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ad.sconet.ca.gov\Data\SARD\Group\State_Gov_Reporting\ADMIN - POLICY\GASB\GASB 96 - Subscription-Based Information Technology Arrangements\SCO Website Publications\In Progress\"/>
    </mc:Choice>
  </mc:AlternateContent>
  <xr:revisionPtr revIDLastSave="0" documentId="8_{AFA265A1-2AE2-4CAF-9A39-5FE0A20A7BCC}" xr6:coauthVersionLast="47" xr6:coauthVersionMax="47" xr10:uidLastSave="{00000000-0000-0000-0000-000000000000}"/>
  <bookViews>
    <workbookView xWindow="20370" yWindow="-120" windowWidth="38640" windowHeight="15840" tabRatio="871" xr2:uid="{00000000-000D-0000-FFFF-FFFF00000000}"/>
  </bookViews>
  <sheets>
    <sheet name="Example 1 -&gt;" sheetId="167" r:id="rId1"/>
    <sheet name="Example 1 Modification Input" sheetId="154" r:id="rId2"/>
    <sheet name="Example 1 Modification Output" sheetId="155" r:id="rId3"/>
    <sheet name="Ex1 Modification NoteDisclosure" sheetId="156" r:id="rId4"/>
    <sheet name="Example 1 Original Input" sheetId="158" r:id="rId5"/>
    <sheet name="Example 1 Original Output" sheetId="159" r:id="rId6"/>
    <sheet name="Ex 1 Original Note Disclosure" sheetId="160" r:id="rId7"/>
    <sheet name="Example 2 -&gt;" sheetId="178" r:id="rId8"/>
    <sheet name="Example 2 Modification Input" sheetId="161" r:id="rId9"/>
    <sheet name="Example 2 Modification Output" sheetId="162" r:id="rId10"/>
    <sheet name="Ex2 Modification NoteDisclosure" sheetId="163" r:id="rId11"/>
    <sheet name="Example 2 Original Input" sheetId="175" r:id="rId12"/>
    <sheet name="Example 2 Original Output" sheetId="176" r:id="rId13"/>
    <sheet name="Ex 2 Original Note Disclosure" sheetId="177" r:id="rId14"/>
    <sheet name="Example 3 -&gt;" sheetId="182" r:id="rId15"/>
    <sheet name="Example 3 Modification Input" sheetId="164" r:id="rId16"/>
    <sheet name="Example 3 Modification Output" sheetId="165" r:id="rId17"/>
    <sheet name="Ex3 Modification NoteDisclosure" sheetId="166" r:id="rId18"/>
    <sheet name="Example 3 Original Input" sheetId="179" r:id="rId19"/>
    <sheet name="Example 3 Original Output" sheetId="180" r:id="rId20"/>
    <sheet name="Ex 3 Original Note Disclosure" sheetId="181" r:id="rId21"/>
    <sheet name="Drop-down menus" sheetId="2" state="hidden" r:id="rId22"/>
    <sheet name="GAAP02Aindex" sheetId="153" state="hidden" r:id="rId23"/>
  </sheets>
  <externalReferences>
    <externalReference r:id="rId24"/>
    <externalReference r:id="rId25"/>
  </externalReferences>
  <definedNames>
    <definedName name="ActuaryCredentialsGASB">[1]DeveloperInfo!$D$19</definedName>
    <definedName name="ActuaryNameGASB">[1]DeveloperInfo!$D$17</definedName>
    <definedName name="ActuaryTitleGASB">[1]DeveloperInfo!$D$18</definedName>
    <definedName name="AdjCNSDate">[1]DeveloperInfo!$D$33</definedName>
    <definedName name="AdjCNSDate1">[1]DeveloperInfo!$E$33</definedName>
    <definedName name="AdjCNSDateTempEnable">[1]DeveloperInfo!$F$34</definedName>
    <definedName name="AgencyCode" localSheetId="0">#REF!</definedName>
    <definedName name="AgencyCode" localSheetId="7">#REF!</definedName>
    <definedName name="AgencyCode" localSheetId="14">#REF!</definedName>
    <definedName name="AgencyCode">#REF!</definedName>
    <definedName name="AgencyCode1" localSheetId="0">#REF!</definedName>
    <definedName name="AgencyCode1" localSheetId="7">#REF!</definedName>
    <definedName name="AgencyCode1" localSheetId="14">#REF!</definedName>
    <definedName name="AgencyCode1">#REF!</definedName>
    <definedName name="AnalystGASB">[1]DeveloperInfo!$D$20</definedName>
    <definedName name="Annuity" localSheetId="0">#REF!</definedName>
    <definedName name="Annuity" localSheetId="7">#REF!</definedName>
    <definedName name="Annuity" localSheetId="14">#REF!</definedName>
    <definedName name="Annuity">#REF!</definedName>
    <definedName name="Annuity1" localSheetId="0">#REF!</definedName>
    <definedName name="Annuity1" localSheetId="7">#REF!</definedName>
    <definedName name="Annuity1" localSheetId="14">#REF!</definedName>
    <definedName name="Annuity1">#REF!</definedName>
    <definedName name="AnnuityLY" localSheetId="0">#REF!</definedName>
    <definedName name="AnnuityLY" localSheetId="7">#REF!</definedName>
    <definedName name="AnnuityLY" localSheetId="14">#REF!</definedName>
    <definedName name="AnnuityLY">#REF!</definedName>
    <definedName name="AssetClasses">'Drop-down menus'!$A$2:$A$6</definedName>
    <definedName name="ASTABPF">[1]DeveloperInfo!$D$36</definedName>
    <definedName name="ASTABPF1">[1]DeveloperInfo!$D$37</definedName>
    <definedName name="ASTEBPF">[1]DeveloperInfo!$F$37</definedName>
    <definedName name="ClientShortGASB">[1]DeveloperInfo!$D$9</definedName>
    <definedName name="CLPOWERDisc">[1]Adjust!$H$199</definedName>
    <definedName name="CLPOWERDiscMinus1">[1]Adjust!$L$199</definedName>
    <definedName name="CLPOWERDiscPlus1">[1]Adjust!$K$199</definedName>
    <definedName name="CLPOWERExp">[1]Adjust!$G$199</definedName>
    <definedName name="CNSDateDisc">[1]DeveloperInfo!$D$32</definedName>
    <definedName name="CNSDateDisc1">[1]DeveloperInfo!$E$32</definedName>
    <definedName name="ColaRate">[1]DeveloperInfo!$D$40</definedName>
    <definedName name="ConsultantNameGASB">[1]DeveloperInfo!$D$22</definedName>
    <definedName name="ConsultantTitleGASB">[1]DeveloperInfo!$D$23</definedName>
    <definedName name="Disc1DELTACENSUS">[1]Adjust!$G$102</definedName>
    <definedName name="Disc1INTNDIV12">[1]Adjust!$H$195</definedName>
    <definedName name="Disc1SINTADJBOM">[1]Adjust!$I$197</definedName>
    <definedName name="Disc1SINTNDIV12">[1]Adjust!$I$195</definedName>
    <definedName name="DiscDELTACENSUS">[1]Adjust!$H$102</definedName>
    <definedName name="DiscINTADJBOM">[1]Adjust!$J$197</definedName>
    <definedName name="DiscINTNDIV12">[1]Adjust!$J$195</definedName>
    <definedName name="DiscMinusOneINTADJBOM">[1]Adjust!$L$197</definedName>
    <definedName name="DiscMinusOneINTNDIV12">[1]Adjust!$L$195</definedName>
    <definedName name="DiscPlusOneINTADJBOM">[1]Adjust!$K$197</definedName>
    <definedName name="DiscPlusOneINTNDIV12">[1]Adjust!$K$195</definedName>
    <definedName name="EmployerRates" localSheetId="0">#REF!</definedName>
    <definedName name="EmployerRates" localSheetId="7">#REF!</definedName>
    <definedName name="EmployerRates" localSheetId="14">#REF!</definedName>
    <definedName name="EmployerRates">#REF!</definedName>
    <definedName name="EmployerRates1" localSheetId="0">#REF!</definedName>
    <definedName name="EmployerRates1" localSheetId="7">#REF!</definedName>
    <definedName name="EmployerRates1" localSheetId="14">#REF!</definedName>
    <definedName name="EmployerRates1">#REF!</definedName>
    <definedName name="EmployerRatesLEO" localSheetId="0">#REF!</definedName>
    <definedName name="EmployerRatesLEO" localSheetId="7">#REF!</definedName>
    <definedName name="EmployerRatesLEO" localSheetId="14">#REF!</definedName>
    <definedName name="EmployerRatesLEO">#REF!</definedName>
    <definedName name="EmployerRatesLEO1" localSheetId="0">#REF!</definedName>
    <definedName name="EmployerRatesLEO1" localSheetId="7">#REF!</definedName>
    <definedName name="EmployerRatesLEO1" localSheetId="14">#REF!</definedName>
    <definedName name="EmployerRatesLEO1">#REF!</definedName>
    <definedName name="ERData">[1]ER_DATA!$B$16:$EN$318</definedName>
    <definedName name="ERID">[1]ER_NPLExpense!$L$8</definedName>
    <definedName name="ERInfo">[1]ER_Input!$B$16:$Y$318</definedName>
    <definedName name="Exp1INTADJBOM">[1]Adjust!$G$197</definedName>
    <definedName name="Exp1INTNDIV12">[1]Adjust!$G$195</definedName>
    <definedName name="FracYearProj">[1]TPL!$C$43</definedName>
    <definedName name="FundOfficeContactGASB">[1]DeveloperInfo!$D$10</definedName>
    <definedName name="FYrsGASB">[1]DeveloperInfo!$D$54</definedName>
    <definedName name="GainLoss">[1]ER_Allocation!$P$12</definedName>
    <definedName name="GASBDiscMinusOneINTADJBOM">[1]Adjust!$L$197</definedName>
    <definedName name="GASBDiscMinusOneINTNDIV12">[1]Adjust!$L$195</definedName>
    <definedName name="InflRate">[1]DeveloperInfo!$D$38</definedName>
    <definedName name="InflRate1">[1]DeveloperInfo!$E$38</definedName>
    <definedName name="IntDisc">[1]DeveloperInfo!$F$47</definedName>
    <definedName name="IntDisc1">[1]DeveloperInfo!$D$47</definedName>
    <definedName name="IntDisc1S">[1]DeveloperInfo!$E$47</definedName>
    <definedName name="INTDiscMinusOne">[1]DeveloperInfo!$H$47</definedName>
    <definedName name="INTDiscPlusOne">[1]DeveloperInfo!$G$47</definedName>
    <definedName name="IntExp1">[1]DeveloperInfo!$I$47</definedName>
    <definedName name="MeasureDate">[1]DeveloperInfo!$D$31</definedName>
    <definedName name="MeasureDate1">[1]DeveloperInfo!$E$31</definedName>
    <definedName name="MeasureDate2">[1]DeveloperInfo!$F$31</definedName>
    <definedName name="N">"N/A"</definedName>
    <definedName name="NDIV12Disc">[1]Adjust!$H$200</definedName>
    <definedName name="NDIV12DiscMinus1">[1]Adjust!$L$200</definedName>
    <definedName name="NDIV12DiscPlus1">[1]Adjust!$K$200</definedName>
    <definedName name="NDIV12Exp">[1]Adjust!$G$200</definedName>
    <definedName name="OfficeAddr1GASB">[1]DeveloperInfo!$D$11</definedName>
    <definedName name="OfficeAddr2GASB">[1]DeveloperInfo!$D$12</definedName>
    <definedName name="Offices">[1]DeveloperInfo!$K$75:$O$91</definedName>
    <definedName name="Pension" localSheetId="0">#REF!</definedName>
    <definedName name="Pension" localSheetId="7">#REF!</definedName>
    <definedName name="Pension" localSheetId="14">#REF!</definedName>
    <definedName name="Pension">#REF!</definedName>
    <definedName name="Pension1" localSheetId="0">#REF!</definedName>
    <definedName name="Pension1" localSheetId="7">#REF!</definedName>
    <definedName name="Pension1" localSheetId="14">#REF!</definedName>
    <definedName name="Pension1">#REF!</definedName>
    <definedName name="PensionLY" localSheetId="0">#REF!</definedName>
    <definedName name="PensionLY" localSheetId="7">#REF!</definedName>
    <definedName name="PensionLY" localSheetId="14">#REF!</definedName>
    <definedName name="PensionLY">#REF!</definedName>
    <definedName name="PlanNameLongGASB">[1]DeveloperInfo!$D$7</definedName>
    <definedName name="PlanNameShortGASB">[1]DeveloperInfo!$D$8</definedName>
    <definedName name="_xlnm.Print_Area" localSheetId="6">'Ex 1 Original Note Disclosure'!$A$1:$E$31</definedName>
    <definedName name="_xlnm.Print_Area" localSheetId="13">'Ex 2 Original Note Disclosure'!$A$1:$E$31</definedName>
    <definedName name="_xlnm.Print_Area" localSheetId="20">'Ex 3 Original Note Disclosure'!$A$1:$E$31</definedName>
    <definedName name="_xlnm.Print_Area" localSheetId="3">'Ex1 Modification NoteDisclosure'!$A$1:$E$32</definedName>
    <definedName name="_xlnm.Print_Area" localSheetId="10">'Ex2 Modification NoteDisclosure'!$A$1:$E$32</definedName>
    <definedName name="_xlnm.Print_Area" localSheetId="17">'Ex3 Modification NoteDisclosure'!$A$1:$E$32</definedName>
    <definedName name="_xlnm.Print_Area" localSheetId="1">'Example 1 Modification Input'!$A:$F</definedName>
    <definedName name="_xlnm.Print_Area" localSheetId="2">'Example 1 Modification Output'!$A$1:$K$83</definedName>
    <definedName name="_xlnm.Print_Area" localSheetId="4">'Example 1 Original Input'!$A:$F</definedName>
    <definedName name="_xlnm.Print_Area" localSheetId="5">'Example 1 Original Output'!$A$1:$K$66</definedName>
    <definedName name="_xlnm.Print_Area" localSheetId="8">'Example 2 Modification Input'!$A:$F</definedName>
    <definedName name="_xlnm.Print_Area" localSheetId="9">'Example 2 Modification Output'!$A$1:$K$83</definedName>
    <definedName name="_xlnm.Print_Area" localSheetId="11">'Example 2 Original Input'!$A:$F</definedName>
    <definedName name="_xlnm.Print_Area" localSheetId="12">'Example 2 Original Output'!$A$1:$K$66</definedName>
    <definedName name="_xlnm.Print_Area" localSheetId="15">'Example 3 Modification Input'!$A:$F</definedName>
    <definedName name="_xlnm.Print_Area" localSheetId="16">'Example 3 Modification Output'!$A$1:$K$83</definedName>
    <definedName name="_xlnm.Print_Area" localSheetId="18">'Example 3 Original Input'!$A:$F</definedName>
    <definedName name="_xlnm.Print_Area" localSheetId="19">'Example 3 Original Output'!$A$1:$K$66</definedName>
    <definedName name="ProjDisc?">[1]DeveloperInfo!$D$65</definedName>
    <definedName name="ProValResults" localSheetId="0">#REF!</definedName>
    <definedName name="ProValResults" localSheetId="7">#REF!</definedName>
    <definedName name="ProValResults" localSheetId="14">#REF!</definedName>
    <definedName name="ProValResults">#REF!</definedName>
    <definedName name="ProValResults1" localSheetId="0">#REF!</definedName>
    <definedName name="ProValResults1" localSheetId="7">#REF!</definedName>
    <definedName name="ProValResults1" localSheetId="14">#REF!</definedName>
    <definedName name="ProValResults1">#REF!</definedName>
    <definedName name="ReportDate67">[1]DeveloperInfo!$D$30</definedName>
    <definedName name="ReportDate671">[1]DeveloperInfo!$E$30</definedName>
    <definedName name="ReportDate68">[1]DeveloperInfo!$D$52</definedName>
    <definedName name="ReportDate681">[1]DeveloperInfo!$E$52</definedName>
    <definedName name="ReviewerGASB">[1]DeveloperInfo!$D$21</definedName>
    <definedName name="Rnd_0">[1]DeveloperInfo!$D$41</definedName>
    <definedName name="RORRate681">[1]DeveloperInfo!$E$53</definedName>
    <definedName name="SalRate">[1]DeveloperInfo!$D$39</definedName>
    <definedName name="SalRate1">[1]DeveloperInfo!$E$39</definedName>
    <definedName name="SegalOfficeGASB">[1]DeveloperInfo!$D$24</definedName>
    <definedName name="TableData" localSheetId="0">#REF!</definedName>
    <definedName name="TableData" localSheetId="7">#REF!</definedName>
    <definedName name="TableData" localSheetId="14">#REF!</definedName>
    <definedName name="TableData">#REF!</definedName>
    <definedName name="TableData1" localSheetId="0">#REF!</definedName>
    <definedName name="TableData1" localSheetId="7">#REF!</definedName>
    <definedName name="TableData1" localSheetId="14">#REF!</definedName>
    <definedName name="TableData1">#REF!</definedName>
    <definedName name="Type" localSheetId="0">#REF!</definedName>
    <definedName name="Type" localSheetId="7">#REF!</definedName>
    <definedName name="Type" localSheetId="14">#REF!</definedName>
    <definedName name="Type">#REF!</definedName>
    <definedName name="TypeAnnuity" localSheetId="0">#REF!</definedName>
    <definedName name="TypeAnnuity" localSheetId="7">#REF!</definedName>
    <definedName name="TypeAnnuity" localSheetId="14">#REF!</definedName>
    <definedName name="TypeAnnuity">#REF!</definedName>
    <definedName name="TypeAnnuity1" localSheetId="0">#REF!</definedName>
    <definedName name="TypeAnnuity1" localSheetId="7">#REF!</definedName>
    <definedName name="TypeAnnuity1" localSheetId="14">#REF!</definedName>
    <definedName name="TypeAnnuity1">#REF!</definedName>
    <definedName name="TypePension" localSheetId="0">#REF!</definedName>
    <definedName name="TypePension" localSheetId="7">#REF!</definedName>
    <definedName name="TypePension" localSheetId="14">#REF!</definedName>
    <definedName name="TypePension">#REF!</definedName>
    <definedName name="TypePension1" localSheetId="0">#REF!</definedName>
    <definedName name="TypePension1" localSheetId="7">#REF!</definedName>
    <definedName name="TypePension1" localSheetId="14">#REF!</definedName>
    <definedName name="TypePension1">#REF!</definedName>
    <definedName name="UnfundedData" localSheetId="0">#REF!</definedName>
    <definedName name="UnfundedData" localSheetId="7">#REF!</definedName>
    <definedName name="UnfundedData" localSheetId="14">#REF!</definedName>
    <definedName name="UnfundedData">#REF!</definedName>
    <definedName name="UnfundedData1" localSheetId="0">#REF!</definedName>
    <definedName name="UnfundedData1" localSheetId="7">#REF!</definedName>
    <definedName name="UnfundedData1" localSheetId="14">#REF!</definedName>
    <definedName name="UnfundedData1">#REF!</definedName>
    <definedName name="UnfundedLY" localSheetId="0">#REF!</definedName>
    <definedName name="UnfundedLY" localSheetId="7">#REF!</definedName>
    <definedName name="UnfundedLY" localSheetId="14">#REF!</definedName>
    <definedName name="UnfundedLY">#REF!</definedName>
    <definedName name="UnfundedLY1" localSheetId="0">#REF!</definedName>
    <definedName name="UnfundedLY1" localSheetId="7">#REF!</definedName>
    <definedName name="UnfundedLY1" localSheetId="14">#REF!</definedName>
    <definedName name="UnfundedLY1">#REF!</definedName>
    <definedName name="UnfundedLYLEO1" localSheetId="0">#REF!</definedName>
    <definedName name="UnfundedLYLEO1" localSheetId="7">#REF!</definedName>
    <definedName name="UnfundedLYLEO1" localSheetId="14">#REF!</definedName>
    <definedName name="UnfundedLYLEO1">#REF!</definedName>
    <definedName name="UnfunedLYLEO" localSheetId="0">#REF!</definedName>
    <definedName name="UnfunedLYLEO" localSheetId="7">#REF!</definedName>
    <definedName name="UnfunedLYLEO" localSheetId="14">#REF!</definedName>
    <definedName name="UnfunedLYLEO">#REF!</definedName>
    <definedName name="VersionGASB">[1]DeveloperInfo!$D$4</definedName>
    <definedName name="Years_of_amortization">'Drop-down menus'!$J$2:$J$6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4" i="155" l="1"/>
  <c r="K23" i="155"/>
  <c r="J20" i="155"/>
  <c r="J19" i="155"/>
  <c r="K24" i="162"/>
  <c r="K23" i="162"/>
  <c r="J19" i="162"/>
  <c r="J20" i="162"/>
  <c r="J20" i="165"/>
  <c r="M18" i="161"/>
  <c r="L18" i="161"/>
  <c r="K18" i="161"/>
  <c r="J18" i="161"/>
  <c r="M18" i="154"/>
  <c r="L18" i="154"/>
  <c r="K18" i="154"/>
  <c r="J18" i="154"/>
  <c r="J19" i="165"/>
  <c r="K23" i="165"/>
  <c r="K24" i="165"/>
  <c r="M18" i="164"/>
  <c r="L18" i="164"/>
  <c r="K18" i="164"/>
  <c r="J18" i="164"/>
  <c r="C6" i="166" l="1"/>
  <c r="E10" i="166"/>
  <c r="E7" i="166"/>
  <c r="C6" i="163"/>
  <c r="C6" i="156"/>
  <c r="E10" i="156"/>
  <c r="E7" i="156"/>
  <c r="A1" i="166" l="1"/>
  <c r="A1" i="163" l="1"/>
  <c r="A1" i="156"/>
  <c r="K55" i="165" l="1"/>
  <c r="J46" i="165"/>
  <c r="J45" i="165"/>
  <c r="E17" i="158" l="1"/>
  <c r="K28" i="164"/>
  <c r="L28" i="164" s="1"/>
  <c r="A19" i="161" l="1"/>
  <c r="A19" i="154"/>
  <c r="A19" i="164"/>
  <c r="C7" i="181" l="1"/>
  <c r="C6" i="181"/>
  <c r="C4" i="181"/>
  <c r="A1" i="181"/>
  <c r="C62" i="180"/>
  <c r="B61" i="180"/>
  <c r="C55" i="180"/>
  <c r="B54" i="180"/>
  <c r="C51" i="180"/>
  <c r="B50" i="180"/>
  <c r="B46" i="180"/>
  <c r="B45" i="180"/>
  <c r="C42" i="180"/>
  <c r="B41" i="180"/>
  <c r="C36" i="180"/>
  <c r="C35" i="180"/>
  <c r="B34" i="180"/>
  <c r="B33" i="180"/>
  <c r="C29" i="180"/>
  <c r="B28" i="180"/>
  <c r="A26" i="180"/>
  <c r="C24" i="180"/>
  <c r="C23" i="180"/>
  <c r="C22" i="180"/>
  <c r="C21" i="180"/>
  <c r="B20" i="180"/>
  <c r="B19" i="180"/>
  <c r="B18" i="180"/>
  <c r="B17" i="180"/>
  <c r="A15" i="180"/>
  <c r="B8" i="180"/>
  <c r="E6" i="180"/>
  <c r="E5" i="180"/>
  <c r="C5" i="181" s="1"/>
  <c r="E3" i="180"/>
  <c r="E4" i="180" s="1"/>
  <c r="E2" i="180"/>
  <c r="C3" i="181" s="1"/>
  <c r="J1238" i="179"/>
  <c r="I1238" i="179"/>
  <c r="H1238" i="179"/>
  <c r="F1238" i="179"/>
  <c r="D1238" i="179"/>
  <c r="E1238" i="179" s="1"/>
  <c r="B1238" i="179"/>
  <c r="J1237" i="179"/>
  <c r="I1237" i="179"/>
  <c r="H1237" i="179"/>
  <c r="F1237" i="179"/>
  <c r="D1237" i="179"/>
  <c r="E1237" i="179" s="1"/>
  <c r="B1237" i="179"/>
  <c r="J1236" i="179"/>
  <c r="I1236" i="179"/>
  <c r="H1236" i="179"/>
  <c r="F1236" i="179"/>
  <c r="D1236" i="179"/>
  <c r="E1236" i="179" s="1"/>
  <c r="B1236" i="179"/>
  <c r="J1235" i="179"/>
  <c r="I1235" i="179"/>
  <c r="H1235" i="179"/>
  <c r="F1235" i="179"/>
  <c r="D1235" i="179"/>
  <c r="E1235" i="179" s="1"/>
  <c r="B1235" i="179"/>
  <c r="J1234" i="179"/>
  <c r="I1234" i="179"/>
  <c r="H1234" i="179"/>
  <c r="F1234" i="179"/>
  <c r="D1234" i="179"/>
  <c r="E1234" i="179" s="1"/>
  <c r="B1234" i="179"/>
  <c r="J1233" i="179"/>
  <c r="I1233" i="179"/>
  <c r="H1233" i="179"/>
  <c r="F1233" i="179"/>
  <c r="D1233" i="179"/>
  <c r="E1233" i="179" s="1"/>
  <c r="B1233" i="179"/>
  <c r="J1232" i="179"/>
  <c r="I1232" i="179"/>
  <c r="H1232" i="179"/>
  <c r="F1232" i="179"/>
  <c r="D1232" i="179"/>
  <c r="E1232" i="179" s="1"/>
  <c r="B1232" i="179"/>
  <c r="J1231" i="179"/>
  <c r="I1231" i="179"/>
  <c r="H1231" i="179"/>
  <c r="F1231" i="179"/>
  <c r="D1231" i="179"/>
  <c r="E1231" i="179" s="1"/>
  <c r="B1231" i="179"/>
  <c r="J1230" i="179"/>
  <c r="I1230" i="179"/>
  <c r="H1230" i="179"/>
  <c r="F1230" i="179"/>
  <c r="D1230" i="179"/>
  <c r="E1230" i="179" s="1"/>
  <c r="B1230" i="179"/>
  <c r="J1229" i="179"/>
  <c r="I1229" i="179"/>
  <c r="H1229" i="179"/>
  <c r="F1229" i="179"/>
  <c r="D1229" i="179"/>
  <c r="E1229" i="179" s="1"/>
  <c r="B1229" i="179"/>
  <c r="J1228" i="179"/>
  <c r="I1228" i="179"/>
  <c r="H1228" i="179"/>
  <c r="F1228" i="179"/>
  <c r="D1228" i="179"/>
  <c r="E1228" i="179" s="1"/>
  <c r="B1228" i="179"/>
  <c r="J1227" i="179"/>
  <c r="I1227" i="179"/>
  <c r="H1227" i="179"/>
  <c r="F1227" i="179"/>
  <c r="D1227" i="179"/>
  <c r="E1227" i="179" s="1"/>
  <c r="B1227" i="179"/>
  <c r="J1226" i="179"/>
  <c r="I1226" i="179"/>
  <c r="H1226" i="179"/>
  <c r="F1226" i="179"/>
  <c r="D1226" i="179"/>
  <c r="E1226" i="179" s="1"/>
  <c r="B1226" i="179"/>
  <c r="J1225" i="179"/>
  <c r="I1225" i="179"/>
  <c r="H1225" i="179"/>
  <c r="F1225" i="179"/>
  <c r="D1225" i="179"/>
  <c r="E1225" i="179" s="1"/>
  <c r="B1225" i="179"/>
  <c r="J1224" i="179"/>
  <c r="I1224" i="179"/>
  <c r="H1224" i="179"/>
  <c r="F1224" i="179"/>
  <c r="D1224" i="179"/>
  <c r="E1224" i="179" s="1"/>
  <c r="B1224" i="179"/>
  <c r="J1223" i="179"/>
  <c r="I1223" i="179"/>
  <c r="H1223" i="179"/>
  <c r="F1223" i="179"/>
  <c r="D1223" i="179"/>
  <c r="E1223" i="179" s="1"/>
  <c r="B1223" i="179"/>
  <c r="J1222" i="179"/>
  <c r="I1222" i="179"/>
  <c r="H1222" i="179"/>
  <c r="F1222" i="179"/>
  <c r="D1222" i="179"/>
  <c r="E1222" i="179" s="1"/>
  <c r="B1222" i="179"/>
  <c r="J1221" i="179"/>
  <c r="I1221" i="179"/>
  <c r="H1221" i="179"/>
  <c r="F1221" i="179"/>
  <c r="D1221" i="179"/>
  <c r="E1221" i="179" s="1"/>
  <c r="B1221" i="179"/>
  <c r="J1220" i="179"/>
  <c r="I1220" i="179"/>
  <c r="H1220" i="179"/>
  <c r="F1220" i="179"/>
  <c r="D1220" i="179"/>
  <c r="E1220" i="179" s="1"/>
  <c r="B1220" i="179"/>
  <c r="J1219" i="179"/>
  <c r="I1219" i="179"/>
  <c r="H1219" i="179"/>
  <c r="F1219" i="179"/>
  <c r="D1219" i="179"/>
  <c r="E1219" i="179" s="1"/>
  <c r="B1219" i="179"/>
  <c r="J1218" i="179"/>
  <c r="I1218" i="179"/>
  <c r="H1218" i="179"/>
  <c r="F1218" i="179"/>
  <c r="D1218" i="179"/>
  <c r="E1218" i="179" s="1"/>
  <c r="B1218" i="179"/>
  <c r="J1217" i="179"/>
  <c r="I1217" i="179"/>
  <c r="H1217" i="179"/>
  <c r="F1217" i="179"/>
  <c r="D1217" i="179"/>
  <c r="E1217" i="179" s="1"/>
  <c r="B1217" i="179"/>
  <c r="J1216" i="179"/>
  <c r="I1216" i="179"/>
  <c r="H1216" i="179"/>
  <c r="F1216" i="179"/>
  <c r="D1216" i="179"/>
  <c r="E1216" i="179" s="1"/>
  <c r="B1216" i="179"/>
  <c r="J1215" i="179"/>
  <c r="I1215" i="179"/>
  <c r="H1215" i="179"/>
  <c r="F1215" i="179"/>
  <c r="D1215" i="179"/>
  <c r="E1215" i="179" s="1"/>
  <c r="B1215" i="179"/>
  <c r="J1214" i="179"/>
  <c r="I1214" i="179"/>
  <c r="H1214" i="179"/>
  <c r="F1214" i="179"/>
  <c r="D1214" i="179"/>
  <c r="E1214" i="179" s="1"/>
  <c r="B1214" i="179"/>
  <c r="J1213" i="179"/>
  <c r="I1213" i="179"/>
  <c r="H1213" i="179"/>
  <c r="F1213" i="179"/>
  <c r="D1213" i="179"/>
  <c r="E1213" i="179" s="1"/>
  <c r="B1213" i="179"/>
  <c r="J1212" i="179"/>
  <c r="I1212" i="179"/>
  <c r="H1212" i="179"/>
  <c r="F1212" i="179"/>
  <c r="D1212" i="179"/>
  <c r="E1212" i="179" s="1"/>
  <c r="B1212" i="179"/>
  <c r="J1211" i="179"/>
  <c r="I1211" i="179"/>
  <c r="H1211" i="179"/>
  <c r="F1211" i="179"/>
  <c r="D1211" i="179"/>
  <c r="E1211" i="179" s="1"/>
  <c r="B1211" i="179"/>
  <c r="J1210" i="179"/>
  <c r="I1210" i="179"/>
  <c r="H1210" i="179"/>
  <c r="F1210" i="179"/>
  <c r="D1210" i="179"/>
  <c r="E1210" i="179" s="1"/>
  <c r="B1210" i="179"/>
  <c r="J1209" i="179"/>
  <c r="I1209" i="179"/>
  <c r="H1209" i="179"/>
  <c r="F1209" i="179"/>
  <c r="D1209" i="179"/>
  <c r="E1209" i="179" s="1"/>
  <c r="B1209" i="179"/>
  <c r="J1208" i="179"/>
  <c r="I1208" i="179"/>
  <c r="H1208" i="179"/>
  <c r="F1208" i="179"/>
  <c r="D1208" i="179"/>
  <c r="E1208" i="179" s="1"/>
  <c r="B1208" i="179"/>
  <c r="J1207" i="179"/>
  <c r="I1207" i="179"/>
  <c r="H1207" i="179"/>
  <c r="F1207" i="179"/>
  <c r="D1207" i="179"/>
  <c r="E1207" i="179" s="1"/>
  <c r="B1207" i="179"/>
  <c r="J1206" i="179"/>
  <c r="I1206" i="179"/>
  <c r="H1206" i="179"/>
  <c r="F1206" i="179"/>
  <c r="D1206" i="179"/>
  <c r="E1206" i="179" s="1"/>
  <c r="B1206" i="179"/>
  <c r="J1205" i="179"/>
  <c r="I1205" i="179"/>
  <c r="H1205" i="179"/>
  <c r="F1205" i="179"/>
  <c r="D1205" i="179"/>
  <c r="E1205" i="179" s="1"/>
  <c r="B1205" i="179"/>
  <c r="J1204" i="179"/>
  <c r="I1204" i="179"/>
  <c r="H1204" i="179"/>
  <c r="F1204" i="179"/>
  <c r="D1204" i="179"/>
  <c r="E1204" i="179" s="1"/>
  <c r="B1204" i="179"/>
  <c r="J1203" i="179"/>
  <c r="I1203" i="179"/>
  <c r="H1203" i="179"/>
  <c r="F1203" i="179"/>
  <c r="D1203" i="179"/>
  <c r="E1203" i="179" s="1"/>
  <c r="B1203" i="179"/>
  <c r="J1202" i="179"/>
  <c r="I1202" i="179"/>
  <c r="H1202" i="179"/>
  <c r="F1202" i="179"/>
  <c r="D1202" i="179"/>
  <c r="E1202" i="179" s="1"/>
  <c r="B1202" i="179"/>
  <c r="J1201" i="179"/>
  <c r="I1201" i="179"/>
  <c r="H1201" i="179"/>
  <c r="F1201" i="179"/>
  <c r="D1201" i="179"/>
  <c r="E1201" i="179" s="1"/>
  <c r="B1201" i="179"/>
  <c r="J1200" i="179"/>
  <c r="I1200" i="179"/>
  <c r="H1200" i="179"/>
  <c r="F1200" i="179"/>
  <c r="D1200" i="179"/>
  <c r="E1200" i="179" s="1"/>
  <c r="B1200" i="179"/>
  <c r="J1199" i="179"/>
  <c r="I1199" i="179"/>
  <c r="H1199" i="179"/>
  <c r="F1199" i="179"/>
  <c r="D1199" i="179"/>
  <c r="E1199" i="179" s="1"/>
  <c r="B1199" i="179"/>
  <c r="J1198" i="179"/>
  <c r="I1198" i="179"/>
  <c r="H1198" i="179"/>
  <c r="F1198" i="179"/>
  <c r="D1198" i="179"/>
  <c r="E1198" i="179" s="1"/>
  <c r="B1198" i="179"/>
  <c r="J1197" i="179"/>
  <c r="I1197" i="179"/>
  <c r="H1197" i="179"/>
  <c r="F1197" i="179"/>
  <c r="D1197" i="179"/>
  <c r="E1197" i="179" s="1"/>
  <c r="B1197" i="179"/>
  <c r="J1196" i="179"/>
  <c r="I1196" i="179"/>
  <c r="H1196" i="179"/>
  <c r="F1196" i="179"/>
  <c r="D1196" i="179"/>
  <c r="E1196" i="179" s="1"/>
  <c r="B1196" i="179"/>
  <c r="J1195" i="179"/>
  <c r="I1195" i="179"/>
  <c r="H1195" i="179"/>
  <c r="F1195" i="179"/>
  <c r="D1195" i="179"/>
  <c r="E1195" i="179" s="1"/>
  <c r="B1195" i="179"/>
  <c r="J1194" i="179"/>
  <c r="I1194" i="179"/>
  <c r="H1194" i="179"/>
  <c r="F1194" i="179"/>
  <c r="D1194" i="179"/>
  <c r="E1194" i="179" s="1"/>
  <c r="B1194" i="179"/>
  <c r="J1193" i="179"/>
  <c r="I1193" i="179"/>
  <c r="H1193" i="179"/>
  <c r="F1193" i="179"/>
  <c r="D1193" i="179"/>
  <c r="E1193" i="179" s="1"/>
  <c r="B1193" i="179"/>
  <c r="J1192" i="179"/>
  <c r="I1192" i="179"/>
  <c r="H1192" i="179"/>
  <c r="F1192" i="179"/>
  <c r="D1192" i="179"/>
  <c r="E1192" i="179" s="1"/>
  <c r="B1192" i="179"/>
  <c r="J1191" i="179"/>
  <c r="I1191" i="179"/>
  <c r="H1191" i="179"/>
  <c r="F1191" i="179"/>
  <c r="D1191" i="179"/>
  <c r="E1191" i="179" s="1"/>
  <c r="B1191" i="179"/>
  <c r="J1190" i="179"/>
  <c r="I1190" i="179"/>
  <c r="H1190" i="179"/>
  <c r="F1190" i="179"/>
  <c r="D1190" i="179"/>
  <c r="E1190" i="179" s="1"/>
  <c r="B1190" i="179"/>
  <c r="J1189" i="179"/>
  <c r="I1189" i="179"/>
  <c r="H1189" i="179"/>
  <c r="F1189" i="179"/>
  <c r="D1189" i="179"/>
  <c r="E1189" i="179" s="1"/>
  <c r="B1189" i="179"/>
  <c r="J1188" i="179"/>
  <c r="I1188" i="179"/>
  <c r="H1188" i="179"/>
  <c r="F1188" i="179"/>
  <c r="D1188" i="179"/>
  <c r="E1188" i="179" s="1"/>
  <c r="B1188" i="179"/>
  <c r="J1187" i="179"/>
  <c r="I1187" i="179"/>
  <c r="H1187" i="179"/>
  <c r="F1187" i="179"/>
  <c r="D1187" i="179"/>
  <c r="E1187" i="179" s="1"/>
  <c r="B1187" i="179"/>
  <c r="J1186" i="179"/>
  <c r="I1186" i="179"/>
  <c r="H1186" i="179"/>
  <c r="F1186" i="179"/>
  <c r="D1186" i="179"/>
  <c r="E1186" i="179" s="1"/>
  <c r="B1186" i="179"/>
  <c r="J1185" i="179"/>
  <c r="I1185" i="179"/>
  <c r="H1185" i="179"/>
  <c r="F1185" i="179"/>
  <c r="D1185" i="179"/>
  <c r="E1185" i="179" s="1"/>
  <c r="B1185" i="179"/>
  <c r="J1184" i="179"/>
  <c r="I1184" i="179"/>
  <c r="H1184" i="179"/>
  <c r="F1184" i="179"/>
  <c r="D1184" i="179"/>
  <c r="E1184" i="179" s="1"/>
  <c r="B1184" i="179"/>
  <c r="J1183" i="179"/>
  <c r="I1183" i="179"/>
  <c r="H1183" i="179"/>
  <c r="F1183" i="179"/>
  <c r="D1183" i="179"/>
  <c r="E1183" i="179" s="1"/>
  <c r="B1183" i="179"/>
  <c r="J1182" i="179"/>
  <c r="I1182" i="179"/>
  <c r="H1182" i="179"/>
  <c r="F1182" i="179"/>
  <c r="D1182" i="179"/>
  <c r="E1182" i="179" s="1"/>
  <c r="B1182" i="179"/>
  <c r="J1181" i="179"/>
  <c r="I1181" i="179"/>
  <c r="H1181" i="179"/>
  <c r="F1181" i="179"/>
  <c r="D1181" i="179"/>
  <c r="E1181" i="179" s="1"/>
  <c r="B1181" i="179"/>
  <c r="J1180" i="179"/>
  <c r="I1180" i="179"/>
  <c r="H1180" i="179"/>
  <c r="F1180" i="179"/>
  <c r="D1180" i="179"/>
  <c r="E1180" i="179" s="1"/>
  <c r="B1180" i="179"/>
  <c r="J1179" i="179"/>
  <c r="I1179" i="179"/>
  <c r="H1179" i="179"/>
  <c r="F1179" i="179"/>
  <c r="D1179" i="179"/>
  <c r="E1179" i="179" s="1"/>
  <c r="B1179" i="179"/>
  <c r="J1178" i="179"/>
  <c r="I1178" i="179"/>
  <c r="H1178" i="179"/>
  <c r="F1178" i="179"/>
  <c r="D1178" i="179"/>
  <c r="E1178" i="179" s="1"/>
  <c r="B1178" i="179"/>
  <c r="J1177" i="179"/>
  <c r="I1177" i="179"/>
  <c r="H1177" i="179"/>
  <c r="F1177" i="179"/>
  <c r="D1177" i="179"/>
  <c r="E1177" i="179" s="1"/>
  <c r="B1177" i="179"/>
  <c r="J1176" i="179"/>
  <c r="I1176" i="179"/>
  <c r="H1176" i="179"/>
  <c r="F1176" i="179"/>
  <c r="D1176" i="179"/>
  <c r="E1176" i="179" s="1"/>
  <c r="B1176" i="179"/>
  <c r="J1175" i="179"/>
  <c r="I1175" i="179"/>
  <c r="H1175" i="179"/>
  <c r="F1175" i="179"/>
  <c r="D1175" i="179"/>
  <c r="E1175" i="179" s="1"/>
  <c r="B1175" i="179"/>
  <c r="J1174" i="179"/>
  <c r="I1174" i="179"/>
  <c r="H1174" i="179"/>
  <c r="F1174" i="179"/>
  <c r="D1174" i="179"/>
  <c r="E1174" i="179" s="1"/>
  <c r="B1174" i="179"/>
  <c r="J1173" i="179"/>
  <c r="I1173" i="179"/>
  <c r="H1173" i="179"/>
  <c r="F1173" i="179"/>
  <c r="D1173" i="179"/>
  <c r="E1173" i="179" s="1"/>
  <c r="B1173" i="179"/>
  <c r="J1172" i="179"/>
  <c r="I1172" i="179"/>
  <c r="H1172" i="179"/>
  <c r="F1172" i="179"/>
  <c r="D1172" i="179"/>
  <c r="E1172" i="179" s="1"/>
  <c r="B1172" i="179"/>
  <c r="J1171" i="179"/>
  <c r="I1171" i="179"/>
  <c r="H1171" i="179"/>
  <c r="F1171" i="179"/>
  <c r="D1171" i="179"/>
  <c r="E1171" i="179" s="1"/>
  <c r="B1171" i="179"/>
  <c r="J1170" i="179"/>
  <c r="I1170" i="179"/>
  <c r="H1170" i="179"/>
  <c r="F1170" i="179"/>
  <c r="D1170" i="179"/>
  <c r="E1170" i="179" s="1"/>
  <c r="B1170" i="179"/>
  <c r="J1169" i="179"/>
  <c r="I1169" i="179"/>
  <c r="H1169" i="179"/>
  <c r="F1169" i="179"/>
  <c r="D1169" i="179"/>
  <c r="E1169" i="179" s="1"/>
  <c r="B1169" i="179"/>
  <c r="J1168" i="179"/>
  <c r="I1168" i="179"/>
  <c r="H1168" i="179"/>
  <c r="F1168" i="179"/>
  <c r="D1168" i="179"/>
  <c r="E1168" i="179" s="1"/>
  <c r="B1168" i="179"/>
  <c r="J1167" i="179"/>
  <c r="I1167" i="179"/>
  <c r="H1167" i="179"/>
  <c r="F1167" i="179"/>
  <c r="D1167" i="179"/>
  <c r="E1167" i="179" s="1"/>
  <c r="B1167" i="179"/>
  <c r="J1166" i="179"/>
  <c r="I1166" i="179"/>
  <c r="H1166" i="179"/>
  <c r="F1166" i="179"/>
  <c r="D1166" i="179"/>
  <c r="E1166" i="179" s="1"/>
  <c r="B1166" i="179"/>
  <c r="J1165" i="179"/>
  <c r="I1165" i="179"/>
  <c r="H1165" i="179"/>
  <c r="F1165" i="179"/>
  <c r="D1165" i="179"/>
  <c r="E1165" i="179" s="1"/>
  <c r="B1165" i="179"/>
  <c r="J1164" i="179"/>
  <c r="I1164" i="179"/>
  <c r="H1164" i="179"/>
  <c r="F1164" i="179"/>
  <c r="D1164" i="179"/>
  <c r="E1164" i="179" s="1"/>
  <c r="B1164" i="179"/>
  <c r="J1163" i="179"/>
  <c r="I1163" i="179"/>
  <c r="H1163" i="179"/>
  <c r="F1163" i="179"/>
  <c r="D1163" i="179"/>
  <c r="E1163" i="179" s="1"/>
  <c r="B1163" i="179"/>
  <c r="J1162" i="179"/>
  <c r="I1162" i="179"/>
  <c r="H1162" i="179"/>
  <c r="F1162" i="179"/>
  <c r="D1162" i="179"/>
  <c r="E1162" i="179" s="1"/>
  <c r="B1162" i="179"/>
  <c r="J1161" i="179"/>
  <c r="I1161" i="179"/>
  <c r="H1161" i="179"/>
  <c r="F1161" i="179"/>
  <c r="D1161" i="179"/>
  <c r="E1161" i="179" s="1"/>
  <c r="B1161" i="179"/>
  <c r="J1160" i="179"/>
  <c r="I1160" i="179"/>
  <c r="H1160" i="179"/>
  <c r="F1160" i="179"/>
  <c r="D1160" i="179"/>
  <c r="E1160" i="179" s="1"/>
  <c r="B1160" i="179"/>
  <c r="J1159" i="179"/>
  <c r="I1159" i="179"/>
  <c r="H1159" i="179"/>
  <c r="F1159" i="179"/>
  <c r="D1159" i="179"/>
  <c r="E1159" i="179" s="1"/>
  <c r="B1159" i="179"/>
  <c r="J1158" i="179"/>
  <c r="I1158" i="179"/>
  <c r="H1158" i="179"/>
  <c r="F1158" i="179"/>
  <c r="D1158" i="179"/>
  <c r="E1158" i="179" s="1"/>
  <c r="B1158" i="179"/>
  <c r="J1157" i="179"/>
  <c r="I1157" i="179"/>
  <c r="H1157" i="179"/>
  <c r="F1157" i="179"/>
  <c r="D1157" i="179"/>
  <c r="E1157" i="179" s="1"/>
  <c r="B1157" i="179"/>
  <c r="J1156" i="179"/>
  <c r="I1156" i="179"/>
  <c r="H1156" i="179"/>
  <c r="F1156" i="179"/>
  <c r="D1156" i="179"/>
  <c r="E1156" i="179" s="1"/>
  <c r="B1156" i="179"/>
  <c r="J1155" i="179"/>
  <c r="I1155" i="179"/>
  <c r="H1155" i="179"/>
  <c r="F1155" i="179"/>
  <c r="D1155" i="179"/>
  <c r="E1155" i="179" s="1"/>
  <c r="B1155" i="179"/>
  <c r="J1154" i="179"/>
  <c r="I1154" i="179"/>
  <c r="H1154" i="179"/>
  <c r="F1154" i="179"/>
  <c r="D1154" i="179"/>
  <c r="E1154" i="179" s="1"/>
  <c r="B1154" i="179"/>
  <c r="J1153" i="179"/>
  <c r="I1153" i="179"/>
  <c r="H1153" i="179"/>
  <c r="F1153" i="179"/>
  <c r="D1153" i="179"/>
  <c r="E1153" i="179" s="1"/>
  <c r="B1153" i="179"/>
  <c r="J1152" i="179"/>
  <c r="I1152" i="179"/>
  <c r="H1152" i="179"/>
  <c r="F1152" i="179"/>
  <c r="D1152" i="179"/>
  <c r="E1152" i="179" s="1"/>
  <c r="B1152" i="179"/>
  <c r="J1151" i="179"/>
  <c r="I1151" i="179"/>
  <c r="H1151" i="179"/>
  <c r="F1151" i="179"/>
  <c r="D1151" i="179"/>
  <c r="E1151" i="179" s="1"/>
  <c r="B1151" i="179"/>
  <c r="J1150" i="179"/>
  <c r="I1150" i="179"/>
  <c r="H1150" i="179"/>
  <c r="F1150" i="179"/>
  <c r="D1150" i="179"/>
  <c r="E1150" i="179" s="1"/>
  <c r="B1150" i="179"/>
  <c r="J1149" i="179"/>
  <c r="I1149" i="179"/>
  <c r="H1149" i="179"/>
  <c r="F1149" i="179"/>
  <c r="D1149" i="179"/>
  <c r="E1149" i="179" s="1"/>
  <c r="B1149" i="179"/>
  <c r="J1148" i="179"/>
  <c r="I1148" i="179"/>
  <c r="H1148" i="179"/>
  <c r="F1148" i="179"/>
  <c r="D1148" i="179"/>
  <c r="E1148" i="179" s="1"/>
  <c r="B1148" i="179"/>
  <c r="J1147" i="179"/>
  <c r="I1147" i="179"/>
  <c r="H1147" i="179"/>
  <c r="F1147" i="179"/>
  <c r="D1147" i="179"/>
  <c r="E1147" i="179" s="1"/>
  <c r="B1147" i="179"/>
  <c r="J1146" i="179"/>
  <c r="I1146" i="179"/>
  <c r="H1146" i="179"/>
  <c r="F1146" i="179"/>
  <c r="D1146" i="179"/>
  <c r="E1146" i="179" s="1"/>
  <c r="B1146" i="179"/>
  <c r="J1145" i="179"/>
  <c r="I1145" i="179"/>
  <c r="H1145" i="179"/>
  <c r="F1145" i="179"/>
  <c r="D1145" i="179"/>
  <c r="E1145" i="179" s="1"/>
  <c r="B1145" i="179"/>
  <c r="J1144" i="179"/>
  <c r="I1144" i="179"/>
  <c r="H1144" i="179"/>
  <c r="F1144" i="179"/>
  <c r="D1144" i="179"/>
  <c r="E1144" i="179" s="1"/>
  <c r="B1144" i="179"/>
  <c r="J1143" i="179"/>
  <c r="I1143" i="179"/>
  <c r="H1143" i="179"/>
  <c r="F1143" i="179"/>
  <c r="D1143" i="179"/>
  <c r="E1143" i="179" s="1"/>
  <c r="B1143" i="179"/>
  <c r="J1142" i="179"/>
  <c r="I1142" i="179"/>
  <c r="H1142" i="179"/>
  <c r="F1142" i="179"/>
  <c r="D1142" i="179"/>
  <c r="E1142" i="179" s="1"/>
  <c r="B1142" i="179"/>
  <c r="J1141" i="179"/>
  <c r="I1141" i="179"/>
  <c r="H1141" i="179"/>
  <c r="F1141" i="179"/>
  <c r="D1141" i="179"/>
  <c r="E1141" i="179" s="1"/>
  <c r="B1141" i="179"/>
  <c r="J1140" i="179"/>
  <c r="I1140" i="179"/>
  <c r="H1140" i="179"/>
  <c r="F1140" i="179"/>
  <c r="D1140" i="179"/>
  <c r="E1140" i="179" s="1"/>
  <c r="B1140" i="179"/>
  <c r="J1139" i="179"/>
  <c r="I1139" i="179"/>
  <c r="H1139" i="179"/>
  <c r="F1139" i="179"/>
  <c r="D1139" i="179"/>
  <c r="E1139" i="179" s="1"/>
  <c r="B1139" i="179"/>
  <c r="J1138" i="179"/>
  <c r="I1138" i="179"/>
  <c r="H1138" i="179"/>
  <c r="F1138" i="179"/>
  <c r="D1138" i="179"/>
  <c r="E1138" i="179" s="1"/>
  <c r="B1138" i="179"/>
  <c r="J1137" i="179"/>
  <c r="I1137" i="179"/>
  <c r="H1137" i="179"/>
  <c r="F1137" i="179"/>
  <c r="D1137" i="179"/>
  <c r="E1137" i="179" s="1"/>
  <c r="B1137" i="179"/>
  <c r="J1136" i="179"/>
  <c r="I1136" i="179"/>
  <c r="H1136" i="179"/>
  <c r="F1136" i="179"/>
  <c r="D1136" i="179"/>
  <c r="E1136" i="179" s="1"/>
  <c r="B1136" i="179"/>
  <c r="J1135" i="179"/>
  <c r="I1135" i="179"/>
  <c r="H1135" i="179"/>
  <c r="F1135" i="179"/>
  <c r="D1135" i="179"/>
  <c r="E1135" i="179" s="1"/>
  <c r="B1135" i="179"/>
  <c r="J1134" i="179"/>
  <c r="I1134" i="179"/>
  <c r="H1134" i="179"/>
  <c r="F1134" i="179"/>
  <c r="D1134" i="179"/>
  <c r="E1134" i="179" s="1"/>
  <c r="B1134" i="179"/>
  <c r="J1133" i="179"/>
  <c r="I1133" i="179"/>
  <c r="H1133" i="179"/>
  <c r="F1133" i="179"/>
  <c r="D1133" i="179"/>
  <c r="E1133" i="179" s="1"/>
  <c r="B1133" i="179"/>
  <c r="J1132" i="179"/>
  <c r="I1132" i="179"/>
  <c r="H1132" i="179"/>
  <c r="F1132" i="179"/>
  <c r="D1132" i="179"/>
  <c r="E1132" i="179" s="1"/>
  <c r="B1132" i="179"/>
  <c r="J1131" i="179"/>
  <c r="I1131" i="179"/>
  <c r="H1131" i="179"/>
  <c r="F1131" i="179"/>
  <c r="D1131" i="179"/>
  <c r="E1131" i="179" s="1"/>
  <c r="B1131" i="179"/>
  <c r="J1130" i="179"/>
  <c r="I1130" i="179"/>
  <c r="H1130" i="179"/>
  <c r="F1130" i="179"/>
  <c r="D1130" i="179"/>
  <c r="E1130" i="179" s="1"/>
  <c r="B1130" i="179"/>
  <c r="J1129" i="179"/>
  <c r="I1129" i="179"/>
  <c r="H1129" i="179"/>
  <c r="F1129" i="179"/>
  <c r="D1129" i="179"/>
  <c r="E1129" i="179" s="1"/>
  <c r="B1129" i="179"/>
  <c r="J1128" i="179"/>
  <c r="I1128" i="179"/>
  <c r="H1128" i="179"/>
  <c r="F1128" i="179"/>
  <c r="D1128" i="179"/>
  <c r="E1128" i="179" s="1"/>
  <c r="B1128" i="179"/>
  <c r="J1127" i="179"/>
  <c r="I1127" i="179"/>
  <c r="H1127" i="179"/>
  <c r="F1127" i="179"/>
  <c r="D1127" i="179"/>
  <c r="E1127" i="179" s="1"/>
  <c r="B1127" i="179"/>
  <c r="J1126" i="179"/>
  <c r="I1126" i="179"/>
  <c r="H1126" i="179"/>
  <c r="F1126" i="179"/>
  <c r="D1126" i="179"/>
  <c r="E1126" i="179" s="1"/>
  <c r="B1126" i="179"/>
  <c r="J1125" i="179"/>
  <c r="I1125" i="179"/>
  <c r="H1125" i="179"/>
  <c r="F1125" i="179"/>
  <c r="D1125" i="179"/>
  <c r="E1125" i="179" s="1"/>
  <c r="B1125" i="179"/>
  <c r="J1124" i="179"/>
  <c r="I1124" i="179"/>
  <c r="H1124" i="179"/>
  <c r="F1124" i="179"/>
  <c r="D1124" i="179"/>
  <c r="E1124" i="179" s="1"/>
  <c r="B1124" i="179"/>
  <c r="J1123" i="179"/>
  <c r="I1123" i="179"/>
  <c r="H1123" i="179"/>
  <c r="F1123" i="179"/>
  <c r="D1123" i="179"/>
  <c r="E1123" i="179" s="1"/>
  <c r="B1123" i="179"/>
  <c r="J1122" i="179"/>
  <c r="I1122" i="179"/>
  <c r="H1122" i="179"/>
  <c r="F1122" i="179"/>
  <c r="D1122" i="179"/>
  <c r="E1122" i="179" s="1"/>
  <c r="B1122" i="179"/>
  <c r="J1121" i="179"/>
  <c r="I1121" i="179"/>
  <c r="H1121" i="179"/>
  <c r="F1121" i="179"/>
  <c r="D1121" i="179"/>
  <c r="E1121" i="179" s="1"/>
  <c r="B1121" i="179"/>
  <c r="J1120" i="179"/>
  <c r="I1120" i="179"/>
  <c r="H1120" i="179"/>
  <c r="F1120" i="179"/>
  <c r="D1120" i="179"/>
  <c r="E1120" i="179" s="1"/>
  <c r="B1120" i="179"/>
  <c r="J1119" i="179"/>
  <c r="I1119" i="179"/>
  <c r="H1119" i="179"/>
  <c r="F1119" i="179"/>
  <c r="D1119" i="179"/>
  <c r="E1119" i="179" s="1"/>
  <c r="B1119" i="179"/>
  <c r="J1118" i="179"/>
  <c r="I1118" i="179"/>
  <c r="H1118" i="179"/>
  <c r="F1118" i="179"/>
  <c r="D1118" i="179"/>
  <c r="E1118" i="179" s="1"/>
  <c r="B1118" i="179"/>
  <c r="J1117" i="179"/>
  <c r="I1117" i="179"/>
  <c r="H1117" i="179"/>
  <c r="F1117" i="179"/>
  <c r="D1117" i="179"/>
  <c r="E1117" i="179" s="1"/>
  <c r="B1117" i="179"/>
  <c r="J1116" i="179"/>
  <c r="I1116" i="179"/>
  <c r="H1116" i="179"/>
  <c r="F1116" i="179"/>
  <c r="D1116" i="179"/>
  <c r="E1116" i="179" s="1"/>
  <c r="B1116" i="179"/>
  <c r="J1115" i="179"/>
  <c r="I1115" i="179"/>
  <c r="H1115" i="179"/>
  <c r="F1115" i="179"/>
  <c r="D1115" i="179"/>
  <c r="E1115" i="179" s="1"/>
  <c r="B1115" i="179"/>
  <c r="J1114" i="179"/>
  <c r="I1114" i="179"/>
  <c r="H1114" i="179"/>
  <c r="F1114" i="179"/>
  <c r="D1114" i="179"/>
  <c r="E1114" i="179" s="1"/>
  <c r="B1114" i="179"/>
  <c r="J1113" i="179"/>
  <c r="I1113" i="179"/>
  <c r="H1113" i="179"/>
  <c r="F1113" i="179"/>
  <c r="D1113" i="179"/>
  <c r="E1113" i="179" s="1"/>
  <c r="B1113" i="179"/>
  <c r="J1112" i="179"/>
  <c r="I1112" i="179"/>
  <c r="H1112" i="179"/>
  <c r="F1112" i="179"/>
  <c r="D1112" i="179"/>
  <c r="E1112" i="179" s="1"/>
  <c r="B1112" i="179"/>
  <c r="J1111" i="179"/>
  <c r="I1111" i="179"/>
  <c r="H1111" i="179"/>
  <c r="F1111" i="179"/>
  <c r="D1111" i="179"/>
  <c r="E1111" i="179" s="1"/>
  <c r="B1111" i="179"/>
  <c r="J1110" i="179"/>
  <c r="I1110" i="179"/>
  <c r="H1110" i="179"/>
  <c r="F1110" i="179"/>
  <c r="D1110" i="179"/>
  <c r="E1110" i="179" s="1"/>
  <c r="B1110" i="179"/>
  <c r="J1109" i="179"/>
  <c r="I1109" i="179"/>
  <c r="H1109" i="179"/>
  <c r="F1109" i="179"/>
  <c r="D1109" i="179"/>
  <c r="E1109" i="179" s="1"/>
  <c r="B1109" i="179"/>
  <c r="J1108" i="179"/>
  <c r="I1108" i="179"/>
  <c r="H1108" i="179"/>
  <c r="F1108" i="179"/>
  <c r="D1108" i="179"/>
  <c r="E1108" i="179" s="1"/>
  <c r="B1108" i="179"/>
  <c r="J1107" i="179"/>
  <c r="I1107" i="179"/>
  <c r="H1107" i="179"/>
  <c r="F1107" i="179"/>
  <c r="D1107" i="179"/>
  <c r="E1107" i="179" s="1"/>
  <c r="B1107" i="179"/>
  <c r="J1106" i="179"/>
  <c r="I1106" i="179"/>
  <c r="H1106" i="179"/>
  <c r="F1106" i="179"/>
  <c r="D1106" i="179"/>
  <c r="E1106" i="179" s="1"/>
  <c r="B1106" i="179"/>
  <c r="J1105" i="179"/>
  <c r="I1105" i="179"/>
  <c r="H1105" i="179"/>
  <c r="F1105" i="179"/>
  <c r="D1105" i="179"/>
  <c r="E1105" i="179" s="1"/>
  <c r="B1105" i="179"/>
  <c r="J1104" i="179"/>
  <c r="I1104" i="179"/>
  <c r="H1104" i="179"/>
  <c r="F1104" i="179"/>
  <c r="D1104" i="179"/>
  <c r="E1104" i="179" s="1"/>
  <c r="B1104" i="179"/>
  <c r="J1103" i="179"/>
  <c r="I1103" i="179"/>
  <c r="H1103" i="179"/>
  <c r="F1103" i="179"/>
  <c r="D1103" i="179"/>
  <c r="E1103" i="179" s="1"/>
  <c r="B1103" i="179"/>
  <c r="J1102" i="179"/>
  <c r="I1102" i="179"/>
  <c r="H1102" i="179"/>
  <c r="F1102" i="179"/>
  <c r="D1102" i="179"/>
  <c r="E1102" i="179" s="1"/>
  <c r="B1102" i="179"/>
  <c r="J1101" i="179"/>
  <c r="I1101" i="179"/>
  <c r="H1101" i="179"/>
  <c r="F1101" i="179"/>
  <c r="D1101" i="179"/>
  <c r="E1101" i="179" s="1"/>
  <c r="B1101" i="179"/>
  <c r="J1100" i="179"/>
  <c r="I1100" i="179"/>
  <c r="H1100" i="179"/>
  <c r="F1100" i="179"/>
  <c r="D1100" i="179"/>
  <c r="E1100" i="179" s="1"/>
  <c r="B1100" i="179"/>
  <c r="J1099" i="179"/>
  <c r="I1099" i="179"/>
  <c r="H1099" i="179"/>
  <c r="F1099" i="179"/>
  <c r="D1099" i="179"/>
  <c r="E1099" i="179" s="1"/>
  <c r="B1099" i="179"/>
  <c r="J1098" i="179"/>
  <c r="I1098" i="179"/>
  <c r="H1098" i="179"/>
  <c r="F1098" i="179"/>
  <c r="D1098" i="179"/>
  <c r="E1098" i="179" s="1"/>
  <c r="B1098" i="179"/>
  <c r="J1097" i="179"/>
  <c r="I1097" i="179"/>
  <c r="H1097" i="179"/>
  <c r="F1097" i="179"/>
  <c r="D1097" i="179"/>
  <c r="E1097" i="179" s="1"/>
  <c r="B1097" i="179"/>
  <c r="J1096" i="179"/>
  <c r="I1096" i="179"/>
  <c r="H1096" i="179"/>
  <c r="F1096" i="179"/>
  <c r="D1096" i="179"/>
  <c r="E1096" i="179" s="1"/>
  <c r="B1096" i="179"/>
  <c r="J1095" i="179"/>
  <c r="I1095" i="179"/>
  <c r="H1095" i="179"/>
  <c r="F1095" i="179"/>
  <c r="D1095" i="179"/>
  <c r="E1095" i="179" s="1"/>
  <c r="B1095" i="179"/>
  <c r="J1094" i="179"/>
  <c r="I1094" i="179"/>
  <c r="H1094" i="179"/>
  <c r="F1094" i="179"/>
  <c r="D1094" i="179"/>
  <c r="E1094" i="179" s="1"/>
  <c r="B1094" i="179"/>
  <c r="J1093" i="179"/>
  <c r="I1093" i="179"/>
  <c r="H1093" i="179"/>
  <c r="F1093" i="179"/>
  <c r="D1093" i="179"/>
  <c r="E1093" i="179" s="1"/>
  <c r="B1093" i="179"/>
  <c r="J1092" i="179"/>
  <c r="I1092" i="179"/>
  <c r="H1092" i="179"/>
  <c r="F1092" i="179"/>
  <c r="D1092" i="179"/>
  <c r="E1092" i="179" s="1"/>
  <c r="B1092" i="179"/>
  <c r="J1091" i="179"/>
  <c r="I1091" i="179"/>
  <c r="H1091" i="179"/>
  <c r="F1091" i="179"/>
  <c r="D1091" i="179"/>
  <c r="E1091" i="179" s="1"/>
  <c r="B1091" i="179"/>
  <c r="J1090" i="179"/>
  <c r="I1090" i="179"/>
  <c r="H1090" i="179"/>
  <c r="F1090" i="179"/>
  <c r="D1090" i="179"/>
  <c r="E1090" i="179" s="1"/>
  <c r="B1090" i="179"/>
  <c r="J1089" i="179"/>
  <c r="I1089" i="179"/>
  <c r="H1089" i="179"/>
  <c r="F1089" i="179"/>
  <c r="D1089" i="179"/>
  <c r="E1089" i="179" s="1"/>
  <c r="B1089" i="179"/>
  <c r="J1088" i="179"/>
  <c r="I1088" i="179"/>
  <c r="H1088" i="179"/>
  <c r="F1088" i="179"/>
  <c r="D1088" i="179"/>
  <c r="E1088" i="179" s="1"/>
  <c r="B1088" i="179"/>
  <c r="J1087" i="179"/>
  <c r="I1087" i="179"/>
  <c r="H1087" i="179"/>
  <c r="F1087" i="179"/>
  <c r="D1087" i="179"/>
  <c r="E1087" i="179" s="1"/>
  <c r="B1087" i="179"/>
  <c r="J1086" i="179"/>
  <c r="I1086" i="179"/>
  <c r="H1086" i="179"/>
  <c r="F1086" i="179"/>
  <c r="D1086" i="179"/>
  <c r="E1086" i="179" s="1"/>
  <c r="B1086" i="179"/>
  <c r="J1085" i="179"/>
  <c r="I1085" i="179"/>
  <c r="H1085" i="179"/>
  <c r="F1085" i="179"/>
  <c r="D1085" i="179"/>
  <c r="E1085" i="179" s="1"/>
  <c r="B1085" i="179"/>
  <c r="J1084" i="179"/>
  <c r="I1084" i="179"/>
  <c r="H1084" i="179"/>
  <c r="F1084" i="179"/>
  <c r="D1084" i="179"/>
  <c r="E1084" i="179" s="1"/>
  <c r="B1084" i="179"/>
  <c r="J1083" i="179"/>
  <c r="I1083" i="179"/>
  <c r="H1083" i="179"/>
  <c r="F1083" i="179"/>
  <c r="D1083" i="179"/>
  <c r="E1083" i="179" s="1"/>
  <c r="B1083" i="179"/>
  <c r="J1082" i="179"/>
  <c r="I1082" i="179"/>
  <c r="H1082" i="179"/>
  <c r="F1082" i="179"/>
  <c r="D1082" i="179"/>
  <c r="E1082" i="179" s="1"/>
  <c r="B1082" i="179"/>
  <c r="J1081" i="179"/>
  <c r="I1081" i="179"/>
  <c r="H1081" i="179"/>
  <c r="F1081" i="179"/>
  <c r="D1081" i="179"/>
  <c r="E1081" i="179" s="1"/>
  <c r="B1081" i="179"/>
  <c r="J1080" i="179"/>
  <c r="I1080" i="179"/>
  <c r="H1080" i="179"/>
  <c r="F1080" i="179"/>
  <c r="D1080" i="179"/>
  <c r="E1080" i="179" s="1"/>
  <c r="B1080" i="179"/>
  <c r="J1079" i="179"/>
  <c r="I1079" i="179"/>
  <c r="H1079" i="179"/>
  <c r="F1079" i="179"/>
  <c r="D1079" i="179"/>
  <c r="E1079" i="179" s="1"/>
  <c r="B1079" i="179"/>
  <c r="J1078" i="179"/>
  <c r="I1078" i="179"/>
  <c r="H1078" i="179"/>
  <c r="F1078" i="179"/>
  <c r="D1078" i="179"/>
  <c r="E1078" i="179" s="1"/>
  <c r="B1078" i="179"/>
  <c r="J1077" i="179"/>
  <c r="I1077" i="179"/>
  <c r="H1077" i="179"/>
  <c r="F1077" i="179"/>
  <c r="D1077" i="179"/>
  <c r="E1077" i="179" s="1"/>
  <c r="B1077" i="179"/>
  <c r="J1076" i="179"/>
  <c r="I1076" i="179"/>
  <c r="H1076" i="179"/>
  <c r="F1076" i="179"/>
  <c r="D1076" i="179"/>
  <c r="E1076" i="179" s="1"/>
  <c r="B1076" i="179"/>
  <c r="J1075" i="179"/>
  <c r="I1075" i="179"/>
  <c r="H1075" i="179"/>
  <c r="F1075" i="179"/>
  <c r="D1075" i="179"/>
  <c r="E1075" i="179" s="1"/>
  <c r="B1075" i="179"/>
  <c r="J1074" i="179"/>
  <c r="I1074" i="179"/>
  <c r="H1074" i="179"/>
  <c r="F1074" i="179"/>
  <c r="D1074" i="179"/>
  <c r="E1074" i="179" s="1"/>
  <c r="B1074" i="179"/>
  <c r="J1073" i="179"/>
  <c r="I1073" i="179"/>
  <c r="H1073" i="179"/>
  <c r="F1073" i="179"/>
  <c r="D1073" i="179"/>
  <c r="E1073" i="179" s="1"/>
  <c r="B1073" i="179"/>
  <c r="J1072" i="179"/>
  <c r="I1072" i="179"/>
  <c r="H1072" i="179"/>
  <c r="F1072" i="179"/>
  <c r="D1072" i="179"/>
  <c r="E1072" i="179" s="1"/>
  <c r="B1072" i="179"/>
  <c r="J1071" i="179"/>
  <c r="I1071" i="179"/>
  <c r="H1071" i="179"/>
  <c r="F1071" i="179"/>
  <c r="D1071" i="179"/>
  <c r="E1071" i="179" s="1"/>
  <c r="B1071" i="179"/>
  <c r="J1070" i="179"/>
  <c r="I1070" i="179"/>
  <c r="H1070" i="179"/>
  <c r="F1070" i="179"/>
  <c r="D1070" i="179"/>
  <c r="E1070" i="179" s="1"/>
  <c r="B1070" i="179"/>
  <c r="J1069" i="179"/>
  <c r="I1069" i="179"/>
  <c r="H1069" i="179"/>
  <c r="F1069" i="179"/>
  <c r="D1069" i="179"/>
  <c r="E1069" i="179" s="1"/>
  <c r="B1069" i="179"/>
  <c r="J1068" i="179"/>
  <c r="I1068" i="179"/>
  <c r="H1068" i="179"/>
  <c r="F1068" i="179"/>
  <c r="D1068" i="179"/>
  <c r="E1068" i="179" s="1"/>
  <c r="B1068" i="179"/>
  <c r="J1067" i="179"/>
  <c r="I1067" i="179"/>
  <c r="H1067" i="179"/>
  <c r="F1067" i="179"/>
  <c r="D1067" i="179"/>
  <c r="E1067" i="179" s="1"/>
  <c r="B1067" i="179"/>
  <c r="J1066" i="179"/>
  <c r="I1066" i="179"/>
  <c r="H1066" i="179"/>
  <c r="F1066" i="179"/>
  <c r="D1066" i="179"/>
  <c r="E1066" i="179" s="1"/>
  <c r="B1066" i="179"/>
  <c r="J1065" i="179"/>
  <c r="I1065" i="179"/>
  <c r="H1065" i="179"/>
  <c r="F1065" i="179"/>
  <c r="D1065" i="179"/>
  <c r="E1065" i="179" s="1"/>
  <c r="B1065" i="179"/>
  <c r="J1064" i="179"/>
  <c r="I1064" i="179"/>
  <c r="H1064" i="179"/>
  <c r="F1064" i="179"/>
  <c r="D1064" i="179"/>
  <c r="E1064" i="179" s="1"/>
  <c r="B1064" i="179"/>
  <c r="J1063" i="179"/>
  <c r="I1063" i="179"/>
  <c r="H1063" i="179"/>
  <c r="F1063" i="179"/>
  <c r="D1063" i="179"/>
  <c r="E1063" i="179" s="1"/>
  <c r="B1063" i="179"/>
  <c r="J1062" i="179"/>
  <c r="I1062" i="179"/>
  <c r="H1062" i="179"/>
  <c r="F1062" i="179"/>
  <c r="D1062" i="179"/>
  <c r="E1062" i="179" s="1"/>
  <c r="B1062" i="179"/>
  <c r="J1061" i="179"/>
  <c r="I1061" i="179"/>
  <c r="H1061" i="179"/>
  <c r="F1061" i="179"/>
  <c r="D1061" i="179"/>
  <c r="E1061" i="179" s="1"/>
  <c r="B1061" i="179"/>
  <c r="J1060" i="179"/>
  <c r="I1060" i="179"/>
  <c r="H1060" i="179"/>
  <c r="F1060" i="179"/>
  <c r="D1060" i="179"/>
  <c r="E1060" i="179" s="1"/>
  <c r="B1060" i="179"/>
  <c r="J1059" i="179"/>
  <c r="I1059" i="179"/>
  <c r="H1059" i="179"/>
  <c r="F1059" i="179"/>
  <c r="D1059" i="179"/>
  <c r="E1059" i="179" s="1"/>
  <c r="B1059" i="179"/>
  <c r="J1058" i="179"/>
  <c r="I1058" i="179"/>
  <c r="H1058" i="179"/>
  <c r="F1058" i="179"/>
  <c r="D1058" i="179"/>
  <c r="E1058" i="179" s="1"/>
  <c r="B1058" i="179"/>
  <c r="J1057" i="179"/>
  <c r="I1057" i="179"/>
  <c r="H1057" i="179"/>
  <c r="F1057" i="179"/>
  <c r="D1057" i="179"/>
  <c r="E1057" i="179" s="1"/>
  <c r="B1057" i="179"/>
  <c r="J1056" i="179"/>
  <c r="I1056" i="179"/>
  <c r="H1056" i="179"/>
  <c r="F1056" i="179"/>
  <c r="D1056" i="179"/>
  <c r="E1056" i="179" s="1"/>
  <c r="B1056" i="179"/>
  <c r="J1055" i="179"/>
  <c r="I1055" i="179"/>
  <c r="H1055" i="179"/>
  <c r="F1055" i="179"/>
  <c r="D1055" i="179"/>
  <c r="E1055" i="179" s="1"/>
  <c r="B1055" i="179"/>
  <c r="J1054" i="179"/>
  <c r="I1054" i="179"/>
  <c r="H1054" i="179"/>
  <c r="F1054" i="179"/>
  <c r="D1054" i="179"/>
  <c r="E1054" i="179" s="1"/>
  <c r="B1054" i="179"/>
  <c r="J1053" i="179"/>
  <c r="I1053" i="179"/>
  <c r="H1053" i="179"/>
  <c r="F1053" i="179"/>
  <c r="D1053" i="179"/>
  <c r="E1053" i="179" s="1"/>
  <c r="B1053" i="179"/>
  <c r="J1052" i="179"/>
  <c r="I1052" i="179"/>
  <c r="H1052" i="179"/>
  <c r="F1052" i="179"/>
  <c r="D1052" i="179"/>
  <c r="E1052" i="179" s="1"/>
  <c r="B1052" i="179"/>
  <c r="J1051" i="179"/>
  <c r="I1051" i="179"/>
  <c r="H1051" i="179"/>
  <c r="F1051" i="179"/>
  <c r="D1051" i="179"/>
  <c r="E1051" i="179" s="1"/>
  <c r="B1051" i="179"/>
  <c r="J1050" i="179"/>
  <c r="I1050" i="179"/>
  <c r="H1050" i="179"/>
  <c r="F1050" i="179"/>
  <c r="D1050" i="179"/>
  <c r="E1050" i="179" s="1"/>
  <c r="B1050" i="179"/>
  <c r="J1049" i="179"/>
  <c r="I1049" i="179"/>
  <c r="H1049" i="179"/>
  <c r="F1049" i="179"/>
  <c r="D1049" i="179"/>
  <c r="E1049" i="179" s="1"/>
  <c r="B1049" i="179"/>
  <c r="J1048" i="179"/>
  <c r="I1048" i="179"/>
  <c r="H1048" i="179"/>
  <c r="F1048" i="179"/>
  <c r="D1048" i="179"/>
  <c r="E1048" i="179" s="1"/>
  <c r="B1048" i="179"/>
  <c r="J1047" i="179"/>
  <c r="I1047" i="179"/>
  <c r="H1047" i="179"/>
  <c r="F1047" i="179"/>
  <c r="D1047" i="179"/>
  <c r="E1047" i="179" s="1"/>
  <c r="B1047" i="179"/>
  <c r="J1046" i="179"/>
  <c r="I1046" i="179"/>
  <c r="H1046" i="179"/>
  <c r="F1046" i="179"/>
  <c r="D1046" i="179"/>
  <c r="E1046" i="179" s="1"/>
  <c r="B1046" i="179"/>
  <c r="J1045" i="179"/>
  <c r="I1045" i="179"/>
  <c r="H1045" i="179"/>
  <c r="F1045" i="179"/>
  <c r="D1045" i="179"/>
  <c r="E1045" i="179" s="1"/>
  <c r="B1045" i="179"/>
  <c r="J1044" i="179"/>
  <c r="I1044" i="179"/>
  <c r="H1044" i="179"/>
  <c r="F1044" i="179"/>
  <c r="D1044" i="179"/>
  <c r="E1044" i="179" s="1"/>
  <c r="B1044" i="179"/>
  <c r="J1043" i="179"/>
  <c r="I1043" i="179"/>
  <c r="H1043" i="179"/>
  <c r="F1043" i="179"/>
  <c r="D1043" i="179"/>
  <c r="E1043" i="179" s="1"/>
  <c r="B1043" i="179"/>
  <c r="J1042" i="179"/>
  <c r="I1042" i="179"/>
  <c r="H1042" i="179"/>
  <c r="F1042" i="179"/>
  <c r="D1042" i="179"/>
  <c r="E1042" i="179" s="1"/>
  <c r="B1042" i="179"/>
  <c r="J1041" i="179"/>
  <c r="I1041" i="179"/>
  <c r="H1041" i="179"/>
  <c r="F1041" i="179"/>
  <c r="D1041" i="179"/>
  <c r="E1041" i="179" s="1"/>
  <c r="B1041" i="179"/>
  <c r="J1040" i="179"/>
  <c r="I1040" i="179"/>
  <c r="H1040" i="179"/>
  <c r="F1040" i="179"/>
  <c r="D1040" i="179"/>
  <c r="E1040" i="179" s="1"/>
  <c r="B1040" i="179"/>
  <c r="J1039" i="179"/>
  <c r="I1039" i="179"/>
  <c r="H1039" i="179"/>
  <c r="F1039" i="179"/>
  <c r="D1039" i="179"/>
  <c r="E1039" i="179" s="1"/>
  <c r="B1039" i="179"/>
  <c r="J1038" i="179"/>
  <c r="I1038" i="179"/>
  <c r="H1038" i="179"/>
  <c r="F1038" i="179"/>
  <c r="D1038" i="179"/>
  <c r="E1038" i="179" s="1"/>
  <c r="B1038" i="179"/>
  <c r="J1037" i="179"/>
  <c r="I1037" i="179"/>
  <c r="H1037" i="179"/>
  <c r="F1037" i="179"/>
  <c r="D1037" i="179"/>
  <c r="E1037" i="179" s="1"/>
  <c r="B1037" i="179"/>
  <c r="J1036" i="179"/>
  <c r="I1036" i="179"/>
  <c r="H1036" i="179"/>
  <c r="F1036" i="179"/>
  <c r="D1036" i="179"/>
  <c r="E1036" i="179" s="1"/>
  <c r="B1036" i="179"/>
  <c r="J1035" i="179"/>
  <c r="I1035" i="179"/>
  <c r="H1035" i="179"/>
  <c r="F1035" i="179"/>
  <c r="D1035" i="179"/>
  <c r="E1035" i="179" s="1"/>
  <c r="B1035" i="179"/>
  <c r="J1034" i="179"/>
  <c r="I1034" i="179"/>
  <c r="H1034" i="179"/>
  <c r="F1034" i="179"/>
  <c r="D1034" i="179"/>
  <c r="E1034" i="179" s="1"/>
  <c r="B1034" i="179"/>
  <c r="J1033" i="179"/>
  <c r="I1033" i="179"/>
  <c r="H1033" i="179"/>
  <c r="F1033" i="179"/>
  <c r="D1033" i="179"/>
  <c r="E1033" i="179" s="1"/>
  <c r="B1033" i="179"/>
  <c r="J1032" i="179"/>
  <c r="I1032" i="179"/>
  <c r="H1032" i="179"/>
  <c r="F1032" i="179"/>
  <c r="D1032" i="179"/>
  <c r="E1032" i="179" s="1"/>
  <c r="B1032" i="179"/>
  <c r="J1031" i="179"/>
  <c r="I1031" i="179"/>
  <c r="H1031" i="179"/>
  <c r="F1031" i="179"/>
  <c r="D1031" i="179"/>
  <c r="E1031" i="179" s="1"/>
  <c r="B1031" i="179"/>
  <c r="J1030" i="179"/>
  <c r="I1030" i="179"/>
  <c r="H1030" i="179"/>
  <c r="F1030" i="179"/>
  <c r="D1030" i="179"/>
  <c r="E1030" i="179" s="1"/>
  <c r="B1030" i="179"/>
  <c r="J1029" i="179"/>
  <c r="I1029" i="179"/>
  <c r="H1029" i="179"/>
  <c r="F1029" i="179"/>
  <c r="D1029" i="179"/>
  <c r="E1029" i="179" s="1"/>
  <c r="B1029" i="179"/>
  <c r="J1028" i="179"/>
  <c r="I1028" i="179"/>
  <c r="H1028" i="179"/>
  <c r="F1028" i="179"/>
  <c r="D1028" i="179"/>
  <c r="E1028" i="179" s="1"/>
  <c r="B1028" i="179"/>
  <c r="J1027" i="179"/>
  <c r="I1027" i="179"/>
  <c r="H1027" i="179"/>
  <c r="F1027" i="179"/>
  <c r="D1027" i="179"/>
  <c r="E1027" i="179" s="1"/>
  <c r="B1027" i="179"/>
  <c r="J1026" i="179"/>
  <c r="I1026" i="179"/>
  <c r="H1026" i="179"/>
  <c r="F1026" i="179"/>
  <c r="D1026" i="179"/>
  <c r="E1026" i="179" s="1"/>
  <c r="B1026" i="179"/>
  <c r="J1025" i="179"/>
  <c r="I1025" i="179"/>
  <c r="H1025" i="179"/>
  <c r="F1025" i="179"/>
  <c r="D1025" i="179"/>
  <c r="E1025" i="179" s="1"/>
  <c r="B1025" i="179"/>
  <c r="J1024" i="179"/>
  <c r="I1024" i="179"/>
  <c r="H1024" i="179"/>
  <c r="F1024" i="179"/>
  <c r="D1024" i="179"/>
  <c r="E1024" i="179" s="1"/>
  <c r="B1024" i="179"/>
  <c r="J1023" i="179"/>
  <c r="I1023" i="179"/>
  <c r="H1023" i="179"/>
  <c r="F1023" i="179"/>
  <c r="D1023" i="179"/>
  <c r="E1023" i="179" s="1"/>
  <c r="B1023" i="179"/>
  <c r="J1022" i="179"/>
  <c r="I1022" i="179"/>
  <c r="H1022" i="179"/>
  <c r="F1022" i="179"/>
  <c r="D1022" i="179"/>
  <c r="E1022" i="179" s="1"/>
  <c r="B1022" i="179"/>
  <c r="J1021" i="179"/>
  <c r="I1021" i="179"/>
  <c r="H1021" i="179"/>
  <c r="F1021" i="179"/>
  <c r="D1021" i="179"/>
  <c r="E1021" i="179" s="1"/>
  <c r="B1021" i="179"/>
  <c r="J1020" i="179"/>
  <c r="I1020" i="179"/>
  <c r="H1020" i="179"/>
  <c r="F1020" i="179"/>
  <c r="D1020" i="179"/>
  <c r="E1020" i="179" s="1"/>
  <c r="B1020" i="179"/>
  <c r="J1019" i="179"/>
  <c r="I1019" i="179"/>
  <c r="H1019" i="179"/>
  <c r="F1019" i="179"/>
  <c r="D1019" i="179"/>
  <c r="E1019" i="179" s="1"/>
  <c r="B1019" i="179"/>
  <c r="J1018" i="179"/>
  <c r="I1018" i="179"/>
  <c r="H1018" i="179"/>
  <c r="F1018" i="179"/>
  <c r="D1018" i="179"/>
  <c r="E1018" i="179" s="1"/>
  <c r="B1018" i="179"/>
  <c r="J1017" i="179"/>
  <c r="I1017" i="179"/>
  <c r="H1017" i="179"/>
  <c r="F1017" i="179"/>
  <c r="D1017" i="179"/>
  <c r="E1017" i="179" s="1"/>
  <c r="B1017" i="179"/>
  <c r="J1016" i="179"/>
  <c r="I1016" i="179"/>
  <c r="H1016" i="179"/>
  <c r="F1016" i="179"/>
  <c r="D1016" i="179"/>
  <c r="E1016" i="179" s="1"/>
  <c r="B1016" i="179"/>
  <c r="J1015" i="179"/>
  <c r="I1015" i="179"/>
  <c r="H1015" i="179"/>
  <c r="F1015" i="179"/>
  <c r="D1015" i="179"/>
  <c r="E1015" i="179" s="1"/>
  <c r="B1015" i="179"/>
  <c r="J1014" i="179"/>
  <c r="I1014" i="179"/>
  <c r="H1014" i="179"/>
  <c r="F1014" i="179"/>
  <c r="D1014" i="179"/>
  <c r="E1014" i="179" s="1"/>
  <c r="B1014" i="179"/>
  <c r="J1013" i="179"/>
  <c r="I1013" i="179"/>
  <c r="H1013" i="179"/>
  <c r="F1013" i="179"/>
  <c r="D1013" i="179"/>
  <c r="E1013" i="179" s="1"/>
  <c r="B1013" i="179"/>
  <c r="J1012" i="179"/>
  <c r="I1012" i="179"/>
  <c r="H1012" i="179"/>
  <c r="F1012" i="179"/>
  <c r="D1012" i="179"/>
  <c r="E1012" i="179" s="1"/>
  <c r="B1012" i="179"/>
  <c r="J1011" i="179"/>
  <c r="I1011" i="179"/>
  <c r="H1011" i="179"/>
  <c r="F1011" i="179"/>
  <c r="D1011" i="179"/>
  <c r="E1011" i="179" s="1"/>
  <c r="B1011" i="179"/>
  <c r="J1010" i="179"/>
  <c r="I1010" i="179"/>
  <c r="H1010" i="179"/>
  <c r="F1010" i="179"/>
  <c r="D1010" i="179"/>
  <c r="E1010" i="179" s="1"/>
  <c r="B1010" i="179"/>
  <c r="J1009" i="179"/>
  <c r="I1009" i="179"/>
  <c r="H1009" i="179"/>
  <c r="F1009" i="179"/>
  <c r="D1009" i="179"/>
  <c r="E1009" i="179" s="1"/>
  <c r="B1009" i="179"/>
  <c r="J1008" i="179"/>
  <c r="I1008" i="179"/>
  <c r="H1008" i="179"/>
  <c r="F1008" i="179"/>
  <c r="D1008" i="179"/>
  <c r="E1008" i="179" s="1"/>
  <c r="B1008" i="179"/>
  <c r="J1007" i="179"/>
  <c r="I1007" i="179"/>
  <c r="H1007" i="179"/>
  <c r="F1007" i="179"/>
  <c r="D1007" i="179"/>
  <c r="E1007" i="179" s="1"/>
  <c r="B1007" i="179"/>
  <c r="J1006" i="179"/>
  <c r="I1006" i="179"/>
  <c r="H1006" i="179"/>
  <c r="F1006" i="179"/>
  <c r="D1006" i="179"/>
  <c r="E1006" i="179" s="1"/>
  <c r="B1006" i="179"/>
  <c r="J1005" i="179"/>
  <c r="I1005" i="179"/>
  <c r="H1005" i="179"/>
  <c r="F1005" i="179"/>
  <c r="D1005" i="179"/>
  <c r="E1005" i="179" s="1"/>
  <c r="B1005" i="179"/>
  <c r="J1004" i="179"/>
  <c r="I1004" i="179"/>
  <c r="H1004" i="179"/>
  <c r="F1004" i="179"/>
  <c r="D1004" i="179"/>
  <c r="E1004" i="179" s="1"/>
  <c r="B1004" i="179"/>
  <c r="J1003" i="179"/>
  <c r="I1003" i="179"/>
  <c r="H1003" i="179"/>
  <c r="F1003" i="179"/>
  <c r="D1003" i="179"/>
  <c r="E1003" i="179" s="1"/>
  <c r="B1003" i="179"/>
  <c r="J1002" i="179"/>
  <c r="I1002" i="179"/>
  <c r="H1002" i="179"/>
  <c r="F1002" i="179"/>
  <c r="D1002" i="179"/>
  <c r="E1002" i="179" s="1"/>
  <c r="B1002" i="179"/>
  <c r="J1001" i="179"/>
  <c r="I1001" i="179"/>
  <c r="H1001" i="179"/>
  <c r="F1001" i="179"/>
  <c r="D1001" i="179"/>
  <c r="E1001" i="179" s="1"/>
  <c r="B1001" i="179"/>
  <c r="J1000" i="179"/>
  <c r="I1000" i="179"/>
  <c r="H1000" i="179"/>
  <c r="F1000" i="179"/>
  <c r="D1000" i="179"/>
  <c r="E1000" i="179" s="1"/>
  <c r="B1000" i="179"/>
  <c r="J999" i="179"/>
  <c r="I999" i="179"/>
  <c r="H999" i="179"/>
  <c r="F999" i="179"/>
  <c r="D999" i="179"/>
  <c r="E999" i="179" s="1"/>
  <c r="B999" i="179"/>
  <c r="J998" i="179"/>
  <c r="I998" i="179"/>
  <c r="H998" i="179"/>
  <c r="F998" i="179"/>
  <c r="D998" i="179"/>
  <c r="E998" i="179" s="1"/>
  <c r="B998" i="179"/>
  <c r="J997" i="179"/>
  <c r="I997" i="179"/>
  <c r="H997" i="179"/>
  <c r="F997" i="179"/>
  <c r="D997" i="179"/>
  <c r="E997" i="179" s="1"/>
  <c r="B997" i="179"/>
  <c r="J996" i="179"/>
  <c r="I996" i="179"/>
  <c r="H996" i="179"/>
  <c r="F996" i="179"/>
  <c r="D996" i="179"/>
  <c r="E996" i="179" s="1"/>
  <c r="B996" i="179"/>
  <c r="J995" i="179"/>
  <c r="I995" i="179"/>
  <c r="H995" i="179"/>
  <c r="F995" i="179"/>
  <c r="D995" i="179"/>
  <c r="E995" i="179" s="1"/>
  <c r="B995" i="179"/>
  <c r="J994" i="179"/>
  <c r="I994" i="179"/>
  <c r="H994" i="179"/>
  <c r="F994" i="179"/>
  <c r="D994" i="179"/>
  <c r="E994" i="179" s="1"/>
  <c r="B994" i="179"/>
  <c r="J993" i="179"/>
  <c r="I993" i="179"/>
  <c r="H993" i="179"/>
  <c r="F993" i="179"/>
  <c r="D993" i="179"/>
  <c r="E993" i="179" s="1"/>
  <c r="B993" i="179"/>
  <c r="J992" i="179"/>
  <c r="I992" i="179"/>
  <c r="H992" i="179"/>
  <c r="F992" i="179"/>
  <c r="D992" i="179"/>
  <c r="E992" i="179" s="1"/>
  <c r="B992" i="179"/>
  <c r="J991" i="179"/>
  <c r="I991" i="179"/>
  <c r="H991" i="179"/>
  <c r="F991" i="179"/>
  <c r="D991" i="179"/>
  <c r="E991" i="179" s="1"/>
  <c r="B991" i="179"/>
  <c r="J990" i="179"/>
  <c r="I990" i="179"/>
  <c r="H990" i="179"/>
  <c r="F990" i="179"/>
  <c r="D990" i="179"/>
  <c r="E990" i="179" s="1"/>
  <c r="B990" i="179"/>
  <c r="J989" i="179"/>
  <c r="I989" i="179"/>
  <c r="H989" i="179"/>
  <c r="F989" i="179"/>
  <c r="D989" i="179"/>
  <c r="E989" i="179" s="1"/>
  <c r="B989" i="179"/>
  <c r="J988" i="179"/>
  <c r="I988" i="179"/>
  <c r="H988" i="179"/>
  <c r="F988" i="179"/>
  <c r="D988" i="179"/>
  <c r="E988" i="179" s="1"/>
  <c r="B988" i="179"/>
  <c r="J987" i="179"/>
  <c r="I987" i="179"/>
  <c r="H987" i="179"/>
  <c r="F987" i="179"/>
  <c r="D987" i="179"/>
  <c r="E987" i="179" s="1"/>
  <c r="B987" i="179"/>
  <c r="J986" i="179"/>
  <c r="I986" i="179"/>
  <c r="H986" i="179"/>
  <c r="F986" i="179"/>
  <c r="D986" i="179"/>
  <c r="E986" i="179" s="1"/>
  <c r="B986" i="179"/>
  <c r="J985" i="179"/>
  <c r="I985" i="179"/>
  <c r="H985" i="179"/>
  <c r="F985" i="179"/>
  <c r="D985" i="179"/>
  <c r="E985" i="179" s="1"/>
  <c r="B985" i="179"/>
  <c r="J984" i="179"/>
  <c r="I984" i="179"/>
  <c r="H984" i="179"/>
  <c r="F984" i="179"/>
  <c r="D984" i="179"/>
  <c r="E984" i="179" s="1"/>
  <c r="B984" i="179"/>
  <c r="J983" i="179"/>
  <c r="I983" i="179"/>
  <c r="H983" i="179"/>
  <c r="F983" i="179"/>
  <c r="D983" i="179"/>
  <c r="E983" i="179" s="1"/>
  <c r="B983" i="179"/>
  <c r="J982" i="179"/>
  <c r="I982" i="179"/>
  <c r="H982" i="179"/>
  <c r="F982" i="179"/>
  <c r="D982" i="179"/>
  <c r="E982" i="179" s="1"/>
  <c r="B982" i="179"/>
  <c r="J981" i="179"/>
  <c r="I981" i="179"/>
  <c r="H981" i="179"/>
  <c r="F981" i="179"/>
  <c r="D981" i="179"/>
  <c r="E981" i="179" s="1"/>
  <c r="B981" i="179"/>
  <c r="J980" i="179"/>
  <c r="I980" i="179"/>
  <c r="H980" i="179"/>
  <c r="F980" i="179"/>
  <c r="D980" i="179"/>
  <c r="E980" i="179" s="1"/>
  <c r="B980" i="179"/>
  <c r="J979" i="179"/>
  <c r="I979" i="179"/>
  <c r="H979" i="179"/>
  <c r="F979" i="179"/>
  <c r="D979" i="179"/>
  <c r="E979" i="179" s="1"/>
  <c r="B979" i="179"/>
  <c r="J978" i="179"/>
  <c r="I978" i="179"/>
  <c r="H978" i="179"/>
  <c r="F978" i="179"/>
  <c r="D978" i="179"/>
  <c r="E978" i="179" s="1"/>
  <c r="B978" i="179"/>
  <c r="J977" i="179"/>
  <c r="I977" i="179"/>
  <c r="H977" i="179"/>
  <c r="F977" i="179"/>
  <c r="D977" i="179"/>
  <c r="E977" i="179" s="1"/>
  <c r="B977" i="179"/>
  <c r="J976" i="179"/>
  <c r="I976" i="179"/>
  <c r="H976" i="179"/>
  <c r="F976" i="179"/>
  <c r="D976" i="179"/>
  <c r="E976" i="179" s="1"/>
  <c r="B976" i="179"/>
  <c r="J975" i="179"/>
  <c r="I975" i="179"/>
  <c r="H975" i="179"/>
  <c r="F975" i="179"/>
  <c r="D975" i="179"/>
  <c r="E975" i="179" s="1"/>
  <c r="B975" i="179"/>
  <c r="J974" i="179"/>
  <c r="I974" i="179"/>
  <c r="H974" i="179"/>
  <c r="F974" i="179"/>
  <c r="D974" i="179"/>
  <c r="E974" i="179" s="1"/>
  <c r="B974" i="179"/>
  <c r="J973" i="179"/>
  <c r="I973" i="179"/>
  <c r="H973" i="179"/>
  <c r="F973" i="179"/>
  <c r="D973" i="179"/>
  <c r="E973" i="179" s="1"/>
  <c r="B973" i="179"/>
  <c r="J972" i="179"/>
  <c r="I972" i="179"/>
  <c r="H972" i="179"/>
  <c r="F972" i="179"/>
  <c r="D972" i="179"/>
  <c r="E972" i="179" s="1"/>
  <c r="B972" i="179"/>
  <c r="J971" i="179"/>
  <c r="I971" i="179"/>
  <c r="H971" i="179"/>
  <c r="F971" i="179"/>
  <c r="D971" i="179"/>
  <c r="E971" i="179" s="1"/>
  <c r="B971" i="179"/>
  <c r="J970" i="179"/>
  <c r="I970" i="179"/>
  <c r="H970" i="179"/>
  <c r="F970" i="179"/>
  <c r="D970" i="179"/>
  <c r="E970" i="179" s="1"/>
  <c r="B970" i="179"/>
  <c r="J969" i="179"/>
  <c r="I969" i="179"/>
  <c r="H969" i="179"/>
  <c r="F969" i="179"/>
  <c r="D969" i="179"/>
  <c r="E969" i="179" s="1"/>
  <c r="B969" i="179"/>
  <c r="J968" i="179"/>
  <c r="I968" i="179"/>
  <c r="H968" i="179"/>
  <c r="F968" i="179"/>
  <c r="D968" i="179"/>
  <c r="E968" i="179" s="1"/>
  <c r="B968" i="179"/>
  <c r="J967" i="179"/>
  <c r="I967" i="179"/>
  <c r="H967" i="179"/>
  <c r="F967" i="179"/>
  <c r="D967" i="179"/>
  <c r="E967" i="179" s="1"/>
  <c r="B967" i="179"/>
  <c r="J966" i="179"/>
  <c r="I966" i="179"/>
  <c r="H966" i="179"/>
  <c r="F966" i="179"/>
  <c r="D966" i="179"/>
  <c r="E966" i="179" s="1"/>
  <c r="B966" i="179"/>
  <c r="J965" i="179"/>
  <c r="I965" i="179"/>
  <c r="H965" i="179"/>
  <c r="F965" i="179"/>
  <c r="D965" i="179"/>
  <c r="E965" i="179" s="1"/>
  <c r="B965" i="179"/>
  <c r="J964" i="179"/>
  <c r="I964" i="179"/>
  <c r="H964" i="179"/>
  <c r="F964" i="179"/>
  <c r="D964" i="179"/>
  <c r="E964" i="179" s="1"/>
  <c r="B964" i="179"/>
  <c r="J963" i="179"/>
  <c r="I963" i="179"/>
  <c r="H963" i="179"/>
  <c r="F963" i="179"/>
  <c r="D963" i="179"/>
  <c r="E963" i="179" s="1"/>
  <c r="B963" i="179"/>
  <c r="J962" i="179"/>
  <c r="I962" i="179"/>
  <c r="H962" i="179"/>
  <c r="F962" i="179"/>
  <c r="D962" i="179"/>
  <c r="E962" i="179" s="1"/>
  <c r="B962" i="179"/>
  <c r="J961" i="179"/>
  <c r="I961" i="179"/>
  <c r="H961" i="179"/>
  <c r="F961" i="179"/>
  <c r="D961" i="179"/>
  <c r="E961" i="179" s="1"/>
  <c r="B961" i="179"/>
  <c r="J960" i="179"/>
  <c r="I960" i="179"/>
  <c r="H960" i="179"/>
  <c r="F960" i="179"/>
  <c r="D960" i="179"/>
  <c r="E960" i="179" s="1"/>
  <c r="B960" i="179"/>
  <c r="J959" i="179"/>
  <c r="I959" i="179"/>
  <c r="H959" i="179"/>
  <c r="F959" i="179"/>
  <c r="D959" i="179"/>
  <c r="E959" i="179" s="1"/>
  <c r="B959" i="179"/>
  <c r="J958" i="179"/>
  <c r="I958" i="179"/>
  <c r="H958" i="179"/>
  <c r="F958" i="179"/>
  <c r="D958" i="179"/>
  <c r="E958" i="179" s="1"/>
  <c r="B958" i="179"/>
  <c r="J957" i="179"/>
  <c r="I957" i="179"/>
  <c r="H957" i="179"/>
  <c r="F957" i="179"/>
  <c r="D957" i="179"/>
  <c r="E957" i="179" s="1"/>
  <c r="B957" i="179"/>
  <c r="J956" i="179"/>
  <c r="I956" i="179"/>
  <c r="H956" i="179"/>
  <c r="F956" i="179"/>
  <c r="D956" i="179"/>
  <c r="E956" i="179" s="1"/>
  <c r="B956" i="179"/>
  <c r="J955" i="179"/>
  <c r="I955" i="179"/>
  <c r="H955" i="179"/>
  <c r="F955" i="179"/>
  <c r="D955" i="179"/>
  <c r="E955" i="179" s="1"/>
  <c r="B955" i="179"/>
  <c r="J954" i="179"/>
  <c r="I954" i="179"/>
  <c r="H954" i="179"/>
  <c r="F954" i="179"/>
  <c r="D954" i="179"/>
  <c r="E954" i="179" s="1"/>
  <c r="B954" i="179"/>
  <c r="J953" i="179"/>
  <c r="I953" i="179"/>
  <c r="H953" i="179"/>
  <c r="F953" i="179"/>
  <c r="D953" i="179"/>
  <c r="E953" i="179" s="1"/>
  <c r="B953" i="179"/>
  <c r="J952" i="179"/>
  <c r="I952" i="179"/>
  <c r="H952" i="179"/>
  <c r="F952" i="179"/>
  <c r="D952" i="179"/>
  <c r="E952" i="179" s="1"/>
  <c r="B952" i="179"/>
  <c r="J951" i="179"/>
  <c r="I951" i="179"/>
  <c r="H951" i="179"/>
  <c r="F951" i="179"/>
  <c r="D951" i="179"/>
  <c r="E951" i="179" s="1"/>
  <c r="B951" i="179"/>
  <c r="J950" i="179"/>
  <c r="I950" i="179"/>
  <c r="H950" i="179"/>
  <c r="F950" i="179"/>
  <c r="D950" i="179"/>
  <c r="E950" i="179" s="1"/>
  <c r="B950" i="179"/>
  <c r="J949" i="179"/>
  <c r="I949" i="179"/>
  <c r="H949" i="179"/>
  <c r="F949" i="179"/>
  <c r="D949" i="179"/>
  <c r="E949" i="179" s="1"/>
  <c r="B949" i="179"/>
  <c r="J948" i="179"/>
  <c r="I948" i="179"/>
  <c r="H948" i="179"/>
  <c r="F948" i="179"/>
  <c r="D948" i="179"/>
  <c r="E948" i="179" s="1"/>
  <c r="B948" i="179"/>
  <c r="J947" i="179"/>
  <c r="I947" i="179"/>
  <c r="H947" i="179"/>
  <c r="F947" i="179"/>
  <c r="D947" i="179"/>
  <c r="E947" i="179" s="1"/>
  <c r="B947" i="179"/>
  <c r="J946" i="179"/>
  <c r="I946" i="179"/>
  <c r="H946" i="179"/>
  <c r="F946" i="179"/>
  <c r="D946" i="179"/>
  <c r="E946" i="179" s="1"/>
  <c r="B946" i="179"/>
  <c r="J945" i="179"/>
  <c r="I945" i="179"/>
  <c r="H945" i="179"/>
  <c r="F945" i="179"/>
  <c r="D945" i="179"/>
  <c r="E945" i="179" s="1"/>
  <c r="B945" i="179"/>
  <c r="J944" i="179"/>
  <c r="I944" i="179"/>
  <c r="H944" i="179"/>
  <c r="F944" i="179"/>
  <c r="D944" i="179"/>
  <c r="E944" i="179" s="1"/>
  <c r="B944" i="179"/>
  <c r="J943" i="179"/>
  <c r="I943" i="179"/>
  <c r="H943" i="179"/>
  <c r="F943" i="179"/>
  <c r="D943" i="179"/>
  <c r="E943" i="179" s="1"/>
  <c r="B943" i="179"/>
  <c r="J942" i="179"/>
  <c r="I942" i="179"/>
  <c r="H942" i="179"/>
  <c r="F942" i="179"/>
  <c r="D942" i="179"/>
  <c r="E942" i="179" s="1"/>
  <c r="B942" i="179"/>
  <c r="J941" i="179"/>
  <c r="I941" i="179"/>
  <c r="H941" i="179"/>
  <c r="F941" i="179"/>
  <c r="D941" i="179"/>
  <c r="E941" i="179" s="1"/>
  <c r="B941" i="179"/>
  <c r="J940" i="179"/>
  <c r="I940" i="179"/>
  <c r="H940" i="179"/>
  <c r="F940" i="179"/>
  <c r="D940" i="179"/>
  <c r="E940" i="179" s="1"/>
  <c r="B940" i="179"/>
  <c r="J939" i="179"/>
  <c r="I939" i="179"/>
  <c r="H939" i="179"/>
  <c r="F939" i="179"/>
  <c r="D939" i="179"/>
  <c r="E939" i="179" s="1"/>
  <c r="B939" i="179"/>
  <c r="J938" i="179"/>
  <c r="I938" i="179"/>
  <c r="H938" i="179"/>
  <c r="F938" i="179"/>
  <c r="D938" i="179"/>
  <c r="E938" i="179" s="1"/>
  <c r="B938" i="179"/>
  <c r="J937" i="179"/>
  <c r="I937" i="179"/>
  <c r="H937" i="179"/>
  <c r="F937" i="179"/>
  <c r="D937" i="179"/>
  <c r="E937" i="179" s="1"/>
  <c r="B937" i="179"/>
  <c r="J936" i="179"/>
  <c r="I936" i="179"/>
  <c r="H936" i="179"/>
  <c r="F936" i="179"/>
  <c r="D936" i="179"/>
  <c r="E936" i="179" s="1"/>
  <c r="B936" i="179"/>
  <c r="J935" i="179"/>
  <c r="I935" i="179"/>
  <c r="H935" i="179"/>
  <c r="F935" i="179"/>
  <c r="D935" i="179"/>
  <c r="E935" i="179" s="1"/>
  <c r="B935" i="179"/>
  <c r="J934" i="179"/>
  <c r="I934" i="179"/>
  <c r="H934" i="179"/>
  <c r="F934" i="179"/>
  <c r="D934" i="179"/>
  <c r="E934" i="179" s="1"/>
  <c r="B934" i="179"/>
  <c r="J933" i="179"/>
  <c r="I933" i="179"/>
  <c r="H933" i="179"/>
  <c r="F933" i="179"/>
  <c r="D933" i="179"/>
  <c r="E933" i="179" s="1"/>
  <c r="B933" i="179"/>
  <c r="J932" i="179"/>
  <c r="I932" i="179"/>
  <c r="H932" i="179"/>
  <c r="F932" i="179"/>
  <c r="D932" i="179"/>
  <c r="E932" i="179" s="1"/>
  <c r="B932" i="179"/>
  <c r="J931" i="179"/>
  <c r="I931" i="179"/>
  <c r="H931" i="179"/>
  <c r="F931" i="179"/>
  <c r="D931" i="179"/>
  <c r="E931" i="179" s="1"/>
  <c r="B931" i="179"/>
  <c r="J930" i="179"/>
  <c r="I930" i="179"/>
  <c r="H930" i="179"/>
  <c r="F930" i="179"/>
  <c r="D930" i="179"/>
  <c r="E930" i="179" s="1"/>
  <c r="B930" i="179"/>
  <c r="J929" i="179"/>
  <c r="I929" i="179"/>
  <c r="H929" i="179"/>
  <c r="F929" i="179"/>
  <c r="D929" i="179"/>
  <c r="E929" i="179" s="1"/>
  <c r="B929" i="179"/>
  <c r="J928" i="179"/>
  <c r="I928" i="179"/>
  <c r="H928" i="179"/>
  <c r="F928" i="179"/>
  <c r="D928" i="179"/>
  <c r="E928" i="179" s="1"/>
  <c r="B928" i="179"/>
  <c r="J927" i="179"/>
  <c r="I927" i="179"/>
  <c r="H927" i="179"/>
  <c r="F927" i="179"/>
  <c r="D927" i="179"/>
  <c r="E927" i="179" s="1"/>
  <c r="B927" i="179"/>
  <c r="J926" i="179"/>
  <c r="I926" i="179"/>
  <c r="H926" i="179"/>
  <c r="F926" i="179"/>
  <c r="D926" i="179"/>
  <c r="E926" i="179" s="1"/>
  <c r="B926" i="179"/>
  <c r="J925" i="179"/>
  <c r="I925" i="179"/>
  <c r="H925" i="179"/>
  <c r="F925" i="179"/>
  <c r="D925" i="179"/>
  <c r="E925" i="179" s="1"/>
  <c r="B925" i="179"/>
  <c r="J924" i="179"/>
  <c r="I924" i="179"/>
  <c r="H924" i="179"/>
  <c r="F924" i="179"/>
  <c r="D924" i="179"/>
  <c r="E924" i="179" s="1"/>
  <c r="B924" i="179"/>
  <c r="J923" i="179"/>
  <c r="I923" i="179"/>
  <c r="H923" i="179"/>
  <c r="F923" i="179"/>
  <c r="D923" i="179"/>
  <c r="E923" i="179" s="1"/>
  <c r="B923" i="179"/>
  <c r="J922" i="179"/>
  <c r="I922" i="179"/>
  <c r="H922" i="179"/>
  <c r="F922" i="179"/>
  <c r="D922" i="179"/>
  <c r="E922" i="179" s="1"/>
  <c r="B922" i="179"/>
  <c r="J921" i="179"/>
  <c r="I921" i="179"/>
  <c r="H921" i="179"/>
  <c r="F921" i="179"/>
  <c r="D921" i="179"/>
  <c r="E921" i="179" s="1"/>
  <c r="B921" i="179"/>
  <c r="J920" i="179"/>
  <c r="I920" i="179"/>
  <c r="H920" i="179"/>
  <c r="F920" i="179"/>
  <c r="D920" i="179"/>
  <c r="E920" i="179" s="1"/>
  <c r="B920" i="179"/>
  <c r="J919" i="179"/>
  <c r="I919" i="179"/>
  <c r="H919" i="179"/>
  <c r="F919" i="179"/>
  <c r="D919" i="179"/>
  <c r="E919" i="179" s="1"/>
  <c r="B919" i="179"/>
  <c r="J918" i="179"/>
  <c r="I918" i="179"/>
  <c r="H918" i="179"/>
  <c r="F918" i="179"/>
  <c r="D918" i="179"/>
  <c r="E918" i="179" s="1"/>
  <c r="B918" i="179"/>
  <c r="J917" i="179"/>
  <c r="I917" i="179"/>
  <c r="H917" i="179"/>
  <c r="F917" i="179"/>
  <c r="D917" i="179"/>
  <c r="E917" i="179" s="1"/>
  <c r="B917" i="179"/>
  <c r="J916" i="179"/>
  <c r="I916" i="179"/>
  <c r="H916" i="179"/>
  <c r="F916" i="179"/>
  <c r="D916" i="179"/>
  <c r="E916" i="179" s="1"/>
  <c r="B916" i="179"/>
  <c r="J915" i="179"/>
  <c r="I915" i="179"/>
  <c r="H915" i="179"/>
  <c r="F915" i="179"/>
  <c r="D915" i="179"/>
  <c r="E915" i="179" s="1"/>
  <c r="B915" i="179"/>
  <c r="J914" i="179"/>
  <c r="I914" i="179"/>
  <c r="H914" i="179"/>
  <c r="F914" i="179"/>
  <c r="D914" i="179"/>
  <c r="E914" i="179" s="1"/>
  <c r="B914" i="179"/>
  <c r="J913" i="179"/>
  <c r="I913" i="179"/>
  <c r="H913" i="179"/>
  <c r="F913" i="179"/>
  <c r="D913" i="179"/>
  <c r="E913" i="179" s="1"/>
  <c r="B913" i="179"/>
  <c r="J912" i="179"/>
  <c r="I912" i="179"/>
  <c r="H912" i="179"/>
  <c r="F912" i="179"/>
  <c r="D912" i="179"/>
  <c r="E912" i="179" s="1"/>
  <c r="B912" i="179"/>
  <c r="J911" i="179"/>
  <c r="I911" i="179"/>
  <c r="H911" i="179"/>
  <c r="F911" i="179"/>
  <c r="D911" i="179"/>
  <c r="E911" i="179" s="1"/>
  <c r="B911" i="179"/>
  <c r="J910" i="179"/>
  <c r="I910" i="179"/>
  <c r="H910" i="179"/>
  <c r="F910" i="179"/>
  <c r="D910" i="179"/>
  <c r="E910" i="179" s="1"/>
  <c r="B910" i="179"/>
  <c r="J909" i="179"/>
  <c r="I909" i="179"/>
  <c r="H909" i="179"/>
  <c r="F909" i="179"/>
  <c r="D909" i="179"/>
  <c r="E909" i="179" s="1"/>
  <c r="B909" i="179"/>
  <c r="J908" i="179"/>
  <c r="I908" i="179"/>
  <c r="H908" i="179"/>
  <c r="F908" i="179"/>
  <c r="D908" i="179"/>
  <c r="E908" i="179" s="1"/>
  <c r="B908" i="179"/>
  <c r="J907" i="179"/>
  <c r="I907" i="179"/>
  <c r="H907" i="179"/>
  <c r="F907" i="179"/>
  <c r="D907" i="179"/>
  <c r="E907" i="179" s="1"/>
  <c r="B907" i="179"/>
  <c r="J906" i="179"/>
  <c r="I906" i="179"/>
  <c r="H906" i="179"/>
  <c r="F906" i="179"/>
  <c r="D906" i="179"/>
  <c r="E906" i="179" s="1"/>
  <c r="B906" i="179"/>
  <c r="J905" i="179"/>
  <c r="I905" i="179"/>
  <c r="H905" i="179"/>
  <c r="F905" i="179"/>
  <c r="D905" i="179"/>
  <c r="E905" i="179" s="1"/>
  <c r="B905" i="179"/>
  <c r="J904" i="179"/>
  <c r="I904" i="179"/>
  <c r="H904" i="179"/>
  <c r="F904" i="179"/>
  <c r="D904" i="179"/>
  <c r="E904" i="179" s="1"/>
  <c r="B904" i="179"/>
  <c r="J903" i="179"/>
  <c r="I903" i="179"/>
  <c r="H903" i="179"/>
  <c r="F903" i="179"/>
  <c r="D903" i="179"/>
  <c r="E903" i="179" s="1"/>
  <c r="B903" i="179"/>
  <c r="J902" i="179"/>
  <c r="I902" i="179"/>
  <c r="H902" i="179"/>
  <c r="F902" i="179"/>
  <c r="D902" i="179"/>
  <c r="E902" i="179" s="1"/>
  <c r="B902" i="179"/>
  <c r="J901" i="179"/>
  <c r="I901" i="179"/>
  <c r="H901" i="179"/>
  <c r="F901" i="179"/>
  <c r="D901" i="179"/>
  <c r="E901" i="179" s="1"/>
  <c r="B901" i="179"/>
  <c r="J900" i="179"/>
  <c r="I900" i="179"/>
  <c r="H900" i="179"/>
  <c r="F900" i="179"/>
  <c r="D900" i="179"/>
  <c r="E900" i="179" s="1"/>
  <c r="B900" i="179"/>
  <c r="J899" i="179"/>
  <c r="I899" i="179"/>
  <c r="H899" i="179"/>
  <c r="F899" i="179"/>
  <c r="D899" i="179"/>
  <c r="E899" i="179" s="1"/>
  <c r="B899" i="179"/>
  <c r="J898" i="179"/>
  <c r="I898" i="179"/>
  <c r="H898" i="179"/>
  <c r="F898" i="179"/>
  <c r="D898" i="179"/>
  <c r="E898" i="179" s="1"/>
  <c r="B898" i="179"/>
  <c r="J897" i="179"/>
  <c r="I897" i="179"/>
  <c r="H897" i="179"/>
  <c r="F897" i="179"/>
  <c r="D897" i="179"/>
  <c r="E897" i="179" s="1"/>
  <c r="B897" i="179"/>
  <c r="J896" i="179"/>
  <c r="I896" i="179"/>
  <c r="H896" i="179"/>
  <c r="F896" i="179"/>
  <c r="D896" i="179"/>
  <c r="E896" i="179" s="1"/>
  <c r="B896" i="179"/>
  <c r="J895" i="179"/>
  <c r="I895" i="179"/>
  <c r="H895" i="179"/>
  <c r="F895" i="179"/>
  <c r="D895" i="179"/>
  <c r="E895" i="179" s="1"/>
  <c r="B895" i="179"/>
  <c r="J894" i="179"/>
  <c r="I894" i="179"/>
  <c r="H894" i="179"/>
  <c r="F894" i="179"/>
  <c r="D894" i="179"/>
  <c r="E894" i="179" s="1"/>
  <c r="B894" i="179"/>
  <c r="J893" i="179"/>
  <c r="I893" i="179"/>
  <c r="H893" i="179"/>
  <c r="F893" i="179"/>
  <c r="D893" i="179"/>
  <c r="E893" i="179" s="1"/>
  <c r="B893" i="179"/>
  <c r="J892" i="179"/>
  <c r="I892" i="179"/>
  <c r="H892" i="179"/>
  <c r="F892" i="179"/>
  <c r="D892" i="179"/>
  <c r="E892" i="179" s="1"/>
  <c r="B892" i="179"/>
  <c r="J891" i="179"/>
  <c r="I891" i="179"/>
  <c r="H891" i="179"/>
  <c r="F891" i="179"/>
  <c r="D891" i="179"/>
  <c r="E891" i="179" s="1"/>
  <c r="B891" i="179"/>
  <c r="J890" i="179"/>
  <c r="I890" i="179"/>
  <c r="H890" i="179"/>
  <c r="F890" i="179"/>
  <c r="D890" i="179"/>
  <c r="E890" i="179" s="1"/>
  <c r="B890" i="179"/>
  <c r="J889" i="179"/>
  <c r="I889" i="179"/>
  <c r="H889" i="179"/>
  <c r="F889" i="179"/>
  <c r="D889" i="179"/>
  <c r="E889" i="179" s="1"/>
  <c r="B889" i="179"/>
  <c r="J888" i="179"/>
  <c r="I888" i="179"/>
  <c r="H888" i="179"/>
  <c r="F888" i="179"/>
  <c r="D888" i="179"/>
  <c r="E888" i="179" s="1"/>
  <c r="B888" i="179"/>
  <c r="J887" i="179"/>
  <c r="I887" i="179"/>
  <c r="H887" i="179"/>
  <c r="F887" i="179"/>
  <c r="D887" i="179"/>
  <c r="E887" i="179" s="1"/>
  <c r="B887" i="179"/>
  <c r="J886" i="179"/>
  <c r="I886" i="179"/>
  <c r="H886" i="179"/>
  <c r="F886" i="179"/>
  <c r="D886" i="179"/>
  <c r="E886" i="179" s="1"/>
  <c r="B886" i="179"/>
  <c r="J885" i="179"/>
  <c r="I885" i="179"/>
  <c r="H885" i="179"/>
  <c r="F885" i="179"/>
  <c r="D885" i="179"/>
  <c r="E885" i="179" s="1"/>
  <c r="B885" i="179"/>
  <c r="J884" i="179"/>
  <c r="I884" i="179"/>
  <c r="H884" i="179"/>
  <c r="F884" i="179"/>
  <c r="D884" i="179"/>
  <c r="E884" i="179" s="1"/>
  <c r="B884" i="179"/>
  <c r="J883" i="179"/>
  <c r="I883" i="179"/>
  <c r="H883" i="179"/>
  <c r="F883" i="179"/>
  <c r="D883" i="179"/>
  <c r="E883" i="179" s="1"/>
  <c r="B883" i="179"/>
  <c r="J882" i="179"/>
  <c r="I882" i="179"/>
  <c r="H882" i="179"/>
  <c r="F882" i="179"/>
  <c r="D882" i="179"/>
  <c r="E882" i="179" s="1"/>
  <c r="B882" i="179"/>
  <c r="J881" i="179"/>
  <c r="I881" i="179"/>
  <c r="H881" i="179"/>
  <c r="F881" i="179"/>
  <c r="D881" i="179"/>
  <c r="E881" i="179" s="1"/>
  <c r="B881" i="179"/>
  <c r="J880" i="179"/>
  <c r="I880" i="179"/>
  <c r="H880" i="179"/>
  <c r="F880" i="179"/>
  <c r="D880" i="179"/>
  <c r="E880" i="179" s="1"/>
  <c r="B880" i="179"/>
  <c r="J879" i="179"/>
  <c r="I879" i="179"/>
  <c r="H879" i="179"/>
  <c r="F879" i="179"/>
  <c r="D879" i="179"/>
  <c r="E879" i="179" s="1"/>
  <c r="B879" i="179"/>
  <c r="J878" i="179"/>
  <c r="I878" i="179"/>
  <c r="H878" i="179"/>
  <c r="F878" i="179"/>
  <c r="D878" i="179"/>
  <c r="E878" i="179" s="1"/>
  <c r="B878" i="179"/>
  <c r="J877" i="179"/>
  <c r="I877" i="179"/>
  <c r="H877" i="179"/>
  <c r="F877" i="179"/>
  <c r="D877" i="179"/>
  <c r="E877" i="179" s="1"/>
  <c r="B877" i="179"/>
  <c r="J876" i="179"/>
  <c r="I876" i="179"/>
  <c r="H876" i="179"/>
  <c r="F876" i="179"/>
  <c r="D876" i="179"/>
  <c r="E876" i="179" s="1"/>
  <c r="B876" i="179"/>
  <c r="J875" i="179"/>
  <c r="I875" i="179"/>
  <c r="H875" i="179"/>
  <c r="F875" i="179"/>
  <c r="D875" i="179"/>
  <c r="E875" i="179" s="1"/>
  <c r="B875" i="179"/>
  <c r="J874" i="179"/>
  <c r="I874" i="179"/>
  <c r="H874" i="179"/>
  <c r="F874" i="179"/>
  <c r="D874" i="179"/>
  <c r="E874" i="179" s="1"/>
  <c r="B874" i="179"/>
  <c r="J873" i="179"/>
  <c r="I873" i="179"/>
  <c r="H873" i="179"/>
  <c r="F873" i="179"/>
  <c r="D873" i="179"/>
  <c r="E873" i="179" s="1"/>
  <c r="B873" i="179"/>
  <c r="J872" i="179"/>
  <c r="I872" i="179"/>
  <c r="H872" i="179"/>
  <c r="F872" i="179"/>
  <c r="D872" i="179"/>
  <c r="E872" i="179" s="1"/>
  <c r="B872" i="179"/>
  <c r="J871" i="179"/>
  <c r="I871" i="179"/>
  <c r="H871" i="179"/>
  <c r="F871" i="179"/>
  <c r="D871" i="179"/>
  <c r="E871" i="179" s="1"/>
  <c r="B871" i="179"/>
  <c r="J870" i="179"/>
  <c r="I870" i="179"/>
  <c r="H870" i="179"/>
  <c r="F870" i="179"/>
  <c r="D870" i="179"/>
  <c r="E870" i="179" s="1"/>
  <c r="B870" i="179"/>
  <c r="J869" i="179"/>
  <c r="I869" i="179"/>
  <c r="H869" i="179"/>
  <c r="F869" i="179"/>
  <c r="D869" i="179"/>
  <c r="E869" i="179" s="1"/>
  <c r="B869" i="179"/>
  <c r="J868" i="179"/>
  <c r="I868" i="179"/>
  <c r="H868" i="179"/>
  <c r="F868" i="179"/>
  <c r="D868" i="179"/>
  <c r="E868" i="179" s="1"/>
  <c r="B868" i="179"/>
  <c r="J867" i="179"/>
  <c r="I867" i="179"/>
  <c r="H867" i="179"/>
  <c r="F867" i="179"/>
  <c r="D867" i="179"/>
  <c r="E867" i="179" s="1"/>
  <c r="B867" i="179"/>
  <c r="J866" i="179"/>
  <c r="I866" i="179"/>
  <c r="H866" i="179"/>
  <c r="F866" i="179"/>
  <c r="D866" i="179"/>
  <c r="E866" i="179" s="1"/>
  <c r="B866" i="179"/>
  <c r="J865" i="179"/>
  <c r="I865" i="179"/>
  <c r="H865" i="179"/>
  <c r="F865" i="179"/>
  <c r="D865" i="179"/>
  <c r="E865" i="179" s="1"/>
  <c r="B865" i="179"/>
  <c r="J864" i="179"/>
  <c r="I864" i="179"/>
  <c r="H864" i="179"/>
  <c r="F864" i="179"/>
  <c r="D864" i="179"/>
  <c r="E864" i="179" s="1"/>
  <c r="B864" i="179"/>
  <c r="J863" i="179"/>
  <c r="I863" i="179"/>
  <c r="H863" i="179"/>
  <c r="F863" i="179"/>
  <c r="D863" i="179"/>
  <c r="E863" i="179" s="1"/>
  <c r="B863" i="179"/>
  <c r="J862" i="179"/>
  <c r="I862" i="179"/>
  <c r="H862" i="179"/>
  <c r="F862" i="179"/>
  <c r="D862" i="179"/>
  <c r="E862" i="179" s="1"/>
  <c r="B862" i="179"/>
  <c r="J861" i="179"/>
  <c r="I861" i="179"/>
  <c r="H861" i="179"/>
  <c r="F861" i="179"/>
  <c r="D861" i="179"/>
  <c r="E861" i="179" s="1"/>
  <c r="B861" i="179"/>
  <c r="J860" i="179"/>
  <c r="I860" i="179"/>
  <c r="H860" i="179"/>
  <c r="F860" i="179"/>
  <c r="D860" i="179"/>
  <c r="E860" i="179" s="1"/>
  <c r="B860" i="179"/>
  <c r="J859" i="179"/>
  <c r="I859" i="179"/>
  <c r="H859" i="179"/>
  <c r="F859" i="179"/>
  <c r="D859" i="179"/>
  <c r="E859" i="179" s="1"/>
  <c r="B859" i="179"/>
  <c r="J858" i="179"/>
  <c r="I858" i="179"/>
  <c r="H858" i="179"/>
  <c r="F858" i="179"/>
  <c r="D858" i="179"/>
  <c r="E858" i="179" s="1"/>
  <c r="B858" i="179"/>
  <c r="J857" i="179"/>
  <c r="I857" i="179"/>
  <c r="H857" i="179"/>
  <c r="F857" i="179"/>
  <c r="D857" i="179"/>
  <c r="E857" i="179" s="1"/>
  <c r="B857" i="179"/>
  <c r="J856" i="179"/>
  <c r="I856" i="179"/>
  <c r="H856" i="179"/>
  <c r="F856" i="179"/>
  <c r="D856" i="179"/>
  <c r="E856" i="179" s="1"/>
  <c r="B856" i="179"/>
  <c r="J855" i="179"/>
  <c r="I855" i="179"/>
  <c r="H855" i="179"/>
  <c r="F855" i="179"/>
  <c r="D855" i="179"/>
  <c r="E855" i="179" s="1"/>
  <c r="B855" i="179"/>
  <c r="J854" i="179"/>
  <c r="I854" i="179"/>
  <c r="H854" i="179"/>
  <c r="F854" i="179"/>
  <c r="D854" i="179"/>
  <c r="E854" i="179" s="1"/>
  <c r="B854" i="179"/>
  <c r="J853" i="179"/>
  <c r="I853" i="179"/>
  <c r="H853" i="179"/>
  <c r="F853" i="179"/>
  <c r="D853" i="179"/>
  <c r="E853" i="179" s="1"/>
  <c r="B853" i="179"/>
  <c r="J852" i="179"/>
  <c r="I852" i="179"/>
  <c r="H852" i="179"/>
  <c r="F852" i="179"/>
  <c r="D852" i="179"/>
  <c r="E852" i="179" s="1"/>
  <c r="B852" i="179"/>
  <c r="J851" i="179"/>
  <c r="I851" i="179"/>
  <c r="H851" i="179"/>
  <c r="F851" i="179"/>
  <c r="D851" i="179"/>
  <c r="E851" i="179" s="1"/>
  <c r="B851" i="179"/>
  <c r="J850" i="179"/>
  <c r="I850" i="179"/>
  <c r="H850" i="179"/>
  <c r="F850" i="179"/>
  <c r="D850" i="179"/>
  <c r="E850" i="179" s="1"/>
  <c r="B850" i="179"/>
  <c r="J849" i="179"/>
  <c r="I849" i="179"/>
  <c r="H849" i="179"/>
  <c r="F849" i="179"/>
  <c r="D849" i="179"/>
  <c r="E849" i="179" s="1"/>
  <c r="B849" i="179"/>
  <c r="J848" i="179"/>
  <c r="I848" i="179"/>
  <c r="H848" i="179"/>
  <c r="F848" i="179"/>
  <c r="D848" i="179"/>
  <c r="E848" i="179" s="1"/>
  <c r="B848" i="179"/>
  <c r="J847" i="179"/>
  <c r="I847" i="179"/>
  <c r="H847" i="179"/>
  <c r="F847" i="179"/>
  <c r="D847" i="179"/>
  <c r="E847" i="179" s="1"/>
  <c r="B847" i="179"/>
  <c r="J846" i="179"/>
  <c r="I846" i="179"/>
  <c r="H846" i="179"/>
  <c r="F846" i="179"/>
  <c r="D846" i="179"/>
  <c r="E846" i="179" s="1"/>
  <c r="B846" i="179"/>
  <c r="J845" i="179"/>
  <c r="I845" i="179"/>
  <c r="H845" i="179"/>
  <c r="F845" i="179"/>
  <c r="D845" i="179"/>
  <c r="E845" i="179" s="1"/>
  <c r="B845" i="179"/>
  <c r="J844" i="179"/>
  <c r="I844" i="179"/>
  <c r="H844" i="179"/>
  <c r="F844" i="179"/>
  <c r="D844" i="179"/>
  <c r="E844" i="179" s="1"/>
  <c r="B844" i="179"/>
  <c r="J843" i="179"/>
  <c r="I843" i="179"/>
  <c r="H843" i="179"/>
  <c r="F843" i="179"/>
  <c r="D843" i="179"/>
  <c r="E843" i="179" s="1"/>
  <c r="B843" i="179"/>
  <c r="J842" i="179"/>
  <c r="I842" i="179"/>
  <c r="H842" i="179"/>
  <c r="F842" i="179"/>
  <c r="D842" i="179"/>
  <c r="E842" i="179" s="1"/>
  <c r="B842" i="179"/>
  <c r="J841" i="179"/>
  <c r="I841" i="179"/>
  <c r="H841" i="179"/>
  <c r="F841" i="179"/>
  <c r="D841" i="179"/>
  <c r="E841" i="179" s="1"/>
  <c r="B841" i="179"/>
  <c r="J840" i="179"/>
  <c r="I840" i="179"/>
  <c r="H840" i="179"/>
  <c r="F840" i="179"/>
  <c r="D840" i="179"/>
  <c r="E840" i="179" s="1"/>
  <c r="B840" i="179"/>
  <c r="J839" i="179"/>
  <c r="I839" i="179"/>
  <c r="H839" i="179"/>
  <c r="F839" i="179"/>
  <c r="D839" i="179"/>
  <c r="E839" i="179" s="1"/>
  <c r="B839" i="179"/>
  <c r="J838" i="179"/>
  <c r="I838" i="179"/>
  <c r="H838" i="179"/>
  <c r="F838" i="179"/>
  <c r="D838" i="179"/>
  <c r="E838" i="179" s="1"/>
  <c r="B838" i="179"/>
  <c r="J837" i="179"/>
  <c r="I837" i="179"/>
  <c r="H837" i="179"/>
  <c r="F837" i="179"/>
  <c r="D837" i="179"/>
  <c r="E837" i="179" s="1"/>
  <c r="B837" i="179"/>
  <c r="J836" i="179"/>
  <c r="I836" i="179"/>
  <c r="H836" i="179"/>
  <c r="F836" i="179"/>
  <c r="D836" i="179"/>
  <c r="E836" i="179" s="1"/>
  <c r="B836" i="179"/>
  <c r="J835" i="179"/>
  <c r="I835" i="179"/>
  <c r="H835" i="179"/>
  <c r="F835" i="179"/>
  <c r="D835" i="179"/>
  <c r="E835" i="179" s="1"/>
  <c r="B835" i="179"/>
  <c r="J834" i="179"/>
  <c r="I834" i="179"/>
  <c r="H834" i="179"/>
  <c r="F834" i="179"/>
  <c r="D834" i="179"/>
  <c r="E834" i="179" s="1"/>
  <c r="B834" i="179"/>
  <c r="J833" i="179"/>
  <c r="I833" i="179"/>
  <c r="H833" i="179"/>
  <c r="F833" i="179"/>
  <c r="D833" i="179"/>
  <c r="E833" i="179" s="1"/>
  <c r="B833" i="179"/>
  <c r="J832" i="179"/>
  <c r="I832" i="179"/>
  <c r="H832" i="179"/>
  <c r="F832" i="179"/>
  <c r="D832" i="179"/>
  <c r="E832" i="179" s="1"/>
  <c r="B832" i="179"/>
  <c r="J831" i="179"/>
  <c r="I831" i="179"/>
  <c r="H831" i="179"/>
  <c r="F831" i="179"/>
  <c r="D831" i="179"/>
  <c r="E831" i="179" s="1"/>
  <c r="B831" i="179"/>
  <c r="J830" i="179"/>
  <c r="I830" i="179"/>
  <c r="H830" i="179"/>
  <c r="F830" i="179"/>
  <c r="D830" i="179"/>
  <c r="E830" i="179" s="1"/>
  <c r="B830" i="179"/>
  <c r="J829" i="179"/>
  <c r="I829" i="179"/>
  <c r="H829" i="179"/>
  <c r="F829" i="179"/>
  <c r="D829" i="179"/>
  <c r="E829" i="179" s="1"/>
  <c r="B829" i="179"/>
  <c r="J828" i="179"/>
  <c r="I828" i="179"/>
  <c r="H828" i="179"/>
  <c r="F828" i="179"/>
  <c r="D828" i="179"/>
  <c r="E828" i="179" s="1"/>
  <c r="B828" i="179"/>
  <c r="J827" i="179"/>
  <c r="I827" i="179"/>
  <c r="H827" i="179"/>
  <c r="F827" i="179"/>
  <c r="D827" i="179"/>
  <c r="E827" i="179" s="1"/>
  <c r="B827" i="179"/>
  <c r="J826" i="179"/>
  <c r="I826" i="179"/>
  <c r="H826" i="179"/>
  <c r="F826" i="179"/>
  <c r="D826" i="179"/>
  <c r="E826" i="179" s="1"/>
  <c r="B826" i="179"/>
  <c r="J825" i="179"/>
  <c r="I825" i="179"/>
  <c r="H825" i="179"/>
  <c r="F825" i="179"/>
  <c r="D825" i="179"/>
  <c r="E825" i="179" s="1"/>
  <c r="B825" i="179"/>
  <c r="J824" i="179"/>
  <c r="I824" i="179"/>
  <c r="H824" i="179"/>
  <c r="F824" i="179"/>
  <c r="D824" i="179"/>
  <c r="E824" i="179" s="1"/>
  <c r="B824" i="179"/>
  <c r="J823" i="179"/>
  <c r="I823" i="179"/>
  <c r="H823" i="179"/>
  <c r="F823" i="179"/>
  <c r="D823" i="179"/>
  <c r="E823" i="179" s="1"/>
  <c r="B823" i="179"/>
  <c r="J822" i="179"/>
  <c r="I822" i="179"/>
  <c r="H822" i="179"/>
  <c r="F822" i="179"/>
  <c r="D822" i="179"/>
  <c r="E822" i="179" s="1"/>
  <c r="B822" i="179"/>
  <c r="J821" i="179"/>
  <c r="I821" i="179"/>
  <c r="H821" i="179"/>
  <c r="F821" i="179"/>
  <c r="D821" i="179"/>
  <c r="E821" i="179" s="1"/>
  <c r="B821" i="179"/>
  <c r="J820" i="179"/>
  <c r="I820" i="179"/>
  <c r="H820" i="179"/>
  <c r="F820" i="179"/>
  <c r="D820" i="179"/>
  <c r="E820" i="179" s="1"/>
  <c r="B820" i="179"/>
  <c r="J819" i="179"/>
  <c r="I819" i="179"/>
  <c r="H819" i="179"/>
  <c r="F819" i="179"/>
  <c r="D819" i="179"/>
  <c r="E819" i="179" s="1"/>
  <c r="B819" i="179"/>
  <c r="J818" i="179"/>
  <c r="I818" i="179"/>
  <c r="H818" i="179"/>
  <c r="F818" i="179"/>
  <c r="D818" i="179"/>
  <c r="E818" i="179" s="1"/>
  <c r="B818" i="179"/>
  <c r="J817" i="179"/>
  <c r="I817" i="179"/>
  <c r="H817" i="179"/>
  <c r="F817" i="179"/>
  <c r="D817" i="179"/>
  <c r="E817" i="179" s="1"/>
  <c r="B817" i="179"/>
  <c r="J816" i="179"/>
  <c r="I816" i="179"/>
  <c r="H816" i="179"/>
  <c r="F816" i="179"/>
  <c r="D816" i="179"/>
  <c r="E816" i="179" s="1"/>
  <c r="B816" i="179"/>
  <c r="J815" i="179"/>
  <c r="I815" i="179"/>
  <c r="H815" i="179"/>
  <c r="F815" i="179"/>
  <c r="D815" i="179"/>
  <c r="E815" i="179" s="1"/>
  <c r="B815" i="179"/>
  <c r="J814" i="179"/>
  <c r="I814" i="179"/>
  <c r="H814" i="179"/>
  <c r="F814" i="179"/>
  <c r="D814" i="179"/>
  <c r="E814" i="179" s="1"/>
  <c r="B814" i="179"/>
  <c r="J813" i="179"/>
  <c r="I813" i="179"/>
  <c r="H813" i="179"/>
  <c r="F813" i="179"/>
  <c r="D813" i="179"/>
  <c r="E813" i="179" s="1"/>
  <c r="B813" i="179"/>
  <c r="J812" i="179"/>
  <c r="I812" i="179"/>
  <c r="H812" i="179"/>
  <c r="F812" i="179"/>
  <c r="D812" i="179"/>
  <c r="E812" i="179" s="1"/>
  <c r="B812" i="179"/>
  <c r="J811" i="179"/>
  <c r="I811" i="179"/>
  <c r="H811" i="179"/>
  <c r="F811" i="179"/>
  <c r="D811" i="179"/>
  <c r="E811" i="179" s="1"/>
  <c r="B811" i="179"/>
  <c r="J810" i="179"/>
  <c r="I810" i="179"/>
  <c r="H810" i="179"/>
  <c r="F810" i="179"/>
  <c r="D810" i="179"/>
  <c r="E810" i="179" s="1"/>
  <c r="B810" i="179"/>
  <c r="J809" i="179"/>
  <c r="I809" i="179"/>
  <c r="H809" i="179"/>
  <c r="F809" i="179"/>
  <c r="D809" i="179"/>
  <c r="E809" i="179" s="1"/>
  <c r="B809" i="179"/>
  <c r="J808" i="179"/>
  <c r="I808" i="179"/>
  <c r="H808" i="179"/>
  <c r="F808" i="179"/>
  <c r="D808" i="179"/>
  <c r="E808" i="179" s="1"/>
  <c r="B808" i="179"/>
  <c r="J807" i="179"/>
  <c r="I807" i="179"/>
  <c r="H807" i="179"/>
  <c r="F807" i="179"/>
  <c r="D807" i="179"/>
  <c r="E807" i="179" s="1"/>
  <c r="B807" i="179"/>
  <c r="J806" i="179"/>
  <c r="I806" i="179"/>
  <c r="H806" i="179"/>
  <c r="F806" i="179"/>
  <c r="D806" i="179"/>
  <c r="E806" i="179" s="1"/>
  <c r="B806" i="179"/>
  <c r="J805" i="179"/>
  <c r="I805" i="179"/>
  <c r="H805" i="179"/>
  <c r="F805" i="179"/>
  <c r="D805" i="179"/>
  <c r="E805" i="179" s="1"/>
  <c r="B805" i="179"/>
  <c r="J804" i="179"/>
  <c r="I804" i="179"/>
  <c r="H804" i="179"/>
  <c r="F804" i="179"/>
  <c r="D804" i="179"/>
  <c r="E804" i="179" s="1"/>
  <c r="B804" i="179"/>
  <c r="J803" i="179"/>
  <c r="I803" i="179"/>
  <c r="H803" i="179"/>
  <c r="F803" i="179"/>
  <c r="D803" i="179"/>
  <c r="E803" i="179" s="1"/>
  <c r="B803" i="179"/>
  <c r="J802" i="179"/>
  <c r="I802" i="179"/>
  <c r="H802" i="179"/>
  <c r="F802" i="179"/>
  <c r="D802" i="179"/>
  <c r="E802" i="179" s="1"/>
  <c r="B802" i="179"/>
  <c r="J801" i="179"/>
  <c r="I801" i="179"/>
  <c r="H801" i="179"/>
  <c r="F801" i="179"/>
  <c r="D801" i="179"/>
  <c r="E801" i="179" s="1"/>
  <c r="B801" i="179"/>
  <c r="J800" i="179"/>
  <c r="I800" i="179"/>
  <c r="H800" i="179"/>
  <c r="F800" i="179"/>
  <c r="D800" i="179"/>
  <c r="E800" i="179" s="1"/>
  <c r="B800" i="179"/>
  <c r="J799" i="179"/>
  <c r="I799" i="179"/>
  <c r="H799" i="179"/>
  <c r="F799" i="179"/>
  <c r="D799" i="179"/>
  <c r="E799" i="179" s="1"/>
  <c r="B799" i="179"/>
  <c r="J798" i="179"/>
  <c r="I798" i="179"/>
  <c r="H798" i="179"/>
  <c r="F798" i="179"/>
  <c r="D798" i="179"/>
  <c r="E798" i="179" s="1"/>
  <c r="B798" i="179"/>
  <c r="J797" i="179"/>
  <c r="I797" i="179"/>
  <c r="H797" i="179"/>
  <c r="F797" i="179"/>
  <c r="D797" i="179"/>
  <c r="E797" i="179" s="1"/>
  <c r="B797" i="179"/>
  <c r="J796" i="179"/>
  <c r="I796" i="179"/>
  <c r="H796" i="179"/>
  <c r="F796" i="179"/>
  <c r="D796" i="179"/>
  <c r="E796" i="179" s="1"/>
  <c r="B796" i="179"/>
  <c r="J795" i="179"/>
  <c r="I795" i="179"/>
  <c r="H795" i="179"/>
  <c r="F795" i="179"/>
  <c r="D795" i="179"/>
  <c r="E795" i="179" s="1"/>
  <c r="B795" i="179"/>
  <c r="J794" i="179"/>
  <c r="I794" i="179"/>
  <c r="H794" i="179"/>
  <c r="F794" i="179"/>
  <c r="D794" i="179"/>
  <c r="E794" i="179" s="1"/>
  <c r="B794" i="179"/>
  <c r="J793" i="179"/>
  <c r="I793" i="179"/>
  <c r="H793" i="179"/>
  <c r="F793" i="179"/>
  <c r="D793" i="179"/>
  <c r="E793" i="179" s="1"/>
  <c r="B793" i="179"/>
  <c r="J792" i="179"/>
  <c r="I792" i="179"/>
  <c r="H792" i="179"/>
  <c r="F792" i="179"/>
  <c r="D792" i="179"/>
  <c r="E792" i="179" s="1"/>
  <c r="B792" i="179"/>
  <c r="J791" i="179"/>
  <c r="I791" i="179"/>
  <c r="H791" i="179"/>
  <c r="F791" i="179"/>
  <c r="D791" i="179"/>
  <c r="E791" i="179" s="1"/>
  <c r="B791" i="179"/>
  <c r="J790" i="179"/>
  <c r="I790" i="179"/>
  <c r="H790" i="179"/>
  <c r="F790" i="179"/>
  <c r="D790" i="179"/>
  <c r="E790" i="179" s="1"/>
  <c r="B790" i="179"/>
  <c r="J789" i="179"/>
  <c r="I789" i="179"/>
  <c r="H789" i="179"/>
  <c r="F789" i="179"/>
  <c r="D789" i="179"/>
  <c r="E789" i="179" s="1"/>
  <c r="B789" i="179"/>
  <c r="J788" i="179"/>
  <c r="I788" i="179"/>
  <c r="H788" i="179"/>
  <c r="F788" i="179"/>
  <c r="D788" i="179"/>
  <c r="E788" i="179" s="1"/>
  <c r="B788" i="179"/>
  <c r="J787" i="179"/>
  <c r="I787" i="179"/>
  <c r="H787" i="179"/>
  <c r="F787" i="179"/>
  <c r="D787" i="179"/>
  <c r="E787" i="179" s="1"/>
  <c r="B787" i="179"/>
  <c r="J786" i="179"/>
  <c r="I786" i="179"/>
  <c r="H786" i="179"/>
  <c r="F786" i="179"/>
  <c r="D786" i="179"/>
  <c r="E786" i="179" s="1"/>
  <c r="B786" i="179"/>
  <c r="J785" i="179"/>
  <c r="I785" i="179"/>
  <c r="H785" i="179"/>
  <c r="F785" i="179"/>
  <c r="D785" i="179"/>
  <c r="E785" i="179" s="1"/>
  <c r="B785" i="179"/>
  <c r="J784" i="179"/>
  <c r="I784" i="179"/>
  <c r="H784" i="179"/>
  <c r="F784" i="179"/>
  <c r="D784" i="179"/>
  <c r="E784" i="179" s="1"/>
  <c r="B784" i="179"/>
  <c r="J783" i="179"/>
  <c r="I783" i="179"/>
  <c r="H783" i="179"/>
  <c r="F783" i="179"/>
  <c r="D783" i="179"/>
  <c r="E783" i="179" s="1"/>
  <c r="B783" i="179"/>
  <c r="J782" i="179"/>
  <c r="I782" i="179"/>
  <c r="H782" i="179"/>
  <c r="F782" i="179"/>
  <c r="D782" i="179"/>
  <c r="E782" i="179" s="1"/>
  <c r="B782" i="179"/>
  <c r="J781" i="179"/>
  <c r="I781" i="179"/>
  <c r="H781" i="179"/>
  <c r="F781" i="179"/>
  <c r="D781" i="179"/>
  <c r="E781" i="179" s="1"/>
  <c r="B781" i="179"/>
  <c r="J780" i="179"/>
  <c r="I780" i="179"/>
  <c r="H780" i="179"/>
  <c r="F780" i="179"/>
  <c r="D780" i="179"/>
  <c r="E780" i="179" s="1"/>
  <c r="B780" i="179"/>
  <c r="J779" i="179"/>
  <c r="I779" i="179"/>
  <c r="H779" i="179"/>
  <c r="F779" i="179"/>
  <c r="D779" i="179"/>
  <c r="E779" i="179" s="1"/>
  <c r="B779" i="179"/>
  <c r="J778" i="179"/>
  <c r="I778" i="179"/>
  <c r="H778" i="179"/>
  <c r="F778" i="179"/>
  <c r="D778" i="179"/>
  <c r="E778" i="179" s="1"/>
  <c r="B778" i="179"/>
  <c r="J777" i="179"/>
  <c r="I777" i="179"/>
  <c r="H777" i="179"/>
  <c r="F777" i="179"/>
  <c r="D777" i="179"/>
  <c r="E777" i="179" s="1"/>
  <c r="B777" i="179"/>
  <c r="J776" i="179"/>
  <c r="I776" i="179"/>
  <c r="H776" i="179"/>
  <c r="F776" i="179"/>
  <c r="D776" i="179"/>
  <c r="E776" i="179" s="1"/>
  <c r="B776" i="179"/>
  <c r="J775" i="179"/>
  <c r="I775" i="179"/>
  <c r="H775" i="179"/>
  <c r="F775" i="179"/>
  <c r="D775" i="179"/>
  <c r="E775" i="179" s="1"/>
  <c r="B775" i="179"/>
  <c r="J774" i="179"/>
  <c r="I774" i="179"/>
  <c r="H774" i="179"/>
  <c r="F774" i="179"/>
  <c r="D774" i="179"/>
  <c r="E774" i="179" s="1"/>
  <c r="B774" i="179"/>
  <c r="J773" i="179"/>
  <c r="I773" i="179"/>
  <c r="H773" i="179"/>
  <c r="F773" i="179"/>
  <c r="D773" i="179"/>
  <c r="E773" i="179" s="1"/>
  <c r="B773" i="179"/>
  <c r="J772" i="179"/>
  <c r="I772" i="179"/>
  <c r="H772" i="179"/>
  <c r="F772" i="179"/>
  <c r="D772" i="179"/>
  <c r="E772" i="179" s="1"/>
  <c r="B772" i="179"/>
  <c r="J771" i="179"/>
  <c r="I771" i="179"/>
  <c r="H771" i="179"/>
  <c r="F771" i="179"/>
  <c r="D771" i="179"/>
  <c r="E771" i="179" s="1"/>
  <c r="B771" i="179"/>
  <c r="J770" i="179"/>
  <c r="I770" i="179"/>
  <c r="H770" i="179"/>
  <c r="F770" i="179"/>
  <c r="D770" i="179"/>
  <c r="E770" i="179" s="1"/>
  <c r="B770" i="179"/>
  <c r="J769" i="179"/>
  <c r="I769" i="179"/>
  <c r="H769" i="179"/>
  <c r="F769" i="179"/>
  <c r="D769" i="179"/>
  <c r="E769" i="179" s="1"/>
  <c r="B769" i="179"/>
  <c r="J768" i="179"/>
  <c r="I768" i="179"/>
  <c r="H768" i="179"/>
  <c r="F768" i="179"/>
  <c r="D768" i="179"/>
  <c r="E768" i="179" s="1"/>
  <c r="B768" i="179"/>
  <c r="J767" i="179"/>
  <c r="I767" i="179"/>
  <c r="H767" i="179"/>
  <c r="F767" i="179"/>
  <c r="D767" i="179"/>
  <c r="E767" i="179" s="1"/>
  <c r="B767" i="179"/>
  <c r="J766" i="179"/>
  <c r="I766" i="179"/>
  <c r="H766" i="179"/>
  <c r="F766" i="179"/>
  <c r="D766" i="179"/>
  <c r="E766" i="179" s="1"/>
  <c r="B766" i="179"/>
  <c r="J765" i="179"/>
  <c r="I765" i="179"/>
  <c r="H765" i="179"/>
  <c r="F765" i="179"/>
  <c r="D765" i="179"/>
  <c r="E765" i="179" s="1"/>
  <c r="B765" i="179"/>
  <c r="J764" i="179"/>
  <c r="I764" i="179"/>
  <c r="H764" i="179"/>
  <c r="F764" i="179"/>
  <c r="D764" i="179"/>
  <c r="E764" i="179" s="1"/>
  <c r="B764" i="179"/>
  <c r="J763" i="179"/>
  <c r="I763" i="179"/>
  <c r="H763" i="179"/>
  <c r="F763" i="179"/>
  <c r="D763" i="179"/>
  <c r="E763" i="179" s="1"/>
  <c r="B763" i="179"/>
  <c r="J762" i="179"/>
  <c r="I762" i="179"/>
  <c r="H762" i="179"/>
  <c r="F762" i="179"/>
  <c r="D762" i="179"/>
  <c r="E762" i="179" s="1"/>
  <c r="B762" i="179"/>
  <c r="J761" i="179"/>
  <c r="I761" i="179"/>
  <c r="H761" i="179"/>
  <c r="F761" i="179"/>
  <c r="D761" i="179"/>
  <c r="E761" i="179" s="1"/>
  <c r="B761" i="179"/>
  <c r="J760" i="179"/>
  <c r="I760" i="179"/>
  <c r="H760" i="179"/>
  <c r="F760" i="179"/>
  <c r="D760" i="179"/>
  <c r="E760" i="179" s="1"/>
  <c r="B760" i="179"/>
  <c r="J759" i="179"/>
  <c r="I759" i="179"/>
  <c r="H759" i="179"/>
  <c r="F759" i="179"/>
  <c r="D759" i="179"/>
  <c r="E759" i="179" s="1"/>
  <c r="B759" i="179"/>
  <c r="J758" i="179"/>
  <c r="I758" i="179"/>
  <c r="H758" i="179"/>
  <c r="F758" i="179"/>
  <c r="D758" i="179"/>
  <c r="E758" i="179" s="1"/>
  <c r="B758" i="179"/>
  <c r="J757" i="179"/>
  <c r="I757" i="179"/>
  <c r="H757" i="179"/>
  <c r="F757" i="179"/>
  <c r="D757" i="179"/>
  <c r="E757" i="179" s="1"/>
  <c r="B757" i="179"/>
  <c r="J756" i="179"/>
  <c r="I756" i="179"/>
  <c r="H756" i="179"/>
  <c r="F756" i="179"/>
  <c r="D756" i="179"/>
  <c r="E756" i="179" s="1"/>
  <c r="B756" i="179"/>
  <c r="J755" i="179"/>
  <c r="I755" i="179"/>
  <c r="H755" i="179"/>
  <c r="F755" i="179"/>
  <c r="D755" i="179"/>
  <c r="E755" i="179" s="1"/>
  <c r="B755" i="179"/>
  <c r="J754" i="179"/>
  <c r="I754" i="179"/>
  <c r="H754" i="179"/>
  <c r="F754" i="179"/>
  <c r="D754" i="179"/>
  <c r="E754" i="179" s="1"/>
  <c r="B754" i="179"/>
  <c r="J753" i="179"/>
  <c r="I753" i="179"/>
  <c r="H753" i="179"/>
  <c r="F753" i="179"/>
  <c r="D753" i="179"/>
  <c r="E753" i="179" s="1"/>
  <c r="B753" i="179"/>
  <c r="J752" i="179"/>
  <c r="I752" i="179"/>
  <c r="H752" i="179"/>
  <c r="F752" i="179"/>
  <c r="D752" i="179"/>
  <c r="E752" i="179" s="1"/>
  <c r="B752" i="179"/>
  <c r="J751" i="179"/>
  <c r="I751" i="179"/>
  <c r="H751" i="179"/>
  <c r="F751" i="179"/>
  <c r="D751" i="179"/>
  <c r="E751" i="179" s="1"/>
  <c r="B751" i="179"/>
  <c r="J750" i="179"/>
  <c r="I750" i="179"/>
  <c r="H750" i="179"/>
  <c r="F750" i="179"/>
  <c r="D750" i="179"/>
  <c r="E750" i="179" s="1"/>
  <c r="B750" i="179"/>
  <c r="J749" i="179"/>
  <c r="I749" i="179"/>
  <c r="H749" i="179"/>
  <c r="F749" i="179"/>
  <c r="D749" i="179"/>
  <c r="E749" i="179" s="1"/>
  <c r="B749" i="179"/>
  <c r="J748" i="179"/>
  <c r="I748" i="179"/>
  <c r="H748" i="179"/>
  <c r="F748" i="179"/>
  <c r="D748" i="179"/>
  <c r="E748" i="179" s="1"/>
  <c r="B748" i="179"/>
  <c r="J747" i="179"/>
  <c r="I747" i="179"/>
  <c r="H747" i="179"/>
  <c r="F747" i="179"/>
  <c r="D747" i="179"/>
  <c r="E747" i="179" s="1"/>
  <c r="B747" i="179"/>
  <c r="J746" i="179"/>
  <c r="I746" i="179"/>
  <c r="H746" i="179"/>
  <c r="F746" i="179"/>
  <c r="D746" i="179"/>
  <c r="E746" i="179" s="1"/>
  <c r="B746" i="179"/>
  <c r="J745" i="179"/>
  <c r="I745" i="179"/>
  <c r="H745" i="179"/>
  <c r="F745" i="179"/>
  <c r="D745" i="179"/>
  <c r="E745" i="179" s="1"/>
  <c r="B745" i="179"/>
  <c r="J744" i="179"/>
  <c r="I744" i="179"/>
  <c r="H744" i="179"/>
  <c r="F744" i="179"/>
  <c r="D744" i="179"/>
  <c r="E744" i="179" s="1"/>
  <c r="B744" i="179"/>
  <c r="J743" i="179"/>
  <c r="I743" i="179"/>
  <c r="H743" i="179"/>
  <c r="F743" i="179"/>
  <c r="D743" i="179"/>
  <c r="E743" i="179" s="1"/>
  <c r="B743" i="179"/>
  <c r="J742" i="179"/>
  <c r="I742" i="179"/>
  <c r="H742" i="179"/>
  <c r="F742" i="179"/>
  <c r="D742" i="179"/>
  <c r="E742" i="179" s="1"/>
  <c r="B742" i="179"/>
  <c r="J741" i="179"/>
  <c r="I741" i="179"/>
  <c r="H741" i="179"/>
  <c r="F741" i="179"/>
  <c r="D741" i="179"/>
  <c r="E741" i="179" s="1"/>
  <c r="B741" i="179"/>
  <c r="J740" i="179"/>
  <c r="I740" i="179"/>
  <c r="H740" i="179"/>
  <c r="F740" i="179"/>
  <c r="D740" i="179"/>
  <c r="E740" i="179" s="1"/>
  <c r="B740" i="179"/>
  <c r="J739" i="179"/>
  <c r="I739" i="179"/>
  <c r="H739" i="179"/>
  <c r="F739" i="179"/>
  <c r="D739" i="179"/>
  <c r="E739" i="179" s="1"/>
  <c r="B739" i="179"/>
  <c r="J738" i="179"/>
  <c r="I738" i="179"/>
  <c r="H738" i="179"/>
  <c r="F738" i="179"/>
  <c r="D738" i="179"/>
  <c r="E738" i="179" s="1"/>
  <c r="B738" i="179"/>
  <c r="J737" i="179"/>
  <c r="I737" i="179"/>
  <c r="H737" i="179"/>
  <c r="F737" i="179"/>
  <c r="D737" i="179"/>
  <c r="E737" i="179" s="1"/>
  <c r="B737" i="179"/>
  <c r="J736" i="179"/>
  <c r="I736" i="179"/>
  <c r="H736" i="179"/>
  <c r="F736" i="179"/>
  <c r="D736" i="179"/>
  <c r="E736" i="179" s="1"/>
  <c r="B736" i="179"/>
  <c r="J735" i="179"/>
  <c r="I735" i="179"/>
  <c r="H735" i="179"/>
  <c r="F735" i="179"/>
  <c r="D735" i="179"/>
  <c r="E735" i="179" s="1"/>
  <c r="B735" i="179"/>
  <c r="J734" i="179"/>
  <c r="I734" i="179"/>
  <c r="H734" i="179"/>
  <c r="F734" i="179"/>
  <c r="D734" i="179"/>
  <c r="E734" i="179" s="1"/>
  <c r="B734" i="179"/>
  <c r="J733" i="179"/>
  <c r="I733" i="179"/>
  <c r="H733" i="179"/>
  <c r="F733" i="179"/>
  <c r="D733" i="179"/>
  <c r="E733" i="179" s="1"/>
  <c r="B733" i="179"/>
  <c r="J732" i="179"/>
  <c r="I732" i="179"/>
  <c r="H732" i="179"/>
  <c r="F732" i="179"/>
  <c r="D732" i="179"/>
  <c r="E732" i="179" s="1"/>
  <c r="B732" i="179"/>
  <c r="J731" i="179"/>
  <c r="I731" i="179"/>
  <c r="H731" i="179"/>
  <c r="F731" i="179"/>
  <c r="D731" i="179"/>
  <c r="E731" i="179" s="1"/>
  <c r="B731" i="179"/>
  <c r="J730" i="179"/>
  <c r="I730" i="179"/>
  <c r="H730" i="179"/>
  <c r="F730" i="179"/>
  <c r="D730" i="179"/>
  <c r="E730" i="179" s="1"/>
  <c r="B730" i="179"/>
  <c r="J729" i="179"/>
  <c r="I729" i="179"/>
  <c r="H729" i="179"/>
  <c r="F729" i="179"/>
  <c r="D729" i="179"/>
  <c r="E729" i="179" s="1"/>
  <c r="B729" i="179"/>
  <c r="J728" i="179"/>
  <c r="I728" i="179"/>
  <c r="H728" i="179"/>
  <c r="F728" i="179"/>
  <c r="D728" i="179"/>
  <c r="E728" i="179" s="1"/>
  <c r="B728" i="179"/>
  <c r="J727" i="179"/>
  <c r="I727" i="179"/>
  <c r="H727" i="179"/>
  <c r="F727" i="179"/>
  <c r="D727" i="179"/>
  <c r="E727" i="179" s="1"/>
  <c r="B727" i="179"/>
  <c r="J726" i="179"/>
  <c r="I726" i="179"/>
  <c r="H726" i="179"/>
  <c r="F726" i="179"/>
  <c r="D726" i="179"/>
  <c r="E726" i="179" s="1"/>
  <c r="B726" i="179"/>
  <c r="J725" i="179"/>
  <c r="I725" i="179"/>
  <c r="H725" i="179"/>
  <c r="F725" i="179"/>
  <c r="D725" i="179"/>
  <c r="E725" i="179" s="1"/>
  <c r="B725" i="179"/>
  <c r="J724" i="179"/>
  <c r="I724" i="179"/>
  <c r="H724" i="179"/>
  <c r="F724" i="179"/>
  <c r="D724" i="179"/>
  <c r="E724" i="179" s="1"/>
  <c r="B724" i="179"/>
  <c r="J723" i="179"/>
  <c r="I723" i="179"/>
  <c r="H723" i="179"/>
  <c r="F723" i="179"/>
  <c r="D723" i="179"/>
  <c r="E723" i="179" s="1"/>
  <c r="B723" i="179"/>
  <c r="J722" i="179"/>
  <c r="I722" i="179"/>
  <c r="H722" i="179"/>
  <c r="F722" i="179"/>
  <c r="D722" i="179"/>
  <c r="E722" i="179" s="1"/>
  <c r="B722" i="179"/>
  <c r="J721" i="179"/>
  <c r="I721" i="179"/>
  <c r="H721" i="179"/>
  <c r="F721" i="179"/>
  <c r="D721" i="179"/>
  <c r="E721" i="179" s="1"/>
  <c r="B721" i="179"/>
  <c r="J720" i="179"/>
  <c r="I720" i="179"/>
  <c r="H720" i="179"/>
  <c r="F720" i="179"/>
  <c r="D720" i="179"/>
  <c r="E720" i="179" s="1"/>
  <c r="B720" i="179"/>
  <c r="J719" i="179"/>
  <c r="I719" i="179"/>
  <c r="H719" i="179"/>
  <c r="F719" i="179"/>
  <c r="D719" i="179"/>
  <c r="E719" i="179" s="1"/>
  <c r="B719" i="179"/>
  <c r="J718" i="179"/>
  <c r="I718" i="179"/>
  <c r="H718" i="179"/>
  <c r="F718" i="179"/>
  <c r="D718" i="179"/>
  <c r="E718" i="179" s="1"/>
  <c r="B718" i="179"/>
  <c r="J717" i="179"/>
  <c r="I717" i="179"/>
  <c r="H717" i="179"/>
  <c r="F717" i="179"/>
  <c r="D717" i="179"/>
  <c r="E717" i="179" s="1"/>
  <c r="B717" i="179"/>
  <c r="J716" i="179"/>
  <c r="I716" i="179"/>
  <c r="H716" i="179"/>
  <c r="F716" i="179"/>
  <c r="D716" i="179"/>
  <c r="E716" i="179" s="1"/>
  <c r="B716" i="179"/>
  <c r="J715" i="179"/>
  <c r="I715" i="179"/>
  <c r="H715" i="179"/>
  <c r="F715" i="179"/>
  <c r="D715" i="179"/>
  <c r="E715" i="179" s="1"/>
  <c r="B715" i="179"/>
  <c r="J714" i="179"/>
  <c r="I714" i="179"/>
  <c r="H714" i="179"/>
  <c r="F714" i="179"/>
  <c r="D714" i="179"/>
  <c r="E714" i="179" s="1"/>
  <c r="B714" i="179"/>
  <c r="J713" i="179"/>
  <c r="I713" i="179"/>
  <c r="H713" i="179"/>
  <c r="F713" i="179"/>
  <c r="D713" i="179"/>
  <c r="E713" i="179" s="1"/>
  <c r="B713" i="179"/>
  <c r="J712" i="179"/>
  <c r="I712" i="179"/>
  <c r="H712" i="179"/>
  <c r="F712" i="179"/>
  <c r="D712" i="179"/>
  <c r="E712" i="179" s="1"/>
  <c r="B712" i="179"/>
  <c r="J711" i="179"/>
  <c r="I711" i="179"/>
  <c r="H711" i="179"/>
  <c r="F711" i="179"/>
  <c r="D711" i="179"/>
  <c r="E711" i="179" s="1"/>
  <c r="B711" i="179"/>
  <c r="J710" i="179"/>
  <c r="I710" i="179"/>
  <c r="H710" i="179"/>
  <c r="F710" i="179"/>
  <c r="D710" i="179"/>
  <c r="E710" i="179" s="1"/>
  <c r="B710" i="179"/>
  <c r="J709" i="179"/>
  <c r="I709" i="179"/>
  <c r="H709" i="179"/>
  <c r="F709" i="179"/>
  <c r="D709" i="179"/>
  <c r="E709" i="179" s="1"/>
  <c r="B709" i="179"/>
  <c r="J708" i="179"/>
  <c r="I708" i="179"/>
  <c r="H708" i="179"/>
  <c r="F708" i="179"/>
  <c r="D708" i="179"/>
  <c r="E708" i="179" s="1"/>
  <c r="B708" i="179"/>
  <c r="J707" i="179"/>
  <c r="I707" i="179"/>
  <c r="H707" i="179"/>
  <c r="F707" i="179"/>
  <c r="D707" i="179"/>
  <c r="E707" i="179" s="1"/>
  <c r="B707" i="179"/>
  <c r="J706" i="179"/>
  <c r="I706" i="179"/>
  <c r="H706" i="179"/>
  <c r="F706" i="179"/>
  <c r="D706" i="179"/>
  <c r="E706" i="179" s="1"/>
  <c r="B706" i="179"/>
  <c r="J705" i="179"/>
  <c r="I705" i="179"/>
  <c r="H705" i="179"/>
  <c r="F705" i="179"/>
  <c r="D705" i="179"/>
  <c r="E705" i="179" s="1"/>
  <c r="B705" i="179"/>
  <c r="J704" i="179"/>
  <c r="I704" i="179"/>
  <c r="H704" i="179"/>
  <c r="F704" i="179"/>
  <c r="D704" i="179"/>
  <c r="E704" i="179" s="1"/>
  <c r="B704" i="179"/>
  <c r="J703" i="179"/>
  <c r="I703" i="179"/>
  <c r="H703" i="179"/>
  <c r="F703" i="179"/>
  <c r="D703" i="179"/>
  <c r="E703" i="179" s="1"/>
  <c r="B703" i="179"/>
  <c r="J702" i="179"/>
  <c r="I702" i="179"/>
  <c r="H702" i="179"/>
  <c r="F702" i="179"/>
  <c r="D702" i="179"/>
  <c r="E702" i="179" s="1"/>
  <c r="B702" i="179"/>
  <c r="J701" i="179"/>
  <c r="I701" i="179"/>
  <c r="H701" i="179"/>
  <c r="F701" i="179"/>
  <c r="D701" i="179"/>
  <c r="E701" i="179" s="1"/>
  <c r="B701" i="179"/>
  <c r="J700" i="179"/>
  <c r="I700" i="179"/>
  <c r="H700" i="179"/>
  <c r="F700" i="179"/>
  <c r="D700" i="179"/>
  <c r="E700" i="179" s="1"/>
  <c r="B700" i="179"/>
  <c r="J699" i="179"/>
  <c r="I699" i="179"/>
  <c r="H699" i="179"/>
  <c r="F699" i="179"/>
  <c r="D699" i="179"/>
  <c r="E699" i="179" s="1"/>
  <c r="B699" i="179"/>
  <c r="J698" i="179"/>
  <c r="I698" i="179"/>
  <c r="H698" i="179"/>
  <c r="F698" i="179"/>
  <c r="D698" i="179"/>
  <c r="E698" i="179" s="1"/>
  <c r="B698" i="179"/>
  <c r="J697" i="179"/>
  <c r="I697" i="179"/>
  <c r="H697" i="179"/>
  <c r="F697" i="179"/>
  <c r="D697" i="179"/>
  <c r="E697" i="179" s="1"/>
  <c r="B697" i="179"/>
  <c r="J696" i="179"/>
  <c r="I696" i="179"/>
  <c r="H696" i="179"/>
  <c r="F696" i="179"/>
  <c r="D696" i="179"/>
  <c r="E696" i="179" s="1"/>
  <c r="B696" i="179"/>
  <c r="J695" i="179"/>
  <c r="I695" i="179"/>
  <c r="H695" i="179"/>
  <c r="F695" i="179"/>
  <c r="D695" i="179"/>
  <c r="E695" i="179" s="1"/>
  <c r="B695" i="179"/>
  <c r="J694" i="179"/>
  <c r="I694" i="179"/>
  <c r="H694" i="179"/>
  <c r="F694" i="179"/>
  <c r="D694" i="179"/>
  <c r="E694" i="179" s="1"/>
  <c r="B694" i="179"/>
  <c r="J693" i="179"/>
  <c r="I693" i="179"/>
  <c r="H693" i="179"/>
  <c r="F693" i="179"/>
  <c r="D693" i="179"/>
  <c r="E693" i="179" s="1"/>
  <c r="B693" i="179"/>
  <c r="J692" i="179"/>
  <c r="I692" i="179"/>
  <c r="H692" i="179"/>
  <c r="F692" i="179"/>
  <c r="D692" i="179"/>
  <c r="E692" i="179" s="1"/>
  <c r="B692" i="179"/>
  <c r="J691" i="179"/>
  <c r="I691" i="179"/>
  <c r="H691" i="179"/>
  <c r="F691" i="179"/>
  <c r="D691" i="179"/>
  <c r="E691" i="179" s="1"/>
  <c r="B691" i="179"/>
  <c r="J690" i="179"/>
  <c r="I690" i="179"/>
  <c r="H690" i="179"/>
  <c r="F690" i="179"/>
  <c r="D690" i="179"/>
  <c r="E690" i="179" s="1"/>
  <c r="B690" i="179"/>
  <c r="J689" i="179"/>
  <c r="I689" i="179"/>
  <c r="H689" i="179"/>
  <c r="F689" i="179"/>
  <c r="D689" i="179"/>
  <c r="E689" i="179" s="1"/>
  <c r="B689" i="179"/>
  <c r="J688" i="179"/>
  <c r="I688" i="179"/>
  <c r="H688" i="179"/>
  <c r="F688" i="179"/>
  <c r="D688" i="179"/>
  <c r="E688" i="179" s="1"/>
  <c r="B688" i="179"/>
  <c r="J687" i="179"/>
  <c r="I687" i="179"/>
  <c r="H687" i="179"/>
  <c r="F687" i="179"/>
  <c r="D687" i="179"/>
  <c r="E687" i="179" s="1"/>
  <c r="B687" i="179"/>
  <c r="J686" i="179"/>
  <c r="I686" i="179"/>
  <c r="H686" i="179"/>
  <c r="F686" i="179"/>
  <c r="D686" i="179"/>
  <c r="E686" i="179" s="1"/>
  <c r="B686" i="179"/>
  <c r="J685" i="179"/>
  <c r="I685" i="179"/>
  <c r="H685" i="179"/>
  <c r="F685" i="179"/>
  <c r="D685" i="179"/>
  <c r="E685" i="179" s="1"/>
  <c r="B685" i="179"/>
  <c r="J684" i="179"/>
  <c r="I684" i="179"/>
  <c r="H684" i="179"/>
  <c r="F684" i="179"/>
  <c r="D684" i="179"/>
  <c r="E684" i="179" s="1"/>
  <c r="B684" i="179"/>
  <c r="J683" i="179"/>
  <c r="I683" i="179"/>
  <c r="H683" i="179"/>
  <c r="F683" i="179"/>
  <c r="D683" i="179"/>
  <c r="E683" i="179" s="1"/>
  <c r="B683" i="179"/>
  <c r="J682" i="179"/>
  <c r="I682" i="179"/>
  <c r="H682" i="179"/>
  <c r="F682" i="179"/>
  <c r="D682" i="179"/>
  <c r="E682" i="179" s="1"/>
  <c r="B682" i="179"/>
  <c r="J681" i="179"/>
  <c r="I681" i="179"/>
  <c r="H681" i="179"/>
  <c r="F681" i="179"/>
  <c r="D681" i="179"/>
  <c r="E681" i="179" s="1"/>
  <c r="B681" i="179"/>
  <c r="J680" i="179"/>
  <c r="I680" i="179"/>
  <c r="H680" i="179"/>
  <c r="F680" i="179"/>
  <c r="D680" i="179"/>
  <c r="E680" i="179" s="1"/>
  <c r="B680" i="179"/>
  <c r="J679" i="179"/>
  <c r="I679" i="179"/>
  <c r="H679" i="179"/>
  <c r="F679" i="179"/>
  <c r="D679" i="179"/>
  <c r="E679" i="179" s="1"/>
  <c r="B679" i="179"/>
  <c r="J678" i="179"/>
  <c r="I678" i="179"/>
  <c r="H678" i="179"/>
  <c r="F678" i="179"/>
  <c r="D678" i="179"/>
  <c r="E678" i="179" s="1"/>
  <c r="B678" i="179"/>
  <c r="J677" i="179"/>
  <c r="I677" i="179"/>
  <c r="H677" i="179"/>
  <c r="F677" i="179"/>
  <c r="D677" i="179"/>
  <c r="E677" i="179" s="1"/>
  <c r="B677" i="179"/>
  <c r="J676" i="179"/>
  <c r="I676" i="179"/>
  <c r="H676" i="179"/>
  <c r="F676" i="179"/>
  <c r="D676" i="179"/>
  <c r="E676" i="179" s="1"/>
  <c r="B676" i="179"/>
  <c r="J675" i="179"/>
  <c r="I675" i="179"/>
  <c r="H675" i="179"/>
  <c r="F675" i="179"/>
  <c r="D675" i="179"/>
  <c r="E675" i="179" s="1"/>
  <c r="B675" i="179"/>
  <c r="J674" i="179"/>
  <c r="I674" i="179"/>
  <c r="H674" i="179"/>
  <c r="F674" i="179"/>
  <c r="D674" i="179"/>
  <c r="E674" i="179" s="1"/>
  <c r="B674" i="179"/>
  <c r="J673" i="179"/>
  <c r="I673" i="179"/>
  <c r="H673" i="179"/>
  <c r="F673" i="179"/>
  <c r="D673" i="179"/>
  <c r="E673" i="179" s="1"/>
  <c r="B673" i="179"/>
  <c r="J672" i="179"/>
  <c r="I672" i="179"/>
  <c r="H672" i="179"/>
  <c r="F672" i="179"/>
  <c r="D672" i="179"/>
  <c r="E672" i="179" s="1"/>
  <c r="B672" i="179"/>
  <c r="J671" i="179"/>
  <c r="I671" i="179"/>
  <c r="H671" i="179"/>
  <c r="F671" i="179"/>
  <c r="D671" i="179"/>
  <c r="E671" i="179" s="1"/>
  <c r="B671" i="179"/>
  <c r="J670" i="179"/>
  <c r="I670" i="179"/>
  <c r="H670" i="179"/>
  <c r="F670" i="179"/>
  <c r="D670" i="179"/>
  <c r="E670" i="179" s="1"/>
  <c r="B670" i="179"/>
  <c r="J669" i="179"/>
  <c r="I669" i="179"/>
  <c r="H669" i="179"/>
  <c r="F669" i="179"/>
  <c r="D669" i="179"/>
  <c r="E669" i="179" s="1"/>
  <c r="B669" i="179"/>
  <c r="J668" i="179"/>
  <c r="I668" i="179"/>
  <c r="H668" i="179"/>
  <c r="F668" i="179"/>
  <c r="D668" i="179"/>
  <c r="E668" i="179" s="1"/>
  <c r="B668" i="179"/>
  <c r="J667" i="179"/>
  <c r="I667" i="179"/>
  <c r="H667" i="179"/>
  <c r="F667" i="179"/>
  <c r="D667" i="179"/>
  <c r="E667" i="179" s="1"/>
  <c r="B667" i="179"/>
  <c r="J666" i="179"/>
  <c r="I666" i="179"/>
  <c r="H666" i="179"/>
  <c r="F666" i="179"/>
  <c r="D666" i="179"/>
  <c r="E666" i="179" s="1"/>
  <c r="B666" i="179"/>
  <c r="J665" i="179"/>
  <c r="I665" i="179"/>
  <c r="H665" i="179"/>
  <c r="F665" i="179"/>
  <c r="D665" i="179"/>
  <c r="E665" i="179" s="1"/>
  <c r="B665" i="179"/>
  <c r="J664" i="179"/>
  <c r="I664" i="179"/>
  <c r="H664" i="179"/>
  <c r="F664" i="179"/>
  <c r="D664" i="179"/>
  <c r="E664" i="179" s="1"/>
  <c r="B664" i="179"/>
  <c r="J663" i="179"/>
  <c r="I663" i="179"/>
  <c r="H663" i="179"/>
  <c r="F663" i="179"/>
  <c r="D663" i="179"/>
  <c r="E663" i="179" s="1"/>
  <c r="B663" i="179"/>
  <c r="J662" i="179"/>
  <c r="I662" i="179"/>
  <c r="H662" i="179"/>
  <c r="F662" i="179"/>
  <c r="D662" i="179"/>
  <c r="E662" i="179" s="1"/>
  <c r="B662" i="179"/>
  <c r="J661" i="179"/>
  <c r="I661" i="179"/>
  <c r="H661" i="179"/>
  <c r="F661" i="179"/>
  <c r="D661" i="179"/>
  <c r="E661" i="179" s="1"/>
  <c r="B661" i="179"/>
  <c r="J660" i="179"/>
  <c r="I660" i="179"/>
  <c r="H660" i="179"/>
  <c r="F660" i="179"/>
  <c r="D660" i="179"/>
  <c r="E660" i="179" s="1"/>
  <c r="B660" i="179"/>
  <c r="J659" i="179"/>
  <c r="I659" i="179"/>
  <c r="H659" i="179"/>
  <c r="F659" i="179"/>
  <c r="D659" i="179"/>
  <c r="E659" i="179" s="1"/>
  <c r="B659" i="179"/>
  <c r="J658" i="179"/>
  <c r="I658" i="179"/>
  <c r="H658" i="179"/>
  <c r="F658" i="179"/>
  <c r="D658" i="179"/>
  <c r="E658" i="179" s="1"/>
  <c r="B658" i="179"/>
  <c r="J657" i="179"/>
  <c r="I657" i="179"/>
  <c r="H657" i="179"/>
  <c r="F657" i="179"/>
  <c r="D657" i="179"/>
  <c r="E657" i="179" s="1"/>
  <c r="B657" i="179"/>
  <c r="J656" i="179"/>
  <c r="I656" i="179"/>
  <c r="H656" i="179"/>
  <c r="F656" i="179"/>
  <c r="D656" i="179"/>
  <c r="E656" i="179" s="1"/>
  <c r="B656" i="179"/>
  <c r="J655" i="179"/>
  <c r="I655" i="179"/>
  <c r="H655" i="179"/>
  <c r="F655" i="179"/>
  <c r="D655" i="179"/>
  <c r="E655" i="179" s="1"/>
  <c r="B655" i="179"/>
  <c r="J654" i="179"/>
  <c r="I654" i="179"/>
  <c r="H654" i="179"/>
  <c r="F654" i="179"/>
  <c r="D654" i="179"/>
  <c r="E654" i="179" s="1"/>
  <c r="B654" i="179"/>
  <c r="J653" i="179"/>
  <c r="I653" i="179"/>
  <c r="H653" i="179"/>
  <c r="F653" i="179"/>
  <c r="D653" i="179"/>
  <c r="E653" i="179" s="1"/>
  <c r="B653" i="179"/>
  <c r="J652" i="179"/>
  <c r="I652" i="179"/>
  <c r="H652" i="179"/>
  <c r="F652" i="179"/>
  <c r="D652" i="179"/>
  <c r="E652" i="179" s="1"/>
  <c r="B652" i="179"/>
  <c r="J651" i="179"/>
  <c r="I651" i="179"/>
  <c r="H651" i="179"/>
  <c r="F651" i="179"/>
  <c r="D651" i="179"/>
  <c r="E651" i="179" s="1"/>
  <c r="B651" i="179"/>
  <c r="J650" i="179"/>
  <c r="I650" i="179"/>
  <c r="H650" i="179"/>
  <c r="F650" i="179"/>
  <c r="D650" i="179"/>
  <c r="E650" i="179" s="1"/>
  <c r="B650" i="179"/>
  <c r="J649" i="179"/>
  <c r="I649" i="179"/>
  <c r="H649" i="179"/>
  <c r="F649" i="179"/>
  <c r="D649" i="179"/>
  <c r="E649" i="179" s="1"/>
  <c r="B649" i="179"/>
  <c r="J648" i="179"/>
  <c r="I648" i="179"/>
  <c r="H648" i="179"/>
  <c r="F648" i="179"/>
  <c r="D648" i="179"/>
  <c r="E648" i="179" s="1"/>
  <c r="B648" i="179"/>
  <c r="J647" i="179"/>
  <c r="I647" i="179"/>
  <c r="H647" i="179"/>
  <c r="F647" i="179"/>
  <c r="D647" i="179"/>
  <c r="E647" i="179" s="1"/>
  <c r="B647" i="179"/>
  <c r="J646" i="179"/>
  <c r="I646" i="179"/>
  <c r="H646" i="179"/>
  <c r="F646" i="179"/>
  <c r="D646" i="179"/>
  <c r="E646" i="179" s="1"/>
  <c r="B646" i="179"/>
  <c r="J645" i="179"/>
  <c r="I645" i="179"/>
  <c r="H645" i="179"/>
  <c r="F645" i="179"/>
  <c r="D645" i="179"/>
  <c r="E645" i="179" s="1"/>
  <c r="B645" i="179"/>
  <c r="J644" i="179"/>
  <c r="I644" i="179"/>
  <c r="H644" i="179"/>
  <c r="F644" i="179"/>
  <c r="D644" i="179"/>
  <c r="E644" i="179" s="1"/>
  <c r="B644" i="179"/>
  <c r="J643" i="179"/>
  <c r="I643" i="179"/>
  <c r="H643" i="179"/>
  <c r="F643" i="179"/>
  <c r="D643" i="179"/>
  <c r="E643" i="179" s="1"/>
  <c r="B643" i="179"/>
  <c r="J642" i="179"/>
  <c r="I642" i="179"/>
  <c r="H642" i="179"/>
  <c r="F642" i="179"/>
  <c r="D642" i="179"/>
  <c r="E642" i="179" s="1"/>
  <c r="B642" i="179"/>
  <c r="J641" i="179"/>
  <c r="I641" i="179"/>
  <c r="H641" i="179"/>
  <c r="F641" i="179"/>
  <c r="D641" i="179"/>
  <c r="E641" i="179" s="1"/>
  <c r="B641" i="179"/>
  <c r="J640" i="179"/>
  <c r="I640" i="179"/>
  <c r="H640" i="179"/>
  <c r="F640" i="179"/>
  <c r="D640" i="179"/>
  <c r="E640" i="179" s="1"/>
  <c r="B640" i="179"/>
  <c r="J639" i="179"/>
  <c r="I639" i="179"/>
  <c r="H639" i="179"/>
  <c r="F639" i="179"/>
  <c r="D639" i="179"/>
  <c r="E639" i="179" s="1"/>
  <c r="B639" i="179"/>
  <c r="J638" i="179"/>
  <c r="I638" i="179"/>
  <c r="H638" i="179"/>
  <c r="F638" i="179"/>
  <c r="D638" i="179"/>
  <c r="E638" i="179" s="1"/>
  <c r="B638" i="179"/>
  <c r="J637" i="179"/>
  <c r="I637" i="179"/>
  <c r="H637" i="179"/>
  <c r="F637" i="179"/>
  <c r="D637" i="179"/>
  <c r="E637" i="179" s="1"/>
  <c r="B637" i="179"/>
  <c r="J636" i="179"/>
  <c r="I636" i="179"/>
  <c r="H636" i="179"/>
  <c r="F636" i="179"/>
  <c r="D636" i="179"/>
  <c r="E636" i="179" s="1"/>
  <c r="B636" i="179"/>
  <c r="J635" i="179"/>
  <c r="I635" i="179"/>
  <c r="H635" i="179"/>
  <c r="F635" i="179"/>
  <c r="D635" i="179"/>
  <c r="E635" i="179" s="1"/>
  <c r="B635" i="179"/>
  <c r="J634" i="179"/>
  <c r="I634" i="179"/>
  <c r="H634" i="179"/>
  <c r="F634" i="179"/>
  <c r="D634" i="179"/>
  <c r="E634" i="179" s="1"/>
  <c r="B634" i="179"/>
  <c r="J633" i="179"/>
  <c r="I633" i="179"/>
  <c r="H633" i="179"/>
  <c r="F633" i="179"/>
  <c r="D633" i="179"/>
  <c r="E633" i="179" s="1"/>
  <c r="B633" i="179"/>
  <c r="J632" i="179"/>
  <c r="I632" i="179"/>
  <c r="H632" i="179"/>
  <c r="F632" i="179"/>
  <c r="D632" i="179"/>
  <c r="E632" i="179" s="1"/>
  <c r="B632" i="179"/>
  <c r="J631" i="179"/>
  <c r="I631" i="179"/>
  <c r="H631" i="179"/>
  <c r="F631" i="179"/>
  <c r="D631" i="179"/>
  <c r="E631" i="179" s="1"/>
  <c r="B631" i="179"/>
  <c r="J630" i="179"/>
  <c r="I630" i="179"/>
  <c r="H630" i="179"/>
  <c r="F630" i="179"/>
  <c r="D630" i="179"/>
  <c r="E630" i="179" s="1"/>
  <c r="B630" i="179"/>
  <c r="J629" i="179"/>
  <c r="I629" i="179"/>
  <c r="H629" i="179"/>
  <c r="F629" i="179"/>
  <c r="D629" i="179"/>
  <c r="E629" i="179" s="1"/>
  <c r="B629" i="179"/>
  <c r="J628" i="179"/>
  <c r="I628" i="179"/>
  <c r="H628" i="179"/>
  <c r="F628" i="179"/>
  <c r="D628" i="179"/>
  <c r="E628" i="179" s="1"/>
  <c r="B628" i="179"/>
  <c r="J627" i="179"/>
  <c r="I627" i="179"/>
  <c r="H627" i="179"/>
  <c r="F627" i="179"/>
  <c r="D627" i="179"/>
  <c r="E627" i="179" s="1"/>
  <c r="B627" i="179"/>
  <c r="J626" i="179"/>
  <c r="I626" i="179"/>
  <c r="H626" i="179"/>
  <c r="F626" i="179"/>
  <c r="D626" i="179"/>
  <c r="E626" i="179" s="1"/>
  <c r="B626" i="179"/>
  <c r="J625" i="179"/>
  <c r="I625" i="179"/>
  <c r="H625" i="179"/>
  <c r="F625" i="179"/>
  <c r="D625" i="179"/>
  <c r="E625" i="179" s="1"/>
  <c r="B625" i="179"/>
  <c r="J624" i="179"/>
  <c r="I624" i="179"/>
  <c r="H624" i="179"/>
  <c r="F624" i="179"/>
  <c r="D624" i="179"/>
  <c r="E624" i="179" s="1"/>
  <c r="B624" i="179"/>
  <c r="J623" i="179"/>
  <c r="I623" i="179"/>
  <c r="H623" i="179"/>
  <c r="F623" i="179"/>
  <c r="D623" i="179"/>
  <c r="E623" i="179" s="1"/>
  <c r="B623" i="179"/>
  <c r="J622" i="179"/>
  <c r="I622" i="179"/>
  <c r="H622" i="179"/>
  <c r="F622" i="179"/>
  <c r="D622" i="179"/>
  <c r="E622" i="179" s="1"/>
  <c r="B622" i="179"/>
  <c r="J621" i="179"/>
  <c r="I621" i="179"/>
  <c r="H621" i="179"/>
  <c r="F621" i="179"/>
  <c r="D621" i="179"/>
  <c r="E621" i="179" s="1"/>
  <c r="B621" i="179"/>
  <c r="J620" i="179"/>
  <c r="I620" i="179"/>
  <c r="H620" i="179"/>
  <c r="F620" i="179"/>
  <c r="D620" i="179"/>
  <c r="E620" i="179" s="1"/>
  <c r="B620" i="179"/>
  <c r="J619" i="179"/>
  <c r="I619" i="179"/>
  <c r="H619" i="179"/>
  <c r="F619" i="179"/>
  <c r="D619" i="179"/>
  <c r="E619" i="179" s="1"/>
  <c r="B619" i="179"/>
  <c r="J618" i="179"/>
  <c r="I618" i="179"/>
  <c r="H618" i="179"/>
  <c r="F618" i="179"/>
  <c r="D618" i="179"/>
  <c r="E618" i="179" s="1"/>
  <c r="B618" i="179"/>
  <c r="J617" i="179"/>
  <c r="I617" i="179"/>
  <c r="H617" i="179"/>
  <c r="F617" i="179"/>
  <c r="D617" i="179"/>
  <c r="E617" i="179" s="1"/>
  <c r="B617" i="179"/>
  <c r="J616" i="179"/>
  <c r="I616" i="179"/>
  <c r="H616" i="179"/>
  <c r="F616" i="179"/>
  <c r="D616" i="179"/>
  <c r="E616" i="179" s="1"/>
  <c r="B616" i="179"/>
  <c r="J615" i="179"/>
  <c r="I615" i="179"/>
  <c r="H615" i="179"/>
  <c r="F615" i="179"/>
  <c r="D615" i="179"/>
  <c r="E615" i="179" s="1"/>
  <c r="B615" i="179"/>
  <c r="J614" i="179"/>
  <c r="I614" i="179"/>
  <c r="H614" i="179"/>
  <c r="F614" i="179"/>
  <c r="D614" i="179"/>
  <c r="E614" i="179" s="1"/>
  <c r="B614" i="179"/>
  <c r="J613" i="179"/>
  <c r="I613" i="179"/>
  <c r="H613" i="179"/>
  <c r="F613" i="179"/>
  <c r="D613" i="179"/>
  <c r="E613" i="179" s="1"/>
  <c r="B613" i="179"/>
  <c r="J612" i="179"/>
  <c r="I612" i="179"/>
  <c r="H612" i="179"/>
  <c r="F612" i="179"/>
  <c r="D612" i="179"/>
  <c r="E612" i="179" s="1"/>
  <c r="B612" i="179"/>
  <c r="J611" i="179"/>
  <c r="I611" i="179"/>
  <c r="H611" i="179"/>
  <c r="F611" i="179"/>
  <c r="D611" i="179"/>
  <c r="E611" i="179" s="1"/>
  <c r="B611" i="179"/>
  <c r="J610" i="179"/>
  <c r="I610" i="179"/>
  <c r="H610" i="179"/>
  <c r="F610" i="179"/>
  <c r="D610" i="179"/>
  <c r="E610" i="179" s="1"/>
  <c r="B610" i="179"/>
  <c r="J609" i="179"/>
  <c r="I609" i="179"/>
  <c r="H609" i="179"/>
  <c r="F609" i="179"/>
  <c r="D609" i="179"/>
  <c r="E609" i="179" s="1"/>
  <c r="B609" i="179"/>
  <c r="J608" i="179"/>
  <c r="I608" i="179"/>
  <c r="H608" i="179"/>
  <c r="F608" i="179"/>
  <c r="D608" i="179"/>
  <c r="E608" i="179" s="1"/>
  <c r="B608" i="179"/>
  <c r="J607" i="179"/>
  <c r="I607" i="179"/>
  <c r="H607" i="179"/>
  <c r="F607" i="179"/>
  <c r="D607" i="179"/>
  <c r="E607" i="179" s="1"/>
  <c r="B607" i="179"/>
  <c r="J606" i="179"/>
  <c r="I606" i="179"/>
  <c r="H606" i="179"/>
  <c r="F606" i="179"/>
  <c r="D606" i="179"/>
  <c r="E606" i="179" s="1"/>
  <c r="B606" i="179"/>
  <c r="J605" i="179"/>
  <c r="I605" i="179"/>
  <c r="H605" i="179"/>
  <c r="F605" i="179"/>
  <c r="D605" i="179"/>
  <c r="E605" i="179" s="1"/>
  <c r="B605" i="179"/>
  <c r="J604" i="179"/>
  <c r="I604" i="179"/>
  <c r="H604" i="179"/>
  <c r="F604" i="179"/>
  <c r="D604" i="179"/>
  <c r="E604" i="179" s="1"/>
  <c r="B604" i="179"/>
  <c r="J603" i="179"/>
  <c r="I603" i="179"/>
  <c r="H603" i="179"/>
  <c r="F603" i="179"/>
  <c r="D603" i="179"/>
  <c r="E603" i="179" s="1"/>
  <c r="B603" i="179"/>
  <c r="J602" i="179"/>
  <c r="I602" i="179"/>
  <c r="H602" i="179"/>
  <c r="F602" i="179"/>
  <c r="D602" i="179"/>
  <c r="E602" i="179" s="1"/>
  <c r="B602" i="179"/>
  <c r="J601" i="179"/>
  <c r="I601" i="179"/>
  <c r="H601" i="179"/>
  <c r="F601" i="179"/>
  <c r="D601" i="179"/>
  <c r="E601" i="179" s="1"/>
  <c r="B601" i="179"/>
  <c r="J600" i="179"/>
  <c r="I600" i="179"/>
  <c r="H600" i="179"/>
  <c r="F600" i="179"/>
  <c r="D600" i="179"/>
  <c r="E600" i="179" s="1"/>
  <c r="B600" i="179"/>
  <c r="J599" i="179"/>
  <c r="I599" i="179"/>
  <c r="H599" i="179"/>
  <c r="F599" i="179"/>
  <c r="D599" i="179"/>
  <c r="E599" i="179" s="1"/>
  <c r="B599" i="179"/>
  <c r="J598" i="179"/>
  <c r="I598" i="179"/>
  <c r="H598" i="179"/>
  <c r="F598" i="179"/>
  <c r="D598" i="179"/>
  <c r="E598" i="179" s="1"/>
  <c r="B598" i="179"/>
  <c r="J597" i="179"/>
  <c r="I597" i="179"/>
  <c r="H597" i="179"/>
  <c r="F597" i="179"/>
  <c r="D597" i="179"/>
  <c r="E597" i="179" s="1"/>
  <c r="B597" i="179"/>
  <c r="J596" i="179"/>
  <c r="I596" i="179"/>
  <c r="H596" i="179"/>
  <c r="F596" i="179"/>
  <c r="D596" i="179"/>
  <c r="E596" i="179" s="1"/>
  <c r="B596" i="179"/>
  <c r="J595" i="179"/>
  <c r="I595" i="179"/>
  <c r="H595" i="179"/>
  <c r="F595" i="179"/>
  <c r="D595" i="179"/>
  <c r="E595" i="179" s="1"/>
  <c r="B595" i="179"/>
  <c r="J594" i="179"/>
  <c r="I594" i="179"/>
  <c r="H594" i="179"/>
  <c r="F594" i="179"/>
  <c r="D594" i="179"/>
  <c r="E594" i="179" s="1"/>
  <c r="B594" i="179"/>
  <c r="J593" i="179"/>
  <c r="I593" i="179"/>
  <c r="H593" i="179"/>
  <c r="F593" i="179"/>
  <c r="D593" i="179"/>
  <c r="E593" i="179" s="1"/>
  <c r="B593" i="179"/>
  <c r="J592" i="179"/>
  <c r="I592" i="179"/>
  <c r="H592" i="179"/>
  <c r="F592" i="179"/>
  <c r="D592" i="179"/>
  <c r="E592" i="179" s="1"/>
  <c r="B592" i="179"/>
  <c r="J591" i="179"/>
  <c r="I591" i="179"/>
  <c r="H591" i="179"/>
  <c r="F591" i="179"/>
  <c r="D591" i="179"/>
  <c r="E591" i="179" s="1"/>
  <c r="B591" i="179"/>
  <c r="J590" i="179"/>
  <c r="I590" i="179"/>
  <c r="H590" i="179"/>
  <c r="F590" i="179"/>
  <c r="D590" i="179"/>
  <c r="E590" i="179" s="1"/>
  <c r="B590" i="179"/>
  <c r="J589" i="179"/>
  <c r="I589" i="179"/>
  <c r="H589" i="179"/>
  <c r="F589" i="179"/>
  <c r="D589" i="179"/>
  <c r="E589" i="179" s="1"/>
  <c r="B589" i="179"/>
  <c r="J588" i="179"/>
  <c r="I588" i="179"/>
  <c r="H588" i="179"/>
  <c r="F588" i="179"/>
  <c r="D588" i="179"/>
  <c r="E588" i="179" s="1"/>
  <c r="B588" i="179"/>
  <c r="J587" i="179"/>
  <c r="I587" i="179"/>
  <c r="H587" i="179"/>
  <c r="F587" i="179"/>
  <c r="D587" i="179"/>
  <c r="E587" i="179" s="1"/>
  <c r="B587" i="179"/>
  <c r="J586" i="179"/>
  <c r="I586" i="179"/>
  <c r="H586" i="179"/>
  <c r="F586" i="179"/>
  <c r="D586" i="179"/>
  <c r="E586" i="179" s="1"/>
  <c r="B586" i="179"/>
  <c r="J585" i="179"/>
  <c r="I585" i="179"/>
  <c r="H585" i="179"/>
  <c r="F585" i="179"/>
  <c r="D585" i="179"/>
  <c r="E585" i="179" s="1"/>
  <c r="B585" i="179"/>
  <c r="J584" i="179"/>
  <c r="I584" i="179"/>
  <c r="H584" i="179"/>
  <c r="F584" i="179"/>
  <c r="D584" i="179"/>
  <c r="E584" i="179" s="1"/>
  <c r="B584" i="179"/>
  <c r="J583" i="179"/>
  <c r="I583" i="179"/>
  <c r="H583" i="179"/>
  <c r="F583" i="179"/>
  <c r="D583" i="179"/>
  <c r="E583" i="179" s="1"/>
  <c r="B583" i="179"/>
  <c r="J582" i="179"/>
  <c r="I582" i="179"/>
  <c r="H582" i="179"/>
  <c r="F582" i="179"/>
  <c r="D582" i="179"/>
  <c r="E582" i="179" s="1"/>
  <c r="B582" i="179"/>
  <c r="J581" i="179"/>
  <c r="I581" i="179"/>
  <c r="H581" i="179"/>
  <c r="F581" i="179"/>
  <c r="D581" i="179"/>
  <c r="E581" i="179" s="1"/>
  <c r="B581" i="179"/>
  <c r="J580" i="179"/>
  <c r="I580" i="179"/>
  <c r="H580" i="179"/>
  <c r="F580" i="179"/>
  <c r="D580" i="179"/>
  <c r="E580" i="179" s="1"/>
  <c r="B580" i="179"/>
  <c r="J579" i="179"/>
  <c r="I579" i="179"/>
  <c r="H579" i="179"/>
  <c r="F579" i="179"/>
  <c r="D579" i="179"/>
  <c r="E579" i="179" s="1"/>
  <c r="B579" i="179"/>
  <c r="J578" i="179"/>
  <c r="I578" i="179"/>
  <c r="H578" i="179"/>
  <c r="F578" i="179"/>
  <c r="D578" i="179"/>
  <c r="E578" i="179" s="1"/>
  <c r="B578" i="179"/>
  <c r="J577" i="179"/>
  <c r="I577" i="179"/>
  <c r="H577" i="179"/>
  <c r="F577" i="179"/>
  <c r="D577" i="179"/>
  <c r="E577" i="179" s="1"/>
  <c r="B577" i="179"/>
  <c r="J576" i="179"/>
  <c r="I576" i="179"/>
  <c r="H576" i="179"/>
  <c r="F576" i="179"/>
  <c r="D576" i="179"/>
  <c r="E576" i="179" s="1"/>
  <c r="B576" i="179"/>
  <c r="J575" i="179"/>
  <c r="I575" i="179"/>
  <c r="H575" i="179"/>
  <c r="F575" i="179"/>
  <c r="D575" i="179"/>
  <c r="E575" i="179" s="1"/>
  <c r="B575" i="179"/>
  <c r="J574" i="179"/>
  <c r="I574" i="179"/>
  <c r="H574" i="179"/>
  <c r="F574" i="179"/>
  <c r="D574" i="179"/>
  <c r="E574" i="179" s="1"/>
  <c r="B574" i="179"/>
  <c r="J573" i="179"/>
  <c r="I573" i="179"/>
  <c r="H573" i="179"/>
  <c r="F573" i="179"/>
  <c r="D573" i="179"/>
  <c r="E573" i="179" s="1"/>
  <c r="B573" i="179"/>
  <c r="J572" i="179"/>
  <c r="I572" i="179"/>
  <c r="H572" i="179"/>
  <c r="F572" i="179"/>
  <c r="D572" i="179"/>
  <c r="E572" i="179" s="1"/>
  <c r="B572" i="179"/>
  <c r="J571" i="179"/>
  <c r="I571" i="179"/>
  <c r="H571" i="179"/>
  <c r="F571" i="179"/>
  <c r="D571" i="179"/>
  <c r="E571" i="179" s="1"/>
  <c r="B571" i="179"/>
  <c r="J570" i="179"/>
  <c r="I570" i="179"/>
  <c r="H570" i="179"/>
  <c r="F570" i="179"/>
  <c r="D570" i="179"/>
  <c r="E570" i="179" s="1"/>
  <c r="B570" i="179"/>
  <c r="J569" i="179"/>
  <c r="I569" i="179"/>
  <c r="H569" i="179"/>
  <c r="F569" i="179"/>
  <c r="D569" i="179"/>
  <c r="E569" i="179" s="1"/>
  <c r="B569" i="179"/>
  <c r="J568" i="179"/>
  <c r="I568" i="179"/>
  <c r="H568" i="179"/>
  <c r="F568" i="179"/>
  <c r="D568" i="179"/>
  <c r="E568" i="179" s="1"/>
  <c r="B568" i="179"/>
  <c r="J567" i="179"/>
  <c r="I567" i="179"/>
  <c r="H567" i="179"/>
  <c r="F567" i="179"/>
  <c r="D567" i="179"/>
  <c r="E567" i="179" s="1"/>
  <c r="B567" i="179"/>
  <c r="J566" i="179"/>
  <c r="I566" i="179"/>
  <c r="H566" i="179"/>
  <c r="F566" i="179"/>
  <c r="D566" i="179"/>
  <c r="E566" i="179" s="1"/>
  <c r="B566" i="179"/>
  <c r="J565" i="179"/>
  <c r="I565" i="179"/>
  <c r="H565" i="179"/>
  <c r="F565" i="179"/>
  <c r="D565" i="179"/>
  <c r="E565" i="179" s="1"/>
  <c r="B565" i="179"/>
  <c r="J564" i="179"/>
  <c r="I564" i="179"/>
  <c r="H564" i="179"/>
  <c r="F564" i="179"/>
  <c r="D564" i="179"/>
  <c r="E564" i="179" s="1"/>
  <c r="B564" i="179"/>
  <c r="J563" i="179"/>
  <c r="I563" i="179"/>
  <c r="H563" i="179"/>
  <c r="F563" i="179"/>
  <c r="D563" i="179"/>
  <c r="E563" i="179" s="1"/>
  <c r="B563" i="179"/>
  <c r="J562" i="179"/>
  <c r="I562" i="179"/>
  <c r="H562" i="179"/>
  <c r="F562" i="179"/>
  <c r="D562" i="179"/>
  <c r="E562" i="179" s="1"/>
  <c r="B562" i="179"/>
  <c r="J561" i="179"/>
  <c r="I561" i="179"/>
  <c r="H561" i="179"/>
  <c r="F561" i="179"/>
  <c r="D561" i="179"/>
  <c r="E561" i="179" s="1"/>
  <c r="B561" i="179"/>
  <c r="J560" i="179"/>
  <c r="I560" i="179"/>
  <c r="H560" i="179"/>
  <c r="F560" i="179"/>
  <c r="D560" i="179"/>
  <c r="E560" i="179" s="1"/>
  <c r="B560" i="179"/>
  <c r="J559" i="179"/>
  <c r="I559" i="179"/>
  <c r="H559" i="179"/>
  <c r="F559" i="179"/>
  <c r="D559" i="179"/>
  <c r="E559" i="179" s="1"/>
  <c r="B559" i="179"/>
  <c r="J558" i="179"/>
  <c r="I558" i="179"/>
  <c r="H558" i="179"/>
  <c r="F558" i="179"/>
  <c r="D558" i="179"/>
  <c r="E558" i="179" s="1"/>
  <c r="B558" i="179"/>
  <c r="J557" i="179"/>
  <c r="I557" i="179"/>
  <c r="H557" i="179"/>
  <c r="F557" i="179"/>
  <c r="D557" i="179"/>
  <c r="E557" i="179" s="1"/>
  <c r="B557" i="179"/>
  <c r="J556" i="179"/>
  <c r="I556" i="179"/>
  <c r="H556" i="179"/>
  <c r="F556" i="179"/>
  <c r="D556" i="179"/>
  <c r="E556" i="179" s="1"/>
  <c r="B556" i="179"/>
  <c r="J555" i="179"/>
  <c r="I555" i="179"/>
  <c r="H555" i="179"/>
  <c r="F555" i="179"/>
  <c r="D555" i="179"/>
  <c r="E555" i="179" s="1"/>
  <c r="B555" i="179"/>
  <c r="J554" i="179"/>
  <c r="I554" i="179"/>
  <c r="H554" i="179"/>
  <c r="F554" i="179"/>
  <c r="D554" i="179"/>
  <c r="E554" i="179" s="1"/>
  <c r="B554" i="179"/>
  <c r="J553" i="179"/>
  <c r="I553" i="179"/>
  <c r="H553" i="179"/>
  <c r="F553" i="179"/>
  <c r="D553" i="179"/>
  <c r="E553" i="179" s="1"/>
  <c r="B553" i="179"/>
  <c r="J552" i="179"/>
  <c r="I552" i="179"/>
  <c r="H552" i="179"/>
  <c r="F552" i="179"/>
  <c r="D552" i="179"/>
  <c r="E552" i="179" s="1"/>
  <c r="B552" i="179"/>
  <c r="J551" i="179"/>
  <c r="I551" i="179"/>
  <c r="H551" i="179"/>
  <c r="F551" i="179"/>
  <c r="D551" i="179"/>
  <c r="E551" i="179" s="1"/>
  <c r="B551" i="179"/>
  <c r="J550" i="179"/>
  <c r="I550" i="179"/>
  <c r="H550" i="179"/>
  <c r="F550" i="179"/>
  <c r="D550" i="179"/>
  <c r="E550" i="179" s="1"/>
  <c r="B550" i="179"/>
  <c r="J549" i="179"/>
  <c r="I549" i="179"/>
  <c r="H549" i="179"/>
  <c r="F549" i="179"/>
  <c r="D549" i="179"/>
  <c r="E549" i="179" s="1"/>
  <c r="B549" i="179"/>
  <c r="J548" i="179"/>
  <c r="I548" i="179"/>
  <c r="H548" i="179"/>
  <c r="F548" i="179"/>
  <c r="D548" i="179"/>
  <c r="E548" i="179" s="1"/>
  <c r="B548" i="179"/>
  <c r="J547" i="179"/>
  <c r="I547" i="179"/>
  <c r="H547" i="179"/>
  <c r="F547" i="179"/>
  <c r="D547" i="179"/>
  <c r="E547" i="179" s="1"/>
  <c r="B547" i="179"/>
  <c r="J546" i="179"/>
  <c r="I546" i="179"/>
  <c r="H546" i="179"/>
  <c r="F546" i="179"/>
  <c r="D546" i="179"/>
  <c r="E546" i="179" s="1"/>
  <c r="B546" i="179"/>
  <c r="J545" i="179"/>
  <c r="I545" i="179"/>
  <c r="H545" i="179"/>
  <c r="F545" i="179"/>
  <c r="D545" i="179"/>
  <c r="E545" i="179" s="1"/>
  <c r="B545" i="179"/>
  <c r="J544" i="179"/>
  <c r="I544" i="179"/>
  <c r="H544" i="179"/>
  <c r="F544" i="179"/>
  <c r="D544" i="179"/>
  <c r="E544" i="179" s="1"/>
  <c r="B544" i="179"/>
  <c r="J543" i="179"/>
  <c r="I543" i="179"/>
  <c r="H543" i="179"/>
  <c r="F543" i="179"/>
  <c r="D543" i="179"/>
  <c r="E543" i="179" s="1"/>
  <c r="B543" i="179"/>
  <c r="J542" i="179"/>
  <c r="I542" i="179"/>
  <c r="H542" i="179"/>
  <c r="F542" i="179"/>
  <c r="D542" i="179"/>
  <c r="E542" i="179" s="1"/>
  <c r="B542" i="179"/>
  <c r="J541" i="179"/>
  <c r="I541" i="179"/>
  <c r="H541" i="179"/>
  <c r="F541" i="179"/>
  <c r="D541" i="179"/>
  <c r="E541" i="179" s="1"/>
  <c r="B541" i="179"/>
  <c r="J540" i="179"/>
  <c r="I540" i="179"/>
  <c r="H540" i="179"/>
  <c r="F540" i="179"/>
  <c r="D540" i="179"/>
  <c r="E540" i="179" s="1"/>
  <c r="B540" i="179"/>
  <c r="J539" i="179"/>
  <c r="I539" i="179"/>
  <c r="H539" i="179"/>
  <c r="F539" i="179"/>
  <c r="D539" i="179"/>
  <c r="E539" i="179" s="1"/>
  <c r="B539" i="179"/>
  <c r="J538" i="179"/>
  <c r="I538" i="179"/>
  <c r="H538" i="179"/>
  <c r="F538" i="179"/>
  <c r="D538" i="179"/>
  <c r="E538" i="179" s="1"/>
  <c r="B538" i="179"/>
  <c r="J537" i="179"/>
  <c r="I537" i="179"/>
  <c r="H537" i="179"/>
  <c r="F537" i="179"/>
  <c r="D537" i="179"/>
  <c r="E537" i="179" s="1"/>
  <c r="B537" i="179"/>
  <c r="J536" i="179"/>
  <c r="I536" i="179"/>
  <c r="H536" i="179"/>
  <c r="F536" i="179"/>
  <c r="D536" i="179"/>
  <c r="E536" i="179" s="1"/>
  <c r="B536" i="179"/>
  <c r="J535" i="179"/>
  <c r="I535" i="179"/>
  <c r="H535" i="179"/>
  <c r="F535" i="179"/>
  <c r="D535" i="179"/>
  <c r="E535" i="179" s="1"/>
  <c r="B535" i="179"/>
  <c r="J534" i="179"/>
  <c r="I534" i="179"/>
  <c r="H534" i="179"/>
  <c r="F534" i="179"/>
  <c r="D534" i="179"/>
  <c r="E534" i="179" s="1"/>
  <c r="B534" i="179"/>
  <c r="J533" i="179"/>
  <c r="I533" i="179"/>
  <c r="H533" i="179"/>
  <c r="F533" i="179"/>
  <c r="D533" i="179"/>
  <c r="E533" i="179" s="1"/>
  <c r="B533" i="179"/>
  <c r="J532" i="179"/>
  <c r="I532" i="179"/>
  <c r="H532" i="179"/>
  <c r="F532" i="179"/>
  <c r="D532" i="179"/>
  <c r="E532" i="179" s="1"/>
  <c r="B532" i="179"/>
  <c r="J531" i="179"/>
  <c r="I531" i="179"/>
  <c r="H531" i="179"/>
  <c r="F531" i="179"/>
  <c r="D531" i="179"/>
  <c r="E531" i="179" s="1"/>
  <c r="B531" i="179"/>
  <c r="J530" i="179"/>
  <c r="I530" i="179"/>
  <c r="H530" i="179"/>
  <c r="F530" i="179"/>
  <c r="D530" i="179"/>
  <c r="E530" i="179" s="1"/>
  <c r="B530" i="179"/>
  <c r="J529" i="179"/>
  <c r="I529" i="179"/>
  <c r="H529" i="179"/>
  <c r="F529" i="179"/>
  <c r="D529" i="179"/>
  <c r="E529" i="179" s="1"/>
  <c r="B529" i="179"/>
  <c r="J528" i="179"/>
  <c r="I528" i="179"/>
  <c r="H528" i="179"/>
  <c r="F528" i="179"/>
  <c r="D528" i="179"/>
  <c r="E528" i="179" s="1"/>
  <c r="B528" i="179"/>
  <c r="J527" i="179"/>
  <c r="I527" i="179"/>
  <c r="H527" i="179"/>
  <c r="F527" i="179"/>
  <c r="D527" i="179"/>
  <c r="E527" i="179" s="1"/>
  <c r="B527" i="179"/>
  <c r="J526" i="179"/>
  <c r="I526" i="179"/>
  <c r="H526" i="179"/>
  <c r="F526" i="179"/>
  <c r="D526" i="179"/>
  <c r="E526" i="179" s="1"/>
  <c r="B526" i="179"/>
  <c r="J525" i="179"/>
  <c r="I525" i="179"/>
  <c r="H525" i="179"/>
  <c r="F525" i="179"/>
  <c r="D525" i="179"/>
  <c r="E525" i="179" s="1"/>
  <c r="B525" i="179"/>
  <c r="J524" i="179"/>
  <c r="I524" i="179"/>
  <c r="H524" i="179"/>
  <c r="F524" i="179"/>
  <c r="D524" i="179"/>
  <c r="E524" i="179" s="1"/>
  <c r="B524" i="179"/>
  <c r="J523" i="179"/>
  <c r="I523" i="179"/>
  <c r="H523" i="179"/>
  <c r="F523" i="179"/>
  <c r="D523" i="179"/>
  <c r="E523" i="179" s="1"/>
  <c r="B523" i="179"/>
  <c r="J522" i="179"/>
  <c r="I522" i="179"/>
  <c r="H522" i="179"/>
  <c r="F522" i="179"/>
  <c r="D522" i="179"/>
  <c r="E522" i="179" s="1"/>
  <c r="B522" i="179"/>
  <c r="J521" i="179"/>
  <c r="I521" i="179"/>
  <c r="H521" i="179"/>
  <c r="F521" i="179"/>
  <c r="D521" i="179"/>
  <c r="E521" i="179" s="1"/>
  <c r="B521" i="179"/>
  <c r="J520" i="179"/>
  <c r="I520" i="179"/>
  <c r="H520" i="179"/>
  <c r="F520" i="179"/>
  <c r="D520" i="179"/>
  <c r="E520" i="179" s="1"/>
  <c r="B520" i="179"/>
  <c r="J519" i="179"/>
  <c r="I519" i="179"/>
  <c r="H519" i="179"/>
  <c r="F519" i="179"/>
  <c r="D519" i="179"/>
  <c r="E519" i="179" s="1"/>
  <c r="B519" i="179"/>
  <c r="J518" i="179"/>
  <c r="I518" i="179"/>
  <c r="H518" i="179"/>
  <c r="F518" i="179"/>
  <c r="D518" i="179"/>
  <c r="E518" i="179" s="1"/>
  <c r="B518" i="179"/>
  <c r="J517" i="179"/>
  <c r="I517" i="179"/>
  <c r="H517" i="179"/>
  <c r="F517" i="179"/>
  <c r="D517" i="179"/>
  <c r="E517" i="179" s="1"/>
  <c r="B517" i="179"/>
  <c r="J516" i="179"/>
  <c r="I516" i="179"/>
  <c r="H516" i="179"/>
  <c r="F516" i="179"/>
  <c r="D516" i="179"/>
  <c r="E516" i="179" s="1"/>
  <c r="B516" i="179"/>
  <c r="J515" i="179"/>
  <c r="I515" i="179"/>
  <c r="H515" i="179"/>
  <c r="F515" i="179"/>
  <c r="D515" i="179"/>
  <c r="E515" i="179" s="1"/>
  <c r="B515" i="179"/>
  <c r="J514" i="179"/>
  <c r="I514" i="179"/>
  <c r="H514" i="179"/>
  <c r="F514" i="179"/>
  <c r="D514" i="179"/>
  <c r="E514" i="179" s="1"/>
  <c r="B514" i="179"/>
  <c r="J513" i="179"/>
  <c r="I513" i="179"/>
  <c r="H513" i="179"/>
  <c r="F513" i="179"/>
  <c r="D513" i="179"/>
  <c r="E513" i="179" s="1"/>
  <c r="B513" i="179"/>
  <c r="J512" i="179"/>
  <c r="I512" i="179"/>
  <c r="H512" i="179"/>
  <c r="F512" i="179"/>
  <c r="D512" i="179"/>
  <c r="E512" i="179" s="1"/>
  <c r="B512" i="179"/>
  <c r="J511" i="179"/>
  <c r="I511" i="179"/>
  <c r="H511" i="179"/>
  <c r="F511" i="179"/>
  <c r="D511" i="179"/>
  <c r="E511" i="179" s="1"/>
  <c r="B511" i="179"/>
  <c r="J510" i="179"/>
  <c r="I510" i="179"/>
  <c r="H510" i="179"/>
  <c r="F510" i="179"/>
  <c r="D510" i="179"/>
  <c r="E510" i="179" s="1"/>
  <c r="B510" i="179"/>
  <c r="J509" i="179"/>
  <c r="I509" i="179"/>
  <c r="H509" i="179"/>
  <c r="F509" i="179"/>
  <c r="D509" i="179"/>
  <c r="E509" i="179" s="1"/>
  <c r="B509" i="179"/>
  <c r="J508" i="179"/>
  <c r="I508" i="179"/>
  <c r="H508" i="179"/>
  <c r="F508" i="179"/>
  <c r="D508" i="179"/>
  <c r="E508" i="179" s="1"/>
  <c r="B508" i="179"/>
  <c r="J507" i="179"/>
  <c r="I507" i="179"/>
  <c r="H507" i="179"/>
  <c r="F507" i="179"/>
  <c r="D507" i="179"/>
  <c r="E507" i="179" s="1"/>
  <c r="B507" i="179"/>
  <c r="J506" i="179"/>
  <c r="I506" i="179"/>
  <c r="H506" i="179"/>
  <c r="F506" i="179"/>
  <c r="D506" i="179"/>
  <c r="E506" i="179" s="1"/>
  <c r="B506" i="179"/>
  <c r="J505" i="179"/>
  <c r="I505" i="179"/>
  <c r="H505" i="179"/>
  <c r="F505" i="179"/>
  <c r="D505" i="179"/>
  <c r="E505" i="179" s="1"/>
  <c r="B505" i="179"/>
  <c r="J504" i="179"/>
  <c r="I504" i="179"/>
  <c r="H504" i="179"/>
  <c r="F504" i="179"/>
  <c r="D504" i="179"/>
  <c r="E504" i="179" s="1"/>
  <c r="B504" i="179"/>
  <c r="J503" i="179"/>
  <c r="I503" i="179"/>
  <c r="H503" i="179"/>
  <c r="F503" i="179"/>
  <c r="D503" i="179"/>
  <c r="E503" i="179" s="1"/>
  <c r="B503" i="179"/>
  <c r="J502" i="179"/>
  <c r="I502" i="179"/>
  <c r="H502" i="179"/>
  <c r="F502" i="179"/>
  <c r="D502" i="179"/>
  <c r="E502" i="179" s="1"/>
  <c r="B502" i="179"/>
  <c r="J501" i="179"/>
  <c r="I501" i="179"/>
  <c r="H501" i="179"/>
  <c r="F501" i="179"/>
  <c r="D501" i="179"/>
  <c r="E501" i="179" s="1"/>
  <c r="B501" i="179"/>
  <c r="J500" i="179"/>
  <c r="I500" i="179"/>
  <c r="H500" i="179"/>
  <c r="F500" i="179"/>
  <c r="D500" i="179"/>
  <c r="E500" i="179" s="1"/>
  <c r="B500" i="179"/>
  <c r="J499" i="179"/>
  <c r="I499" i="179"/>
  <c r="H499" i="179"/>
  <c r="F499" i="179"/>
  <c r="D499" i="179"/>
  <c r="E499" i="179" s="1"/>
  <c r="B499" i="179"/>
  <c r="J498" i="179"/>
  <c r="I498" i="179"/>
  <c r="H498" i="179"/>
  <c r="F498" i="179"/>
  <c r="D498" i="179"/>
  <c r="E498" i="179" s="1"/>
  <c r="B498" i="179"/>
  <c r="J497" i="179"/>
  <c r="I497" i="179"/>
  <c r="H497" i="179"/>
  <c r="F497" i="179"/>
  <c r="D497" i="179"/>
  <c r="E497" i="179" s="1"/>
  <c r="B497" i="179"/>
  <c r="J496" i="179"/>
  <c r="I496" i="179"/>
  <c r="H496" i="179"/>
  <c r="F496" i="179"/>
  <c r="D496" i="179"/>
  <c r="E496" i="179" s="1"/>
  <c r="B496" i="179"/>
  <c r="J495" i="179"/>
  <c r="I495" i="179"/>
  <c r="H495" i="179"/>
  <c r="F495" i="179"/>
  <c r="D495" i="179"/>
  <c r="E495" i="179" s="1"/>
  <c r="B495" i="179"/>
  <c r="J494" i="179"/>
  <c r="I494" i="179"/>
  <c r="H494" i="179"/>
  <c r="F494" i="179"/>
  <c r="D494" i="179"/>
  <c r="E494" i="179" s="1"/>
  <c r="B494" i="179"/>
  <c r="J493" i="179"/>
  <c r="I493" i="179"/>
  <c r="H493" i="179"/>
  <c r="F493" i="179"/>
  <c r="D493" i="179"/>
  <c r="E493" i="179" s="1"/>
  <c r="B493" i="179"/>
  <c r="J492" i="179"/>
  <c r="I492" i="179"/>
  <c r="H492" i="179"/>
  <c r="F492" i="179"/>
  <c r="D492" i="179"/>
  <c r="E492" i="179" s="1"/>
  <c r="B492" i="179"/>
  <c r="J491" i="179"/>
  <c r="I491" i="179"/>
  <c r="H491" i="179"/>
  <c r="F491" i="179"/>
  <c r="D491" i="179"/>
  <c r="E491" i="179" s="1"/>
  <c r="B491" i="179"/>
  <c r="J490" i="179"/>
  <c r="I490" i="179"/>
  <c r="H490" i="179"/>
  <c r="F490" i="179"/>
  <c r="D490" i="179"/>
  <c r="E490" i="179" s="1"/>
  <c r="B490" i="179"/>
  <c r="J489" i="179"/>
  <c r="I489" i="179"/>
  <c r="H489" i="179"/>
  <c r="F489" i="179"/>
  <c r="D489" i="179"/>
  <c r="E489" i="179" s="1"/>
  <c r="B489" i="179"/>
  <c r="J488" i="179"/>
  <c r="I488" i="179"/>
  <c r="H488" i="179"/>
  <c r="F488" i="179"/>
  <c r="D488" i="179"/>
  <c r="E488" i="179" s="1"/>
  <c r="B488" i="179"/>
  <c r="J487" i="179"/>
  <c r="I487" i="179"/>
  <c r="H487" i="179"/>
  <c r="F487" i="179"/>
  <c r="D487" i="179"/>
  <c r="E487" i="179" s="1"/>
  <c r="B487" i="179"/>
  <c r="J486" i="179"/>
  <c r="I486" i="179"/>
  <c r="H486" i="179"/>
  <c r="F486" i="179"/>
  <c r="D486" i="179"/>
  <c r="E486" i="179" s="1"/>
  <c r="B486" i="179"/>
  <c r="J485" i="179"/>
  <c r="I485" i="179"/>
  <c r="H485" i="179"/>
  <c r="F485" i="179"/>
  <c r="D485" i="179"/>
  <c r="E485" i="179" s="1"/>
  <c r="B485" i="179"/>
  <c r="J484" i="179"/>
  <c r="I484" i="179"/>
  <c r="H484" i="179"/>
  <c r="F484" i="179"/>
  <c r="D484" i="179"/>
  <c r="E484" i="179" s="1"/>
  <c r="B484" i="179"/>
  <c r="J483" i="179"/>
  <c r="I483" i="179"/>
  <c r="H483" i="179"/>
  <c r="F483" i="179"/>
  <c r="D483" i="179"/>
  <c r="E483" i="179" s="1"/>
  <c r="B483" i="179"/>
  <c r="J482" i="179"/>
  <c r="I482" i="179"/>
  <c r="H482" i="179"/>
  <c r="F482" i="179"/>
  <c r="D482" i="179"/>
  <c r="E482" i="179" s="1"/>
  <c r="B482" i="179"/>
  <c r="J481" i="179"/>
  <c r="I481" i="179"/>
  <c r="H481" i="179"/>
  <c r="F481" i="179"/>
  <c r="D481" i="179"/>
  <c r="E481" i="179" s="1"/>
  <c r="B481" i="179"/>
  <c r="J480" i="179"/>
  <c r="I480" i="179"/>
  <c r="H480" i="179"/>
  <c r="F480" i="179"/>
  <c r="D480" i="179"/>
  <c r="E480" i="179" s="1"/>
  <c r="B480" i="179"/>
  <c r="J479" i="179"/>
  <c r="I479" i="179"/>
  <c r="H479" i="179"/>
  <c r="F479" i="179"/>
  <c r="D479" i="179"/>
  <c r="E479" i="179" s="1"/>
  <c r="B479" i="179"/>
  <c r="J478" i="179"/>
  <c r="I478" i="179"/>
  <c r="H478" i="179"/>
  <c r="F478" i="179"/>
  <c r="D478" i="179"/>
  <c r="E478" i="179" s="1"/>
  <c r="B478" i="179"/>
  <c r="J477" i="179"/>
  <c r="I477" i="179"/>
  <c r="H477" i="179"/>
  <c r="F477" i="179"/>
  <c r="D477" i="179"/>
  <c r="E477" i="179" s="1"/>
  <c r="B477" i="179"/>
  <c r="J476" i="179"/>
  <c r="I476" i="179"/>
  <c r="H476" i="179"/>
  <c r="F476" i="179"/>
  <c r="D476" i="179"/>
  <c r="E476" i="179" s="1"/>
  <c r="B476" i="179"/>
  <c r="J475" i="179"/>
  <c r="I475" i="179"/>
  <c r="H475" i="179"/>
  <c r="F475" i="179"/>
  <c r="D475" i="179"/>
  <c r="E475" i="179" s="1"/>
  <c r="B475" i="179"/>
  <c r="J474" i="179"/>
  <c r="I474" i="179"/>
  <c r="H474" i="179"/>
  <c r="F474" i="179"/>
  <c r="D474" i="179"/>
  <c r="E474" i="179" s="1"/>
  <c r="B474" i="179"/>
  <c r="J473" i="179"/>
  <c r="I473" i="179"/>
  <c r="H473" i="179"/>
  <c r="F473" i="179"/>
  <c r="D473" i="179"/>
  <c r="E473" i="179" s="1"/>
  <c r="B473" i="179"/>
  <c r="J472" i="179"/>
  <c r="I472" i="179"/>
  <c r="H472" i="179"/>
  <c r="F472" i="179"/>
  <c r="D472" i="179"/>
  <c r="E472" i="179" s="1"/>
  <c r="B472" i="179"/>
  <c r="J471" i="179"/>
  <c r="I471" i="179"/>
  <c r="H471" i="179"/>
  <c r="F471" i="179"/>
  <c r="D471" i="179"/>
  <c r="E471" i="179" s="1"/>
  <c r="B471" i="179"/>
  <c r="J470" i="179"/>
  <c r="I470" i="179"/>
  <c r="H470" i="179"/>
  <c r="F470" i="179"/>
  <c r="D470" i="179"/>
  <c r="E470" i="179" s="1"/>
  <c r="B470" i="179"/>
  <c r="J469" i="179"/>
  <c r="I469" i="179"/>
  <c r="H469" i="179"/>
  <c r="F469" i="179"/>
  <c r="D469" i="179"/>
  <c r="E469" i="179" s="1"/>
  <c r="B469" i="179"/>
  <c r="J468" i="179"/>
  <c r="I468" i="179"/>
  <c r="H468" i="179"/>
  <c r="F468" i="179"/>
  <c r="D468" i="179"/>
  <c r="E468" i="179" s="1"/>
  <c r="B468" i="179"/>
  <c r="J467" i="179"/>
  <c r="I467" i="179"/>
  <c r="H467" i="179"/>
  <c r="F467" i="179"/>
  <c r="D467" i="179"/>
  <c r="E467" i="179" s="1"/>
  <c r="B467" i="179"/>
  <c r="J466" i="179"/>
  <c r="I466" i="179"/>
  <c r="H466" i="179"/>
  <c r="F466" i="179"/>
  <c r="D466" i="179"/>
  <c r="E466" i="179" s="1"/>
  <c r="B466" i="179"/>
  <c r="J465" i="179"/>
  <c r="I465" i="179"/>
  <c r="H465" i="179"/>
  <c r="F465" i="179"/>
  <c r="D465" i="179"/>
  <c r="E465" i="179" s="1"/>
  <c r="B465" i="179"/>
  <c r="J464" i="179"/>
  <c r="I464" i="179"/>
  <c r="H464" i="179"/>
  <c r="F464" i="179"/>
  <c r="D464" i="179"/>
  <c r="E464" i="179" s="1"/>
  <c r="B464" i="179"/>
  <c r="J463" i="179"/>
  <c r="I463" i="179"/>
  <c r="H463" i="179"/>
  <c r="F463" i="179"/>
  <c r="D463" i="179"/>
  <c r="E463" i="179" s="1"/>
  <c r="B463" i="179"/>
  <c r="J462" i="179"/>
  <c r="I462" i="179"/>
  <c r="H462" i="179"/>
  <c r="F462" i="179"/>
  <c r="D462" i="179"/>
  <c r="E462" i="179" s="1"/>
  <c r="B462" i="179"/>
  <c r="J461" i="179"/>
  <c r="I461" i="179"/>
  <c r="H461" i="179"/>
  <c r="F461" i="179"/>
  <c r="D461" i="179"/>
  <c r="E461" i="179" s="1"/>
  <c r="B461" i="179"/>
  <c r="J460" i="179"/>
  <c r="I460" i="179"/>
  <c r="H460" i="179"/>
  <c r="F460" i="179"/>
  <c r="D460" i="179"/>
  <c r="E460" i="179" s="1"/>
  <c r="B460" i="179"/>
  <c r="J459" i="179"/>
  <c r="I459" i="179"/>
  <c r="H459" i="179"/>
  <c r="F459" i="179"/>
  <c r="D459" i="179"/>
  <c r="E459" i="179" s="1"/>
  <c r="B459" i="179"/>
  <c r="J458" i="179"/>
  <c r="I458" i="179"/>
  <c r="H458" i="179"/>
  <c r="F458" i="179"/>
  <c r="D458" i="179"/>
  <c r="E458" i="179" s="1"/>
  <c r="B458" i="179"/>
  <c r="J457" i="179"/>
  <c r="I457" i="179"/>
  <c r="H457" i="179"/>
  <c r="F457" i="179"/>
  <c r="D457" i="179"/>
  <c r="E457" i="179" s="1"/>
  <c r="B457" i="179"/>
  <c r="J456" i="179"/>
  <c r="I456" i="179"/>
  <c r="H456" i="179"/>
  <c r="F456" i="179"/>
  <c r="D456" i="179"/>
  <c r="E456" i="179" s="1"/>
  <c r="B456" i="179"/>
  <c r="J455" i="179"/>
  <c r="I455" i="179"/>
  <c r="H455" i="179"/>
  <c r="F455" i="179"/>
  <c r="D455" i="179"/>
  <c r="E455" i="179" s="1"/>
  <c r="B455" i="179"/>
  <c r="J454" i="179"/>
  <c r="I454" i="179"/>
  <c r="H454" i="179"/>
  <c r="F454" i="179"/>
  <c r="D454" i="179"/>
  <c r="E454" i="179" s="1"/>
  <c r="B454" i="179"/>
  <c r="J453" i="179"/>
  <c r="I453" i="179"/>
  <c r="H453" i="179"/>
  <c r="F453" i="179"/>
  <c r="D453" i="179"/>
  <c r="E453" i="179" s="1"/>
  <c r="B453" i="179"/>
  <c r="J452" i="179"/>
  <c r="I452" i="179"/>
  <c r="H452" i="179"/>
  <c r="F452" i="179"/>
  <c r="D452" i="179"/>
  <c r="E452" i="179" s="1"/>
  <c r="B452" i="179"/>
  <c r="J451" i="179"/>
  <c r="I451" i="179"/>
  <c r="H451" i="179"/>
  <c r="F451" i="179"/>
  <c r="D451" i="179"/>
  <c r="E451" i="179" s="1"/>
  <c r="B451" i="179"/>
  <c r="J450" i="179"/>
  <c r="I450" i="179"/>
  <c r="H450" i="179"/>
  <c r="F450" i="179"/>
  <c r="D450" i="179"/>
  <c r="E450" i="179" s="1"/>
  <c r="B450" i="179"/>
  <c r="J449" i="179"/>
  <c r="I449" i="179"/>
  <c r="H449" i="179"/>
  <c r="F449" i="179"/>
  <c r="D449" i="179"/>
  <c r="E449" i="179" s="1"/>
  <c r="B449" i="179"/>
  <c r="J448" i="179"/>
  <c r="I448" i="179"/>
  <c r="H448" i="179"/>
  <c r="F448" i="179"/>
  <c r="D448" i="179"/>
  <c r="E448" i="179" s="1"/>
  <c r="B448" i="179"/>
  <c r="J447" i="179"/>
  <c r="I447" i="179"/>
  <c r="H447" i="179"/>
  <c r="F447" i="179"/>
  <c r="D447" i="179"/>
  <c r="E447" i="179" s="1"/>
  <c r="B447" i="179"/>
  <c r="J446" i="179"/>
  <c r="I446" i="179"/>
  <c r="H446" i="179"/>
  <c r="F446" i="179"/>
  <c r="D446" i="179"/>
  <c r="E446" i="179" s="1"/>
  <c r="B446" i="179"/>
  <c r="J445" i="179"/>
  <c r="I445" i="179"/>
  <c r="H445" i="179"/>
  <c r="F445" i="179"/>
  <c r="D445" i="179"/>
  <c r="E445" i="179" s="1"/>
  <c r="B445" i="179"/>
  <c r="J444" i="179"/>
  <c r="I444" i="179"/>
  <c r="H444" i="179"/>
  <c r="F444" i="179"/>
  <c r="D444" i="179"/>
  <c r="E444" i="179" s="1"/>
  <c r="B444" i="179"/>
  <c r="J443" i="179"/>
  <c r="I443" i="179"/>
  <c r="H443" i="179"/>
  <c r="F443" i="179"/>
  <c r="D443" i="179"/>
  <c r="E443" i="179" s="1"/>
  <c r="B443" i="179"/>
  <c r="J442" i="179"/>
  <c r="I442" i="179"/>
  <c r="H442" i="179"/>
  <c r="F442" i="179"/>
  <c r="D442" i="179"/>
  <c r="E442" i="179" s="1"/>
  <c r="B442" i="179"/>
  <c r="J441" i="179"/>
  <c r="I441" i="179"/>
  <c r="H441" i="179"/>
  <c r="F441" i="179"/>
  <c r="D441" i="179"/>
  <c r="E441" i="179" s="1"/>
  <c r="B441" i="179"/>
  <c r="J440" i="179"/>
  <c r="I440" i="179"/>
  <c r="H440" i="179"/>
  <c r="F440" i="179"/>
  <c r="D440" i="179"/>
  <c r="E440" i="179" s="1"/>
  <c r="B440" i="179"/>
  <c r="J439" i="179"/>
  <c r="I439" i="179"/>
  <c r="H439" i="179"/>
  <c r="F439" i="179"/>
  <c r="D439" i="179"/>
  <c r="E439" i="179" s="1"/>
  <c r="B439" i="179"/>
  <c r="J438" i="179"/>
  <c r="I438" i="179"/>
  <c r="H438" i="179"/>
  <c r="F438" i="179"/>
  <c r="D438" i="179"/>
  <c r="E438" i="179" s="1"/>
  <c r="B438" i="179"/>
  <c r="J437" i="179"/>
  <c r="I437" i="179"/>
  <c r="H437" i="179"/>
  <c r="F437" i="179"/>
  <c r="D437" i="179"/>
  <c r="E437" i="179" s="1"/>
  <c r="B437" i="179"/>
  <c r="J436" i="179"/>
  <c r="I436" i="179"/>
  <c r="H436" i="179"/>
  <c r="F436" i="179"/>
  <c r="D436" i="179"/>
  <c r="E436" i="179" s="1"/>
  <c r="B436" i="179"/>
  <c r="J435" i="179"/>
  <c r="I435" i="179"/>
  <c r="H435" i="179"/>
  <c r="F435" i="179"/>
  <c r="D435" i="179"/>
  <c r="E435" i="179" s="1"/>
  <c r="B435" i="179"/>
  <c r="J434" i="179"/>
  <c r="I434" i="179"/>
  <c r="H434" i="179"/>
  <c r="F434" i="179"/>
  <c r="D434" i="179"/>
  <c r="E434" i="179" s="1"/>
  <c r="B434" i="179"/>
  <c r="J433" i="179"/>
  <c r="I433" i="179"/>
  <c r="H433" i="179"/>
  <c r="F433" i="179"/>
  <c r="D433" i="179"/>
  <c r="E433" i="179" s="1"/>
  <c r="B433" i="179"/>
  <c r="J432" i="179"/>
  <c r="I432" i="179"/>
  <c r="H432" i="179"/>
  <c r="F432" i="179"/>
  <c r="D432" i="179"/>
  <c r="E432" i="179" s="1"/>
  <c r="B432" i="179"/>
  <c r="J431" i="179"/>
  <c r="I431" i="179"/>
  <c r="H431" i="179"/>
  <c r="F431" i="179"/>
  <c r="D431" i="179"/>
  <c r="E431" i="179" s="1"/>
  <c r="B431" i="179"/>
  <c r="J430" i="179"/>
  <c r="I430" i="179"/>
  <c r="H430" i="179"/>
  <c r="F430" i="179"/>
  <c r="D430" i="179"/>
  <c r="E430" i="179" s="1"/>
  <c r="B430" i="179"/>
  <c r="J429" i="179"/>
  <c r="I429" i="179"/>
  <c r="H429" i="179"/>
  <c r="F429" i="179"/>
  <c r="D429" i="179"/>
  <c r="E429" i="179" s="1"/>
  <c r="B429" i="179"/>
  <c r="J428" i="179"/>
  <c r="I428" i="179"/>
  <c r="H428" i="179"/>
  <c r="F428" i="179"/>
  <c r="D428" i="179"/>
  <c r="E428" i="179" s="1"/>
  <c r="B428" i="179"/>
  <c r="J427" i="179"/>
  <c r="I427" i="179"/>
  <c r="H427" i="179"/>
  <c r="F427" i="179"/>
  <c r="D427" i="179"/>
  <c r="E427" i="179" s="1"/>
  <c r="B427" i="179"/>
  <c r="J426" i="179"/>
  <c r="I426" i="179"/>
  <c r="H426" i="179"/>
  <c r="F426" i="179"/>
  <c r="D426" i="179"/>
  <c r="E426" i="179" s="1"/>
  <c r="B426" i="179"/>
  <c r="J425" i="179"/>
  <c r="I425" i="179"/>
  <c r="H425" i="179"/>
  <c r="F425" i="179"/>
  <c r="D425" i="179"/>
  <c r="E425" i="179" s="1"/>
  <c r="B425" i="179"/>
  <c r="J424" i="179"/>
  <c r="I424" i="179"/>
  <c r="H424" i="179"/>
  <c r="F424" i="179"/>
  <c r="D424" i="179"/>
  <c r="E424" i="179" s="1"/>
  <c r="B424" i="179"/>
  <c r="J423" i="179"/>
  <c r="I423" i="179"/>
  <c r="H423" i="179"/>
  <c r="F423" i="179"/>
  <c r="D423" i="179"/>
  <c r="E423" i="179" s="1"/>
  <c r="B423" i="179"/>
  <c r="J422" i="179"/>
  <c r="I422" i="179"/>
  <c r="H422" i="179"/>
  <c r="F422" i="179"/>
  <c r="D422" i="179"/>
  <c r="E422" i="179" s="1"/>
  <c r="B422" i="179"/>
  <c r="J421" i="179"/>
  <c r="I421" i="179"/>
  <c r="H421" i="179"/>
  <c r="F421" i="179"/>
  <c r="D421" i="179"/>
  <c r="E421" i="179" s="1"/>
  <c r="B421" i="179"/>
  <c r="J420" i="179"/>
  <c r="I420" i="179"/>
  <c r="H420" i="179"/>
  <c r="F420" i="179"/>
  <c r="D420" i="179"/>
  <c r="E420" i="179" s="1"/>
  <c r="B420" i="179"/>
  <c r="J419" i="179"/>
  <c r="I419" i="179"/>
  <c r="H419" i="179"/>
  <c r="F419" i="179"/>
  <c r="D419" i="179"/>
  <c r="E419" i="179" s="1"/>
  <c r="B419" i="179"/>
  <c r="J418" i="179"/>
  <c r="I418" i="179"/>
  <c r="H418" i="179"/>
  <c r="F418" i="179"/>
  <c r="D418" i="179"/>
  <c r="E418" i="179" s="1"/>
  <c r="B418" i="179"/>
  <c r="J417" i="179"/>
  <c r="I417" i="179"/>
  <c r="H417" i="179"/>
  <c r="F417" i="179"/>
  <c r="D417" i="179"/>
  <c r="E417" i="179" s="1"/>
  <c r="B417" i="179"/>
  <c r="J416" i="179"/>
  <c r="I416" i="179"/>
  <c r="H416" i="179"/>
  <c r="F416" i="179"/>
  <c r="D416" i="179"/>
  <c r="E416" i="179" s="1"/>
  <c r="B416" i="179"/>
  <c r="J415" i="179"/>
  <c r="I415" i="179"/>
  <c r="H415" i="179"/>
  <c r="F415" i="179"/>
  <c r="D415" i="179"/>
  <c r="E415" i="179" s="1"/>
  <c r="B415" i="179"/>
  <c r="J414" i="179"/>
  <c r="I414" i="179"/>
  <c r="H414" i="179"/>
  <c r="F414" i="179"/>
  <c r="D414" i="179"/>
  <c r="E414" i="179" s="1"/>
  <c r="B414" i="179"/>
  <c r="J413" i="179"/>
  <c r="I413" i="179"/>
  <c r="H413" i="179"/>
  <c r="F413" i="179"/>
  <c r="D413" i="179"/>
  <c r="E413" i="179" s="1"/>
  <c r="B413" i="179"/>
  <c r="J412" i="179"/>
  <c r="I412" i="179"/>
  <c r="H412" i="179"/>
  <c r="F412" i="179"/>
  <c r="D412" i="179"/>
  <c r="E412" i="179" s="1"/>
  <c r="B412" i="179"/>
  <c r="J411" i="179"/>
  <c r="I411" i="179"/>
  <c r="H411" i="179"/>
  <c r="F411" i="179"/>
  <c r="D411" i="179"/>
  <c r="E411" i="179" s="1"/>
  <c r="B411" i="179"/>
  <c r="J410" i="179"/>
  <c r="I410" i="179"/>
  <c r="H410" i="179"/>
  <c r="F410" i="179"/>
  <c r="D410" i="179"/>
  <c r="E410" i="179" s="1"/>
  <c r="B410" i="179"/>
  <c r="J409" i="179"/>
  <c r="I409" i="179"/>
  <c r="H409" i="179"/>
  <c r="F409" i="179"/>
  <c r="D409" i="179"/>
  <c r="E409" i="179" s="1"/>
  <c r="B409" i="179"/>
  <c r="J408" i="179"/>
  <c r="I408" i="179"/>
  <c r="H408" i="179"/>
  <c r="F408" i="179"/>
  <c r="D408" i="179"/>
  <c r="E408" i="179" s="1"/>
  <c r="B408" i="179"/>
  <c r="J407" i="179"/>
  <c r="I407" i="179"/>
  <c r="H407" i="179"/>
  <c r="F407" i="179"/>
  <c r="D407" i="179"/>
  <c r="E407" i="179" s="1"/>
  <c r="B407" i="179"/>
  <c r="J406" i="179"/>
  <c r="I406" i="179"/>
  <c r="H406" i="179"/>
  <c r="F406" i="179"/>
  <c r="D406" i="179"/>
  <c r="E406" i="179" s="1"/>
  <c r="B406" i="179"/>
  <c r="J405" i="179"/>
  <c r="I405" i="179"/>
  <c r="H405" i="179"/>
  <c r="F405" i="179"/>
  <c r="D405" i="179"/>
  <c r="E405" i="179" s="1"/>
  <c r="B405" i="179"/>
  <c r="J404" i="179"/>
  <c r="I404" i="179"/>
  <c r="H404" i="179"/>
  <c r="F404" i="179"/>
  <c r="D404" i="179"/>
  <c r="E404" i="179" s="1"/>
  <c r="B404" i="179"/>
  <c r="J403" i="179"/>
  <c r="I403" i="179"/>
  <c r="H403" i="179"/>
  <c r="F403" i="179"/>
  <c r="D403" i="179"/>
  <c r="E403" i="179" s="1"/>
  <c r="B403" i="179"/>
  <c r="J402" i="179"/>
  <c r="I402" i="179"/>
  <c r="H402" i="179"/>
  <c r="F402" i="179"/>
  <c r="D402" i="179"/>
  <c r="E402" i="179" s="1"/>
  <c r="B402" i="179"/>
  <c r="J401" i="179"/>
  <c r="I401" i="179"/>
  <c r="H401" i="179"/>
  <c r="F401" i="179"/>
  <c r="D401" i="179"/>
  <c r="E401" i="179" s="1"/>
  <c r="B401" i="179"/>
  <c r="J400" i="179"/>
  <c r="I400" i="179"/>
  <c r="H400" i="179"/>
  <c r="F400" i="179"/>
  <c r="D400" i="179"/>
  <c r="E400" i="179" s="1"/>
  <c r="B400" i="179"/>
  <c r="J399" i="179"/>
  <c r="I399" i="179"/>
  <c r="H399" i="179"/>
  <c r="F399" i="179"/>
  <c r="D399" i="179"/>
  <c r="E399" i="179" s="1"/>
  <c r="B399" i="179"/>
  <c r="J398" i="179"/>
  <c r="I398" i="179"/>
  <c r="H398" i="179"/>
  <c r="F398" i="179"/>
  <c r="D398" i="179"/>
  <c r="E398" i="179" s="1"/>
  <c r="B398" i="179"/>
  <c r="J397" i="179"/>
  <c r="I397" i="179"/>
  <c r="H397" i="179"/>
  <c r="F397" i="179"/>
  <c r="D397" i="179"/>
  <c r="E397" i="179" s="1"/>
  <c r="B397" i="179"/>
  <c r="J396" i="179"/>
  <c r="I396" i="179"/>
  <c r="H396" i="179"/>
  <c r="F396" i="179"/>
  <c r="D396" i="179"/>
  <c r="E396" i="179" s="1"/>
  <c r="B396" i="179"/>
  <c r="J395" i="179"/>
  <c r="I395" i="179"/>
  <c r="H395" i="179"/>
  <c r="F395" i="179"/>
  <c r="D395" i="179"/>
  <c r="E395" i="179" s="1"/>
  <c r="B395" i="179"/>
  <c r="J394" i="179"/>
  <c r="I394" i="179"/>
  <c r="H394" i="179"/>
  <c r="F394" i="179"/>
  <c r="D394" i="179"/>
  <c r="E394" i="179" s="1"/>
  <c r="B394" i="179"/>
  <c r="J393" i="179"/>
  <c r="I393" i="179"/>
  <c r="H393" i="179"/>
  <c r="F393" i="179"/>
  <c r="D393" i="179"/>
  <c r="E393" i="179" s="1"/>
  <c r="B393" i="179"/>
  <c r="J392" i="179"/>
  <c r="I392" i="179"/>
  <c r="H392" i="179"/>
  <c r="F392" i="179"/>
  <c r="D392" i="179"/>
  <c r="E392" i="179" s="1"/>
  <c r="B392" i="179"/>
  <c r="J391" i="179"/>
  <c r="I391" i="179"/>
  <c r="H391" i="179"/>
  <c r="F391" i="179"/>
  <c r="D391" i="179"/>
  <c r="E391" i="179" s="1"/>
  <c r="B391" i="179"/>
  <c r="J390" i="179"/>
  <c r="I390" i="179"/>
  <c r="H390" i="179"/>
  <c r="F390" i="179"/>
  <c r="D390" i="179"/>
  <c r="E390" i="179" s="1"/>
  <c r="B390" i="179"/>
  <c r="J389" i="179"/>
  <c r="I389" i="179"/>
  <c r="H389" i="179"/>
  <c r="F389" i="179"/>
  <c r="D389" i="179"/>
  <c r="E389" i="179" s="1"/>
  <c r="B389" i="179"/>
  <c r="J388" i="179"/>
  <c r="I388" i="179"/>
  <c r="H388" i="179"/>
  <c r="F388" i="179"/>
  <c r="D388" i="179"/>
  <c r="E388" i="179" s="1"/>
  <c r="B388" i="179"/>
  <c r="J387" i="179"/>
  <c r="I387" i="179"/>
  <c r="H387" i="179"/>
  <c r="F387" i="179"/>
  <c r="D387" i="179"/>
  <c r="E387" i="179" s="1"/>
  <c r="B387" i="179"/>
  <c r="J386" i="179"/>
  <c r="I386" i="179"/>
  <c r="H386" i="179"/>
  <c r="F386" i="179"/>
  <c r="D386" i="179"/>
  <c r="E386" i="179" s="1"/>
  <c r="B386" i="179"/>
  <c r="J385" i="179"/>
  <c r="I385" i="179"/>
  <c r="H385" i="179"/>
  <c r="F385" i="179"/>
  <c r="D385" i="179"/>
  <c r="E385" i="179" s="1"/>
  <c r="B385" i="179"/>
  <c r="J384" i="179"/>
  <c r="I384" i="179"/>
  <c r="H384" i="179"/>
  <c r="F384" i="179"/>
  <c r="D384" i="179"/>
  <c r="E384" i="179" s="1"/>
  <c r="B384" i="179"/>
  <c r="J383" i="179"/>
  <c r="I383" i="179"/>
  <c r="H383" i="179"/>
  <c r="F383" i="179"/>
  <c r="D383" i="179"/>
  <c r="E383" i="179" s="1"/>
  <c r="B383" i="179"/>
  <c r="J382" i="179"/>
  <c r="I382" i="179"/>
  <c r="H382" i="179"/>
  <c r="F382" i="179"/>
  <c r="D382" i="179"/>
  <c r="E382" i="179" s="1"/>
  <c r="B382" i="179"/>
  <c r="J381" i="179"/>
  <c r="I381" i="179"/>
  <c r="H381" i="179"/>
  <c r="F381" i="179"/>
  <c r="D381" i="179"/>
  <c r="E381" i="179" s="1"/>
  <c r="B381" i="179"/>
  <c r="J380" i="179"/>
  <c r="I380" i="179"/>
  <c r="H380" i="179"/>
  <c r="F380" i="179"/>
  <c r="D380" i="179"/>
  <c r="E380" i="179" s="1"/>
  <c r="B380" i="179"/>
  <c r="J379" i="179"/>
  <c r="I379" i="179"/>
  <c r="H379" i="179"/>
  <c r="F379" i="179"/>
  <c r="D379" i="179"/>
  <c r="E379" i="179" s="1"/>
  <c r="B379" i="179"/>
  <c r="J378" i="179"/>
  <c r="I378" i="179"/>
  <c r="H378" i="179"/>
  <c r="F378" i="179"/>
  <c r="D378" i="179"/>
  <c r="E378" i="179" s="1"/>
  <c r="B378" i="179"/>
  <c r="J377" i="179"/>
  <c r="I377" i="179"/>
  <c r="H377" i="179"/>
  <c r="F377" i="179"/>
  <c r="D377" i="179"/>
  <c r="E377" i="179" s="1"/>
  <c r="B377" i="179"/>
  <c r="J376" i="179"/>
  <c r="I376" i="179"/>
  <c r="H376" i="179"/>
  <c r="F376" i="179"/>
  <c r="D376" i="179"/>
  <c r="E376" i="179" s="1"/>
  <c r="B376" i="179"/>
  <c r="J375" i="179"/>
  <c r="I375" i="179"/>
  <c r="H375" i="179"/>
  <c r="F375" i="179"/>
  <c r="D375" i="179"/>
  <c r="E375" i="179" s="1"/>
  <c r="B375" i="179"/>
  <c r="J374" i="179"/>
  <c r="I374" i="179"/>
  <c r="H374" i="179"/>
  <c r="F374" i="179"/>
  <c r="D374" i="179"/>
  <c r="E374" i="179" s="1"/>
  <c r="B374" i="179"/>
  <c r="J373" i="179"/>
  <c r="I373" i="179"/>
  <c r="H373" i="179"/>
  <c r="F373" i="179"/>
  <c r="D373" i="179"/>
  <c r="E373" i="179" s="1"/>
  <c r="B373" i="179"/>
  <c r="J372" i="179"/>
  <c r="I372" i="179"/>
  <c r="H372" i="179"/>
  <c r="F372" i="179"/>
  <c r="D372" i="179"/>
  <c r="E372" i="179" s="1"/>
  <c r="B372" i="179"/>
  <c r="J371" i="179"/>
  <c r="I371" i="179"/>
  <c r="H371" i="179"/>
  <c r="F371" i="179"/>
  <c r="D371" i="179"/>
  <c r="E371" i="179" s="1"/>
  <c r="B371" i="179"/>
  <c r="J370" i="179"/>
  <c r="I370" i="179"/>
  <c r="H370" i="179"/>
  <c r="F370" i="179"/>
  <c r="D370" i="179"/>
  <c r="E370" i="179" s="1"/>
  <c r="B370" i="179"/>
  <c r="J369" i="179"/>
  <c r="I369" i="179"/>
  <c r="H369" i="179"/>
  <c r="F369" i="179"/>
  <c r="D369" i="179"/>
  <c r="E369" i="179" s="1"/>
  <c r="B369" i="179"/>
  <c r="J368" i="179"/>
  <c r="I368" i="179"/>
  <c r="H368" i="179"/>
  <c r="F368" i="179"/>
  <c r="D368" i="179"/>
  <c r="E368" i="179" s="1"/>
  <c r="B368" i="179"/>
  <c r="J367" i="179"/>
  <c r="I367" i="179"/>
  <c r="H367" i="179"/>
  <c r="F367" i="179"/>
  <c r="D367" i="179"/>
  <c r="E367" i="179" s="1"/>
  <c r="B367" i="179"/>
  <c r="J366" i="179"/>
  <c r="I366" i="179"/>
  <c r="H366" i="179"/>
  <c r="F366" i="179"/>
  <c r="D366" i="179"/>
  <c r="E366" i="179" s="1"/>
  <c r="B366" i="179"/>
  <c r="J365" i="179"/>
  <c r="I365" i="179"/>
  <c r="H365" i="179"/>
  <c r="F365" i="179"/>
  <c r="D365" i="179"/>
  <c r="E365" i="179" s="1"/>
  <c r="B365" i="179"/>
  <c r="J364" i="179"/>
  <c r="I364" i="179"/>
  <c r="H364" i="179"/>
  <c r="F364" i="179"/>
  <c r="D364" i="179"/>
  <c r="E364" i="179" s="1"/>
  <c r="B364" i="179"/>
  <c r="J363" i="179"/>
  <c r="I363" i="179"/>
  <c r="H363" i="179"/>
  <c r="F363" i="179"/>
  <c r="D363" i="179"/>
  <c r="E363" i="179" s="1"/>
  <c r="B363" i="179"/>
  <c r="J362" i="179"/>
  <c r="I362" i="179"/>
  <c r="H362" i="179"/>
  <c r="F362" i="179"/>
  <c r="D362" i="179"/>
  <c r="E362" i="179" s="1"/>
  <c r="B362" i="179"/>
  <c r="J361" i="179"/>
  <c r="I361" i="179"/>
  <c r="H361" i="179"/>
  <c r="F361" i="179"/>
  <c r="D361" i="179"/>
  <c r="E361" i="179" s="1"/>
  <c r="B361" i="179"/>
  <c r="J360" i="179"/>
  <c r="I360" i="179"/>
  <c r="H360" i="179"/>
  <c r="F360" i="179"/>
  <c r="D360" i="179"/>
  <c r="E360" i="179" s="1"/>
  <c r="B360" i="179"/>
  <c r="J359" i="179"/>
  <c r="I359" i="179"/>
  <c r="H359" i="179"/>
  <c r="F359" i="179"/>
  <c r="D359" i="179"/>
  <c r="E359" i="179" s="1"/>
  <c r="B359" i="179"/>
  <c r="J358" i="179"/>
  <c r="I358" i="179"/>
  <c r="H358" i="179"/>
  <c r="F358" i="179"/>
  <c r="D358" i="179"/>
  <c r="E358" i="179" s="1"/>
  <c r="B358" i="179"/>
  <c r="J357" i="179"/>
  <c r="I357" i="179"/>
  <c r="H357" i="179"/>
  <c r="F357" i="179"/>
  <c r="D357" i="179"/>
  <c r="E357" i="179" s="1"/>
  <c r="B357" i="179"/>
  <c r="J356" i="179"/>
  <c r="I356" i="179"/>
  <c r="H356" i="179"/>
  <c r="F356" i="179"/>
  <c r="D356" i="179"/>
  <c r="E356" i="179" s="1"/>
  <c r="B356" i="179"/>
  <c r="J355" i="179"/>
  <c r="I355" i="179"/>
  <c r="H355" i="179"/>
  <c r="F355" i="179"/>
  <c r="D355" i="179"/>
  <c r="E355" i="179" s="1"/>
  <c r="B355" i="179"/>
  <c r="J354" i="179"/>
  <c r="I354" i="179"/>
  <c r="H354" i="179"/>
  <c r="F354" i="179"/>
  <c r="D354" i="179"/>
  <c r="E354" i="179" s="1"/>
  <c r="B354" i="179"/>
  <c r="J353" i="179"/>
  <c r="I353" i="179"/>
  <c r="H353" i="179"/>
  <c r="F353" i="179"/>
  <c r="D353" i="179"/>
  <c r="E353" i="179" s="1"/>
  <c r="B353" i="179"/>
  <c r="J352" i="179"/>
  <c r="I352" i="179"/>
  <c r="H352" i="179"/>
  <c r="F352" i="179"/>
  <c r="D352" i="179"/>
  <c r="E352" i="179" s="1"/>
  <c r="B352" i="179"/>
  <c r="J351" i="179"/>
  <c r="I351" i="179"/>
  <c r="H351" i="179"/>
  <c r="F351" i="179"/>
  <c r="D351" i="179"/>
  <c r="E351" i="179" s="1"/>
  <c r="B351" i="179"/>
  <c r="J350" i="179"/>
  <c r="I350" i="179"/>
  <c r="H350" i="179"/>
  <c r="F350" i="179"/>
  <c r="D350" i="179"/>
  <c r="E350" i="179" s="1"/>
  <c r="B350" i="179"/>
  <c r="J349" i="179"/>
  <c r="I349" i="179"/>
  <c r="H349" i="179"/>
  <c r="F349" i="179"/>
  <c r="D349" i="179"/>
  <c r="E349" i="179" s="1"/>
  <c r="B349" i="179"/>
  <c r="J348" i="179"/>
  <c r="I348" i="179"/>
  <c r="H348" i="179"/>
  <c r="F348" i="179"/>
  <c r="D348" i="179"/>
  <c r="E348" i="179" s="1"/>
  <c r="B348" i="179"/>
  <c r="J347" i="179"/>
  <c r="I347" i="179"/>
  <c r="H347" i="179"/>
  <c r="F347" i="179"/>
  <c r="D347" i="179"/>
  <c r="E347" i="179" s="1"/>
  <c r="B347" i="179"/>
  <c r="J346" i="179"/>
  <c r="I346" i="179"/>
  <c r="H346" i="179"/>
  <c r="F346" i="179"/>
  <c r="D346" i="179"/>
  <c r="E346" i="179" s="1"/>
  <c r="B346" i="179"/>
  <c r="J345" i="179"/>
  <c r="I345" i="179"/>
  <c r="H345" i="179"/>
  <c r="F345" i="179"/>
  <c r="D345" i="179"/>
  <c r="E345" i="179" s="1"/>
  <c r="B345" i="179"/>
  <c r="J344" i="179"/>
  <c r="I344" i="179"/>
  <c r="H344" i="179"/>
  <c r="F344" i="179"/>
  <c r="D344" i="179"/>
  <c r="E344" i="179" s="1"/>
  <c r="B344" i="179"/>
  <c r="J343" i="179"/>
  <c r="I343" i="179"/>
  <c r="H343" i="179"/>
  <c r="F343" i="179"/>
  <c r="D343" i="179"/>
  <c r="E343" i="179" s="1"/>
  <c r="B343" i="179"/>
  <c r="J342" i="179"/>
  <c r="I342" i="179"/>
  <c r="H342" i="179"/>
  <c r="F342" i="179"/>
  <c r="D342" i="179"/>
  <c r="E342" i="179" s="1"/>
  <c r="B342" i="179"/>
  <c r="J341" i="179"/>
  <c r="I341" i="179"/>
  <c r="H341" i="179"/>
  <c r="F341" i="179"/>
  <c r="D341" i="179"/>
  <c r="E341" i="179" s="1"/>
  <c r="B341" i="179"/>
  <c r="J340" i="179"/>
  <c r="I340" i="179"/>
  <c r="H340" i="179"/>
  <c r="F340" i="179"/>
  <c r="D340" i="179"/>
  <c r="E340" i="179" s="1"/>
  <c r="B340" i="179"/>
  <c r="J339" i="179"/>
  <c r="I339" i="179"/>
  <c r="H339" i="179"/>
  <c r="F339" i="179"/>
  <c r="D339" i="179"/>
  <c r="E339" i="179" s="1"/>
  <c r="B339" i="179"/>
  <c r="J338" i="179"/>
  <c r="I338" i="179"/>
  <c r="H338" i="179"/>
  <c r="F338" i="179"/>
  <c r="D338" i="179"/>
  <c r="E338" i="179" s="1"/>
  <c r="B338" i="179"/>
  <c r="J337" i="179"/>
  <c r="I337" i="179"/>
  <c r="H337" i="179"/>
  <c r="F337" i="179"/>
  <c r="D337" i="179"/>
  <c r="E337" i="179" s="1"/>
  <c r="B337" i="179"/>
  <c r="J336" i="179"/>
  <c r="I336" i="179"/>
  <c r="H336" i="179"/>
  <c r="F336" i="179"/>
  <c r="D336" i="179"/>
  <c r="E336" i="179" s="1"/>
  <c r="B336" i="179"/>
  <c r="J335" i="179"/>
  <c r="I335" i="179"/>
  <c r="H335" i="179"/>
  <c r="F335" i="179"/>
  <c r="D335" i="179"/>
  <c r="E335" i="179" s="1"/>
  <c r="B335" i="179"/>
  <c r="J334" i="179"/>
  <c r="I334" i="179"/>
  <c r="H334" i="179"/>
  <c r="F334" i="179"/>
  <c r="D334" i="179"/>
  <c r="E334" i="179" s="1"/>
  <c r="B334" i="179"/>
  <c r="J333" i="179"/>
  <c r="I333" i="179"/>
  <c r="H333" i="179"/>
  <c r="F333" i="179"/>
  <c r="D333" i="179"/>
  <c r="E333" i="179" s="1"/>
  <c r="B333" i="179"/>
  <c r="J332" i="179"/>
  <c r="I332" i="179"/>
  <c r="H332" i="179"/>
  <c r="F332" i="179"/>
  <c r="D332" i="179"/>
  <c r="E332" i="179" s="1"/>
  <c r="B332" i="179"/>
  <c r="J331" i="179"/>
  <c r="I331" i="179"/>
  <c r="H331" i="179"/>
  <c r="F331" i="179"/>
  <c r="D331" i="179"/>
  <c r="E331" i="179" s="1"/>
  <c r="B331" i="179"/>
  <c r="J330" i="179"/>
  <c r="I330" i="179"/>
  <c r="H330" i="179"/>
  <c r="F330" i="179"/>
  <c r="D330" i="179"/>
  <c r="E330" i="179" s="1"/>
  <c r="B330" i="179"/>
  <c r="J329" i="179"/>
  <c r="I329" i="179"/>
  <c r="H329" i="179"/>
  <c r="F329" i="179"/>
  <c r="D329" i="179"/>
  <c r="E329" i="179" s="1"/>
  <c r="B329" i="179"/>
  <c r="J328" i="179"/>
  <c r="I328" i="179"/>
  <c r="H328" i="179"/>
  <c r="F328" i="179"/>
  <c r="D328" i="179"/>
  <c r="E328" i="179" s="1"/>
  <c r="B328" i="179"/>
  <c r="J327" i="179"/>
  <c r="I327" i="179"/>
  <c r="H327" i="179"/>
  <c r="F327" i="179"/>
  <c r="D327" i="179"/>
  <c r="E327" i="179" s="1"/>
  <c r="B327" i="179"/>
  <c r="J326" i="179"/>
  <c r="I326" i="179"/>
  <c r="H326" i="179"/>
  <c r="F326" i="179"/>
  <c r="D326" i="179"/>
  <c r="E326" i="179" s="1"/>
  <c r="B326" i="179"/>
  <c r="J325" i="179"/>
  <c r="I325" i="179"/>
  <c r="H325" i="179"/>
  <c r="F325" i="179"/>
  <c r="D325" i="179"/>
  <c r="E325" i="179" s="1"/>
  <c r="B325" i="179"/>
  <c r="J324" i="179"/>
  <c r="I324" i="179"/>
  <c r="H324" i="179"/>
  <c r="F324" i="179"/>
  <c r="D324" i="179"/>
  <c r="E324" i="179" s="1"/>
  <c r="B324" i="179"/>
  <c r="J323" i="179"/>
  <c r="I323" i="179"/>
  <c r="H323" i="179"/>
  <c r="F323" i="179"/>
  <c r="D323" i="179"/>
  <c r="E323" i="179" s="1"/>
  <c r="B323" i="179"/>
  <c r="J322" i="179"/>
  <c r="I322" i="179"/>
  <c r="H322" i="179"/>
  <c r="F322" i="179"/>
  <c r="D322" i="179"/>
  <c r="E322" i="179" s="1"/>
  <c r="B322" i="179"/>
  <c r="J321" i="179"/>
  <c r="I321" i="179"/>
  <c r="H321" i="179"/>
  <c r="F321" i="179"/>
  <c r="D321" i="179"/>
  <c r="E321" i="179" s="1"/>
  <c r="B321" i="179"/>
  <c r="J320" i="179"/>
  <c r="I320" i="179"/>
  <c r="H320" i="179"/>
  <c r="F320" i="179"/>
  <c r="D320" i="179"/>
  <c r="E320" i="179" s="1"/>
  <c r="B320" i="179"/>
  <c r="J319" i="179"/>
  <c r="I319" i="179"/>
  <c r="H319" i="179"/>
  <c r="F319" i="179"/>
  <c r="D319" i="179"/>
  <c r="E319" i="179" s="1"/>
  <c r="B319" i="179"/>
  <c r="J318" i="179"/>
  <c r="I318" i="179"/>
  <c r="H318" i="179"/>
  <c r="F318" i="179"/>
  <c r="D318" i="179"/>
  <c r="E318" i="179" s="1"/>
  <c r="B318" i="179"/>
  <c r="J317" i="179"/>
  <c r="I317" i="179"/>
  <c r="H317" i="179"/>
  <c r="F317" i="179"/>
  <c r="D317" i="179"/>
  <c r="E317" i="179" s="1"/>
  <c r="B317" i="179"/>
  <c r="J316" i="179"/>
  <c r="I316" i="179"/>
  <c r="H316" i="179"/>
  <c r="F316" i="179"/>
  <c r="D316" i="179"/>
  <c r="E316" i="179" s="1"/>
  <c r="B316" i="179"/>
  <c r="J315" i="179"/>
  <c r="I315" i="179"/>
  <c r="H315" i="179"/>
  <c r="F315" i="179"/>
  <c r="D315" i="179"/>
  <c r="E315" i="179" s="1"/>
  <c r="B315" i="179"/>
  <c r="J314" i="179"/>
  <c r="I314" i="179"/>
  <c r="H314" i="179"/>
  <c r="F314" i="179"/>
  <c r="D314" i="179"/>
  <c r="E314" i="179" s="1"/>
  <c r="B314" i="179"/>
  <c r="J313" i="179"/>
  <c r="I313" i="179"/>
  <c r="H313" i="179"/>
  <c r="F313" i="179"/>
  <c r="D313" i="179"/>
  <c r="E313" i="179" s="1"/>
  <c r="B313" i="179"/>
  <c r="J312" i="179"/>
  <c r="I312" i="179"/>
  <c r="H312" i="179"/>
  <c r="F312" i="179"/>
  <c r="D312" i="179"/>
  <c r="E312" i="179" s="1"/>
  <c r="B312" i="179"/>
  <c r="J311" i="179"/>
  <c r="I311" i="179"/>
  <c r="H311" i="179"/>
  <c r="F311" i="179"/>
  <c r="D311" i="179"/>
  <c r="E311" i="179" s="1"/>
  <c r="B311" i="179"/>
  <c r="J310" i="179"/>
  <c r="I310" i="179"/>
  <c r="H310" i="179"/>
  <c r="F310" i="179"/>
  <c r="D310" i="179"/>
  <c r="E310" i="179" s="1"/>
  <c r="B310" i="179"/>
  <c r="J309" i="179"/>
  <c r="I309" i="179"/>
  <c r="H309" i="179"/>
  <c r="F309" i="179"/>
  <c r="D309" i="179"/>
  <c r="E309" i="179" s="1"/>
  <c r="B309" i="179"/>
  <c r="J308" i="179"/>
  <c r="I308" i="179"/>
  <c r="H308" i="179"/>
  <c r="F308" i="179"/>
  <c r="D308" i="179"/>
  <c r="E308" i="179" s="1"/>
  <c r="B308" i="179"/>
  <c r="J307" i="179"/>
  <c r="I307" i="179"/>
  <c r="H307" i="179"/>
  <c r="F307" i="179"/>
  <c r="D307" i="179"/>
  <c r="E307" i="179" s="1"/>
  <c r="B307" i="179"/>
  <c r="J306" i="179"/>
  <c r="I306" i="179"/>
  <c r="H306" i="179"/>
  <c r="F306" i="179"/>
  <c r="D306" i="179"/>
  <c r="E306" i="179" s="1"/>
  <c r="B306" i="179"/>
  <c r="J305" i="179"/>
  <c r="I305" i="179"/>
  <c r="H305" i="179"/>
  <c r="F305" i="179"/>
  <c r="D305" i="179"/>
  <c r="E305" i="179" s="1"/>
  <c r="B305" i="179"/>
  <c r="J304" i="179"/>
  <c r="I304" i="179"/>
  <c r="H304" i="179"/>
  <c r="F304" i="179"/>
  <c r="D304" i="179"/>
  <c r="E304" i="179" s="1"/>
  <c r="B304" i="179"/>
  <c r="J303" i="179"/>
  <c r="I303" i="179"/>
  <c r="H303" i="179"/>
  <c r="F303" i="179"/>
  <c r="D303" i="179"/>
  <c r="E303" i="179" s="1"/>
  <c r="B303" i="179"/>
  <c r="J302" i="179"/>
  <c r="I302" i="179"/>
  <c r="H302" i="179"/>
  <c r="F302" i="179"/>
  <c r="D302" i="179"/>
  <c r="E302" i="179" s="1"/>
  <c r="B302" i="179"/>
  <c r="J301" i="179"/>
  <c r="I301" i="179"/>
  <c r="H301" i="179"/>
  <c r="F301" i="179"/>
  <c r="D301" i="179"/>
  <c r="E301" i="179" s="1"/>
  <c r="B301" i="179"/>
  <c r="J300" i="179"/>
  <c r="I300" i="179"/>
  <c r="H300" i="179"/>
  <c r="F300" i="179"/>
  <c r="D300" i="179"/>
  <c r="E300" i="179" s="1"/>
  <c r="B300" i="179"/>
  <c r="J299" i="179"/>
  <c r="I299" i="179"/>
  <c r="H299" i="179"/>
  <c r="F299" i="179"/>
  <c r="D299" i="179"/>
  <c r="E299" i="179" s="1"/>
  <c r="B299" i="179"/>
  <c r="J298" i="179"/>
  <c r="I298" i="179"/>
  <c r="H298" i="179"/>
  <c r="F298" i="179"/>
  <c r="D298" i="179"/>
  <c r="E298" i="179" s="1"/>
  <c r="B298" i="179"/>
  <c r="J297" i="179"/>
  <c r="I297" i="179"/>
  <c r="H297" i="179"/>
  <c r="F297" i="179"/>
  <c r="D297" i="179"/>
  <c r="E297" i="179" s="1"/>
  <c r="B297" i="179"/>
  <c r="J296" i="179"/>
  <c r="I296" i="179"/>
  <c r="H296" i="179"/>
  <c r="F296" i="179"/>
  <c r="D296" i="179"/>
  <c r="E296" i="179" s="1"/>
  <c r="B296" i="179"/>
  <c r="J295" i="179"/>
  <c r="I295" i="179"/>
  <c r="H295" i="179"/>
  <c r="F295" i="179"/>
  <c r="D295" i="179"/>
  <c r="E295" i="179" s="1"/>
  <c r="B295" i="179"/>
  <c r="J294" i="179"/>
  <c r="I294" i="179"/>
  <c r="H294" i="179"/>
  <c r="F294" i="179"/>
  <c r="D294" i="179"/>
  <c r="E294" i="179" s="1"/>
  <c r="B294" i="179"/>
  <c r="J293" i="179"/>
  <c r="I293" i="179"/>
  <c r="H293" i="179"/>
  <c r="F293" i="179"/>
  <c r="D293" i="179"/>
  <c r="E293" i="179" s="1"/>
  <c r="B293" i="179"/>
  <c r="J292" i="179"/>
  <c r="I292" i="179"/>
  <c r="H292" i="179"/>
  <c r="F292" i="179"/>
  <c r="D292" i="179"/>
  <c r="E292" i="179" s="1"/>
  <c r="B292" i="179"/>
  <c r="J291" i="179"/>
  <c r="I291" i="179"/>
  <c r="H291" i="179"/>
  <c r="F291" i="179"/>
  <c r="D291" i="179"/>
  <c r="E291" i="179" s="1"/>
  <c r="B291" i="179"/>
  <c r="J290" i="179"/>
  <c r="I290" i="179"/>
  <c r="H290" i="179"/>
  <c r="F290" i="179"/>
  <c r="D290" i="179"/>
  <c r="E290" i="179" s="1"/>
  <c r="B290" i="179"/>
  <c r="J289" i="179"/>
  <c r="I289" i="179"/>
  <c r="H289" i="179"/>
  <c r="F289" i="179"/>
  <c r="D289" i="179"/>
  <c r="E289" i="179" s="1"/>
  <c r="B289" i="179"/>
  <c r="J288" i="179"/>
  <c r="I288" i="179"/>
  <c r="H288" i="179"/>
  <c r="F288" i="179"/>
  <c r="D288" i="179"/>
  <c r="E288" i="179" s="1"/>
  <c r="B288" i="179"/>
  <c r="J287" i="179"/>
  <c r="I287" i="179"/>
  <c r="H287" i="179"/>
  <c r="F287" i="179"/>
  <c r="D287" i="179"/>
  <c r="E287" i="179" s="1"/>
  <c r="B287" i="179"/>
  <c r="J286" i="179"/>
  <c r="I286" i="179"/>
  <c r="H286" i="179"/>
  <c r="F286" i="179"/>
  <c r="D286" i="179"/>
  <c r="E286" i="179" s="1"/>
  <c r="B286" i="179"/>
  <c r="J285" i="179"/>
  <c r="I285" i="179"/>
  <c r="H285" i="179"/>
  <c r="F285" i="179"/>
  <c r="D285" i="179"/>
  <c r="E285" i="179" s="1"/>
  <c r="B285" i="179"/>
  <c r="J284" i="179"/>
  <c r="I284" i="179"/>
  <c r="H284" i="179"/>
  <c r="F284" i="179"/>
  <c r="D284" i="179"/>
  <c r="E284" i="179" s="1"/>
  <c r="B284" i="179"/>
  <c r="J283" i="179"/>
  <c r="I283" i="179"/>
  <c r="H283" i="179"/>
  <c r="F283" i="179"/>
  <c r="D283" i="179"/>
  <c r="E283" i="179" s="1"/>
  <c r="B283" i="179"/>
  <c r="J282" i="179"/>
  <c r="I282" i="179"/>
  <c r="H282" i="179"/>
  <c r="F282" i="179"/>
  <c r="D282" i="179"/>
  <c r="E282" i="179" s="1"/>
  <c r="B282" i="179"/>
  <c r="J281" i="179"/>
  <c r="I281" i="179"/>
  <c r="H281" i="179"/>
  <c r="F281" i="179"/>
  <c r="D281" i="179"/>
  <c r="E281" i="179" s="1"/>
  <c r="B281" i="179"/>
  <c r="J280" i="179"/>
  <c r="I280" i="179"/>
  <c r="H280" i="179"/>
  <c r="F280" i="179"/>
  <c r="D280" i="179"/>
  <c r="E280" i="179" s="1"/>
  <c r="B280" i="179"/>
  <c r="J279" i="179"/>
  <c r="I279" i="179"/>
  <c r="H279" i="179"/>
  <c r="F279" i="179"/>
  <c r="D279" i="179"/>
  <c r="E279" i="179" s="1"/>
  <c r="B279" i="179"/>
  <c r="J278" i="179"/>
  <c r="I278" i="179"/>
  <c r="H278" i="179"/>
  <c r="F278" i="179"/>
  <c r="D278" i="179"/>
  <c r="E278" i="179" s="1"/>
  <c r="B278" i="179"/>
  <c r="J277" i="179"/>
  <c r="I277" i="179"/>
  <c r="H277" i="179"/>
  <c r="F277" i="179"/>
  <c r="D277" i="179"/>
  <c r="E277" i="179" s="1"/>
  <c r="B277" i="179"/>
  <c r="J276" i="179"/>
  <c r="I276" i="179"/>
  <c r="H276" i="179"/>
  <c r="F276" i="179"/>
  <c r="D276" i="179"/>
  <c r="E276" i="179" s="1"/>
  <c r="B276" i="179"/>
  <c r="J275" i="179"/>
  <c r="I275" i="179"/>
  <c r="H275" i="179"/>
  <c r="F275" i="179"/>
  <c r="D275" i="179"/>
  <c r="E275" i="179" s="1"/>
  <c r="B275" i="179"/>
  <c r="J274" i="179"/>
  <c r="I274" i="179"/>
  <c r="H274" i="179"/>
  <c r="F274" i="179"/>
  <c r="D274" i="179"/>
  <c r="E274" i="179" s="1"/>
  <c r="B274" i="179"/>
  <c r="J273" i="179"/>
  <c r="I273" i="179"/>
  <c r="H273" i="179"/>
  <c r="F273" i="179"/>
  <c r="D273" i="179"/>
  <c r="E273" i="179" s="1"/>
  <c r="B273" i="179"/>
  <c r="J272" i="179"/>
  <c r="I272" i="179"/>
  <c r="H272" i="179"/>
  <c r="F272" i="179"/>
  <c r="D272" i="179"/>
  <c r="E272" i="179" s="1"/>
  <c r="B272" i="179"/>
  <c r="J271" i="179"/>
  <c r="I271" i="179"/>
  <c r="H271" i="179"/>
  <c r="F271" i="179"/>
  <c r="D271" i="179"/>
  <c r="E271" i="179" s="1"/>
  <c r="B271" i="179"/>
  <c r="J270" i="179"/>
  <c r="I270" i="179"/>
  <c r="H270" i="179"/>
  <c r="F270" i="179"/>
  <c r="D270" i="179"/>
  <c r="E270" i="179" s="1"/>
  <c r="B270" i="179"/>
  <c r="J269" i="179"/>
  <c r="I269" i="179"/>
  <c r="H269" i="179"/>
  <c r="F269" i="179"/>
  <c r="D269" i="179"/>
  <c r="E269" i="179" s="1"/>
  <c r="B269" i="179"/>
  <c r="J268" i="179"/>
  <c r="I268" i="179"/>
  <c r="H268" i="179"/>
  <c r="F268" i="179"/>
  <c r="D268" i="179"/>
  <c r="E268" i="179" s="1"/>
  <c r="B268" i="179"/>
  <c r="J267" i="179"/>
  <c r="I267" i="179"/>
  <c r="H267" i="179"/>
  <c r="F267" i="179"/>
  <c r="D267" i="179"/>
  <c r="E267" i="179" s="1"/>
  <c r="B267" i="179"/>
  <c r="J266" i="179"/>
  <c r="I266" i="179"/>
  <c r="H266" i="179"/>
  <c r="F266" i="179"/>
  <c r="D266" i="179"/>
  <c r="E266" i="179" s="1"/>
  <c r="B266" i="179"/>
  <c r="J265" i="179"/>
  <c r="I265" i="179"/>
  <c r="H265" i="179"/>
  <c r="F265" i="179"/>
  <c r="D265" i="179"/>
  <c r="E265" i="179" s="1"/>
  <c r="B265" i="179"/>
  <c r="J264" i="179"/>
  <c r="I264" i="179"/>
  <c r="H264" i="179"/>
  <c r="F264" i="179"/>
  <c r="D264" i="179"/>
  <c r="E264" i="179" s="1"/>
  <c r="B264" i="179"/>
  <c r="J263" i="179"/>
  <c r="I263" i="179"/>
  <c r="H263" i="179"/>
  <c r="F263" i="179"/>
  <c r="D263" i="179"/>
  <c r="E263" i="179" s="1"/>
  <c r="B263" i="179"/>
  <c r="J262" i="179"/>
  <c r="I262" i="179"/>
  <c r="H262" i="179"/>
  <c r="F262" i="179"/>
  <c r="D262" i="179"/>
  <c r="E262" i="179" s="1"/>
  <c r="B262" i="179"/>
  <c r="J261" i="179"/>
  <c r="I261" i="179"/>
  <c r="H261" i="179"/>
  <c r="F261" i="179"/>
  <c r="D261" i="179"/>
  <c r="E261" i="179" s="1"/>
  <c r="B261" i="179"/>
  <c r="J260" i="179"/>
  <c r="I260" i="179"/>
  <c r="H260" i="179"/>
  <c r="F260" i="179"/>
  <c r="D260" i="179"/>
  <c r="E260" i="179" s="1"/>
  <c r="B260" i="179"/>
  <c r="J259" i="179"/>
  <c r="I259" i="179"/>
  <c r="H259" i="179"/>
  <c r="F259" i="179"/>
  <c r="D259" i="179"/>
  <c r="E259" i="179" s="1"/>
  <c r="B259" i="179"/>
  <c r="J258" i="179"/>
  <c r="I258" i="179"/>
  <c r="H258" i="179"/>
  <c r="F258" i="179"/>
  <c r="D258" i="179"/>
  <c r="E258" i="179" s="1"/>
  <c r="B258" i="179"/>
  <c r="J257" i="179"/>
  <c r="I257" i="179"/>
  <c r="H257" i="179"/>
  <c r="F257" i="179"/>
  <c r="D257" i="179"/>
  <c r="E257" i="179" s="1"/>
  <c r="B257" i="179"/>
  <c r="J256" i="179"/>
  <c r="I256" i="179"/>
  <c r="H256" i="179"/>
  <c r="F256" i="179"/>
  <c r="D256" i="179"/>
  <c r="E256" i="179" s="1"/>
  <c r="B256" i="179"/>
  <c r="J255" i="179"/>
  <c r="I255" i="179"/>
  <c r="H255" i="179"/>
  <c r="F255" i="179"/>
  <c r="D255" i="179"/>
  <c r="E255" i="179" s="1"/>
  <c r="B255" i="179"/>
  <c r="J254" i="179"/>
  <c r="I254" i="179"/>
  <c r="H254" i="179"/>
  <c r="F254" i="179"/>
  <c r="D254" i="179"/>
  <c r="E254" i="179" s="1"/>
  <c r="B254" i="179"/>
  <c r="J253" i="179"/>
  <c r="I253" i="179"/>
  <c r="H253" i="179"/>
  <c r="F253" i="179"/>
  <c r="D253" i="179"/>
  <c r="E253" i="179" s="1"/>
  <c r="B253" i="179"/>
  <c r="J252" i="179"/>
  <c r="I252" i="179"/>
  <c r="H252" i="179"/>
  <c r="F252" i="179"/>
  <c r="D252" i="179"/>
  <c r="E252" i="179" s="1"/>
  <c r="B252" i="179"/>
  <c r="J251" i="179"/>
  <c r="I251" i="179"/>
  <c r="H251" i="179"/>
  <c r="F251" i="179"/>
  <c r="D251" i="179"/>
  <c r="E251" i="179" s="1"/>
  <c r="B251" i="179"/>
  <c r="J250" i="179"/>
  <c r="I250" i="179"/>
  <c r="H250" i="179"/>
  <c r="F250" i="179"/>
  <c r="D250" i="179"/>
  <c r="E250" i="179" s="1"/>
  <c r="B250" i="179"/>
  <c r="J249" i="179"/>
  <c r="I249" i="179"/>
  <c r="H249" i="179"/>
  <c r="F249" i="179"/>
  <c r="D249" i="179"/>
  <c r="E249" i="179" s="1"/>
  <c r="B249" i="179"/>
  <c r="J248" i="179"/>
  <c r="I248" i="179"/>
  <c r="H248" i="179"/>
  <c r="F248" i="179"/>
  <c r="D248" i="179"/>
  <c r="E248" i="179" s="1"/>
  <c r="B248" i="179"/>
  <c r="J247" i="179"/>
  <c r="I247" i="179"/>
  <c r="H247" i="179"/>
  <c r="F247" i="179"/>
  <c r="D247" i="179"/>
  <c r="E247" i="179" s="1"/>
  <c r="B247" i="179"/>
  <c r="J246" i="179"/>
  <c r="I246" i="179"/>
  <c r="H246" i="179"/>
  <c r="F246" i="179"/>
  <c r="D246" i="179"/>
  <c r="E246" i="179" s="1"/>
  <c r="B246" i="179"/>
  <c r="J245" i="179"/>
  <c r="I245" i="179"/>
  <c r="H245" i="179"/>
  <c r="F245" i="179"/>
  <c r="D245" i="179"/>
  <c r="E245" i="179" s="1"/>
  <c r="B245" i="179"/>
  <c r="J244" i="179"/>
  <c r="I244" i="179"/>
  <c r="H244" i="179"/>
  <c r="F244" i="179"/>
  <c r="D244" i="179"/>
  <c r="E244" i="179" s="1"/>
  <c r="B244" i="179"/>
  <c r="J243" i="179"/>
  <c r="I243" i="179"/>
  <c r="H243" i="179"/>
  <c r="F243" i="179"/>
  <c r="D243" i="179"/>
  <c r="E243" i="179" s="1"/>
  <c r="B243" i="179"/>
  <c r="J242" i="179"/>
  <c r="I242" i="179"/>
  <c r="H242" i="179"/>
  <c r="F242" i="179"/>
  <c r="D242" i="179"/>
  <c r="E242" i="179" s="1"/>
  <c r="B242" i="179"/>
  <c r="J241" i="179"/>
  <c r="I241" i="179"/>
  <c r="H241" i="179"/>
  <c r="F241" i="179"/>
  <c r="D241" i="179"/>
  <c r="E241" i="179" s="1"/>
  <c r="B241" i="179"/>
  <c r="J240" i="179"/>
  <c r="I240" i="179"/>
  <c r="H240" i="179"/>
  <c r="F240" i="179"/>
  <c r="D240" i="179"/>
  <c r="E240" i="179" s="1"/>
  <c r="B240" i="179"/>
  <c r="J239" i="179"/>
  <c r="I239" i="179"/>
  <c r="H239" i="179"/>
  <c r="F239" i="179"/>
  <c r="D239" i="179"/>
  <c r="E239" i="179" s="1"/>
  <c r="B239" i="179"/>
  <c r="J238" i="179"/>
  <c r="I238" i="179"/>
  <c r="H238" i="179"/>
  <c r="F238" i="179"/>
  <c r="D238" i="179"/>
  <c r="E238" i="179" s="1"/>
  <c r="B238" i="179"/>
  <c r="J237" i="179"/>
  <c r="I237" i="179"/>
  <c r="H237" i="179"/>
  <c r="F237" i="179"/>
  <c r="D237" i="179"/>
  <c r="E237" i="179" s="1"/>
  <c r="B237" i="179"/>
  <c r="J236" i="179"/>
  <c r="I236" i="179"/>
  <c r="H236" i="179"/>
  <c r="F236" i="179"/>
  <c r="D236" i="179"/>
  <c r="E236" i="179" s="1"/>
  <c r="B236" i="179"/>
  <c r="J235" i="179"/>
  <c r="I235" i="179"/>
  <c r="H235" i="179"/>
  <c r="F235" i="179"/>
  <c r="D235" i="179"/>
  <c r="E235" i="179" s="1"/>
  <c r="B235" i="179"/>
  <c r="J234" i="179"/>
  <c r="I234" i="179"/>
  <c r="H234" i="179"/>
  <c r="F234" i="179"/>
  <c r="D234" i="179"/>
  <c r="E234" i="179" s="1"/>
  <c r="B234" i="179"/>
  <c r="J233" i="179"/>
  <c r="I233" i="179"/>
  <c r="H233" i="179"/>
  <c r="F233" i="179"/>
  <c r="D233" i="179"/>
  <c r="E233" i="179" s="1"/>
  <c r="B233" i="179"/>
  <c r="J232" i="179"/>
  <c r="I232" i="179"/>
  <c r="H232" i="179"/>
  <c r="F232" i="179"/>
  <c r="D232" i="179"/>
  <c r="E232" i="179" s="1"/>
  <c r="B232" i="179"/>
  <c r="J231" i="179"/>
  <c r="I231" i="179"/>
  <c r="H231" i="179"/>
  <c r="F231" i="179"/>
  <c r="D231" i="179"/>
  <c r="E231" i="179" s="1"/>
  <c r="B231" i="179"/>
  <c r="J230" i="179"/>
  <c r="I230" i="179"/>
  <c r="H230" i="179"/>
  <c r="F230" i="179"/>
  <c r="D230" i="179"/>
  <c r="E230" i="179" s="1"/>
  <c r="B230" i="179"/>
  <c r="J229" i="179"/>
  <c r="I229" i="179"/>
  <c r="H229" i="179"/>
  <c r="F229" i="179"/>
  <c r="D229" i="179"/>
  <c r="E229" i="179" s="1"/>
  <c r="B229" i="179"/>
  <c r="J228" i="179"/>
  <c r="I228" i="179"/>
  <c r="H228" i="179"/>
  <c r="F228" i="179"/>
  <c r="D228" i="179"/>
  <c r="E228" i="179" s="1"/>
  <c r="B228" i="179"/>
  <c r="J227" i="179"/>
  <c r="I227" i="179"/>
  <c r="H227" i="179"/>
  <c r="F227" i="179"/>
  <c r="D227" i="179"/>
  <c r="E227" i="179" s="1"/>
  <c r="B227" i="179"/>
  <c r="J226" i="179"/>
  <c r="I226" i="179"/>
  <c r="H226" i="179"/>
  <c r="F226" i="179"/>
  <c r="D226" i="179"/>
  <c r="E226" i="179" s="1"/>
  <c r="B226" i="179"/>
  <c r="J225" i="179"/>
  <c r="I225" i="179"/>
  <c r="H225" i="179"/>
  <c r="F225" i="179"/>
  <c r="D225" i="179"/>
  <c r="E225" i="179" s="1"/>
  <c r="B225" i="179"/>
  <c r="J224" i="179"/>
  <c r="I224" i="179"/>
  <c r="H224" i="179"/>
  <c r="F224" i="179"/>
  <c r="D224" i="179"/>
  <c r="E224" i="179" s="1"/>
  <c r="B224" i="179"/>
  <c r="J223" i="179"/>
  <c r="I223" i="179"/>
  <c r="H223" i="179"/>
  <c r="F223" i="179"/>
  <c r="D223" i="179"/>
  <c r="E223" i="179" s="1"/>
  <c r="B223" i="179"/>
  <c r="J222" i="179"/>
  <c r="I222" i="179"/>
  <c r="H222" i="179"/>
  <c r="F222" i="179"/>
  <c r="D222" i="179"/>
  <c r="E222" i="179" s="1"/>
  <c r="B222" i="179"/>
  <c r="J221" i="179"/>
  <c r="I221" i="179"/>
  <c r="H221" i="179"/>
  <c r="F221" i="179"/>
  <c r="D221" i="179"/>
  <c r="E221" i="179" s="1"/>
  <c r="B221" i="179"/>
  <c r="J220" i="179"/>
  <c r="I220" i="179"/>
  <c r="H220" i="179"/>
  <c r="F220" i="179"/>
  <c r="D220" i="179"/>
  <c r="E220" i="179" s="1"/>
  <c r="B220" i="179"/>
  <c r="J219" i="179"/>
  <c r="I219" i="179"/>
  <c r="H219" i="179"/>
  <c r="F219" i="179"/>
  <c r="D219" i="179"/>
  <c r="E219" i="179" s="1"/>
  <c r="B219" i="179"/>
  <c r="J218" i="179"/>
  <c r="I218" i="179"/>
  <c r="H218" i="179"/>
  <c r="F218" i="179"/>
  <c r="D218" i="179"/>
  <c r="E218" i="179" s="1"/>
  <c r="B218" i="179"/>
  <c r="J217" i="179"/>
  <c r="I217" i="179"/>
  <c r="H217" i="179"/>
  <c r="F217" i="179"/>
  <c r="D217" i="179"/>
  <c r="E217" i="179" s="1"/>
  <c r="B217" i="179"/>
  <c r="J216" i="179"/>
  <c r="I216" i="179"/>
  <c r="H216" i="179"/>
  <c r="F216" i="179"/>
  <c r="D216" i="179"/>
  <c r="E216" i="179" s="1"/>
  <c r="B216" i="179"/>
  <c r="J215" i="179"/>
  <c r="I215" i="179"/>
  <c r="H215" i="179"/>
  <c r="F215" i="179"/>
  <c r="D215" i="179"/>
  <c r="E215" i="179" s="1"/>
  <c r="B215" i="179"/>
  <c r="J214" i="179"/>
  <c r="I214" i="179"/>
  <c r="H214" i="179"/>
  <c r="F214" i="179"/>
  <c r="D214" i="179"/>
  <c r="E214" i="179" s="1"/>
  <c r="B214" i="179"/>
  <c r="J213" i="179"/>
  <c r="I213" i="179"/>
  <c r="H213" i="179"/>
  <c r="F213" i="179"/>
  <c r="D213" i="179"/>
  <c r="E213" i="179" s="1"/>
  <c r="B213" i="179"/>
  <c r="J212" i="179"/>
  <c r="I212" i="179"/>
  <c r="H212" i="179"/>
  <c r="F212" i="179"/>
  <c r="D212" i="179"/>
  <c r="E212" i="179" s="1"/>
  <c r="B212" i="179"/>
  <c r="J211" i="179"/>
  <c r="I211" i="179"/>
  <c r="H211" i="179"/>
  <c r="F211" i="179"/>
  <c r="D211" i="179"/>
  <c r="E211" i="179" s="1"/>
  <c r="B211" i="179"/>
  <c r="J210" i="179"/>
  <c r="I210" i="179"/>
  <c r="H210" i="179"/>
  <c r="F210" i="179"/>
  <c r="D210" i="179"/>
  <c r="E210" i="179" s="1"/>
  <c r="B210" i="179"/>
  <c r="J209" i="179"/>
  <c r="I209" i="179"/>
  <c r="H209" i="179"/>
  <c r="F209" i="179"/>
  <c r="D209" i="179"/>
  <c r="E209" i="179" s="1"/>
  <c r="B209" i="179"/>
  <c r="J208" i="179"/>
  <c r="I208" i="179"/>
  <c r="H208" i="179"/>
  <c r="F208" i="179"/>
  <c r="D208" i="179"/>
  <c r="E208" i="179" s="1"/>
  <c r="B208" i="179"/>
  <c r="J207" i="179"/>
  <c r="I207" i="179"/>
  <c r="H207" i="179"/>
  <c r="F207" i="179"/>
  <c r="D207" i="179"/>
  <c r="E207" i="179" s="1"/>
  <c r="B207" i="179"/>
  <c r="J206" i="179"/>
  <c r="I206" i="179"/>
  <c r="H206" i="179"/>
  <c r="F206" i="179"/>
  <c r="D206" i="179"/>
  <c r="E206" i="179" s="1"/>
  <c r="B206" i="179"/>
  <c r="J205" i="179"/>
  <c r="I205" i="179"/>
  <c r="H205" i="179"/>
  <c r="F205" i="179"/>
  <c r="D205" i="179"/>
  <c r="E205" i="179" s="1"/>
  <c r="B205" i="179"/>
  <c r="J204" i="179"/>
  <c r="I204" i="179"/>
  <c r="H204" i="179"/>
  <c r="F204" i="179"/>
  <c r="D204" i="179"/>
  <c r="E204" i="179" s="1"/>
  <c r="B204" i="179"/>
  <c r="J203" i="179"/>
  <c r="I203" i="179"/>
  <c r="H203" i="179"/>
  <c r="F203" i="179"/>
  <c r="D203" i="179"/>
  <c r="E203" i="179" s="1"/>
  <c r="B203" i="179"/>
  <c r="J202" i="179"/>
  <c r="I202" i="179"/>
  <c r="H202" i="179"/>
  <c r="F202" i="179"/>
  <c r="D202" i="179"/>
  <c r="E202" i="179" s="1"/>
  <c r="B202" i="179"/>
  <c r="J201" i="179"/>
  <c r="I201" i="179"/>
  <c r="H201" i="179"/>
  <c r="F201" i="179"/>
  <c r="D201" i="179"/>
  <c r="E201" i="179" s="1"/>
  <c r="B201" i="179"/>
  <c r="J200" i="179"/>
  <c r="I200" i="179"/>
  <c r="H200" i="179"/>
  <c r="F200" i="179"/>
  <c r="D200" i="179"/>
  <c r="E200" i="179" s="1"/>
  <c r="B200" i="179"/>
  <c r="J199" i="179"/>
  <c r="I199" i="179"/>
  <c r="H199" i="179"/>
  <c r="F199" i="179"/>
  <c r="D199" i="179"/>
  <c r="E199" i="179" s="1"/>
  <c r="B199" i="179"/>
  <c r="J198" i="179"/>
  <c r="I198" i="179"/>
  <c r="H198" i="179"/>
  <c r="F198" i="179"/>
  <c r="D198" i="179"/>
  <c r="E198" i="179" s="1"/>
  <c r="B198" i="179"/>
  <c r="J197" i="179"/>
  <c r="I197" i="179"/>
  <c r="H197" i="179"/>
  <c r="F197" i="179"/>
  <c r="D197" i="179"/>
  <c r="E197" i="179" s="1"/>
  <c r="B197" i="179"/>
  <c r="J196" i="179"/>
  <c r="I196" i="179"/>
  <c r="H196" i="179"/>
  <c r="F196" i="179"/>
  <c r="D196" i="179"/>
  <c r="E196" i="179" s="1"/>
  <c r="B196" i="179"/>
  <c r="J195" i="179"/>
  <c r="I195" i="179"/>
  <c r="H195" i="179"/>
  <c r="F195" i="179"/>
  <c r="D195" i="179"/>
  <c r="E195" i="179" s="1"/>
  <c r="B195" i="179"/>
  <c r="J194" i="179"/>
  <c r="I194" i="179"/>
  <c r="H194" i="179"/>
  <c r="F194" i="179"/>
  <c r="D194" i="179"/>
  <c r="E194" i="179" s="1"/>
  <c r="B194" i="179"/>
  <c r="J193" i="179"/>
  <c r="I193" i="179"/>
  <c r="H193" i="179"/>
  <c r="F193" i="179"/>
  <c r="D193" i="179"/>
  <c r="E193" i="179" s="1"/>
  <c r="B193" i="179"/>
  <c r="J192" i="179"/>
  <c r="I192" i="179"/>
  <c r="H192" i="179"/>
  <c r="F192" i="179"/>
  <c r="D192" i="179"/>
  <c r="E192" i="179" s="1"/>
  <c r="B192" i="179"/>
  <c r="J191" i="179"/>
  <c r="I191" i="179"/>
  <c r="H191" i="179"/>
  <c r="F191" i="179"/>
  <c r="D191" i="179"/>
  <c r="E191" i="179" s="1"/>
  <c r="B191" i="179"/>
  <c r="J190" i="179"/>
  <c r="I190" i="179"/>
  <c r="H190" i="179"/>
  <c r="F190" i="179"/>
  <c r="D190" i="179"/>
  <c r="E190" i="179" s="1"/>
  <c r="B190" i="179"/>
  <c r="J189" i="179"/>
  <c r="I189" i="179"/>
  <c r="H189" i="179"/>
  <c r="F189" i="179"/>
  <c r="D189" i="179"/>
  <c r="E189" i="179" s="1"/>
  <c r="B189" i="179"/>
  <c r="J188" i="179"/>
  <c r="I188" i="179"/>
  <c r="H188" i="179"/>
  <c r="F188" i="179"/>
  <c r="D188" i="179"/>
  <c r="E188" i="179" s="1"/>
  <c r="B188" i="179"/>
  <c r="J187" i="179"/>
  <c r="I187" i="179"/>
  <c r="H187" i="179"/>
  <c r="F187" i="179"/>
  <c r="D187" i="179"/>
  <c r="E187" i="179" s="1"/>
  <c r="B187" i="179"/>
  <c r="J186" i="179"/>
  <c r="I186" i="179"/>
  <c r="H186" i="179"/>
  <c r="F186" i="179"/>
  <c r="D186" i="179"/>
  <c r="E186" i="179" s="1"/>
  <c r="B186" i="179"/>
  <c r="J185" i="179"/>
  <c r="I185" i="179"/>
  <c r="H185" i="179"/>
  <c r="F185" i="179"/>
  <c r="D185" i="179"/>
  <c r="E185" i="179" s="1"/>
  <c r="B185" i="179"/>
  <c r="J184" i="179"/>
  <c r="I184" i="179"/>
  <c r="H184" i="179"/>
  <c r="F184" i="179"/>
  <c r="D184" i="179"/>
  <c r="E184" i="179" s="1"/>
  <c r="B184" i="179"/>
  <c r="J183" i="179"/>
  <c r="I183" i="179"/>
  <c r="H183" i="179"/>
  <c r="F183" i="179"/>
  <c r="D183" i="179"/>
  <c r="E183" i="179" s="1"/>
  <c r="B183" i="179"/>
  <c r="J182" i="179"/>
  <c r="I182" i="179"/>
  <c r="H182" i="179"/>
  <c r="F182" i="179"/>
  <c r="D182" i="179"/>
  <c r="E182" i="179" s="1"/>
  <c r="B182" i="179"/>
  <c r="J181" i="179"/>
  <c r="I181" i="179"/>
  <c r="H181" i="179"/>
  <c r="F181" i="179"/>
  <c r="D181" i="179"/>
  <c r="E181" i="179" s="1"/>
  <c r="B181" i="179"/>
  <c r="J180" i="179"/>
  <c r="I180" i="179"/>
  <c r="H180" i="179"/>
  <c r="F180" i="179"/>
  <c r="D180" i="179"/>
  <c r="E180" i="179" s="1"/>
  <c r="B180" i="179"/>
  <c r="J179" i="179"/>
  <c r="I179" i="179"/>
  <c r="H179" i="179"/>
  <c r="F179" i="179"/>
  <c r="D179" i="179"/>
  <c r="E179" i="179" s="1"/>
  <c r="B179" i="179"/>
  <c r="J178" i="179"/>
  <c r="I178" i="179"/>
  <c r="H178" i="179"/>
  <c r="F178" i="179"/>
  <c r="D178" i="179"/>
  <c r="E178" i="179" s="1"/>
  <c r="B178" i="179"/>
  <c r="J177" i="179"/>
  <c r="I177" i="179"/>
  <c r="H177" i="179"/>
  <c r="F177" i="179"/>
  <c r="D177" i="179"/>
  <c r="E177" i="179" s="1"/>
  <c r="B177" i="179"/>
  <c r="J176" i="179"/>
  <c r="I176" i="179"/>
  <c r="H176" i="179"/>
  <c r="F176" i="179"/>
  <c r="D176" i="179"/>
  <c r="E176" i="179" s="1"/>
  <c r="B176" i="179"/>
  <c r="J175" i="179"/>
  <c r="I175" i="179"/>
  <c r="H175" i="179"/>
  <c r="F175" i="179"/>
  <c r="D175" i="179"/>
  <c r="E175" i="179" s="1"/>
  <c r="B175" i="179"/>
  <c r="J174" i="179"/>
  <c r="I174" i="179"/>
  <c r="H174" i="179"/>
  <c r="F174" i="179"/>
  <c r="D174" i="179"/>
  <c r="E174" i="179" s="1"/>
  <c r="B174" i="179"/>
  <c r="J173" i="179"/>
  <c r="I173" i="179"/>
  <c r="H173" i="179"/>
  <c r="F173" i="179"/>
  <c r="D173" i="179"/>
  <c r="E173" i="179" s="1"/>
  <c r="B173" i="179"/>
  <c r="J172" i="179"/>
  <c r="I172" i="179"/>
  <c r="H172" i="179"/>
  <c r="F172" i="179"/>
  <c r="D172" i="179"/>
  <c r="E172" i="179" s="1"/>
  <c r="B172" i="179"/>
  <c r="J171" i="179"/>
  <c r="I171" i="179"/>
  <c r="H171" i="179"/>
  <c r="F171" i="179"/>
  <c r="D171" i="179"/>
  <c r="E171" i="179" s="1"/>
  <c r="B171" i="179"/>
  <c r="J170" i="179"/>
  <c r="I170" i="179"/>
  <c r="H170" i="179"/>
  <c r="F170" i="179"/>
  <c r="D170" i="179"/>
  <c r="E170" i="179" s="1"/>
  <c r="B170" i="179"/>
  <c r="J169" i="179"/>
  <c r="I169" i="179"/>
  <c r="H169" i="179"/>
  <c r="F169" i="179"/>
  <c r="D169" i="179"/>
  <c r="E169" i="179" s="1"/>
  <c r="B169" i="179"/>
  <c r="J168" i="179"/>
  <c r="I168" i="179"/>
  <c r="H168" i="179"/>
  <c r="F168" i="179"/>
  <c r="D168" i="179"/>
  <c r="E168" i="179" s="1"/>
  <c r="B168" i="179"/>
  <c r="J167" i="179"/>
  <c r="I167" i="179"/>
  <c r="H167" i="179"/>
  <c r="F167" i="179"/>
  <c r="D167" i="179"/>
  <c r="E167" i="179" s="1"/>
  <c r="B167" i="179"/>
  <c r="J166" i="179"/>
  <c r="I166" i="179"/>
  <c r="H166" i="179"/>
  <c r="F166" i="179"/>
  <c r="D166" i="179"/>
  <c r="E166" i="179" s="1"/>
  <c r="B166" i="179"/>
  <c r="J165" i="179"/>
  <c r="I165" i="179"/>
  <c r="H165" i="179"/>
  <c r="F165" i="179"/>
  <c r="D165" i="179"/>
  <c r="E165" i="179" s="1"/>
  <c r="B165" i="179"/>
  <c r="J164" i="179"/>
  <c r="I164" i="179"/>
  <c r="H164" i="179"/>
  <c r="F164" i="179"/>
  <c r="D164" i="179"/>
  <c r="E164" i="179" s="1"/>
  <c r="B164" i="179"/>
  <c r="J163" i="179"/>
  <c r="I163" i="179"/>
  <c r="H163" i="179"/>
  <c r="F163" i="179"/>
  <c r="D163" i="179"/>
  <c r="E163" i="179" s="1"/>
  <c r="B163" i="179"/>
  <c r="J162" i="179"/>
  <c r="I162" i="179"/>
  <c r="H162" i="179"/>
  <c r="F162" i="179"/>
  <c r="D162" i="179"/>
  <c r="E162" i="179" s="1"/>
  <c r="B162" i="179"/>
  <c r="J161" i="179"/>
  <c r="I161" i="179"/>
  <c r="H161" i="179"/>
  <c r="F161" i="179"/>
  <c r="D161" i="179"/>
  <c r="E161" i="179" s="1"/>
  <c r="B161" i="179"/>
  <c r="J160" i="179"/>
  <c r="I160" i="179"/>
  <c r="H160" i="179"/>
  <c r="F160" i="179"/>
  <c r="D160" i="179"/>
  <c r="E160" i="179" s="1"/>
  <c r="B160" i="179"/>
  <c r="J159" i="179"/>
  <c r="I159" i="179"/>
  <c r="H159" i="179"/>
  <c r="F159" i="179"/>
  <c r="D159" i="179"/>
  <c r="E159" i="179" s="1"/>
  <c r="B159" i="179"/>
  <c r="J158" i="179"/>
  <c r="I158" i="179"/>
  <c r="H158" i="179"/>
  <c r="F158" i="179"/>
  <c r="D158" i="179"/>
  <c r="E158" i="179" s="1"/>
  <c r="B158" i="179"/>
  <c r="J157" i="179"/>
  <c r="I157" i="179"/>
  <c r="H157" i="179"/>
  <c r="F157" i="179"/>
  <c r="D157" i="179"/>
  <c r="E157" i="179" s="1"/>
  <c r="B157" i="179"/>
  <c r="J156" i="179"/>
  <c r="I156" i="179"/>
  <c r="H156" i="179"/>
  <c r="F156" i="179"/>
  <c r="D156" i="179"/>
  <c r="E156" i="179" s="1"/>
  <c r="B156" i="179"/>
  <c r="J155" i="179"/>
  <c r="I155" i="179"/>
  <c r="H155" i="179"/>
  <c r="F155" i="179"/>
  <c r="D155" i="179"/>
  <c r="E155" i="179" s="1"/>
  <c r="B155" i="179"/>
  <c r="J154" i="179"/>
  <c r="I154" i="179"/>
  <c r="H154" i="179"/>
  <c r="F154" i="179"/>
  <c r="D154" i="179"/>
  <c r="E154" i="179" s="1"/>
  <c r="B154" i="179"/>
  <c r="J153" i="179"/>
  <c r="I153" i="179"/>
  <c r="H153" i="179"/>
  <c r="F153" i="179"/>
  <c r="D153" i="179"/>
  <c r="E153" i="179" s="1"/>
  <c r="B153" i="179"/>
  <c r="J152" i="179"/>
  <c r="I152" i="179"/>
  <c r="H152" i="179"/>
  <c r="F152" i="179"/>
  <c r="D152" i="179"/>
  <c r="E152" i="179" s="1"/>
  <c r="B152" i="179"/>
  <c r="J151" i="179"/>
  <c r="I151" i="179"/>
  <c r="H151" i="179"/>
  <c r="F151" i="179"/>
  <c r="D151" i="179"/>
  <c r="E151" i="179" s="1"/>
  <c r="B151" i="179"/>
  <c r="J150" i="179"/>
  <c r="I150" i="179"/>
  <c r="H150" i="179"/>
  <c r="F150" i="179"/>
  <c r="D150" i="179"/>
  <c r="E150" i="179" s="1"/>
  <c r="B150" i="179"/>
  <c r="J149" i="179"/>
  <c r="I149" i="179"/>
  <c r="H149" i="179"/>
  <c r="F149" i="179"/>
  <c r="D149" i="179"/>
  <c r="E149" i="179" s="1"/>
  <c r="B149" i="179"/>
  <c r="J148" i="179"/>
  <c r="I148" i="179"/>
  <c r="H148" i="179"/>
  <c r="F148" i="179"/>
  <c r="D148" i="179"/>
  <c r="E148" i="179" s="1"/>
  <c r="B148" i="179"/>
  <c r="J147" i="179"/>
  <c r="I147" i="179"/>
  <c r="H147" i="179"/>
  <c r="F147" i="179"/>
  <c r="D147" i="179"/>
  <c r="E147" i="179" s="1"/>
  <c r="B147" i="179"/>
  <c r="J146" i="179"/>
  <c r="I146" i="179"/>
  <c r="H146" i="179"/>
  <c r="F146" i="179"/>
  <c r="D146" i="179"/>
  <c r="E146" i="179" s="1"/>
  <c r="B146" i="179"/>
  <c r="J145" i="179"/>
  <c r="I145" i="179"/>
  <c r="H145" i="179"/>
  <c r="F145" i="179"/>
  <c r="D145" i="179"/>
  <c r="E145" i="179" s="1"/>
  <c r="B145" i="179"/>
  <c r="J144" i="179"/>
  <c r="I144" i="179"/>
  <c r="H144" i="179"/>
  <c r="F144" i="179"/>
  <c r="D144" i="179"/>
  <c r="E144" i="179" s="1"/>
  <c r="B144" i="179"/>
  <c r="J143" i="179"/>
  <c r="I143" i="179"/>
  <c r="H143" i="179"/>
  <c r="F143" i="179"/>
  <c r="D143" i="179"/>
  <c r="E143" i="179" s="1"/>
  <c r="B143" i="179"/>
  <c r="J142" i="179"/>
  <c r="I142" i="179"/>
  <c r="H142" i="179"/>
  <c r="F142" i="179"/>
  <c r="D142" i="179"/>
  <c r="E142" i="179" s="1"/>
  <c r="B142" i="179"/>
  <c r="J141" i="179"/>
  <c r="I141" i="179"/>
  <c r="H141" i="179"/>
  <c r="F141" i="179"/>
  <c r="D141" i="179"/>
  <c r="E141" i="179" s="1"/>
  <c r="B141" i="179"/>
  <c r="J140" i="179"/>
  <c r="I140" i="179"/>
  <c r="H140" i="179"/>
  <c r="F140" i="179"/>
  <c r="D140" i="179"/>
  <c r="E140" i="179" s="1"/>
  <c r="B140" i="179"/>
  <c r="J139" i="179"/>
  <c r="I139" i="179"/>
  <c r="H139" i="179"/>
  <c r="F139" i="179"/>
  <c r="D139" i="179"/>
  <c r="E139" i="179" s="1"/>
  <c r="B139" i="179"/>
  <c r="J138" i="179"/>
  <c r="I138" i="179"/>
  <c r="H138" i="179"/>
  <c r="F138" i="179"/>
  <c r="D138" i="179"/>
  <c r="E138" i="179" s="1"/>
  <c r="B138" i="179"/>
  <c r="J137" i="179"/>
  <c r="I137" i="179"/>
  <c r="H137" i="179"/>
  <c r="F137" i="179"/>
  <c r="D137" i="179"/>
  <c r="E137" i="179" s="1"/>
  <c r="B137" i="179"/>
  <c r="J136" i="179"/>
  <c r="I136" i="179"/>
  <c r="H136" i="179"/>
  <c r="F136" i="179"/>
  <c r="D136" i="179"/>
  <c r="E136" i="179" s="1"/>
  <c r="B136" i="179"/>
  <c r="J135" i="179"/>
  <c r="I135" i="179"/>
  <c r="H135" i="179"/>
  <c r="F135" i="179"/>
  <c r="D135" i="179"/>
  <c r="E135" i="179" s="1"/>
  <c r="B135" i="179"/>
  <c r="J134" i="179"/>
  <c r="I134" i="179"/>
  <c r="H134" i="179"/>
  <c r="F134" i="179"/>
  <c r="D134" i="179"/>
  <c r="E134" i="179" s="1"/>
  <c r="B134" i="179"/>
  <c r="J133" i="179"/>
  <c r="I133" i="179"/>
  <c r="H133" i="179"/>
  <c r="F133" i="179"/>
  <c r="D133" i="179"/>
  <c r="E133" i="179" s="1"/>
  <c r="B133" i="179"/>
  <c r="J132" i="179"/>
  <c r="I132" i="179"/>
  <c r="H132" i="179"/>
  <c r="F132" i="179"/>
  <c r="D132" i="179"/>
  <c r="E132" i="179" s="1"/>
  <c r="B132" i="179"/>
  <c r="J131" i="179"/>
  <c r="I131" i="179"/>
  <c r="H131" i="179"/>
  <c r="F131" i="179"/>
  <c r="D131" i="179"/>
  <c r="E131" i="179" s="1"/>
  <c r="B131" i="179"/>
  <c r="J130" i="179"/>
  <c r="I130" i="179"/>
  <c r="H130" i="179"/>
  <c r="F130" i="179"/>
  <c r="D130" i="179"/>
  <c r="E130" i="179" s="1"/>
  <c r="B130" i="179"/>
  <c r="J129" i="179"/>
  <c r="I129" i="179"/>
  <c r="H129" i="179"/>
  <c r="F129" i="179"/>
  <c r="D129" i="179"/>
  <c r="E129" i="179" s="1"/>
  <c r="B129" i="179"/>
  <c r="J128" i="179"/>
  <c r="I128" i="179"/>
  <c r="H128" i="179"/>
  <c r="F128" i="179"/>
  <c r="D128" i="179"/>
  <c r="E128" i="179" s="1"/>
  <c r="B128" i="179"/>
  <c r="J127" i="179"/>
  <c r="I127" i="179"/>
  <c r="H127" i="179"/>
  <c r="F127" i="179"/>
  <c r="D127" i="179"/>
  <c r="E127" i="179" s="1"/>
  <c r="B127" i="179"/>
  <c r="J126" i="179"/>
  <c r="I126" i="179"/>
  <c r="H126" i="179"/>
  <c r="F126" i="179"/>
  <c r="D126" i="179"/>
  <c r="E126" i="179" s="1"/>
  <c r="B126" i="179"/>
  <c r="J125" i="179"/>
  <c r="I125" i="179"/>
  <c r="H125" i="179"/>
  <c r="F125" i="179"/>
  <c r="D125" i="179"/>
  <c r="E125" i="179" s="1"/>
  <c r="B125" i="179"/>
  <c r="J124" i="179"/>
  <c r="I124" i="179"/>
  <c r="H124" i="179"/>
  <c r="F124" i="179"/>
  <c r="D124" i="179"/>
  <c r="E124" i="179" s="1"/>
  <c r="B124" i="179"/>
  <c r="J123" i="179"/>
  <c r="I123" i="179"/>
  <c r="H123" i="179"/>
  <c r="F123" i="179"/>
  <c r="D123" i="179"/>
  <c r="E123" i="179" s="1"/>
  <c r="B123" i="179"/>
  <c r="J122" i="179"/>
  <c r="I122" i="179"/>
  <c r="H122" i="179"/>
  <c r="F122" i="179"/>
  <c r="D122" i="179"/>
  <c r="E122" i="179" s="1"/>
  <c r="B122" i="179"/>
  <c r="J121" i="179"/>
  <c r="I121" i="179"/>
  <c r="H121" i="179"/>
  <c r="F121" i="179"/>
  <c r="D121" i="179"/>
  <c r="E121" i="179" s="1"/>
  <c r="B121" i="179"/>
  <c r="J120" i="179"/>
  <c r="I120" i="179"/>
  <c r="H120" i="179"/>
  <c r="F120" i="179"/>
  <c r="D120" i="179"/>
  <c r="E120" i="179" s="1"/>
  <c r="B120" i="179"/>
  <c r="J119" i="179"/>
  <c r="I119" i="179"/>
  <c r="H119" i="179"/>
  <c r="F119" i="179"/>
  <c r="D119" i="179"/>
  <c r="E119" i="179" s="1"/>
  <c r="B119" i="179"/>
  <c r="J118" i="179"/>
  <c r="I118" i="179"/>
  <c r="H118" i="179"/>
  <c r="F118" i="179"/>
  <c r="D118" i="179"/>
  <c r="E118" i="179" s="1"/>
  <c r="B118" i="179"/>
  <c r="J117" i="179"/>
  <c r="I117" i="179"/>
  <c r="H117" i="179"/>
  <c r="F117" i="179"/>
  <c r="D117" i="179"/>
  <c r="E117" i="179" s="1"/>
  <c r="B117" i="179"/>
  <c r="J116" i="179"/>
  <c r="I116" i="179"/>
  <c r="H116" i="179"/>
  <c r="F116" i="179"/>
  <c r="D116" i="179"/>
  <c r="E116" i="179" s="1"/>
  <c r="B116" i="179"/>
  <c r="J115" i="179"/>
  <c r="I115" i="179"/>
  <c r="H115" i="179"/>
  <c r="F115" i="179"/>
  <c r="D115" i="179"/>
  <c r="E115" i="179" s="1"/>
  <c r="B115" i="179"/>
  <c r="J114" i="179"/>
  <c r="I114" i="179"/>
  <c r="H114" i="179"/>
  <c r="F114" i="179"/>
  <c r="D114" i="179"/>
  <c r="E114" i="179" s="1"/>
  <c r="B114" i="179"/>
  <c r="J113" i="179"/>
  <c r="I113" i="179"/>
  <c r="H113" i="179"/>
  <c r="F113" i="179"/>
  <c r="D113" i="179"/>
  <c r="E113" i="179" s="1"/>
  <c r="B113" i="179"/>
  <c r="J112" i="179"/>
  <c r="I112" i="179"/>
  <c r="H112" i="179"/>
  <c r="F112" i="179"/>
  <c r="D112" i="179"/>
  <c r="E112" i="179" s="1"/>
  <c r="B112" i="179"/>
  <c r="J111" i="179"/>
  <c r="I111" i="179"/>
  <c r="H111" i="179"/>
  <c r="F111" i="179"/>
  <c r="D111" i="179"/>
  <c r="E111" i="179" s="1"/>
  <c r="B111" i="179"/>
  <c r="J110" i="179"/>
  <c r="I110" i="179"/>
  <c r="H110" i="179"/>
  <c r="F110" i="179"/>
  <c r="D110" i="179"/>
  <c r="E110" i="179" s="1"/>
  <c r="B110" i="179"/>
  <c r="J109" i="179"/>
  <c r="I109" i="179"/>
  <c r="H109" i="179"/>
  <c r="F109" i="179"/>
  <c r="D109" i="179"/>
  <c r="E109" i="179" s="1"/>
  <c r="B109" i="179"/>
  <c r="J108" i="179"/>
  <c r="I108" i="179"/>
  <c r="H108" i="179"/>
  <c r="F108" i="179"/>
  <c r="D108" i="179"/>
  <c r="E108" i="179" s="1"/>
  <c r="B108" i="179"/>
  <c r="J107" i="179"/>
  <c r="I107" i="179"/>
  <c r="H107" i="179"/>
  <c r="F107" i="179"/>
  <c r="D107" i="179"/>
  <c r="E107" i="179" s="1"/>
  <c r="B107" i="179"/>
  <c r="J106" i="179"/>
  <c r="I106" i="179"/>
  <c r="H106" i="179"/>
  <c r="F106" i="179"/>
  <c r="D106" i="179"/>
  <c r="E106" i="179" s="1"/>
  <c r="B106" i="179"/>
  <c r="J105" i="179"/>
  <c r="I105" i="179"/>
  <c r="H105" i="179"/>
  <c r="F105" i="179"/>
  <c r="D105" i="179"/>
  <c r="E105" i="179" s="1"/>
  <c r="B105" i="179"/>
  <c r="J104" i="179"/>
  <c r="I104" i="179"/>
  <c r="H104" i="179"/>
  <c r="F104" i="179"/>
  <c r="D104" i="179"/>
  <c r="E104" i="179" s="1"/>
  <c r="B104" i="179"/>
  <c r="J103" i="179"/>
  <c r="I103" i="179"/>
  <c r="H103" i="179"/>
  <c r="F103" i="179"/>
  <c r="D103" i="179"/>
  <c r="E103" i="179" s="1"/>
  <c r="B103" i="179"/>
  <c r="J102" i="179"/>
  <c r="I102" i="179"/>
  <c r="H102" i="179"/>
  <c r="F102" i="179"/>
  <c r="D102" i="179"/>
  <c r="E102" i="179" s="1"/>
  <c r="B102" i="179"/>
  <c r="J101" i="179"/>
  <c r="I101" i="179"/>
  <c r="H101" i="179"/>
  <c r="F101" i="179"/>
  <c r="D101" i="179"/>
  <c r="E101" i="179" s="1"/>
  <c r="B101" i="179"/>
  <c r="J100" i="179"/>
  <c r="I100" i="179"/>
  <c r="H100" i="179"/>
  <c r="F100" i="179"/>
  <c r="D100" i="179"/>
  <c r="E100" i="179" s="1"/>
  <c r="B100" i="179"/>
  <c r="J99" i="179"/>
  <c r="I99" i="179"/>
  <c r="H99" i="179"/>
  <c r="F99" i="179"/>
  <c r="D99" i="179"/>
  <c r="E99" i="179" s="1"/>
  <c r="B99" i="179"/>
  <c r="J98" i="179"/>
  <c r="I98" i="179"/>
  <c r="H98" i="179"/>
  <c r="F98" i="179"/>
  <c r="D98" i="179"/>
  <c r="E98" i="179" s="1"/>
  <c r="B98" i="179"/>
  <c r="J97" i="179"/>
  <c r="I97" i="179"/>
  <c r="H97" i="179"/>
  <c r="F97" i="179"/>
  <c r="D97" i="179"/>
  <c r="E97" i="179" s="1"/>
  <c r="B97" i="179"/>
  <c r="J96" i="179"/>
  <c r="I96" i="179"/>
  <c r="H96" i="179"/>
  <c r="F96" i="179"/>
  <c r="D96" i="179"/>
  <c r="E96" i="179" s="1"/>
  <c r="B96" i="179"/>
  <c r="J95" i="179"/>
  <c r="I95" i="179"/>
  <c r="H95" i="179"/>
  <c r="F95" i="179"/>
  <c r="D95" i="179"/>
  <c r="E95" i="179" s="1"/>
  <c r="B95" i="179"/>
  <c r="J94" i="179"/>
  <c r="I94" i="179"/>
  <c r="H94" i="179"/>
  <c r="F94" i="179"/>
  <c r="D94" i="179"/>
  <c r="E94" i="179" s="1"/>
  <c r="B94" i="179"/>
  <c r="J93" i="179"/>
  <c r="I93" i="179"/>
  <c r="H93" i="179"/>
  <c r="F93" i="179"/>
  <c r="D93" i="179"/>
  <c r="E93" i="179" s="1"/>
  <c r="B93" i="179"/>
  <c r="J92" i="179"/>
  <c r="I92" i="179"/>
  <c r="H92" i="179"/>
  <c r="F92" i="179"/>
  <c r="D92" i="179"/>
  <c r="E92" i="179" s="1"/>
  <c r="B92" i="179"/>
  <c r="J91" i="179"/>
  <c r="I91" i="179"/>
  <c r="H91" i="179"/>
  <c r="F91" i="179"/>
  <c r="D91" i="179"/>
  <c r="E91" i="179" s="1"/>
  <c r="B91" i="179"/>
  <c r="J90" i="179"/>
  <c r="I90" i="179"/>
  <c r="H90" i="179"/>
  <c r="F90" i="179"/>
  <c r="D90" i="179"/>
  <c r="E90" i="179" s="1"/>
  <c r="B90" i="179"/>
  <c r="J89" i="179"/>
  <c r="I89" i="179"/>
  <c r="H89" i="179"/>
  <c r="F89" i="179"/>
  <c r="D89" i="179"/>
  <c r="E89" i="179" s="1"/>
  <c r="B89" i="179"/>
  <c r="J88" i="179"/>
  <c r="I88" i="179"/>
  <c r="H88" i="179"/>
  <c r="F88" i="179"/>
  <c r="D88" i="179"/>
  <c r="E88" i="179" s="1"/>
  <c r="B88" i="179"/>
  <c r="J87" i="179"/>
  <c r="I87" i="179"/>
  <c r="H87" i="179"/>
  <c r="F87" i="179"/>
  <c r="D87" i="179"/>
  <c r="E87" i="179" s="1"/>
  <c r="B87" i="179"/>
  <c r="J86" i="179"/>
  <c r="I86" i="179"/>
  <c r="H86" i="179"/>
  <c r="F86" i="179"/>
  <c r="D86" i="179"/>
  <c r="E86" i="179" s="1"/>
  <c r="B86" i="179"/>
  <c r="J85" i="179"/>
  <c r="I85" i="179"/>
  <c r="H85" i="179"/>
  <c r="F85" i="179"/>
  <c r="D85" i="179"/>
  <c r="E85" i="179" s="1"/>
  <c r="B85" i="179"/>
  <c r="J84" i="179"/>
  <c r="I84" i="179"/>
  <c r="H84" i="179"/>
  <c r="F84" i="179"/>
  <c r="D84" i="179"/>
  <c r="E84" i="179" s="1"/>
  <c r="B84" i="179"/>
  <c r="J83" i="179"/>
  <c r="I83" i="179"/>
  <c r="H83" i="179"/>
  <c r="F83" i="179"/>
  <c r="D83" i="179"/>
  <c r="E83" i="179" s="1"/>
  <c r="B83" i="179"/>
  <c r="J82" i="179"/>
  <c r="I82" i="179"/>
  <c r="H82" i="179"/>
  <c r="F82" i="179"/>
  <c r="D82" i="179"/>
  <c r="E82" i="179" s="1"/>
  <c r="B82" i="179"/>
  <c r="J81" i="179"/>
  <c r="I81" i="179"/>
  <c r="H81" i="179"/>
  <c r="F81" i="179"/>
  <c r="D81" i="179"/>
  <c r="E81" i="179" s="1"/>
  <c r="B81" i="179"/>
  <c r="J80" i="179"/>
  <c r="B80" i="179"/>
  <c r="J79" i="179"/>
  <c r="B79" i="179"/>
  <c r="J78" i="179"/>
  <c r="B78" i="179"/>
  <c r="J77" i="179"/>
  <c r="B77" i="179"/>
  <c r="J76" i="179"/>
  <c r="B76" i="179"/>
  <c r="J75" i="179"/>
  <c r="B75" i="179"/>
  <c r="J74" i="179"/>
  <c r="B74" i="179"/>
  <c r="J73" i="179"/>
  <c r="B73" i="179"/>
  <c r="J72" i="179"/>
  <c r="B72" i="179"/>
  <c r="J71" i="179"/>
  <c r="B71" i="179"/>
  <c r="J70" i="179"/>
  <c r="B70" i="179"/>
  <c r="J69" i="179"/>
  <c r="B69" i="179"/>
  <c r="J68" i="179"/>
  <c r="B68" i="179"/>
  <c r="J67" i="179"/>
  <c r="B67" i="179"/>
  <c r="J66" i="179"/>
  <c r="B66" i="179"/>
  <c r="J65" i="179"/>
  <c r="B65" i="179"/>
  <c r="J64" i="179"/>
  <c r="B64" i="179"/>
  <c r="J63" i="179"/>
  <c r="B63" i="179"/>
  <c r="J62" i="179"/>
  <c r="B62" i="179"/>
  <c r="J61" i="179"/>
  <c r="B61" i="179"/>
  <c r="J60" i="179"/>
  <c r="B60" i="179"/>
  <c r="J59" i="179"/>
  <c r="B59" i="179"/>
  <c r="J58" i="179"/>
  <c r="B58" i="179"/>
  <c r="J57" i="179"/>
  <c r="B57" i="179"/>
  <c r="J56" i="179"/>
  <c r="B56" i="179"/>
  <c r="J55" i="179"/>
  <c r="B55" i="179"/>
  <c r="J54" i="179"/>
  <c r="B54" i="179"/>
  <c r="J53" i="179"/>
  <c r="B53" i="179"/>
  <c r="J52" i="179"/>
  <c r="B52" i="179"/>
  <c r="J51" i="179"/>
  <c r="B51" i="179"/>
  <c r="J50" i="179"/>
  <c r="B50" i="179"/>
  <c r="J49" i="179"/>
  <c r="B49" i="179"/>
  <c r="J48" i="179"/>
  <c r="B48" i="179"/>
  <c r="J47" i="179"/>
  <c r="B47" i="179"/>
  <c r="J46" i="179"/>
  <c r="B46" i="179"/>
  <c r="J45" i="179"/>
  <c r="B45" i="179"/>
  <c r="J44" i="179"/>
  <c r="B44" i="179"/>
  <c r="J43" i="179"/>
  <c r="B43" i="179"/>
  <c r="J42" i="179"/>
  <c r="B42" i="179"/>
  <c r="J41" i="179"/>
  <c r="B41" i="179"/>
  <c r="J40" i="179"/>
  <c r="B40" i="179"/>
  <c r="J39" i="179"/>
  <c r="B39" i="179"/>
  <c r="J38" i="179"/>
  <c r="B38" i="179"/>
  <c r="J37" i="179"/>
  <c r="B37" i="179"/>
  <c r="J36" i="179"/>
  <c r="B36" i="179"/>
  <c r="J35" i="179"/>
  <c r="B35" i="179"/>
  <c r="J34" i="179"/>
  <c r="B34" i="179"/>
  <c r="J33" i="179"/>
  <c r="B33" i="179"/>
  <c r="J32" i="179"/>
  <c r="B32" i="179"/>
  <c r="J31" i="179"/>
  <c r="B31" i="179"/>
  <c r="J30" i="179"/>
  <c r="B30" i="179"/>
  <c r="J29" i="179"/>
  <c r="B29" i="179"/>
  <c r="J28" i="179"/>
  <c r="B28" i="179"/>
  <c r="J27" i="179"/>
  <c r="D27" i="179"/>
  <c r="E27" i="179" s="1"/>
  <c r="B27" i="179"/>
  <c r="F26" i="179"/>
  <c r="E22" i="179"/>
  <c r="E21" i="179"/>
  <c r="J17" i="179"/>
  <c r="K17" i="179" s="1"/>
  <c r="E14" i="179" a="1"/>
  <c r="E14" i="179" s="1"/>
  <c r="L13" i="179"/>
  <c r="G12" i="179"/>
  <c r="E21" i="161"/>
  <c r="B46" i="176"/>
  <c r="C7" i="177"/>
  <c r="E10" i="177" s="1"/>
  <c r="C6" i="177"/>
  <c r="C4" i="177"/>
  <c r="A1" i="177"/>
  <c r="C62" i="176"/>
  <c r="B61" i="176"/>
  <c r="C55" i="176"/>
  <c r="B54" i="176"/>
  <c r="C51" i="176"/>
  <c r="B50" i="176"/>
  <c r="B45" i="176"/>
  <c r="C42" i="176"/>
  <c r="B41" i="176"/>
  <c r="C36" i="176"/>
  <c r="C35" i="176"/>
  <c r="B34" i="176"/>
  <c r="B33" i="176"/>
  <c r="C29" i="176"/>
  <c r="B28" i="176"/>
  <c r="A26" i="176"/>
  <c r="C24" i="176"/>
  <c r="C23" i="176"/>
  <c r="C22" i="176"/>
  <c r="C21" i="176"/>
  <c r="B20" i="176"/>
  <c r="B19" i="176"/>
  <c r="B18" i="176"/>
  <c r="B17" i="176"/>
  <c r="A15" i="176"/>
  <c r="B8" i="176"/>
  <c r="E6" i="176"/>
  <c r="E5" i="176"/>
  <c r="C5" i="177" s="1"/>
  <c r="E3" i="176"/>
  <c r="E4" i="176" s="1"/>
  <c r="C30" i="176" s="1"/>
  <c r="E2" i="176"/>
  <c r="C3" i="177" s="1"/>
  <c r="J1238" i="175"/>
  <c r="I1238" i="175"/>
  <c r="H1238" i="175"/>
  <c r="F1238" i="175"/>
  <c r="D1238" i="175"/>
  <c r="E1238" i="175" s="1"/>
  <c r="B1238" i="175"/>
  <c r="J1237" i="175"/>
  <c r="I1237" i="175"/>
  <c r="H1237" i="175"/>
  <c r="F1237" i="175"/>
  <c r="D1237" i="175"/>
  <c r="E1237" i="175" s="1"/>
  <c r="B1237" i="175"/>
  <c r="J1236" i="175"/>
  <c r="I1236" i="175"/>
  <c r="H1236" i="175"/>
  <c r="F1236" i="175"/>
  <c r="D1236" i="175"/>
  <c r="E1236" i="175" s="1"/>
  <c r="B1236" i="175"/>
  <c r="J1235" i="175"/>
  <c r="I1235" i="175"/>
  <c r="H1235" i="175"/>
  <c r="F1235" i="175"/>
  <c r="D1235" i="175"/>
  <c r="E1235" i="175" s="1"/>
  <c r="B1235" i="175"/>
  <c r="J1234" i="175"/>
  <c r="I1234" i="175"/>
  <c r="H1234" i="175"/>
  <c r="F1234" i="175"/>
  <c r="D1234" i="175"/>
  <c r="E1234" i="175" s="1"/>
  <c r="B1234" i="175"/>
  <c r="J1233" i="175"/>
  <c r="I1233" i="175"/>
  <c r="H1233" i="175"/>
  <c r="F1233" i="175"/>
  <c r="D1233" i="175"/>
  <c r="E1233" i="175" s="1"/>
  <c r="B1233" i="175"/>
  <c r="J1232" i="175"/>
  <c r="I1232" i="175"/>
  <c r="H1232" i="175"/>
  <c r="F1232" i="175"/>
  <c r="D1232" i="175"/>
  <c r="E1232" i="175" s="1"/>
  <c r="B1232" i="175"/>
  <c r="J1231" i="175"/>
  <c r="I1231" i="175"/>
  <c r="H1231" i="175"/>
  <c r="F1231" i="175"/>
  <c r="D1231" i="175"/>
  <c r="E1231" i="175" s="1"/>
  <c r="B1231" i="175"/>
  <c r="J1230" i="175"/>
  <c r="I1230" i="175"/>
  <c r="H1230" i="175"/>
  <c r="F1230" i="175"/>
  <c r="D1230" i="175"/>
  <c r="E1230" i="175" s="1"/>
  <c r="B1230" i="175"/>
  <c r="J1229" i="175"/>
  <c r="I1229" i="175"/>
  <c r="H1229" i="175"/>
  <c r="F1229" i="175"/>
  <c r="D1229" i="175"/>
  <c r="E1229" i="175" s="1"/>
  <c r="B1229" i="175"/>
  <c r="J1228" i="175"/>
  <c r="I1228" i="175"/>
  <c r="H1228" i="175"/>
  <c r="F1228" i="175"/>
  <c r="D1228" i="175"/>
  <c r="E1228" i="175" s="1"/>
  <c r="B1228" i="175"/>
  <c r="J1227" i="175"/>
  <c r="I1227" i="175"/>
  <c r="H1227" i="175"/>
  <c r="F1227" i="175"/>
  <c r="D1227" i="175"/>
  <c r="E1227" i="175" s="1"/>
  <c r="B1227" i="175"/>
  <c r="J1226" i="175"/>
  <c r="I1226" i="175"/>
  <c r="H1226" i="175"/>
  <c r="F1226" i="175"/>
  <c r="D1226" i="175"/>
  <c r="E1226" i="175" s="1"/>
  <c r="B1226" i="175"/>
  <c r="J1225" i="175"/>
  <c r="I1225" i="175"/>
  <c r="H1225" i="175"/>
  <c r="F1225" i="175"/>
  <c r="D1225" i="175"/>
  <c r="E1225" i="175" s="1"/>
  <c r="B1225" i="175"/>
  <c r="J1224" i="175"/>
  <c r="I1224" i="175"/>
  <c r="H1224" i="175"/>
  <c r="F1224" i="175"/>
  <c r="D1224" i="175"/>
  <c r="E1224" i="175" s="1"/>
  <c r="B1224" i="175"/>
  <c r="J1223" i="175"/>
  <c r="I1223" i="175"/>
  <c r="H1223" i="175"/>
  <c r="F1223" i="175"/>
  <c r="D1223" i="175"/>
  <c r="E1223" i="175" s="1"/>
  <c r="B1223" i="175"/>
  <c r="J1222" i="175"/>
  <c r="I1222" i="175"/>
  <c r="H1222" i="175"/>
  <c r="F1222" i="175"/>
  <c r="D1222" i="175"/>
  <c r="E1222" i="175" s="1"/>
  <c r="B1222" i="175"/>
  <c r="J1221" i="175"/>
  <c r="I1221" i="175"/>
  <c r="H1221" i="175"/>
  <c r="F1221" i="175"/>
  <c r="D1221" i="175"/>
  <c r="E1221" i="175" s="1"/>
  <c r="B1221" i="175"/>
  <c r="J1220" i="175"/>
  <c r="I1220" i="175"/>
  <c r="H1220" i="175"/>
  <c r="F1220" i="175"/>
  <c r="D1220" i="175"/>
  <c r="E1220" i="175" s="1"/>
  <c r="B1220" i="175"/>
  <c r="J1219" i="175"/>
  <c r="I1219" i="175"/>
  <c r="H1219" i="175"/>
  <c r="F1219" i="175"/>
  <c r="D1219" i="175"/>
  <c r="E1219" i="175" s="1"/>
  <c r="B1219" i="175"/>
  <c r="J1218" i="175"/>
  <c r="I1218" i="175"/>
  <c r="H1218" i="175"/>
  <c r="F1218" i="175"/>
  <c r="D1218" i="175"/>
  <c r="E1218" i="175" s="1"/>
  <c r="B1218" i="175"/>
  <c r="J1217" i="175"/>
  <c r="I1217" i="175"/>
  <c r="H1217" i="175"/>
  <c r="F1217" i="175"/>
  <c r="D1217" i="175"/>
  <c r="E1217" i="175" s="1"/>
  <c r="B1217" i="175"/>
  <c r="J1216" i="175"/>
  <c r="I1216" i="175"/>
  <c r="H1216" i="175"/>
  <c r="F1216" i="175"/>
  <c r="D1216" i="175"/>
  <c r="E1216" i="175" s="1"/>
  <c r="B1216" i="175"/>
  <c r="J1215" i="175"/>
  <c r="I1215" i="175"/>
  <c r="H1215" i="175"/>
  <c r="F1215" i="175"/>
  <c r="D1215" i="175"/>
  <c r="E1215" i="175" s="1"/>
  <c r="B1215" i="175"/>
  <c r="J1214" i="175"/>
  <c r="I1214" i="175"/>
  <c r="H1214" i="175"/>
  <c r="F1214" i="175"/>
  <c r="D1214" i="175"/>
  <c r="E1214" i="175" s="1"/>
  <c r="B1214" i="175"/>
  <c r="J1213" i="175"/>
  <c r="I1213" i="175"/>
  <c r="H1213" i="175"/>
  <c r="F1213" i="175"/>
  <c r="D1213" i="175"/>
  <c r="E1213" i="175" s="1"/>
  <c r="B1213" i="175"/>
  <c r="J1212" i="175"/>
  <c r="I1212" i="175"/>
  <c r="H1212" i="175"/>
  <c r="F1212" i="175"/>
  <c r="D1212" i="175"/>
  <c r="E1212" i="175" s="1"/>
  <c r="B1212" i="175"/>
  <c r="J1211" i="175"/>
  <c r="I1211" i="175"/>
  <c r="H1211" i="175"/>
  <c r="F1211" i="175"/>
  <c r="D1211" i="175"/>
  <c r="E1211" i="175" s="1"/>
  <c r="B1211" i="175"/>
  <c r="J1210" i="175"/>
  <c r="I1210" i="175"/>
  <c r="H1210" i="175"/>
  <c r="F1210" i="175"/>
  <c r="D1210" i="175"/>
  <c r="E1210" i="175" s="1"/>
  <c r="B1210" i="175"/>
  <c r="J1209" i="175"/>
  <c r="I1209" i="175"/>
  <c r="H1209" i="175"/>
  <c r="F1209" i="175"/>
  <c r="D1209" i="175"/>
  <c r="E1209" i="175" s="1"/>
  <c r="B1209" i="175"/>
  <c r="J1208" i="175"/>
  <c r="I1208" i="175"/>
  <c r="H1208" i="175"/>
  <c r="F1208" i="175"/>
  <c r="D1208" i="175"/>
  <c r="E1208" i="175" s="1"/>
  <c r="B1208" i="175"/>
  <c r="J1207" i="175"/>
  <c r="I1207" i="175"/>
  <c r="H1207" i="175"/>
  <c r="F1207" i="175"/>
  <c r="D1207" i="175"/>
  <c r="E1207" i="175" s="1"/>
  <c r="B1207" i="175"/>
  <c r="J1206" i="175"/>
  <c r="I1206" i="175"/>
  <c r="H1206" i="175"/>
  <c r="F1206" i="175"/>
  <c r="D1206" i="175"/>
  <c r="E1206" i="175" s="1"/>
  <c r="B1206" i="175"/>
  <c r="J1205" i="175"/>
  <c r="I1205" i="175"/>
  <c r="H1205" i="175"/>
  <c r="F1205" i="175"/>
  <c r="D1205" i="175"/>
  <c r="E1205" i="175" s="1"/>
  <c r="B1205" i="175"/>
  <c r="J1204" i="175"/>
  <c r="I1204" i="175"/>
  <c r="H1204" i="175"/>
  <c r="F1204" i="175"/>
  <c r="D1204" i="175"/>
  <c r="E1204" i="175" s="1"/>
  <c r="B1204" i="175"/>
  <c r="J1203" i="175"/>
  <c r="I1203" i="175"/>
  <c r="H1203" i="175"/>
  <c r="F1203" i="175"/>
  <c r="D1203" i="175"/>
  <c r="E1203" i="175" s="1"/>
  <c r="B1203" i="175"/>
  <c r="J1202" i="175"/>
  <c r="I1202" i="175"/>
  <c r="H1202" i="175"/>
  <c r="F1202" i="175"/>
  <c r="D1202" i="175"/>
  <c r="E1202" i="175" s="1"/>
  <c r="B1202" i="175"/>
  <c r="J1201" i="175"/>
  <c r="I1201" i="175"/>
  <c r="H1201" i="175"/>
  <c r="F1201" i="175"/>
  <c r="D1201" i="175"/>
  <c r="E1201" i="175" s="1"/>
  <c r="B1201" i="175"/>
  <c r="J1200" i="175"/>
  <c r="I1200" i="175"/>
  <c r="H1200" i="175"/>
  <c r="F1200" i="175"/>
  <c r="D1200" i="175"/>
  <c r="E1200" i="175" s="1"/>
  <c r="B1200" i="175"/>
  <c r="J1199" i="175"/>
  <c r="I1199" i="175"/>
  <c r="H1199" i="175"/>
  <c r="F1199" i="175"/>
  <c r="D1199" i="175"/>
  <c r="E1199" i="175" s="1"/>
  <c r="B1199" i="175"/>
  <c r="J1198" i="175"/>
  <c r="I1198" i="175"/>
  <c r="H1198" i="175"/>
  <c r="F1198" i="175"/>
  <c r="D1198" i="175"/>
  <c r="E1198" i="175" s="1"/>
  <c r="B1198" i="175"/>
  <c r="J1197" i="175"/>
  <c r="I1197" i="175"/>
  <c r="H1197" i="175"/>
  <c r="F1197" i="175"/>
  <c r="D1197" i="175"/>
  <c r="E1197" i="175" s="1"/>
  <c r="B1197" i="175"/>
  <c r="J1196" i="175"/>
  <c r="I1196" i="175"/>
  <c r="H1196" i="175"/>
  <c r="F1196" i="175"/>
  <c r="D1196" i="175"/>
  <c r="E1196" i="175" s="1"/>
  <c r="B1196" i="175"/>
  <c r="J1195" i="175"/>
  <c r="I1195" i="175"/>
  <c r="H1195" i="175"/>
  <c r="F1195" i="175"/>
  <c r="D1195" i="175"/>
  <c r="E1195" i="175" s="1"/>
  <c r="B1195" i="175"/>
  <c r="J1194" i="175"/>
  <c r="I1194" i="175"/>
  <c r="H1194" i="175"/>
  <c r="F1194" i="175"/>
  <c r="D1194" i="175"/>
  <c r="E1194" i="175" s="1"/>
  <c r="B1194" i="175"/>
  <c r="J1193" i="175"/>
  <c r="I1193" i="175"/>
  <c r="H1193" i="175"/>
  <c r="F1193" i="175"/>
  <c r="D1193" i="175"/>
  <c r="E1193" i="175" s="1"/>
  <c r="B1193" i="175"/>
  <c r="J1192" i="175"/>
  <c r="I1192" i="175"/>
  <c r="H1192" i="175"/>
  <c r="F1192" i="175"/>
  <c r="D1192" i="175"/>
  <c r="E1192" i="175" s="1"/>
  <c r="B1192" i="175"/>
  <c r="J1191" i="175"/>
  <c r="I1191" i="175"/>
  <c r="H1191" i="175"/>
  <c r="F1191" i="175"/>
  <c r="D1191" i="175"/>
  <c r="E1191" i="175" s="1"/>
  <c r="B1191" i="175"/>
  <c r="J1190" i="175"/>
  <c r="I1190" i="175"/>
  <c r="H1190" i="175"/>
  <c r="F1190" i="175"/>
  <c r="D1190" i="175"/>
  <c r="E1190" i="175" s="1"/>
  <c r="B1190" i="175"/>
  <c r="J1189" i="175"/>
  <c r="I1189" i="175"/>
  <c r="H1189" i="175"/>
  <c r="F1189" i="175"/>
  <c r="D1189" i="175"/>
  <c r="E1189" i="175" s="1"/>
  <c r="B1189" i="175"/>
  <c r="J1188" i="175"/>
  <c r="I1188" i="175"/>
  <c r="H1188" i="175"/>
  <c r="F1188" i="175"/>
  <c r="D1188" i="175"/>
  <c r="E1188" i="175" s="1"/>
  <c r="B1188" i="175"/>
  <c r="J1187" i="175"/>
  <c r="I1187" i="175"/>
  <c r="H1187" i="175"/>
  <c r="F1187" i="175"/>
  <c r="D1187" i="175"/>
  <c r="E1187" i="175" s="1"/>
  <c r="B1187" i="175"/>
  <c r="J1186" i="175"/>
  <c r="I1186" i="175"/>
  <c r="H1186" i="175"/>
  <c r="F1186" i="175"/>
  <c r="D1186" i="175"/>
  <c r="E1186" i="175" s="1"/>
  <c r="B1186" i="175"/>
  <c r="J1185" i="175"/>
  <c r="I1185" i="175"/>
  <c r="H1185" i="175"/>
  <c r="F1185" i="175"/>
  <c r="D1185" i="175"/>
  <c r="E1185" i="175" s="1"/>
  <c r="B1185" i="175"/>
  <c r="J1184" i="175"/>
  <c r="I1184" i="175"/>
  <c r="H1184" i="175"/>
  <c r="F1184" i="175"/>
  <c r="D1184" i="175"/>
  <c r="E1184" i="175" s="1"/>
  <c r="B1184" i="175"/>
  <c r="J1183" i="175"/>
  <c r="I1183" i="175"/>
  <c r="H1183" i="175"/>
  <c r="F1183" i="175"/>
  <c r="D1183" i="175"/>
  <c r="E1183" i="175" s="1"/>
  <c r="B1183" i="175"/>
  <c r="J1182" i="175"/>
  <c r="I1182" i="175"/>
  <c r="H1182" i="175"/>
  <c r="F1182" i="175"/>
  <c r="D1182" i="175"/>
  <c r="E1182" i="175" s="1"/>
  <c r="B1182" i="175"/>
  <c r="J1181" i="175"/>
  <c r="I1181" i="175"/>
  <c r="H1181" i="175"/>
  <c r="F1181" i="175"/>
  <c r="D1181" i="175"/>
  <c r="E1181" i="175" s="1"/>
  <c r="B1181" i="175"/>
  <c r="J1180" i="175"/>
  <c r="I1180" i="175"/>
  <c r="H1180" i="175"/>
  <c r="F1180" i="175"/>
  <c r="D1180" i="175"/>
  <c r="E1180" i="175" s="1"/>
  <c r="B1180" i="175"/>
  <c r="J1179" i="175"/>
  <c r="I1179" i="175"/>
  <c r="H1179" i="175"/>
  <c r="F1179" i="175"/>
  <c r="D1179" i="175"/>
  <c r="E1179" i="175" s="1"/>
  <c r="B1179" i="175"/>
  <c r="J1178" i="175"/>
  <c r="I1178" i="175"/>
  <c r="H1178" i="175"/>
  <c r="F1178" i="175"/>
  <c r="D1178" i="175"/>
  <c r="E1178" i="175" s="1"/>
  <c r="B1178" i="175"/>
  <c r="J1177" i="175"/>
  <c r="I1177" i="175"/>
  <c r="H1177" i="175"/>
  <c r="F1177" i="175"/>
  <c r="D1177" i="175"/>
  <c r="E1177" i="175" s="1"/>
  <c r="B1177" i="175"/>
  <c r="J1176" i="175"/>
  <c r="I1176" i="175"/>
  <c r="H1176" i="175"/>
  <c r="F1176" i="175"/>
  <c r="D1176" i="175"/>
  <c r="E1176" i="175" s="1"/>
  <c r="B1176" i="175"/>
  <c r="J1175" i="175"/>
  <c r="I1175" i="175"/>
  <c r="H1175" i="175"/>
  <c r="F1175" i="175"/>
  <c r="D1175" i="175"/>
  <c r="E1175" i="175" s="1"/>
  <c r="B1175" i="175"/>
  <c r="J1174" i="175"/>
  <c r="I1174" i="175"/>
  <c r="H1174" i="175"/>
  <c r="F1174" i="175"/>
  <c r="D1174" i="175"/>
  <c r="E1174" i="175" s="1"/>
  <c r="B1174" i="175"/>
  <c r="J1173" i="175"/>
  <c r="I1173" i="175"/>
  <c r="H1173" i="175"/>
  <c r="F1173" i="175"/>
  <c r="D1173" i="175"/>
  <c r="E1173" i="175" s="1"/>
  <c r="B1173" i="175"/>
  <c r="J1172" i="175"/>
  <c r="I1172" i="175"/>
  <c r="H1172" i="175"/>
  <c r="F1172" i="175"/>
  <c r="D1172" i="175"/>
  <c r="E1172" i="175" s="1"/>
  <c r="B1172" i="175"/>
  <c r="J1171" i="175"/>
  <c r="I1171" i="175"/>
  <c r="H1171" i="175"/>
  <c r="F1171" i="175"/>
  <c r="D1171" i="175"/>
  <c r="E1171" i="175" s="1"/>
  <c r="B1171" i="175"/>
  <c r="J1170" i="175"/>
  <c r="I1170" i="175"/>
  <c r="H1170" i="175"/>
  <c r="F1170" i="175"/>
  <c r="D1170" i="175"/>
  <c r="E1170" i="175" s="1"/>
  <c r="B1170" i="175"/>
  <c r="J1169" i="175"/>
  <c r="I1169" i="175"/>
  <c r="H1169" i="175"/>
  <c r="F1169" i="175"/>
  <c r="D1169" i="175"/>
  <c r="E1169" i="175" s="1"/>
  <c r="B1169" i="175"/>
  <c r="J1168" i="175"/>
  <c r="I1168" i="175"/>
  <c r="H1168" i="175"/>
  <c r="F1168" i="175"/>
  <c r="D1168" i="175"/>
  <c r="E1168" i="175" s="1"/>
  <c r="B1168" i="175"/>
  <c r="J1167" i="175"/>
  <c r="I1167" i="175"/>
  <c r="H1167" i="175"/>
  <c r="F1167" i="175"/>
  <c r="D1167" i="175"/>
  <c r="E1167" i="175" s="1"/>
  <c r="B1167" i="175"/>
  <c r="J1166" i="175"/>
  <c r="I1166" i="175"/>
  <c r="H1166" i="175"/>
  <c r="F1166" i="175"/>
  <c r="D1166" i="175"/>
  <c r="E1166" i="175" s="1"/>
  <c r="B1166" i="175"/>
  <c r="J1165" i="175"/>
  <c r="I1165" i="175"/>
  <c r="H1165" i="175"/>
  <c r="F1165" i="175"/>
  <c r="D1165" i="175"/>
  <c r="E1165" i="175" s="1"/>
  <c r="B1165" i="175"/>
  <c r="J1164" i="175"/>
  <c r="I1164" i="175"/>
  <c r="H1164" i="175"/>
  <c r="F1164" i="175"/>
  <c r="D1164" i="175"/>
  <c r="E1164" i="175" s="1"/>
  <c r="B1164" i="175"/>
  <c r="J1163" i="175"/>
  <c r="I1163" i="175"/>
  <c r="H1163" i="175"/>
  <c r="F1163" i="175"/>
  <c r="D1163" i="175"/>
  <c r="E1163" i="175" s="1"/>
  <c r="B1163" i="175"/>
  <c r="J1162" i="175"/>
  <c r="I1162" i="175"/>
  <c r="H1162" i="175"/>
  <c r="F1162" i="175"/>
  <c r="D1162" i="175"/>
  <c r="E1162" i="175" s="1"/>
  <c r="B1162" i="175"/>
  <c r="J1161" i="175"/>
  <c r="I1161" i="175"/>
  <c r="H1161" i="175"/>
  <c r="F1161" i="175"/>
  <c r="D1161" i="175"/>
  <c r="E1161" i="175" s="1"/>
  <c r="B1161" i="175"/>
  <c r="J1160" i="175"/>
  <c r="I1160" i="175"/>
  <c r="H1160" i="175"/>
  <c r="F1160" i="175"/>
  <c r="D1160" i="175"/>
  <c r="E1160" i="175" s="1"/>
  <c r="B1160" i="175"/>
  <c r="J1159" i="175"/>
  <c r="I1159" i="175"/>
  <c r="H1159" i="175"/>
  <c r="F1159" i="175"/>
  <c r="D1159" i="175"/>
  <c r="E1159" i="175" s="1"/>
  <c r="B1159" i="175"/>
  <c r="J1158" i="175"/>
  <c r="I1158" i="175"/>
  <c r="H1158" i="175"/>
  <c r="F1158" i="175"/>
  <c r="D1158" i="175"/>
  <c r="E1158" i="175" s="1"/>
  <c r="B1158" i="175"/>
  <c r="J1157" i="175"/>
  <c r="I1157" i="175"/>
  <c r="H1157" i="175"/>
  <c r="F1157" i="175"/>
  <c r="D1157" i="175"/>
  <c r="E1157" i="175" s="1"/>
  <c r="B1157" i="175"/>
  <c r="J1156" i="175"/>
  <c r="I1156" i="175"/>
  <c r="H1156" i="175"/>
  <c r="F1156" i="175"/>
  <c r="D1156" i="175"/>
  <c r="E1156" i="175" s="1"/>
  <c r="B1156" i="175"/>
  <c r="J1155" i="175"/>
  <c r="I1155" i="175"/>
  <c r="H1155" i="175"/>
  <c r="F1155" i="175"/>
  <c r="D1155" i="175"/>
  <c r="E1155" i="175" s="1"/>
  <c r="B1155" i="175"/>
  <c r="J1154" i="175"/>
  <c r="I1154" i="175"/>
  <c r="H1154" i="175"/>
  <c r="F1154" i="175"/>
  <c r="D1154" i="175"/>
  <c r="E1154" i="175" s="1"/>
  <c r="B1154" i="175"/>
  <c r="J1153" i="175"/>
  <c r="I1153" i="175"/>
  <c r="H1153" i="175"/>
  <c r="F1153" i="175"/>
  <c r="D1153" i="175"/>
  <c r="E1153" i="175" s="1"/>
  <c r="B1153" i="175"/>
  <c r="J1152" i="175"/>
  <c r="I1152" i="175"/>
  <c r="H1152" i="175"/>
  <c r="F1152" i="175"/>
  <c r="D1152" i="175"/>
  <c r="E1152" i="175" s="1"/>
  <c r="B1152" i="175"/>
  <c r="J1151" i="175"/>
  <c r="I1151" i="175"/>
  <c r="H1151" i="175"/>
  <c r="F1151" i="175"/>
  <c r="D1151" i="175"/>
  <c r="E1151" i="175" s="1"/>
  <c r="B1151" i="175"/>
  <c r="J1150" i="175"/>
  <c r="I1150" i="175"/>
  <c r="H1150" i="175"/>
  <c r="F1150" i="175"/>
  <c r="D1150" i="175"/>
  <c r="E1150" i="175" s="1"/>
  <c r="B1150" i="175"/>
  <c r="J1149" i="175"/>
  <c r="I1149" i="175"/>
  <c r="H1149" i="175"/>
  <c r="F1149" i="175"/>
  <c r="D1149" i="175"/>
  <c r="E1149" i="175" s="1"/>
  <c r="B1149" i="175"/>
  <c r="J1148" i="175"/>
  <c r="I1148" i="175"/>
  <c r="H1148" i="175"/>
  <c r="F1148" i="175"/>
  <c r="D1148" i="175"/>
  <c r="E1148" i="175" s="1"/>
  <c r="B1148" i="175"/>
  <c r="J1147" i="175"/>
  <c r="I1147" i="175"/>
  <c r="H1147" i="175"/>
  <c r="F1147" i="175"/>
  <c r="D1147" i="175"/>
  <c r="E1147" i="175" s="1"/>
  <c r="B1147" i="175"/>
  <c r="J1146" i="175"/>
  <c r="I1146" i="175"/>
  <c r="H1146" i="175"/>
  <c r="F1146" i="175"/>
  <c r="D1146" i="175"/>
  <c r="E1146" i="175" s="1"/>
  <c r="B1146" i="175"/>
  <c r="J1145" i="175"/>
  <c r="I1145" i="175"/>
  <c r="H1145" i="175"/>
  <c r="F1145" i="175"/>
  <c r="D1145" i="175"/>
  <c r="E1145" i="175" s="1"/>
  <c r="B1145" i="175"/>
  <c r="J1144" i="175"/>
  <c r="I1144" i="175"/>
  <c r="H1144" i="175"/>
  <c r="F1144" i="175"/>
  <c r="D1144" i="175"/>
  <c r="E1144" i="175" s="1"/>
  <c r="B1144" i="175"/>
  <c r="J1143" i="175"/>
  <c r="I1143" i="175"/>
  <c r="H1143" i="175"/>
  <c r="F1143" i="175"/>
  <c r="D1143" i="175"/>
  <c r="E1143" i="175" s="1"/>
  <c r="B1143" i="175"/>
  <c r="J1142" i="175"/>
  <c r="I1142" i="175"/>
  <c r="H1142" i="175"/>
  <c r="F1142" i="175"/>
  <c r="D1142" i="175"/>
  <c r="E1142" i="175" s="1"/>
  <c r="B1142" i="175"/>
  <c r="J1141" i="175"/>
  <c r="I1141" i="175"/>
  <c r="H1141" i="175"/>
  <c r="F1141" i="175"/>
  <c r="D1141" i="175"/>
  <c r="E1141" i="175" s="1"/>
  <c r="B1141" i="175"/>
  <c r="J1140" i="175"/>
  <c r="I1140" i="175"/>
  <c r="H1140" i="175"/>
  <c r="F1140" i="175"/>
  <c r="D1140" i="175"/>
  <c r="E1140" i="175" s="1"/>
  <c r="B1140" i="175"/>
  <c r="J1139" i="175"/>
  <c r="I1139" i="175"/>
  <c r="H1139" i="175"/>
  <c r="F1139" i="175"/>
  <c r="D1139" i="175"/>
  <c r="E1139" i="175" s="1"/>
  <c r="B1139" i="175"/>
  <c r="J1138" i="175"/>
  <c r="I1138" i="175"/>
  <c r="H1138" i="175"/>
  <c r="F1138" i="175"/>
  <c r="D1138" i="175"/>
  <c r="E1138" i="175" s="1"/>
  <c r="B1138" i="175"/>
  <c r="J1137" i="175"/>
  <c r="I1137" i="175"/>
  <c r="H1137" i="175"/>
  <c r="F1137" i="175"/>
  <c r="D1137" i="175"/>
  <c r="E1137" i="175" s="1"/>
  <c r="B1137" i="175"/>
  <c r="J1136" i="175"/>
  <c r="I1136" i="175"/>
  <c r="H1136" i="175"/>
  <c r="F1136" i="175"/>
  <c r="D1136" i="175"/>
  <c r="E1136" i="175" s="1"/>
  <c r="B1136" i="175"/>
  <c r="J1135" i="175"/>
  <c r="I1135" i="175"/>
  <c r="H1135" i="175"/>
  <c r="F1135" i="175"/>
  <c r="D1135" i="175"/>
  <c r="E1135" i="175" s="1"/>
  <c r="B1135" i="175"/>
  <c r="J1134" i="175"/>
  <c r="I1134" i="175"/>
  <c r="H1134" i="175"/>
  <c r="F1134" i="175"/>
  <c r="D1134" i="175"/>
  <c r="E1134" i="175" s="1"/>
  <c r="B1134" i="175"/>
  <c r="J1133" i="175"/>
  <c r="I1133" i="175"/>
  <c r="H1133" i="175"/>
  <c r="F1133" i="175"/>
  <c r="D1133" i="175"/>
  <c r="E1133" i="175" s="1"/>
  <c r="B1133" i="175"/>
  <c r="J1132" i="175"/>
  <c r="I1132" i="175"/>
  <c r="H1132" i="175"/>
  <c r="F1132" i="175"/>
  <c r="D1132" i="175"/>
  <c r="E1132" i="175" s="1"/>
  <c r="B1132" i="175"/>
  <c r="J1131" i="175"/>
  <c r="I1131" i="175"/>
  <c r="H1131" i="175"/>
  <c r="F1131" i="175"/>
  <c r="D1131" i="175"/>
  <c r="E1131" i="175" s="1"/>
  <c r="B1131" i="175"/>
  <c r="J1130" i="175"/>
  <c r="I1130" i="175"/>
  <c r="H1130" i="175"/>
  <c r="F1130" i="175"/>
  <c r="D1130" i="175"/>
  <c r="E1130" i="175" s="1"/>
  <c r="B1130" i="175"/>
  <c r="J1129" i="175"/>
  <c r="I1129" i="175"/>
  <c r="H1129" i="175"/>
  <c r="F1129" i="175"/>
  <c r="D1129" i="175"/>
  <c r="E1129" i="175" s="1"/>
  <c r="B1129" i="175"/>
  <c r="J1128" i="175"/>
  <c r="I1128" i="175"/>
  <c r="H1128" i="175"/>
  <c r="F1128" i="175"/>
  <c r="D1128" i="175"/>
  <c r="E1128" i="175" s="1"/>
  <c r="B1128" i="175"/>
  <c r="J1127" i="175"/>
  <c r="I1127" i="175"/>
  <c r="H1127" i="175"/>
  <c r="F1127" i="175"/>
  <c r="D1127" i="175"/>
  <c r="E1127" i="175" s="1"/>
  <c r="B1127" i="175"/>
  <c r="J1126" i="175"/>
  <c r="I1126" i="175"/>
  <c r="H1126" i="175"/>
  <c r="F1126" i="175"/>
  <c r="D1126" i="175"/>
  <c r="E1126" i="175" s="1"/>
  <c r="B1126" i="175"/>
  <c r="J1125" i="175"/>
  <c r="I1125" i="175"/>
  <c r="H1125" i="175"/>
  <c r="F1125" i="175"/>
  <c r="D1125" i="175"/>
  <c r="E1125" i="175" s="1"/>
  <c r="B1125" i="175"/>
  <c r="J1124" i="175"/>
  <c r="I1124" i="175"/>
  <c r="H1124" i="175"/>
  <c r="F1124" i="175"/>
  <c r="D1124" i="175"/>
  <c r="E1124" i="175" s="1"/>
  <c r="B1124" i="175"/>
  <c r="J1123" i="175"/>
  <c r="I1123" i="175"/>
  <c r="H1123" i="175"/>
  <c r="F1123" i="175"/>
  <c r="D1123" i="175"/>
  <c r="E1123" i="175" s="1"/>
  <c r="B1123" i="175"/>
  <c r="J1122" i="175"/>
  <c r="I1122" i="175"/>
  <c r="H1122" i="175"/>
  <c r="F1122" i="175"/>
  <c r="D1122" i="175"/>
  <c r="E1122" i="175" s="1"/>
  <c r="B1122" i="175"/>
  <c r="J1121" i="175"/>
  <c r="I1121" i="175"/>
  <c r="H1121" i="175"/>
  <c r="F1121" i="175"/>
  <c r="D1121" i="175"/>
  <c r="E1121" i="175" s="1"/>
  <c r="B1121" i="175"/>
  <c r="J1120" i="175"/>
  <c r="I1120" i="175"/>
  <c r="H1120" i="175"/>
  <c r="F1120" i="175"/>
  <c r="D1120" i="175"/>
  <c r="E1120" i="175" s="1"/>
  <c r="B1120" i="175"/>
  <c r="J1119" i="175"/>
  <c r="I1119" i="175"/>
  <c r="H1119" i="175"/>
  <c r="F1119" i="175"/>
  <c r="D1119" i="175"/>
  <c r="E1119" i="175" s="1"/>
  <c r="B1119" i="175"/>
  <c r="J1118" i="175"/>
  <c r="I1118" i="175"/>
  <c r="H1118" i="175"/>
  <c r="F1118" i="175"/>
  <c r="D1118" i="175"/>
  <c r="E1118" i="175" s="1"/>
  <c r="B1118" i="175"/>
  <c r="J1117" i="175"/>
  <c r="I1117" i="175"/>
  <c r="H1117" i="175"/>
  <c r="F1117" i="175"/>
  <c r="D1117" i="175"/>
  <c r="E1117" i="175" s="1"/>
  <c r="B1117" i="175"/>
  <c r="J1116" i="175"/>
  <c r="I1116" i="175"/>
  <c r="H1116" i="175"/>
  <c r="F1116" i="175"/>
  <c r="D1116" i="175"/>
  <c r="E1116" i="175" s="1"/>
  <c r="B1116" i="175"/>
  <c r="J1115" i="175"/>
  <c r="I1115" i="175"/>
  <c r="H1115" i="175"/>
  <c r="F1115" i="175"/>
  <c r="D1115" i="175"/>
  <c r="E1115" i="175" s="1"/>
  <c r="B1115" i="175"/>
  <c r="J1114" i="175"/>
  <c r="I1114" i="175"/>
  <c r="H1114" i="175"/>
  <c r="F1114" i="175"/>
  <c r="D1114" i="175"/>
  <c r="E1114" i="175" s="1"/>
  <c r="B1114" i="175"/>
  <c r="J1113" i="175"/>
  <c r="I1113" i="175"/>
  <c r="H1113" i="175"/>
  <c r="F1113" i="175"/>
  <c r="D1113" i="175"/>
  <c r="E1113" i="175" s="1"/>
  <c r="B1113" i="175"/>
  <c r="J1112" i="175"/>
  <c r="I1112" i="175"/>
  <c r="H1112" i="175"/>
  <c r="F1112" i="175"/>
  <c r="D1112" i="175"/>
  <c r="E1112" i="175" s="1"/>
  <c r="B1112" i="175"/>
  <c r="J1111" i="175"/>
  <c r="I1111" i="175"/>
  <c r="H1111" i="175"/>
  <c r="F1111" i="175"/>
  <c r="D1111" i="175"/>
  <c r="E1111" i="175" s="1"/>
  <c r="B1111" i="175"/>
  <c r="J1110" i="175"/>
  <c r="I1110" i="175"/>
  <c r="H1110" i="175"/>
  <c r="F1110" i="175"/>
  <c r="D1110" i="175"/>
  <c r="E1110" i="175" s="1"/>
  <c r="B1110" i="175"/>
  <c r="J1109" i="175"/>
  <c r="I1109" i="175"/>
  <c r="H1109" i="175"/>
  <c r="F1109" i="175"/>
  <c r="D1109" i="175"/>
  <c r="E1109" i="175" s="1"/>
  <c r="B1109" i="175"/>
  <c r="J1108" i="175"/>
  <c r="I1108" i="175"/>
  <c r="H1108" i="175"/>
  <c r="F1108" i="175"/>
  <c r="D1108" i="175"/>
  <c r="E1108" i="175" s="1"/>
  <c r="B1108" i="175"/>
  <c r="J1107" i="175"/>
  <c r="I1107" i="175"/>
  <c r="H1107" i="175"/>
  <c r="F1107" i="175"/>
  <c r="D1107" i="175"/>
  <c r="E1107" i="175" s="1"/>
  <c r="B1107" i="175"/>
  <c r="J1106" i="175"/>
  <c r="I1106" i="175"/>
  <c r="H1106" i="175"/>
  <c r="F1106" i="175"/>
  <c r="D1106" i="175"/>
  <c r="E1106" i="175" s="1"/>
  <c r="B1106" i="175"/>
  <c r="J1105" i="175"/>
  <c r="I1105" i="175"/>
  <c r="H1105" i="175"/>
  <c r="F1105" i="175"/>
  <c r="D1105" i="175"/>
  <c r="E1105" i="175" s="1"/>
  <c r="B1105" i="175"/>
  <c r="J1104" i="175"/>
  <c r="I1104" i="175"/>
  <c r="H1104" i="175"/>
  <c r="F1104" i="175"/>
  <c r="D1104" i="175"/>
  <c r="E1104" i="175" s="1"/>
  <c r="B1104" i="175"/>
  <c r="J1103" i="175"/>
  <c r="I1103" i="175"/>
  <c r="H1103" i="175"/>
  <c r="F1103" i="175"/>
  <c r="D1103" i="175"/>
  <c r="E1103" i="175" s="1"/>
  <c r="B1103" i="175"/>
  <c r="J1102" i="175"/>
  <c r="I1102" i="175"/>
  <c r="H1102" i="175"/>
  <c r="F1102" i="175"/>
  <c r="D1102" i="175"/>
  <c r="E1102" i="175" s="1"/>
  <c r="B1102" i="175"/>
  <c r="J1101" i="175"/>
  <c r="I1101" i="175"/>
  <c r="H1101" i="175"/>
  <c r="F1101" i="175"/>
  <c r="D1101" i="175"/>
  <c r="E1101" i="175" s="1"/>
  <c r="B1101" i="175"/>
  <c r="J1100" i="175"/>
  <c r="I1100" i="175"/>
  <c r="H1100" i="175"/>
  <c r="F1100" i="175"/>
  <c r="D1100" i="175"/>
  <c r="E1100" i="175" s="1"/>
  <c r="B1100" i="175"/>
  <c r="J1099" i="175"/>
  <c r="I1099" i="175"/>
  <c r="H1099" i="175"/>
  <c r="F1099" i="175"/>
  <c r="D1099" i="175"/>
  <c r="E1099" i="175" s="1"/>
  <c r="B1099" i="175"/>
  <c r="J1098" i="175"/>
  <c r="I1098" i="175"/>
  <c r="H1098" i="175"/>
  <c r="F1098" i="175"/>
  <c r="D1098" i="175"/>
  <c r="E1098" i="175" s="1"/>
  <c r="B1098" i="175"/>
  <c r="J1097" i="175"/>
  <c r="I1097" i="175"/>
  <c r="H1097" i="175"/>
  <c r="F1097" i="175"/>
  <c r="D1097" i="175"/>
  <c r="E1097" i="175" s="1"/>
  <c r="B1097" i="175"/>
  <c r="J1096" i="175"/>
  <c r="I1096" i="175"/>
  <c r="H1096" i="175"/>
  <c r="F1096" i="175"/>
  <c r="D1096" i="175"/>
  <c r="E1096" i="175" s="1"/>
  <c r="B1096" i="175"/>
  <c r="J1095" i="175"/>
  <c r="I1095" i="175"/>
  <c r="H1095" i="175"/>
  <c r="F1095" i="175"/>
  <c r="D1095" i="175"/>
  <c r="E1095" i="175" s="1"/>
  <c r="B1095" i="175"/>
  <c r="J1094" i="175"/>
  <c r="I1094" i="175"/>
  <c r="H1094" i="175"/>
  <c r="F1094" i="175"/>
  <c r="D1094" i="175"/>
  <c r="E1094" i="175" s="1"/>
  <c r="B1094" i="175"/>
  <c r="J1093" i="175"/>
  <c r="I1093" i="175"/>
  <c r="H1093" i="175"/>
  <c r="F1093" i="175"/>
  <c r="D1093" i="175"/>
  <c r="E1093" i="175" s="1"/>
  <c r="B1093" i="175"/>
  <c r="J1092" i="175"/>
  <c r="I1092" i="175"/>
  <c r="H1092" i="175"/>
  <c r="F1092" i="175"/>
  <c r="D1092" i="175"/>
  <c r="E1092" i="175" s="1"/>
  <c r="B1092" i="175"/>
  <c r="J1091" i="175"/>
  <c r="I1091" i="175"/>
  <c r="H1091" i="175"/>
  <c r="F1091" i="175"/>
  <c r="D1091" i="175"/>
  <c r="E1091" i="175" s="1"/>
  <c r="B1091" i="175"/>
  <c r="J1090" i="175"/>
  <c r="I1090" i="175"/>
  <c r="H1090" i="175"/>
  <c r="F1090" i="175"/>
  <c r="D1090" i="175"/>
  <c r="E1090" i="175" s="1"/>
  <c r="B1090" i="175"/>
  <c r="J1089" i="175"/>
  <c r="I1089" i="175"/>
  <c r="H1089" i="175"/>
  <c r="F1089" i="175"/>
  <c r="D1089" i="175"/>
  <c r="E1089" i="175" s="1"/>
  <c r="B1089" i="175"/>
  <c r="J1088" i="175"/>
  <c r="I1088" i="175"/>
  <c r="H1088" i="175"/>
  <c r="F1088" i="175"/>
  <c r="D1088" i="175"/>
  <c r="E1088" i="175" s="1"/>
  <c r="B1088" i="175"/>
  <c r="J1087" i="175"/>
  <c r="I1087" i="175"/>
  <c r="H1087" i="175"/>
  <c r="F1087" i="175"/>
  <c r="D1087" i="175"/>
  <c r="E1087" i="175" s="1"/>
  <c r="B1087" i="175"/>
  <c r="J1086" i="175"/>
  <c r="I1086" i="175"/>
  <c r="H1086" i="175"/>
  <c r="F1086" i="175"/>
  <c r="D1086" i="175"/>
  <c r="E1086" i="175" s="1"/>
  <c r="B1086" i="175"/>
  <c r="J1085" i="175"/>
  <c r="I1085" i="175"/>
  <c r="H1085" i="175"/>
  <c r="F1085" i="175"/>
  <c r="D1085" i="175"/>
  <c r="E1085" i="175" s="1"/>
  <c r="B1085" i="175"/>
  <c r="J1084" i="175"/>
  <c r="I1084" i="175"/>
  <c r="H1084" i="175"/>
  <c r="F1084" i="175"/>
  <c r="D1084" i="175"/>
  <c r="E1084" i="175" s="1"/>
  <c r="B1084" i="175"/>
  <c r="J1083" i="175"/>
  <c r="I1083" i="175"/>
  <c r="H1083" i="175"/>
  <c r="F1083" i="175"/>
  <c r="D1083" i="175"/>
  <c r="E1083" i="175" s="1"/>
  <c r="B1083" i="175"/>
  <c r="J1082" i="175"/>
  <c r="I1082" i="175"/>
  <c r="H1082" i="175"/>
  <c r="F1082" i="175"/>
  <c r="D1082" i="175"/>
  <c r="E1082" i="175" s="1"/>
  <c r="B1082" i="175"/>
  <c r="J1081" i="175"/>
  <c r="I1081" i="175"/>
  <c r="H1081" i="175"/>
  <c r="F1081" i="175"/>
  <c r="D1081" i="175"/>
  <c r="E1081" i="175" s="1"/>
  <c r="B1081" i="175"/>
  <c r="J1080" i="175"/>
  <c r="I1080" i="175"/>
  <c r="H1080" i="175"/>
  <c r="F1080" i="175"/>
  <c r="D1080" i="175"/>
  <c r="E1080" i="175" s="1"/>
  <c r="B1080" i="175"/>
  <c r="J1079" i="175"/>
  <c r="I1079" i="175"/>
  <c r="H1079" i="175"/>
  <c r="F1079" i="175"/>
  <c r="D1079" i="175"/>
  <c r="E1079" i="175" s="1"/>
  <c r="B1079" i="175"/>
  <c r="J1078" i="175"/>
  <c r="I1078" i="175"/>
  <c r="H1078" i="175"/>
  <c r="F1078" i="175"/>
  <c r="D1078" i="175"/>
  <c r="E1078" i="175" s="1"/>
  <c r="B1078" i="175"/>
  <c r="J1077" i="175"/>
  <c r="I1077" i="175"/>
  <c r="H1077" i="175"/>
  <c r="F1077" i="175"/>
  <c r="D1077" i="175"/>
  <c r="E1077" i="175" s="1"/>
  <c r="B1077" i="175"/>
  <c r="J1076" i="175"/>
  <c r="I1076" i="175"/>
  <c r="H1076" i="175"/>
  <c r="F1076" i="175"/>
  <c r="D1076" i="175"/>
  <c r="E1076" i="175" s="1"/>
  <c r="B1076" i="175"/>
  <c r="J1075" i="175"/>
  <c r="I1075" i="175"/>
  <c r="H1075" i="175"/>
  <c r="F1075" i="175"/>
  <c r="D1075" i="175"/>
  <c r="E1075" i="175" s="1"/>
  <c r="B1075" i="175"/>
  <c r="J1074" i="175"/>
  <c r="I1074" i="175"/>
  <c r="H1074" i="175"/>
  <c r="F1074" i="175"/>
  <c r="D1074" i="175"/>
  <c r="E1074" i="175" s="1"/>
  <c r="B1074" i="175"/>
  <c r="J1073" i="175"/>
  <c r="I1073" i="175"/>
  <c r="H1073" i="175"/>
  <c r="F1073" i="175"/>
  <c r="D1073" i="175"/>
  <c r="E1073" i="175" s="1"/>
  <c r="B1073" i="175"/>
  <c r="J1072" i="175"/>
  <c r="I1072" i="175"/>
  <c r="H1072" i="175"/>
  <c r="F1072" i="175"/>
  <c r="D1072" i="175"/>
  <c r="E1072" i="175" s="1"/>
  <c r="B1072" i="175"/>
  <c r="J1071" i="175"/>
  <c r="I1071" i="175"/>
  <c r="H1071" i="175"/>
  <c r="F1071" i="175"/>
  <c r="D1071" i="175"/>
  <c r="E1071" i="175" s="1"/>
  <c r="B1071" i="175"/>
  <c r="J1070" i="175"/>
  <c r="I1070" i="175"/>
  <c r="H1070" i="175"/>
  <c r="F1070" i="175"/>
  <c r="D1070" i="175"/>
  <c r="E1070" i="175" s="1"/>
  <c r="B1070" i="175"/>
  <c r="J1069" i="175"/>
  <c r="I1069" i="175"/>
  <c r="H1069" i="175"/>
  <c r="F1069" i="175"/>
  <c r="D1069" i="175"/>
  <c r="E1069" i="175" s="1"/>
  <c r="B1069" i="175"/>
  <c r="J1068" i="175"/>
  <c r="I1068" i="175"/>
  <c r="H1068" i="175"/>
  <c r="F1068" i="175"/>
  <c r="D1068" i="175"/>
  <c r="E1068" i="175" s="1"/>
  <c r="B1068" i="175"/>
  <c r="J1067" i="175"/>
  <c r="I1067" i="175"/>
  <c r="H1067" i="175"/>
  <c r="F1067" i="175"/>
  <c r="D1067" i="175"/>
  <c r="E1067" i="175" s="1"/>
  <c r="B1067" i="175"/>
  <c r="J1066" i="175"/>
  <c r="I1066" i="175"/>
  <c r="H1066" i="175"/>
  <c r="F1066" i="175"/>
  <c r="D1066" i="175"/>
  <c r="E1066" i="175" s="1"/>
  <c r="B1066" i="175"/>
  <c r="J1065" i="175"/>
  <c r="I1065" i="175"/>
  <c r="H1065" i="175"/>
  <c r="F1065" i="175"/>
  <c r="D1065" i="175"/>
  <c r="E1065" i="175" s="1"/>
  <c r="B1065" i="175"/>
  <c r="J1064" i="175"/>
  <c r="I1064" i="175"/>
  <c r="H1064" i="175"/>
  <c r="F1064" i="175"/>
  <c r="D1064" i="175"/>
  <c r="E1064" i="175" s="1"/>
  <c r="B1064" i="175"/>
  <c r="J1063" i="175"/>
  <c r="I1063" i="175"/>
  <c r="H1063" i="175"/>
  <c r="F1063" i="175"/>
  <c r="D1063" i="175"/>
  <c r="E1063" i="175" s="1"/>
  <c r="B1063" i="175"/>
  <c r="J1062" i="175"/>
  <c r="I1062" i="175"/>
  <c r="H1062" i="175"/>
  <c r="F1062" i="175"/>
  <c r="D1062" i="175"/>
  <c r="E1062" i="175" s="1"/>
  <c r="B1062" i="175"/>
  <c r="J1061" i="175"/>
  <c r="I1061" i="175"/>
  <c r="H1061" i="175"/>
  <c r="F1061" i="175"/>
  <c r="D1061" i="175"/>
  <c r="E1061" i="175" s="1"/>
  <c r="B1061" i="175"/>
  <c r="J1060" i="175"/>
  <c r="I1060" i="175"/>
  <c r="H1060" i="175"/>
  <c r="F1060" i="175"/>
  <c r="D1060" i="175"/>
  <c r="E1060" i="175" s="1"/>
  <c r="B1060" i="175"/>
  <c r="J1059" i="175"/>
  <c r="I1059" i="175"/>
  <c r="H1059" i="175"/>
  <c r="F1059" i="175"/>
  <c r="D1059" i="175"/>
  <c r="E1059" i="175" s="1"/>
  <c r="B1059" i="175"/>
  <c r="J1058" i="175"/>
  <c r="I1058" i="175"/>
  <c r="H1058" i="175"/>
  <c r="F1058" i="175"/>
  <c r="D1058" i="175"/>
  <c r="E1058" i="175" s="1"/>
  <c r="B1058" i="175"/>
  <c r="J1057" i="175"/>
  <c r="I1057" i="175"/>
  <c r="H1057" i="175"/>
  <c r="F1057" i="175"/>
  <c r="D1057" i="175"/>
  <c r="E1057" i="175" s="1"/>
  <c r="B1057" i="175"/>
  <c r="J1056" i="175"/>
  <c r="I1056" i="175"/>
  <c r="H1056" i="175"/>
  <c r="F1056" i="175"/>
  <c r="D1056" i="175"/>
  <c r="E1056" i="175" s="1"/>
  <c r="B1056" i="175"/>
  <c r="J1055" i="175"/>
  <c r="I1055" i="175"/>
  <c r="H1055" i="175"/>
  <c r="F1055" i="175"/>
  <c r="D1055" i="175"/>
  <c r="E1055" i="175" s="1"/>
  <c r="B1055" i="175"/>
  <c r="J1054" i="175"/>
  <c r="I1054" i="175"/>
  <c r="H1054" i="175"/>
  <c r="F1054" i="175"/>
  <c r="D1054" i="175"/>
  <c r="E1054" i="175" s="1"/>
  <c r="B1054" i="175"/>
  <c r="J1053" i="175"/>
  <c r="I1053" i="175"/>
  <c r="H1053" i="175"/>
  <c r="F1053" i="175"/>
  <c r="D1053" i="175"/>
  <c r="E1053" i="175" s="1"/>
  <c r="B1053" i="175"/>
  <c r="J1052" i="175"/>
  <c r="I1052" i="175"/>
  <c r="H1052" i="175"/>
  <c r="F1052" i="175"/>
  <c r="D1052" i="175"/>
  <c r="E1052" i="175" s="1"/>
  <c r="B1052" i="175"/>
  <c r="J1051" i="175"/>
  <c r="I1051" i="175"/>
  <c r="H1051" i="175"/>
  <c r="F1051" i="175"/>
  <c r="D1051" i="175"/>
  <c r="E1051" i="175" s="1"/>
  <c r="B1051" i="175"/>
  <c r="J1050" i="175"/>
  <c r="I1050" i="175"/>
  <c r="H1050" i="175"/>
  <c r="F1050" i="175"/>
  <c r="D1050" i="175"/>
  <c r="E1050" i="175" s="1"/>
  <c r="B1050" i="175"/>
  <c r="J1049" i="175"/>
  <c r="I1049" i="175"/>
  <c r="H1049" i="175"/>
  <c r="F1049" i="175"/>
  <c r="D1049" i="175"/>
  <c r="E1049" i="175" s="1"/>
  <c r="B1049" i="175"/>
  <c r="J1048" i="175"/>
  <c r="I1048" i="175"/>
  <c r="H1048" i="175"/>
  <c r="F1048" i="175"/>
  <c r="D1048" i="175"/>
  <c r="E1048" i="175" s="1"/>
  <c r="B1048" i="175"/>
  <c r="J1047" i="175"/>
  <c r="I1047" i="175"/>
  <c r="H1047" i="175"/>
  <c r="F1047" i="175"/>
  <c r="D1047" i="175"/>
  <c r="E1047" i="175" s="1"/>
  <c r="B1047" i="175"/>
  <c r="J1046" i="175"/>
  <c r="I1046" i="175"/>
  <c r="H1046" i="175"/>
  <c r="F1046" i="175"/>
  <c r="D1046" i="175"/>
  <c r="E1046" i="175" s="1"/>
  <c r="B1046" i="175"/>
  <c r="J1045" i="175"/>
  <c r="I1045" i="175"/>
  <c r="H1045" i="175"/>
  <c r="F1045" i="175"/>
  <c r="D1045" i="175"/>
  <c r="E1045" i="175" s="1"/>
  <c r="B1045" i="175"/>
  <c r="J1044" i="175"/>
  <c r="I1044" i="175"/>
  <c r="H1044" i="175"/>
  <c r="F1044" i="175"/>
  <c r="D1044" i="175"/>
  <c r="E1044" i="175" s="1"/>
  <c r="B1044" i="175"/>
  <c r="J1043" i="175"/>
  <c r="I1043" i="175"/>
  <c r="H1043" i="175"/>
  <c r="F1043" i="175"/>
  <c r="D1043" i="175"/>
  <c r="E1043" i="175" s="1"/>
  <c r="B1043" i="175"/>
  <c r="J1042" i="175"/>
  <c r="I1042" i="175"/>
  <c r="H1042" i="175"/>
  <c r="F1042" i="175"/>
  <c r="D1042" i="175"/>
  <c r="E1042" i="175" s="1"/>
  <c r="B1042" i="175"/>
  <c r="J1041" i="175"/>
  <c r="I1041" i="175"/>
  <c r="H1041" i="175"/>
  <c r="F1041" i="175"/>
  <c r="D1041" i="175"/>
  <c r="E1041" i="175" s="1"/>
  <c r="B1041" i="175"/>
  <c r="J1040" i="175"/>
  <c r="I1040" i="175"/>
  <c r="H1040" i="175"/>
  <c r="F1040" i="175"/>
  <c r="D1040" i="175"/>
  <c r="E1040" i="175" s="1"/>
  <c r="B1040" i="175"/>
  <c r="J1039" i="175"/>
  <c r="I1039" i="175"/>
  <c r="H1039" i="175"/>
  <c r="F1039" i="175"/>
  <c r="D1039" i="175"/>
  <c r="E1039" i="175" s="1"/>
  <c r="B1039" i="175"/>
  <c r="J1038" i="175"/>
  <c r="I1038" i="175"/>
  <c r="H1038" i="175"/>
  <c r="F1038" i="175"/>
  <c r="D1038" i="175"/>
  <c r="E1038" i="175" s="1"/>
  <c r="B1038" i="175"/>
  <c r="J1037" i="175"/>
  <c r="I1037" i="175"/>
  <c r="H1037" i="175"/>
  <c r="F1037" i="175"/>
  <c r="D1037" i="175"/>
  <c r="E1037" i="175" s="1"/>
  <c r="B1037" i="175"/>
  <c r="J1036" i="175"/>
  <c r="I1036" i="175"/>
  <c r="H1036" i="175"/>
  <c r="F1036" i="175"/>
  <c r="D1036" i="175"/>
  <c r="E1036" i="175" s="1"/>
  <c r="B1036" i="175"/>
  <c r="J1035" i="175"/>
  <c r="I1035" i="175"/>
  <c r="H1035" i="175"/>
  <c r="F1035" i="175"/>
  <c r="D1035" i="175"/>
  <c r="E1035" i="175" s="1"/>
  <c r="B1035" i="175"/>
  <c r="J1034" i="175"/>
  <c r="I1034" i="175"/>
  <c r="H1034" i="175"/>
  <c r="F1034" i="175"/>
  <c r="D1034" i="175"/>
  <c r="E1034" i="175" s="1"/>
  <c r="B1034" i="175"/>
  <c r="J1033" i="175"/>
  <c r="I1033" i="175"/>
  <c r="H1033" i="175"/>
  <c r="F1033" i="175"/>
  <c r="D1033" i="175"/>
  <c r="E1033" i="175" s="1"/>
  <c r="B1033" i="175"/>
  <c r="J1032" i="175"/>
  <c r="I1032" i="175"/>
  <c r="H1032" i="175"/>
  <c r="F1032" i="175"/>
  <c r="D1032" i="175"/>
  <c r="E1032" i="175" s="1"/>
  <c r="B1032" i="175"/>
  <c r="J1031" i="175"/>
  <c r="I1031" i="175"/>
  <c r="H1031" i="175"/>
  <c r="F1031" i="175"/>
  <c r="D1031" i="175"/>
  <c r="E1031" i="175" s="1"/>
  <c r="B1031" i="175"/>
  <c r="J1030" i="175"/>
  <c r="I1030" i="175"/>
  <c r="H1030" i="175"/>
  <c r="F1030" i="175"/>
  <c r="D1030" i="175"/>
  <c r="E1030" i="175" s="1"/>
  <c r="B1030" i="175"/>
  <c r="J1029" i="175"/>
  <c r="I1029" i="175"/>
  <c r="H1029" i="175"/>
  <c r="F1029" i="175"/>
  <c r="D1029" i="175"/>
  <c r="E1029" i="175" s="1"/>
  <c r="B1029" i="175"/>
  <c r="J1028" i="175"/>
  <c r="I1028" i="175"/>
  <c r="H1028" i="175"/>
  <c r="F1028" i="175"/>
  <c r="D1028" i="175"/>
  <c r="E1028" i="175" s="1"/>
  <c r="B1028" i="175"/>
  <c r="J1027" i="175"/>
  <c r="I1027" i="175"/>
  <c r="H1027" i="175"/>
  <c r="F1027" i="175"/>
  <c r="D1027" i="175"/>
  <c r="E1027" i="175" s="1"/>
  <c r="B1027" i="175"/>
  <c r="J1026" i="175"/>
  <c r="I1026" i="175"/>
  <c r="H1026" i="175"/>
  <c r="F1026" i="175"/>
  <c r="D1026" i="175"/>
  <c r="E1026" i="175" s="1"/>
  <c r="B1026" i="175"/>
  <c r="J1025" i="175"/>
  <c r="I1025" i="175"/>
  <c r="H1025" i="175"/>
  <c r="F1025" i="175"/>
  <c r="D1025" i="175"/>
  <c r="E1025" i="175" s="1"/>
  <c r="B1025" i="175"/>
  <c r="J1024" i="175"/>
  <c r="I1024" i="175"/>
  <c r="H1024" i="175"/>
  <c r="F1024" i="175"/>
  <c r="D1024" i="175"/>
  <c r="E1024" i="175" s="1"/>
  <c r="B1024" i="175"/>
  <c r="J1023" i="175"/>
  <c r="I1023" i="175"/>
  <c r="H1023" i="175"/>
  <c r="F1023" i="175"/>
  <c r="D1023" i="175"/>
  <c r="E1023" i="175" s="1"/>
  <c r="B1023" i="175"/>
  <c r="J1022" i="175"/>
  <c r="I1022" i="175"/>
  <c r="H1022" i="175"/>
  <c r="F1022" i="175"/>
  <c r="D1022" i="175"/>
  <c r="E1022" i="175" s="1"/>
  <c r="B1022" i="175"/>
  <c r="J1021" i="175"/>
  <c r="I1021" i="175"/>
  <c r="H1021" i="175"/>
  <c r="F1021" i="175"/>
  <c r="D1021" i="175"/>
  <c r="E1021" i="175" s="1"/>
  <c r="B1021" i="175"/>
  <c r="J1020" i="175"/>
  <c r="I1020" i="175"/>
  <c r="H1020" i="175"/>
  <c r="F1020" i="175"/>
  <c r="D1020" i="175"/>
  <c r="E1020" i="175" s="1"/>
  <c r="B1020" i="175"/>
  <c r="J1019" i="175"/>
  <c r="I1019" i="175"/>
  <c r="H1019" i="175"/>
  <c r="F1019" i="175"/>
  <c r="D1019" i="175"/>
  <c r="E1019" i="175" s="1"/>
  <c r="B1019" i="175"/>
  <c r="J1018" i="175"/>
  <c r="I1018" i="175"/>
  <c r="H1018" i="175"/>
  <c r="F1018" i="175"/>
  <c r="D1018" i="175"/>
  <c r="E1018" i="175" s="1"/>
  <c r="B1018" i="175"/>
  <c r="J1017" i="175"/>
  <c r="I1017" i="175"/>
  <c r="H1017" i="175"/>
  <c r="F1017" i="175"/>
  <c r="D1017" i="175"/>
  <c r="E1017" i="175" s="1"/>
  <c r="B1017" i="175"/>
  <c r="J1016" i="175"/>
  <c r="I1016" i="175"/>
  <c r="H1016" i="175"/>
  <c r="F1016" i="175"/>
  <c r="D1016" i="175"/>
  <c r="E1016" i="175" s="1"/>
  <c r="B1016" i="175"/>
  <c r="J1015" i="175"/>
  <c r="I1015" i="175"/>
  <c r="H1015" i="175"/>
  <c r="F1015" i="175"/>
  <c r="D1015" i="175"/>
  <c r="E1015" i="175" s="1"/>
  <c r="B1015" i="175"/>
  <c r="J1014" i="175"/>
  <c r="I1014" i="175"/>
  <c r="H1014" i="175"/>
  <c r="F1014" i="175"/>
  <c r="D1014" i="175"/>
  <c r="E1014" i="175" s="1"/>
  <c r="B1014" i="175"/>
  <c r="J1013" i="175"/>
  <c r="I1013" i="175"/>
  <c r="H1013" i="175"/>
  <c r="F1013" i="175"/>
  <c r="D1013" i="175"/>
  <c r="E1013" i="175" s="1"/>
  <c r="B1013" i="175"/>
  <c r="J1012" i="175"/>
  <c r="I1012" i="175"/>
  <c r="H1012" i="175"/>
  <c r="F1012" i="175"/>
  <c r="D1012" i="175"/>
  <c r="E1012" i="175" s="1"/>
  <c r="B1012" i="175"/>
  <c r="J1011" i="175"/>
  <c r="I1011" i="175"/>
  <c r="H1011" i="175"/>
  <c r="F1011" i="175"/>
  <c r="D1011" i="175"/>
  <c r="E1011" i="175" s="1"/>
  <c r="B1011" i="175"/>
  <c r="J1010" i="175"/>
  <c r="I1010" i="175"/>
  <c r="H1010" i="175"/>
  <c r="F1010" i="175"/>
  <c r="D1010" i="175"/>
  <c r="E1010" i="175" s="1"/>
  <c r="B1010" i="175"/>
  <c r="J1009" i="175"/>
  <c r="I1009" i="175"/>
  <c r="H1009" i="175"/>
  <c r="F1009" i="175"/>
  <c r="D1009" i="175"/>
  <c r="E1009" i="175" s="1"/>
  <c r="B1009" i="175"/>
  <c r="J1008" i="175"/>
  <c r="I1008" i="175"/>
  <c r="H1008" i="175"/>
  <c r="F1008" i="175"/>
  <c r="D1008" i="175"/>
  <c r="E1008" i="175" s="1"/>
  <c r="B1008" i="175"/>
  <c r="J1007" i="175"/>
  <c r="I1007" i="175"/>
  <c r="H1007" i="175"/>
  <c r="F1007" i="175"/>
  <c r="D1007" i="175"/>
  <c r="E1007" i="175" s="1"/>
  <c r="B1007" i="175"/>
  <c r="J1006" i="175"/>
  <c r="I1006" i="175"/>
  <c r="H1006" i="175"/>
  <c r="F1006" i="175"/>
  <c r="D1006" i="175"/>
  <c r="E1006" i="175" s="1"/>
  <c r="B1006" i="175"/>
  <c r="J1005" i="175"/>
  <c r="I1005" i="175"/>
  <c r="H1005" i="175"/>
  <c r="F1005" i="175"/>
  <c r="D1005" i="175"/>
  <c r="E1005" i="175" s="1"/>
  <c r="B1005" i="175"/>
  <c r="J1004" i="175"/>
  <c r="I1004" i="175"/>
  <c r="H1004" i="175"/>
  <c r="F1004" i="175"/>
  <c r="D1004" i="175"/>
  <c r="E1004" i="175" s="1"/>
  <c r="B1004" i="175"/>
  <c r="J1003" i="175"/>
  <c r="I1003" i="175"/>
  <c r="H1003" i="175"/>
  <c r="F1003" i="175"/>
  <c r="D1003" i="175"/>
  <c r="E1003" i="175" s="1"/>
  <c r="B1003" i="175"/>
  <c r="J1002" i="175"/>
  <c r="I1002" i="175"/>
  <c r="H1002" i="175"/>
  <c r="F1002" i="175"/>
  <c r="D1002" i="175"/>
  <c r="E1002" i="175" s="1"/>
  <c r="B1002" i="175"/>
  <c r="J1001" i="175"/>
  <c r="I1001" i="175"/>
  <c r="H1001" i="175"/>
  <c r="F1001" i="175"/>
  <c r="D1001" i="175"/>
  <c r="E1001" i="175" s="1"/>
  <c r="B1001" i="175"/>
  <c r="J1000" i="175"/>
  <c r="I1000" i="175"/>
  <c r="H1000" i="175"/>
  <c r="F1000" i="175"/>
  <c r="D1000" i="175"/>
  <c r="E1000" i="175" s="1"/>
  <c r="B1000" i="175"/>
  <c r="J999" i="175"/>
  <c r="I999" i="175"/>
  <c r="H999" i="175"/>
  <c r="F999" i="175"/>
  <c r="D999" i="175"/>
  <c r="E999" i="175" s="1"/>
  <c r="B999" i="175"/>
  <c r="J998" i="175"/>
  <c r="I998" i="175"/>
  <c r="H998" i="175"/>
  <c r="F998" i="175"/>
  <c r="D998" i="175"/>
  <c r="E998" i="175" s="1"/>
  <c r="B998" i="175"/>
  <c r="J997" i="175"/>
  <c r="I997" i="175"/>
  <c r="H997" i="175"/>
  <c r="F997" i="175"/>
  <c r="D997" i="175"/>
  <c r="E997" i="175" s="1"/>
  <c r="B997" i="175"/>
  <c r="J996" i="175"/>
  <c r="I996" i="175"/>
  <c r="H996" i="175"/>
  <c r="F996" i="175"/>
  <c r="D996" i="175"/>
  <c r="E996" i="175" s="1"/>
  <c r="B996" i="175"/>
  <c r="J995" i="175"/>
  <c r="I995" i="175"/>
  <c r="H995" i="175"/>
  <c r="F995" i="175"/>
  <c r="D995" i="175"/>
  <c r="E995" i="175" s="1"/>
  <c r="B995" i="175"/>
  <c r="J994" i="175"/>
  <c r="I994" i="175"/>
  <c r="H994" i="175"/>
  <c r="F994" i="175"/>
  <c r="D994" i="175"/>
  <c r="E994" i="175" s="1"/>
  <c r="B994" i="175"/>
  <c r="J993" i="175"/>
  <c r="I993" i="175"/>
  <c r="H993" i="175"/>
  <c r="F993" i="175"/>
  <c r="D993" i="175"/>
  <c r="E993" i="175" s="1"/>
  <c r="B993" i="175"/>
  <c r="J992" i="175"/>
  <c r="I992" i="175"/>
  <c r="H992" i="175"/>
  <c r="F992" i="175"/>
  <c r="D992" i="175"/>
  <c r="E992" i="175" s="1"/>
  <c r="B992" i="175"/>
  <c r="J991" i="175"/>
  <c r="I991" i="175"/>
  <c r="H991" i="175"/>
  <c r="F991" i="175"/>
  <c r="D991" i="175"/>
  <c r="E991" i="175" s="1"/>
  <c r="B991" i="175"/>
  <c r="J990" i="175"/>
  <c r="I990" i="175"/>
  <c r="H990" i="175"/>
  <c r="F990" i="175"/>
  <c r="D990" i="175"/>
  <c r="E990" i="175" s="1"/>
  <c r="B990" i="175"/>
  <c r="J989" i="175"/>
  <c r="I989" i="175"/>
  <c r="H989" i="175"/>
  <c r="F989" i="175"/>
  <c r="D989" i="175"/>
  <c r="E989" i="175" s="1"/>
  <c r="B989" i="175"/>
  <c r="J988" i="175"/>
  <c r="I988" i="175"/>
  <c r="H988" i="175"/>
  <c r="F988" i="175"/>
  <c r="D988" i="175"/>
  <c r="E988" i="175" s="1"/>
  <c r="B988" i="175"/>
  <c r="J987" i="175"/>
  <c r="I987" i="175"/>
  <c r="H987" i="175"/>
  <c r="F987" i="175"/>
  <c r="D987" i="175"/>
  <c r="E987" i="175" s="1"/>
  <c r="B987" i="175"/>
  <c r="J986" i="175"/>
  <c r="I986" i="175"/>
  <c r="H986" i="175"/>
  <c r="F986" i="175"/>
  <c r="D986" i="175"/>
  <c r="E986" i="175" s="1"/>
  <c r="B986" i="175"/>
  <c r="J985" i="175"/>
  <c r="I985" i="175"/>
  <c r="H985" i="175"/>
  <c r="F985" i="175"/>
  <c r="D985" i="175"/>
  <c r="E985" i="175" s="1"/>
  <c r="B985" i="175"/>
  <c r="J984" i="175"/>
  <c r="I984" i="175"/>
  <c r="H984" i="175"/>
  <c r="F984" i="175"/>
  <c r="D984" i="175"/>
  <c r="E984" i="175" s="1"/>
  <c r="B984" i="175"/>
  <c r="J983" i="175"/>
  <c r="I983" i="175"/>
  <c r="H983" i="175"/>
  <c r="F983" i="175"/>
  <c r="D983" i="175"/>
  <c r="E983" i="175" s="1"/>
  <c r="B983" i="175"/>
  <c r="J982" i="175"/>
  <c r="I982" i="175"/>
  <c r="H982" i="175"/>
  <c r="F982" i="175"/>
  <c r="D982" i="175"/>
  <c r="E982" i="175" s="1"/>
  <c r="B982" i="175"/>
  <c r="J981" i="175"/>
  <c r="I981" i="175"/>
  <c r="H981" i="175"/>
  <c r="F981" i="175"/>
  <c r="D981" i="175"/>
  <c r="E981" i="175" s="1"/>
  <c r="B981" i="175"/>
  <c r="J980" i="175"/>
  <c r="I980" i="175"/>
  <c r="H980" i="175"/>
  <c r="F980" i="175"/>
  <c r="D980" i="175"/>
  <c r="E980" i="175" s="1"/>
  <c r="B980" i="175"/>
  <c r="J979" i="175"/>
  <c r="I979" i="175"/>
  <c r="H979" i="175"/>
  <c r="F979" i="175"/>
  <c r="D979" i="175"/>
  <c r="E979" i="175" s="1"/>
  <c r="B979" i="175"/>
  <c r="J978" i="175"/>
  <c r="I978" i="175"/>
  <c r="H978" i="175"/>
  <c r="F978" i="175"/>
  <c r="D978" i="175"/>
  <c r="E978" i="175" s="1"/>
  <c r="B978" i="175"/>
  <c r="J977" i="175"/>
  <c r="I977" i="175"/>
  <c r="H977" i="175"/>
  <c r="F977" i="175"/>
  <c r="D977" i="175"/>
  <c r="E977" i="175" s="1"/>
  <c r="B977" i="175"/>
  <c r="J976" i="175"/>
  <c r="I976" i="175"/>
  <c r="H976" i="175"/>
  <c r="F976" i="175"/>
  <c r="D976" i="175"/>
  <c r="E976" i="175" s="1"/>
  <c r="B976" i="175"/>
  <c r="J975" i="175"/>
  <c r="I975" i="175"/>
  <c r="H975" i="175"/>
  <c r="F975" i="175"/>
  <c r="D975" i="175"/>
  <c r="E975" i="175" s="1"/>
  <c r="B975" i="175"/>
  <c r="J974" i="175"/>
  <c r="I974" i="175"/>
  <c r="H974" i="175"/>
  <c r="F974" i="175"/>
  <c r="D974" i="175"/>
  <c r="E974" i="175" s="1"/>
  <c r="B974" i="175"/>
  <c r="J973" i="175"/>
  <c r="I973" i="175"/>
  <c r="H973" i="175"/>
  <c r="F973" i="175"/>
  <c r="D973" i="175"/>
  <c r="E973" i="175" s="1"/>
  <c r="B973" i="175"/>
  <c r="J972" i="175"/>
  <c r="I972" i="175"/>
  <c r="H972" i="175"/>
  <c r="F972" i="175"/>
  <c r="D972" i="175"/>
  <c r="E972" i="175" s="1"/>
  <c r="B972" i="175"/>
  <c r="J971" i="175"/>
  <c r="I971" i="175"/>
  <c r="H971" i="175"/>
  <c r="F971" i="175"/>
  <c r="D971" i="175"/>
  <c r="E971" i="175" s="1"/>
  <c r="B971" i="175"/>
  <c r="J970" i="175"/>
  <c r="I970" i="175"/>
  <c r="H970" i="175"/>
  <c r="F970" i="175"/>
  <c r="D970" i="175"/>
  <c r="E970" i="175" s="1"/>
  <c r="B970" i="175"/>
  <c r="J969" i="175"/>
  <c r="I969" i="175"/>
  <c r="H969" i="175"/>
  <c r="F969" i="175"/>
  <c r="D969" i="175"/>
  <c r="E969" i="175" s="1"/>
  <c r="B969" i="175"/>
  <c r="J968" i="175"/>
  <c r="I968" i="175"/>
  <c r="H968" i="175"/>
  <c r="F968" i="175"/>
  <c r="D968" i="175"/>
  <c r="E968" i="175" s="1"/>
  <c r="B968" i="175"/>
  <c r="J967" i="175"/>
  <c r="I967" i="175"/>
  <c r="H967" i="175"/>
  <c r="F967" i="175"/>
  <c r="D967" i="175"/>
  <c r="E967" i="175" s="1"/>
  <c r="B967" i="175"/>
  <c r="J966" i="175"/>
  <c r="I966" i="175"/>
  <c r="H966" i="175"/>
  <c r="F966" i="175"/>
  <c r="D966" i="175"/>
  <c r="E966" i="175" s="1"/>
  <c r="B966" i="175"/>
  <c r="J965" i="175"/>
  <c r="I965" i="175"/>
  <c r="H965" i="175"/>
  <c r="F965" i="175"/>
  <c r="D965" i="175"/>
  <c r="E965" i="175" s="1"/>
  <c r="B965" i="175"/>
  <c r="J964" i="175"/>
  <c r="I964" i="175"/>
  <c r="H964" i="175"/>
  <c r="F964" i="175"/>
  <c r="D964" i="175"/>
  <c r="E964" i="175" s="1"/>
  <c r="B964" i="175"/>
  <c r="J963" i="175"/>
  <c r="I963" i="175"/>
  <c r="H963" i="175"/>
  <c r="F963" i="175"/>
  <c r="D963" i="175"/>
  <c r="E963" i="175" s="1"/>
  <c r="B963" i="175"/>
  <c r="J962" i="175"/>
  <c r="I962" i="175"/>
  <c r="H962" i="175"/>
  <c r="F962" i="175"/>
  <c r="D962" i="175"/>
  <c r="E962" i="175" s="1"/>
  <c r="B962" i="175"/>
  <c r="J961" i="175"/>
  <c r="I961" i="175"/>
  <c r="H961" i="175"/>
  <c r="F961" i="175"/>
  <c r="D961" i="175"/>
  <c r="E961" i="175" s="1"/>
  <c r="B961" i="175"/>
  <c r="J960" i="175"/>
  <c r="I960" i="175"/>
  <c r="H960" i="175"/>
  <c r="F960" i="175"/>
  <c r="D960" i="175"/>
  <c r="E960" i="175" s="1"/>
  <c r="B960" i="175"/>
  <c r="J959" i="175"/>
  <c r="I959" i="175"/>
  <c r="H959" i="175"/>
  <c r="F959" i="175"/>
  <c r="D959" i="175"/>
  <c r="E959" i="175" s="1"/>
  <c r="B959" i="175"/>
  <c r="J958" i="175"/>
  <c r="I958" i="175"/>
  <c r="H958" i="175"/>
  <c r="F958" i="175"/>
  <c r="D958" i="175"/>
  <c r="E958" i="175" s="1"/>
  <c r="B958" i="175"/>
  <c r="J957" i="175"/>
  <c r="I957" i="175"/>
  <c r="H957" i="175"/>
  <c r="F957" i="175"/>
  <c r="D957" i="175"/>
  <c r="E957" i="175" s="1"/>
  <c r="B957" i="175"/>
  <c r="J956" i="175"/>
  <c r="I956" i="175"/>
  <c r="H956" i="175"/>
  <c r="F956" i="175"/>
  <c r="D956" i="175"/>
  <c r="E956" i="175" s="1"/>
  <c r="B956" i="175"/>
  <c r="J955" i="175"/>
  <c r="I955" i="175"/>
  <c r="H955" i="175"/>
  <c r="F955" i="175"/>
  <c r="D955" i="175"/>
  <c r="E955" i="175" s="1"/>
  <c r="B955" i="175"/>
  <c r="J954" i="175"/>
  <c r="I954" i="175"/>
  <c r="H954" i="175"/>
  <c r="F954" i="175"/>
  <c r="D954" i="175"/>
  <c r="E954" i="175" s="1"/>
  <c r="B954" i="175"/>
  <c r="J953" i="175"/>
  <c r="I953" i="175"/>
  <c r="H953" i="175"/>
  <c r="F953" i="175"/>
  <c r="D953" i="175"/>
  <c r="E953" i="175" s="1"/>
  <c r="B953" i="175"/>
  <c r="J952" i="175"/>
  <c r="I952" i="175"/>
  <c r="H952" i="175"/>
  <c r="F952" i="175"/>
  <c r="D952" i="175"/>
  <c r="E952" i="175" s="1"/>
  <c r="B952" i="175"/>
  <c r="J951" i="175"/>
  <c r="I951" i="175"/>
  <c r="H951" i="175"/>
  <c r="F951" i="175"/>
  <c r="D951" i="175"/>
  <c r="E951" i="175" s="1"/>
  <c r="B951" i="175"/>
  <c r="J950" i="175"/>
  <c r="I950" i="175"/>
  <c r="H950" i="175"/>
  <c r="F950" i="175"/>
  <c r="D950" i="175"/>
  <c r="E950" i="175" s="1"/>
  <c r="B950" i="175"/>
  <c r="J949" i="175"/>
  <c r="I949" i="175"/>
  <c r="H949" i="175"/>
  <c r="F949" i="175"/>
  <c r="D949" i="175"/>
  <c r="E949" i="175" s="1"/>
  <c r="B949" i="175"/>
  <c r="J948" i="175"/>
  <c r="I948" i="175"/>
  <c r="H948" i="175"/>
  <c r="F948" i="175"/>
  <c r="D948" i="175"/>
  <c r="E948" i="175" s="1"/>
  <c r="B948" i="175"/>
  <c r="J947" i="175"/>
  <c r="I947" i="175"/>
  <c r="H947" i="175"/>
  <c r="F947" i="175"/>
  <c r="D947" i="175"/>
  <c r="E947" i="175" s="1"/>
  <c r="B947" i="175"/>
  <c r="J946" i="175"/>
  <c r="I946" i="175"/>
  <c r="H946" i="175"/>
  <c r="F946" i="175"/>
  <c r="D946" i="175"/>
  <c r="E946" i="175" s="1"/>
  <c r="B946" i="175"/>
  <c r="J945" i="175"/>
  <c r="I945" i="175"/>
  <c r="H945" i="175"/>
  <c r="F945" i="175"/>
  <c r="D945" i="175"/>
  <c r="E945" i="175" s="1"/>
  <c r="B945" i="175"/>
  <c r="J944" i="175"/>
  <c r="I944" i="175"/>
  <c r="H944" i="175"/>
  <c r="F944" i="175"/>
  <c r="D944" i="175"/>
  <c r="E944" i="175" s="1"/>
  <c r="B944" i="175"/>
  <c r="J943" i="175"/>
  <c r="I943" i="175"/>
  <c r="H943" i="175"/>
  <c r="F943" i="175"/>
  <c r="D943" i="175"/>
  <c r="E943" i="175" s="1"/>
  <c r="B943" i="175"/>
  <c r="J942" i="175"/>
  <c r="I942" i="175"/>
  <c r="H942" i="175"/>
  <c r="F942" i="175"/>
  <c r="D942" i="175"/>
  <c r="E942" i="175" s="1"/>
  <c r="B942" i="175"/>
  <c r="J941" i="175"/>
  <c r="I941" i="175"/>
  <c r="H941" i="175"/>
  <c r="F941" i="175"/>
  <c r="D941" i="175"/>
  <c r="E941" i="175" s="1"/>
  <c r="B941" i="175"/>
  <c r="J940" i="175"/>
  <c r="I940" i="175"/>
  <c r="H940" i="175"/>
  <c r="F940" i="175"/>
  <c r="D940" i="175"/>
  <c r="E940" i="175" s="1"/>
  <c r="B940" i="175"/>
  <c r="J939" i="175"/>
  <c r="I939" i="175"/>
  <c r="H939" i="175"/>
  <c r="F939" i="175"/>
  <c r="D939" i="175"/>
  <c r="E939" i="175" s="1"/>
  <c r="B939" i="175"/>
  <c r="J938" i="175"/>
  <c r="I938" i="175"/>
  <c r="H938" i="175"/>
  <c r="F938" i="175"/>
  <c r="D938" i="175"/>
  <c r="E938" i="175" s="1"/>
  <c r="B938" i="175"/>
  <c r="J937" i="175"/>
  <c r="I937" i="175"/>
  <c r="H937" i="175"/>
  <c r="F937" i="175"/>
  <c r="D937" i="175"/>
  <c r="E937" i="175" s="1"/>
  <c r="B937" i="175"/>
  <c r="J936" i="175"/>
  <c r="I936" i="175"/>
  <c r="H936" i="175"/>
  <c r="F936" i="175"/>
  <c r="D936" i="175"/>
  <c r="E936" i="175" s="1"/>
  <c r="B936" i="175"/>
  <c r="J935" i="175"/>
  <c r="I935" i="175"/>
  <c r="H935" i="175"/>
  <c r="F935" i="175"/>
  <c r="D935" i="175"/>
  <c r="E935" i="175" s="1"/>
  <c r="B935" i="175"/>
  <c r="J934" i="175"/>
  <c r="I934" i="175"/>
  <c r="H934" i="175"/>
  <c r="F934" i="175"/>
  <c r="D934" i="175"/>
  <c r="E934" i="175" s="1"/>
  <c r="B934" i="175"/>
  <c r="J933" i="175"/>
  <c r="I933" i="175"/>
  <c r="H933" i="175"/>
  <c r="F933" i="175"/>
  <c r="D933" i="175"/>
  <c r="E933" i="175" s="1"/>
  <c r="B933" i="175"/>
  <c r="J932" i="175"/>
  <c r="I932" i="175"/>
  <c r="H932" i="175"/>
  <c r="F932" i="175"/>
  <c r="D932" i="175"/>
  <c r="E932" i="175" s="1"/>
  <c r="B932" i="175"/>
  <c r="J931" i="175"/>
  <c r="I931" i="175"/>
  <c r="H931" i="175"/>
  <c r="F931" i="175"/>
  <c r="D931" i="175"/>
  <c r="E931" i="175" s="1"/>
  <c r="B931" i="175"/>
  <c r="J930" i="175"/>
  <c r="I930" i="175"/>
  <c r="H930" i="175"/>
  <c r="F930" i="175"/>
  <c r="D930" i="175"/>
  <c r="E930" i="175" s="1"/>
  <c r="B930" i="175"/>
  <c r="J929" i="175"/>
  <c r="I929" i="175"/>
  <c r="H929" i="175"/>
  <c r="F929" i="175"/>
  <c r="D929" i="175"/>
  <c r="E929" i="175" s="1"/>
  <c r="B929" i="175"/>
  <c r="J928" i="175"/>
  <c r="I928" i="175"/>
  <c r="H928" i="175"/>
  <c r="F928" i="175"/>
  <c r="D928" i="175"/>
  <c r="E928" i="175" s="1"/>
  <c r="B928" i="175"/>
  <c r="J927" i="175"/>
  <c r="I927" i="175"/>
  <c r="H927" i="175"/>
  <c r="F927" i="175"/>
  <c r="D927" i="175"/>
  <c r="E927" i="175" s="1"/>
  <c r="B927" i="175"/>
  <c r="J926" i="175"/>
  <c r="I926" i="175"/>
  <c r="H926" i="175"/>
  <c r="F926" i="175"/>
  <c r="D926" i="175"/>
  <c r="E926" i="175" s="1"/>
  <c r="B926" i="175"/>
  <c r="J925" i="175"/>
  <c r="I925" i="175"/>
  <c r="H925" i="175"/>
  <c r="F925" i="175"/>
  <c r="D925" i="175"/>
  <c r="E925" i="175" s="1"/>
  <c r="B925" i="175"/>
  <c r="J924" i="175"/>
  <c r="I924" i="175"/>
  <c r="H924" i="175"/>
  <c r="F924" i="175"/>
  <c r="D924" i="175"/>
  <c r="E924" i="175" s="1"/>
  <c r="B924" i="175"/>
  <c r="J923" i="175"/>
  <c r="I923" i="175"/>
  <c r="H923" i="175"/>
  <c r="F923" i="175"/>
  <c r="D923" i="175"/>
  <c r="E923" i="175" s="1"/>
  <c r="B923" i="175"/>
  <c r="J922" i="175"/>
  <c r="I922" i="175"/>
  <c r="H922" i="175"/>
  <c r="F922" i="175"/>
  <c r="D922" i="175"/>
  <c r="E922" i="175" s="1"/>
  <c r="B922" i="175"/>
  <c r="J921" i="175"/>
  <c r="I921" i="175"/>
  <c r="H921" i="175"/>
  <c r="F921" i="175"/>
  <c r="D921" i="175"/>
  <c r="E921" i="175" s="1"/>
  <c r="B921" i="175"/>
  <c r="J920" i="175"/>
  <c r="I920" i="175"/>
  <c r="H920" i="175"/>
  <c r="F920" i="175"/>
  <c r="D920" i="175"/>
  <c r="E920" i="175" s="1"/>
  <c r="B920" i="175"/>
  <c r="J919" i="175"/>
  <c r="I919" i="175"/>
  <c r="H919" i="175"/>
  <c r="F919" i="175"/>
  <c r="D919" i="175"/>
  <c r="E919" i="175" s="1"/>
  <c r="B919" i="175"/>
  <c r="J918" i="175"/>
  <c r="I918" i="175"/>
  <c r="H918" i="175"/>
  <c r="F918" i="175"/>
  <c r="D918" i="175"/>
  <c r="E918" i="175" s="1"/>
  <c r="B918" i="175"/>
  <c r="J917" i="175"/>
  <c r="I917" i="175"/>
  <c r="H917" i="175"/>
  <c r="F917" i="175"/>
  <c r="D917" i="175"/>
  <c r="E917" i="175" s="1"/>
  <c r="B917" i="175"/>
  <c r="J916" i="175"/>
  <c r="I916" i="175"/>
  <c r="H916" i="175"/>
  <c r="F916" i="175"/>
  <c r="D916" i="175"/>
  <c r="E916" i="175" s="1"/>
  <c r="B916" i="175"/>
  <c r="J915" i="175"/>
  <c r="I915" i="175"/>
  <c r="H915" i="175"/>
  <c r="F915" i="175"/>
  <c r="D915" i="175"/>
  <c r="E915" i="175" s="1"/>
  <c r="B915" i="175"/>
  <c r="J914" i="175"/>
  <c r="I914" i="175"/>
  <c r="H914" i="175"/>
  <c r="F914" i="175"/>
  <c r="D914" i="175"/>
  <c r="E914" i="175" s="1"/>
  <c r="B914" i="175"/>
  <c r="J913" i="175"/>
  <c r="I913" i="175"/>
  <c r="H913" i="175"/>
  <c r="F913" i="175"/>
  <c r="D913" i="175"/>
  <c r="E913" i="175" s="1"/>
  <c r="B913" i="175"/>
  <c r="J912" i="175"/>
  <c r="I912" i="175"/>
  <c r="H912" i="175"/>
  <c r="F912" i="175"/>
  <c r="D912" i="175"/>
  <c r="E912" i="175" s="1"/>
  <c r="B912" i="175"/>
  <c r="J911" i="175"/>
  <c r="I911" i="175"/>
  <c r="H911" i="175"/>
  <c r="F911" i="175"/>
  <c r="D911" i="175"/>
  <c r="E911" i="175" s="1"/>
  <c r="B911" i="175"/>
  <c r="J910" i="175"/>
  <c r="I910" i="175"/>
  <c r="H910" i="175"/>
  <c r="F910" i="175"/>
  <c r="D910" i="175"/>
  <c r="E910" i="175" s="1"/>
  <c r="B910" i="175"/>
  <c r="J909" i="175"/>
  <c r="I909" i="175"/>
  <c r="H909" i="175"/>
  <c r="F909" i="175"/>
  <c r="D909" i="175"/>
  <c r="E909" i="175" s="1"/>
  <c r="B909" i="175"/>
  <c r="J908" i="175"/>
  <c r="I908" i="175"/>
  <c r="H908" i="175"/>
  <c r="F908" i="175"/>
  <c r="D908" i="175"/>
  <c r="E908" i="175" s="1"/>
  <c r="B908" i="175"/>
  <c r="J907" i="175"/>
  <c r="I907" i="175"/>
  <c r="H907" i="175"/>
  <c r="F907" i="175"/>
  <c r="D907" i="175"/>
  <c r="E907" i="175" s="1"/>
  <c r="B907" i="175"/>
  <c r="J906" i="175"/>
  <c r="I906" i="175"/>
  <c r="H906" i="175"/>
  <c r="F906" i="175"/>
  <c r="D906" i="175"/>
  <c r="E906" i="175" s="1"/>
  <c r="B906" i="175"/>
  <c r="J905" i="175"/>
  <c r="I905" i="175"/>
  <c r="H905" i="175"/>
  <c r="F905" i="175"/>
  <c r="D905" i="175"/>
  <c r="E905" i="175" s="1"/>
  <c r="B905" i="175"/>
  <c r="J904" i="175"/>
  <c r="I904" i="175"/>
  <c r="H904" i="175"/>
  <c r="F904" i="175"/>
  <c r="D904" i="175"/>
  <c r="E904" i="175" s="1"/>
  <c r="B904" i="175"/>
  <c r="J903" i="175"/>
  <c r="I903" i="175"/>
  <c r="H903" i="175"/>
  <c r="F903" i="175"/>
  <c r="D903" i="175"/>
  <c r="E903" i="175" s="1"/>
  <c r="B903" i="175"/>
  <c r="J902" i="175"/>
  <c r="I902" i="175"/>
  <c r="H902" i="175"/>
  <c r="F902" i="175"/>
  <c r="D902" i="175"/>
  <c r="E902" i="175" s="1"/>
  <c r="B902" i="175"/>
  <c r="J901" i="175"/>
  <c r="I901" i="175"/>
  <c r="H901" i="175"/>
  <c r="F901" i="175"/>
  <c r="D901" i="175"/>
  <c r="E901" i="175" s="1"/>
  <c r="B901" i="175"/>
  <c r="J900" i="175"/>
  <c r="I900" i="175"/>
  <c r="H900" i="175"/>
  <c r="F900" i="175"/>
  <c r="D900" i="175"/>
  <c r="E900" i="175" s="1"/>
  <c r="B900" i="175"/>
  <c r="J899" i="175"/>
  <c r="I899" i="175"/>
  <c r="H899" i="175"/>
  <c r="F899" i="175"/>
  <c r="D899" i="175"/>
  <c r="E899" i="175" s="1"/>
  <c r="B899" i="175"/>
  <c r="J898" i="175"/>
  <c r="I898" i="175"/>
  <c r="H898" i="175"/>
  <c r="F898" i="175"/>
  <c r="D898" i="175"/>
  <c r="E898" i="175" s="1"/>
  <c r="B898" i="175"/>
  <c r="J897" i="175"/>
  <c r="I897" i="175"/>
  <c r="H897" i="175"/>
  <c r="F897" i="175"/>
  <c r="D897" i="175"/>
  <c r="E897" i="175" s="1"/>
  <c r="B897" i="175"/>
  <c r="J896" i="175"/>
  <c r="I896" i="175"/>
  <c r="H896" i="175"/>
  <c r="F896" i="175"/>
  <c r="D896" i="175"/>
  <c r="E896" i="175" s="1"/>
  <c r="B896" i="175"/>
  <c r="J895" i="175"/>
  <c r="I895" i="175"/>
  <c r="H895" i="175"/>
  <c r="F895" i="175"/>
  <c r="D895" i="175"/>
  <c r="E895" i="175" s="1"/>
  <c r="B895" i="175"/>
  <c r="J894" i="175"/>
  <c r="I894" i="175"/>
  <c r="H894" i="175"/>
  <c r="F894" i="175"/>
  <c r="D894" i="175"/>
  <c r="E894" i="175" s="1"/>
  <c r="B894" i="175"/>
  <c r="J893" i="175"/>
  <c r="I893" i="175"/>
  <c r="H893" i="175"/>
  <c r="F893" i="175"/>
  <c r="D893" i="175"/>
  <c r="E893" i="175" s="1"/>
  <c r="B893" i="175"/>
  <c r="J892" i="175"/>
  <c r="I892" i="175"/>
  <c r="H892" i="175"/>
  <c r="F892" i="175"/>
  <c r="D892" i="175"/>
  <c r="E892" i="175" s="1"/>
  <c r="B892" i="175"/>
  <c r="J891" i="175"/>
  <c r="I891" i="175"/>
  <c r="H891" i="175"/>
  <c r="F891" i="175"/>
  <c r="D891" i="175"/>
  <c r="E891" i="175" s="1"/>
  <c r="B891" i="175"/>
  <c r="J890" i="175"/>
  <c r="I890" i="175"/>
  <c r="H890" i="175"/>
  <c r="F890" i="175"/>
  <c r="D890" i="175"/>
  <c r="E890" i="175" s="1"/>
  <c r="B890" i="175"/>
  <c r="J889" i="175"/>
  <c r="I889" i="175"/>
  <c r="H889" i="175"/>
  <c r="F889" i="175"/>
  <c r="D889" i="175"/>
  <c r="E889" i="175" s="1"/>
  <c r="B889" i="175"/>
  <c r="J888" i="175"/>
  <c r="I888" i="175"/>
  <c r="H888" i="175"/>
  <c r="F888" i="175"/>
  <c r="D888" i="175"/>
  <c r="E888" i="175" s="1"/>
  <c r="B888" i="175"/>
  <c r="J887" i="175"/>
  <c r="I887" i="175"/>
  <c r="H887" i="175"/>
  <c r="F887" i="175"/>
  <c r="D887" i="175"/>
  <c r="E887" i="175" s="1"/>
  <c r="B887" i="175"/>
  <c r="J886" i="175"/>
  <c r="I886" i="175"/>
  <c r="H886" i="175"/>
  <c r="F886" i="175"/>
  <c r="D886" i="175"/>
  <c r="E886" i="175" s="1"/>
  <c r="B886" i="175"/>
  <c r="J885" i="175"/>
  <c r="I885" i="175"/>
  <c r="H885" i="175"/>
  <c r="F885" i="175"/>
  <c r="D885" i="175"/>
  <c r="E885" i="175" s="1"/>
  <c r="B885" i="175"/>
  <c r="J884" i="175"/>
  <c r="I884" i="175"/>
  <c r="H884" i="175"/>
  <c r="F884" i="175"/>
  <c r="D884" i="175"/>
  <c r="E884" i="175" s="1"/>
  <c r="B884" i="175"/>
  <c r="J883" i="175"/>
  <c r="I883" i="175"/>
  <c r="H883" i="175"/>
  <c r="F883" i="175"/>
  <c r="D883" i="175"/>
  <c r="E883" i="175" s="1"/>
  <c r="B883" i="175"/>
  <c r="J882" i="175"/>
  <c r="I882" i="175"/>
  <c r="H882" i="175"/>
  <c r="F882" i="175"/>
  <c r="D882" i="175"/>
  <c r="E882" i="175" s="1"/>
  <c r="B882" i="175"/>
  <c r="J881" i="175"/>
  <c r="I881" i="175"/>
  <c r="H881" i="175"/>
  <c r="F881" i="175"/>
  <c r="D881" i="175"/>
  <c r="E881" i="175" s="1"/>
  <c r="B881" i="175"/>
  <c r="J880" i="175"/>
  <c r="I880" i="175"/>
  <c r="H880" i="175"/>
  <c r="F880" i="175"/>
  <c r="D880" i="175"/>
  <c r="E880" i="175" s="1"/>
  <c r="B880" i="175"/>
  <c r="J879" i="175"/>
  <c r="I879" i="175"/>
  <c r="H879" i="175"/>
  <c r="F879" i="175"/>
  <c r="D879" i="175"/>
  <c r="E879" i="175" s="1"/>
  <c r="B879" i="175"/>
  <c r="J878" i="175"/>
  <c r="I878" i="175"/>
  <c r="H878" i="175"/>
  <c r="F878" i="175"/>
  <c r="D878" i="175"/>
  <c r="E878" i="175" s="1"/>
  <c r="B878" i="175"/>
  <c r="J877" i="175"/>
  <c r="I877" i="175"/>
  <c r="H877" i="175"/>
  <c r="F877" i="175"/>
  <c r="D877" i="175"/>
  <c r="E877" i="175" s="1"/>
  <c r="B877" i="175"/>
  <c r="J876" i="175"/>
  <c r="I876" i="175"/>
  <c r="H876" i="175"/>
  <c r="F876" i="175"/>
  <c r="D876" i="175"/>
  <c r="E876" i="175" s="1"/>
  <c r="B876" i="175"/>
  <c r="J875" i="175"/>
  <c r="I875" i="175"/>
  <c r="H875" i="175"/>
  <c r="F875" i="175"/>
  <c r="D875" i="175"/>
  <c r="E875" i="175" s="1"/>
  <c r="B875" i="175"/>
  <c r="J874" i="175"/>
  <c r="I874" i="175"/>
  <c r="H874" i="175"/>
  <c r="F874" i="175"/>
  <c r="D874" i="175"/>
  <c r="E874" i="175" s="1"/>
  <c r="B874" i="175"/>
  <c r="J873" i="175"/>
  <c r="I873" i="175"/>
  <c r="H873" i="175"/>
  <c r="F873" i="175"/>
  <c r="D873" i="175"/>
  <c r="E873" i="175" s="1"/>
  <c r="B873" i="175"/>
  <c r="J872" i="175"/>
  <c r="I872" i="175"/>
  <c r="H872" i="175"/>
  <c r="F872" i="175"/>
  <c r="D872" i="175"/>
  <c r="E872" i="175" s="1"/>
  <c r="B872" i="175"/>
  <c r="J871" i="175"/>
  <c r="I871" i="175"/>
  <c r="H871" i="175"/>
  <c r="F871" i="175"/>
  <c r="D871" i="175"/>
  <c r="E871" i="175" s="1"/>
  <c r="B871" i="175"/>
  <c r="J870" i="175"/>
  <c r="I870" i="175"/>
  <c r="H870" i="175"/>
  <c r="F870" i="175"/>
  <c r="D870" i="175"/>
  <c r="E870" i="175" s="1"/>
  <c r="B870" i="175"/>
  <c r="J869" i="175"/>
  <c r="I869" i="175"/>
  <c r="H869" i="175"/>
  <c r="F869" i="175"/>
  <c r="D869" i="175"/>
  <c r="E869" i="175" s="1"/>
  <c r="B869" i="175"/>
  <c r="J868" i="175"/>
  <c r="I868" i="175"/>
  <c r="H868" i="175"/>
  <c r="F868" i="175"/>
  <c r="D868" i="175"/>
  <c r="E868" i="175" s="1"/>
  <c r="B868" i="175"/>
  <c r="J867" i="175"/>
  <c r="I867" i="175"/>
  <c r="H867" i="175"/>
  <c r="F867" i="175"/>
  <c r="D867" i="175"/>
  <c r="E867" i="175" s="1"/>
  <c r="B867" i="175"/>
  <c r="J866" i="175"/>
  <c r="I866" i="175"/>
  <c r="H866" i="175"/>
  <c r="F866" i="175"/>
  <c r="D866" i="175"/>
  <c r="E866" i="175" s="1"/>
  <c r="B866" i="175"/>
  <c r="J865" i="175"/>
  <c r="I865" i="175"/>
  <c r="H865" i="175"/>
  <c r="F865" i="175"/>
  <c r="D865" i="175"/>
  <c r="E865" i="175" s="1"/>
  <c r="B865" i="175"/>
  <c r="J864" i="175"/>
  <c r="I864" i="175"/>
  <c r="H864" i="175"/>
  <c r="F864" i="175"/>
  <c r="D864" i="175"/>
  <c r="E864" i="175" s="1"/>
  <c r="B864" i="175"/>
  <c r="J863" i="175"/>
  <c r="I863" i="175"/>
  <c r="H863" i="175"/>
  <c r="F863" i="175"/>
  <c r="D863" i="175"/>
  <c r="E863" i="175" s="1"/>
  <c r="B863" i="175"/>
  <c r="J862" i="175"/>
  <c r="I862" i="175"/>
  <c r="H862" i="175"/>
  <c r="F862" i="175"/>
  <c r="D862" i="175"/>
  <c r="E862" i="175" s="1"/>
  <c r="B862" i="175"/>
  <c r="J861" i="175"/>
  <c r="I861" i="175"/>
  <c r="H861" i="175"/>
  <c r="F861" i="175"/>
  <c r="D861" i="175"/>
  <c r="E861" i="175" s="1"/>
  <c r="B861" i="175"/>
  <c r="J860" i="175"/>
  <c r="I860" i="175"/>
  <c r="H860" i="175"/>
  <c r="F860" i="175"/>
  <c r="D860" i="175"/>
  <c r="E860" i="175" s="1"/>
  <c r="B860" i="175"/>
  <c r="J859" i="175"/>
  <c r="I859" i="175"/>
  <c r="H859" i="175"/>
  <c r="F859" i="175"/>
  <c r="D859" i="175"/>
  <c r="E859" i="175" s="1"/>
  <c r="B859" i="175"/>
  <c r="J858" i="175"/>
  <c r="I858" i="175"/>
  <c r="H858" i="175"/>
  <c r="F858" i="175"/>
  <c r="D858" i="175"/>
  <c r="E858" i="175" s="1"/>
  <c r="B858" i="175"/>
  <c r="J857" i="175"/>
  <c r="I857" i="175"/>
  <c r="H857" i="175"/>
  <c r="F857" i="175"/>
  <c r="D857" i="175"/>
  <c r="E857" i="175" s="1"/>
  <c r="B857" i="175"/>
  <c r="J856" i="175"/>
  <c r="I856" i="175"/>
  <c r="H856" i="175"/>
  <c r="F856" i="175"/>
  <c r="D856" i="175"/>
  <c r="E856" i="175" s="1"/>
  <c r="B856" i="175"/>
  <c r="J855" i="175"/>
  <c r="I855" i="175"/>
  <c r="H855" i="175"/>
  <c r="F855" i="175"/>
  <c r="D855" i="175"/>
  <c r="E855" i="175" s="1"/>
  <c r="B855" i="175"/>
  <c r="J854" i="175"/>
  <c r="I854" i="175"/>
  <c r="H854" i="175"/>
  <c r="F854" i="175"/>
  <c r="D854" i="175"/>
  <c r="E854" i="175" s="1"/>
  <c r="B854" i="175"/>
  <c r="J853" i="175"/>
  <c r="I853" i="175"/>
  <c r="H853" i="175"/>
  <c r="F853" i="175"/>
  <c r="D853" i="175"/>
  <c r="E853" i="175" s="1"/>
  <c r="B853" i="175"/>
  <c r="J852" i="175"/>
  <c r="I852" i="175"/>
  <c r="H852" i="175"/>
  <c r="F852" i="175"/>
  <c r="D852" i="175"/>
  <c r="E852" i="175" s="1"/>
  <c r="B852" i="175"/>
  <c r="J851" i="175"/>
  <c r="I851" i="175"/>
  <c r="H851" i="175"/>
  <c r="F851" i="175"/>
  <c r="D851" i="175"/>
  <c r="E851" i="175" s="1"/>
  <c r="B851" i="175"/>
  <c r="J850" i="175"/>
  <c r="I850" i="175"/>
  <c r="H850" i="175"/>
  <c r="F850" i="175"/>
  <c r="D850" i="175"/>
  <c r="E850" i="175" s="1"/>
  <c r="B850" i="175"/>
  <c r="J849" i="175"/>
  <c r="I849" i="175"/>
  <c r="H849" i="175"/>
  <c r="F849" i="175"/>
  <c r="D849" i="175"/>
  <c r="E849" i="175" s="1"/>
  <c r="B849" i="175"/>
  <c r="J848" i="175"/>
  <c r="I848" i="175"/>
  <c r="H848" i="175"/>
  <c r="F848" i="175"/>
  <c r="D848" i="175"/>
  <c r="E848" i="175" s="1"/>
  <c r="B848" i="175"/>
  <c r="J847" i="175"/>
  <c r="I847" i="175"/>
  <c r="H847" i="175"/>
  <c r="F847" i="175"/>
  <c r="D847" i="175"/>
  <c r="E847" i="175" s="1"/>
  <c r="B847" i="175"/>
  <c r="J846" i="175"/>
  <c r="I846" i="175"/>
  <c r="H846" i="175"/>
  <c r="F846" i="175"/>
  <c r="D846" i="175"/>
  <c r="E846" i="175" s="1"/>
  <c r="B846" i="175"/>
  <c r="J845" i="175"/>
  <c r="I845" i="175"/>
  <c r="H845" i="175"/>
  <c r="F845" i="175"/>
  <c r="D845" i="175"/>
  <c r="E845" i="175" s="1"/>
  <c r="B845" i="175"/>
  <c r="J844" i="175"/>
  <c r="I844" i="175"/>
  <c r="H844" i="175"/>
  <c r="F844" i="175"/>
  <c r="D844" i="175"/>
  <c r="E844" i="175" s="1"/>
  <c r="B844" i="175"/>
  <c r="J843" i="175"/>
  <c r="I843" i="175"/>
  <c r="H843" i="175"/>
  <c r="F843" i="175"/>
  <c r="D843" i="175"/>
  <c r="E843" i="175" s="1"/>
  <c r="B843" i="175"/>
  <c r="J842" i="175"/>
  <c r="I842" i="175"/>
  <c r="H842" i="175"/>
  <c r="F842" i="175"/>
  <c r="D842" i="175"/>
  <c r="E842" i="175" s="1"/>
  <c r="B842" i="175"/>
  <c r="J841" i="175"/>
  <c r="I841" i="175"/>
  <c r="H841" i="175"/>
  <c r="F841" i="175"/>
  <c r="D841" i="175"/>
  <c r="E841" i="175" s="1"/>
  <c r="B841" i="175"/>
  <c r="J840" i="175"/>
  <c r="I840" i="175"/>
  <c r="H840" i="175"/>
  <c r="F840" i="175"/>
  <c r="D840" i="175"/>
  <c r="E840" i="175" s="1"/>
  <c r="B840" i="175"/>
  <c r="J839" i="175"/>
  <c r="I839" i="175"/>
  <c r="H839" i="175"/>
  <c r="F839" i="175"/>
  <c r="D839" i="175"/>
  <c r="E839" i="175" s="1"/>
  <c r="B839" i="175"/>
  <c r="J838" i="175"/>
  <c r="I838" i="175"/>
  <c r="H838" i="175"/>
  <c r="F838" i="175"/>
  <c r="D838" i="175"/>
  <c r="E838" i="175" s="1"/>
  <c r="B838" i="175"/>
  <c r="J837" i="175"/>
  <c r="I837" i="175"/>
  <c r="H837" i="175"/>
  <c r="F837" i="175"/>
  <c r="D837" i="175"/>
  <c r="E837" i="175" s="1"/>
  <c r="B837" i="175"/>
  <c r="J836" i="175"/>
  <c r="I836" i="175"/>
  <c r="H836" i="175"/>
  <c r="F836" i="175"/>
  <c r="D836" i="175"/>
  <c r="E836" i="175" s="1"/>
  <c r="B836" i="175"/>
  <c r="J835" i="175"/>
  <c r="I835" i="175"/>
  <c r="H835" i="175"/>
  <c r="F835" i="175"/>
  <c r="D835" i="175"/>
  <c r="E835" i="175" s="1"/>
  <c r="B835" i="175"/>
  <c r="J834" i="175"/>
  <c r="I834" i="175"/>
  <c r="H834" i="175"/>
  <c r="F834" i="175"/>
  <c r="D834" i="175"/>
  <c r="E834" i="175" s="1"/>
  <c r="B834" i="175"/>
  <c r="J833" i="175"/>
  <c r="I833" i="175"/>
  <c r="H833" i="175"/>
  <c r="F833" i="175"/>
  <c r="D833" i="175"/>
  <c r="E833" i="175" s="1"/>
  <c r="B833" i="175"/>
  <c r="J832" i="175"/>
  <c r="I832" i="175"/>
  <c r="H832" i="175"/>
  <c r="F832" i="175"/>
  <c r="D832" i="175"/>
  <c r="E832" i="175" s="1"/>
  <c r="B832" i="175"/>
  <c r="J831" i="175"/>
  <c r="I831" i="175"/>
  <c r="H831" i="175"/>
  <c r="F831" i="175"/>
  <c r="D831" i="175"/>
  <c r="E831" i="175" s="1"/>
  <c r="B831" i="175"/>
  <c r="J830" i="175"/>
  <c r="I830" i="175"/>
  <c r="H830" i="175"/>
  <c r="F830" i="175"/>
  <c r="D830" i="175"/>
  <c r="E830" i="175" s="1"/>
  <c r="B830" i="175"/>
  <c r="J829" i="175"/>
  <c r="I829" i="175"/>
  <c r="H829" i="175"/>
  <c r="F829" i="175"/>
  <c r="D829" i="175"/>
  <c r="E829" i="175" s="1"/>
  <c r="B829" i="175"/>
  <c r="J828" i="175"/>
  <c r="I828" i="175"/>
  <c r="H828" i="175"/>
  <c r="F828" i="175"/>
  <c r="D828" i="175"/>
  <c r="E828" i="175" s="1"/>
  <c r="B828" i="175"/>
  <c r="J827" i="175"/>
  <c r="I827" i="175"/>
  <c r="H827" i="175"/>
  <c r="F827" i="175"/>
  <c r="D827" i="175"/>
  <c r="E827" i="175" s="1"/>
  <c r="B827" i="175"/>
  <c r="J826" i="175"/>
  <c r="I826" i="175"/>
  <c r="H826" i="175"/>
  <c r="F826" i="175"/>
  <c r="D826" i="175"/>
  <c r="E826" i="175" s="1"/>
  <c r="B826" i="175"/>
  <c r="J825" i="175"/>
  <c r="I825" i="175"/>
  <c r="H825" i="175"/>
  <c r="F825" i="175"/>
  <c r="D825" i="175"/>
  <c r="E825" i="175" s="1"/>
  <c r="B825" i="175"/>
  <c r="J824" i="175"/>
  <c r="I824" i="175"/>
  <c r="H824" i="175"/>
  <c r="F824" i="175"/>
  <c r="D824" i="175"/>
  <c r="E824" i="175" s="1"/>
  <c r="B824" i="175"/>
  <c r="J823" i="175"/>
  <c r="I823" i="175"/>
  <c r="H823" i="175"/>
  <c r="F823" i="175"/>
  <c r="D823" i="175"/>
  <c r="E823" i="175" s="1"/>
  <c r="B823" i="175"/>
  <c r="J822" i="175"/>
  <c r="I822" i="175"/>
  <c r="H822" i="175"/>
  <c r="F822" i="175"/>
  <c r="D822" i="175"/>
  <c r="E822" i="175" s="1"/>
  <c r="B822" i="175"/>
  <c r="J821" i="175"/>
  <c r="I821" i="175"/>
  <c r="H821" i="175"/>
  <c r="F821" i="175"/>
  <c r="D821" i="175"/>
  <c r="E821" i="175" s="1"/>
  <c r="B821" i="175"/>
  <c r="J820" i="175"/>
  <c r="I820" i="175"/>
  <c r="H820" i="175"/>
  <c r="F820" i="175"/>
  <c r="D820" i="175"/>
  <c r="E820" i="175" s="1"/>
  <c r="B820" i="175"/>
  <c r="J819" i="175"/>
  <c r="I819" i="175"/>
  <c r="H819" i="175"/>
  <c r="F819" i="175"/>
  <c r="D819" i="175"/>
  <c r="E819" i="175" s="1"/>
  <c r="B819" i="175"/>
  <c r="J818" i="175"/>
  <c r="I818" i="175"/>
  <c r="H818" i="175"/>
  <c r="F818" i="175"/>
  <c r="D818" i="175"/>
  <c r="E818" i="175" s="1"/>
  <c r="B818" i="175"/>
  <c r="J817" i="175"/>
  <c r="I817" i="175"/>
  <c r="H817" i="175"/>
  <c r="F817" i="175"/>
  <c r="D817" i="175"/>
  <c r="E817" i="175" s="1"/>
  <c r="B817" i="175"/>
  <c r="J816" i="175"/>
  <c r="I816" i="175"/>
  <c r="H816" i="175"/>
  <c r="F816" i="175"/>
  <c r="D816" i="175"/>
  <c r="E816" i="175" s="1"/>
  <c r="B816" i="175"/>
  <c r="J815" i="175"/>
  <c r="I815" i="175"/>
  <c r="H815" i="175"/>
  <c r="F815" i="175"/>
  <c r="D815" i="175"/>
  <c r="E815" i="175" s="1"/>
  <c r="B815" i="175"/>
  <c r="J814" i="175"/>
  <c r="I814" i="175"/>
  <c r="H814" i="175"/>
  <c r="F814" i="175"/>
  <c r="D814" i="175"/>
  <c r="E814" i="175" s="1"/>
  <c r="B814" i="175"/>
  <c r="J813" i="175"/>
  <c r="I813" i="175"/>
  <c r="H813" i="175"/>
  <c r="F813" i="175"/>
  <c r="D813" i="175"/>
  <c r="E813" i="175" s="1"/>
  <c r="B813" i="175"/>
  <c r="J812" i="175"/>
  <c r="I812" i="175"/>
  <c r="H812" i="175"/>
  <c r="F812" i="175"/>
  <c r="D812" i="175"/>
  <c r="E812" i="175" s="1"/>
  <c r="B812" i="175"/>
  <c r="J811" i="175"/>
  <c r="I811" i="175"/>
  <c r="H811" i="175"/>
  <c r="F811" i="175"/>
  <c r="D811" i="175"/>
  <c r="E811" i="175" s="1"/>
  <c r="B811" i="175"/>
  <c r="J810" i="175"/>
  <c r="I810" i="175"/>
  <c r="H810" i="175"/>
  <c r="F810" i="175"/>
  <c r="D810" i="175"/>
  <c r="E810" i="175" s="1"/>
  <c r="B810" i="175"/>
  <c r="J809" i="175"/>
  <c r="I809" i="175"/>
  <c r="H809" i="175"/>
  <c r="F809" i="175"/>
  <c r="D809" i="175"/>
  <c r="E809" i="175" s="1"/>
  <c r="B809" i="175"/>
  <c r="J808" i="175"/>
  <c r="I808" i="175"/>
  <c r="H808" i="175"/>
  <c r="F808" i="175"/>
  <c r="D808" i="175"/>
  <c r="E808" i="175" s="1"/>
  <c r="B808" i="175"/>
  <c r="J807" i="175"/>
  <c r="I807" i="175"/>
  <c r="H807" i="175"/>
  <c r="F807" i="175"/>
  <c r="D807" i="175"/>
  <c r="E807" i="175" s="1"/>
  <c r="B807" i="175"/>
  <c r="J806" i="175"/>
  <c r="I806" i="175"/>
  <c r="H806" i="175"/>
  <c r="F806" i="175"/>
  <c r="D806" i="175"/>
  <c r="E806" i="175" s="1"/>
  <c r="B806" i="175"/>
  <c r="J805" i="175"/>
  <c r="I805" i="175"/>
  <c r="H805" i="175"/>
  <c r="F805" i="175"/>
  <c r="D805" i="175"/>
  <c r="E805" i="175" s="1"/>
  <c r="B805" i="175"/>
  <c r="J804" i="175"/>
  <c r="I804" i="175"/>
  <c r="H804" i="175"/>
  <c r="F804" i="175"/>
  <c r="D804" i="175"/>
  <c r="E804" i="175" s="1"/>
  <c r="B804" i="175"/>
  <c r="J803" i="175"/>
  <c r="I803" i="175"/>
  <c r="H803" i="175"/>
  <c r="F803" i="175"/>
  <c r="D803" i="175"/>
  <c r="E803" i="175" s="1"/>
  <c r="B803" i="175"/>
  <c r="J802" i="175"/>
  <c r="I802" i="175"/>
  <c r="H802" i="175"/>
  <c r="F802" i="175"/>
  <c r="D802" i="175"/>
  <c r="E802" i="175" s="1"/>
  <c r="B802" i="175"/>
  <c r="J801" i="175"/>
  <c r="I801" i="175"/>
  <c r="H801" i="175"/>
  <c r="F801" i="175"/>
  <c r="D801" i="175"/>
  <c r="E801" i="175" s="1"/>
  <c r="B801" i="175"/>
  <c r="J800" i="175"/>
  <c r="I800" i="175"/>
  <c r="H800" i="175"/>
  <c r="F800" i="175"/>
  <c r="D800" i="175"/>
  <c r="E800" i="175" s="1"/>
  <c r="B800" i="175"/>
  <c r="J799" i="175"/>
  <c r="I799" i="175"/>
  <c r="H799" i="175"/>
  <c r="F799" i="175"/>
  <c r="D799" i="175"/>
  <c r="E799" i="175" s="1"/>
  <c r="B799" i="175"/>
  <c r="J798" i="175"/>
  <c r="I798" i="175"/>
  <c r="H798" i="175"/>
  <c r="F798" i="175"/>
  <c r="D798" i="175"/>
  <c r="E798" i="175" s="1"/>
  <c r="B798" i="175"/>
  <c r="J797" i="175"/>
  <c r="I797" i="175"/>
  <c r="H797" i="175"/>
  <c r="F797" i="175"/>
  <c r="D797" i="175"/>
  <c r="E797" i="175" s="1"/>
  <c r="B797" i="175"/>
  <c r="J796" i="175"/>
  <c r="I796" i="175"/>
  <c r="H796" i="175"/>
  <c r="F796" i="175"/>
  <c r="D796" i="175"/>
  <c r="E796" i="175" s="1"/>
  <c r="B796" i="175"/>
  <c r="J795" i="175"/>
  <c r="I795" i="175"/>
  <c r="H795" i="175"/>
  <c r="F795" i="175"/>
  <c r="D795" i="175"/>
  <c r="E795" i="175" s="1"/>
  <c r="B795" i="175"/>
  <c r="J794" i="175"/>
  <c r="I794" i="175"/>
  <c r="H794" i="175"/>
  <c r="F794" i="175"/>
  <c r="D794" i="175"/>
  <c r="E794" i="175" s="1"/>
  <c r="B794" i="175"/>
  <c r="J793" i="175"/>
  <c r="I793" i="175"/>
  <c r="H793" i="175"/>
  <c r="F793" i="175"/>
  <c r="D793" i="175"/>
  <c r="E793" i="175" s="1"/>
  <c r="B793" i="175"/>
  <c r="J792" i="175"/>
  <c r="I792" i="175"/>
  <c r="H792" i="175"/>
  <c r="F792" i="175"/>
  <c r="D792" i="175"/>
  <c r="E792" i="175" s="1"/>
  <c r="B792" i="175"/>
  <c r="J791" i="175"/>
  <c r="I791" i="175"/>
  <c r="H791" i="175"/>
  <c r="F791" i="175"/>
  <c r="D791" i="175"/>
  <c r="E791" i="175" s="1"/>
  <c r="B791" i="175"/>
  <c r="J790" i="175"/>
  <c r="I790" i="175"/>
  <c r="H790" i="175"/>
  <c r="F790" i="175"/>
  <c r="D790" i="175"/>
  <c r="E790" i="175" s="1"/>
  <c r="B790" i="175"/>
  <c r="J789" i="175"/>
  <c r="I789" i="175"/>
  <c r="H789" i="175"/>
  <c r="F789" i="175"/>
  <c r="D789" i="175"/>
  <c r="E789" i="175" s="1"/>
  <c r="B789" i="175"/>
  <c r="J788" i="175"/>
  <c r="I788" i="175"/>
  <c r="H788" i="175"/>
  <c r="F788" i="175"/>
  <c r="D788" i="175"/>
  <c r="E788" i="175" s="1"/>
  <c r="B788" i="175"/>
  <c r="J787" i="175"/>
  <c r="I787" i="175"/>
  <c r="H787" i="175"/>
  <c r="F787" i="175"/>
  <c r="D787" i="175"/>
  <c r="E787" i="175" s="1"/>
  <c r="B787" i="175"/>
  <c r="J786" i="175"/>
  <c r="I786" i="175"/>
  <c r="H786" i="175"/>
  <c r="F786" i="175"/>
  <c r="D786" i="175"/>
  <c r="E786" i="175" s="1"/>
  <c r="B786" i="175"/>
  <c r="J785" i="175"/>
  <c r="I785" i="175"/>
  <c r="H785" i="175"/>
  <c r="F785" i="175"/>
  <c r="D785" i="175"/>
  <c r="E785" i="175" s="1"/>
  <c r="B785" i="175"/>
  <c r="J784" i="175"/>
  <c r="I784" i="175"/>
  <c r="H784" i="175"/>
  <c r="F784" i="175"/>
  <c r="D784" i="175"/>
  <c r="E784" i="175" s="1"/>
  <c r="B784" i="175"/>
  <c r="J783" i="175"/>
  <c r="I783" i="175"/>
  <c r="H783" i="175"/>
  <c r="F783" i="175"/>
  <c r="D783" i="175"/>
  <c r="E783" i="175" s="1"/>
  <c r="B783" i="175"/>
  <c r="J782" i="175"/>
  <c r="I782" i="175"/>
  <c r="H782" i="175"/>
  <c r="F782" i="175"/>
  <c r="D782" i="175"/>
  <c r="E782" i="175" s="1"/>
  <c r="B782" i="175"/>
  <c r="J781" i="175"/>
  <c r="I781" i="175"/>
  <c r="H781" i="175"/>
  <c r="F781" i="175"/>
  <c r="D781" i="175"/>
  <c r="E781" i="175" s="1"/>
  <c r="B781" i="175"/>
  <c r="J780" i="175"/>
  <c r="I780" i="175"/>
  <c r="H780" i="175"/>
  <c r="F780" i="175"/>
  <c r="D780" i="175"/>
  <c r="E780" i="175" s="1"/>
  <c r="B780" i="175"/>
  <c r="J779" i="175"/>
  <c r="I779" i="175"/>
  <c r="H779" i="175"/>
  <c r="F779" i="175"/>
  <c r="D779" i="175"/>
  <c r="E779" i="175" s="1"/>
  <c r="B779" i="175"/>
  <c r="J778" i="175"/>
  <c r="I778" i="175"/>
  <c r="H778" i="175"/>
  <c r="F778" i="175"/>
  <c r="D778" i="175"/>
  <c r="E778" i="175" s="1"/>
  <c r="B778" i="175"/>
  <c r="J777" i="175"/>
  <c r="I777" i="175"/>
  <c r="H777" i="175"/>
  <c r="F777" i="175"/>
  <c r="D777" i="175"/>
  <c r="E777" i="175" s="1"/>
  <c r="B777" i="175"/>
  <c r="J776" i="175"/>
  <c r="I776" i="175"/>
  <c r="H776" i="175"/>
  <c r="F776" i="175"/>
  <c r="D776" i="175"/>
  <c r="E776" i="175" s="1"/>
  <c r="B776" i="175"/>
  <c r="J775" i="175"/>
  <c r="I775" i="175"/>
  <c r="H775" i="175"/>
  <c r="F775" i="175"/>
  <c r="D775" i="175"/>
  <c r="E775" i="175" s="1"/>
  <c r="B775" i="175"/>
  <c r="J774" i="175"/>
  <c r="I774" i="175"/>
  <c r="H774" i="175"/>
  <c r="F774" i="175"/>
  <c r="D774" i="175"/>
  <c r="E774" i="175" s="1"/>
  <c r="B774" i="175"/>
  <c r="J773" i="175"/>
  <c r="I773" i="175"/>
  <c r="H773" i="175"/>
  <c r="F773" i="175"/>
  <c r="D773" i="175"/>
  <c r="E773" i="175" s="1"/>
  <c r="B773" i="175"/>
  <c r="J772" i="175"/>
  <c r="I772" i="175"/>
  <c r="H772" i="175"/>
  <c r="F772" i="175"/>
  <c r="D772" i="175"/>
  <c r="E772" i="175" s="1"/>
  <c r="B772" i="175"/>
  <c r="J771" i="175"/>
  <c r="I771" i="175"/>
  <c r="H771" i="175"/>
  <c r="F771" i="175"/>
  <c r="D771" i="175"/>
  <c r="E771" i="175" s="1"/>
  <c r="B771" i="175"/>
  <c r="J770" i="175"/>
  <c r="I770" i="175"/>
  <c r="H770" i="175"/>
  <c r="F770" i="175"/>
  <c r="D770" i="175"/>
  <c r="E770" i="175" s="1"/>
  <c r="B770" i="175"/>
  <c r="J769" i="175"/>
  <c r="I769" i="175"/>
  <c r="H769" i="175"/>
  <c r="F769" i="175"/>
  <c r="D769" i="175"/>
  <c r="E769" i="175" s="1"/>
  <c r="B769" i="175"/>
  <c r="J768" i="175"/>
  <c r="I768" i="175"/>
  <c r="H768" i="175"/>
  <c r="F768" i="175"/>
  <c r="D768" i="175"/>
  <c r="E768" i="175" s="1"/>
  <c r="B768" i="175"/>
  <c r="J767" i="175"/>
  <c r="I767" i="175"/>
  <c r="H767" i="175"/>
  <c r="F767" i="175"/>
  <c r="D767" i="175"/>
  <c r="E767" i="175" s="1"/>
  <c r="B767" i="175"/>
  <c r="J766" i="175"/>
  <c r="I766" i="175"/>
  <c r="H766" i="175"/>
  <c r="F766" i="175"/>
  <c r="D766" i="175"/>
  <c r="E766" i="175" s="1"/>
  <c r="B766" i="175"/>
  <c r="J765" i="175"/>
  <c r="I765" i="175"/>
  <c r="H765" i="175"/>
  <c r="F765" i="175"/>
  <c r="D765" i="175"/>
  <c r="E765" i="175" s="1"/>
  <c r="B765" i="175"/>
  <c r="J764" i="175"/>
  <c r="I764" i="175"/>
  <c r="H764" i="175"/>
  <c r="F764" i="175"/>
  <c r="D764" i="175"/>
  <c r="E764" i="175" s="1"/>
  <c r="B764" i="175"/>
  <c r="J763" i="175"/>
  <c r="I763" i="175"/>
  <c r="H763" i="175"/>
  <c r="F763" i="175"/>
  <c r="D763" i="175"/>
  <c r="E763" i="175" s="1"/>
  <c r="B763" i="175"/>
  <c r="J762" i="175"/>
  <c r="I762" i="175"/>
  <c r="H762" i="175"/>
  <c r="F762" i="175"/>
  <c r="D762" i="175"/>
  <c r="E762" i="175" s="1"/>
  <c r="B762" i="175"/>
  <c r="J761" i="175"/>
  <c r="I761" i="175"/>
  <c r="H761" i="175"/>
  <c r="F761" i="175"/>
  <c r="D761" i="175"/>
  <c r="E761" i="175" s="1"/>
  <c r="B761" i="175"/>
  <c r="J760" i="175"/>
  <c r="I760" i="175"/>
  <c r="H760" i="175"/>
  <c r="F760" i="175"/>
  <c r="D760" i="175"/>
  <c r="E760" i="175" s="1"/>
  <c r="B760" i="175"/>
  <c r="J759" i="175"/>
  <c r="I759" i="175"/>
  <c r="H759" i="175"/>
  <c r="F759" i="175"/>
  <c r="D759" i="175"/>
  <c r="E759" i="175" s="1"/>
  <c r="B759" i="175"/>
  <c r="J758" i="175"/>
  <c r="I758" i="175"/>
  <c r="H758" i="175"/>
  <c r="F758" i="175"/>
  <c r="D758" i="175"/>
  <c r="E758" i="175" s="1"/>
  <c r="B758" i="175"/>
  <c r="J757" i="175"/>
  <c r="I757" i="175"/>
  <c r="H757" i="175"/>
  <c r="F757" i="175"/>
  <c r="D757" i="175"/>
  <c r="E757" i="175" s="1"/>
  <c r="B757" i="175"/>
  <c r="J756" i="175"/>
  <c r="I756" i="175"/>
  <c r="H756" i="175"/>
  <c r="F756" i="175"/>
  <c r="D756" i="175"/>
  <c r="E756" i="175" s="1"/>
  <c r="B756" i="175"/>
  <c r="J755" i="175"/>
  <c r="I755" i="175"/>
  <c r="H755" i="175"/>
  <c r="F755" i="175"/>
  <c r="D755" i="175"/>
  <c r="E755" i="175" s="1"/>
  <c r="B755" i="175"/>
  <c r="J754" i="175"/>
  <c r="I754" i="175"/>
  <c r="H754" i="175"/>
  <c r="F754" i="175"/>
  <c r="D754" i="175"/>
  <c r="E754" i="175" s="1"/>
  <c r="B754" i="175"/>
  <c r="J753" i="175"/>
  <c r="I753" i="175"/>
  <c r="H753" i="175"/>
  <c r="F753" i="175"/>
  <c r="D753" i="175"/>
  <c r="E753" i="175" s="1"/>
  <c r="B753" i="175"/>
  <c r="J752" i="175"/>
  <c r="I752" i="175"/>
  <c r="H752" i="175"/>
  <c r="F752" i="175"/>
  <c r="D752" i="175"/>
  <c r="E752" i="175" s="1"/>
  <c r="B752" i="175"/>
  <c r="J751" i="175"/>
  <c r="I751" i="175"/>
  <c r="H751" i="175"/>
  <c r="F751" i="175"/>
  <c r="D751" i="175"/>
  <c r="E751" i="175" s="1"/>
  <c r="B751" i="175"/>
  <c r="J750" i="175"/>
  <c r="I750" i="175"/>
  <c r="H750" i="175"/>
  <c r="F750" i="175"/>
  <c r="D750" i="175"/>
  <c r="E750" i="175" s="1"/>
  <c r="B750" i="175"/>
  <c r="J749" i="175"/>
  <c r="I749" i="175"/>
  <c r="H749" i="175"/>
  <c r="F749" i="175"/>
  <c r="D749" i="175"/>
  <c r="E749" i="175" s="1"/>
  <c r="B749" i="175"/>
  <c r="J748" i="175"/>
  <c r="I748" i="175"/>
  <c r="H748" i="175"/>
  <c r="F748" i="175"/>
  <c r="D748" i="175"/>
  <c r="E748" i="175" s="1"/>
  <c r="B748" i="175"/>
  <c r="J747" i="175"/>
  <c r="I747" i="175"/>
  <c r="H747" i="175"/>
  <c r="F747" i="175"/>
  <c r="D747" i="175"/>
  <c r="E747" i="175" s="1"/>
  <c r="B747" i="175"/>
  <c r="J746" i="175"/>
  <c r="I746" i="175"/>
  <c r="H746" i="175"/>
  <c r="F746" i="175"/>
  <c r="D746" i="175"/>
  <c r="E746" i="175" s="1"/>
  <c r="B746" i="175"/>
  <c r="J745" i="175"/>
  <c r="I745" i="175"/>
  <c r="H745" i="175"/>
  <c r="F745" i="175"/>
  <c r="D745" i="175"/>
  <c r="E745" i="175" s="1"/>
  <c r="B745" i="175"/>
  <c r="J744" i="175"/>
  <c r="I744" i="175"/>
  <c r="H744" i="175"/>
  <c r="F744" i="175"/>
  <c r="D744" i="175"/>
  <c r="E744" i="175" s="1"/>
  <c r="B744" i="175"/>
  <c r="J743" i="175"/>
  <c r="I743" i="175"/>
  <c r="H743" i="175"/>
  <c r="F743" i="175"/>
  <c r="D743" i="175"/>
  <c r="E743" i="175" s="1"/>
  <c r="B743" i="175"/>
  <c r="J742" i="175"/>
  <c r="I742" i="175"/>
  <c r="H742" i="175"/>
  <c r="F742" i="175"/>
  <c r="D742" i="175"/>
  <c r="E742" i="175" s="1"/>
  <c r="B742" i="175"/>
  <c r="J741" i="175"/>
  <c r="I741" i="175"/>
  <c r="H741" i="175"/>
  <c r="F741" i="175"/>
  <c r="D741" i="175"/>
  <c r="E741" i="175" s="1"/>
  <c r="B741" i="175"/>
  <c r="J740" i="175"/>
  <c r="I740" i="175"/>
  <c r="H740" i="175"/>
  <c r="F740" i="175"/>
  <c r="D740" i="175"/>
  <c r="E740" i="175" s="1"/>
  <c r="B740" i="175"/>
  <c r="J739" i="175"/>
  <c r="I739" i="175"/>
  <c r="H739" i="175"/>
  <c r="F739" i="175"/>
  <c r="D739" i="175"/>
  <c r="E739" i="175" s="1"/>
  <c r="B739" i="175"/>
  <c r="J738" i="175"/>
  <c r="I738" i="175"/>
  <c r="H738" i="175"/>
  <c r="F738" i="175"/>
  <c r="D738" i="175"/>
  <c r="E738" i="175" s="1"/>
  <c r="B738" i="175"/>
  <c r="J737" i="175"/>
  <c r="I737" i="175"/>
  <c r="H737" i="175"/>
  <c r="F737" i="175"/>
  <c r="D737" i="175"/>
  <c r="E737" i="175" s="1"/>
  <c r="B737" i="175"/>
  <c r="J736" i="175"/>
  <c r="I736" i="175"/>
  <c r="H736" i="175"/>
  <c r="F736" i="175"/>
  <c r="D736" i="175"/>
  <c r="E736" i="175" s="1"/>
  <c r="B736" i="175"/>
  <c r="J735" i="175"/>
  <c r="I735" i="175"/>
  <c r="H735" i="175"/>
  <c r="F735" i="175"/>
  <c r="D735" i="175"/>
  <c r="E735" i="175" s="1"/>
  <c r="B735" i="175"/>
  <c r="J734" i="175"/>
  <c r="I734" i="175"/>
  <c r="H734" i="175"/>
  <c r="F734" i="175"/>
  <c r="D734" i="175"/>
  <c r="E734" i="175" s="1"/>
  <c r="B734" i="175"/>
  <c r="J733" i="175"/>
  <c r="I733" i="175"/>
  <c r="H733" i="175"/>
  <c r="F733" i="175"/>
  <c r="D733" i="175"/>
  <c r="E733" i="175" s="1"/>
  <c r="B733" i="175"/>
  <c r="J732" i="175"/>
  <c r="I732" i="175"/>
  <c r="H732" i="175"/>
  <c r="F732" i="175"/>
  <c r="D732" i="175"/>
  <c r="E732" i="175" s="1"/>
  <c r="B732" i="175"/>
  <c r="J731" i="175"/>
  <c r="I731" i="175"/>
  <c r="H731" i="175"/>
  <c r="F731" i="175"/>
  <c r="D731" i="175"/>
  <c r="E731" i="175" s="1"/>
  <c r="B731" i="175"/>
  <c r="J730" i="175"/>
  <c r="I730" i="175"/>
  <c r="H730" i="175"/>
  <c r="F730" i="175"/>
  <c r="D730" i="175"/>
  <c r="E730" i="175" s="1"/>
  <c r="B730" i="175"/>
  <c r="J729" i="175"/>
  <c r="I729" i="175"/>
  <c r="H729" i="175"/>
  <c r="F729" i="175"/>
  <c r="D729" i="175"/>
  <c r="E729" i="175" s="1"/>
  <c r="B729" i="175"/>
  <c r="J728" i="175"/>
  <c r="I728" i="175"/>
  <c r="H728" i="175"/>
  <c r="F728" i="175"/>
  <c r="D728" i="175"/>
  <c r="E728" i="175" s="1"/>
  <c r="B728" i="175"/>
  <c r="J727" i="175"/>
  <c r="I727" i="175"/>
  <c r="H727" i="175"/>
  <c r="F727" i="175"/>
  <c r="D727" i="175"/>
  <c r="E727" i="175" s="1"/>
  <c r="B727" i="175"/>
  <c r="J726" i="175"/>
  <c r="I726" i="175"/>
  <c r="H726" i="175"/>
  <c r="F726" i="175"/>
  <c r="D726" i="175"/>
  <c r="E726" i="175" s="1"/>
  <c r="B726" i="175"/>
  <c r="J725" i="175"/>
  <c r="I725" i="175"/>
  <c r="H725" i="175"/>
  <c r="F725" i="175"/>
  <c r="D725" i="175"/>
  <c r="E725" i="175" s="1"/>
  <c r="B725" i="175"/>
  <c r="J724" i="175"/>
  <c r="I724" i="175"/>
  <c r="H724" i="175"/>
  <c r="F724" i="175"/>
  <c r="D724" i="175"/>
  <c r="E724" i="175" s="1"/>
  <c r="B724" i="175"/>
  <c r="J723" i="175"/>
  <c r="I723" i="175"/>
  <c r="H723" i="175"/>
  <c r="F723" i="175"/>
  <c r="D723" i="175"/>
  <c r="E723" i="175" s="1"/>
  <c r="B723" i="175"/>
  <c r="J722" i="175"/>
  <c r="I722" i="175"/>
  <c r="H722" i="175"/>
  <c r="F722" i="175"/>
  <c r="D722" i="175"/>
  <c r="E722" i="175" s="1"/>
  <c r="B722" i="175"/>
  <c r="J721" i="175"/>
  <c r="I721" i="175"/>
  <c r="H721" i="175"/>
  <c r="F721" i="175"/>
  <c r="D721" i="175"/>
  <c r="E721" i="175" s="1"/>
  <c r="B721" i="175"/>
  <c r="J720" i="175"/>
  <c r="I720" i="175"/>
  <c r="H720" i="175"/>
  <c r="F720" i="175"/>
  <c r="D720" i="175"/>
  <c r="E720" i="175" s="1"/>
  <c r="B720" i="175"/>
  <c r="J719" i="175"/>
  <c r="I719" i="175"/>
  <c r="H719" i="175"/>
  <c r="F719" i="175"/>
  <c r="D719" i="175"/>
  <c r="E719" i="175" s="1"/>
  <c r="B719" i="175"/>
  <c r="J718" i="175"/>
  <c r="I718" i="175"/>
  <c r="H718" i="175"/>
  <c r="F718" i="175"/>
  <c r="D718" i="175"/>
  <c r="E718" i="175" s="1"/>
  <c r="B718" i="175"/>
  <c r="J717" i="175"/>
  <c r="I717" i="175"/>
  <c r="H717" i="175"/>
  <c r="F717" i="175"/>
  <c r="D717" i="175"/>
  <c r="E717" i="175" s="1"/>
  <c r="B717" i="175"/>
  <c r="J716" i="175"/>
  <c r="I716" i="175"/>
  <c r="H716" i="175"/>
  <c r="F716" i="175"/>
  <c r="D716" i="175"/>
  <c r="E716" i="175" s="1"/>
  <c r="B716" i="175"/>
  <c r="J715" i="175"/>
  <c r="I715" i="175"/>
  <c r="H715" i="175"/>
  <c r="F715" i="175"/>
  <c r="D715" i="175"/>
  <c r="E715" i="175" s="1"/>
  <c r="B715" i="175"/>
  <c r="J714" i="175"/>
  <c r="I714" i="175"/>
  <c r="H714" i="175"/>
  <c r="F714" i="175"/>
  <c r="D714" i="175"/>
  <c r="E714" i="175" s="1"/>
  <c r="B714" i="175"/>
  <c r="J713" i="175"/>
  <c r="I713" i="175"/>
  <c r="H713" i="175"/>
  <c r="F713" i="175"/>
  <c r="D713" i="175"/>
  <c r="E713" i="175" s="1"/>
  <c r="B713" i="175"/>
  <c r="J712" i="175"/>
  <c r="I712" i="175"/>
  <c r="H712" i="175"/>
  <c r="F712" i="175"/>
  <c r="D712" i="175"/>
  <c r="E712" i="175" s="1"/>
  <c r="B712" i="175"/>
  <c r="J711" i="175"/>
  <c r="I711" i="175"/>
  <c r="H711" i="175"/>
  <c r="F711" i="175"/>
  <c r="D711" i="175"/>
  <c r="E711" i="175" s="1"/>
  <c r="B711" i="175"/>
  <c r="J710" i="175"/>
  <c r="I710" i="175"/>
  <c r="H710" i="175"/>
  <c r="F710" i="175"/>
  <c r="D710" i="175"/>
  <c r="E710" i="175" s="1"/>
  <c r="B710" i="175"/>
  <c r="J709" i="175"/>
  <c r="I709" i="175"/>
  <c r="H709" i="175"/>
  <c r="F709" i="175"/>
  <c r="D709" i="175"/>
  <c r="E709" i="175" s="1"/>
  <c r="B709" i="175"/>
  <c r="J708" i="175"/>
  <c r="I708" i="175"/>
  <c r="H708" i="175"/>
  <c r="F708" i="175"/>
  <c r="D708" i="175"/>
  <c r="E708" i="175" s="1"/>
  <c r="B708" i="175"/>
  <c r="J707" i="175"/>
  <c r="I707" i="175"/>
  <c r="H707" i="175"/>
  <c r="F707" i="175"/>
  <c r="D707" i="175"/>
  <c r="E707" i="175" s="1"/>
  <c r="B707" i="175"/>
  <c r="J706" i="175"/>
  <c r="I706" i="175"/>
  <c r="H706" i="175"/>
  <c r="F706" i="175"/>
  <c r="D706" i="175"/>
  <c r="E706" i="175" s="1"/>
  <c r="B706" i="175"/>
  <c r="J705" i="175"/>
  <c r="I705" i="175"/>
  <c r="H705" i="175"/>
  <c r="F705" i="175"/>
  <c r="D705" i="175"/>
  <c r="E705" i="175" s="1"/>
  <c r="B705" i="175"/>
  <c r="J704" i="175"/>
  <c r="I704" i="175"/>
  <c r="H704" i="175"/>
  <c r="F704" i="175"/>
  <c r="D704" i="175"/>
  <c r="E704" i="175" s="1"/>
  <c r="B704" i="175"/>
  <c r="J703" i="175"/>
  <c r="I703" i="175"/>
  <c r="H703" i="175"/>
  <c r="F703" i="175"/>
  <c r="D703" i="175"/>
  <c r="E703" i="175" s="1"/>
  <c r="B703" i="175"/>
  <c r="J702" i="175"/>
  <c r="I702" i="175"/>
  <c r="H702" i="175"/>
  <c r="F702" i="175"/>
  <c r="D702" i="175"/>
  <c r="E702" i="175" s="1"/>
  <c r="B702" i="175"/>
  <c r="J701" i="175"/>
  <c r="I701" i="175"/>
  <c r="H701" i="175"/>
  <c r="F701" i="175"/>
  <c r="D701" i="175"/>
  <c r="E701" i="175" s="1"/>
  <c r="B701" i="175"/>
  <c r="J700" i="175"/>
  <c r="I700" i="175"/>
  <c r="H700" i="175"/>
  <c r="F700" i="175"/>
  <c r="D700" i="175"/>
  <c r="E700" i="175" s="1"/>
  <c r="B700" i="175"/>
  <c r="J699" i="175"/>
  <c r="I699" i="175"/>
  <c r="H699" i="175"/>
  <c r="F699" i="175"/>
  <c r="D699" i="175"/>
  <c r="E699" i="175" s="1"/>
  <c r="B699" i="175"/>
  <c r="J698" i="175"/>
  <c r="I698" i="175"/>
  <c r="H698" i="175"/>
  <c r="F698" i="175"/>
  <c r="D698" i="175"/>
  <c r="E698" i="175" s="1"/>
  <c r="B698" i="175"/>
  <c r="J697" i="175"/>
  <c r="I697" i="175"/>
  <c r="H697" i="175"/>
  <c r="F697" i="175"/>
  <c r="D697" i="175"/>
  <c r="E697" i="175" s="1"/>
  <c r="B697" i="175"/>
  <c r="J696" i="175"/>
  <c r="I696" i="175"/>
  <c r="H696" i="175"/>
  <c r="F696" i="175"/>
  <c r="D696" i="175"/>
  <c r="E696" i="175" s="1"/>
  <c r="B696" i="175"/>
  <c r="J695" i="175"/>
  <c r="I695" i="175"/>
  <c r="H695" i="175"/>
  <c r="F695" i="175"/>
  <c r="D695" i="175"/>
  <c r="E695" i="175" s="1"/>
  <c r="B695" i="175"/>
  <c r="J694" i="175"/>
  <c r="I694" i="175"/>
  <c r="H694" i="175"/>
  <c r="F694" i="175"/>
  <c r="D694" i="175"/>
  <c r="E694" i="175" s="1"/>
  <c r="B694" i="175"/>
  <c r="J693" i="175"/>
  <c r="I693" i="175"/>
  <c r="H693" i="175"/>
  <c r="F693" i="175"/>
  <c r="D693" i="175"/>
  <c r="E693" i="175" s="1"/>
  <c r="B693" i="175"/>
  <c r="J692" i="175"/>
  <c r="I692" i="175"/>
  <c r="H692" i="175"/>
  <c r="F692" i="175"/>
  <c r="D692" i="175"/>
  <c r="E692" i="175" s="1"/>
  <c r="B692" i="175"/>
  <c r="J691" i="175"/>
  <c r="I691" i="175"/>
  <c r="H691" i="175"/>
  <c r="F691" i="175"/>
  <c r="D691" i="175"/>
  <c r="E691" i="175" s="1"/>
  <c r="B691" i="175"/>
  <c r="J690" i="175"/>
  <c r="I690" i="175"/>
  <c r="H690" i="175"/>
  <c r="F690" i="175"/>
  <c r="D690" i="175"/>
  <c r="E690" i="175" s="1"/>
  <c r="B690" i="175"/>
  <c r="J689" i="175"/>
  <c r="I689" i="175"/>
  <c r="H689" i="175"/>
  <c r="F689" i="175"/>
  <c r="D689" i="175"/>
  <c r="E689" i="175" s="1"/>
  <c r="B689" i="175"/>
  <c r="J688" i="175"/>
  <c r="I688" i="175"/>
  <c r="H688" i="175"/>
  <c r="F688" i="175"/>
  <c r="D688" i="175"/>
  <c r="E688" i="175" s="1"/>
  <c r="B688" i="175"/>
  <c r="J687" i="175"/>
  <c r="I687" i="175"/>
  <c r="H687" i="175"/>
  <c r="F687" i="175"/>
  <c r="D687" i="175"/>
  <c r="E687" i="175" s="1"/>
  <c r="B687" i="175"/>
  <c r="J686" i="175"/>
  <c r="I686" i="175"/>
  <c r="H686" i="175"/>
  <c r="F686" i="175"/>
  <c r="D686" i="175"/>
  <c r="E686" i="175" s="1"/>
  <c r="B686" i="175"/>
  <c r="J685" i="175"/>
  <c r="I685" i="175"/>
  <c r="H685" i="175"/>
  <c r="F685" i="175"/>
  <c r="D685" i="175"/>
  <c r="E685" i="175" s="1"/>
  <c r="B685" i="175"/>
  <c r="J684" i="175"/>
  <c r="I684" i="175"/>
  <c r="H684" i="175"/>
  <c r="F684" i="175"/>
  <c r="D684" i="175"/>
  <c r="E684" i="175" s="1"/>
  <c r="B684" i="175"/>
  <c r="J683" i="175"/>
  <c r="I683" i="175"/>
  <c r="H683" i="175"/>
  <c r="F683" i="175"/>
  <c r="D683" i="175"/>
  <c r="E683" i="175" s="1"/>
  <c r="B683" i="175"/>
  <c r="J682" i="175"/>
  <c r="I682" i="175"/>
  <c r="H682" i="175"/>
  <c r="F682" i="175"/>
  <c r="D682" i="175"/>
  <c r="E682" i="175" s="1"/>
  <c r="B682" i="175"/>
  <c r="J681" i="175"/>
  <c r="I681" i="175"/>
  <c r="H681" i="175"/>
  <c r="F681" i="175"/>
  <c r="D681" i="175"/>
  <c r="E681" i="175" s="1"/>
  <c r="B681" i="175"/>
  <c r="J680" i="175"/>
  <c r="I680" i="175"/>
  <c r="H680" i="175"/>
  <c r="F680" i="175"/>
  <c r="D680" i="175"/>
  <c r="E680" i="175" s="1"/>
  <c r="B680" i="175"/>
  <c r="J679" i="175"/>
  <c r="I679" i="175"/>
  <c r="H679" i="175"/>
  <c r="F679" i="175"/>
  <c r="D679" i="175"/>
  <c r="E679" i="175" s="1"/>
  <c r="B679" i="175"/>
  <c r="J678" i="175"/>
  <c r="I678" i="175"/>
  <c r="H678" i="175"/>
  <c r="F678" i="175"/>
  <c r="D678" i="175"/>
  <c r="E678" i="175" s="1"/>
  <c r="B678" i="175"/>
  <c r="J677" i="175"/>
  <c r="I677" i="175"/>
  <c r="H677" i="175"/>
  <c r="F677" i="175"/>
  <c r="D677" i="175"/>
  <c r="E677" i="175" s="1"/>
  <c r="B677" i="175"/>
  <c r="J676" i="175"/>
  <c r="I676" i="175"/>
  <c r="H676" i="175"/>
  <c r="F676" i="175"/>
  <c r="D676" i="175"/>
  <c r="E676" i="175" s="1"/>
  <c r="B676" i="175"/>
  <c r="J675" i="175"/>
  <c r="I675" i="175"/>
  <c r="H675" i="175"/>
  <c r="F675" i="175"/>
  <c r="D675" i="175"/>
  <c r="E675" i="175" s="1"/>
  <c r="B675" i="175"/>
  <c r="J674" i="175"/>
  <c r="I674" i="175"/>
  <c r="H674" i="175"/>
  <c r="F674" i="175"/>
  <c r="D674" i="175"/>
  <c r="E674" i="175" s="1"/>
  <c r="B674" i="175"/>
  <c r="J673" i="175"/>
  <c r="I673" i="175"/>
  <c r="H673" i="175"/>
  <c r="F673" i="175"/>
  <c r="D673" i="175"/>
  <c r="E673" i="175" s="1"/>
  <c r="B673" i="175"/>
  <c r="J672" i="175"/>
  <c r="I672" i="175"/>
  <c r="H672" i="175"/>
  <c r="F672" i="175"/>
  <c r="D672" i="175"/>
  <c r="E672" i="175" s="1"/>
  <c r="B672" i="175"/>
  <c r="J671" i="175"/>
  <c r="I671" i="175"/>
  <c r="H671" i="175"/>
  <c r="F671" i="175"/>
  <c r="D671" i="175"/>
  <c r="E671" i="175" s="1"/>
  <c r="B671" i="175"/>
  <c r="J670" i="175"/>
  <c r="I670" i="175"/>
  <c r="H670" i="175"/>
  <c r="F670" i="175"/>
  <c r="D670" i="175"/>
  <c r="E670" i="175" s="1"/>
  <c r="B670" i="175"/>
  <c r="J669" i="175"/>
  <c r="I669" i="175"/>
  <c r="H669" i="175"/>
  <c r="F669" i="175"/>
  <c r="D669" i="175"/>
  <c r="E669" i="175" s="1"/>
  <c r="B669" i="175"/>
  <c r="J668" i="175"/>
  <c r="I668" i="175"/>
  <c r="H668" i="175"/>
  <c r="F668" i="175"/>
  <c r="D668" i="175"/>
  <c r="E668" i="175" s="1"/>
  <c r="B668" i="175"/>
  <c r="J667" i="175"/>
  <c r="I667" i="175"/>
  <c r="H667" i="175"/>
  <c r="F667" i="175"/>
  <c r="D667" i="175"/>
  <c r="E667" i="175" s="1"/>
  <c r="B667" i="175"/>
  <c r="J666" i="175"/>
  <c r="I666" i="175"/>
  <c r="H666" i="175"/>
  <c r="F666" i="175"/>
  <c r="D666" i="175"/>
  <c r="E666" i="175" s="1"/>
  <c r="B666" i="175"/>
  <c r="J665" i="175"/>
  <c r="I665" i="175"/>
  <c r="H665" i="175"/>
  <c r="F665" i="175"/>
  <c r="D665" i="175"/>
  <c r="E665" i="175" s="1"/>
  <c r="B665" i="175"/>
  <c r="J664" i="175"/>
  <c r="I664" i="175"/>
  <c r="H664" i="175"/>
  <c r="F664" i="175"/>
  <c r="D664" i="175"/>
  <c r="E664" i="175" s="1"/>
  <c r="B664" i="175"/>
  <c r="J663" i="175"/>
  <c r="I663" i="175"/>
  <c r="H663" i="175"/>
  <c r="F663" i="175"/>
  <c r="D663" i="175"/>
  <c r="E663" i="175" s="1"/>
  <c r="B663" i="175"/>
  <c r="J662" i="175"/>
  <c r="I662" i="175"/>
  <c r="H662" i="175"/>
  <c r="F662" i="175"/>
  <c r="D662" i="175"/>
  <c r="E662" i="175" s="1"/>
  <c r="B662" i="175"/>
  <c r="J661" i="175"/>
  <c r="I661" i="175"/>
  <c r="H661" i="175"/>
  <c r="F661" i="175"/>
  <c r="D661" i="175"/>
  <c r="E661" i="175" s="1"/>
  <c r="B661" i="175"/>
  <c r="J660" i="175"/>
  <c r="I660" i="175"/>
  <c r="H660" i="175"/>
  <c r="F660" i="175"/>
  <c r="D660" i="175"/>
  <c r="E660" i="175" s="1"/>
  <c r="B660" i="175"/>
  <c r="J659" i="175"/>
  <c r="I659" i="175"/>
  <c r="H659" i="175"/>
  <c r="F659" i="175"/>
  <c r="D659" i="175"/>
  <c r="E659" i="175" s="1"/>
  <c r="B659" i="175"/>
  <c r="J658" i="175"/>
  <c r="I658" i="175"/>
  <c r="H658" i="175"/>
  <c r="F658" i="175"/>
  <c r="D658" i="175"/>
  <c r="E658" i="175" s="1"/>
  <c r="B658" i="175"/>
  <c r="J657" i="175"/>
  <c r="I657" i="175"/>
  <c r="H657" i="175"/>
  <c r="F657" i="175"/>
  <c r="D657" i="175"/>
  <c r="E657" i="175" s="1"/>
  <c r="B657" i="175"/>
  <c r="J656" i="175"/>
  <c r="I656" i="175"/>
  <c r="H656" i="175"/>
  <c r="F656" i="175"/>
  <c r="D656" i="175"/>
  <c r="E656" i="175" s="1"/>
  <c r="B656" i="175"/>
  <c r="J655" i="175"/>
  <c r="I655" i="175"/>
  <c r="H655" i="175"/>
  <c r="F655" i="175"/>
  <c r="D655" i="175"/>
  <c r="E655" i="175" s="1"/>
  <c r="B655" i="175"/>
  <c r="J654" i="175"/>
  <c r="I654" i="175"/>
  <c r="H654" i="175"/>
  <c r="F654" i="175"/>
  <c r="D654" i="175"/>
  <c r="E654" i="175" s="1"/>
  <c r="B654" i="175"/>
  <c r="J653" i="175"/>
  <c r="I653" i="175"/>
  <c r="H653" i="175"/>
  <c r="F653" i="175"/>
  <c r="D653" i="175"/>
  <c r="E653" i="175" s="1"/>
  <c r="B653" i="175"/>
  <c r="J652" i="175"/>
  <c r="I652" i="175"/>
  <c r="H652" i="175"/>
  <c r="F652" i="175"/>
  <c r="D652" i="175"/>
  <c r="E652" i="175" s="1"/>
  <c r="B652" i="175"/>
  <c r="J651" i="175"/>
  <c r="I651" i="175"/>
  <c r="H651" i="175"/>
  <c r="F651" i="175"/>
  <c r="D651" i="175"/>
  <c r="E651" i="175" s="1"/>
  <c r="B651" i="175"/>
  <c r="J650" i="175"/>
  <c r="I650" i="175"/>
  <c r="H650" i="175"/>
  <c r="F650" i="175"/>
  <c r="D650" i="175"/>
  <c r="E650" i="175" s="1"/>
  <c r="B650" i="175"/>
  <c r="J649" i="175"/>
  <c r="I649" i="175"/>
  <c r="H649" i="175"/>
  <c r="F649" i="175"/>
  <c r="D649" i="175"/>
  <c r="E649" i="175" s="1"/>
  <c r="B649" i="175"/>
  <c r="J648" i="175"/>
  <c r="I648" i="175"/>
  <c r="H648" i="175"/>
  <c r="F648" i="175"/>
  <c r="D648" i="175"/>
  <c r="E648" i="175" s="1"/>
  <c r="B648" i="175"/>
  <c r="J647" i="175"/>
  <c r="I647" i="175"/>
  <c r="H647" i="175"/>
  <c r="F647" i="175"/>
  <c r="D647" i="175"/>
  <c r="E647" i="175" s="1"/>
  <c r="B647" i="175"/>
  <c r="J646" i="175"/>
  <c r="I646" i="175"/>
  <c r="H646" i="175"/>
  <c r="F646" i="175"/>
  <c r="D646" i="175"/>
  <c r="E646" i="175" s="1"/>
  <c r="B646" i="175"/>
  <c r="J645" i="175"/>
  <c r="I645" i="175"/>
  <c r="H645" i="175"/>
  <c r="F645" i="175"/>
  <c r="D645" i="175"/>
  <c r="E645" i="175" s="1"/>
  <c r="B645" i="175"/>
  <c r="J644" i="175"/>
  <c r="I644" i="175"/>
  <c r="H644" i="175"/>
  <c r="F644" i="175"/>
  <c r="D644" i="175"/>
  <c r="E644" i="175" s="1"/>
  <c r="B644" i="175"/>
  <c r="J643" i="175"/>
  <c r="I643" i="175"/>
  <c r="H643" i="175"/>
  <c r="F643" i="175"/>
  <c r="D643" i="175"/>
  <c r="E643" i="175" s="1"/>
  <c r="B643" i="175"/>
  <c r="J642" i="175"/>
  <c r="I642" i="175"/>
  <c r="H642" i="175"/>
  <c r="F642" i="175"/>
  <c r="D642" i="175"/>
  <c r="E642" i="175" s="1"/>
  <c r="B642" i="175"/>
  <c r="J641" i="175"/>
  <c r="I641" i="175"/>
  <c r="H641" i="175"/>
  <c r="F641" i="175"/>
  <c r="D641" i="175"/>
  <c r="E641" i="175" s="1"/>
  <c r="B641" i="175"/>
  <c r="J640" i="175"/>
  <c r="I640" i="175"/>
  <c r="H640" i="175"/>
  <c r="F640" i="175"/>
  <c r="D640" i="175"/>
  <c r="E640" i="175" s="1"/>
  <c r="B640" i="175"/>
  <c r="J639" i="175"/>
  <c r="I639" i="175"/>
  <c r="H639" i="175"/>
  <c r="F639" i="175"/>
  <c r="D639" i="175"/>
  <c r="E639" i="175" s="1"/>
  <c r="B639" i="175"/>
  <c r="J638" i="175"/>
  <c r="I638" i="175"/>
  <c r="H638" i="175"/>
  <c r="F638" i="175"/>
  <c r="D638" i="175"/>
  <c r="E638" i="175" s="1"/>
  <c r="B638" i="175"/>
  <c r="J637" i="175"/>
  <c r="I637" i="175"/>
  <c r="H637" i="175"/>
  <c r="F637" i="175"/>
  <c r="D637" i="175"/>
  <c r="E637" i="175" s="1"/>
  <c r="B637" i="175"/>
  <c r="J636" i="175"/>
  <c r="I636" i="175"/>
  <c r="H636" i="175"/>
  <c r="F636" i="175"/>
  <c r="D636" i="175"/>
  <c r="E636" i="175" s="1"/>
  <c r="B636" i="175"/>
  <c r="J635" i="175"/>
  <c r="I635" i="175"/>
  <c r="H635" i="175"/>
  <c r="F635" i="175"/>
  <c r="D635" i="175"/>
  <c r="E635" i="175" s="1"/>
  <c r="B635" i="175"/>
  <c r="J634" i="175"/>
  <c r="I634" i="175"/>
  <c r="H634" i="175"/>
  <c r="F634" i="175"/>
  <c r="D634" i="175"/>
  <c r="E634" i="175" s="1"/>
  <c r="B634" i="175"/>
  <c r="J633" i="175"/>
  <c r="I633" i="175"/>
  <c r="H633" i="175"/>
  <c r="F633" i="175"/>
  <c r="D633" i="175"/>
  <c r="E633" i="175" s="1"/>
  <c r="B633" i="175"/>
  <c r="J632" i="175"/>
  <c r="I632" i="175"/>
  <c r="H632" i="175"/>
  <c r="F632" i="175"/>
  <c r="D632" i="175"/>
  <c r="E632" i="175" s="1"/>
  <c r="B632" i="175"/>
  <c r="J631" i="175"/>
  <c r="I631" i="175"/>
  <c r="H631" i="175"/>
  <c r="F631" i="175"/>
  <c r="D631" i="175"/>
  <c r="E631" i="175" s="1"/>
  <c r="B631" i="175"/>
  <c r="J630" i="175"/>
  <c r="I630" i="175"/>
  <c r="H630" i="175"/>
  <c r="F630" i="175"/>
  <c r="D630" i="175"/>
  <c r="E630" i="175" s="1"/>
  <c r="B630" i="175"/>
  <c r="J629" i="175"/>
  <c r="I629" i="175"/>
  <c r="H629" i="175"/>
  <c r="F629" i="175"/>
  <c r="D629" i="175"/>
  <c r="E629" i="175" s="1"/>
  <c r="B629" i="175"/>
  <c r="J628" i="175"/>
  <c r="I628" i="175"/>
  <c r="H628" i="175"/>
  <c r="F628" i="175"/>
  <c r="D628" i="175"/>
  <c r="E628" i="175" s="1"/>
  <c r="B628" i="175"/>
  <c r="J627" i="175"/>
  <c r="I627" i="175"/>
  <c r="H627" i="175"/>
  <c r="F627" i="175"/>
  <c r="D627" i="175"/>
  <c r="E627" i="175" s="1"/>
  <c r="B627" i="175"/>
  <c r="J626" i="175"/>
  <c r="I626" i="175"/>
  <c r="H626" i="175"/>
  <c r="F626" i="175"/>
  <c r="D626" i="175"/>
  <c r="E626" i="175" s="1"/>
  <c r="B626" i="175"/>
  <c r="J625" i="175"/>
  <c r="I625" i="175"/>
  <c r="H625" i="175"/>
  <c r="F625" i="175"/>
  <c r="D625" i="175"/>
  <c r="E625" i="175" s="1"/>
  <c r="B625" i="175"/>
  <c r="J624" i="175"/>
  <c r="I624" i="175"/>
  <c r="H624" i="175"/>
  <c r="F624" i="175"/>
  <c r="D624" i="175"/>
  <c r="E624" i="175" s="1"/>
  <c r="B624" i="175"/>
  <c r="J623" i="175"/>
  <c r="I623" i="175"/>
  <c r="H623" i="175"/>
  <c r="F623" i="175"/>
  <c r="D623" i="175"/>
  <c r="E623" i="175" s="1"/>
  <c r="B623" i="175"/>
  <c r="J622" i="175"/>
  <c r="I622" i="175"/>
  <c r="H622" i="175"/>
  <c r="F622" i="175"/>
  <c r="D622" i="175"/>
  <c r="E622" i="175" s="1"/>
  <c r="B622" i="175"/>
  <c r="J621" i="175"/>
  <c r="I621" i="175"/>
  <c r="H621" i="175"/>
  <c r="F621" i="175"/>
  <c r="D621" i="175"/>
  <c r="E621" i="175" s="1"/>
  <c r="B621" i="175"/>
  <c r="J620" i="175"/>
  <c r="I620" i="175"/>
  <c r="H620" i="175"/>
  <c r="F620" i="175"/>
  <c r="D620" i="175"/>
  <c r="E620" i="175" s="1"/>
  <c r="B620" i="175"/>
  <c r="J619" i="175"/>
  <c r="I619" i="175"/>
  <c r="H619" i="175"/>
  <c r="F619" i="175"/>
  <c r="D619" i="175"/>
  <c r="E619" i="175" s="1"/>
  <c r="B619" i="175"/>
  <c r="J618" i="175"/>
  <c r="I618" i="175"/>
  <c r="H618" i="175"/>
  <c r="F618" i="175"/>
  <c r="D618" i="175"/>
  <c r="E618" i="175" s="1"/>
  <c r="B618" i="175"/>
  <c r="J617" i="175"/>
  <c r="I617" i="175"/>
  <c r="H617" i="175"/>
  <c r="F617" i="175"/>
  <c r="D617" i="175"/>
  <c r="E617" i="175" s="1"/>
  <c r="B617" i="175"/>
  <c r="J616" i="175"/>
  <c r="I616" i="175"/>
  <c r="H616" i="175"/>
  <c r="F616" i="175"/>
  <c r="D616" i="175"/>
  <c r="E616" i="175" s="1"/>
  <c r="B616" i="175"/>
  <c r="J615" i="175"/>
  <c r="I615" i="175"/>
  <c r="H615" i="175"/>
  <c r="F615" i="175"/>
  <c r="D615" i="175"/>
  <c r="E615" i="175" s="1"/>
  <c r="B615" i="175"/>
  <c r="J614" i="175"/>
  <c r="I614" i="175"/>
  <c r="H614" i="175"/>
  <c r="F614" i="175"/>
  <c r="D614" i="175"/>
  <c r="E614" i="175" s="1"/>
  <c r="B614" i="175"/>
  <c r="J613" i="175"/>
  <c r="I613" i="175"/>
  <c r="H613" i="175"/>
  <c r="F613" i="175"/>
  <c r="D613" i="175"/>
  <c r="E613" i="175" s="1"/>
  <c r="B613" i="175"/>
  <c r="J612" i="175"/>
  <c r="I612" i="175"/>
  <c r="H612" i="175"/>
  <c r="F612" i="175"/>
  <c r="D612" i="175"/>
  <c r="E612" i="175" s="1"/>
  <c r="B612" i="175"/>
  <c r="J611" i="175"/>
  <c r="I611" i="175"/>
  <c r="H611" i="175"/>
  <c r="F611" i="175"/>
  <c r="D611" i="175"/>
  <c r="E611" i="175" s="1"/>
  <c r="B611" i="175"/>
  <c r="J610" i="175"/>
  <c r="I610" i="175"/>
  <c r="H610" i="175"/>
  <c r="F610" i="175"/>
  <c r="D610" i="175"/>
  <c r="E610" i="175" s="1"/>
  <c r="B610" i="175"/>
  <c r="J609" i="175"/>
  <c r="I609" i="175"/>
  <c r="H609" i="175"/>
  <c r="F609" i="175"/>
  <c r="D609" i="175"/>
  <c r="E609" i="175" s="1"/>
  <c r="B609" i="175"/>
  <c r="J608" i="175"/>
  <c r="I608" i="175"/>
  <c r="H608" i="175"/>
  <c r="F608" i="175"/>
  <c r="D608" i="175"/>
  <c r="E608" i="175" s="1"/>
  <c r="B608" i="175"/>
  <c r="J607" i="175"/>
  <c r="I607" i="175"/>
  <c r="H607" i="175"/>
  <c r="F607" i="175"/>
  <c r="D607" i="175"/>
  <c r="E607" i="175" s="1"/>
  <c r="B607" i="175"/>
  <c r="J606" i="175"/>
  <c r="I606" i="175"/>
  <c r="H606" i="175"/>
  <c r="F606" i="175"/>
  <c r="D606" i="175"/>
  <c r="E606" i="175" s="1"/>
  <c r="B606" i="175"/>
  <c r="J605" i="175"/>
  <c r="I605" i="175"/>
  <c r="H605" i="175"/>
  <c r="F605" i="175"/>
  <c r="D605" i="175"/>
  <c r="E605" i="175" s="1"/>
  <c r="B605" i="175"/>
  <c r="J604" i="175"/>
  <c r="I604" i="175"/>
  <c r="H604" i="175"/>
  <c r="F604" i="175"/>
  <c r="D604" i="175"/>
  <c r="E604" i="175" s="1"/>
  <c r="B604" i="175"/>
  <c r="J603" i="175"/>
  <c r="I603" i="175"/>
  <c r="H603" i="175"/>
  <c r="F603" i="175"/>
  <c r="D603" i="175"/>
  <c r="E603" i="175" s="1"/>
  <c r="B603" i="175"/>
  <c r="J602" i="175"/>
  <c r="I602" i="175"/>
  <c r="H602" i="175"/>
  <c r="F602" i="175"/>
  <c r="D602" i="175"/>
  <c r="E602" i="175" s="1"/>
  <c r="B602" i="175"/>
  <c r="J601" i="175"/>
  <c r="I601" i="175"/>
  <c r="H601" i="175"/>
  <c r="F601" i="175"/>
  <c r="D601" i="175"/>
  <c r="E601" i="175" s="1"/>
  <c r="B601" i="175"/>
  <c r="J600" i="175"/>
  <c r="I600" i="175"/>
  <c r="H600" i="175"/>
  <c r="F600" i="175"/>
  <c r="D600" i="175"/>
  <c r="E600" i="175" s="1"/>
  <c r="B600" i="175"/>
  <c r="J599" i="175"/>
  <c r="I599" i="175"/>
  <c r="H599" i="175"/>
  <c r="F599" i="175"/>
  <c r="D599" i="175"/>
  <c r="E599" i="175" s="1"/>
  <c r="B599" i="175"/>
  <c r="J598" i="175"/>
  <c r="I598" i="175"/>
  <c r="H598" i="175"/>
  <c r="F598" i="175"/>
  <c r="D598" i="175"/>
  <c r="E598" i="175" s="1"/>
  <c r="B598" i="175"/>
  <c r="J597" i="175"/>
  <c r="I597" i="175"/>
  <c r="H597" i="175"/>
  <c r="F597" i="175"/>
  <c r="D597" i="175"/>
  <c r="E597" i="175" s="1"/>
  <c r="B597" i="175"/>
  <c r="J596" i="175"/>
  <c r="I596" i="175"/>
  <c r="H596" i="175"/>
  <c r="F596" i="175"/>
  <c r="D596" i="175"/>
  <c r="E596" i="175" s="1"/>
  <c r="B596" i="175"/>
  <c r="J595" i="175"/>
  <c r="I595" i="175"/>
  <c r="H595" i="175"/>
  <c r="F595" i="175"/>
  <c r="D595" i="175"/>
  <c r="E595" i="175" s="1"/>
  <c r="B595" i="175"/>
  <c r="J594" i="175"/>
  <c r="I594" i="175"/>
  <c r="H594" i="175"/>
  <c r="F594" i="175"/>
  <c r="D594" i="175"/>
  <c r="E594" i="175" s="1"/>
  <c r="B594" i="175"/>
  <c r="J593" i="175"/>
  <c r="I593" i="175"/>
  <c r="H593" i="175"/>
  <c r="F593" i="175"/>
  <c r="D593" i="175"/>
  <c r="E593" i="175" s="1"/>
  <c r="B593" i="175"/>
  <c r="J592" i="175"/>
  <c r="I592" i="175"/>
  <c r="H592" i="175"/>
  <c r="F592" i="175"/>
  <c r="D592" i="175"/>
  <c r="E592" i="175" s="1"/>
  <c r="B592" i="175"/>
  <c r="J591" i="175"/>
  <c r="I591" i="175"/>
  <c r="H591" i="175"/>
  <c r="F591" i="175"/>
  <c r="D591" i="175"/>
  <c r="E591" i="175" s="1"/>
  <c r="B591" i="175"/>
  <c r="J590" i="175"/>
  <c r="I590" i="175"/>
  <c r="H590" i="175"/>
  <c r="F590" i="175"/>
  <c r="D590" i="175"/>
  <c r="E590" i="175" s="1"/>
  <c r="B590" i="175"/>
  <c r="J589" i="175"/>
  <c r="I589" i="175"/>
  <c r="H589" i="175"/>
  <c r="F589" i="175"/>
  <c r="D589" i="175"/>
  <c r="E589" i="175" s="1"/>
  <c r="B589" i="175"/>
  <c r="J588" i="175"/>
  <c r="I588" i="175"/>
  <c r="H588" i="175"/>
  <c r="F588" i="175"/>
  <c r="D588" i="175"/>
  <c r="E588" i="175" s="1"/>
  <c r="B588" i="175"/>
  <c r="J587" i="175"/>
  <c r="I587" i="175"/>
  <c r="H587" i="175"/>
  <c r="F587" i="175"/>
  <c r="D587" i="175"/>
  <c r="E587" i="175" s="1"/>
  <c r="B587" i="175"/>
  <c r="J586" i="175"/>
  <c r="I586" i="175"/>
  <c r="H586" i="175"/>
  <c r="F586" i="175"/>
  <c r="D586" i="175"/>
  <c r="E586" i="175" s="1"/>
  <c r="B586" i="175"/>
  <c r="J585" i="175"/>
  <c r="I585" i="175"/>
  <c r="H585" i="175"/>
  <c r="F585" i="175"/>
  <c r="D585" i="175"/>
  <c r="E585" i="175" s="1"/>
  <c r="B585" i="175"/>
  <c r="J584" i="175"/>
  <c r="I584" i="175"/>
  <c r="H584" i="175"/>
  <c r="F584" i="175"/>
  <c r="D584" i="175"/>
  <c r="E584" i="175" s="1"/>
  <c r="B584" i="175"/>
  <c r="J583" i="175"/>
  <c r="I583" i="175"/>
  <c r="H583" i="175"/>
  <c r="F583" i="175"/>
  <c r="D583" i="175"/>
  <c r="E583" i="175" s="1"/>
  <c r="B583" i="175"/>
  <c r="J582" i="175"/>
  <c r="I582" i="175"/>
  <c r="H582" i="175"/>
  <c r="F582" i="175"/>
  <c r="D582" i="175"/>
  <c r="E582" i="175" s="1"/>
  <c r="B582" i="175"/>
  <c r="J581" i="175"/>
  <c r="I581" i="175"/>
  <c r="H581" i="175"/>
  <c r="F581" i="175"/>
  <c r="D581" i="175"/>
  <c r="E581" i="175" s="1"/>
  <c r="B581" i="175"/>
  <c r="J580" i="175"/>
  <c r="I580" i="175"/>
  <c r="H580" i="175"/>
  <c r="F580" i="175"/>
  <c r="D580" i="175"/>
  <c r="E580" i="175" s="1"/>
  <c r="B580" i="175"/>
  <c r="J579" i="175"/>
  <c r="I579" i="175"/>
  <c r="H579" i="175"/>
  <c r="F579" i="175"/>
  <c r="D579" i="175"/>
  <c r="E579" i="175" s="1"/>
  <c r="B579" i="175"/>
  <c r="J578" i="175"/>
  <c r="I578" i="175"/>
  <c r="H578" i="175"/>
  <c r="F578" i="175"/>
  <c r="D578" i="175"/>
  <c r="E578" i="175" s="1"/>
  <c r="B578" i="175"/>
  <c r="J577" i="175"/>
  <c r="I577" i="175"/>
  <c r="H577" i="175"/>
  <c r="F577" i="175"/>
  <c r="D577" i="175"/>
  <c r="E577" i="175" s="1"/>
  <c r="B577" i="175"/>
  <c r="J576" i="175"/>
  <c r="I576" i="175"/>
  <c r="H576" i="175"/>
  <c r="F576" i="175"/>
  <c r="D576" i="175"/>
  <c r="E576" i="175" s="1"/>
  <c r="B576" i="175"/>
  <c r="J575" i="175"/>
  <c r="I575" i="175"/>
  <c r="H575" i="175"/>
  <c r="F575" i="175"/>
  <c r="D575" i="175"/>
  <c r="E575" i="175" s="1"/>
  <c r="B575" i="175"/>
  <c r="J574" i="175"/>
  <c r="I574" i="175"/>
  <c r="H574" i="175"/>
  <c r="F574" i="175"/>
  <c r="D574" i="175"/>
  <c r="E574" i="175" s="1"/>
  <c r="B574" i="175"/>
  <c r="J573" i="175"/>
  <c r="I573" i="175"/>
  <c r="H573" i="175"/>
  <c r="F573" i="175"/>
  <c r="D573" i="175"/>
  <c r="E573" i="175" s="1"/>
  <c r="B573" i="175"/>
  <c r="J572" i="175"/>
  <c r="I572" i="175"/>
  <c r="H572" i="175"/>
  <c r="F572" i="175"/>
  <c r="D572" i="175"/>
  <c r="E572" i="175" s="1"/>
  <c r="B572" i="175"/>
  <c r="J571" i="175"/>
  <c r="I571" i="175"/>
  <c r="H571" i="175"/>
  <c r="F571" i="175"/>
  <c r="D571" i="175"/>
  <c r="E571" i="175" s="1"/>
  <c r="B571" i="175"/>
  <c r="J570" i="175"/>
  <c r="I570" i="175"/>
  <c r="H570" i="175"/>
  <c r="F570" i="175"/>
  <c r="D570" i="175"/>
  <c r="E570" i="175" s="1"/>
  <c r="B570" i="175"/>
  <c r="J569" i="175"/>
  <c r="I569" i="175"/>
  <c r="H569" i="175"/>
  <c r="F569" i="175"/>
  <c r="D569" i="175"/>
  <c r="E569" i="175" s="1"/>
  <c r="B569" i="175"/>
  <c r="J568" i="175"/>
  <c r="I568" i="175"/>
  <c r="H568" i="175"/>
  <c r="F568" i="175"/>
  <c r="D568" i="175"/>
  <c r="E568" i="175" s="1"/>
  <c r="B568" i="175"/>
  <c r="J567" i="175"/>
  <c r="I567" i="175"/>
  <c r="H567" i="175"/>
  <c r="F567" i="175"/>
  <c r="D567" i="175"/>
  <c r="E567" i="175" s="1"/>
  <c r="B567" i="175"/>
  <c r="J566" i="175"/>
  <c r="I566" i="175"/>
  <c r="H566" i="175"/>
  <c r="F566" i="175"/>
  <c r="D566" i="175"/>
  <c r="E566" i="175" s="1"/>
  <c r="B566" i="175"/>
  <c r="J565" i="175"/>
  <c r="I565" i="175"/>
  <c r="H565" i="175"/>
  <c r="F565" i="175"/>
  <c r="D565" i="175"/>
  <c r="E565" i="175" s="1"/>
  <c r="B565" i="175"/>
  <c r="J564" i="175"/>
  <c r="I564" i="175"/>
  <c r="H564" i="175"/>
  <c r="F564" i="175"/>
  <c r="D564" i="175"/>
  <c r="E564" i="175" s="1"/>
  <c r="B564" i="175"/>
  <c r="J563" i="175"/>
  <c r="I563" i="175"/>
  <c r="H563" i="175"/>
  <c r="F563" i="175"/>
  <c r="D563" i="175"/>
  <c r="E563" i="175" s="1"/>
  <c r="B563" i="175"/>
  <c r="J562" i="175"/>
  <c r="I562" i="175"/>
  <c r="H562" i="175"/>
  <c r="F562" i="175"/>
  <c r="D562" i="175"/>
  <c r="E562" i="175" s="1"/>
  <c r="B562" i="175"/>
  <c r="J561" i="175"/>
  <c r="I561" i="175"/>
  <c r="H561" i="175"/>
  <c r="F561" i="175"/>
  <c r="D561" i="175"/>
  <c r="E561" i="175" s="1"/>
  <c r="B561" i="175"/>
  <c r="J560" i="175"/>
  <c r="I560" i="175"/>
  <c r="H560" i="175"/>
  <c r="F560" i="175"/>
  <c r="D560" i="175"/>
  <c r="E560" i="175" s="1"/>
  <c r="B560" i="175"/>
  <c r="J559" i="175"/>
  <c r="I559" i="175"/>
  <c r="H559" i="175"/>
  <c r="F559" i="175"/>
  <c r="D559" i="175"/>
  <c r="E559" i="175" s="1"/>
  <c r="B559" i="175"/>
  <c r="J558" i="175"/>
  <c r="I558" i="175"/>
  <c r="H558" i="175"/>
  <c r="F558" i="175"/>
  <c r="D558" i="175"/>
  <c r="E558" i="175" s="1"/>
  <c r="B558" i="175"/>
  <c r="J557" i="175"/>
  <c r="I557" i="175"/>
  <c r="H557" i="175"/>
  <c r="F557" i="175"/>
  <c r="D557" i="175"/>
  <c r="E557" i="175" s="1"/>
  <c r="B557" i="175"/>
  <c r="J556" i="175"/>
  <c r="I556" i="175"/>
  <c r="H556" i="175"/>
  <c r="F556" i="175"/>
  <c r="D556" i="175"/>
  <c r="E556" i="175" s="1"/>
  <c r="B556" i="175"/>
  <c r="J555" i="175"/>
  <c r="I555" i="175"/>
  <c r="H555" i="175"/>
  <c r="F555" i="175"/>
  <c r="D555" i="175"/>
  <c r="E555" i="175" s="1"/>
  <c r="B555" i="175"/>
  <c r="J554" i="175"/>
  <c r="I554" i="175"/>
  <c r="H554" i="175"/>
  <c r="F554" i="175"/>
  <c r="D554" i="175"/>
  <c r="E554" i="175" s="1"/>
  <c r="B554" i="175"/>
  <c r="J553" i="175"/>
  <c r="I553" i="175"/>
  <c r="H553" i="175"/>
  <c r="F553" i="175"/>
  <c r="D553" i="175"/>
  <c r="E553" i="175" s="1"/>
  <c r="B553" i="175"/>
  <c r="J552" i="175"/>
  <c r="I552" i="175"/>
  <c r="H552" i="175"/>
  <c r="F552" i="175"/>
  <c r="D552" i="175"/>
  <c r="E552" i="175" s="1"/>
  <c r="B552" i="175"/>
  <c r="J551" i="175"/>
  <c r="I551" i="175"/>
  <c r="H551" i="175"/>
  <c r="F551" i="175"/>
  <c r="D551" i="175"/>
  <c r="E551" i="175" s="1"/>
  <c r="B551" i="175"/>
  <c r="J550" i="175"/>
  <c r="I550" i="175"/>
  <c r="H550" i="175"/>
  <c r="F550" i="175"/>
  <c r="D550" i="175"/>
  <c r="E550" i="175" s="1"/>
  <c r="B550" i="175"/>
  <c r="J549" i="175"/>
  <c r="I549" i="175"/>
  <c r="H549" i="175"/>
  <c r="F549" i="175"/>
  <c r="D549" i="175"/>
  <c r="E549" i="175" s="1"/>
  <c r="B549" i="175"/>
  <c r="J548" i="175"/>
  <c r="I548" i="175"/>
  <c r="H548" i="175"/>
  <c r="F548" i="175"/>
  <c r="D548" i="175"/>
  <c r="E548" i="175" s="1"/>
  <c r="B548" i="175"/>
  <c r="J547" i="175"/>
  <c r="I547" i="175"/>
  <c r="H547" i="175"/>
  <c r="F547" i="175"/>
  <c r="D547" i="175"/>
  <c r="E547" i="175" s="1"/>
  <c r="B547" i="175"/>
  <c r="J546" i="175"/>
  <c r="I546" i="175"/>
  <c r="H546" i="175"/>
  <c r="F546" i="175"/>
  <c r="D546" i="175"/>
  <c r="E546" i="175" s="1"/>
  <c r="B546" i="175"/>
  <c r="J545" i="175"/>
  <c r="I545" i="175"/>
  <c r="H545" i="175"/>
  <c r="F545" i="175"/>
  <c r="D545" i="175"/>
  <c r="E545" i="175" s="1"/>
  <c r="B545" i="175"/>
  <c r="J544" i="175"/>
  <c r="I544" i="175"/>
  <c r="H544" i="175"/>
  <c r="F544" i="175"/>
  <c r="D544" i="175"/>
  <c r="E544" i="175" s="1"/>
  <c r="B544" i="175"/>
  <c r="J543" i="175"/>
  <c r="I543" i="175"/>
  <c r="H543" i="175"/>
  <c r="F543" i="175"/>
  <c r="D543" i="175"/>
  <c r="E543" i="175" s="1"/>
  <c r="B543" i="175"/>
  <c r="J542" i="175"/>
  <c r="I542" i="175"/>
  <c r="H542" i="175"/>
  <c r="F542" i="175"/>
  <c r="D542" i="175"/>
  <c r="E542" i="175" s="1"/>
  <c r="B542" i="175"/>
  <c r="J541" i="175"/>
  <c r="I541" i="175"/>
  <c r="H541" i="175"/>
  <c r="F541" i="175"/>
  <c r="D541" i="175"/>
  <c r="E541" i="175" s="1"/>
  <c r="B541" i="175"/>
  <c r="J540" i="175"/>
  <c r="I540" i="175"/>
  <c r="H540" i="175"/>
  <c r="F540" i="175"/>
  <c r="D540" i="175"/>
  <c r="E540" i="175" s="1"/>
  <c r="B540" i="175"/>
  <c r="J539" i="175"/>
  <c r="I539" i="175"/>
  <c r="H539" i="175"/>
  <c r="F539" i="175"/>
  <c r="D539" i="175"/>
  <c r="E539" i="175" s="1"/>
  <c r="B539" i="175"/>
  <c r="J538" i="175"/>
  <c r="I538" i="175"/>
  <c r="H538" i="175"/>
  <c r="F538" i="175"/>
  <c r="D538" i="175"/>
  <c r="E538" i="175" s="1"/>
  <c r="B538" i="175"/>
  <c r="J537" i="175"/>
  <c r="I537" i="175"/>
  <c r="H537" i="175"/>
  <c r="F537" i="175"/>
  <c r="D537" i="175"/>
  <c r="E537" i="175" s="1"/>
  <c r="B537" i="175"/>
  <c r="J536" i="175"/>
  <c r="I536" i="175"/>
  <c r="H536" i="175"/>
  <c r="F536" i="175"/>
  <c r="D536" i="175"/>
  <c r="E536" i="175" s="1"/>
  <c r="B536" i="175"/>
  <c r="J535" i="175"/>
  <c r="I535" i="175"/>
  <c r="H535" i="175"/>
  <c r="F535" i="175"/>
  <c r="D535" i="175"/>
  <c r="E535" i="175" s="1"/>
  <c r="B535" i="175"/>
  <c r="J534" i="175"/>
  <c r="I534" i="175"/>
  <c r="H534" i="175"/>
  <c r="F534" i="175"/>
  <c r="D534" i="175"/>
  <c r="E534" i="175" s="1"/>
  <c r="B534" i="175"/>
  <c r="J533" i="175"/>
  <c r="I533" i="175"/>
  <c r="H533" i="175"/>
  <c r="F533" i="175"/>
  <c r="D533" i="175"/>
  <c r="E533" i="175" s="1"/>
  <c r="B533" i="175"/>
  <c r="J532" i="175"/>
  <c r="I532" i="175"/>
  <c r="H532" i="175"/>
  <c r="F532" i="175"/>
  <c r="D532" i="175"/>
  <c r="E532" i="175" s="1"/>
  <c r="B532" i="175"/>
  <c r="J531" i="175"/>
  <c r="I531" i="175"/>
  <c r="H531" i="175"/>
  <c r="F531" i="175"/>
  <c r="D531" i="175"/>
  <c r="E531" i="175" s="1"/>
  <c r="B531" i="175"/>
  <c r="J530" i="175"/>
  <c r="I530" i="175"/>
  <c r="H530" i="175"/>
  <c r="F530" i="175"/>
  <c r="D530" i="175"/>
  <c r="E530" i="175" s="1"/>
  <c r="B530" i="175"/>
  <c r="J529" i="175"/>
  <c r="I529" i="175"/>
  <c r="H529" i="175"/>
  <c r="F529" i="175"/>
  <c r="D529" i="175"/>
  <c r="E529" i="175" s="1"/>
  <c r="B529" i="175"/>
  <c r="J528" i="175"/>
  <c r="I528" i="175"/>
  <c r="H528" i="175"/>
  <c r="F528" i="175"/>
  <c r="D528" i="175"/>
  <c r="E528" i="175" s="1"/>
  <c r="B528" i="175"/>
  <c r="J527" i="175"/>
  <c r="I527" i="175"/>
  <c r="H527" i="175"/>
  <c r="F527" i="175"/>
  <c r="D527" i="175"/>
  <c r="E527" i="175" s="1"/>
  <c r="B527" i="175"/>
  <c r="J526" i="175"/>
  <c r="I526" i="175"/>
  <c r="H526" i="175"/>
  <c r="F526" i="175"/>
  <c r="D526" i="175"/>
  <c r="E526" i="175" s="1"/>
  <c r="B526" i="175"/>
  <c r="J525" i="175"/>
  <c r="I525" i="175"/>
  <c r="H525" i="175"/>
  <c r="F525" i="175"/>
  <c r="D525" i="175"/>
  <c r="E525" i="175" s="1"/>
  <c r="B525" i="175"/>
  <c r="J524" i="175"/>
  <c r="I524" i="175"/>
  <c r="H524" i="175"/>
  <c r="F524" i="175"/>
  <c r="D524" i="175"/>
  <c r="E524" i="175" s="1"/>
  <c r="B524" i="175"/>
  <c r="J523" i="175"/>
  <c r="I523" i="175"/>
  <c r="H523" i="175"/>
  <c r="F523" i="175"/>
  <c r="D523" i="175"/>
  <c r="E523" i="175" s="1"/>
  <c r="B523" i="175"/>
  <c r="J522" i="175"/>
  <c r="I522" i="175"/>
  <c r="H522" i="175"/>
  <c r="F522" i="175"/>
  <c r="D522" i="175"/>
  <c r="E522" i="175" s="1"/>
  <c r="B522" i="175"/>
  <c r="J521" i="175"/>
  <c r="I521" i="175"/>
  <c r="H521" i="175"/>
  <c r="F521" i="175"/>
  <c r="D521" i="175"/>
  <c r="E521" i="175" s="1"/>
  <c r="B521" i="175"/>
  <c r="J520" i="175"/>
  <c r="I520" i="175"/>
  <c r="H520" i="175"/>
  <c r="F520" i="175"/>
  <c r="D520" i="175"/>
  <c r="E520" i="175" s="1"/>
  <c r="B520" i="175"/>
  <c r="J519" i="175"/>
  <c r="I519" i="175"/>
  <c r="H519" i="175"/>
  <c r="F519" i="175"/>
  <c r="D519" i="175"/>
  <c r="E519" i="175" s="1"/>
  <c r="B519" i="175"/>
  <c r="J518" i="175"/>
  <c r="I518" i="175"/>
  <c r="H518" i="175"/>
  <c r="F518" i="175"/>
  <c r="D518" i="175"/>
  <c r="E518" i="175" s="1"/>
  <c r="B518" i="175"/>
  <c r="J517" i="175"/>
  <c r="I517" i="175"/>
  <c r="H517" i="175"/>
  <c r="F517" i="175"/>
  <c r="D517" i="175"/>
  <c r="E517" i="175" s="1"/>
  <c r="B517" i="175"/>
  <c r="J516" i="175"/>
  <c r="I516" i="175"/>
  <c r="H516" i="175"/>
  <c r="F516" i="175"/>
  <c r="D516" i="175"/>
  <c r="E516" i="175" s="1"/>
  <c r="B516" i="175"/>
  <c r="J515" i="175"/>
  <c r="I515" i="175"/>
  <c r="H515" i="175"/>
  <c r="F515" i="175"/>
  <c r="D515" i="175"/>
  <c r="E515" i="175" s="1"/>
  <c r="B515" i="175"/>
  <c r="J514" i="175"/>
  <c r="I514" i="175"/>
  <c r="H514" i="175"/>
  <c r="F514" i="175"/>
  <c r="D514" i="175"/>
  <c r="E514" i="175" s="1"/>
  <c r="B514" i="175"/>
  <c r="J513" i="175"/>
  <c r="I513" i="175"/>
  <c r="H513" i="175"/>
  <c r="F513" i="175"/>
  <c r="D513" i="175"/>
  <c r="E513" i="175" s="1"/>
  <c r="B513" i="175"/>
  <c r="J512" i="175"/>
  <c r="I512" i="175"/>
  <c r="H512" i="175"/>
  <c r="F512" i="175"/>
  <c r="D512" i="175"/>
  <c r="E512" i="175" s="1"/>
  <c r="B512" i="175"/>
  <c r="J511" i="175"/>
  <c r="I511" i="175"/>
  <c r="H511" i="175"/>
  <c r="F511" i="175"/>
  <c r="D511" i="175"/>
  <c r="E511" i="175" s="1"/>
  <c r="B511" i="175"/>
  <c r="J510" i="175"/>
  <c r="I510" i="175"/>
  <c r="H510" i="175"/>
  <c r="F510" i="175"/>
  <c r="D510" i="175"/>
  <c r="E510" i="175" s="1"/>
  <c r="B510" i="175"/>
  <c r="J509" i="175"/>
  <c r="I509" i="175"/>
  <c r="H509" i="175"/>
  <c r="F509" i="175"/>
  <c r="D509" i="175"/>
  <c r="E509" i="175" s="1"/>
  <c r="B509" i="175"/>
  <c r="J508" i="175"/>
  <c r="I508" i="175"/>
  <c r="H508" i="175"/>
  <c r="F508" i="175"/>
  <c r="D508" i="175"/>
  <c r="E508" i="175" s="1"/>
  <c r="B508" i="175"/>
  <c r="J507" i="175"/>
  <c r="I507" i="175"/>
  <c r="H507" i="175"/>
  <c r="F507" i="175"/>
  <c r="D507" i="175"/>
  <c r="E507" i="175" s="1"/>
  <c r="B507" i="175"/>
  <c r="J506" i="175"/>
  <c r="I506" i="175"/>
  <c r="H506" i="175"/>
  <c r="F506" i="175"/>
  <c r="D506" i="175"/>
  <c r="E506" i="175" s="1"/>
  <c r="B506" i="175"/>
  <c r="J505" i="175"/>
  <c r="I505" i="175"/>
  <c r="H505" i="175"/>
  <c r="F505" i="175"/>
  <c r="D505" i="175"/>
  <c r="E505" i="175" s="1"/>
  <c r="B505" i="175"/>
  <c r="J504" i="175"/>
  <c r="I504" i="175"/>
  <c r="H504" i="175"/>
  <c r="F504" i="175"/>
  <c r="D504" i="175"/>
  <c r="E504" i="175" s="1"/>
  <c r="B504" i="175"/>
  <c r="J503" i="175"/>
  <c r="I503" i="175"/>
  <c r="H503" i="175"/>
  <c r="F503" i="175"/>
  <c r="D503" i="175"/>
  <c r="E503" i="175" s="1"/>
  <c r="B503" i="175"/>
  <c r="J502" i="175"/>
  <c r="I502" i="175"/>
  <c r="H502" i="175"/>
  <c r="F502" i="175"/>
  <c r="D502" i="175"/>
  <c r="E502" i="175" s="1"/>
  <c r="B502" i="175"/>
  <c r="J501" i="175"/>
  <c r="I501" i="175"/>
  <c r="H501" i="175"/>
  <c r="F501" i="175"/>
  <c r="D501" i="175"/>
  <c r="E501" i="175" s="1"/>
  <c r="B501" i="175"/>
  <c r="J500" i="175"/>
  <c r="I500" i="175"/>
  <c r="H500" i="175"/>
  <c r="F500" i="175"/>
  <c r="D500" i="175"/>
  <c r="E500" i="175" s="1"/>
  <c r="B500" i="175"/>
  <c r="J499" i="175"/>
  <c r="I499" i="175"/>
  <c r="H499" i="175"/>
  <c r="F499" i="175"/>
  <c r="D499" i="175"/>
  <c r="E499" i="175" s="1"/>
  <c r="B499" i="175"/>
  <c r="J498" i="175"/>
  <c r="I498" i="175"/>
  <c r="H498" i="175"/>
  <c r="F498" i="175"/>
  <c r="D498" i="175"/>
  <c r="E498" i="175" s="1"/>
  <c r="B498" i="175"/>
  <c r="J497" i="175"/>
  <c r="I497" i="175"/>
  <c r="H497" i="175"/>
  <c r="F497" i="175"/>
  <c r="D497" i="175"/>
  <c r="E497" i="175" s="1"/>
  <c r="B497" i="175"/>
  <c r="J496" i="175"/>
  <c r="I496" i="175"/>
  <c r="H496" i="175"/>
  <c r="F496" i="175"/>
  <c r="D496" i="175"/>
  <c r="E496" i="175" s="1"/>
  <c r="B496" i="175"/>
  <c r="J495" i="175"/>
  <c r="I495" i="175"/>
  <c r="H495" i="175"/>
  <c r="F495" i="175"/>
  <c r="D495" i="175"/>
  <c r="E495" i="175" s="1"/>
  <c r="B495" i="175"/>
  <c r="J494" i="175"/>
  <c r="I494" i="175"/>
  <c r="H494" i="175"/>
  <c r="F494" i="175"/>
  <c r="D494" i="175"/>
  <c r="E494" i="175" s="1"/>
  <c r="B494" i="175"/>
  <c r="J493" i="175"/>
  <c r="I493" i="175"/>
  <c r="H493" i="175"/>
  <c r="F493" i="175"/>
  <c r="D493" i="175"/>
  <c r="E493" i="175" s="1"/>
  <c r="B493" i="175"/>
  <c r="J492" i="175"/>
  <c r="I492" i="175"/>
  <c r="H492" i="175"/>
  <c r="F492" i="175"/>
  <c r="D492" i="175"/>
  <c r="E492" i="175" s="1"/>
  <c r="B492" i="175"/>
  <c r="J491" i="175"/>
  <c r="I491" i="175"/>
  <c r="H491" i="175"/>
  <c r="F491" i="175"/>
  <c r="D491" i="175"/>
  <c r="E491" i="175" s="1"/>
  <c r="B491" i="175"/>
  <c r="J490" i="175"/>
  <c r="I490" i="175"/>
  <c r="H490" i="175"/>
  <c r="F490" i="175"/>
  <c r="D490" i="175"/>
  <c r="E490" i="175" s="1"/>
  <c r="B490" i="175"/>
  <c r="J489" i="175"/>
  <c r="I489" i="175"/>
  <c r="H489" i="175"/>
  <c r="F489" i="175"/>
  <c r="D489" i="175"/>
  <c r="E489" i="175" s="1"/>
  <c r="B489" i="175"/>
  <c r="J488" i="175"/>
  <c r="I488" i="175"/>
  <c r="H488" i="175"/>
  <c r="F488" i="175"/>
  <c r="D488" i="175"/>
  <c r="E488" i="175" s="1"/>
  <c r="B488" i="175"/>
  <c r="J487" i="175"/>
  <c r="I487" i="175"/>
  <c r="H487" i="175"/>
  <c r="F487" i="175"/>
  <c r="D487" i="175"/>
  <c r="E487" i="175" s="1"/>
  <c r="B487" i="175"/>
  <c r="J486" i="175"/>
  <c r="I486" i="175"/>
  <c r="H486" i="175"/>
  <c r="F486" i="175"/>
  <c r="D486" i="175"/>
  <c r="E486" i="175" s="1"/>
  <c r="B486" i="175"/>
  <c r="J485" i="175"/>
  <c r="I485" i="175"/>
  <c r="H485" i="175"/>
  <c r="F485" i="175"/>
  <c r="D485" i="175"/>
  <c r="E485" i="175" s="1"/>
  <c r="B485" i="175"/>
  <c r="J484" i="175"/>
  <c r="I484" i="175"/>
  <c r="H484" i="175"/>
  <c r="F484" i="175"/>
  <c r="D484" i="175"/>
  <c r="E484" i="175" s="1"/>
  <c r="B484" i="175"/>
  <c r="J483" i="175"/>
  <c r="I483" i="175"/>
  <c r="H483" i="175"/>
  <c r="F483" i="175"/>
  <c r="D483" i="175"/>
  <c r="E483" i="175" s="1"/>
  <c r="B483" i="175"/>
  <c r="J482" i="175"/>
  <c r="I482" i="175"/>
  <c r="H482" i="175"/>
  <c r="F482" i="175"/>
  <c r="D482" i="175"/>
  <c r="E482" i="175" s="1"/>
  <c r="B482" i="175"/>
  <c r="J481" i="175"/>
  <c r="I481" i="175"/>
  <c r="H481" i="175"/>
  <c r="F481" i="175"/>
  <c r="D481" i="175"/>
  <c r="E481" i="175" s="1"/>
  <c r="B481" i="175"/>
  <c r="J480" i="175"/>
  <c r="I480" i="175"/>
  <c r="H480" i="175"/>
  <c r="F480" i="175"/>
  <c r="D480" i="175"/>
  <c r="E480" i="175" s="1"/>
  <c r="B480" i="175"/>
  <c r="J479" i="175"/>
  <c r="I479" i="175"/>
  <c r="H479" i="175"/>
  <c r="F479" i="175"/>
  <c r="D479" i="175"/>
  <c r="E479" i="175" s="1"/>
  <c r="B479" i="175"/>
  <c r="J478" i="175"/>
  <c r="I478" i="175"/>
  <c r="H478" i="175"/>
  <c r="F478" i="175"/>
  <c r="D478" i="175"/>
  <c r="E478" i="175" s="1"/>
  <c r="B478" i="175"/>
  <c r="J477" i="175"/>
  <c r="I477" i="175"/>
  <c r="H477" i="175"/>
  <c r="F477" i="175"/>
  <c r="D477" i="175"/>
  <c r="E477" i="175" s="1"/>
  <c r="B477" i="175"/>
  <c r="J476" i="175"/>
  <c r="I476" i="175"/>
  <c r="H476" i="175"/>
  <c r="F476" i="175"/>
  <c r="D476" i="175"/>
  <c r="E476" i="175" s="1"/>
  <c r="B476" i="175"/>
  <c r="J475" i="175"/>
  <c r="I475" i="175"/>
  <c r="H475" i="175"/>
  <c r="F475" i="175"/>
  <c r="D475" i="175"/>
  <c r="E475" i="175" s="1"/>
  <c r="B475" i="175"/>
  <c r="J474" i="175"/>
  <c r="I474" i="175"/>
  <c r="H474" i="175"/>
  <c r="F474" i="175"/>
  <c r="D474" i="175"/>
  <c r="E474" i="175" s="1"/>
  <c r="B474" i="175"/>
  <c r="J473" i="175"/>
  <c r="I473" i="175"/>
  <c r="H473" i="175"/>
  <c r="F473" i="175"/>
  <c r="D473" i="175"/>
  <c r="E473" i="175" s="1"/>
  <c r="B473" i="175"/>
  <c r="J472" i="175"/>
  <c r="I472" i="175"/>
  <c r="H472" i="175"/>
  <c r="F472" i="175"/>
  <c r="D472" i="175"/>
  <c r="E472" i="175" s="1"/>
  <c r="B472" i="175"/>
  <c r="J471" i="175"/>
  <c r="I471" i="175"/>
  <c r="H471" i="175"/>
  <c r="F471" i="175"/>
  <c r="D471" i="175"/>
  <c r="E471" i="175" s="1"/>
  <c r="B471" i="175"/>
  <c r="J470" i="175"/>
  <c r="I470" i="175"/>
  <c r="H470" i="175"/>
  <c r="F470" i="175"/>
  <c r="D470" i="175"/>
  <c r="E470" i="175" s="1"/>
  <c r="B470" i="175"/>
  <c r="J469" i="175"/>
  <c r="I469" i="175"/>
  <c r="H469" i="175"/>
  <c r="F469" i="175"/>
  <c r="D469" i="175"/>
  <c r="E469" i="175" s="1"/>
  <c r="B469" i="175"/>
  <c r="J468" i="175"/>
  <c r="I468" i="175"/>
  <c r="H468" i="175"/>
  <c r="F468" i="175"/>
  <c r="D468" i="175"/>
  <c r="E468" i="175" s="1"/>
  <c r="B468" i="175"/>
  <c r="J467" i="175"/>
  <c r="I467" i="175"/>
  <c r="H467" i="175"/>
  <c r="F467" i="175"/>
  <c r="D467" i="175"/>
  <c r="E467" i="175" s="1"/>
  <c r="B467" i="175"/>
  <c r="J466" i="175"/>
  <c r="I466" i="175"/>
  <c r="H466" i="175"/>
  <c r="F466" i="175"/>
  <c r="D466" i="175"/>
  <c r="E466" i="175" s="1"/>
  <c r="B466" i="175"/>
  <c r="J465" i="175"/>
  <c r="I465" i="175"/>
  <c r="H465" i="175"/>
  <c r="F465" i="175"/>
  <c r="D465" i="175"/>
  <c r="E465" i="175" s="1"/>
  <c r="B465" i="175"/>
  <c r="J464" i="175"/>
  <c r="I464" i="175"/>
  <c r="H464" i="175"/>
  <c r="F464" i="175"/>
  <c r="D464" i="175"/>
  <c r="E464" i="175" s="1"/>
  <c r="B464" i="175"/>
  <c r="J463" i="175"/>
  <c r="I463" i="175"/>
  <c r="H463" i="175"/>
  <c r="F463" i="175"/>
  <c r="D463" i="175"/>
  <c r="E463" i="175" s="1"/>
  <c r="B463" i="175"/>
  <c r="J462" i="175"/>
  <c r="I462" i="175"/>
  <c r="H462" i="175"/>
  <c r="F462" i="175"/>
  <c r="D462" i="175"/>
  <c r="E462" i="175" s="1"/>
  <c r="B462" i="175"/>
  <c r="J461" i="175"/>
  <c r="I461" i="175"/>
  <c r="H461" i="175"/>
  <c r="F461" i="175"/>
  <c r="D461" i="175"/>
  <c r="E461" i="175" s="1"/>
  <c r="B461" i="175"/>
  <c r="J460" i="175"/>
  <c r="I460" i="175"/>
  <c r="H460" i="175"/>
  <c r="F460" i="175"/>
  <c r="D460" i="175"/>
  <c r="E460" i="175" s="1"/>
  <c r="B460" i="175"/>
  <c r="J459" i="175"/>
  <c r="I459" i="175"/>
  <c r="H459" i="175"/>
  <c r="F459" i="175"/>
  <c r="D459" i="175"/>
  <c r="E459" i="175" s="1"/>
  <c r="B459" i="175"/>
  <c r="J458" i="175"/>
  <c r="I458" i="175"/>
  <c r="H458" i="175"/>
  <c r="F458" i="175"/>
  <c r="D458" i="175"/>
  <c r="E458" i="175" s="1"/>
  <c r="B458" i="175"/>
  <c r="J457" i="175"/>
  <c r="I457" i="175"/>
  <c r="H457" i="175"/>
  <c r="F457" i="175"/>
  <c r="D457" i="175"/>
  <c r="E457" i="175" s="1"/>
  <c r="B457" i="175"/>
  <c r="J456" i="175"/>
  <c r="I456" i="175"/>
  <c r="H456" i="175"/>
  <c r="F456" i="175"/>
  <c r="D456" i="175"/>
  <c r="E456" i="175" s="1"/>
  <c r="B456" i="175"/>
  <c r="J455" i="175"/>
  <c r="I455" i="175"/>
  <c r="H455" i="175"/>
  <c r="F455" i="175"/>
  <c r="D455" i="175"/>
  <c r="E455" i="175" s="1"/>
  <c r="B455" i="175"/>
  <c r="J454" i="175"/>
  <c r="I454" i="175"/>
  <c r="H454" i="175"/>
  <c r="F454" i="175"/>
  <c r="D454" i="175"/>
  <c r="E454" i="175" s="1"/>
  <c r="B454" i="175"/>
  <c r="J453" i="175"/>
  <c r="I453" i="175"/>
  <c r="H453" i="175"/>
  <c r="F453" i="175"/>
  <c r="D453" i="175"/>
  <c r="E453" i="175" s="1"/>
  <c r="B453" i="175"/>
  <c r="J452" i="175"/>
  <c r="I452" i="175"/>
  <c r="H452" i="175"/>
  <c r="F452" i="175"/>
  <c r="D452" i="175"/>
  <c r="E452" i="175" s="1"/>
  <c r="B452" i="175"/>
  <c r="J451" i="175"/>
  <c r="I451" i="175"/>
  <c r="H451" i="175"/>
  <c r="F451" i="175"/>
  <c r="D451" i="175"/>
  <c r="E451" i="175" s="1"/>
  <c r="B451" i="175"/>
  <c r="J450" i="175"/>
  <c r="I450" i="175"/>
  <c r="H450" i="175"/>
  <c r="F450" i="175"/>
  <c r="D450" i="175"/>
  <c r="E450" i="175" s="1"/>
  <c r="B450" i="175"/>
  <c r="J449" i="175"/>
  <c r="I449" i="175"/>
  <c r="H449" i="175"/>
  <c r="F449" i="175"/>
  <c r="D449" i="175"/>
  <c r="E449" i="175" s="1"/>
  <c r="B449" i="175"/>
  <c r="J448" i="175"/>
  <c r="I448" i="175"/>
  <c r="H448" i="175"/>
  <c r="F448" i="175"/>
  <c r="D448" i="175"/>
  <c r="E448" i="175" s="1"/>
  <c r="B448" i="175"/>
  <c r="J447" i="175"/>
  <c r="I447" i="175"/>
  <c r="H447" i="175"/>
  <c r="F447" i="175"/>
  <c r="D447" i="175"/>
  <c r="E447" i="175" s="1"/>
  <c r="B447" i="175"/>
  <c r="J446" i="175"/>
  <c r="I446" i="175"/>
  <c r="H446" i="175"/>
  <c r="F446" i="175"/>
  <c r="D446" i="175"/>
  <c r="E446" i="175" s="1"/>
  <c r="B446" i="175"/>
  <c r="J445" i="175"/>
  <c r="I445" i="175"/>
  <c r="H445" i="175"/>
  <c r="F445" i="175"/>
  <c r="D445" i="175"/>
  <c r="E445" i="175" s="1"/>
  <c r="B445" i="175"/>
  <c r="J444" i="175"/>
  <c r="I444" i="175"/>
  <c r="H444" i="175"/>
  <c r="F444" i="175"/>
  <c r="D444" i="175"/>
  <c r="E444" i="175" s="1"/>
  <c r="B444" i="175"/>
  <c r="J443" i="175"/>
  <c r="I443" i="175"/>
  <c r="H443" i="175"/>
  <c r="F443" i="175"/>
  <c r="D443" i="175"/>
  <c r="E443" i="175" s="1"/>
  <c r="B443" i="175"/>
  <c r="J442" i="175"/>
  <c r="I442" i="175"/>
  <c r="H442" i="175"/>
  <c r="F442" i="175"/>
  <c r="D442" i="175"/>
  <c r="E442" i="175" s="1"/>
  <c r="B442" i="175"/>
  <c r="J441" i="175"/>
  <c r="I441" i="175"/>
  <c r="H441" i="175"/>
  <c r="F441" i="175"/>
  <c r="D441" i="175"/>
  <c r="E441" i="175" s="1"/>
  <c r="B441" i="175"/>
  <c r="J440" i="175"/>
  <c r="I440" i="175"/>
  <c r="H440" i="175"/>
  <c r="F440" i="175"/>
  <c r="D440" i="175"/>
  <c r="E440" i="175" s="1"/>
  <c r="B440" i="175"/>
  <c r="J439" i="175"/>
  <c r="I439" i="175"/>
  <c r="H439" i="175"/>
  <c r="F439" i="175"/>
  <c r="D439" i="175"/>
  <c r="E439" i="175" s="1"/>
  <c r="B439" i="175"/>
  <c r="J438" i="175"/>
  <c r="I438" i="175"/>
  <c r="H438" i="175"/>
  <c r="F438" i="175"/>
  <c r="D438" i="175"/>
  <c r="E438" i="175" s="1"/>
  <c r="B438" i="175"/>
  <c r="J437" i="175"/>
  <c r="I437" i="175"/>
  <c r="H437" i="175"/>
  <c r="F437" i="175"/>
  <c r="D437" i="175"/>
  <c r="E437" i="175" s="1"/>
  <c r="B437" i="175"/>
  <c r="J436" i="175"/>
  <c r="I436" i="175"/>
  <c r="H436" i="175"/>
  <c r="F436" i="175"/>
  <c r="D436" i="175"/>
  <c r="E436" i="175" s="1"/>
  <c r="B436" i="175"/>
  <c r="J435" i="175"/>
  <c r="I435" i="175"/>
  <c r="H435" i="175"/>
  <c r="F435" i="175"/>
  <c r="D435" i="175"/>
  <c r="E435" i="175" s="1"/>
  <c r="B435" i="175"/>
  <c r="J434" i="175"/>
  <c r="I434" i="175"/>
  <c r="H434" i="175"/>
  <c r="F434" i="175"/>
  <c r="D434" i="175"/>
  <c r="E434" i="175" s="1"/>
  <c r="B434" i="175"/>
  <c r="J433" i="175"/>
  <c r="I433" i="175"/>
  <c r="H433" i="175"/>
  <c r="F433" i="175"/>
  <c r="D433" i="175"/>
  <c r="E433" i="175" s="1"/>
  <c r="B433" i="175"/>
  <c r="J432" i="175"/>
  <c r="I432" i="175"/>
  <c r="H432" i="175"/>
  <c r="F432" i="175"/>
  <c r="D432" i="175"/>
  <c r="E432" i="175" s="1"/>
  <c r="B432" i="175"/>
  <c r="J431" i="175"/>
  <c r="I431" i="175"/>
  <c r="H431" i="175"/>
  <c r="F431" i="175"/>
  <c r="D431" i="175"/>
  <c r="E431" i="175" s="1"/>
  <c r="B431" i="175"/>
  <c r="J430" i="175"/>
  <c r="I430" i="175"/>
  <c r="H430" i="175"/>
  <c r="F430" i="175"/>
  <c r="D430" i="175"/>
  <c r="E430" i="175" s="1"/>
  <c r="B430" i="175"/>
  <c r="J429" i="175"/>
  <c r="I429" i="175"/>
  <c r="H429" i="175"/>
  <c r="F429" i="175"/>
  <c r="D429" i="175"/>
  <c r="E429" i="175" s="1"/>
  <c r="B429" i="175"/>
  <c r="J428" i="175"/>
  <c r="I428" i="175"/>
  <c r="H428" i="175"/>
  <c r="F428" i="175"/>
  <c r="D428" i="175"/>
  <c r="E428" i="175" s="1"/>
  <c r="B428" i="175"/>
  <c r="J427" i="175"/>
  <c r="I427" i="175"/>
  <c r="H427" i="175"/>
  <c r="F427" i="175"/>
  <c r="D427" i="175"/>
  <c r="E427" i="175" s="1"/>
  <c r="B427" i="175"/>
  <c r="J426" i="175"/>
  <c r="I426" i="175"/>
  <c r="H426" i="175"/>
  <c r="F426" i="175"/>
  <c r="D426" i="175"/>
  <c r="E426" i="175" s="1"/>
  <c r="B426" i="175"/>
  <c r="J425" i="175"/>
  <c r="I425" i="175"/>
  <c r="H425" i="175"/>
  <c r="F425" i="175"/>
  <c r="D425" i="175"/>
  <c r="E425" i="175" s="1"/>
  <c r="B425" i="175"/>
  <c r="J424" i="175"/>
  <c r="I424" i="175"/>
  <c r="H424" i="175"/>
  <c r="F424" i="175"/>
  <c r="D424" i="175"/>
  <c r="E424" i="175" s="1"/>
  <c r="B424" i="175"/>
  <c r="J423" i="175"/>
  <c r="I423" i="175"/>
  <c r="H423" i="175"/>
  <c r="F423" i="175"/>
  <c r="D423" i="175"/>
  <c r="E423" i="175" s="1"/>
  <c r="B423" i="175"/>
  <c r="J422" i="175"/>
  <c r="I422" i="175"/>
  <c r="H422" i="175"/>
  <c r="F422" i="175"/>
  <c r="D422" i="175"/>
  <c r="E422" i="175" s="1"/>
  <c r="B422" i="175"/>
  <c r="J421" i="175"/>
  <c r="I421" i="175"/>
  <c r="H421" i="175"/>
  <c r="F421" i="175"/>
  <c r="D421" i="175"/>
  <c r="E421" i="175" s="1"/>
  <c r="B421" i="175"/>
  <c r="J420" i="175"/>
  <c r="I420" i="175"/>
  <c r="H420" i="175"/>
  <c r="F420" i="175"/>
  <c r="D420" i="175"/>
  <c r="E420" i="175" s="1"/>
  <c r="B420" i="175"/>
  <c r="J419" i="175"/>
  <c r="I419" i="175"/>
  <c r="H419" i="175"/>
  <c r="F419" i="175"/>
  <c r="D419" i="175"/>
  <c r="E419" i="175" s="1"/>
  <c r="B419" i="175"/>
  <c r="J418" i="175"/>
  <c r="I418" i="175"/>
  <c r="H418" i="175"/>
  <c r="F418" i="175"/>
  <c r="D418" i="175"/>
  <c r="E418" i="175" s="1"/>
  <c r="B418" i="175"/>
  <c r="J417" i="175"/>
  <c r="I417" i="175"/>
  <c r="H417" i="175"/>
  <c r="F417" i="175"/>
  <c r="D417" i="175"/>
  <c r="E417" i="175" s="1"/>
  <c r="B417" i="175"/>
  <c r="J416" i="175"/>
  <c r="I416" i="175"/>
  <c r="H416" i="175"/>
  <c r="F416" i="175"/>
  <c r="D416" i="175"/>
  <c r="E416" i="175" s="1"/>
  <c r="B416" i="175"/>
  <c r="J415" i="175"/>
  <c r="I415" i="175"/>
  <c r="H415" i="175"/>
  <c r="F415" i="175"/>
  <c r="D415" i="175"/>
  <c r="E415" i="175" s="1"/>
  <c r="B415" i="175"/>
  <c r="J414" i="175"/>
  <c r="I414" i="175"/>
  <c r="H414" i="175"/>
  <c r="F414" i="175"/>
  <c r="D414" i="175"/>
  <c r="E414" i="175" s="1"/>
  <c r="B414" i="175"/>
  <c r="J413" i="175"/>
  <c r="I413" i="175"/>
  <c r="H413" i="175"/>
  <c r="F413" i="175"/>
  <c r="D413" i="175"/>
  <c r="E413" i="175" s="1"/>
  <c r="B413" i="175"/>
  <c r="J412" i="175"/>
  <c r="I412" i="175"/>
  <c r="H412" i="175"/>
  <c r="F412" i="175"/>
  <c r="D412" i="175"/>
  <c r="E412" i="175" s="1"/>
  <c r="B412" i="175"/>
  <c r="J411" i="175"/>
  <c r="I411" i="175"/>
  <c r="H411" i="175"/>
  <c r="F411" i="175"/>
  <c r="D411" i="175"/>
  <c r="E411" i="175" s="1"/>
  <c r="B411" i="175"/>
  <c r="J410" i="175"/>
  <c r="I410" i="175"/>
  <c r="H410" i="175"/>
  <c r="F410" i="175"/>
  <c r="D410" i="175"/>
  <c r="E410" i="175" s="1"/>
  <c r="B410" i="175"/>
  <c r="J409" i="175"/>
  <c r="I409" i="175"/>
  <c r="H409" i="175"/>
  <c r="F409" i="175"/>
  <c r="D409" i="175"/>
  <c r="E409" i="175" s="1"/>
  <c r="B409" i="175"/>
  <c r="J408" i="175"/>
  <c r="I408" i="175"/>
  <c r="H408" i="175"/>
  <c r="F408" i="175"/>
  <c r="D408" i="175"/>
  <c r="E408" i="175" s="1"/>
  <c r="B408" i="175"/>
  <c r="J407" i="175"/>
  <c r="I407" i="175"/>
  <c r="H407" i="175"/>
  <c r="F407" i="175"/>
  <c r="D407" i="175"/>
  <c r="E407" i="175" s="1"/>
  <c r="B407" i="175"/>
  <c r="J406" i="175"/>
  <c r="I406" i="175"/>
  <c r="H406" i="175"/>
  <c r="F406" i="175"/>
  <c r="D406" i="175"/>
  <c r="E406" i="175" s="1"/>
  <c r="B406" i="175"/>
  <c r="J405" i="175"/>
  <c r="I405" i="175"/>
  <c r="H405" i="175"/>
  <c r="F405" i="175"/>
  <c r="D405" i="175"/>
  <c r="E405" i="175" s="1"/>
  <c r="B405" i="175"/>
  <c r="J404" i="175"/>
  <c r="I404" i="175"/>
  <c r="H404" i="175"/>
  <c r="F404" i="175"/>
  <c r="D404" i="175"/>
  <c r="E404" i="175" s="1"/>
  <c r="B404" i="175"/>
  <c r="J403" i="175"/>
  <c r="I403" i="175"/>
  <c r="H403" i="175"/>
  <c r="F403" i="175"/>
  <c r="D403" i="175"/>
  <c r="E403" i="175" s="1"/>
  <c r="B403" i="175"/>
  <c r="J402" i="175"/>
  <c r="I402" i="175"/>
  <c r="H402" i="175"/>
  <c r="F402" i="175"/>
  <c r="D402" i="175"/>
  <c r="E402" i="175" s="1"/>
  <c r="B402" i="175"/>
  <c r="J401" i="175"/>
  <c r="I401" i="175"/>
  <c r="H401" i="175"/>
  <c r="F401" i="175"/>
  <c r="D401" i="175"/>
  <c r="E401" i="175" s="1"/>
  <c r="B401" i="175"/>
  <c r="J400" i="175"/>
  <c r="I400" i="175"/>
  <c r="H400" i="175"/>
  <c r="F400" i="175"/>
  <c r="D400" i="175"/>
  <c r="E400" i="175" s="1"/>
  <c r="B400" i="175"/>
  <c r="J399" i="175"/>
  <c r="I399" i="175"/>
  <c r="H399" i="175"/>
  <c r="F399" i="175"/>
  <c r="D399" i="175"/>
  <c r="E399" i="175" s="1"/>
  <c r="B399" i="175"/>
  <c r="J398" i="175"/>
  <c r="I398" i="175"/>
  <c r="H398" i="175"/>
  <c r="F398" i="175"/>
  <c r="D398" i="175"/>
  <c r="E398" i="175" s="1"/>
  <c r="B398" i="175"/>
  <c r="J397" i="175"/>
  <c r="I397" i="175"/>
  <c r="H397" i="175"/>
  <c r="F397" i="175"/>
  <c r="D397" i="175"/>
  <c r="E397" i="175" s="1"/>
  <c r="B397" i="175"/>
  <c r="J396" i="175"/>
  <c r="I396" i="175"/>
  <c r="H396" i="175"/>
  <c r="F396" i="175"/>
  <c r="D396" i="175"/>
  <c r="E396" i="175" s="1"/>
  <c r="B396" i="175"/>
  <c r="J395" i="175"/>
  <c r="I395" i="175"/>
  <c r="H395" i="175"/>
  <c r="F395" i="175"/>
  <c r="D395" i="175"/>
  <c r="E395" i="175" s="1"/>
  <c r="B395" i="175"/>
  <c r="J394" i="175"/>
  <c r="I394" i="175"/>
  <c r="H394" i="175"/>
  <c r="F394" i="175"/>
  <c r="D394" i="175"/>
  <c r="E394" i="175" s="1"/>
  <c r="B394" i="175"/>
  <c r="J393" i="175"/>
  <c r="I393" i="175"/>
  <c r="H393" i="175"/>
  <c r="F393" i="175"/>
  <c r="D393" i="175"/>
  <c r="E393" i="175" s="1"/>
  <c r="B393" i="175"/>
  <c r="J392" i="175"/>
  <c r="I392" i="175"/>
  <c r="H392" i="175"/>
  <c r="F392" i="175"/>
  <c r="D392" i="175"/>
  <c r="E392" i="175" s="1"/>
  <c r="B392" i="175"/>
  <c r="J391" i="175"/>
  <c r="I391" i="175"/>
  <c r="H391" i="175"/>
  <c r="F391" i="175"/>
  <c r="D391" i="175"/>
  <c r="E391" i="175" s="1"/>
  <c r="B391" i="175"/>
  <c r="J390" i="175"/>
  <c r="I390" i="175"/>
  <c r="H390" i="175"/>
  <c r="F390" i="175"/>
  <c r="D390" i="175"/>
  <c r="E390" i="175" s="1"/>
  <c r="B390" i="175"/>
  <c r="J389" i="175"/>
  <c r="I389" i="175"/>
  <c r="H389" i="175"/>
  <c r="F389" i="175"/>
  <c r="D389" i="175"/>
  <c r="E389" i="175" s="1"/>
  <c r="B389" i="175"/>
  <c r="J388" i="175"/>
  <c r="I388" i="175"/>
  <c r="H388" i="175"/>
  <c r="F388" i="175"/>
  <c r="D388" i="175"/>
  <c r="E388" i="175" s="1"/>
  <c r="B388" i="175"/>
  <c r="J387" i="175"/>
  <c r="I387" i="175"/>
  <c r="H387" i="175"/>
  <c r="F387" i="175"/>
  <c r="D387" i="175"/>
  <c r="E387" i="175" s="1"/>
  <c r="B387" i="175"/>
  <c r="J386" i="175"/>
  <c r="I386" i="175"/>
  <c r="H386" i="175"/>
  <c r="F386" i="175"/>
  <c r="D386" i="175"/>
  <c r="E386" i="175" s="1"/>
  <c r="B386" i="175"/>
  <c r="J385" i="175"/>
  <c r="I385" i="175"/>
  <c r="H385" i="175"/>
  <c r="F385" i="175"/>
  <c r="D385" i="175"/>
  <c r="E385" i="175" s="1"/>
  <c r="B385" i="175"/>
  <c r="J384" i="175"/>
  <c r="I384" i="175"/>
  <c r="H384" i="175"/>
  <c r="F384" i="175"/>
  <c r="D384" i="175"/>
  <c r="E384" i="175" s="1"/>
  <c r="B384" i="175"/>
  <c r="J383" i="175"/>
  <c r="I383" i="175"/>
  <c r="H383" i="175"/>
  <c r="F383" i="175"/>
  <c r="D383" i="175"/>
  <c r="E383" i="175" s="1"/>
  <c r="B383" i="175"/>
  <c r="J382" i="175"/>
  <c r="I382" i="175"/>
  <c r="H382" i="175"/>
  <c r="F382" i="175"/>
  <c r="D382" i="175"/>
  <c r="E382" i="175" s="1"/>
  <c r="B382" i="175"/>
  <c r="J381" i="175"/>
  <c r="I381" i="175"/>
  <c r="H381" i="175"/>
  <c r="F381" i="175"/>
  <c r="D381" i="175"/>
  <c r="E381" i="175" s="1"/>
  <c r="B381" i="175"/>
  <c r="J380" i="175"/>
  <c r="I380" i="175"/>
  <c r="H380" i="175"/>
  <c r="F380" i="175"/>
  <c r="D380" i="175"/>
  <c r="E380" i="175" s="1"/>
  <c r="B380" i="175"/>
  <c r="J379" i="175"/>
  <c r="I379" i="175"/>
  <c r="H379" i="175"/>
  <c r="F379" i="175"/>
  <c r="D379" i="175"/>
  <c r="E379" i="175" s="1"/>
  <c r="B379" i="175"/>
  <c r="J378" i="175"/>
  <c r="I378" i="175"/>
  <c r="H378" i="175"/>
  <c r="F378" i="175"/>
  <c r="D378" i="175"/>
  <c r="E378" i="175" s="1"/>
  <c r="B378" i="175"/>
  <c r="J377" i="175"/>
  <c r="I377" i="175"/>
  <c r="H377" i="175"/>
  <c r="F377" i="175"/>
  <c r="D377" i="175"/>
  <c r="E377" i="175" s="1"/>
  <c r="B377" i="175"/>
  <c r="J376" i="175"/>
  <c r="I376" i="175"/>
  <c r="H376" i="175"/>
  <c r="F376" i="175"/>
  <c r="D376" i="175"/>
  <c r="E376" i="175" s="1"/>
  <c r="B376" i="175"/>
  <c r="J375" i="175"/>
  <c r="I375" i="175"/>
  <c r="H375" i="175"/>
  <c r="F375" i="175"/>
  <c r="D375" i="175"/>
  <c r="E375" i="175" s="1"/>
  <c r="B375" i="175"/>
  <c r="J374" i="175"/>
  <c r="I374" i="175"/>
  <c r="H374" i="175"/>
  <c r="F374" i="175"/>
  <c r="D374" i="175"/>
  <c r="E374" i="175" s="1"/>
  <c r="B374" i="175"/>
  <c r="J373" i="175"/>
  <c r="I373" i="175"/>
  <c r="H373" i="175"/>
  <c r="F373" i="175"/>
  <c r="D373" i="175"/>
  <c r="E373" i="175" s="1"/>
  <c r="B373" i="175"/>
  <c r="J372" i="175"/>
  <c r="I372" i="175"/>
  <c r="H372" i="175"/>
  <c r="F372" i="175"/>
  <c r="D372" i="175"/>
  <c r="E372" i="175" s="1"/>
  <c r="B372" i="175"/>
  <c r="J371" i="175"/>
  <c r="I371" i="175"/>
  <c r="H371" i="175"/>
  <c r="F371" i="175"/>
  <c r="D371" i="175"/>
  <c r="E371" i="175" s="1"/>
  <c r="B371" i="175"/>
  <c r="J370" i="175"/>
  <c r="I370" i="175"/>
  <c r="H370" i="175"/>
  <c r="F370" i="175"/>
  <c r="D370" i="175"/>
  <c r="E370" i="175" s="1"/>
  <c r="B370" i="175"/>
  <c r="J369" i="175"/>
  <c r="I369" i="175"/>
  <c r="H369" i="175"/>
  <c r="F369" i="175"/>
  <c r="D369" i="175"/>
  <c r="E369" i="175" s="1"/>
  <c r="B369" i="175"/>
  <c r="J368" i="175"/>
  <c r="I368" i="175"/>
  <c r="H368" i="175"/>
  <c r="F368" i="175"/>
  <c r="D368" i="175"/>
  <c r="E368" i="175" s="1"/>
  <c r="B368" i="175"/>
  <c r="J367" i="175"/>
  <c r="I367" i="175"/>
  <c r="H367" i="175"/>
  <c r="F367" i="175"/>
  <c r="D367" i="175"/>
  <c r="E367" i="175" s="1"/>
  <c r="B367" i="175"/>
  <c r="J366" i="175"/>
  <c r="I366" i="175"/>
  <c r="H366" i="175"/>
  <c r="F366" i="175"/>
  <c r="D366" i="175"/>
  <c r="E366" i="175" s="1"/>
  <c r="B366" i="175"/>
  <c r="J365" i="175"/>
  <c r="I365" i="175"/>
  <c r="H365" i="175"/>
  <c r="F365" i="175"/>
  <c r="D365" i="175"/>
  <c r="E365" i="175" s="1"/>
  <c r="B365" i="175"/>
  <c r="J364" i="175"/>
  <c r="I364" i="175"/>
  <c r="H364" i="175"/>
  <c r="F364" i="175"/>
  <c r="D364" i="175"/>
  <c r="E364" i="175" s="1"/>
  <c r="B364" i="175"/>
  <c r="J363" i="175"/>
  <c r="I363" i="175"/>
  <c r="H363" i="175"/>
  <c r="F363" i="175"/>
  <c r="D363" i="175"/>
  <c r="E363" i="175" s="1"/>
  <c r="B363" i="175"/>
  <c r="J362" i="175"/>
  <c r="I362" i="175"/>
  <c r="H362" i="175"/>
  <c r="F362" i="175"/>
  <c r="D362" i="175"/>
  <c r="E362" i="175" s="1"/>
  <c r="B362" i="175"/>
  <c r="J361" i="175"/>
  <c r="I361" i="175"/>
  <c r="H361" i="175"/>
  <c r="F361" i="175"/>
  <c r="D361" i="175"/>
  <c r="E361" i="175" s="1"/>
  <c r="B361" i="175"/>
  <c r="J360" i="175"/>
  <c r="I360" i="175"/>
  <c r="H360" i="175"/>
  <c r="F360" i="175"/>
  <c r="D360" i="175"/>
  <c r="E360" i="175" s="1"/>
  <c r="B360" i="175"/>
  <c r="J359" i="175"/>
  <c r="I359" i="175"/>
  <c r="H359" i="175"/>
  <c r="F359" i="175"/>
  <c r="D359" i="175"/>
  <c r="E359" i="175" s="1"/>
  <c r="B359" i="175"/>
  <c r="J358" i="175"/>
  <c r="I358" i="175"/>
  <c r="H358" i="175"/>
  <c r="F358" i="175"/>
  <c r="D358" i="175"/>
  <c r="E358" i="175" s="1"/>
  <c r="B358" i="175"/>
  <c r="J357" i="175"/>
  <c r="I357" i="175"/>
  <c r="H357" i="175"/>
  <c r="F357" i="175"/>
  <c r="D357" i="175"/>
  <c r="E357" i="175" s="1"/>
  <c r="B357" i="175"/>
  <c r="J356" i="175"/>
  <c r="I356" i="175"/>
  <c r="H356" i="175"/>
  <c r="F356" i="175"/>
  <c r="D356" i="175"/>
  <c r="E356" i="175" s="1"/>
  <c r="B356" i="175"/>
  <c r="J355" i="175"/>
  <c r="I355" i="175"/>
  <c r="H355" i="175"/>
  <c r="F355" i="175"/>
  <c r="D355" i="175"/>
  <c r="E355" i="175" s="1"/>
  <c r="B355" i="175"/>
  <c r="J354" i="175"/>
  <c r="I354" i="175"/>
  <c r="H354" i="175"/>
  <c r="F354" i="175"/>
  <c r="D354" i="175"/>
  <c r="E354" i="175" s="1"/>
  <c r="B354" i="175"/>
  <c r="J353" i="175"/>
  <c r="I353" i="175"/>
  <c r="H353" i="175"/>
  <c r="F353" i="175"/>
  <c r="D353" i="175"/>
  <c r="E353" i="175" s="1"/>
  <c r="B353" i="175"/>
  <c r="J352" i="175"/>
  <c r="I352" i="175"/>
  <c r="H352" i="175"/>
  <c r="F352" i="175"/>
  <c r="D352" i="175"/>
  <c r="E352" i="175" s="1"/>
  <c r="B352" i="175"/>
  <c r="J351" i="175"/>
  <c r="I351" i="175"/>
  <c r="H351" i="175"/>
  <c r="F351" i="175"/>
  <c r="D351" i="175"/>
  <c r="E351" i="175" s="1"/>
  <c r="B351" i="175"/>
  <c r="J350" i="175"/>
  <c r="I350" i="175"/>
  <c r="H350" i="175"/>
  <c r="F350" i="175"/>
  <c r="D350" i="175"/>
  <c r="E350" i="175" s="1"/>
  <c r="B350" i="175"/>
  <c r="J349" i="175"/>
  <c r="I349" i="175"/>
  <c r="H349" i="175"/>
  <c r="F349" i="175"/>
  <c r="D349" i="175"/>
  <c r="E349" i="175" s="1"/>
  <c r="B349" i="175"/>
  <c r="J348" i="175"/>
  <c r="I348" i="175"/>
  <c r="H348" i="175"/>
  <c r="F348" i="175"/>
  <c r="D348" i="175"/>
  <c r="E348" i="175" s="1"/>
  <c r="B348" i="175"/>
  <c r="J347" i="175"/>
  <c r="I347" i="175"/>
  <c r="H347" i="175"/>
  <c r="F347" i="175"/>
  <c r="D347" i="175"/>
  <c r="E347" i="175" s="1"/>
  <c r="B347" i="175"/>
  <c r="J346" i="175"/>
  <c r="I346" i="175"/>
  <c r="H346" i="175"/>
  <c r="F346" i="175"/>
  <c r="D346" i="175"/>
  <c r="E346" i="175" s="1"/>
  <c r="B346" i="175"/>
  <c r="J345" i="175"/>
  <c r="I345" i="175"/>
  <c r="H345" i="175"/>
  <c r="F345" i="175"/>
  <c r="D345" i="175"/>
  <c r="E345" i="175" s="1"/>
  <c r="B345" i="175"/>
  <c r="J344" i="175"/>
  <c r="I344" i="175"/>
  <c r="H344" i="175"/>
  <c r="F344" i="175"/>
  <c r="D344" i="175"/>
  <c r="E344" i="175" s="1"/>
  <c r="B344" i="175"/>
  <c r="J343" i="175"/>
  <c r="I343" i="175"/>
  <c r="H343" i="175"/>
  <c r="F343" i="175"/>
  <c r="D343" i="175"/>
  <c r="E343" i="175" s="1"/>
  <c r="B343" i="175"/>
  <c r="J342" i="175"/>
  <c r="I342" i="175"/>
  <c r="H342" i="175"/>
  <c r="F342" i="175"/>
  <c r="D342" i="175"/>
  <c r="E342" i="175" s="1"/>
  <c r="B342" i="175"/>
  <c r="J341" i="175"/>
  <c r="I341" i="175"/>
  <c r="H341" i="175"/>
  <c r="F341" i="175"/>
  <c r="D341" i="175"/>
  <c r="E341" i="175" s="1"/>
  <c r="B341" i="175"/>
  <c r="J340" i="175"/>
  <c r="I340" i="175"/>
  <c r="H340" i="175"/>
  <c r="F340" i="175"/>
  <c r="D340" i="175"/>
  <c r="E340" i="175" s="1"/>
  <c r="B340" i="175"/>
  <c r="J339" i="175"/>
  <c r="I339" i="175"/>
  <c r="H339" i="175"/>
  <c r="F339" i="175"/>
  <c r="D339" i="175"/>
  <c r="E339" i="175" s="1"/>
  <c r="B339" i="175"/>
  <c r="J338" i="175"/>
  <c r="I338" i="175"/>
  <c r="H338" i="175"/>
  <c r="F338" i="175"/>
  <c r="D338" i="175"/>
  <c r="E338" i="175" s="1"/>
  <c r="B338" i="175"/>
  <c r="J337" i="175"/>
  <c r="I337" i="175"/>
  <c r="H337" i="175"/>
  <c r="F337" i="175"/>
  <c r="D337" i="175"/>
  <c r="E337" i="175" s="1"/>
  <c r="B337" i="175"/>
  <c r="J336" i="175"/>
  <c r="I336" i="175"/>
  <c r="H336" i="175"/>
  <c r="F336" i="175"/>
  <c r="D336" i="175"/>
  <c r="E336" i="175" s="1"/>
  <c r="B336" i="175"/>
  <c r="J335" i="175"/>
  <c r="I335" i="175"/>
  <c r="H335" i="175"/>
  <c r="F335" i="175"/>
  <c r="D335" i="175"/>
  <c r="E335" i="175" s="1"/>
  <c r="B335" i="175"/>
  <c r="J334" i="175"/>
  <c r="I334" i="175"/>
  <c r="H334" i="175"/>
  <c r="F334" i="175"/>
  <c r="D334" i="175"/>
  <c r="E334" i="175" s="1"/>
  <c r="B334" i="175"/>
  <c r="J333" i="175"/>
  <c r="I333" i="175"/>
  <c r="H333" i="175"/>
  <c r="F333" i="175"/>
  <c r="D333" i="175"/>
  <c r="E333" i="175" s="1"/>
  <c r="B333" i="175"/>
  <c r="J332" i="175"/>
  <c r="I332" i="175"/>
  <c r="H332" i="175"/>
  <c r="F332" i="175"/>
  <c r="D332" i="175"/>
  <c r="E332" i="175" s="1"/>
  <c r="B332" i="175"/>
  <c r="J331" i="175"/>
  <c r="I331" i="175"/>
  <c r="H331" i="175"/>
  <c r="F331" i="175"/>
  <c r="D331" i="175"/>
  <c r="E331" i="175" s="1"/>
  <c r="B331" i="175"/>
  <c r="J330" i="175"/>
  <c r="I330" i="175"/>
  <c r="H330" i="175"/>
  <c r="F330" i="175"/>
  <c r="D330" i="175"/>
  <c r="E330" i="175" s="1"/>
  <c r="B330" i="175"/>
  <c r="J329" i="175"/>
  <c r="I329" i="175"/>
  <c r="H329" i="175"/>
  <c r="F329" i="175"/>
  <c r="D329" i="175"/>
  <c r="E329" i="175" s="1"/>
  <c r="B329" i="175"/>
  <c r="J328" i="175"/>
  <c r="I328" i="175"/>
  <c r="H328" i="175"/>
  <c r="F328" i="175"/>
  <c r="D328" i="175"/>
  <c r="E328" i="175" s="1"/>
  <c r="B328" i="175"/>
  <c r="J327" i="175"/>
  <c r="I327" i="175"/>
  <c r="H327" i="175"/>
  <c r="F327" i="175"/>
  <c r="D327" i="175"/>
  <c r="E327" i="175" s="1"/>
  <c r="B327" i="175"/>
  <c r="J326" i="175"/>
  <c r="I326" i="175"/>
  <c r="H326" i="175"/>
  <c r="F326" i="175"/>
  <c r="D326" i="175"/>
  <c r="E326" i="175" s="1"/>
  <c r="B326" i="175"/>
  <c r="J325" i="175"/>
  <c r="I325" i="175"/>
  <c r="H325" i="175"/>
  <c r="F325" i="175"/>
  <c r="D325" i="175"/>
  <c r="E325" i="175" s="1"/>
  <c r="B325" i="175"/>
  <c r="J324" i="175"/>
  <c r="I324" i="175"/>
  <c r="H324" i="175"/>
  <c r="F324" i="175"/>
  <c r="D324" i="175"/>
  <c r="E324" i="175" s="1"/>
  <c r="B324" i="175"/>
  <c r="J323" i="175"/>
  <c r="I323" i="175"/>
  <c r="H323" i="175"/>
  <c r="F323" i="175"/>
  <c r="D323" i="175"/>
  <c r="E323" i="175" s="1"/>
  <c r="B323" i="175"/>
  <c r="J322" i="175"/>
  <c r="I322" i="175"/>
  <c r="H322" i="175"/>
  <c r="F322" i="175"/>
  <c r="D322" i="175"/>
  <c r="E322" i="175" s="1"/>
  <c r="B322" i="175"/>
  <c r="J321" i="175"/>
  <c r="I321" i="175"/>
  <c r="H321" i="175"/>
  <c r="F321" i="175"/>
  <c r="D321" i="175"/>
  <c r="E321" i="175" s="1"/>
  <c r="B321" i="175"/>
  <c r="J320" i="175"/>
  <c r="I320" i="175"/>
  <c r="H320" i="175"/>
  <c r="F320" i="175"/>
  <c r="D320" i="175"/>
  <c r="E320" i="175" s="1"/>
  <c r="B320" i="175"/>
  <c r="J319" i="175"/>
  <c r="I319" i="175"/>
  <c r="H319" i="175"/>
  <c r="F319" i="175"/>
  <c r="D319" i="175"/>
  <c r="E319" i="175" s="1"/>
  <c r="B319" i="175"/>
  <c r="J318" i="175"/>
  <c r="I318" i="175"/>
  <c r="H318" i="175"/>
  <c r="F318" i="175"/>
  <c r="D318" i="175"/>
  <c r="E318" i="175" s="1"/>
  <c r="B318" i="175"/>
  <c r="J317" i="175"/>
  <c r="I317" i="175"/>
  <c r="H317" i="175"/>
  <c r="F317" i="175"/>
  <c r="D317" i="175"/>
  <c r="E317" i="175" s="1"/>
  <c r="B317" i="175"/>
  <c r="J316" i="175"/>
  <c r="I316" i="175"/>
  <c r="H316" i="175"/>
  <c r="F316" i="175"/>
  <c r="D316" i="175"/>
  <c r="E316" i="175" s="1"/>
  <c r="B316" i="175"/>
  <c r="J315" i="175"/>
  <c r="I315" i="175"/>
  <c r="H315" i="175"/>
  <c r="F315" i="175"/>
  <c r="D315" i="175"/>
  <c r="E315" i="175" s="1"/>
  <c r="B315" i="175"/>
  <c r="J314" i="175"/>
  <c r="I314" i="175"/>
  <c r="H314" i="175"/>
  <c r="F314" i="175"/>
  <c r="D314" i="175"/>
  <c r="E314" i="175" s="1"/>
  <c r="B314" i="175"/>
  <c r="J313" i="175"/>
  <c r="I313" i="175"/>
  <c r="H313" i="175"/>
  <c r="F313" i="175"/>
  <c r="D313" i="175"/>
  <c r="E313" i="175" s="1"/>
  <c r="B313" i="175"/>
  <c r="J312" i="175"/>
  <c r="I312" i="175"/>
  <c r="H312" i="175"/>
  <c r="F312" i="175"/>
  <c r="D312" i="175"/>
  <c r="E312" i="175" s="1"/>
  <c r="B312" i="175"/>
  <c r="J311" i="175"/>
  <c r="I311" i="175"/>
  <c r="H311" i="175"/>
  <c r="F311" i="175"/>
  <c r="D311" i="175"/>
  <c r="E311" i="175" s="1"/>
  <c r="B311" i="175"/>
  <c r="J310" i="175"/>
  <c r="I310" i="175"/>
  <c r="H310" i="175"/>
  <c r="F310" i="175"/>
  <c r="D310" i="175"/>
  <c r="E310" i="175" s="1"/>
  <c r="B310" i="175"/>
  <c r="J309" i="175"/>
  <c r="I309" i="175"/>
  <c r="H309" i="175"/>
  <c r="F309" i="175"/>
  <c r="D309" i="175"/>
  <c r="E309" i="175" s="1"/>
  <c r="B309" i="175"/>
  <c r="J308" i="175"/>
  <c r="I308" i="175"/>
  <c r="H308" i="175"/>
  <c r="F308" i="175"/>
  <c r="D308" i="175"/>
  <c r="E308" i="175" s="1"/>
  <c r="B308" i="175"/>
  <c r="J307" i="175"/>
  <c r="I307" i="175"/>
  <c r="H307" i="175"/>
  <c r="F307" i="175"/>
  <c r="D307" i="175"/>
  <c r="E307" i="175" s="1"/>
  <c r="B307" i="175"/>
  <c r="J306" i="175"/>
  <c r="I306" i="175"/>
  <c r="H306" i="175"/>
  <c r="F306" i="175"/>
  <c r="D306" i="175"/>
  <c r="E306" i="175" s="1"/>
  <c r="B306" i="175"/>
  <c r="J305" i="175"/>
  <c r="I305" i="175"/>
  <c r="H305" i="175"/>
  <c r="F305" i="175"/>
  <c r="D305" i="175"/>
  <c r="E305" i="175" s="1"/>
  <c r="B305" i="175"/>
  <c r="J304" i="175"/>
  <c r="I304" i="175"/>
  <c r="H304" i="175"/>
  <c r="F304" i="175"/>
  <c r="D304" i="175"/>
  <c r="E304" i="175" s="1"/>
  <c r="B304" i="175"/>
  <c r="J303" i="175"/>
  <c r="I303" i="175"/>
  <c r="H303" i="175"/>
  <c r="F303" i="175"/>
  <c r="D303" i="175"/>
  <c r="E303" i="175" s="1"/>
  <c r="B303" i="175"/>
  <c r="J302" i="175"/>
  <c r="I302" i="175"/>
  <c r="H302" i="175"/>
  <c r="F302" i="175"/>
  <c r="D302" i="175"/>
  <c r="E302" i="175" s="1"/>
  <c r="B302" i="175"/>
  <c r="J301" i="175"/>
  <c r="I301" i="175"/>
  <c r="H301" i="175"/>
  <c r="F301" i="175"/>
  <c r="D301" i="175"/>
  <c r="E301" i="175" s="1"/>
  <c r="B301" i="175"/>
  <c r="J300" i="175"/>
  <c r="I300" i="175"/>
  <c r="H300" i="175"/>
  <c r="F300" i="175"/>
  <c r="D300" i="175"/>
  <c r="E300" i="175" s="1"/>
  <c r="B300" i="175"/>
  <c r="J299" i="175"/>
  <c r="I299" i="175"/>
  <c r="H299" i="175"/>
  <c r="F299" i="175"/>
  <c r="D299" i="175"/>
  <c r="E299" i="175" s="1"/>
  <c r="B299" i="175"/>
  <c r="J298" i="175"/>
  <c r="I298" i="175"/>
  <c r="H298" i="175"/>
  <c r="F298" i="175"/>
  <c r="D298" i="175"/>
  <c r="E298" i="175" s="1"/>
  <c r="B298" i="175"/>
  <c r="J297" i="175"/>
  <c r="I297" i="175"/>
  <c r="H297" i="175"/>
  <c r="F297" i="175"/>
  <c r="D297" i="175"/>
  <c r="E297" i="175" s="1"/>
  <c r="B297" i="175"/>
  <c r="J296" i="175"/>
  <c r="I296" i="175"/>
  <c r="H296" i="175"/>
  <c r="F296" i="175"/>
  <c r="D296" i="175"/>
  <c r="E296" i="175" s="1"/>
  <c r="B296" i="175"/>
  <c r="J295" i="175"/>
  <c r="I295" i="175"/>
  <c r="H295" i="175"/>
  <c r="F295" i="175"/>
  <c r="D295" i="175"/>
  <c r="E295" i="175" s="1"/>
  <c r="B295" i="175"/>
  <c r="J294" i="175"/>
  <c r="I294" i="175"/>
  <c r="H294" i="175"/>
  <c r="F294" i="175"/>
  <c r="D294" i="175"/>
  <c r="E294" i="175" s="1"/>
  <c r="B294" i="175"/>
  <c r="J293" i="175"/>
  <c r="I293" i="175"/>
  <c r="H293" i="175"/>
  <c r="F293" i="175"/>
  <c r="D293" i="175"/>
  <c r="E293" i="175" s="1"/>
  <c r="B293" i="175"/>
  <c r="J292" i="175"/>
  <c r="I292" i="175"/>
  <c r="H292" i="175"/>
  <c r="F292" i="175"/>
  <c r="D292" i="175"/>
  <c r="E292" i="175" s="1"/>
  <c r="B292" i="175"/>
  <c r="J291" i="175"/>
  <c r="I291" i="175"/>
  <c r="H291" i="175"/>
  <c r="F291" i="175"/>
  <c r="D291" i="175"/>
  <c r="E291" i="175" s="1"/>
  <c r="B291" i="175"/>
  <c r="J290" i="175"/>
  <c r="I290" i="175"/>
  <c r="H290" i="175"/>
  <c r="F290" i="175"/>
  <c r="D290" i="175"/>
  <c r="E290" i="175" s="1"/>
  <c r="B290" i="175"/>
  <c r="J289" i="175"/>
  <c r="I289" i="175"/>
  <c r="H289" i="175"/>
  <c r="F289" i="175"/>
  <c r="D289" i="175"/>
  <c r="E289" i="175" s="1"/>
  <c r="B289" i="175"/>
  <c r="J288" i="175"/>
  <c r="I288" i="175"/>
  <c r="H288" i="175"/>
  <c r="F288" i="175"/>
  <c r="D288" i="175"/>
  <c r="E288" i="175" s="1"/>
  <c r="B288" i="175"/>
  <c r="J287" i="175"/>
  <c r="I287" i="175"/>
  <c r="H287" i="175"/>
  <c r="F287" i="175"/>
  <c r="D287" i="175"/>
  <c r="E287" i="175" s="1"/>
  <c r="B287" i="175"/>
  <c r="J286" i="175"/>
  <c r="I286" i="175"/>
  <c r="H286" i="175"/>
  <c r="F286" i="175"/>
  <c r="D286" i="175"/>
  <c r="E286" i="175" s="1"/>
  <c r="B286" i="175"/>
  <c r="J285" i="175"/>
  <c r="I285" i="175"/>
  <c r="H285" i="175"/>
  <c r="F285" i="175"/>
  <c r="D285" i="175"/>
  <c r="E285" i="175" s="1"/>
  <c r="B285" i="175"/>
  <c r="J284" i="175"/>
  <c r="I284" i="175"/>
  <c r="H284" i="175"/>
  <c r="F284" i="175"/>
  <c r="D284" i="175"/>
  <c r="E284" i="175" s="1"/>
  <c r="B284" i="175"/>
  <c r="J283" i="175"/>
  <c r="I283" i="175"/>
  <c r="H283" i="175"/>
  <c r="F283" i="175"/>
  <c r="D283" i="175"/>
  <c r="E283" i="175" s="1"/>
  <c r="B283" i="175"/>
  <c r="J282" i="175"/>
  <c r="I282" i="175"/>
  <c r="H282" i="175"/>
  <c r="F282" i="175"/>
  <c r="D282" i="175"/>
  <c r="E282" i="175" s="1"/>
  <c r="B282" i="175"/>
  <c r="J281" i="175"/>
  <c r="I281" i="175"/>
  <c r="H281" i="175"/>
  <c r="F281" i="175"/>
  <c r="D281" i="175"/>
  <c r="E281" i="175" s="1"/>
  <c r="B281" i="175"/>
  <c r="J280" i="175"/>
  <c r="I280" i="175"/>
  <c r="H280" i="175"/>
  <c r="F280" i="175"/>
  <c r="D280" i="175"/>
  <c r="E280" i="175" s="1"/>
  <c r="B280" i="175"/>
  <c r="J279" i="175"/>
  <c r="I279" i="175"/>
  <c r="H279" i="175"/>
  <c r="F279" i="175"/>
  <c r="D279" i="175"/>
  <c r="E279" i="175" s="1"/>
  <c r="B279" i="175"/>
  <c r="J278" i="175"/>
  <c r="I278" i="175"/>
  <c r="H278" i="175"/>
  <c r="F278" i="175"/>
  <c r="D278" i="175"/>
  <c r="E278" i="175" s="1"/>
  <c r="B278" i="175"/>
  <c r="J277" i="175"/>
  <c r="I277" i="175"/>
  <c r="H277" i="175"/>
  <c r="F277" i="175"/>
  <c r="D277" i="175"/>
  <c r="E277" i="175" s="1"/>
  <c r="B277" i="175"/>
  <c r="J276" i="175"/>
  <c r="I276" i="175"/>
  <c r="H276" i="175"/>
  <c r="F276" i="175"/>
  <c r="D276" i="175"/>
  <c r="E276" i="175" s="1"/>
  <c r="B276" i="175"/>
  <c r="J275" i="175"/>
  <c r="I275" i="175"/>
  <c r="H275" i="175"/>
  <c r="F275" i="175"/>
  <c r="D275" i="175"/>
  <c r="E275" i="175" s="1"/>
  <c r="B275" i="175"/>
  <c r="J274" i="175"/>
  <c r="I274" i="175"/>
  <c r="H274" i="175"/>
  <c r="F274" i="175"/>
  <c r="D274" i="175"/>
  <c r="E274" i="175" s="1"/>
  <c r="B274" i="175"/>
  <c r="J273" i="175"/>
  <c r="I273" i="175"/>
  <c r="H273" i="175"/>
  <c r="F273" i="175"/>
  <c r="D273" i="175"/>
  <c r="E273" i="175" s="1"/>
  <c r="B273" i="175"/>
  <c r="J272" i="175"/>
  <c r="I272" i="175"/>
  <c r="H272" i="175"/>
  <c r="F272" i="175"/>
  <c r="D272" i="175"/>
  <c r="E272" i="175" s="1"/>
  <c r="B272" i="175"/>
  <c r="J271" i="175"/>
  <c r="I271" i="175"/>
  <c r="H271" i="175"/>
  <c r="F271" i="175"/>
  <c r="D271" i="175"/>
  <c r="E271" i="175" s="1"/>
  <c r="B271" i="175"/>
  <c r="J270" i="175"/>
  <c r="I270" i="175"/>
  <c r="H270" i="175"/>
  <c r="F270" i="175"/>
  <c r="D270" i="175"/>
  <c r="E270" i="175" s="1"/>
  <c r="B270" i="175"/>
  <c r="J269" i="175"/>
  <c r="I269" i="175"/>
  <c r="H269" i="175"/>
  <c r="F269" i="175"/>
  <c r="D269" i="175"/>
  <c r="E269" i="175" s="1"/>
  <c r="B269" i="175"/>
  <c r="J268" i="175"/>
  <c r="I268" i="175"/>
  <c r="H268" i="175"/>
  <c r="F268" i="175"/>
  <c r="D268" i="175"/>
  <c r="E268" i="175" s="1"/>
  <c r="B268" i="175"/>
  <c r="J267" i="175"/>
  <c r="I267" i="175"/>
  <c r="H267" i="175"/>
  <c r="F267" i="175"/>
  <c r="D267" i="175"/>
  <c r="E267" i="175" s="1"/>
  <c r="B267" i="175"/>
  <c r="J266" i="175"/>
  <c r="I266" i="175"/>
  <c r="H266" i="175"/>
  <c r="F266" i="175"/>
  <c r="D266" i="175"/>
  <c r="E266" i="175" s="1"/>
  <c r="B266" i="175"/>
  <c r="J265" i="175"/>
  <c r="I265" i="175"/>
  <c r="H265" i="175"/>
  <c r="F265" i="175"/>
  <c r="D265" i="175"/>
  <c r="E265" i="175" s="1"/>
  <c r="B265" i="175"/>
  <c r="J264" i="175"/>
  <c r="I264" i="175"/>
  <c r="H264" i="175"/>
  <c r="F264" i="175"/>
  <c r="D264" i="175"/>
  <c r="E264" i="175" s="1"/>
  <c r="B264" i="175"/>
  <c r="J263" i="175"/>
  <c r="I263" i="175"/>
  <c r="H263" i="175"/>
  <c r="F263" i="175"/>
  <c r="D263" i="175"/>
  <c r="E263" i="175" s="1"/>
  <c r="B263" i="175"/>
  <c r="J262" i="175"/>
  <c r="I262" i="175"/>
  <c r="H262" i="175"/>
  <c r="F262" i="175"/>
  <c r="D262" i="175"/>
  <c r="E262" i="175" s="1"/>
  <c r="B262" i="175"/>
  <c r="J261" i="175"/>
  <c r="I261" i="175"/>
  <c r="H261" i="175"/>
  <c r="F261" i="175"/>
  <c r="D261" i="175"/>
  <c r="E261" i="175" s="1"/>
  <c r="B261" i="175"/>
  <c r="J260" i="175"/>
  <c r="I260" i="175"/>
  <c r="H260" i="175"/>
  <c r="F260" i="175"/>
  <c r="D260" i="175"/>
  <c r="E260" i="175" s="1"/>
  <c r="B260" i="175"/>
  <c r="J259" i="175"/>
  <c r="I259" i="175"/>
  <c r="H259" i="175"/>
  <c r="F259" i="175"/>
  <c r="D259" i="175"/>
  <c r="E259" i="175" s="1"/>
  <c r="B259" i="175"/>
  <c r="J258" i="175"/>
  <c r="I258" i="175"/>
  <c r="H258" i="175"/>
  <c r="F258" i="175"/>
  <c r="D258" i="175"/>
  <c r="E258" i="175" s="1"/>
  <c r="B258" i="175"/>
  <c r="J257" i="175"/>
  <c r="I257" i="175"/>
  <c r="H257" i="175"/>
  <c r="F257" i="175"/>
  <c r="D257" i="175"/>
  <c r="E257" i="175" s="1"/>
  <c r="B257" i="175"/>
  <c r="J256" i="175"/>
  <c r="I256" i="175"/>
  <c r="H256" i="175"/>
  <c r="F256" i="175"/>
  <c r="D256" i="175"/>
  <c r="E256" i="175" s="1"/>
  <c r="B256" i="175"/>
  <c r="J255" i="175"/>
  <c r="I255" i="175"/>
  <c r="H255" i="175"/>
  <c r="F255" i="175"/>
  <c r="D255" i="175"/>
  <c r="E255" i="175" s="1"/>
  <c r="B255" i="175"/>
  <c r="J254" i="175"/>
  <c r="I254" i="175"/>
  <c r="H254" i="175"/>
  <c r="F254" i="175"/>
  <c r="D254" i="175"/>
  <c r="E254" i="175" s="1"/>
  <c r="B254" i="175"/>
  <c r="J253" i="175"/>
  <c r="I253" i="175"/>
  <c r="H253" i="175"/>
  <c r="F253" i="175"/>
  <c r="D253" i="175"/>
  <c r="E253" i="175" s="1"/>
  <c r="B253" i="175"/>
  <c r="J252" i="175"/>
  <c r="I252" i="175"/>
  <c r="H252" i="175"/>
  <c r="F252" i="175"/>
  <c r="D252" i="175"/>
  <c r="E252" i="175" s="1"/>
  <c r="B252" i="175"/>
  <c r="J251" i="175"/>
  <c r="I251" i="175"/>
  <c r="H251" i="175"/>
  <c r="F251" i="175"/>
  <c r="D251" i="175"/>
  <c r="E251" i="175" s="1"/>
  <c r="B251" i="175"/>
  <c r="J250" i="175"/>
  <c r="I250" i="175"/>
  <c r="H250" i="175"/>
  <c r="F250" i="175"/>
  <c r="D250" i="175"/>
  <c r="E250" i="175" s="1"/>
  <c r="B250" i="175"/>
  <c r="J249" i="175"/>
  <c r="I249" i="175"/>
  <c r="H249" i="175"/>
  <c r="F249" i="175"/>
  <c r="D249" i="175"/>
  <c r="E249" i="175" s="1"/>
  <c r="B249" i="175"/>
  <c r="J248" i="175"/>
  <c r="I248" i="175"/>
  <c r="H248" i="175"/>
  <c r="F248" i="175"/>
  <c r="D248" i="175"/>
  <c r="E248" i="175" s="1"/>
  <c r="B248" i="175"/>
  <c r="J247" i="175"/>
  <c r="I247" i="175"/>
  <c r="H247" i="175"/>
  <c r="F247" i="175"/>
  <c r="D247" i="175"/>
  <c r="E247" i="175" s="1"/>
  <c r="B247" i="175"/>
  <c r="J246" i="175"/>
  <c r="I246" i="175"/>
  <c r="H246" i="175"/>
  <c r="F246" i="175"/>
  <c r="D246" i="175"/>
  <c r="E246" i="175" s="1"/>
  <c r="B246" i="175"/>
  <c r="J245" i="175"/>
  <c r="I245" i="175"/>
  <c r="H245" i="175"/>
  <c r="F245" i="175"/>
  <c r="D245" i="175"/>
  <c r="E245" i="175" s="1"/>
  <c r="B245" i="175"/>
  <c r="J244" i="175"/>
  <c r="I244" i="175"/>
  <c r="H244" i="175"/>
  <c r="F244" i="175"/>
  <c r="D244" i="175"/>
  <c r="E244" i="175" s="1"/>
  <c r="B244" i="175"/>
  <c r="J243" i="175"/>
  <c r="I243" i="175"/>
  <c r="H243" i="175"/>
  <c r="F243" i="175"/>
  <c r="D243" i="175"/>
  <c r="E243" i="175" s="1"/>
  <c r="B243" i="175"/>
  <c r="J242" i="175"/>
  <c r="I242" i="175"/>
  <c r="H242" i="175"/>
  <c r="F242" i="175"/>
  <c r="D242" i="175"/>
  <c r="E242" i="175" s="1"/>
  <c r="B242" i="175"/>
  <c r="J241" i="175"/>
  <c r="I241" i="175"/>
  <c r="H241" i="175"/>
  <c r="F241" i="175"/>
  <c r="D241" i="175"/>
  <c r="E241" i="175" s="1"/>
  <c r="B241" i="175"/>
  <c r="J240" i="175"/>
  <c r="I240" i="175"/>
  <c r="H240" i="175"/>
  <c r="F240" i="175"/>
  <c r="D240" i="175"/>
  <c r="E240" i="175" s="1"/>
  <c r="B240" i="175"/>
  <c r="J239" i="175"/>
  <c r="I239" i="175"/>
  <c r="H239" i="175"/>
  <c r="F239" i="175"/>
  <c r="D239" i="175"/>
  <c r="E239" i="175" s="1"/>
  <c r="B239" i="175"/>
  <c r="J238" i="175"/>
  <c r="I238" i="175"/>
  <c r="H238" i="175"/>
  <c r="F238" i="175"/>
  <c r="D238" i="175"/>
  <c r="E238" i="175" s="1"/>
  <c r="B238" i="175"/>
  <c r="J237" i="175"/>
  <c r="I237" i="175"/>
  <c r="H237" i="175"/>
  <c r="F237" i="175"/>
  <c r="D237" i="175"/>
  <c r="E237" i="175" s="1"/>
  <c r="B237" i="175"/>
  <c r="J236" i="175"/>
  <c r="I236" i="175"/>
  <c r="H236" i="175"/>
  <c r="F236" i="175"/>
  <c r="D236" i="175"/>
  <c r="E236" i="175" s="1"/>
  <c r="B236" i="175"/>
  <c r="J235" i="175"/>
  <c r="I235" i="175"/>
  <c r="H235" i="175"/>
  <c r="F235" i="175"/>
  <c r="D235" i="175"/>
  <c r="E235" i="175" s="1"/>
  <c r="B235" i="175"/>
  <c r="J234" i="175"/>
  <c r="I234" i="175"/>
  <c r="H234" i="175"/>
  <c r="F234" i="175"/>
  <c r="D234" i="175"/>
  <c r="E234" i="175" s="1"/>
  <c r="B234" i="175"/>
  <c r="J233" i="175"/>
  <c r="I233" i="175"/>
  <c r="H233" i="175"/>
  <c r="F233" i="175"/>
  <c r="D233" i="175"/>
  <c r="E233" i="175" s="1"/>
  <c r="B233" i="175"/>
  <c r="J232" i="175"/>
  <c r="I232" i="175"/>
  <c r="H232" i="175"/>
  <c r="F232" i="175"/>
  <c r="D232" i="175"/>
  <c r="E232" i="175" s="1"/>
  <c r="B232" i="175"/>
  <c r="J231" i="175"/>
  <c r="I231" i="175"/>
  <c r="H231" i="175"/>
  <c r="F231" i="175"/>
  <c r="D231" i="175"/>
  <c r="E231" i="175" s="1"/>
  <c r="B231" i="175"/>
  <c r="J230" i="175"/>
  <c r="I230" i="175"/>
  <c r="H230" i="175"/>
  <c r="F230" i="175"/>
  <c r="D230" i="175"/>
  <c r="E230" i="175" s="1"/>
  <c r="B230" i="175"/>
  <c r="J229" i="175"/>
  <c r="I229" i="175"/>
  <c r="H229" i="175"/>
  <c r="F229" i="175"/>
  <c r="D229" i="175"/>
  <c r="E229" i="175" s="1"/>
  <c r="B229" i="175"/>
  <c r="J228" i="175"/>
  <c r="I228" i="175"/>
  <c r="H228" i="175"/>
  <c r="F228" i="175"/>
  <c r="D228" i="175"/>
  <c r="E228" i="175" s="1"/>
  <c r="B228" i="175"/>
  <c r="J227" i="175"/>
  <c r="I227" i="175"/>
  <c r="H227" i="175"/>
  <c r="F227" i="175"/>
  <c r="D227" i="175"/>
  <c r="E227" i="175" s="1"/>
  <c r="B227" i="175"/>
  <c r="J226" i="175"/>
  <c r="I226" i="175"/>
  <c r="H226" i="175"/>
  <c r="F226" i="175"/>
  <c r="D226" i="175"/>
  <c r="E226" i="175" s="1"/>
  <c r="B226" i="175"/>
  <c r="J225" i="175"/>
  <c r="I225" i="175"/>
  <c r="H225" i="175"/>
  <c r="F225" i="175"/>
  <c r="D225" i="175"/>
  <c r="E225" i="175" s="1"/>
  <c r="B225" i="175"/>
  <c r="J224" i="175"/>
  <c r="I224" i="175"/>
  <c r="H224" i="175"/>
  <c r="F224" i="175"/>
  <c r="D224" i="175"/>
  <c r="E224" i="175" s="1"/>
  <c r="B224" i="175"/>
  <c r="J223" i="175"/>
  <c r="I223" i="175"/>
  <c r="H223" i="175"/>
  <c r="F223" i="175"/>
  <c r="D223" i="175"/>
  <c r="E223" i="175" s="1"/>
  <c r="B223" i="175"/>
  <c r="J222" i="175"/>
  <c r="I222" i="175"/>
  <c r="H222" i="175"/>
  <c r="F222" i="175"/>
  <c r="D222" i="175"/>
  <c r="E222" i="175" s="1"/>
  <c r="B222" i="175"/>
  <c r="J221" i="175"/>
  <c r="I221" i="175"/>
  <c r="H221" i="175"/>
  <c r="F221" i="175"/>
  <c r="D221" i="175"/>
  <c r="E221" i="175" s="1"/>
  <c r="B221" i="175"/>
  <c r="J220" i="175"/>
  <c r="I220" i="175"/>
  <c r="H220" i="175"/>
  <c r="F220" i="175"/>
  <c r="D220" i="175"/>
  <c r="E220" i="175" s="1"/>
  <c r="B220" i="175"/>
  <c r="J219" i="175"/>
  <c r="I219" i="175"/>
  <c r="H219" i="175"/>
  <c r="F219" i="175"/>
  <c r="D219" i="175"/>
  <c r="E219" i="175" s="1"/>
  <c r="B219" i="175"/>
  <c r="J218" i="175"/>
  <c r="I218" i="175"/>
  <c r="H218" i="175"/>
  <c r="F218" i="175"/>
  <c r="D218" i="175"/>
  <c r="E218" i="175" s="1"/>
  <c r="B218" i="175"/>
  <c r="J217" i="175"/>
  <c r="I217" i="175"/>
  <c r="H217" i="175"/>
  <c r="F217" i="175"/>
  <c r="D217" i="175"/>
  <c r="E217" i="175" s="1"/>
  <c r="B217" i="175"/>
  <c r="J216" i="175"/>
  <c r="I216" i="175"/>
  <c r="H216" i="175"/>
  <c r="F216" i="175"/>
  <c r="D216" i="175"/>
  <c r="E216" i="175" s="1"/>
  <c r="B216" i="175"/>
  <c r="J215" i="175"/>
  <c r="I215" i="175"/>
  <c r="H215" i="175"/>
  <c r="F215" i="175"/>
  <c r="D215" i="175"/>
  <c r="E215" i="175" s="1"/>
  <c r="B215" i="175"/>
  <c r="J214" i="175"/>
  <c r="I214" i="175"/>
  <c r="H214" i="175"/>
  <c r="F214" i="175"/>
  <c r="D214" i="175"/>
  <c r="E214" i="175" s="1"/>
  <c r="B214" i="175"/>
  <c r="J213" i="175"/>
  <c r="I213" i="175"/>
  <c r="H213" i="175"/>
  <c r="F213" i="175"/>
  <c r="D213" i="175"/>
  <c r="E213" i="175" s="1"/>
  <c r="B213" i="175"/>
  <c r="J212" i="175"/>
  <c r="I212" i="175"/>
  <c r="H212" i="175"/>
  <c r="F212" i="175"/>
  <c r="D212" i="175"/>
  <c r="E212" i="175" s="1"/>
  <c r="B212" i="175"/>
  <c r="J211" i="175"/>
  <c r="I211" i="175"/>
  <c r="H211" i="175"/>
  <c r="F211" i="175"/>
  <c r="D211" i="175"/>
  <c r="E211" i="175" s="1"/>
  <c r="B211" i="175"/>
  <c r="J210" i="175"/>
  <c r="I210" i="175"/>
  <c r="H210" i="175"/>
  <c r="F210" i="175"/>
  <c r="D210" i="175"/>
  <c r="E210" i="175" s="1"/>
  <c r="B210" i="175"/>
  <c r="J209" i="175"/>
  <c r="I209" i="175"/>
  <c r="H209" i="175"/>
  <c r="F209" i="175"/>
  <c r="D209" i="175"/>
  <c r="E209" i="175" s="1"/>
  <c r="B209" i="175"/>
  <c r="J208" i="175"/>
  <c r="I208" i="175"/>
  <c r="H208" i="175"/>
  <c r="F208" i="175"/>
  <c r="D208" i="175"/>
  <c r="E208" i="175" s="1"/>
  <c r="B208" i="175"/>
  <c r="J207" i="175"/>
  <c r="I207" i="175"/>
  <c r="H207" i="175"/>
  <c r="F207" i="175"/>
  <c r="D207" i="175"/>
  <c r="E207" i="175" s="1"/>
  <c r="B207" i="175"/>
  <c r="J206" i="175"/>
  <c r="I206" i="175"/>
  <c r="H206" i="175"/>
  <c r="F206" i="175"/>
  <c r="D206" i="175"/>
  <c r="E206" i="175" s="1"/>
  <c r="B206" i="175"/>
  <c r="J205" i="175"/>
  <c r="I205" i="175"/>
  <c r="H205" i="175"/>
  <c r="F205" i="175"/>
  <c r="D205" i="175"/>
  <c r="E205" i="175" s="1"/>
  <c r="B205" i="175"/>
  <c r="J204" i="175"/>
  <c r="I204" i="175"/>
  <c r="H204" i="175"/>
  <c r="F204" i="175"/>
  <c r="D204" i="175"/>
  <c r="E204" i="175" s="1"/>
  <c r="B204" i="175"/>
  <c r="J203" i="175"/>
  <c r="I203" i="175"/>
  <c r="H203" i="175"/>
  <c r="F203" i="175"/>
  <c r="D203" i="175"/>
  <c r="E203" i="175" s="1"/>
  <c r="B203" i="175"/>
  <c r="J202" i="175"/>
  <c r="I202" i="175"/>
  <c r="H202" i="175"/>
  <c r="F202" i="175"/>
  <c r="D202" i="175"/>
  <c r="E202" i="175" s="1"/>
  <c r="B202" i="175"/>
  <c r="J201" i="175"/>
  <c r="I201" i="175"/>
  <c r="H201" i="175"/>
  <c r="F201" i="175"/>
  <c r="D201" i="175"/>
  <c r="E201" i="175" s="1"/>
  <c r="B201" i="175"/>
  <c r="J200" i="175"/>
  <c r="I200" i="175"/>
  <c r="H200" i="175"/>
  <c r="F200" i="175"/>
  <c r="D200" i="175"/>
  <c r="E200" i="175" s="1"/>
  <c r="B200" i="175"/>
  <c r="J199" i="175"/>
  <c r="I199" i="175"/>
  <c r="H199" i="175"/>
  <c r="F199" i="175"/>
  <c r="D199" i="175"/>
  <c r="E199" i="175" s="1"/>
  <c r="B199" i="175"/>
  <c r="J198" i="175"/>
  <c r="I198" i="175"/>
  <c r="H198" i="175"/>
  <c r="F198" i="175"/>
  <c r="D198" i="175"/>
  <c r="E198" i="175" s="1"/>
  <c r="B198" i="175"/>
  <c r="J197" i="175"/>
  <c r="I197" i="175"/>
  <c r="H197" i="175"/>
  <c r="F197" i="175"/>
  <c r="D197" i="175"/>
  <c r="E197" i="175" s="1"/>
  <c r="B197" i="175"/>
  <c r="J196" i="175"/>
  <c r="I196" i="175"/>
  <c r="H196" i="175"/>
  <c r="F196" i="175"/>
  <c r="D196" i="175"/>
  <c r="E196" i="175" s="1"/>
  <c r="B196" i="175"/>
  <c r="J195" i="175"/>
  <c r="I195" i="175"/>
  <c r="H195" i="175"/>
  <c r="F195" i="175"/>
  <c r="D195" i="175"/>
  <c r="E195" i="175" s="1"/>
  <c r="B195" i="175"/>
  <c r="J194" i="175"/>
  <c r="I194" i="175"/>
  <c r="H194" i="175"/>
  <c r="F194" i="175"/>
  <c r="D194" i="175"/>
  <c r="E194" i="175" s="1"/>
  <c r="B194" i="175"/>
  <c r="J193" i="175"/>
  <c r="I193" i="175"/>
  <c r="H193" i="175"/>
  <c r="F193" i="175"/>
  <c r="D193" i="175"/>
  <c r="E193" i="175" s="1"/>
  <c r="B193" i="175"/>
  <c r="J192" i="175"/>
  <c r="I192" i="175"/>
  <c r="H192" i="175"/>
  <c r="F192" i="175"/>
  <c r="D192" i="175"/>
  <c r="E192" i="175" s="1"/>
  <c r="B192" i="175"/>
  <c r="J191" i="175"/>
  <c r="I191" i="175"/>
  <c r="H191" i="175"/>
  <c r="F191" i="175"/>
  <c r="D191" i="175"/>
  <c r="E191" i="175" s="1"/>
  <c r="B191" i="175"/>
  <c r="J190" i="175"/>
  <c r="I190" i="175"/>
  <c r="H190" i="175"/>
  <c r="F190" i="175"/>
  <c r="D190" i="175"/>
  <c r="E190" i="175" s="1"/>
  <c r="B190" i="175"/>
  <c r="J189" i="175"/>
  <c r="I189" i="175"/>
  <c r="H189" i="175"/>
  <c r="F189" i="175"/>
  <c r="D189" i="175"/>
  <c r="E189" i="175" s="1"/>
  <c r="B189" i="175"/>
  <c r="J188" i="175"/>
  <c r="I188" i="175"/>
  <c r="H188" i="175"/>
  <c r="F188" i="175"/>
  <c r="D188" i="175"/>
  <c r="E188" i="175" s="1"/>
  <c r="B188" i="175"/>
  <c r="J187" i="175"/>
  <c r="I187" i="175"/>
  <c r="H187" i="175"/>
  <c r="F187" i="175"/>
  <c r="D187" i="175"/>
  <c r="E187" i="175" s="1"/>
  <c r="B187" i="175"/>
  <c r="J186" i="175"/>
  <c r="I186" i="175"/>
  <c r="H186" i="175"/>
  <c r="F186" i="175"/>
  <c r="D186" i="175"/>
  <c r="E186" i="175" s="1"/>
  <c r="B186" i="175"/>
  <c r="J185" i="175"/>
  <c r="I185" i="175"/>
  <c r="H185" i="175"/>
  <c r="F185" i="175"/>
  <c r="D185" i="175"/>
  <c r="E185" i="175" s="1"/>
  <c r="B185" i="175"/>
  <c r="J184" i="175"/>
  <c r="I184" i="175"/>
  <c r="H184" i="175"/>
  <c r="F184" i="175"/>
  <c r="D184" i="175"/>
  <c r="E184" i="175" s="1"/>
  <c r="B184" i="175"/>
  <c r="J183" i="175"/>
  <c r="I183" i="175"/>
  <c r="H183" i="175"/>
  <c r="F183" i="175"/>
  <c r="D183" i="175"/>
  <c r="E183" i="175" s="1"/>
  <c r="B183" i="175"/>
  <c r="J182" i="175"/>
  <c r="I182" i="175"/>
  <c r="H182" i="175"/>
  <c r="F182" i="175"/>
  <c r="D182" i="175"/>
  <c r="E182" i="175" s="1"/>
  <c r="B182" i="175"/>
  <c r="J181" i="175"/>
  <c r="I181" i="175"/>
  <c r="H181" i="175"/>
  <c r="F181" i="175"/>
  <c r="D181" i="175"/>
  <c r="E181" i="175" s="1"/>
  <c r="B181" i="175"/>
  <c r="J180" i="175"/>
  <c r="I180" i="175"/>
  <c r="H180" i="175"/>
  <c r="F180" i="175"/>
  <c r="D180" i="175"/>
  <c r="E180" i="175" s="1"/>
  <c r="B180" i="175"/>
  <c r="J179" i="175"/>
  <c r="I179" i="175"/>
  <c r="H179" i="175"/>
  <c r="F179" i="175"/>
  <c r="D179" i="175"/>
  <c r="E179" i="175" s="1"/>
  <c r="B179" i="175"/>
  <c r="J178" i="175"/>
  <c r="I178" i="175"/>
  <c r="H178" i="175"/>
  <c r="F178" i="175"/>
  <c r="D178" i="175"/>
  <c r="E178" i="175" s="1"/>
  <c r="B178" i="175"/>
  <c r="J177" i="175"/>
  <c r="I177" i="175"/>
  <c r="H177" i="175"/>
  <c r="F177" i="175"/>
  <c r="D177" i="175"/>
  <c r="E177" i="175" s="1"/>
  <c r="B177" i="175"/>
  <c r="J176" i="175"/>
  <c r="I176" i="175"/>
  <c r="H176" i="175"/>
  <c r="F176" i="175"/>
  <c r="D176" i="175"/>
  <c r="E176" i="175" s="1"/>
  <c r="B176" i="175"/>
  <c r="J175" i="175"/>
  <c r="I175" i="175"/>
  <c r="H175" i="175"/>
  <c r="F175" i="175"/>
  <c r="D175" i="175"/>
  <c r="E175" i="175" s="1"/>
  <c r="B175" i="175"/>
  <c r="J174" i="175"/>
  <c r="I174" i="175"/>
  <c r="H174" i="175"/>
  <c r="F174" i="175"/>
  <c r="D174" i="175"/>
  <c r="E174" i="175" s="1"/>
  <c r="B174" i="175"/>
  <c r="J173" i="175"/>
  <c r="I173" i="175"/>
  <c r="H173" i="175"/>
  <c r="F173" i="175"/>
  <c r="D173" i="175"/>
  <c r="E173" i="175" s="1"/>
  <c r="B173" i="175"/>
  <c r="J172" i="175"/>
  <c r="I172" i="175"/>
  <c r="H172" i="175"/>
  <c r="F172" i="175"/>
  <c r="D172" i="175"/>
  <c r="E172" i="175" s="1"/>
  <c r="B172" i="175"/>
  <c r="J171" i="175"/>
  <c r="I171" i="175"/>
  <c r="H171" i="175"/>
  <c r="F171" i="175"/>
  <c r="D171" i="175"/>
  <c r="E171" i="175" s="1"/>
  <c r="B171" i="175"/>
  <c r="J170" i="175"/>
  <c r="I170" i="175"/>
  <c r="H170" i="175"/>
  <c r="F170" i="175"/>
  <c r="D170" i="175"/>
  <c r="E170" i="175" s="1"/>
  <c r="B170" i="175"/>
  <c r="J169" i="175"/>
  <c r="I169" i="175"/>
  <c r="H169" i="175"/>
  <c r="F169" i="175"/>
  <c r="D169" i="175"/>
  <c r="E169" i="175" s="1"/>
  <c r="B169" i="175"/>
  <c r="J168" i="175"/>
  <c r="I168" i="175"/>
  <c r="H168" i="175"/>
  <c r="F168" i="175"/>
  <c r="D168" i="175"/>
  <c r="E168" i="175" s="1"/>
  <c r="B168" i="175"/>
  <c r="J167" i="175"/>
  <c r="I167" i="175"/>
  <c r="H167" i="175"/>
  <c r="F167" i="175"/>
  <c r="D167" i="175"/>
  <c r="E167" i="175" s="1"/>
  <c r="B167" i="175"/>
  <c r="J166" i="175"/>
  <c r="I166" i="175"/>
  <c r="H166" i="175"/>
  <c r="F166" i="175"/>
  <c r="D166" i="175"/>
  <c r="E166" i="175" s="1"/>
  <c r="B166" i="175"/>
  <c r="J165" i="175"/>
  <c r="I165" i="175"/>
  <c r="H165" i="175"/>
  <c r="F165" i="175"/>
  <c r="D165" i="175"/>
  <c r="E165" i="175" s="1"/>
  <c r="B165" i="175"/>
  <c r="J164" i="175"/>
  <c r="I164" i="175"/>
  <c r="H164" i="175"/>
  <c r="F164" i="175"/>
  <c r="D164" i="175"/>
  <c r="E164" i="175" s="1"/>
  <c r="B164" i="175"/>
  <c r="J163" i="175"/>
  <c r="I163" i="175"/>
  <c r="H163" i="175"/>
  <c r="F163" i="175"/>
  <c r="D163" i="175"/>
  <c r="E163" i="175" s="1"/>
  <c r="B163" i="175"/>
  <c r="J162" i="175"/>
  <c r="I162" i="175"/>
  <c r="H162" i="175"/>
  <c r="F162" i="175"/>
  <c r="D162" i="175"/>
  <c r="E162" i="175" s="1"/>
  <c r="B162" i="175"/>
  <c r="J161" i="175"/>
  <c r="I161" i="175"/>
  <c r="H161" i="175"/>
  <c r="F161" i="175"/>
  <c r="D161" i="175"/>
  <c r="E161" i="175" s="1"/>
  <c r="B161" i="175"/>
  <c r="J160" i="175"/>
  <c r="I160" i="175"/>
  <c r="H160" i="175"/>
  <c r="F160" i="175"/>
  <c r="D160" i="175"/>
  <c r="E160" i="175" s="1"/>
  <c r="B160" i="175"/>
  <c r="J159" i="175"/>
  <c r="I159" i="175"/>
  <c r="H159" i="175"/>
  <c r="F159" i="175"/>
  <c r="D159" i="175"/>
  <c r="E159" i="175" s="1"/>
  <c r="B159" i="175"/>
  <c r="J158" i="175"/>
  <c r="I158" i="175"/>
  <c r="H158" i="175"/>
  <c r="F158" i="175"/>
  <c r="D158" i="175"/>
  <c r="E158" i="175" s="1"/>
  <c r="B158" i="175"/>
  <c r="J157" i="175"/>
  <c r="I157" i="175"/>
  <c r="H157" i="175"/>
  <c r="F157" i="175"/>
  <c r="D157" i="175"/>
  <c r="E157" i="175" s="1"/>
  <c r="B157" i="175"/>
  <c r="J156" i="175"/>
  <c r="I156" i="175"/>
  <c r="H156" i="175"/>
  <c r="F156" i="175"/>
  <c r="D156" i="175"/>
  <c r="E156" i="175" s="1"/>
  <c r="B156" i="175"/>
  <c r="J155" i="175"/>
  <c r="I155" i="175"/>
  <c r="H155" i="175"/>
  <c r="F155" i="175"/>
  <c r="D155" i="175"/>
  <c r="E155" i="175" s="1"/>
  <c r="B155" i="175"/>
  <c r="J154" i="175"/>
  <c r="I154" i="175"/>
  <c r="H154" i="175"/>
  <c r="F154" i="175"/>
  <c r="D154" i="175"/>
  <c r="E154" i="175" s="1"/>
  <c r="B154" i="175"/>
  <c r="J153" i="175"/>
  <c r="I153" i="175"/>
  <c r="H153" i="175"/>
  <c r="F153" i="175"/>
  <c r="D153" i="175"/>
  <c r="E153" i="175" s="1"/>
  <c r="B153" i="175"/>
  <c r="J152" i="175"/>
  <c r="I152" i="175"/>
  <c r="H152" i="175"/>
  <c r="F152" i="175"/>
  <c r="D152" i="175"/>
  <c r="E152" i="175" s="1"/>
  <c r="B152" i="175"/>
  <c r="J151" i="175"/>
  <c r="I151" i="175"/>
  <c r="H151" i="175"/>
  <c r="F151" i="175"/>
  <c r="D151" i="175"/>
  <c r="E151" i="175" s="1"/>
  <c r="B151" i="175"/>
  <c r="J150" i="175"/>
  <c r="I150" i="175"/>
  <c r="H150" i="175"/>
  <c r="F150" i="175"/>
  <c r="D150" i="175"/>
  <c r="E150" i="175" s="1"/>
  <c r="B150" i="175"/>
  <c r="J149" i="175"/>
  <c r="I149" i="175"/>
  <c r="H149" i="175"/>
  <c r="F149" i="175"/>
  <c r="D149" i="175"/>
  <c r="E149" i="175" s="1"/>
  <c r="B149" i="175"/>
  <c r="J148" i="175"/>
  <c r="I148" i="175"/>
  <c r="H148" i="175"/>
  <c r="F148" i="175"/>
  <c r="D148" i="175"/>
  <c r="E148" i="175" s="1"/>
  <c r="B148" i="175"/>
  <c r="J147" i="175"/>
  <c r="I147" i="175"/>
  <c r="H147" i="175"/>
  <c r="F147" i="175"/>
  <c r="D147" i="175"/>
  <c r="E147" i="175" s="1"/>
  <c r="B147" i="175"/>
  <c r="J146" i="175"/>
  <c r="I146" i="175"/>
  <c r="H146" i="175"/>
  <c r="F146" i="175"/>
  <c r="D146" i="175"/>
  <c r="E146" i="175" s="1"/>
  <c r="B146" i="175"/>
  <c r="J145" i="175"/>
  <c r="I145" i="175"/>
  <c r="H145" i="175"/>
  <c r="F145" i="175"/>
  <c r="D145" i="175"/>
  <c r="E145" i="175" s="1"/>
  <c r="B145" i="175"/>
  <c r="J144" i="175"/>
  <c r="I144" i="175"/>
  <c r="H144" i="175"/>
  <c r="F144" i="175"/>
  <c r="D144" i="175"/>
  <c r="E144" i="175" s="1"/>
  <c r="B144" i="175"/>
  <c r="J143" i="175"/>
  <c r="I143" i="175"/>
  <c r="H143" i="175"/>
  <c r="F143" i="175"/>
  <c r="D143" i="175"/>
  <c r="E143" i="175" s="1"/>
  <c r="B143" i="175"/>
  <c r="J142" i="175"/>
  <c r="I142" i="175"/>
  <c r="H142" i="175"/>
  <c r="F142" i="175"/>
  <c r="D142" i="175"/>
  <c r="E142" i="175" s="1"/>
  <c r="B142" i="175"/>
  <c r="J141" i="175"/>
  <c r="I141" i="175"/>
  <c r="H141" i="175"/>
  <c r="F141" i="175"/>
  <c r="D141" i="175"/>
  <c r="E141" i="175" s="1"/>
  <c r="B141" i="175"/>
  <c r="J140" i="175"/>
  <c r="I140" i="175"/>
  <c r="H140" i="175"/>
  <c r="F140" i="175"/>
  <c r="D140" i="175"/>
  <c r="E140" i="175" s="1"/>
  <c r="B140" i="175"/>
  <c r="J139" i="175"/>
  <c r="I139" i="175"/>
  <c r="H139" i="175"/>
  <c r="F139" i="175"/>
  <c r="D139" i="175"/>
  <c r="E139" i="175" s="1"/>
  <c r="B139" i="175"/>
  <c r="J138" i="175"/>
  <c r="I138" i="175"/>
  <c r="H138" i="175"/>
  <c r="F138" i="175"/>
  <c r="D138" i="175"/>
  <c r="E138" i="175" s="1"/>
  <c r="B138" i="175"/>
  <c r="J137" i="175"/>
  <c r="I137" i="175"/>
  <c r="H137" i="175"/>
  <c r="F137" i="175"/>
  <c r="D137" i="175"/>
  <c r="E137" i="175" s="1"/>
  <c r="B137" i="175"/>
  <c r="J136" i="175"/>
  <c r="I136" i="175"/>
  <c r="H136" i="175"/>
  <c r="F136" i="175"/>
  <c r="D136" i="175"/>
  <c r="E136" i="175" s="1"/>
  <c r="B136" i="175"/>
  <c r="J135" i="175"/>
  <c r="I135" i="175"/>
  <c r="H135" i="175"/>
  <c r="F135" i="175"/>
  <c r="D135" i="175"/>
  <c r="E135" i="175" s="1"/>
  <c r="B135" i="175"/>
  <c r="J134" i="175"/>
  <c r="I134" i="175"/>
  <c r="H134" i="175"/>
  <c r="F134" i="175"/>
  <c r="D134" i="175"/>
  <c r="E134" i="175" s="1"/>
  <c r="B134" i="175"/>
  <c r="J133" i="175"/>
  <c r="I133" i="175"/>
  <c r="H133" i="175"/>
  <c r="F133" i="175"/>
  <c r="D133" i="175"/>
  <c r="E133" i="175" s="1"/>
  <c r="B133" i="175"/>
  <c r="J132" i="175"/>
  <c r="I132" i="175"/>
  <c r="H132" i="175"/>
  <c r="F132" i="175"/>
  <c r="D132" i="175"/>
  <c r="E132" i="175" s="1"/>
  <c r="B132" i="175"/>
  <c r="J131" i="175"/>
  <c r="I131" i="175"/>
  <c r="H131" i="175"/>
  <c r="F131" i="175"/>
  <c r="D131" i="175"/>
  <c r="E131" i="175" s="1"/>
  <c r="B131" i="175"/>
  <c r="J130" i="175"/>
  <c r="I130" i="175"/>
  <c r="H130" i="175"/>
  <c r="F130" i="175"/>
  <c r="D130" i="175"/>
  <c r="E130" i="175" s="1"/>
  <c r="B130" i="175"/>
  <c r="J129" i="175"/>
  <c r="I129" i="175"/>
  <c r="H129" i="175"/>
  <c r="F129" i="175"/>
  <c r="D129" i="175"/>
  <c r="E129" i="175" s="1"/>
  <c r="B129" i="175"/>
  <c r="J128" i="175"/>
  <c r="I128" i="175"/>
  <c r="H128" i="175"/>
  <c r="F128" i="175"/>
  <c r="D128" i="175"/>
  <c r="E128" i="175" s="1"/>
  <c r="B128" i="175"/>
  <c r="J127" i="175"/>
  <c r="I127" i="175"/>
  <c r="H127" i="175"/>
  <c r="F127" i="175"/>
  <c r="D127" i="175"/>
  <c r="E127" i="175" s="1"/>
  <c r="B127" i="175"/>
  <c r="J126" i="175"/>
  <c r="I126" i="175"/>
  <c r="H126" i="175"/>
  <c r="F126" i="175"/>
  <c r="D126" i="175"/>
  <c r="E126" i="175" s="1"/>
  <c r="B126" i="175"/>
  <c r="J125" i="175"/>
  <c r="I125" i="175"/>
  <c r="H125" i="175"/>
  <c r="F125" i="175"/>
  <c r="D125" i="175"/>
  <c r="E125" i="175" s="1"/>
  <c r="B125" i="175"/>
  <c r="J124" i="175"/>
  <c r="I124" i="175"/>
  <c r="H124" i="175"/>
  <c r="F124" i="175"/>
  <c r="D124" i="175"/>
  <c r="E124" i="175" s="1"/>
  <c r="B124" i="175"/>
  <c r="J123" i="175"/>
  <c r="I123" i="175"/>
  <c r="H123" i="175"/>
  <c r="F123" i="175"/>
  <c r="D123" i="175"/>
  <c r="E123" i="175" s="1"/>
  <c r="B123" i="175"/>
  <c r="J122" i="175"/>
  <c r="I122" i="175"/>
  <c r="H122" i="175"/>
  <c r="F122" i="175"/>
  <c r="D122" i="175"/>
  <c r="E122" i="175" s="1"/>
  <c r="B122" i="175"/>
  <c r="J121" i="175"/>
  <c r="I121" i="175"/>
  <c r="H121" i="175"/>
  <c r="F121" i="175"/>
  <c r="D121" i="175"/>
  <c r="E121" i="175" s="1"/>
  <c r="B121" i="175"/>
  <c r="J120" i="175"/>
  <c r="I120" i="175"/>
  <c r="H120" i="175"/>
  <c r="F120" i="175"/>
  <c r="D120" i="175"/>
  <c r="E120" i="175" s="1"/>
  <c r="B120" i="175"/>
  <c r="J119" i="175"/>
  <c r="I119" i="175"/>
  <c r="H119" i="175"/>
  <c r="F119" i="175"/>
  <c r="D119" i="175"/>
  <c r="E119" i="175" s="1"/>
  <c r="B119" i="175"/>
  <c r="J118" i="175"/>
  <c r="I118" i="175"/>
  <c r="H118" i="175"/>
  <c r="F118" i="175"/>
  <c r="D118" i="175"/>
  <c r="E118" i="175" s="1"/>
  <c r="B118" i="175"/>
  <c r="J117" i="175"/>
  <c r="I117" i="175"/>
  <c r="H117" i="175"/>
  <c r="F117" i="175"/>
  <c r="D117" i="175"/>
  <c r="E117" i="175" s="1"/>
  <c r="B117" i="175"/>
  <c r="J116" i="175"/>
  <c r="I116" i="175"/>
  <c r="H116" i="175"/>
  <c r="F116" i="175"/>
  <c r="D116" i="175"/>
  <c r="E116" i="175" s="1"/>
  <c r="B116" i="175"/>
  <c r="J115" i="175"/>
  <c r="I115" i="175"/>
  <c r="H115" i="175"/>
  <c r="F115" i="175"/>
  <c r="D115" i="175"/>
  <c r="E115" i="175" s="1"/>
  <c r="B115" i="175"/>
  <c r="J114" i="175"/>
  <c r="I114" i="175"/>
  <c r="H114" i="175"/>
  <c r="F114" i="175"/>
  <c r="D114" i="175"/>
  <c r="E114" i="175" s="1"/>
  <c r="B114" i="175"/>
  <c r="J113" i="175"/>
  <c r="I113" i="175"/>
  <c r="H113" i="175"/>
  <c r="F113" i="175"/>
  <c r="D113" i="175"/>
  <c r="E113" i="175" s="1"/>
  <c r="B113" i="175"/>
  <c r="J112" i="175"/>
  <c r="I112" i="175"/>
  <c r="H112" i="175"/>
  <c r="F112" i="175"/>
  <c r="D112" i="175"/>
  <c r="E112" i="175" s="1"/>
  <c r="B112" i="175"/>
  <c r="J111" i="175"/>
  <c r="I111" i="175"/>
  <c r="H111" i="175"/>
  <c r="F111" i="175"/>
  <c r="D111" i="175"/>
  <c r="E111" i="175" s="1"/>
  <c r="B111" i="175"/>
  <c r="J110" i="175"/>
  <c r="I110" i="175"/>
  <c r="H110" i="175"/>
  <c r="F110" i="175"/>
  <c r="D110" i="175"/>
  <c r="E110" i="175" s="1"/>
  <c r="B110" i="175"/>
  <c r="J109" i="175"/>
  <c r="I109" i="175"/>
  <c r="H109" i="175"/>
  <c r="F109" i="175"/>
  <c r="D109" i="175"/>
  <c r="E109" i="175" s="1"/>
  <c r="B109" i="175"/>
  <c r="J108" i="175"/>
  <c r="I108" i="175"/>
  <c r="H108" i="175"/>
  <c r="F108" i="175"/>
  <c r="D108" i="175"/>
  <c r="E108" i="175" s="1"/>
  <c r="B108" i="175"/>
  <c r="J107" i="175"/>
  <c r="I107" i="175"/>
  <c r="H107" i="175"/>
  <c r="F107" i="175"/>
  <c r="D107" i="175"/>
  <c r="E107" i="175" s="1"/>
  <c r="B107" i="175"/>
  <c r="J106" i="175"/>
  <c r="I106" i="175"/>
  <c r="H106" i="175"/>
  <c r="F106" i="175"/>
  <c r="D106" i="175"/>
  <c r="E106" i="175" s="1"/>
  <c r="B106" i="175"/>
  <c r="J105" i="175"/>
  <c r="I105" i="175"/>
  <c r="H105" i="175"/>
  <c r="F105" i="175"/>
  <c r="D105" i="175"/>
  <c r="E105" i="175" s="1"/>
  <c r="B105" i="175"/>
  <c r="J104" i="175"/>
  <c r="I104" i="175"/>
  <c r="H104" i="175"/>
  <c r="F104" i="175"/>
  <c r="D104" i="175"/>
  <c r="E104" i="175" s="1"/>
  <c r="B104" i="175"/>
  <c r="J103" i="175"/>
  <c r="I103" i="175"/>
  <c r="H103" i="175"/>
  <c r="F103" i="175"/>
  <c r="D103" i="175"/>
  <c r="E103" i="175" s="1"/>
  <c r="B103" i="175"/>
  <c r="J102" i="175"/>
  <c r="I102" i="175"/>
  <c r="H102" i="175"/>
  <c r="F102" i="175"/>
  <c r="D102" i="175"/>
  <c r="E102" i="175" s="1"/>
  <c r="B102" i="175"/>
  <c r="J101" i="175"/>
  <c r="I101" i="175"/>
  <c r="H101" i="175"/>
  <c r="F101" i="175"/>
  <c r="D101" i="175"/>
  <c r="E101" i="175" s="1"/>
  <c r="B101" i="175"/>
  <c r="J100" i="175"/>
  <c r="I100" i="175"/>
  <c r="H100" i="175"/>
  <c r="F100" i="175"/>
  <c r="D100" i="175"/>
  <c r="E100" i="175" s="1"/>
  <c r="B100" i="175"/>
  <c r="J99" i="175"/>
  <c r="I99" i="175"/>
  <c r="H99" i="175"/>
  <c r="F99" i="175"/>
  <c r="D99" i="175"/>
  <c r="E99" i="175" s="1"/>
  <c r="B99" i="175"/>
  <c r="J98" i="175"/>
  <c r="I98" i="175"/>
  <c r="H98" i="175"/>
  <c r="F98" i="175"/>
  <c r="D98" i="175"/>
  <c r="E98" i="175" s="1"/>
  <c r="B98" i="175"/>
  <c r="J97" i="175"/>
  <c r="I97" i="175"/>
  <c r="H97" i="175"/>
  <c r="F97" i="175"/>
  <c r="D97" i="175"/>
  <c r="E97" i="175" s="1"/>
  <c r="B97" i="175"/>
  <c r="J96" i="175"/>
  <c r="I96" i="175"/>
  <c r="H96" i="175"/>
  <c r="F96" i="175"/>
  <c r="D96" i="175"/>
  <c r="E96" i="175" s="1"/>
  <c r="B96" i="175"/>
  <c r="J95" i="175"/>
  <c r="I95" i="175"/>
  <c r="H95" i="175"/>
  <c r="F95" i="175"/>
  <c r="D95" i="175"/>
  <c r="E95" i="175" s="1"/>
  <c r="B95" i="175"/>
  <c r="J94" i="175"/>
  <c r="I94" i="175"/>
  <c r="H94" i="175"/>
  <c r="F94" i="175"/>
  <c r="D94" i="175"/>
  <c r="E94" i="175" s="1"/>
  <c r="B94" i="175"/>
  <c r="J93" i="175"/>
  <c r="I93" i="175"/>
  <c r="H93" i="175"/>
  <c r="F93" i="175"/>
  <c r="D93" i="175"/>
  <c r="E93" i="175" s="1"/>
  <c r="B93" i="175"/>
  <c r="J92" i="175"/>
  <c r="I92" i="175"/>
  <c r="H92" i="175"/>
  <c r="F92" i="175"/>
  <c r="D92" i="175"/>
  <c r="E92" i="175" s="1"/>
  <c r="B92" i="175"/>
  <c r="J91" i="175"/>
  <c r="I91" i="175"/>
  <c r="H91" i="175"/>
  <c r="F91" i="175"/>
  <c r="D91" i="175"/>
  <c r="E91" i="175" s="1"/>
  <c r="B91" i="175"/>
  <c r="J90" i="175"/>
  <c r="I90" i="175"/>
  <c r="H90" i="175"/>
  <c r="F90" i="175"/>
  <c r="D90" i="175"/>
  <c r="E90" i="175" s="1"/>
  <c r="B90" i="175"/>
  <c r="J89" i="175"/>
  <c r="I89" i="175"/>
  <c r="H89" i="175"/>
  <c r="F89" i="175"/>
  <c r="D89" i="175"/>
  <c r="E89" i="175" s="1"/>
  <c r="B89" i="175"/>
  <c r="J88" i="175"/>
  <c r="I88" i="175"/>
  <c r="H88" i="175"/>
  <c r="F88" i="175"/>
  <c r="D88" i="175"/>
  <c r="E88" i="175" s="1"/>
  <c r="B88" i="175"/>
  <c r="J87" i="175"/>
  <c r="I87" i="175"/>
  <c r="H87" i="175"/>
  <c r="F87" i="175"/>
  <c r="D87" i="175"/>
  <c r="E87" i="175" s="1"/>
  <c r="B87" i="175"/>
  <c r="J86" i="175"/>
  <c r="B86" i="175"/>
  <c r="J85" i="175"/>
  <c r="B85" i="175"/>
  <c r="J84" i="175"/>
  <c r="B84" i="175"/>
  <c r="J83" i="175"/>
  <c r="B83" i="175"/>
  <c r="J82" i="175"/>
  <c r="B82" i="175"/>
  <c r="J81" i="175"/>
  <c r="B81" i="175"/>
  <c r="J80" i="175"/>
  <c r="B80" i="175"/>
  <c r="J79" i="175"/>
  <c r="B79" i="175"/>
  <c r="J78" i="175"/>
  <c r="B78" i="175"/>
  <c r="J77" i="175"/>
  <c r="B77" i="175"/>
  <c r="J76" i="175"/>
  <c r="B76" i="175"/>
  <c r="J75" i="175"/>
  <c r="B75" i="175"/>
  <c r="J74" i="175"/>
  <c r="B74" i="175"/>
  <c r="J73" i="175"/>
  <c r="B73" i="175"/>
  <c r="J72" i="175"/>
  <c r="B72" i="175"/>
  <c r="J71" i="175"/>
  <c r="B71" i="175"/>
  <c r="J70" i="175"/>
  <c r="B70" i="175"/>
  <c r="J69" i="175"/>
  <c r="B69" i="175"/>
  <c r="J68" i="175"/>
  <c r="B68" i="175"/>
  <c r="J67" i="175"/>
  <c r="B67" i="175"/>
  <c r="J66" i="175"/>
  <c r="B66" i="175"/>
  <c r="J65" i="175"/>
  <c r="B65" i="175"/>
  <c r="J64" i="175"/>
  <c r="B64" i="175"/>
  <c r="J63" i="175"/>
  <c r="B63" i="175"/>
  <c r="J62" i="175"/>
  <c r="B62" i="175"/>
  <c r="J61" i="175"/>
  <c r="B61" i="175"/>
  <c r="J60" i="175"/>
  <c r="B60" i="175"/>
  <c r="J59" i="175"/>
  <c r="B59" i="175"/>
  <c r="J58" i="175"/>
  <c r="B58" i="175"/>
  <c r="J57" i="175"/>
  <c r="B57" i="175"/>
  <c r="J56" i="175"/>
  <c r="B56" i="175"/>
  <c r="J55" i="175"/>
  <c r="B55" i="175"/>
  <c r="J54" i="175"/>
  <c r="B54" i="175"/>
  <c r="J53" i="175"/>
  <c r="B53" i="175"/>
  <c r="J52" i="175"/>
  <c r="B52" i="175"/>
  <c r="J51" i="175"/>
  <c r="B51" i="175"/>
  <c r="J50" i="175"/>
  <c r="B50" i="175"/>
  <c r="J49" i="175"/>
  <c r="B49" i="175"/>
  <c r="J48" i="175"/>
  <c r="B48" i="175"/>
  <c r="J47" i="175"/>
  <c r="B47" i="175"/>
  <c r="J46" i="175"/>
  <c r="B46" i="175"/>
  <c r="J45" i="175"/>
  <c r="B45" i="175"/>
  <c r="J44" i="175"/>
  <c r="B44" i="175"/>
  <c r="J43" i="175"/>
  <c r="B43" i="175"/>
  <c r="J42" i="175"/>
  <c r="B42" i="175"/>
  <c r="J41" i="175"/>
  <c r="B41" i="175"/>
  <c r="J40" i="175"/>
  <c r="B40" i="175"/>
  <c r="J39" i="175"/>
  <c r="B39" i="175"/>
  <c r="J38" i="175"/>
  <c r="B38" i="175"/>
  <c r="J37" i="175"/>
  <c r="B37" i="175"/>
  <c r="J36" i="175"/>
  <c r="B36" i="175"/>
  <c r="J35" i="175"/>
  <c r="B35" i="175"/>
  <c r="J34" i="175"/>
  <c r="B34" i="175"/>
  <c r="J33" i="175"/>
  <c r="B33" i="175"/>
  <c r="J32" i="175"/>
  <c r="B32" i="175"/>
  <c r="J31" i="175"/>
  <c r="B31" i="175"/>
  <c r="J30" i="175"/>
  <c r="B30" i="175"/>
  <c r="J29" i="175"/>
  <c r="B29" i="175"/>
  <c r="J28" i="175"/>
  <c r="B28" i="175"/>
  <c r="J27" i="175"/>
  <c r="D27" i="175"/>
  <c r="E27" i="175" s="1"/>
  <c r="B27" i="175"/>
  <c r="F26" i="175"/>
  <c r="E22" i="175"/>
  <c r="E21" i="175"/>
  <c r="J17" i="175"/>
  <c r="E14" i="175" a="1"/>
  <c r="E14" i="175" s="1"/>
  <c r="J20" i="175" s="1"/>
  <c r="L13" i="175"/>
  <c r="G12" i="175"/>
  <c r="B17" i="159"/>
  <c r="C47" i="180" l="1"/>
  <c r="C37" i="180"/>
  <c r="C30" i="180"/>
  <c r="K20" i="179"/>
  <c r="L20" i="179" s="1"/>
  <c r="M20" i="179" s="1"/>
  <c r="J61" i="180" s="1"/>
  <c r="K62" i="180" s="1"/>
  <c r="E23" i="179"/>
  <c r="E16" i="179"/>
  <c r="J20" i="179"/>
  <c r="J28" i="180" s="1"/>
  <c r="A9" i="181"/>
  <c r="E7" i="181"/>
  <c r="E14" i="181"/>
  <c r="E3" i="181"/>
  <c r="E10" i="181"/>
  <c r="C24" i="178"/>
  <c r="C47" i="176"/>
  <c r="C37" i="176"/>
  <c r="K20" i="175"/>
  <c r="L20" i="175" s="1"/>
  <c r="E16" i="175"/>
  <c r="K36" i="176" s="1"/>
  <c r="K17" i="175"/>
  <c r="E23" i="175"/>
  <c r="A9" i="177"/>
  <c r="E14" i="177"/>
  <c r="E3" i="177"/>
  <c r="E7" i="177"/>
  <c r="K35" i="180" l="1"/>
  <c r="F27" i="179"/>
  <c r="E19" i="179"/>
  <c r="N17" i="179" s="1"/>
  <c r="J18" i="180" s="1"/>
  <c r="K29" i="180"/>
  <c r="K30" i="180" s="1"/>
  <c r="K36" i="180"/>
  <c r="J33" i="180"/>
  <c r="A10" i="181"/>
  <c r="J34" i="180"/>
  <c r="M20" i="175"/>
  <c r="J61" i="176" s="1"/>
  <c r="K62" i="176" s="1"/>
  <c r="E19" i="175"/>
  <c r="N17" i="175" s="1"/>
  <c r="J18" i="176" s="1"/>
  <c r="F27" i="175"/>
  <c r="A10" i="177"/>
  <c r="K29" i="176"/>
  <c r="J34" i="176" s="1"/>
  <c r="K37" i="180" l="1"/>
  <c r="A11" i="181"/>
  <c r="G27" i="179"/>
  <c r="D28" i="179"/>
  <c r="E28" i="179" s="1"/>
  <c r="F28" i="179" s="1"/>
  <c r="D28" i="175"/>
  <c r="A11" i="177"/>
  <c r="G27" i="175"/>
  <c r="J28" i="176"/>
  <c r="J33" i="176"/>
  <c r="D29" i="179" l="1"/>
  <c r="E29" i="179" s="1"/>
  <c r="F29" i="179" s="1"/>
  <c r="G28" i="179"/>
  <c r="H27" i="179"/>
  <c r="I27" i="179" s="1"/>
  <c r="A12" i="181"/>
  <c r="K35" i="176"/>
  <c r="K37" i="176" s="1"/>
  <c r="K30" i="176"/>
  <c r="A12" i="177"/>
  <c r="E28" i="175"/>
  <c r="G28" i="175"/>
  <c r="H27" i="175"/>
  <c r="I27" i="175" s="1"/>
  <c r="D30" i="179" l="1"/>
  <c r="E30" i="179" s="1"/>
  <c r="F30" i="179" s="1"/>
  <c r="H28" i="179"/>
  <c r="I28" i="179" s="1"/>
  <c r="G29" i="179"/>
  <c r="G30" i="179" s="1"/>
  <c r="G31" i="179" s="1"/>
  <c r="C12" i="181"/>
  <c r="B12" i="181"/>
  <c r="A13" i="181"/>
  <c r="A13" i="177"/>
  <c r="F28" i="175"/>
  <c r="H28" i="175"/>
  <c r="I28" i="175" s="1"/>
  <c r="G29" i="175"/>
  <c r="G30" i="175" s="1"/>
  <c r="G32" i="179" l="1"/>
  <c r="C13" i="181"/>
  <c r="A14" i="181"/>
  <c r="B13" i="181"/>
  <c r="H29" i="179"/>
  <c r="D31" i="179"/>
  <c r="E31" i="179" s="1"/>
  <c r="F31" i="179" s="1"/>
  <c r="H29" i="175"/>
  <c r="I29" i="175" s="1"/>
  <c r="G31" i="175"/>
  <c r="D29" i="175"/>
  <c r="A14" i="177"/>
  <c r="C13" i="177"/>
  <c r="B13" i="177"/>
  <c r="D32" i="179" l="1"/>
  <c r="E32" i="179" s="1"/>
  <c r="F32" i="179" s="1"/>
  <c r="I29" i="179"/>
  <c r="H30" i="179"/>
  <c r="G33" i="179"/>
  <c r="B14" i="181"/>
  <c r="A15" i="181"/>
  <c r="C14" i="181"/>
  <c r="G32" i="175"/>
  <c r="G33" i="175" s="1"/>
  <c r="E29" i="175"/>
  <c r="B14" i="177"/>
  <c r="A15" i="177"/>
  <c r="C14" i="177"/>
  <c r="H30" i="175"/>
  <c r="I30" i="175" s="1"/>
  <c r="A16" i="181" l="1"/>
  <c r="C15" i="181"/>
  <c r="B15" i="181"/>
  <c r="I30" i="179"/>
  <c r="H31" i="179"/>
  <c r="D33" i="179"/>
  <c r="E33" i="179" s="1"/>
  <c r="F33" i="179" s="1"/>
  <c r="G34" i="179"/>
  <c r="G35" i="179" s="1"/>
  <c r="G36" i="179" s="1"/>
  <c r="C15" i="177"/>
  <c r="B15" i="177"/>
  <c r="A16" i="177"/>
  <c r="G34" i="175"/>
  <c r="F29" i="175"/>
  <c r="H31" i="175"/>
  <c r="I31" i="175" s="1"/>
  <c r="G37" i="179" l="1"/>
  <c r="D34" i="179"/>
  <c r="E34" i="179" s="1"/>
  <c r="F34" i="179" s="1"/>
  <c r="I31" i="179"/>
  <c r="H32" i="179"/>
  <c r="C16" i="181"/>
  <c r="B16" i="181"/>
  <c r="A17" i="181"/>
  <c r="H32" i="175"/>
  <c r="I32" i="175" s="1"/>
  <c r="D30" i="175"/>
  <c r="C16" i="177"/>
  <c r="B16" i="177"/>
  <c r="A17" i="177"/>
  <c r="G35" i="175"/>
  <c r="D35" i="179" l="1"/>
  <c r="E35" i="179" s="1"/>
  <c r="F35" i="179" s="1"/>
  <c r="I32" i="179"/>
  <c r="H33" i="179"/>
  <c r="G38" i="179"/>
  <c r="C17" i="181"/>
  <c r="B17" i="181"/>
  <c r="A18" i="181"/>
  <c r="H33" i="175"/>
  <c r="E30" i="175"/>
  <c r="C17" i="177"/>
  <c r="B17" i="177"/>
  <c r="A18" i="177"/>
  <c r="G36" i="175"/>
  <c r="I33" i="179" l="1"/>
  <c r="H34" i="179"/>
  <c r="G39" i="179"/>
  <c r="D36" i="179"/>
  <c r="E36" i="179" s="1"/>
  <c r="F36" i="179" s="1"/>
  <c r="A19" i="181"/>
  <c r="C18" i="181"/>
  <c r="B18" i="181"/>
  <c r="I33" i="175"/>
  <c r="H34" i="175"/>
  <c r="G37" i="175"/>
  <c r="A19" i="177"/>
  <c r="C18" i="177"/>
  <c r="B18" i="177"/>
  <c r="F30" i="175"/>
  <c r="D37" i="179" l="1"/>
  <c r="E37" i="179" s="1"/>
  <c r="F37" i="179" s="1"/>
  <c r="G40" i="179"/>
  <c r="B19" i="181"/>
  <c r="A20" i="181"/>
  <c r="C19" i="181"/>
  <c r="I34" i="179"/>
  <c r="H35" i="179"/>
  <c r="I34" i="175"/>
  <c r="H35" i="175"/>
  <c r="D31" i="175"/>
  <c r="E31" i="175" s="1"/>
  <c r="F31" i="175" s="1"/>
  <c r="B19" i="177"/>
  <c r="A20" i="177"/>
  <c r="C19" i="177"/>
  <c r="G38" i="175"/>
  <c r="D38" i="179" l="1"/>
  <c r="E38" i="179" s="1"/>
  <c r="F38" i="179" s="1"/>
  <c r="B20" i="181"/>
  <c r="A21" i="181"/>
  <c r="C20" i="181"/>
  <c r="G41" i="179"/>
  <c r="I35" i="179"/>
  <c r="H36" i="179"/>
  <c r="I35" i="175"/>
  <c r="H36" i="175"/>
  <c r="D32" i="175"/>
  <c r="E32" i="175" s="1"/>
  <c r="F32" i="175" s="1"/>
  <c r="B20" i="177"/>
  <c r="A21" i="177"/>
  <c r="C20" i="177"/>
  <c r="G39" i="175"/>
  <c r="C18" i="182" l="1"/>
  <c r="E29" i="182" s="1"/>
  <c r="E16" i="164"/>
  <c r="L25" i="164" s="1"/>
  <c r="K22" i="165" s="1"/>
  <c r="G42" i="179"/>
  <c r="A22" i="181"/>
  <c r="B21" i="181"/>
  <c r="C21" i="181"/>
  <c r="D39" i="179"/>
  <c r="L17" i="179"/>
  <c r="K22" i="180" s="1"/>
  <c r="I36" i="179"/>
  <c r="H37" i="179"/>
  <c r="I36" i="175"/>
  <c r="H37" i="175"/>
  <c r="G40" i="175"/>
  <c r="A22" i="177"/>
  <c r="C21" i="177"/>
  <c r="B21" i="177"/>
  <c r="D33" i="175"/>
  <c r="E33" i="175" s="1"/>
  <c r="F33" i="175" s="1"/>
  <c r="E39" i="179" l="1"/>
  <c r="A23" i="181"/>
  <c r="C22" i="181"/>
  <c r="B22" i="181"/>
  <c r="I37" i="179"/>
  <c r="H38" i="179"/>
  <c r="G43" i="179"/>
  <c r="I37" i="175"/>
  <c r="H38" i="175"/>
  <c r="M17" i="175" s="1"/>
  <c r="K21" i="176" s="1"/>
  <c r="D34" i="175"/>
  <c r="E34" i="175" s="1"/>
  <c r="F34" i="175" s="1"/>
  <c r="A23" i="177"/>
  <c r="C22" i="177"/>
  <c r="B22" i="177"/>
  <c r="G41" i="175"/>
  <c r="R39" i="175" s="1"/>
  <c r="C19" i="182" l="1"/>
  <c r="E17" i="164"/>
  <c r="M25" i="164" s="1"/>
  <c r="P34" i="179"/>
  <c r="M17" i="179"/>
  <c r="K21" i="180" s="1"/>
  <c r="I38" i="179"/>
  <c r="H39" i="179"/>
  <c r="A24" i="181"/>
  <c r="C23" i="181"/>
  <c r="B23" i="181"/>
  <c r="G44" i="179"/>
  <c r="F39" i="179"/>
  <c r="I38" i="175"/>
  <c r="H39" i="175"/>
  <c r="D35" i="175"/>
  <c r="E35" i="175" s="1"/>
  <c r="F35" i="175" s="1"/>
  <c r="G42" i="175"/>
  <c r="F20" i="161" s="1"/>
  <c r="B23" i="177"/>
  <c r="C23" i="177"/>
  <c r="A24" i="177"/>
  <c r="P35" i="179" l="1"/>
  <c r="P36" i="179" s="1"/>
  <c r="C20" i="182"/>
  <c r="C23" i="182" s="1"/>
  <c r="E18" i="164"/>
  <c r="C24" i="182"/>
  <c r="E30" i="182"/>
  <c r="K24" i="180"/>
  <c r="K23" i="180"/>
  <c r="J20" i="180"/>
  <c r="J19" i="180"/>
  <c r="C24" i="181"/>
  <c r="B24" i="181"/>
  <c r="A25" i="181"/>
  <c r="D40" i="179"/>
  <c r="I39" i="179"/>
  <c r="H40" i="179"/>
  <c r="G45" i="179"/>
  <c r="I39" i="175"/>
  <c r="H40" i="175"/>
  <c r="G43" i="175"/>
  <c r="D36" i="175"/>
  <c r="E36" i="175" s="1"/>
  <c r="F36" i="175" s="1"/>
  <c r="C24" i="177"/>
  <c r="B24" i="177"/>
  <c r="A25" i="177"/>
  <c r="E33" i="182" l="1"/>
  <c r="C25" i="182"/>
  <c r="F31" i="182" s="1"/>
  <c r="F32" i="182" s="1"/>
  <c r="F33" i="182" s="1"/>
  <c r="I40" i="179"/>
  <c r="H41" i="179"/>
  <c r="G46" i="179"/>
  <c r="E40" i="179"/>
  <c r="C25" i="181"/>
  <c r="B25" i="181"/>
  <c r="A26" i="181"/>
  <c r="H41" i="175"/>
  <c r="I40" i="175"/>
  <c r="C25" i="177"/>
  <c r="B25" i="177"/>
  <c r="A26" i="177"/>
  <c r="G44" i="175"/>
  <c r="D37" i="175"/>
  <c r="E37" i="175" s="1"/>
  <c r="F37" i="175" s="1"/>
  <c r="R45" i="175" l="1"/>
  <c r="E17" i="161" s="1"/>
  <c r="C41" i="178"/>
  <c r="G47" i="179"/>
  <c r="F40" i="179"/>
  <c r="A27" i="181"/>
  <c r="C26" i="181"/>
  <c r="B26" i="181"/>
  <c r="I41" i="179"/>
  <c r="H42" i="179"/>
  <c r="I41" i="175"/>
  <c r="H42" i="175"/>
  <c r="D38" i="175"/>
  <c r="E38" i="175" s="1"/>
  <c r="F38" i="175" s="1"/>
  <c r="L17" i="175" s="1"/>
  <c r="K22" i="176" s="1"/>
  <c r="J19" i="176" s="1"/>
  <c r="G45" i="175"/>
  <c r="A27" i="177"/>
  <c r="B26" i="177"/>
  <c r="C26" i="177"/>
  <c r="R46" i="175" l="1"/>
  <c r="E18" i="161" s="1"/>
  <c r="N25" i="161" s="1"/>
  <c r="C33" i="178"/>
  <c r="B27" i="181"/>
  <c r="A28" i="181"/>
  <c r="C27" i="181"/>
  <c r="D41" i="179"/>
  <c r="G48" i="179"/>
  <c r="I42" i="179"/>
  <c r="H43" i="179"/>
  <c r="K24" i="176"/>
  <c r="J20" i="176"/>
  <c r="K23" i="176"/>
  <c r="I42" i="175"/>
  <c r="H43" i="175"/>
  <c r="D39" i="175"/>
  <c r="B27" i="177"/>
  <c r="A28" i="177"/>
  <c r="C27" i="177"/>
  <c r="G46" i="175"/>
  <c r="B28" i="181" l="1"/>
  <c r="A29" i="181"/>
  <c r="C28" i="181"/>
  <c r="I43" i="179"/>
  <c r="H44" i="179"/>
  <c r="G49" i="179"/>
  <c r="E41" i="179"/>
  <c r="I43" i="175"/>
  <c r="H44" i="175"/>
  <c r="G47" i="175"/>
  <c r="B28" i="177"/>
  <c r="A29" i="177"/>
  <c r="C28" i="177"/>
  <c r="E39" i="175"/>
  <c r="G50" i="179" l="1"/>
  <c r="A30" i="181"/>
  <c r="B29" i="181"/>
  <c r="C29" i="181"/>
  <c r="F41" i="179"/>
  <c r="I44" i="179"/>
  <c r="H45" i="179"/>
  <c r="I44" i="175"/>
  <c r="H45" i="175"/>
  <c r="F39" i="175"/>
  <c r="G48" i="175"/>
  <c r="A30" i="177"/>
  <c r="C29" i="177"/>
  <c r="B29" i="177"/>
  <c r="D42" i="179" l="1"/>
  <c r="A31" i="181"/>
  <c r="C30" i="181"/>
  <c r="B30" i="181"/>
  <c r="G51" i="179"/>
  <c r="I45" i="179"/>
  <c r="H46" i="179"/>
  <c r="I45" i="175"/>
  <c r="H46" i="175"/>
  <c r="A31" i="177"/>
  <c r="C30" i="177"/>
  <c r="B30" i="177"/>
  <c r="G49" i="175"/>
  <c r="D40" i="175"/>
  <c r="G52" i="179" l="1"/>
  <c r="A32" i="181"/>
  <c r="C31" i="181"/>
  <c r="B31" i="181"/>
  <c r="I46" i="179"/>
  <c r="H47" i="179"/>
  <c r="E42" i="179"/>
  <c r="I46" i="175"/>
  <c r="H47" i="175"/>
  <c r="E40" i="175"/>
  <c r="G50" i="175"/>
  <c r="A32" i="177"/>
  <c r="C31" i="177"/>
  <c r="B31" i="177"/>
  <c r="F42" i="179" l="1"/>
  <c r="I47" i="179"/>
  <c r="H48" i="179"/>
  <c r="C32" i="181"/>
  <c r="B32" i="181"/>
  <c r="G53" i="179"/>
  <c r="I47" i="175"/>
  <c r="H48" i="175"/>
  <c r="C32" i="177"/>
  <c r="B32" i="177"/>
  <c r="G51" i="175"/>
  <c r="F40" i="175"/>
  <c r="I48" i="179" l="1"/>
  <c r="H49" i="179"/>
  <c r="G54" i="179"/>
  <c r="D43" i="179"/>
  <c r="E43" i="179" s="1"/>
  <c r="F43" i="179" s="1"/>
  <c r="I48" i="175"/>
  <c r="H49" i="175"/>
  <c r="D41" i="175"/>
  <c r="R37" i="175" s="1"/>
  <c r="G52" i="175"/>
  <c r="D44" i="179" l="1"/>
  <c r="E44" i="179" s="1"/>
  <c r="F44" i="179" s="1"/>
  <c r="G55" i="179"/>
  <c r="I49" i="179"/>
  <c r="H50" i="179"/>
  <c r="I49" i="175"/>
  <c r="H50" i="175"/>
  <c r="G53" i="175"/>
  <c r="E41" i="175"/>
  <c r="R38" i="175" s="1"/>
  <c r="G56" i="179" l="1"/>
  <c r="D45" i="179"/>
  <c r="E45" i="179" s="1"/>
  <c r="F45" i="179" s="1"/>
  <c r="I50" i="179"/>
  <c r="H51" i="179"/>
  <c r="I50" i="175"/>
  <c r="H51" i="175"/>
  <c r="F41" i="175"/>
  <c r="G54" i="175"/>
  <c r="R44" i="175" l="1"/>
  <c r="E16" i="161" s="1"/>
  <c r="C25" i="178"/>
  <c r="C26" i="178" s="1"/>
  <c r="C34" i="178" s="1"/>
  <c r="C35" i="178" s="1"/>
  <c r="D46" i="179"/>
  <c r="E46" i="179" s="1"/>
  <c r="F46" i="179" s="1"/>
  <c r="I51" i="179"/>
  <c r="H52" i="179"/>
  <c r="G57" i="179"/>
  <c r="I51" i="175"/>
  <c r="H52" i="175"/>
  <c r="G55" i="175"/>
  <c r="D42" i="175"/>
  <c r="D20" i="161" s="1"/>
  <c r="E22" i="161" l="1"/>
  <c r="I52" i="179"/>
  <c r="H53" i="179"/>
  <c r="G58" i="179"/>
  <c r="D47" i="179"/>
  <c r="E47" i="179" s="1"/>
  <c r="F47" i="179" s="1"/>
  <c r="I52" i="175"/>
  <c r="H53" i="175"/>
  <c r="E42" i="175"/>
  <c r="E20" i="161" s="1"/>
  <c r="G56" i="175"/>
  <c r="G59" i="179" l="1"/>
  <c r="D48" i="179"/>
  <c r="E48" i="179" s="1"/>
  <c r="F48" i="179" s="1"/>
  <c r="I53" i="179"/>
  <c r="H54" i="179"/>
  <c r="I53" i="175"/>
  <c r="H54" i="175"/>
  <c r="G57" i="175"/>
  <c r="F42" i="175"/>
  <c r="D49" i="179" l="1"/>
  <c r="E49" i="179" s="1"/>
  <c r="F49" i="179" s="1"/>
  <c r="I54" i="179"/>
  <c r="H55" i="179"/>
  <c r="G60" i="179"/>
  <c r="I54" i="175"/>
  <c r="H55" i="175"/>
  <c r="D43" i="175"/>
  <c r="E43" i="175" s="1"/>
  <c r="F43" i="175" s="1"/>
  <c r="G58" i="175"/>
  <c r="D50" i="179" l="1"/>
  <c r="E50" i="179" s="1"/>
  <c r="F50" i="179" s="1"/>
  <c r="G61" i="179"/>
  <c r="I55" i="179"/>
  <c r="H56" i="179"/>
  <c r="I55" i="175"/>
  <c r="H56" i="175"/>
  <c r="D44" i="175"/>
  <c r="E44" i="175" s="1"/>
  <c r="F44" i="175" s="1"/>
  <c r="G59" i="175"/>
  <c r="D51" i="179" l="1"/>
  <c r="G62" i="179"/>
  <c r="I56" i="179"/>
  <c r="H57" i="179"/>
  <c r="I56" i="175"/>
  <c r="H57" i="175"/>
  <c r="D45" i="175"/>
  <c r="E45" i="175" s="1"/>
  <c r="F45" i="175" s="1"/>
  <c r="G60" i="175"/>
  <c r="L102" i="2"/>
  <c r="G63" i="179" l="1"/>
  <c r="I57" i="179"/>
  <c r="H58" i="179"/>
  <c r="E51" i="179"/>
  <c r="I57" i="175"/>
  <c r="H58" i="175"/>
  <c r="G61" i="175"/>
  <c r="D46" i="175"/>
  <c r="E46" i="175" s="1"/>
  <c r="F46" i="175" s="1"/>
  <c r="F51" i="179" l="1"/>
  <c r="I58" i="179"/>
  <c r="H59" i="179"/>
  <c r="G64" i="179"/>
  <c r="I58" i="175"/>
  <c r="H59" i="175"/>
  <c r="D47" i="175"/>
  <c r="E47" i="175" s="1"/>
  <c r="F47" i="175" s="1"/>
  <c r="G62" i="175"/>
  <c r="G65" i="179" l="1"/>
  <c r="I59" i="179"/>
  <c r="H60" i="179"/>
  <c r="D52" i="179"/>
  <c r="I59" i="175"/>
  <c r="H60" i="175"/>
  <c r="D48" i="175"/>
  <c r="E48" i="175" s="1"/>
  <c r="F48" i="175" s="1"/>
  <c r="G63" i="175"/>
  <c r="E52" i="179" l="1"/>
  <c r="I60" i="179"/>
  <c r="H61" i="179"/>
  <c r="G66" i="179"/>
  <c r="I60" i="175"/>
  <c r="H61" i="175"/>
  <c r="D49" i="175"/>
  <c r="E49" i="175" s="1"/>
  <c r="F49" i="175" s="1"/>
  <c r="G64" i="175"/>
  <c r="G67" i="179" l="1"/>
  <c r="I61" i="179"/>
  <c r="H62" i="179"/>
  <c r="F52" i="179"/>
  <c r="I61" i="175"/>
  <c r="H62" i="175"/>
  <c r="D50" i="175"/>
  <c r="G65" i="175"/>
  <c r="I62" i="179" l="1"/>
  <c r="H63" i="179"/>
  <c r="D53" i="179"/>
  <c r="G68" i="179"/>
  <c r="I62" i="175"/>
  <c r="H63" i="175"/>
  <c r="G66" i="175"/>
  <c r="E50" i="175"/>
  <c r="E53" i="179" l="1"/>
  <c r="G69" i="179"/>
  <c r="I63" i="179"/>
  <c r="H64" i="179"/>
  <c r="I63" i="175"/>
  <c r="H64" i="175"/>
  <c r="G67" i="175"/>
  <c r="F50" i="175"/>
  <c r="I64" i="179" l="1"/>
  <c r="H65" i="179"/>
  <c r="G70" i="179"/>
  <c r="F53" i="179"/>
  <c r="I64" i="175"/>
  <c r="H65" i="175"/>
  <c r="D51" i="175"/>
  <c r="G68" i="175"/>
  <c r="D54" i="179" l="1"/>
  <c r="I65" i="179"/>
  <c r="H66" i="179"/>
  <c r="G71" i="179"/>
  <c r="I65" i="175"/>
  <c r="H66" i="175"/>
  <c r="G69" i="175"/>
  <c r="E51" i="175"/>
  <c r="G72" i="179" l="1"/>
  <c r="I66" i="179"/>
  <c r="H67" i="179"/>
  <c r="E54" i="179"/>
  <c r="I66" i="175"/>
  <c r="H67" i="175"/>
  <c r="G70" i="175"/>
  <c r="F51" i="175"/>
  <c r="G73" i="179" l="1"/>
  <c r="F54" i="179"/>
  <c r="I67" i="179"/>
  <c r="H68" i="179"/>
  <c r="I67" i="175"/>
  <c r="H68" i="175"/>
  <c r="D52" i="175"/>
  <c r="G71" i="175"/>
  <c r="I68" i="179" l="1"/>
  <c r="H69" i="179"/>
  <c r="D55" i="179"/>
  <c r="E55" i="179" s="1"/>
  <c r="F55" i="179" s="1"/>
  <c r="G74" i="179"/>
  <c r="I68" i="175"/>
  <c r="H69" i="175"/>
  <c r="G72" i="175"/>
  <c r="E52" i="175"/>
  <c r="D56" i="179" l="1"/>
  <c r="E56" i="179" s="1"/>
  <c r="F56" i="179" s="1"/>
  <c r="I69" i="179"/>
  <c r="H70" i="179"/>
  <c r="G75" i="179"/>
  <c r="I69" i="175"/>
  <c r="H70" i="175"/>
  <c r="G73" i="175"/>
  <c r="F52" i="175"/>
  <c r="D57" i="179" l="1"/>
  <c r="E57" i="179" s="1"/>
  <c r="F57" i="179" s="1"/>
  <c r="I70" i="179"/>
  <c r="H71" i="179"/>
  <c r="G76" i="179"/>
  <c r="I70" i="175"/>
  <c r="H71" i="175"/>
  <c r="D53" i="175"/>
  <c r="G74" i="175"/>
  <c r="G77" i="179" l="1"/>
  <c r="I71" i="179"/>
  <c r="H72" i="179"/>
  <c r="D58" i="179"/>
  <c r="E58" i="179" s="1"/>
  <c r="F58" i="179" s="1"/>
  <c r="I71" i="175"/>
  <c r="H72" i="175"/>
  <c r="G75" i="175"/>
  <c r="E53" i="175"/>
  <c r="D59" i="179" l="1"/>
  <c r="E59" i="179" s="1"/>
  <c r="F59" i="179" s="1"/>
  <c r="G78" i="179"/>
  <c r="I72" i="179"/>
  <c r="H73" i="179"/>
  <c r="I72" i="175"/>
  <c r="H73" i="175"/>
  <c r="F53" i="175"/>
  <c r="G76" i="175"/>
  <c r="D60" i="179" l="1"/>
  <c r="E60" i="179" s="1"/>
  <c r="F60" i="179" s="1"/>
  <c r="I73" i="179"/>
  <c r="H74" i="179"/>
  <c r="G79" i="179"/>
  <c r="I73" i="175"/>
  <c r="H74" i="175"/>
  <c r="G77" i="175"/>
  <c r="D54" i="175"/>
  <c r="G80" i="179" l="1"/>
  <c r="D61" i="179"/>
  <c r="E61" i="179" s="1"/>
  <c r="F61" i="179" s="1"/>
  <c r="I74" i="179"/>
  <c r="H75" i="179"/>
  <c r="I74" i="175"/>
  <c r="H75" i="175"/>
  <c r="E54" i="175"/>
  <c r="G78" i="175"/>
  <c r="D62" i="179" l="1"/>
  <c r="I75" i="179"/>
  <c r="H76" i="179"/>
  <c r="G81" i="179"/>
  <c r="G82" i="179" s="1"/>
  <c r="G83" i="179" s="1"/>
  <c r="G84" i="179" s="1"/>
  <c r="G85" i="179" s="1"/>
  <c r="G86" i="179" s="1"/>
  <c r="G87" i="179" s="1"/>
  <c r="G88" i="179" s="1"/>
  <c r="G89" i="179" s="1"/>
  <c r="G90" i="179" s="1"/>
  <c r="G91" i="179" s="1"/>
  <c r="G92" i="179" s="1"/>
  <c r="G93" i="179" s="1"/>
  <c r="G94" i="179" s="1"/>
  <c r="G95" i="179" s="1"/>
  <c r="G96" i="179" s="1"/>
  <c r="G97" i="179" s="1"/>
  <c r="G98" i="179" s="1"/>
  <c r="G99" i="179" s="1"/>
  <c r="G100" i="179" s="1"/>
  <c r="G101" i="179" s="1"/>
  <c r="G102" i="179" s="1"/>
  <c r="G103" i="179" s="1"/>
  <c r="G104" i="179" s="1"/>
  <c r="G105" i="179" s="1"/>
  <c r="G106" i="179" s="1"/>
  <c r="G107" i="179" s="1"/>
  <c r="G108" i="179" s="1"/>
  <c r="G109" i="179" s="1"/>
  <c r="G110" i="179" s="1"/>
  <c r="G111" i="179" s="1"/>
  <c r="G112" i="179" s="1"/>
  <c r="G113" i="179" s="1"/>
  <c r="G114" i="179" s="1"/>
  <c r="G115" i="179" s="1"/>
  <c r="G116" i="179" s="1"/>
  <c r="G117" i="179" s="1"/>
  <c r="G118" i="179" s="1"/>
  <c r="G119" i="179" s="1"/>
  <c r="G120" i="179" s="1"/>
  <c r="G121" i="179" s="1"/>
  <c r="G122" i="179" s="1"/>
  <c r="G123" i="179" s="1"/>
  <c r="G124" i="179" s="1"/>
  <c r="G125" i="179" s="1"/>
  <c r="G126" i="179" s="1"/>
  <c r="G127" i="179" s="1"/>
  <c r="G128" i="179" s="1"/>
  <c r="G129" i="179" s="1"/>
  <c r="G130" i="179" s="1"/>
  <c r="G131" i="179" s="1"/>
  <c r="G132" i="179" s="1"/>
  <c r="G133" i="179" s="1"/>
  <c r="G134" i="179" s="1"/>
  <c r="G135" i="179" s="1"/>
  <c r="G136" i="179" s="1"/>
  <c r="G137" i="179" s="1"/>
  <c r="G138" i="179" s="1"/>
  <c r="G139" i="179" s="1"/>
  <c r="G140" i="179" s="1"/>
  <c r="G141" i="179" s="1"/>
  <c r="G142" i="179" s="1"/>
  <c r="G143" i="179" s="1"/>
  <c r="G144" i="179" s="1"/>
  <c r="G145" i="179" s="1"/>
  <c r="G146" i="179" s="1"/>
  <c r="G147" i="179" s="1"/>
  <c r="G148" i="179" s="1"/>
  <c r="G149" i="179" s="1"/>
  <c r="G150" i="179" s="1"/>
  <c r="G151" i="179" s="1"/>
  <c r="G152" i="179" s="1"/>
  <c r="G153" i="179" s="1"/>
  <c r="G154" i="179" s="1"/>
  <c r="G155" i="179" s="1"/>
  <c r="G156" i="179" s="1"/>
  <c r="G157" i="179" s="1"/>
  <c r="G158" i="179" s="1"/>
  <c r="G159" i="179" s="1"/>
  <c r="G160" i="179" s="1"/>
  <c r="G161" i="179" s="1"/>
  <c r="G162" i="179" s="1"/>
  <c r="G163" i="179" s="1"/>
  <c r="G164" i="179" s="1"/>
  <c r="G165" i="179" s="1"/>
  <c r="G166" i="179" s="1"/>
  <c r="G167" i="179" s="1"/>
  <c r="G168" i="179" s="1"/>
  <c r="G169" i="179" s="1"/>
  <c r="G170" i="179" s="1"/>
  <c r="G171" i="179" s="1"/>
  <c r="G172" i="179" s="1"/>
  <c r="G173" i="179" s="1"/>
  <c r="G174" i="179" s="1"/>
  <c r="G175" i="179" s="1"/>
  <c r="G176" i="179" s="1"/>
  <c r="G177" i="179" s="1"/>
  <c r="G178" i="179" s="1"/>
  <c r="G179" i="179" s="1"/>
  <c r="G180" i="179" s="1"/>
  <c r="G181" i="179" s="1"/>
  <c r="G182" i="179" s="1"/>
  <c r="G183" i="179" s="1"/>
  <c r="G184" i="179" s="1"/>
  <c r="G185" i="179" s="1"/>
  <c r="G186" i="179" s="1"/>
  <c r="G187" i="179" s="1"/>
  <c r="G188" i="179" s="1"/>
  <c r="G189" i="179" s="1"/>
  <c r="G190" i="179" s="1"/>
  <c r="G191" i="179" s="1"/>
  <c r="G192" i="179" s="1"/>
  <c r="G193" i="179" s="1"/>
  <c r="G194" i="179" s="1"/>
  <c r="G195" i="179" s="1"/>
  <c r="G196" i="179" s="1"/>
  <c r="G197" i="179" s="1"/>
  <c r="G198" i="179" s="1"/>
  <c r="G199" i="179" s="1"/>
  <c r="G200" i="179" s="1"/>
  <c r="G201" i="179" s="1"/>
  <c r="G202" i="179" s="1"/>
  <c r="G203" i="179" s="1"/>
  <c r="G204" i="179" s="1"/>
  <c r="G205" i="179" s="1"/>
  <c r="G206" i="179" s="1"/>
  <c r="G207" i="179" s="1"/>
  <c r="G208" i="179" s="1"/>
  <c r="G209" i="179" s="1"/>
  <c r="G210" i="179" s="1"/>
  <c r="G211" i="179" s="1"/>
  <c r="G212" i="179" s="1"/>
  <c r="G213" i="179" s="1"/>
  <c r="G214" i="179" s="1"/>
  <c r="G215" i="179" s="1"/>
  <c r="G216" i="179" s="1"/>
  <c r="G217" i="179" s="1"/>
  <c r="G218" i="179" s="1"/>
  <c r="G219" i="179" s="1"/>
  <c r="G220" i="179" s="1"/>
  <c r="G221" i="179" s="1"/>
  <c r="G222" i="179" s="1"/>
  <c r="G223" i="179" s="1"/>
  <c r="G224" i="179" s="1"/>
  <c r="G225" i="179" s="1"/>
  <c r="G226" i="179" s="1"/>
  <c r="G227" i="179" s="1"/>
  <c r="G228" i="179" s="1"/>
  <c r="G229" i="179" s="1"/>
  <c r="G230" i="179" s="1"/>
  <c r="G231" i="179" s="1"/>
  <c r="G232" i="179" s="1"/>
  <c r="G233" i="179" s="1"/>
  <c r="G234" i="179" s="1"/>
  <c r="G235" i="179" s="1"/>
  <c r="G236" i="179" s="1"/>
  <c r="G237" i="179" s="1"/>
  <c r="G238" i="179" s="1"/>
  <c r="G239" i="179" s="1"/>
  <c r="G240" i="179" s="1"/>
  <c r="G241" i="179" s="1"/>
  <c r="G242" i="179" s="1"/>
  <c r="G243" i="179" s="1"/>
  <c r="G244" i="179" s="1"/>
  <c r="G245" i="179" s="1"/>
  <c r="G246" i="179" s="1"/>
  <c r="G247" i="179" s="1"/>
  <c r="G248" i="179" s="1"/>
  <c r="G249" i="179" s="1"/>
  <c r="G250" i="179" s="1"/>
  <c r="G251" i="179" s="1"/>
  <c r="G252" i="179" s="1"/>
  <c r="G253" i="179" s="1"/>
  <c r="G254" i="179" s="1"/>
  <c r="G255" i="179" s="1"/>
  <c r="G256" i="179" s="1"/>
  <c r="G257" i="179" s="1"/>
  <c r="G258" i="179" s="1"/>
  <c r="G259" i="179" s="1"/>
  <c r="G260" i="179" s="1"/>
  <c r="G261" i="179" s="1"/>
  <c r="G262" i="179" s="1"/>
  <c r="G263" i="179" s="1"/>
  <c r="G264" i="179" s="1"/>
  <c r="G265" i="179" s="1"/>
  <c r="G266" i="179" s="1"/>
  <c r="G267" i="179" s="1"/>
  <c r="G268" i="179" s="1"/>
  <c r="G269" i="179" s="1"/>
  <c r="G270" i="179" s="1"/>
  <c r="G271" i="179" s="1"/>
  <c r="G272" i="179" s="1"/>
  <c r="G273" i="179" s="1"/>
  <c r="G274" i="179" s="1"/>
  <c r="G275" i="179" s="1"/>
  <c r="G276" i="179" s="1"/>
  <c r="G277" i="179" s="1"/>
  <c r="G278" i="179" s="1"/>
  <c r="G279" i="179" s="1"/>
  <c r="G280" i="179" s="1"/>
  <c r="G281" i="179" s="1"/>
  <c r="G282" i="179" s="1"/>
  <c r="G283" i="179" s="1"/>
  <c r="G284" i="179" s="1"/>
  <c r="G285" i="179" s="1"/>
  <c r="G286" i="179" s="1"/>
  <c r="G287" i="179" s="1"/>
  <c r="G288" i="179" s="1"/>
  <c r="G289" i="179" s="1"/>
  <c r="G290" i="179" s="1"/>
  <c r="G291" i="179" s="1"/>
  <c r="G292" i="179" s="1"/>
  <c r="G293" i="179" s="1"/>
  <c r="G294" i="179" s="1"/>
  <c r="G295" i="179" s="1"/>
  <c r="G296" i="179" s="1"/>
  <c r="G297" i="179" s="1"/>
  <c r="G298" i="179" s="1"/>
  <c r="G299" i="179" s="1"/>
  <c r="G300" i="179" s="1"/>
  <c r="G301" i="179" s="1"/>
  <c r="G302" i="179" s="1"/>
  <c r="G303" i="179" s="1"/>
  <c r="G304" i="179" s="1"/>
  <c r="G305" i="179" s="1"/>
  <c r="G306" i="179" s="1"/>
  <c r="G307" i="179" s="1"/>
  <c r="G308" i="179" s="1"/>
  <c r="G309" i="179" s="1"/>
  <c r="G310" i="179" s="1"/>
  <c r="G311" i="179" s="1"/>
  <c r="G312" i="179" s="1"/>
  <c r="G313" i="179" s="1"/>
  <c r="G314" i="179" s="1"/>
  <c r="G315" i="179" s="1"/>
  <c r="G316" i="179" s="1"/>
  <c r="G317" i="179" s="1"/>
  <c r="G318" i="179" s="1"/>
  <c r="G319" i="179" s="1"/>
  <c r="G320" i="179" s="1"/>
  <c r="G321" i="179" s="1"/>
  <c r="G322" i="179" s="1"/>
  <c r="G323" i="179" s="1"/>
  <c r="G324" i="179" s="1"/>
  <c r="G325" i="179" s="1"/>
  <c r="G326" i="179" s="1"/>
  <c r="G327" i="179" s="1"/>
  <c r="G328" i="179" s="1"/>
  <c r="G329" i="179" s="1"/>
  <c r="G330" i="179" s="1"/>
  <c r="G331" i="179" s="1"/>
  <c r="G332" i="179" s="1"/>
  <c r="G333" i="179" s="1"/>
  <c r="G334" i="179" s="1"/>
  <c r="G335" i="179" s="1"/>
  <c r="G336" i="179" s="1"/>
  <c r="G337" i="179" s="1"/>
  <c r="G338" i="179" s="1"/>
  <c r="G339" i="179" s="1"/>
  <c r="G340" i="179" s="1"/>
  <c r="G341" i="179" s="1"/>
  <c r="G342" i="179" s="1"/>
  <c r="G343" i="179" s="1"/>
  <c r="G344" i="179" s="1"/>
  <c r="G345" i="179" s="1"/>
  <c r="G346" i="179" s="1"/>
  <c r="G347" i="179" s="1"/>
  <c r="G348" i="179" s="1"/>
  <c r="G349" i="179" s="1"/>
  <c r="G350" i="179" s="1"/>
  <c r="G351" i="179" s="1"/>
  <c r="G352" i="179" s="1"/>
  <c r="G353" i="179" s="1"/>
  <c r="G354" i="179" s="1"/>
  <c r="G355" i="179" s="1"/>
  <c r="G356" i="179" s="1"/>
  <c r="G357" i="179" s="1"/>
  <c r="G358" i="179" s="1"/>
  <c r="G359" i="179" s="1"/>
  <c r="G360" i="179" s="1"/>
  <c r="G361" i="179" s="1"/>
  <c r="G362" i="179" s="1"/>
  <c r="G363" i="179" s="1"/>
  <c r="G364" i="179" s="1"/>
  <c r="G365" i="179" s="1"/>
  <c r="G366" i="179" s="1"/>
  <c r="G367" i="179" s="1"/>
  <c r="G368" i="179" s="1"/>
  <c r="G369" i="179" s="1"/>
  <c r="G370" i="179" s="1"/>
  <c r="G371" i="179" s="1"/>
  <c r="G372" i="179" s="1"/>
  <c r="G373" i="179" s="1"/>
  <c r="G374" i="179" s="1"/>
  <c r="G375" i="179" s="1"/>
  <c r="G376" i="179" s="1"/>
  <c r="G377" i="179" s="1"/>
  <c r="G378" i="179" s="1"/>
  <c r="G379" i="179" s="1"/>
  <c r="G380" i="179" s="1"/>
  <c r="G381" i="179" s="1"/>
  <c r="G382" i="179" s="1"/>
  <c r="G383" i="179" s="1"/>
  <c r="G384" i="179" s="1"/>
  <c r="G385" i="179" s="1"/>
  <c r="G386" i="179" s="1"/>
  <c r="G387" i="179" s="1"/>
  <c r="G388" i="179" s="1"/>
  <c r="G389" i="179" s="1"/>
  <c r="G390" i="179" s="1"/>
  <c r="G391" i="179" s="1"/>
  <c r="G392" i="179" s="1"/>
  <c r="G393" i="179" s="1"/>
  <c r="G394" i="179" s="1"/>
  <c r="G395" i="179" s="1"/>
  <c r="G396" i="179" s="1"/>
  <c r="G397" i="179" s="1"/>
  <c r="G398" i="179" s="1"/>
  <c r="G399" i="179" s="1"/>
  <c r="G400" i="179" s="1"/>
  <c r="G401" i="179" s="1"/>
  <c r="G402" i="179" s="1"/>
  <c r="G403" i="179" s="1"/>
  <c r="G404" i="179" s="1"/>
  <c r="G405" i="179" s="1"/>
  <c r="G406" i="179" s="1"/>
  <c r="G407" i="179" s="1"/>
  <c r="G408" i="179" s="1"/>
  <c r="G409" i="179" s="1"/>
  <c r="G410" i="179" s="1"/>
  <c r="G411" i="179" s="1"/>
  <c r="G412" i="179" s="1"/>
  <c r="G413" i="179" s="1"/>
  <c r="G414" i="179" s="1"/>
  <c r="G415" i="179" s="1"/>
  <c r="G416" i="179" s="1"/>
  <c r="G417" i="179" s="1"/>
  <c r="G418" i="179" s="1"/>
  <c r="G419" i="179" s="1"/>
  <c r="G420" i="179" s="1"/>
  <c r="G421" i="179" s="1"/>
  <c r="G422" i="179" s="1"/>
  <c r="G423" i="179" s="1"/>
  <c r="G424" i="179" s="1"/>
  <c r="G425" i="179" s="1"/>
  <c r="G426" i="179" s="1"/>
  <c r="G427" i="179" s="1"/>
  <c r="G428" i="179" s="1"/>
  <c r="G429" i="179" s="1"/>
  <c r="G430" i="179" s="1"/>
  <c r="G431" i="179" s="1"/>
  <c r="G432" i="179" s="1"/>
  <c r="G433" i="179" s="1"/>
  <c r="G434" i="179" s="1"/>
  <c r="G435" i="179" s="1"/>
  <c r="G436" i="179" s="1"/>
  <c r="G437" i="179" s="1"/>
  <c r="G438" i="179" s="1"/>
  <c r="G439" i="179" s="1"/>
  <c r="G440" i="179" s="1"/>
  <c r="G441" i="179" s="1"/>
  <c r="G442" i="179" s="1"/>
  <c r="G443" i="179" s="1"/>
  <c r="G444" i="179" s="1"/>
  <c r="G445" i="179" s="1"/>
  <c r="G446" i="179" s="1"/>
  <c r="G447" i="179" s="1"/>
  <c r="G448" i="179" s="1"/>
  <c r="G449" i="179" s="1"/>
  <c r="G450" i="179" s="1"/>
  <c r="G451" i="179" s="1"/>
  <c r="G452" i="179" s="1"/>
  <c r="G453" i="179" s="1"/>
  <c r="G454" i="179" s="1"/>
  <c r="G455" i="179" s="1"/>
  <c r="G456" i="179" s="1"/>
  <c r="G457" i="179" s="1"/>
  <c r="G458" i="179" s="1"/>
  <c r="G459" i="179" s="1"/>
  <c r="G460" i="179" s="1"/>
  <c r="G461" i="179" s="1"/>
  <c r="G462" i="179" s="1"/>
  <c r="G463" i="179" s="1"/>
  <c r="G464" i="179" s="1"/>
  <c r="G465" i="179" s="1"/>
  <c r="G466" i="179" s="1"/>
  <c r="G467" i="179" s="1"/>
  <c r="G468" i="179" s="1"/>
  <c r="G469" i="179" s="1"/>
  <c r="G470" i="179" s="1"/>
  <c r="G471" i="179" s="1"/>
  <c r="G472" i="179" s="1"/>
  <c r="G473" i="179" s="1"/>
  <c r="G474" i="179" s="1"/>
  <c r="G475" i="179" s="1"/>
  <c r="G476" i="179" s="1"/>
  <c r="G477" i="179" s="1"/>
  <c r="G478" i="179" s="1"/>
  <c r="G479" i="179" s="1"/>
  <c r="G480" i="179" s="1"/>
  <c r="G481" i="179" s="1"/>
  <c r="G482" i="179" s="1"/>
  <c r="G483" i="179" s="1"/>
  <c r="G484" i="179" s="1"/>
  <c r="G485" i="179" s="1"/>
  <c r="G486" i="179" s="1"/>
  <c r="G487" i="179" s="1"/>
  <c r="G488" i="179" s="1"/>
  <c r="G489" i="179" s="1"/>
  <c r="G490" i="179" s="1"/>
  <c r="G491" i="179" s="1"/>
  <c r="G492" i="179" s="1"/>
  <c r="G493" i="179" s="1"/>
  <c r="G494" i="179" s="1"/>
  <c r="G495" i="179" s="1"/>
  <c r="G496" i="179" s="1"/>
  <c r="G497" i="179" s="1"/>
  <c r="G498" i="179" s="1"/>
  <c r="G499" i="179" s="1"/>
  <c r="G500" i="179" s="1"/>
  <c r="G501" i="179" s="1"/>
  <c r="G502" i="179" s="1"/>
  <c r="G503" i="179" s="1"/>
  <c r="G504" i="179" s="1"/>
  <c r="G505" i="179" s="1"/>
  <c r="G506" i="179" s="1"/>
  <c r="G507" i="179" s="1"/>
  <c r="G508" i="179" s="1"/>
  <c r="G509" i="179" s="1"/>
  <c r="G510" i="179" s="1"/>
  <c r="G511" i="179" s="1"/>
  <c r="G512" i="179" s="1"/>
  <c r="G513" i="179" s="1"/>
  <c r="G514" i="179" s="1"/>
  <c r="G515" i="179" s="1"/>
  <c r="G516" i="179" s="1"/>
  <c r="G517" i="179" s="1"/>
  <c r="G518" i="179" s="1"/>
  <c r="G519" i="179" s="1"/>
  <c r="G520" i="179" s="1"/>
  <c r="G521" i="179" s="1"/>
  <c r="G522" i="179" s="1"/>
  <c r="G523" i="179" s="1"/>
  <c r="G524" i="179" s="1"/>
  <c r="G525" i="179" s="1"/>
  <c r="G526" i="179" s="1"/>
  <c r="G527" i="179" s="1"/>
  <c r="G528" i="179" s="1"/>
  <c r="G529" i="179" s="1"/>
  <c r="G530" i="179" s="1"/>
  <c r="G531" i="179" s="1"/>
  <c r="G532" i="179" s="1"/>
  <c r="G533" i="179" s="1"/>
  <c r="G534" i="179" s="1"/>
  <c r="G535" i="179" s="1"/>
  <c r="G536" i="179" s="1"/>
  <c r="G537" i="179" s="1"/>
  <c r="G538" i="179" s="1"/>
  <c r="G539" i="179" s="1"/>
  <c r="G540" i="179" s="1"/>
  <c r="G541" i="179" s="1"/>
  <c r="G542" i="179" s="1"/>
  <c r="G543" i="179" s="1"/>
  <c r="G544" i="179" s="1"/>
  <c r="G545" i="179" s="1"/>
  <c r="G546" i="179" s="1"/>
  <c r="G547" i="179" s="1"/>
  <c r="G548" i="179" s="1"/>
  <c r="G549" i="179" s="1"/>
  <c r="G550" i="179" s="1"/>
  <c r="G551" i="179" s="1"/>
  <c r="G552" i="179" s="1"/>
  <c r="G553" i="179" s="1"/>
  <c r="G554" i="179" s="1"/>
  <c r="G555" i="179" s="1"/>
  <c r="G556" i="179" s="1"/>
  <c r="G557" i="179" s="1"/>
  <c r="G558" i="179" s="1"/>
  <c r="G559" i="179" s="1"/>
  <c r="G560" i="179" s="1"/>
  <c r="G561" i="179" s="1"/>
  <c r="G562" i="179" s="1"/>
  <c r="G563" i="179" s="1"/>
  <c r="G564" i="179" s="1"/>
  <c r="G565" i="179" s="1"/>
  <c r="G566" i="179" s="1"/>
  <c r="G567" i="179" s="1"/>
  <c r="G568" i="179" s="1"/>
  <c r="G569" i="179" s="1"/>
  <c r="G570" i="179" s="1"/>
  <c r="G571" i="179" s="1"/>
  <c r="G572" i="179" s="1"/>
  <c r="G573" i="179" s="1"/>
  <c r="G574" i="179" s="1"/>
  <c r="G575" i="179" s="1"/>
  <c r="G576" i="179" s="1"/>
  <c r="G577" i="179" s="1"/>
  <c r="G578" i="179" s="1"/>
  <c r="G579" i="179" s="1"/>
  <c r="G580" i="179" s="1"/>
  <c r="G581" i="179" s="1"/>
  <c r="G582" i="179" s="1"/>
  <c r="G583" i="179" s="1"/>
  <c r="G584" i="179" s="1"/>
  <c r="G585" i="179" s="1"/>
  <c r="G586" i="179" s="1"/>
  <c r="G587" i="179" s="1"/>
  <c r="G588" i="179" s="1"/>
  <c r="G589" i="179" s="1"/>
  <c r="G590" i="179" s="1"/>
  <c r="G591" i="179" s="1"/>
  <c r="G592" i="179" s="1"/>
  <c r="G593" i="179" s="1"/>
  <c r="G594" i="179" s="1"/>
  <c r="G595" i="179" s="1"/>
  <c r="G596" i="179" s="1"/>
  <c r="G597" i="179" s="1"/>
  <c r="G598" i="179" s="1"/>
  <c r="G599" i="179" s="1"/>
  <c r="G600" i="179" s="1"/>
  <c r="G601" i="179" s="1"/>
  <c r="G602" i="179" s="1"/>
  <c r="G603" i="179" s="1"/>
  <c r="G604" i="179" s="1"/>
  <c r="G605" i="179" s="1"/>
  <c r="G606" i="179" s="1"/>
  <c r="G607" i="179" s="1"/>
  <c r="G608" i="179" s="1"/>
  <c r="G609" i="179" s="1"/>
  <c r="G610" i="179" s="1"/>
  <c r="G611" i="179" s="1"/>
  <c r="G612" i="179" s="1"/>
  <c r="G613" i="179" s="1"/>
  <c r="G614" i="179" s="1"/>
  <c r="G615" i="179" s="1"/>
  <c r="G616" i="179" s="1"/>
  <c r="G617" i="179" s="1"/>
  <c r="G618" i="179" s="1"/>
  <c r="G619" i="179" s="1"/>
  <c r="G620" i="179" s="1"/>
  <c r="G621" i="179" s="1"/>
  <c r="G622" i="179" s="1"/>
  <c r="G623" i="179" s="1"/>
  <c r="G624" i="179" s="1"/>
  <c r="G625" i="179" s="1"/>
  <c r="G626" i="179" s="1"/>
  <c r="G627" i="179" s="1"/>
  <c r="G628" i="179" s="1"/>
  <c r="G629" i="179" s="1"/>
  <c r="G630" i="179" s="1"/>
  <c r="G631" i="179" s="1"/>
  <c r="G632" i="179" s="1"/>
  <c r="G633" i="179" s="1"/>
  <c r="G634" i="179" s="1"/>
  <c r="G635" i="179" s="1"/>
  <c r="G636" i="179" s="1"/>
  <c r="G637" i="179" s="1"/>
  <c r="G638" i="179" s="1"/>
  <c r="G639" i="179" s="1"/>
  <c r="G640" i="179" s="1"/>
  <c r="G641" i="179" s="1"/>
  <c r="G642" i="179" s="1"/>
  <c r="G643" i="179" s="1"/>
  <c r="G644" i="179" s="1"/>
  <c r="G645" i="179" s="1"/>
  <c r="G646" i="179" s="1"/>
  <c r="G647" i="179" s="1"/>
  <c r="G648" i="179" s="1"/>
  <c r="G649" i="179" s="1"/>
  <c r="G650" i="179" s="1"/>
  <c r="G651" i="179" s="1"/>
  <c r="G652" i="179" s="1"/>
  <c r="G653" i="179" s="1"/>
  <c r="G654" i="179" s="1"/>
  <c r="G655" i="179" s="1"/>
  <c r="G656" i="179" s="1"/>
  <c r="G657" i="179" s="1"/>
  <c r="G658" i="179" s="1"/>
  <c r="G659" i="179" s="1"/>
  <c r="G660" i="179" s="1"/>
  <c r="G661" i="179" s="1"/>
  <c r="G662" i="179" s="1"/>
  <c r="G663" i="179" s="1"/>
  <c r="G664" i="179" s="1"/>
  <c r="G665" i="179" s="1"/>
  <c r="G666" i="179" s="1"/>
  <c r="G667" i="179" s="1"/>
  <c r="G668" i="179" s="1"/>
  <c r="G669" i="179" s="1"/>
  <c r="G670" i="179" s="1"/>
  <c r="G671" i="179" s="1"/>
  <c r="G672" i="179" s="1"/>
  <c r="G673" i="179" s="1"/>
  <c r="G674" i="179" s="1"/>
  <c r="G675" i="179" s="1"/>
  <c r="G676" i="179" s="1"/>
  <c r="G677" i="179" s="1"/>
  <c r="G678" i="179" s="1"/>
  <c r="G679" i="179" s="1"/>
  <c r="G680" i="179" s="1"/>
  <c r="G681" i="179" s="1"/>
  <c r="G682" i="179" s="1"/>
  <c r="G683" i="179" s="1"/>
  <c r="G684" i="179" s="1"/>
  <c r="G685" i="179" s="1"/>
  <c r="G686" i="179" s="1"/>
  <c r="G687" i="179" s="1"/>
  <c r="G688" i="179" s="1"/>
  <c r="G689" i="179" s="1"/>
  <c r="G690" i="179" s="1"/>
  <c r="G691" i="179" s="1"/>
  <c r="G692" i="179" s="1"/>
  <c r="G693" i="179" s="1"/>
  <c r="G694" i="179" s="1"/>
  <c r="G695" i="179" s="1"/>
  <c r="G696" i="179" s="1"/>
  <c r="G697" i="179" s="1"/>
  <c r="G698" i="179" s="1"/>
  <c r="G699" i="179" s="1"/>
  <c r="G700" i="179" s="1"/>
  <c r="G701" i="179" s="1"/>
  <c r="G702" i="179" s="1"/>
  <c r="G703" i="179" s="1"/>
  <c r="G704" i="179" s="1"/>
  <c r="G705" i="179" s="1"/>
  <c r="G706" i="179" s="1"/>
  <c r="G707" i="179" s="1"/>
  <c r="G708" i="179" s="1"/>
  <c r="G709" i="179" s="1"/>
  <c r="G710" i="179" s="1"/>
  <c r="G711" i="179" s="1"/>
  <c r="G712" i="179" s="1"/>
  <c r="G713" i="179" s="1"/>
  <c r="G714" i="179" s="1"/>
  <c r="G715" i="179" s="1"/>
  <c r="G716" i="179" s="1"/>
  <c r="G717" i="179" s="1"/>
  <c r="G718" i="179" s="1"/>
  <c r="G719" i="179" s="1"/>
  <c r="G720" i="179" s="1"/>
  <c r="G721" i="179" s="1"/>
  <c r="G722" i="179" s="1"/>
  <c r="G723" i="179" s="1"/>
  <c r="G724" i="179" s="1"/>
  <c r="G725" i="179" s="1"/>
  <c r="G726" i="179" s="1"/>
  <c r="G727" i="179" s="1"/>
  <c r="G728" i="179" s="1"/>
  <c r="G729" i="179" s="1"/>
  <c r="G730" i="179" s="1"/>
  <c r="G731" i="179" s="1"/>
  <c r="G732" i="179" s="1"/>
  <c r="G733" i="179" s="1"/>
  <c r="G734" i="179" s="1"/>
  <c r="G735" i="179" s="1"/>
  <c r="G736" i="179" s="1"/>
  <c r="G737" i="179" s="1"/>
  <c r="G738" i="179" s="1"/>
  <c r="G739" i="179" s="1"/>
  <c r="G740" i="179" s="1"/>
  <c r="G741" i="179" s="1"/>
  <c r="G742" i="179" s="1"/>
  <c r="G743" i="179" s="1"/>
  <c r="G744" i="179" s="1"/>
  <c r="G745" i="179" s="1"/>
  <c r="G746" i="179" s="1"/>
  <c r="G747" i="179" s="1"/>
  <c r="G748" i="179" s="1"/>
  <c r="G749" i="179" s="1"/>
  <c r="G750" i="179" s="1"/>
  <c r="G751" i="179" s="1"/>
  <c r="G752" i="179" s="1"/>
  <c r="G753" i="179" s="1"/>
  <c r="G754" i="179" s="1"/>
  <c r="G755" i="179" s="1"/>
  <c r="G756" i="179" s="1"/>
  <c r="G757" i="179" s="1"/>
  <c r="G758" i="179" s="1"/>
  <c r="G759" i="179" s="1"/>
  <c r="G760" i="179" s="1"/>
  <c r="G761" i="179" s="1"/>
  <c r="G762" i="179" s="1"/>
  <c r="G763" i="179" s="1"/>
  <c r="G764" i="179" s="1"/>
  <c r="G765" i="179" s="1"/>
  <c r="G766" i="179" s="1"/>
  <c r="G767" i="179" s="1"/>
  <c r="G768" i="179" s="1"/>
  <c r="G769" i="179" s="1"/>
  <c r="G770" i="179" s="1"/>
  <c r="G771" i="179" s="1"/>
  <c r="G772" i="179" s="1"/>
  <c r="G773" i="179" s="1"/>
  <c r="G774" i="179" s="1"/>
  <c r="G775" i="179" s="1"/>
  <c r="G776" i="179" s="1"/>
  <c r="G777" i="179" s="1"/>
  <c r="G778" i="179" s="1"/>
  <c r="G779" i="179" s="1"/>
  <c r="G780" i="179" s="1"/>
  <c r="G781" i="179" s="1"/>
  <c r="G782" i="179" s="1"/>
  <c r="G783" i="179" s="1"/>
  <c r="G784" i="179" s="1"/>
  <c r="G785" i="179" s="1"/>
  <c r="G786" i="179" s="1"/>
  <c r="G787" i="179" s="1"/>
  <c r="G788" i="179" s="1"/>
  <c r="G789" i="179" s="1"/>
  <c r="G790" i="179" s="1"/>
  <c r="G791" i="179" s="1"/>
  <c r="G792" i="179" s="1"/>
  <c r="G793" i="179" s="1"/>
  <c r="G794" i="179" s="1"/>
  <c r="G795" i="179" s="1"/>
  <c r="G796" i="179" s="1"/>
  <c r="G797" i="179" s="1"/>
  <c r="G798" i="179" s="1"/>
  <c r="G799" i="179" s="1"/>
  <c r="G800" i="179" s="1"/>
  <c r="G801" i="179" s="1"/>
  <c r="G802" i="179" s="1"/>
  <c r="G803" i="179" s="1"/>
  <c r="G804" i="179" s="1"/>
  <c r="G805" i="179" s="1"/>
  <c r="G806" i="179" s="1"/>
  <c r="G807" i="179" s="1"/>
  <c r="G808" i="179" s="1"/>
  <c r="G809" i="179" s="1"/>
  <c r="G810" i="179" s="1"/>
  <c r="G811" i="179" s="1"/>
  <c r="G812" i="179" s="1"/>
  <c r="G813" i="179" s="1"/>
  <c r="G814" i="179" s="1"/>
  <c r="G815" i="179" s="1"/>
  <c r="G816" i="179" s="1"/>
  <c r="G817" i="179" s="1"/>
  <c r="G818" i="179" s="1"/>
  <c r="G819" i="179" s="1"/>
  <c r="G820" i="179" s="1"/>
  <c r="G821" i="179" s="1"/>
  <c r="G822" i="179" s="1"/>
  <c r="G823" i="179" s="1"/>
  <c r="G824" i="179" s="1"/>
  <c r="G825" i="179" s="1"/>
  <c r="G826" i="179" s="1"/>
  <c r="G827" i="179" s="1"/>
  <c r="G828" i="179" s="1"/>
  <c r="G829" i="179" s="1"/>
  <c r="G830" i="179" s="1"/>
  <c r="G831" i="179" s="1"/>
  <c r="G832" i="179" s="1"/>
  <c r="G833" i="179" s="1"/>
  <c r="G834" i="179" s="1"/>
  <c r="G835" i="179" s="1"/>
  <c r="G836" i="179" s="1"/>
  <c r="G837" i="179" s="1"/>
  <c r="G838" i="179" s="1"/>
  <c r="G839" i="179" s="1"/>
  <c r="G840" i="179" s="1"/>
  <c r="G841" i="179" s="1"/>
  <c r="G842" i="179" s="1"/>
  <c r="G843" i="179" s="1"/>
  <c r="G844" i="179" s="1"/>
  <c r="G845" i="179" s="1"/>
  <c r="G846" i="179" s="1"/>
  <c r="G847" i="179" s="1"/>
  <c r="G848" i="179" s="1"/>
  <c r="G849" i="179" s="1"/>
  <c r="G850" i="179" s="1"/>
  <c r="G851" i="179" s="1"/>
  <c r="G852" i="179" s="1"/>
  <c r="G853" i="179" s="1"/>
  <c r="G854" i="179" s="1"/>
  <c r="G855" i="179" s="1"/>
  <c r="G856" i="179" s="1"/>
  <c r="G857" i="179" s="1"/>
  <c r="G858" i="179" s="1"/>
  <c r="G859" i="179" s="1"/>
  <c r="G860" i="179" s="1"/>
  <c r="G861" i="179" s="1"/>
  <c r="G862" i="179" s="1"/>
  <c r="G863" i="179" s="1"/>
  <c r="G864" i="179" s="1"/>
  <c r="G865" i="179" s="1"/>
  <c r="G866" i="179" s="1"/>
  <c r="G867" i="179" s="1"/>
  <c r="G868" i="179" s="1"/>
  <c r="G869" i="179" s="1"/>
  <c r="G870" i="179" s="1"/>
  <c r="G871" i="179" s="1"/>
  <c r="G872" i="179" s="1"/>
  <c r="G873" i="179" s="1"/>
  <c r="G874" i="179" s="1"/>
  <c r="G875" i="179" s="1"/>
  <c r="G876" i="179" s="1"/>
  <c r="G877" i="179" s="1"/>
  <c r="G878" i="179" s="1"/>
  <c r="G879" i="179" s="1"/>
  <c r="G880" i="179" s="1"/>
  <c r="G881" i="179" s="1"/>
  <c r="G882" i="179" s="1"/>
  <c r="G883" i="179" s="1"/>
  <c r="G884" i="179" s="1"/>
  <c r="G885" i="179" s="1"/>
  <c r="G886" i="179" s="1"/>
  <c r="G887" i="179" s="1"/>
  <c r="G888" i="179" s="1"/>
  <c r="G889" i="179" s="1"/>
  <c r="G890" i="179" s="1"/>
  <c r="G891" i="179" s="1"/>
  <c r="G892" i="179" s="1"/>
  <c r="G893" i="179" s="1"/>
  <c r="G894" i="179" s="1"/>
  <c r="G895" i="179" s="1"/>
  <c r="G896" i="179" s="1"/>
  <c r="G897" i="179" s="1"/>
  <c r="G898" i="179" s="1"/>
  <c r="G899" i="179" s="1"/>
  <c r="G900" i="179" s="1"/>
  <c r="G901" i="179" s="1"/>
  <c r="G902" i="179" s="1"/>
  <c r="G903" i="179" s="1"/>
  <c r="G904" i="179" s="1"/>
  <c r="G905" i="179" s="1"/>
  <c r="G906" i="179" s="1"/>
  <c r="G907" i="179" s="1"/>
  <c r="G908" i="179" s="1"/>
  <c r="G909" i="179" s="1"/>
  <c r="G910" i="179" s="1"/>
  <c r="G911" i="179" s="1"/>
  <c r="G912" i="179" s="1"/>
  <c r="G913" i="179" s="1"/>
  <c r="G914" i="179" s="1"/>
  <c r="G915" i="179" s="1"/>
  <c r="G916" i="179" s="1"/>
  <c r="G917" i="179" s="1"/>
  <c r="G918" i="179" s="1"/>
  <c r="G919" i="179" s="1"/>
  <c r="G920" i="179" s="1"/>
  <c r="G921" i="179" s="1"/>
  <c r="G922" i="179" s="1"/>
  <c r="G923" i="179" s="1"/>
  <c r="G924" i="179" s="1"/>
  <c r="G925" i="179" s="1"/>
  <c r="G926" i="179" s="1"/>
  <c r="G927" i="179" s="1"/>
  <c r="G928" i="179" s="1"/>
  <c r="G929" i="179" s="1"/>
  <c r="G930" i="179" s="1"/>
  <c r="G931" i="179" s="1"/>
  <c r="G932" i="179" s="1"/>
  <c r="G933" i="179" s="1"/>
  <c r="G934" i="179" s="1"/>
  <c r="G935" i="179" s="1"/>
  <c r="G936" i="179" s="1"/>
  <c r="G937" i="179" s="1"/>
  <c r="G938" i="179" s="1"/>
  <c r="G939" i="179" s="1"/>
  <c r="G940" i="179" s="1"/>
  <c r="G941" i="179" s="1"/>
  <c r="G942" i="179" s="1"/>
  <c r="G943" i="179" s="1"/>
  <c r="G944" i="179" s="1"/>
  <c r="G945" i="179" s="1"/>
  <c r="G946" i="179" s="1"/>
  <c r="G947" i="179" s="1"/>
  <c r="G948" i="179" s="1"/>
  <c r="G949" i="179" s="1"/>
  <c r="G950" i="179" s="1"/>
  <c r="G951" i="179" s="1"/>
  <c r="G952" i="179" s="1"/>
  <c r="G953" i="179" s="1"/>
  <c r="G954" i="179" s="1"/>
  <c r="G955" i="179" s="1"/>
  <c r="G956" i="179" s="1"/>
  <c r="G957" i="179" s="1"/>
  <c r="G958" i="179" s="1"/>
  <c r="G959" i="179" s="1"/>
  <c r="G960" i="179" s="1"/>
  <c r="G961" i="179" s="1"/>
  <c r="G962" i="179" s="1"/>
  <c r="G963" i="179" s="1"/>
  <c r="G964" i="179" s="1"/>
  <c r="G965" i="179" s="1"/>
  <c r="G966" i="179" s="1"/>
  <c r="G967" i="179" s="1"/>
  <c r="G968" i="179" s="1"/>
  <c r="G969" i="179" s="1"/>
  <c r="G970" i="179" s="1"/>
  <c r="G971" i="179" s="1"/>
  <c r="G972" i="179" s="1"/>
  <c r="G973" i="179" s="1"/>
  <c r="G974" i="179" s="1"/>
  <c r="G975" i="179" s="1"/>
  <c r="G976" i="179" s="1"/>
  <c r="G977" i="179" s="1"/>
  <c r="G978" i="179" s="1"/>
  <c r="G979" i="179" s="1"/>
  <c r="G980" i="179" s="1"/>
  <c r="G981" i="179" s="1"/>
  <c r="G982" i="179" s="1"/>
  <c r="G983" i="179" s="1"/>
  <c r="G984" i="179" s="1"/>
  <c r="G985" i="179" s="1"/>
  <c r="G986" i="179" s="1"/>
  <c r="G987" i="179" s="1"/>
  <c r="G988" i="179" s="1"/>
  <c r="G989" i="179" s="1"/>
  <c r="G990" i="179" s="1"/>
  <c r="G991" i="179" s="1"/>
  <c r="G992" i="179" s="1"/>
  <c r="G993" i="179" s="1"/>
  <c r="G994" i="179" s="1"/>
  <c r="G995" i="179" s="1"/>
  <c r="G996" i="179" s="1"/>
  <c r="G997" i="179" s="1"/>
  <c r="G998" i="179" s="1"/>
  <c r="G999" i="179" s="1"/>
  <c r="G1000" i="179" s="1"/>
  <c r="G1001" i="179" s="1"/>
  <c r="G1002" i="179" s="1"/>
  <c r="G1003" i="179" s="1"/>
  <c r="G1004" i="179" s="1"/>
  <c r="G1005" i="179" s="1"/>
  <c r="G1006" i="179" s="1"/>
  <c r="G1007" i="179" s="1"/>
  <c r="G1008" i="179" s="1"/>
  <c r="G1009" i="179" s="1"/>
  <c r="G1010" i="179" s="1"/>
  <c r="G1011" i="179" s="1"/>
  <c r="G1012" i="179" s="1"/>
  <c r="G1013" i="179" s="1"/>
  <c r="G1014" i="179" s="1"/>
  <c r="G1015" i="179" s="1"/>
  <c r="G1016" i="179" s="1"/>
  <c r="G1017" i="179" s="1"/>
  <c r="G1018" i="179" s="1"/>
  <c r="G1019" i="179" s="1"/>
  <c r="G1020" i="179" s="1"/>
  <c r="G1021" i="179" s="1"/>
  <c r="G1022" i="179" s="1"/>
  <c r="G1023" i="179" s="1"/>
  <c r="G1024" i="179" s="1"/>
  <c r="G1025" i="179" s="1"/>
  <c r="G1026" i="179" s="1"/>
  <c r="G1027" i="179" s="1"/>
  <c r="G1028" i="179" s="1"/>
  <c r="G1029" i="179" s="1"/>
  <c r="G1030" i="179" s="1"/>
  <c r="G1031" i="179" s="1"/>
  <c r="G1032" i="179" s="1"/>
  <c r="G1033" i="179" s="1"/>
  <c r="G1034" i="179" s="1"/>
  <c r="G1035" i="179" s="1"/>
  <c r="G1036" i="179" s="1"/>
  <c r="G1037" i="179" s="1"/>
  <c r="G1038" i="179" s="1"/>
  <c r="G1039" i="179" s="1"/>
  <c r="G1040" i="179" s="1"/>
  <c r="G1041" i="179" s="1"/>
  <c r="G1042" i="179" s="1"/>
  <c r="G1043" i="179" s="1"/>
  <c r="G1044" i="179" s="1"/>
  <c r="G1045" i="179" s="1"/>
  <c r="G1046" i="179" s="1"/>
  <c r="G1047" i="179" s="1"/>
  <c r="G1048" i="179" s="1"/>
  <c r="G1049" i="179" s="1"/>
  <c r="G1050" i="179" s="1"/>
  <c r="G1051" i="179" s="1"/>
  <c r="G1052" i="179" s="1"/>
  <c r="G1053" i="179" s="1"/>
  <c r="G1054" i="179" s="1"/>
  <c r="G1055" i="179" s="1"/>
  <c r="G1056" i="179" s="1"/>
  <c r="G1057" i="179" s="1"/>
  <c r="G1058" i="179" s="1"/>
  <c r="G1059" i="179" s="1"/>
  <c r="G1060" i="179" s="1"/>
  <c r="G1061" i="179" s="1"/>
  <c r="G1062" i="179" s="1"/>
  <c r="G1063" i="179" s="1"/>
  <c r="G1064" i="179" s="1"/>
  <c r="G1065" i="179" s="1"/>
  <c r="G1066" i="179" s="1"/>
  <c r="G1067" i="179" s="1"/>
  <c r="G1068" i="179" s="1"/>
  <c r="G1069" i="179" s="1"/>
  <c r="G1070" i="179" s="1"/>
  <c r="G1071" i="179" s="1"/>
  <c r="G1072" i="179" s="1"/>
  <c r="G1073" i="179" s="1"/>
  <c r="G1074" i="179" s="1"/>
  <c r="G1075" i="179" s="1"/>
  <c r="G1076" i="179" s="1"/>
  <c r="G1077" i="179" s="1"/>
  <c r="G1078" i="179" s="1"/>
  <c r="G1079" i="179" s="1"/>
  <c r="G1080" i="179" s="1"/>
  <c r="G1081" i="179" s="1"/>
  <c r="G1082" i="179" s="1"/>
  <c r="G1083" i="179" s="1"/>
  <c r="G1084" i="179" s="1"/>
  <c r="G1085" i="179" s="1"/>
  <c r="G1086" i="179" s="1"/>
  <c r="G1087" i="179" s="1"/>
  <c r="G1088" i="179" s="1"/>
  <c r="G1089" i="179" s="1"/>
  <c r="G1090" i="179" s="1"/>
  <c r="G1091" i="179" s="1"/>
  <c r="G1092" i="179" s="1"/>
  <c r="G1093" i="179" s="1"/>
  <c r="G1094" i="179" s="1"/>
  <c r="G1095" i="179" s="1"/>
  <c r="G1096" i="179" s="1"/>
  <c r="G1097" i="179" s="1"/>
  <c r="G1098" i="179" s="1"/>
  <c r="G1099" i="179" s="1"/>
  <c r="G1100" i="179" s="1"/>
  <c r="G1101" i="179" s="1"/>
  <c r="G1102" i="179" s="1"/>
  <c r="G1103" i="179" s="1"/>
  <c r="G1104" i="179" s="1"/>
  <c r="G1105" i="179" s="1"/>
  <c r="G1106" i="179" s="1"/>
  <c r="G1107" i="179" s="1"/>
  <c r="G1108" i="179" s="1"/>
  <c r="G1109" i="179" s="1"/>
  <c r="G1110" i="179" s="1"/>
  <c r="G1111" i="179" s="1"/>
  <c r="G1112" i="179" s="1"/>
  <c r="G1113" i="179" s="1"/>
  <c r="G1114" i="179" s="1"/>
  <c r="G1115" i="179" s="1"/>
  <c r="G1116" i="179" s="1"/>
  <c r="G1117" i="179" s="1"/>
  <c r="G1118" i="179" s="1"/>
  <c r="G1119" i="179" s="1"/>
  <c r="G1120" i="179" s="1"/>
  <c r="G1121" i="179" s="1"/>
  <c r="G1122" i="179" s="1"/>
  <c r="G1123" i="179" s="1"/>
  <c r="G1124" i="179" s="1"/>
  <c r="G1125" i="179" s="1"/>
  <c r="G1126" i="179" s="1"/>
  <c r="G1127" i="179" s="1"/>
  <c r="G1128" i="179" s="1"/>
  <c r="G1129" i="179" s="1"/>
  <c r="G1130" i="179" s="1"/>
  <c r="G1131" i="179" s="1"/>
  <c r="G1132" i="179" s="1"/>
  <c r="G1133" i="179" s="1"/>
  <c r="G1134" i="179" s="1"/>
  <c r="G1135" i="179" s="1"/>
  <c r="G1136" i="179" s="1"/>
  <c r="G1137" i="179" s="1"/>
  <c r="G1138" i="179" s="1"/>
  <c r="G1139" i="179" s="1"/>
  <c r="G1140" i="179" s="1"/>
  <c r="G1141" i="179" s="1"/>
  <c r="G1142" i="179" s="1"/>
  <c r="G1143" i="179" s="1"/>
  <c r="G1144" i="179" s="1"/>
  <c r="G1145" i="179" s="1"/>
  <c r="G1146" i="179" s="1"/>
  <c r="G1147" i="179" s="1"/>
  <c r="G1148" i="179" s="1"/>
  <c r="G1149" i="179" s="1"/>
  <c r="G1150" i="179" s="1"/>
  <c r="G1151" i="179" s="1"/>
  <c r="G1152" i="179" s="1"/>
  <c r="G1153" i="179" s="1"/>
  <c r="G1154" i="179" s="1"/>
  <c r="G1155" i="179" s="1"/>
  <c r="G1156" i="179" s="1"/>
  <c r="G1157" i="179" s="1"/>
  <c r="G1158" i="179" s="1"/>
  <c r="G1159" i="179" s="1"/>
  <c r="G1160" i="179" s="1"/>
  <c r="G1161" i="179" s="1"/>
  <c r="G1162" i="179" s="1"/>
  <c r="G1163" i="179" s="1"/>
  <c r="G1164" i="179" s="1"/>
  <c r="G1165" i="179" s="1"/>
  <c r="G1166" i="179" s="1"/>
  <c r="G1167" i="179" s="1"/>
  <c r="G1168" i="179" s="1"/>
  <c r="G1169" i="179" s="1"/>
  <c r="G1170" i="179" s="1"/>
  <c r="G1171" i="179" s="1"/>
  <c r="G1172" i="179" s="1"/>
  <c r="G1173" i="179" s="1"/>
  <c r="G1174" i="179" s="1"/>
  <c r="G1175" i="179" s="1"/>
  <c r="G1176" i="179" s="1"/>
  <c r="G1177" i="179" s="1"/>
  <c r="G1178" i="179" s="1"/>
  <c r="G1179" i="179" s="1"/>
  <c r="G1180" i="179" s="1"/>
  <c r="G1181" i="179" s="1"/>
  <c r="G1182" i="179" s="1"/>
  <c r="G1183" i="179" s="1"/>
  <c r="G1184" i="179" s="1"/>
  <c r="G1185" i="179" s="1"/>
  <c r="G1186" i="179" s="1"/>
  <c r="G1187" i="179" s="1"/>
  <c r="G1188" i="179" s="1"/>
  <c r="G1189" i="179" s="1"/>
  <c r="G1190" i="179" s="1"/>
  <c r="G1191" i="179" s="1"/>
  <c r="G1192" i="179" s="1"/>
  <c r="G1193" i="179" s="1"/>
  <c r="G1194" i="179" s="1"/>
  <c r="G1195" i="179" s="1"/>
  <c r="G1196" i="179" s="1"/>
  <c r="G1197" i="179" s="1"/>
  <c r="G1198" i="179" s="1"/>
  <c r="G1199" i="179" s="1"/>
  <c r="G1200" i="179" s="1"/>
  <c r="G1201" i="179" s="1"/>
  <c r="G1202" i="179" s="1"/>
  <c r="G1203" i="179" s="1"/>
  <c r="G1204" i="179" s="1"/>
  <c r="G1205" i="179" s="1"/>
  <c r="G1206" i="179" s="1"/>
  <c r="G1207" i="179" s="1"/>
  <c r="G1208" i="179" s="1"/>
  <c r="G1209" i="179" s="1"/>
  <c r="G1210" i="179" s="1"/>
  <c r="G1211" i="179" s="1"/>
  <c r="G1212" i="179" s="1"/>
  <c r="G1213" i="179" s="1"/>
  <c r="G1214" i="179" s="1"/>
  <c r="G1215" i="179" s="1"/>
  <c r="G1216" i="179" s="1"/>
  <c r="G1217" i="179" s="1"/>
  <c r="G1218" i="179" s="1"/>
  <c r="G1219" i="179" s="1"/>
  <c r="G1220" i="179" s="1"/>
  <c r="G1221" i="179" s="1"/>
  <c r="G1222" i="179" s="1"/>
  <c r="G1223" i="179" s="1"/>
  <c r="G1224" i="179" s="1"/>
  <c r="G1225" i="179" s="1"/>
  <c r="G1226" i="179" s="1"/>
  <c r="G1227" i="179" s="1"/>
  <c r="G1228" i="179" s="1"/>
  <c r="G1229" i="179" s="1"/>
  <c r="G1230" i="179" s="1"/>
  <c r="G1231" i="179" s="1"/>
  <c r="G1232" i="179" s="1"/>
  <c r="G1233" i="179" s="1"/>
  <c r="G1234" i="179" s="1"/>
  <c r="G1235" i="179" s="1"/>
  <c r="G1236" i="179" s="1"/>
  <c r="G1237" i="179" s="1"/>
  <c r="G1238" i="179" s="1"/>
  <c r="J41" i="180" s="1"/>
  <c r="K42" i="180" s="1"/>
  <c r="I75" i="175"/>
  <c r="H76" i="175"/>
  <c r="G79" i="175"/>
  <c r="F54" i="175"/>
  <c r="I76" i="179" l="1"/>
  <c r="H77" i="179"/>
  <c r="E62" i="179"/>
  <c r="C9" i="181"/>
  <c r="I76" i="175"/>
  <c r="H77" i="175"/>
  <c r="D55" i="175"/>
  <c r="E55" i="175" s="1"/>
  <c r="G80" i="175"/>
  <c r="K55" i="180" l="1"/>
  <c r="J54" i="180" s="1"/>
  <c r="B9" i="181"/>
  <c r="F62" i="179"/>
  <c r="I77" i="179"/>
  <c r="H78" i="179"/>
  <c r="F55" i="175"/>
  <c r="D56" i="175" s="1"/>
  <c r="E56" i="175" s="1"/>
  <c r="F56" i="175" s="1"/>
  <c r="I77" i="175"/>
  <c r="H78" i="175"/>
  <c r="G81" i="175"/>
  <c r="I78" i="179" l="1"/>
  <c r="H79" i="179"/>
  <c r="D63" i="179"/>
  <c r="I78" i="175"/>
  <c r="H79" i="175"/>
  <c r="G82" i="175"/>
  <c r="H81" i="175"/>
  <c r="I81" i="175" s="1"/>
  <c r="D57" i="175"/>
  <c r="E57" i="175" s="1"/>
  <c r="F57" i="175" s="1"/>
  <c r="E63" i="179" l="1"/>
  <c r="I79" i="179"/>
  <c r="H80" i="179"/>
  <c r="I80" i="179" s="1"/>
  <c r="I79" i="175"/>
  <c r="H80" i="175"/>
  <c r="I80" i="175" s="1"/>
  <c r="G83" i="175"/>
  <c r="H82" i="175"/>
  <c r="I82" i="175" s="1"/>
  <c r="D58" i="175"/>
  <c r="E58" i="175" s="1"/>
  <c r="F58" i="175" s="1"/>
  <c r="F63" i="179" l="1"/>
  <c r="G84" i="175"/>
  <c r="H83" i="175"/>
  <c r="I83" i="175" s="1"/>
  <c r="D59" i="175"/>
  <c r="E59" i="175" s="1"/>
  <c r="F59" i="175" s="1"/>
  <c r="D64" i="179" l="1"/>
  <c r="G85" i="175"/>
  <c r="H84" i="175"/>
  <c r="I84" i="175" s="1"/>
  <c r="D60" i="175"/>
  <c r="E60" i="175" s="1"/>
  <c r="F60" i="175" s="1"/>
  <c r="E64" i="179" l="1"/>
  <c r="G86" i="175"/>
  <c r="H85" i="175"/>
  <c r="I85" i="175" s="1"/>
  <c r="D61" i="175"/>
  <c r="E61" i="175" s="1"/>
  <c r="F61" i="175" s="1"/>
  <c r="F64" i="179" l="1"/>
  <c r="G87" i="175"/>
  <c r="G88" i="175" s="1"/>
  <c r="G89" i="175" s="1"/>
  <c r="G90" i="175" s="1"/>
  <c r="G91" i="175" s="1"/>
  <c r="G92" i="175" s="1"/>
  <c r="G93" i="175" s="1"/>
  <c r="G94" i="175" s="1"/>
  <c r="G95" i="175" s="1"/>
  <c r="G96" i="175" s="1"/>
  <c r="G97" i="175" s="1"/>
  <c r="G98" i="175" s="1"/>
  <c r="G99" i="175" s="1"/>
  <c r="G100" i="175" s="1"/>
  <c r="G101" i="175" s="1"/>
  <c r="G102" i="175" s="1"/>
  <c r="G103" i="175" s="1"/>
  <c r="G104" i="175" s="1"/>
  <c r="G105" i="175" s="1"/>
  <c r="G106" i="175" s="1"/>
  <c r="G107" i="175" s="1"/>
  <c r="G108" i="175" s="1"/>
  <c r="G109" i="175" s="1"/>
  <c r="G110" i="175" s="1"/>
  <c r="G111" i="175" s="1"/>
  <c r="G112" i="175" s="1"/>
  <c r="G113" i="175" s="1"/>
  <c r="G114" i="175" s="1"/>
  <c r="G115" i="175" s="1"/>
  <c r="G116" i="175" s="1"/>
  <c r="G117" i="175" s="1"/>
  <c r="G118" i="175" s="1"/>
  <c r="G119" i="175" s="1"/>
  <c r="G120" i="175" s="1"/>
  <c r="G121" i="175" s="1"/>
  <c r="G122" i="175" s="1"/>
  <c r="G123" i="175" s="1"/>
  <c r="G124" i="175" s="1"/>
  <c r="G125" i="175" s="1"/>
  <c r="G126" i="175" s="1"/>
  <c r="G127" i="175" s="1"/>
  <c r="G128" i="175" s="1"/>
  <c r="G129" i="175" s="1"/>
  <c r="G130" i="175" s="1"/>
  <c r="G131" i="175" s="1"/>
  <c r="G132" i="175" s="1"/>
  <c r="G133" i="175" s="1"/>
  <c r="G134" i="175" s="1"/>
  <c r="G135" i="175" s="1"/>
  <c r="G136" i="175" s="1"/>
  <c r="G137" i="175" s="1"/>
  <c r="G138" i="175" s="1"/>
  <c r="G139" i="175" s="1"/>
  <c r="G140" i="175" s="1"/>
  <c r="G141" i="175" s="1"/>
  <c r="G142" i="175" s="1"/>
  <c r="G143" i="175" s="1"/>
  <c r="G144" i="175" s="1"/>
  <c r="G145" i="175" s="1"/>
  <c r="G146" i="175" s="1"/>
  <c r="G147" i="175" s="1"/>
  <c r="G148" i="175" s="1"/>
  <c r="G149" i="175" s="1"/>
  <c r="G150" i="175" s="1"/>
  <c r="G151" i="175" s="1"/>
  <c r="G152" i="175" s="1"/>
  <c r="G153" i="175" s="1"/>
  <c r="G154" i="175" s="1"/>
  <c r="G155" i="175" s="1"/>
  <c r="G156" i="175" s="1"/>
  <c r="G157" i="175" s="1"/>
  <c r="G158" i="175" s="1"/>
  <c r="G159" i="175" s="1"/>
  <c r="G160" i="175" s="1"/>
  <c r="G161" i="175" s="1"/>
  <c r="G162" i="175" s="1"/>
  <c r="G163" i="175" s="1"/>
  <c r="G164" i="175" s="1"/>
  <c r="G165" i="175" s="1"/>
  <c r="G166" i="175" s="1"/>
  <c r="G167" i="175" s="1"/>
  <c r="G168" i="175" s="1"/>
  <c r="G169" i="175" s="1"/>
  <c r="G170" i="175" s="1"/>
  <c r="G171" i="175" s="1"/>
  <c r="G172" i="175" s="1"/>
  <c r="G173" i="175" s="1"/>
  <c r="G174" i="175" s="1"/>
  <c r="G175" i="175" s="1"/>
  <c r="G176" i="175" s="1"/>
  <c r="G177" i="175" s="1"/>
  <c r="G178" i="175" s="1"/>
  <c r="G179" i="175" s="1"/>
  <c r="G180" i="175" s="1"/>
  <c r="G181" i="175" s="1"/>
  <c r="G182" i="175" s="1"/>
  <c r="G183" i="175" s="1"/>
  <c r="G184" i="175" s="1"/>
  <c r="G185" i="175" s="1"/>
  <c r="G186" i="175" s="1"/>
  <c r="G187" i="175" s="1"/>
  <c r="G188" i="175" s="1"/>
  <c r="G189" i="175" s="1"/>
  <c r="G190" i="175" s="1"/>
  <c r="G191" i="175" s="1"/>
  <c r="G192" i="175" s="1"/>
  <c r="G193" i="175" s="1"/>
  <c r="G194" i="175" s="1"/>
  <c r="G195" i="175" s="1"/>
  <c r="G196" i="175" s="1"/>
  <c r="G197" i="175" s="1"/>
  <c r="G198" i="175" s="1"/>
  <c r="G199" i="175" s="1"/>
  <c r="G200" i="175" s="1"/>
  <c r="G201" i="175" s="1"/>
  <c r="G202" i="175" s="1"/>
  <c r="G203" i="175" s="1"/>
  <c r="G204" i="175" s="1"/>
  <c r="G205" i="175" s="1"/>
  <c r="G206" i="175" s="1"/>
  <c r="G207" i="175" s="1"/>
  <c r="G208" i="175" s="1"/>
  <c r="G209" i="175" s="1"/>
  <c r="G210" i="175" s="1"/>
  <c r="G211" i="175" s="1"/>
  <c r="G212" i="175" s="1"/>
  <c r="G213" i="175" s="1"/>
  <c r="G214" i="175" s="1"/>
  <c r="G215" i="175" s="1"/>
  <c r="G216" i="175" s="1"/>
  <c r="G217" i="175" s="1"/>
  <c r="G218" i="175" s="1"/>
  <c r="G219" i="175" s="1"/>
  <c r="G220" i="175" s="1"/>
  <c r="G221" i="175" s="1"/>
  <c r="G222" i="175" s="1"/>
  <c r="G223" i="175" s="1"/>
  <c r="G224" i="175" s="1"/>
  <c r="G225" i="175" s="1"/>
  <c r="G226" i="175" s="1"/>
  <c r="G227" i="175" s="1"/>
  <c r="G228" i="175" s="1"/>
  <c r="G229" i="175" s="1"/>
  <c r="G230" i="175" s="1"/>
  <c r="G231" i="175" s="1"/>
  <c r="G232" i="175" s="1"/>
  <c r="G233" i="175" s="1"/>
  <c r="G234" i="175" s="1"/>
  <c r="G235" i="175" s="1"/>
  <c r="G236" i="175" s="1"/>
  <c r="G237" i="175" s="1"/>
  <c r="G238" i="175" s="1"/>
  <c r="G239" i="175" s="1"/>
  <c r="G240" i="175" s="1"/>
  <c r="G241" i="175" s="1"/>
  <c r="G242" i="175" s="1"/>
  <c r="G243" i="175" s="1"/>
  <c r="G244" i="175" s="1"/>
  <c r="G245" i="175" s="1"/>
  <c r="G246" i="175" s="1"/>
  <c r="G247" i="175" s="1"/>
  <c r="G248" i="175" s="1"/>
  <c r="G249" i="175" s="1"/>
  <c r="G250" i="175" s="1"/>
  <c r="G251" i="175" s="1"/>
  <c r="G252" i="175" s="1"/>
  <c r="G253" i="175" s="1"/>
  <c r="G254" i="175" s="1"/>
  <c r="G255" i="175" s="1"/>
  <c r="G256" i="175" s="1"/>
  <c r="G257" i="175" s="1"/>
  <c r="G258" i="175" s="1"/>
  <c r="G259" i="175" s="1"/>
  <c r="G260" i="175" s="1"/>
  <c r="G261" i="175" s="1"/>
  <c r="G262" i="175" s="1"/>
  <c r="G263" i="175" s="1"/>
  <c r="G264" i="175" s="1"/>
  <c r="G265" i="175" s="1"/>
  <c r="G266" i="175" s="1"/>
  <c r="G267" i="175" s="1"/>
  <c r="G268" i="175" s="1"/>
  <c r="G269" i="175" s="1"/>
  <c r="G270" i="175" s="1"/>
  <c r="G271" i="175" s="1"/>
  <c r="G272" i="175" s="1"/>
  <c r="G273" i="175" s="1"/>
  <c r="G274" i="175" s="1"/>
  <c r="G275" i="175" s="1"/>
  <c r="G276" i="175" s="1"/>
  <c r="G277" i="175" s="1"/>
  <c r="G278" i="175" s="1"/>
  <c r="G279" i="175" s="1"/>
  <c r="G280" i="175" s="1"/>
  <c r="G281" i="175" s="1"/>
  <c r="G282" i="175" s="1"/>
  <c r="G283" i="175" s="1"/>
  <c r="G284" i="175" s="1"/>
  <c r="G285" i="175" s="1"/>
  <c r="G286" i="175" s="1"/>
  <c r="G287" i="175" s="1"/>
  <c r="G288" i="175" s="1"/>
  <c r="G289" i="175" s="1"/>
  <c r="G290" i="175" s="1"/>
  <c r="G291" i="175" s="1"/>
  <c r="G292" i="175" s="1"/>
  <c r="G293" i="175" s="1"/>
  <c r="G294" i="175" s="1"/>
  <c r="G295" i="175" s="1"/>
  <c r="G296" i="175" s="1"/>
  <c r="G297" i="175" s="1"/>
  <c r="G298" i="175" s="1"/>
  <c r="G299" i="175" s="1"/>
  <c r="G300" i="175" s="1"/>
  <c r="G301" i="175" s="1"/>
  <c r="G302" i="175" s="1"/>
  <c r="G303" i="175" s="1"/>
  <c r="G304" i="175" s="1"/>
  <c r="G305" i="175" s="1"/>
  <c r="G306" i="175" s="1"/>
  <c r="G307" i="175" s="1"/>
  <c r="G308" i="175" s="1"/>
  <c r="G309" i="175" s="1"/>
  <c r="G310" i="175" s="1"/>
  <c r="G311" i="175" s="1"/>
  <c r="G312" i="175" s="1"/>
  <c r="G313" i="175" s="1"/>
  <c r="G314" i="175" s="1"/>
  <c r="G315" i="175" s="1"/>
  <c r="G316" i="175" s="1"/>
  <c r="G317" i="175" s="1"/>
  <c r="G318" i="175" s="1"/>
  <c r="G319" i="175" s="1"/>
  <c r="G320" i="175" s="1"/>
  <c r="G321" i="175" s="1"/>
  <c r="G322" i="175" s="1"/>
  <c r="G323" i="175" s="1"/>
  <c r="G324" i="175" s="1"/>
  <c r="G325" i="175" s="1"/>
  <c r="G326" i="175" s="1"/>
  <c r="G327" i="175" s="1"/>
  <c r="G328" i="175" s="1"/>
  <c r="G329" i="175" s="1"/>
  <c r="G330" i="175" s="1"/>
  <c r="G331" i="175" s="1"/>
  <c r="G332" i="175" s="1"/>
  <c r="G333" i="175" s="1"/>
  <c r="G334" i="175" s="1"/>
  <c r="G335" i="175" s="1"/>
  <c r="G336" i="175" s="1"/>
  <c r="G337" i="175" s="1"/>
  <c r="G338" i="175" s="1"/>
  <c r="G339" i="175" s="1"/>
  <c r="G340" i="175" s="1"/>
  <c r="G341" i="175" s="1"/>
  <c r="G342" i="175" s="1"/>
  <c r="G343" i="175" s="1"/>
  <c r="G344" i="175" s="1"/>
  <c r="G345" i="175" s="1"/>
  <c r="G346" i="175" s="1"/>
  <c r="G347" i="175" s="1"/>
  <c r="G348" i="175" s="1"/>
  <c r="G349" i="175" s="1"/>
  <c r="G350" i="175" s="1"/>
  <c r="G351" i="175" s="1"/>
  <c r="G352" i="175" s="1"/>
  <c r="G353" i="175" s="1"/>
  <c r="G354" i="175" s="1"/>
  <c r="G355" i="175" s="1"/>
  <c r="G356" i="175" s="1"/>
  <c r="G357" i="175" s="1"/>
  <c r="G358" i="175" s="1"/>
  <c r="G359" i="175" s="1"/>
  <c r="G360" i="175" s="1"/>
  <c r="G361" i="175" s="1"/>
  <c r="G362" i="175" s="1"/>
  <c r="G363" i="175" s="1"/>
  <c r="G364" i="175" s="1"/>
  <c r="G365" i="175" s="1"/>
  <c r="G366" i="175" s="1"/>
  <c r="G367" i="175" s="1"/>
  <c r="G368" i="175" s="1"/>
  <c r="G369" i="175" s="1"/>
  <c r="G370" i="175" s="1"/>
  <c r="G371" i="175" s="1"/>
  <c r="G372" i="175" s="1"/>
  <c r="G373" i="175" s="1"/>
  <c r="G374" i="175" s="1"/>
  <c r="G375" i="175" s="1"/>
  <c r="G376" i="175" s="1"/>
  <c r="G377" i="175" s="1"/>
  <c r="G378" i="175" s="1"/>
  <c r="G379" i="175" s="1"/>
  <c r="G380" i="175" s="1"/>
  <c r="G381" i="175" s="1"/>
  <c r="G382" i="175" s="1"/>
  <c r="G383" i="175" s="1"/>
  <c r="G384" i="175" s="1"/>
  <c r="G385" i="175" s="1"/>
  <c r="G386" i="175" s="1"/>
  <c r="G387" i="175" s="1"/>
  <c r="G388" i="175" s="1"/>
  <c r="G389" i="175" s="1"/>
  <c r="G390" i="175" s="1"/>
  <c r="G391" i="175" s="1"/>
  <c r="G392" i="175" s="1"/>
  <c r="G393" i="175" s="1"/>
  <c r="G394" i="175" s="1"/>
  <c r="G395" i="175" s="1"/>
  <c r="G396" i="175" s="1"/>
  <c r="G397" i="175" s="1"/>
  <c r="G398" i="175" s="1"/>
  <c r="G399" i="175" s="1"/>
  <c r="G400" i="175" s="1"/>
  <c r="G401" i="175" s="1"/>
  <c r="G402" i="175" s="1"/>
  <c r="G403" i="175" s="1"/>
  <c r="G404" i="175" s="1"/>
  <c r="G405" i="175" s="1"/>
  <c r="G406" i="175" s="1"/>
  <c r="G407" i="175" s="1"/>
  <c r="G408" i="175" s="1"/>
  <c r="G409" i="175" s="1"/>
  <c r="G410" i="175" s="1"/>
  <c r="G411" i="175" s="1"/>
  <c r="G412" i="175" s="1"/>
  <c r="G413" i="175" s="1"/>
  <c r="G414" i="175" s="1"/>
  <c r="G415" i="175" s="1"/>
  <c r="G416" i="175" s="1"/>
  <c r="G417" i="175" s="1"/>
  <c r="G418" i="175" s="1"/>
  <c r="G419" i="175" s="1"/>
  <c r="G420" i="175" s="1"/>
  <c r="G421" i="175" s="1"/>
  <c r="G422" i="175" s="1"/>
  <c r="G423" i="175" s="1"/>
  <c r="G424" i="175" s="1"/>
  <c r="G425" i="175" s="1"/>
  <c r="G426" i="175" s="1"/>
  <c r="G427" i="175" s="1"/>
  <c r="G428" i="175" s="1"/>
  <c r="G429" i="175" s="1"/>
  <c r="G430" i="175" s="1"/>
  <c r="G431" i="175" s="1"/>
  <c r="G432" i="175" s="1"/>
  <c r="G433" i="175" s="1"/>
  <c r="G434" i="175" s="1"/>
  <c r="G435" i="175" s="1"/>
  <c r="G436" i="175" s="1"/>
  <c r="G437" i="175" s="1"/>
  <c r="G438" i="175" s="1"/>
  <c r="G439" i="175" s="1"/>
  <c r="G440" i="175" s="1"/>
  <c r="G441" i="175" s="1"/>
  <c r="G442" i="175" s="1"/>
  <c r="G443" i="175" s="1"/>
  <c r="G444" i="175" s="1"/>
  <c r="G445" i="175" s="1"/>
  <c r="G446" i="175" s="1"/>
  <c r="G447" i="175" s="1"/>
  <c r="G448" i="175" s="1"/>
  <c r="G449" i="175" s="1"/>
  <c r="G450" i="175" s="1"/>
  <c r="G451" i="175" s="1"/>
  <c r="G452" i="175" s="1"/>
  <c r="G453" i="175" s="1"/>
  <c r="G454" i="175" s="1"/>
  <c r="G455" i="175" s="1"/>
  <c r="G456" i="175" s="1"/>
  <c r="G457" i="175" s="1"/>
  <c r="G458" i="175" s="1"/>
  <c r="G459" i="175" s="1"/>
  <c r="G460" i="175" s="1"/>
  <c r="G461" i="175" s="1"/>
  <c r="G462" i="175" s="1"/>
  <c r="G463" i="175" s="1"/>
  <c r="G464" i="175" s="1"/>
  <c r="G465" i="175" s="1"/>
  <c r="G466" i="175" s="1"/>
  <c r="G467" i="175" s="1"/>
  <c r="G468" i="175" s="1"/>
  <c r="G469" i="175" s="1"/>
  <c r="G470" i="175" s="1"/>
  <c r="G471" i="175" s="1"/>
  <c r="G472" i="175" s="1"/>
  <c r="G473" i="175" s="1"/>
  <c r="G474" i="175" s="1"/>
  <c r="G475" i="175" s="1"/>
  <c r="G476" i="175" s="1"/>
  <c r="G477" i="175" s="1"/>
  <c r="G478" i="175" s="1"/>
  <c r="G479" i="175" s="1"/>
  <c r="G480" i="175" s="1"/>
  <c r="G481" i="175" s="1"/>
  <c r="G482" i="175" s="1"/>
  <c r="G483" i="175" s="1"/>
  <c r="G484" i="175" s="1"/>
  <c r="G485" i="175" s="1"/>
  <c r="G486" i="175" s="1"/>
  <c r="G487" i="175" s="1"/>
  <c r="G488" i="175" s="1"/>
  <c r="G489" i="175" s="1"/>
  <c r="G490" i="175" s="1"/>
  <c r="G491" i="175" s="1"/>
  <c r="G492" i="175" s="1"/>
  <c r="G493" i="175" s="1"/>
  <c r="G494" i="175" s="1"/>
  <c r="G495" i="175" s="1"/>
  <c r="G496" i="175" s="1"/>
  <c r="G497" i="175" s="1"/>
  <c r="G498" i="175" s="1"/>
  <c r="G499" i="175" s="1"/>
  <c r="G500" i="175" s="1"/>
  <c r="G501" i="175" s="1"/>
  <c r="G502" i="175" s="1"/>
  <c r="G503" i="175" s="1"/>
  <c r="G504" i="175" s="1"/>
  <c r="G505" i="175" s="1"/>
  <c r="G506" i="175" s="1"/>
  <c r="G507" i="175" s="1"/>
  <c r="G508" i="175" s="1"/>
  <c r="G509" i="175" s="1"/>
  <c r="G510" i="175" s="1"/>
  <c r="G511" i="175" s="1"/>
  <c r="G512" i="175" s="1"/>
  <c r="G513" i="175" s="1"/>
  <c r="G514" i="175" s="1"/>
  <c r="G515" i="175" s="1"/>
  <c r="G516" i="175" s="1"/>
  <c r="G517" i="175" s="1"/>
  <c r="G518" i="175" s="1"/>
  <c r="G519" i="175" s="1"/>
  <c r="G520" i="175" s="1"/>
  <c r="G521" i="175" s="1"/>
  <c r="G522" i="175" s="1"/>
  <c r="G523" i="175" s="1"/>
  <c r="G524" i="175" s="1"/>
  <c r="G525" i="175" s="1"/>
  <c r="G526" i="175" s="1"/>
  <c r="G527" i="175" s="1"/>
  <c r="G528" i="175" s="1"/>
  <c r="G529" i="175" s="1"/>
  <c r="G530" i="175" s="1"/>
  <c r="G531" i="175" s="1"/>
  <c r="G532" i="175" s="1"/>
  <c r="G533" i="175" s="1"/>
  <c r="G534" i="175" s="1"/>
  <c r="G535" i="175" s="1"/>
  <c r="G536" i="175" s="1"/>
  <c r="G537" i="175" s="1"/>
  <c r="G538" i="175" s="1"/>
  <c r="G539" i="175" s="1"/>
  <c r="G540" i="175" s="1"/>
  <c r="G541" i="175" s="1"/>
  <c r="G542" i="175" s="1"/>
  <c r="G543" i="175" s="1"/>
  <c r="G544" i="175" s="1"/>
  <c r="G545" i="175" s="1"/>
  <c r="G546" i="175" s="1"/>
  <c r="G547" i="175" s="1"/>
  <c r="G548" i="175" s="1"/>
  <c r="G549" i="175" s="1"/>
  <c r="G550" i="175" s="1"/>
  <c r="G551" i="175" s="1"/>
  <c r="G552" i="175" s="1"/>
  <c r="G553" i="175" s="1"/>
  <c r="G554" i="175" s="1"/>
  <c r="G555" i="175" s="1"/>
  <c r="G556" i="175" s="1"/>
  <c r="G557" i="175" s="1"/>
  <c r="G558" i="175" s="1"/>
  <c r="G559" i="175" s="1"/>
  <c r="G560" i="175" s="1"/>
  <c r="G561" i="175" s="1"/>
  <c r="G562" i="175" s="1"/>
  <c r="G563" i="175" s="1"/>
  <c r="G564" i="175" s="1"/>
  <c r="G565" i="175" s="1"/>
  <c r="G566" i="175" s="1"/>
  <c r="G567" i="175" s="1"/>
  <c r="G568" i="175" s="1"/>
  <c r="G569" i="175" s="1"/>
  <c r="G570" i="175" s="1"/>
  <c r="G571" i="175" s="1"/>
  <c r="G572" i="175" s="1"/>
  <c r="G573" i="175" s="1"/>
  <c r="G574" i="175" s="1"/>
  <c r="G575" i="175" s="1"/>
  <c r="G576" i="175" s="1"/>
  <c r="G577" i="175" s="1"/>
  <c r="G578" i="175" s="1"/>
  <c r="G579" i="175" s="1"/>
  <c r="G580" i="175" s="1"/>
  <c r="G581" i="175" s="1"/>
  <c r="G582" i="175" s="1"/>
  <c r="G583" i="175" s="1"/>
  <c r="G584" i="175" s="1"/>
  <c r="G585" i="175" s="1"/>
  <c r="G586" i="175" s="1"/>
  <c r="G587" i="175" s="1"/>
  <c r="G588" i="175" s="1"/>
  <c r="G589" i="175" s="1"/>
  <c r="G590" i="175" s="1"/>
  <c r="G591" i="175" s="1"/>
  <c r="G592" i="175" s="1"/>
  <c r="G593" i="175" s="1"/>
  <c r="G594" i="175" s="1"/>
  <c r="G595" i="175" s="1"/>
  <c r="G596" i="175" s="1"/>
  <c r="G597" i="175" s="1"/>
  <c r="G598" i="175" s="1"/>
  <c r="G599" i="175" s="1"/>
  <c r="G600" i="175" s="1"/>
  <c r="G601" i="175" s="1"/>
  <c r="G602" i="175" s="1"/>
  <c r="G603" i="175" s="1"/>
  <c r="G604" i="175" s="1"/>
  <c r="G605" i="175" s="1"/>
  <c r="G606" i="175" s="1"/>
  <c r="G607" i="175" s="1"/>
  <c r="G608" i="175" s="1"/>
  <c r="G609" i="175" s="1"/>
  <c r="G610" i="175" s="1"/>
  <c r="G611" i="175" s="1"/>
  <c r="G612" i="175" s="1"/>
  <c r="G613" i="175" s="1"/>
  <c r="G614" i="175" s="1"/>
  <c r="G615" i="175" s="1"/>
  <c r="G616" i="175" s="1"/>
  <c r="G617" i="175" s="1"/>
  <c r="G618" i="175" s="1"/>
  <c r="G619" i="175" s="1"/>
  <c r="G620" i="175" s="1"/>
  <c r="G621" i="175" s="1"/>
  <c r="G622" i="175" s="1"/>
  <c r="G623" i="175" s="1"/>
  <c r="G624" i="175" s="1"/>
  <c r="G625" i="175" s="1"/>
  <c r="G626" i="175" s="1"/>
  <c r="G627" i="175" s="1"/>
  <c r="G628" i="175" s="1"/>
  <c r="G629" i="175" s="1"/>
  <c r="G630" i="175" s="1"/>
  <c r="G631" i="175" s="1"/>
  <c r="G632" i="175" s="1"/>
  <c r="G633" i="175" s="1"/>
  <c r="G634" i="175" s="1"/>
  <c r="G635" i="175" s="1"/>
  <c r="G636" i="175" s="1"/>
  <c r="G637" i="175" s="1"/>
  <c r="G638" i="175" s="1"/>
  <c r="G639" i="175" s="1"/>
  <c r="G640" i="175" s="1"/>
  <c r="G641" i="175" s="1"/>
  <c r="G642" i="175" s="1"/>
  <c r="G643" i="175" s="1"/>
  <c r="G644" i="175" s="1"/>
  <c r="G645" i="175" s="1"/>
  <c r="G646" i="175" s="1"/>
  <c r="G647" i="175" s="1"/>
  <c r="G648" i="175" s="1"/>
  <c r="G649" i="175" s="1"/>
  <c r="G650" i="175" s="1"/>
  <c r="G651" i="175" s="1"/>
  <c r="G652" i="175" s="1"/>
  <c r="G653" i="175" s="1"/>
  <c r="G654" i="175" s="1"/>
  <c r="G655" i="175" s="1"/>
  <c r="G656" i="175" s="1"/>
  <c r="G657" i="175" s="1"/>
  <c r="G658" i="175" s="1"/>
  <c r="G659" i="175" s="1"/>
  <c r="G660" i="175" s="1"/>
  <c r="G661" i="175" s="1"/>
  <c r="G662" i="175" s="1"/>
  <c r="G663" i="175" s="1"/>
  <c r="G664" i="175" s="1"/>
  <c r="G665" i="175" s="1"/>
  <c r="G666" i="175" s="1"/>
  <c r="G667" i="175" s="1"/>
  <c r="G668" i="175" s="1"/>
  <c r="G669" i="175" s="1"/>
  <c r="G670" i="175" s="1"/>
  <c r="G671" i="175" s="1"/>
  <c r="G672" i="175" s="1"/>
  <c r="G673" i="175" s="1"/>
  <c r="G674" i="175" s="1"/>
  <c r="G675" i="175" s="1"/>
  <c r="G676" i="175" s="1"/>
  <c r="G677" i="175" s="1"/>
  <c r="G678" i="175" s="1"/>
  <c r="G679" i="175" s="1"/>
  <c r="G680" i="175" s="1"/>
  <c r="G681" i="175" s="1"/>
  <c r="G682" i="175" s="1"/>
  <c r="G683" i="175" s="1"/>
  <c r="G684" i="175" s="1"/>
  <c r="G685" i="175" s="1"/>
  <c r="G686" i="175" s="1"/>
  <c r="G687" i="175" s="1"/>
  <c r="G688" i="175" s="1"/>
  <c r="G689" i="175" s="1"/>
  <c r="G690" i="175" s="1"/>
  <c r="G691" i="175" s="1"/>
  <c r="G692" i="175" s="1"/>
  <c r="G693" i="175" s="1"/>
  <c r="G694" i="175" s="1"/>
  <c r="G695" i="175" s="1"/>
  <c r="G696" i="175" s="1"/>
  <c r="G697" i="175" s="1"/>
  <c r="G698" i="175" s="1"/>
  <c r="G699" i="175" s="1"/>
  <c r="G700" i="175" s="1"/>
  <c r="G701" i="175" s="1"/>
  <c r="G702" i="175" s="1"/>
  <c r="G703" i="175" s="1"/>
  <c r="G704" i="175" s="1"/>
  <c r="G705" i="175" s="1"/>
  <c r="G706" i="175" s="1"/>
  <c r="G707" i="175" s="1"/>
  <c r="G708" i="175" s="1"/>
  <c r="G709" i="175" s="1"/>
  <c r="G710" i="175" s="1"/>
  <c r="G711" i="175" s="1"/>
  <c r="G712" i="175" s="1"/>
  <c r="G713" i="175" s="1"/>
  <c r="G714" i="175" s="1"/>
  <c r="G715" i="175" s="1"/>
  <c r="G716" i="175" s="1"/>
  <c r="G717" i="175" s="1"/>
  <c r="G718" i="175" s="1"/>
  <c r="G719" i="175" s="1"/>
  <c r="G720" i="175" s="1"/>
  <c r="G721" i="175" s="1"/>
  <c r="G722" i="175" s="1"/>
  <c r="G723" i="175" s="1"/>
  <c r="G724" i="175" s="1"/>
  <c r="G725" i="175" s="1"/>
  <c r="G726" i="175" s="1"/>
  <c r="G727" i="175" s="1"/>
  <c r="G728" i="175" s="1"/>
  <c r="G729" i="175" s="1"/>
  <c r="G730" i="175" s="1"/>
  <c r="G731" i="175" s="1"/>
  <c r="G732" i="175" s="1"/>
  <c r="G733" i="175" s="1"/>
  <c r="G734" i="175" s="1"/>
  <c r="G735" i="175" s="1"/>
  <c r="G736" i="175" s="1"/>
  <c r="G737" i="175" s="1"/>
  <c r="G738" i="175" s="1"/>
  <c r="G739" i="175" s="1"/>
  <c r="G740" i="175" s="1"/>
  <c r="G741" i="175" s="1"/>
  <c r="G742" i="175" s="1"/>
  <c r="G743" i="175" s="1"/>
  <c r="G744" i="175" s="1"/>
  <c r="G745" i="175" s="1"/>
  <c r="G746" i="175" s="1"/>
  <c r="G747" i="175" s="1"/>
  <c r="G748" i="175" s="1"/>
  <c r="G749" i="175" s="1"/>
  <c r="G750" i="175" s="1"/>
  <c r="G751" i="175" s="1"/>
  <c r="G752" i="175" s="1"/>
  <c r="G753" i="175" s="1"/>
  <c r="G754" i="175" s="1"/>
  <c r="G755" i="175" s="1"/>
  <c r="G756" i="175" s="1"/>
  <c r="G757" i="175" s="1"/>
  <c r="G758" i="175" s="1"/>
  <c r="G759" i="175" s="1"/>
  <c r="G760" i="175" s="1"/>
  <c r="G761" i="175" s="1"/>
  <c r="G762" i="175" s="1"/>
  <c r="G763" i="175" s="1"/>
  <c r="G764" i="175" s="1"/>
  <c r="G765" i="175" s="1"/>
  <c r="G766" i="175" s="1"/>
  <c r="G767" i="175" s="1"/>
  <c r="G768" i="175" s="1"/>
  <c r="G769" i="175" s="1"/>
  <c r="G770" i="175" s="1"/>
  <c r="G771" i="175" s="1"/>
  <c r="G772" i="175" s="1"/>
  <c r="G773" i="175" s="1"/>
  <c r="G774" i="175" s="1"/>
  <c r="G775" i="175" s="1"/>
  <c r="G776" i="175" s="1"/>
  <c r="G777" i="175" s="1"/>
  <c r="G778" i="175" s="1"/>
  <c r="G779" i="175" s="1"/>
  <c r="G780" i="175" s="1"/>
  <c r="G781" i="175" s="1"/>
  <c r="G782" i="175" s="1"/>
  <c r="G783" i="175" s="1"/>
  <c r="G784" i="175" s="1"/>
  <c r="G785" i="175" s="1"/>
  <c r="G786" i="175" s="1"/>
  <c r="G787" i="175" s="1"/>
  <c r="G788" i="175" s="1"/>
  <c r="G789" i="175" s="1"/>
  <c r="G790" i="175" s="1"/>
  <c r="G791" i="175" s="1"/>
  <c r="G792" i="175" s="1"/>
  <c r="G793" i="175" s="1"/>
  <c r="G794" i="175" s="1"/>
  <c r="G795" i="175" s="1"/>
  <c r="G796" i="175" s="1"/>
  <c r="G797" i="175" s="1"/>
  <c r="G798" i="175" s="1"/>
  <c r="G799" i="175" s="1"/>
  <c r="G800" i="175" s="1"/>
  <c r="G801" i="175" s="1"/>
  <c r="G802" i="175" s="1"/>
  <c r="G803" i="175" s="1"/>
  <c r="G804" i="175" s="1"/>
  <c r="G805" i="175" s="1"/>
  <c r="G806" i="175" s="1"/>
  <c r="G807" i="175" s="1"/>
  <c r="G808" i="175" s="1"/>
  <c r="G809" i="175" s="1"/>
  <c r="G810" i="175" s="1"/>
  <c r="G811" i="175" s="1"/>
  <c r="G812" i="175" s="1"/>
  <c r="G813" i="175" s="1"/>
  <c r="G814" i="175" s="1"/>
  <c r="G815" i="175" s="1"/>
  <c r="G816" i="175" s="1"/>
  <c r="G817" i="175" s="1"/>
  <c r="G818" i="175" s="1"/>
  <c r="G819" i="175" s="1"/>
  <c r="G820" i="175" s="1"/>
  <c r="G821" i="175" s="1"/>
  <c r="G822" i="175" s="1"/>
  <c r="G823" i="175" s="1"/>
  <c r="G824" i="175" s="1"/>
  <c r="G825" i="175" s="1"/>
  <c r="G826" i="175" s="1"/>
  <c r="G827" i="175" s="1"/>
  <c r="G828" i="175" s="1"/>
  <c r="G829" i="175" s="1"/>
  <c r="G830" i="175" s="1"/>
  <c r="G831" i="175" s="1"/>
  <c r="G832" i="175" s="1"/>
  <c r="G833" i="175" s="1"/>
  <c r="G834" i="175" s="1"/>
  <c r="G835" i="175" s="1"/>
  <c r="G836" i="175" s="1"/>
  <c r="G837" i="175" s="1"/>
  <c r="G838" i="175" s="1"/>
  <c r="G839" i="175" s="1"/>
  <c r="G840" i="175" s="1"/>
  <c r="G841" i="175" s="1"/>
  <c r="G842" i="175" s="1"/>
  <c r="G843" i="175" s="1"/>
  <c r="G844" i="175" s="1"/>
  <c r="G845" i="175" s="1"/>
  <c r="G846" i="175" s="1"/>
  <c r="G847" i="175" s="1"/>
  <c r="G848" i="175" s="1"/>
  <c r="G849" i="175" s="1"/>
  <c r="G850" i="175" s="1"/>
  <c r="G851" i="175" s="1"/>
  <c r="G852" i="175" s="1"/>
  <c r="G853" i="175" s="1"/>
  <c r="G854" i="175" s="1"/>
  <c r="G855" i="175" s="1"/>
  <c r="G856" i="175" s="1"/>
  <c r="G857" i="175" s="1"/>
  <c r="G858" i="175" s="1"/>
  <c r="G859" i="175" s="1"/>
  <c r="G860" i="175" s="1"/>
  <c r="G861" i="175" s="1"/>
  <c r="G862" i="175" s="1"/>
  <c r="G863" i="175" s="1"/>
  <c r="G864" i="175" s="1"/>
  <c r="G865" i="175" s="1"/>
  <c r="G866" i="175" s="1"/>
  <c r="G867" i="175" s="1"/>
  <c r="G868" i="175" s="1"/>
  <c r="G869" i="175" s="1"/>
  <c r="G870" i="175" s="1"/>
  <c r="G871" i="175" s="1"/>
  <c r="G872" i="175" s="1"/>
  <c r="G873" i="175" s="1"/>
  <c r="G874" i="175" s="1"/>
  <c r="G875" i="175" s="1"/>
  <c r="G876" i="175" s="1"/>
  <c r="G877" i="175" s="1"/>
  <c r="G878" i="175" s="1"/>
  <c r="G879" i="175" s="1"/>
  <c r="G880" i="175" s="1"/>
  <c r="G881" i="175" s="1"/>
  <c r="G882" i="175" s="1"/>
  <c r="G883" i="175" s="1"/>
  <c r="G884" i="175" s="1"/>
  <c r="G885" i="175" s="1"/>
  <c r="G886" i="175" s="1"/>
  <c r="G887" i="175" s="1"/>
  <c r="G888" i="175" s="1"/>
  <c r="G889" i="175" s="1"/>
  <c r="G890" i="175" s="1"/>
  <c r="G891" i="175" s="1"/>
  <c r="G892" i="175" s="1"/>
  <c r="G893" i="175" s="1"/>
  <c r="G894" i="175" s="1"/>
  <c r="G895" i="175" s="1"/>
  <c r="G896" i="175" s="1"/>
  <c r="G897" i="175" s="1"/>
  <c r="G898" i="175" s="1"/>
  <c r="G899" i="175" s="1"/>
  <c r="G900" i="175" s="1"/>
  <c r="G901" i="175" s="1"/>
  <c r="G902" i="175" s="1"/>
  <c r="G903" i="175" s="1"/>
  <c r="G904" i="175" s="1"/>
  <c r="G905" i="175" s="1"/>
  <c r="G906" i="175" s="1"/>
  <c r="G907" i="175" s="1"/>
  <c r="G908" i="175" s="1"/>
  <c r="G909" i="175" s="1"/>
  <c r="G910" i="175" s="1"/>
  <c r="G911" i="175" s="1"/>
  <c r="G912" i="175" s="1"/>
  <c r="G913" i="175" s="1"/>
  <c r="G914" i="175" s="1"/>
  <c r="G915" i="175" s="1"/>
  <c r="G916" i="175" s="1"/>
  <c r="G917" i="175" s="1"/>
  <c r="G918" i="175" s="1"/>
  <c r="G919" i="175" s="1"/>
  <c r="G920" i="175" s="1"/>
  <c r="G921" i="175" s="1"/>
  <c r="G922" i="175" s="1"/>
  <c r="G923" i="175" s="1"/>
  <c r="G924" i="175" s="1"/>
  <c r="G925" i="175" s="1"/>
  <c r="G926" i="175" s="1"/>
  <c r="G927" i="175" s="1"/>
  <c r="G928" i="175" s="1"/>
  <c r="G929" i="175" s="1"/>
  <c r="G930" i="175" s="1"/>
  <c r="G931" i="175" s="1"/>
  <c r="G932" i="175" s="1"/>
  <c r="G933" i="175" s="1"/>
  <c r="G934" i="175" s="1"/>
  <c r="G935" i="175" s="1"/>
  <c r="G936" i="175" s="1"/>
  <c r="G937" i="175" s="1"/>
  <c r="G938" i="175" s="1"/>
  <c r="G939" i="175" s="1"/>
  <c r="G940" i="175" s="1"/>
  <c r="G941" i="175" s="1"/>
  <c r="G942" i="175" s="1"/>
  <c r="G943" i="175" s="1"/>
  <c r="G944" i="175" s="1"/>
  <c r="G945" i="175" s="1"/>
  <c r="G946" i="175" s="1"/>
  <c r="G947" i="175" s="1"/>
  <c r="G948" i="175" s="1"/>
  <c r="G949" i="175" s="1"/>
  <c r="G950" i="175" s="1"/>
  <c r="G951" i="175" s="1"/>
  <c r="G952" i="175" s="1"/>
  <c r="G953" i="175" s="1"/>
  <c r="G954" i="175" s="1"/>
  <c r="G955" i="175" s="1"/>
  <c r="G956" i="175" s="1"/>
  <c r="G957" i="175" s="1"/>
  <c r="G958" i="175" s="1"/>
  <c r="G959" i="175" s="1"/>
  <c r="G960" i="175" s="1"/>
  <c r="G961" i="175" s="1"/>
  <c r="G962" i="175" s="1"/>
  <c r="G963" i="175" s="1"/>
  <c r="G964" i="175" s="1"/>
  <c r="G965" i="175" s="1"/>
  <c r="G966" i="175" s="1"/>
  <c r="G967" i="175" s="1"/>
  <c r="G968" i="175" s="1"/>
  <c r="G969" i="175" s="1"/>
  <c r="G970" i="175" s="1"/>
  <c r="G971" i="175" s="1"/>
  <c r="G972" i="175" s="1"/>
  <c r="G973" i="175" s="1"/>
  <c r="G974" i="175" s="1"/>
  <c r="G975" i="175" s="1"/>
  <c r="G976" i="175" s="1"/>
  <c r="G977" i="175" s="1"/>
  <c r="G978" i="175" s="1"/>
  <c r="G979" i="175" s="1"/>
  <c r="G980" i="175" s="1"/>
  <c r="G981" i="175" s="1"/>
  <c r="G982" i="175" s="1"/>
  <c r="G983" i="175" s="1"/>
  <c r="G984" i="175" s="1"/>
  <c r="G985" i="175" s="1"/>
  <c r="G986" i="175" s="1"/>
  <c r="G987" i="175" s="1"/>
  <c r="G988" i="175" s="1"/>
  <c r="G989" i="175" s="1"/>
  <c r="G990" i="175" s="1"/>
  <c r="G991" i="175" s="1"/>
  <c r="G992" i="175" s="1"/>
  <c r="G993" i="175" s="1"/>
  <c r="G994" i="175" s="1"/>
  <c r="G995" i="175" s="1"/>
  <c r="G996" i="175" s="1"/>
  <c r="G997" i="175" s="1"/>
  <c r="G998" i="175" s="1"/>
  <c r="G999" i="175" s="1"/>
  <c r="G1000" i="175" s="1"/>
  <c r="G1001" i="175" s="1"/>
  <c r="G1002" i="175" s="1"/>
  <c r="G1003" i="175" s="1"/>
  <c r="G1004" i="175" s="1"/>
  <c r="G1005" i="175" s="1"/>
  <c r="G1006" i="175" s="1"/>
  <c r="G1007" i="175" s="1"/>
  <c r="G1008" i="175" s="1"/>
  <c r="G1009" i="175" s="1"/>
  <c r="G1010" i="175" s="1"/>
  <c r="G1011" i="175" s="1"/>
  <c r="G1012" i="175" s="1"/>
  <c r="G1013" i="175" s="1"/>
  <c r="G1014" i="175" s="1"/>
  <c r="G1015" i="175" s="1"/>
  <c r="G1016" i="175" s="1"/>
  <c r="G1017" i="175" s="1"/>
  <c r="G1018" i="175" s="1"/>
  <c r="G1019" i="175" s="1"/>
  <c r="G1020" i="175" s="1"/>
  <c r="G1021" i="175" s="1"/>
  <c r="G1022" i="175" s="1"/>
  <c r="G1023" i="175" s="1"/>
  <c r="G1024" i="175" s="1"/>
  <c r="G1025" i="175" s="1"/>
  <c r="G1026" i="175" s="1"/>
  <c r="G1027" i="175" s="1"/>
  <c r="G1028" i="175" s="1"/>
  <c r="G1029" i="175" s="1"/>
  <c r="G1030" i="175" s="1"/>
  <c r="G1031" i="175" s="1"/>
  <c r="G1032" i="175" s="1"/>
  <c r="G1033" i="175" s="1"/>
  <c r="G1034" i="175" s="1"/>
  <c r="G1035" i="175" s="1"/>
  <c r="G1036" i="175" s="1"/>
  <c r="G1037" i="175" s="1"/>
  <c r="G1038" i="175" s="1"/>
  <c r="G1039" i="175" s="1"/>
  <c r="G1040" i="175" s="1"/>
  <c r="G1041" i="175" s="1"/>
  <c r="G1042" i="175" s="1"/>
  <c r="G1043" i="175" s="1"/>
  <c r="G1044" i="175" s="1"/>
  <c r="G1045" i="175" s="1"/>
  <c r="G1046" i="175" s="1"/>
  <c r="G1047" i="175" s="1"/>
  <c r="G1048" i="175" s="1"/>
  <c r="G1049" i="175" s="1"/>
  <c r="G1050" i="175" s="1"/>
  <c r="G1051" i="175" s="1"/>
  <c r="G1052" i="175" s="1"/>
  <c r="G1053" i="175" s="1"/>
  <c r="G1054" i="175" s="1"/>
  <c r="G1055" i="175" s="1"/>
  <c r="G1056" i="175" s="1"/>
  <c r="G1057" i="175" s="1"/>
  <c r="G1058" i="175" s="1"/>
  <c r="G1059" i="175" s="1"/>
  <c r="G1060" i="175" s="1"/>
  <c r="G1061" i="175" s="1"/>
  <c r="G1062" i="175" s="1"/>
  <c r="G1063" i="175" s="1"/>
  <c r="G1064" i="175" s="1"/>
  <c r="G1065" i="175" s="1"/>
  <c r="G1066" i="175" s="1"/>
  <c r="G1067" i="175" s="1"/>
  <c r="G1068" i="175" s="1"/>
  <c r="G1069" i="175" s="1"/>
  <c r="G1070" i="175" s="1"/>
  <c r="G1071" i="175" s="1"/>
  <c r="G1072" i="175" s="1"/>
  <c r="G1073" i="175" s="1"/>
  <c r="G1074" i="175" s="1"/>
  <c r="G1075" i="175" s="1"/>
  <c r="G1076" i="175" s="1"/>
  <c r="G1077" i="175" s="1"/>
  <c r="G1078" i="175" s="1"/>
  <c r="G1079" i="175" s="1"/>
  <c r="G1080" i="175" s="1"/>
  <c r="G1081" i="175" s="1"/>
  <c r="G1082" i="175" s="1"/>
  <c r="G1083" i="175" s="1"/>
  <c r="G1084" i="175" s="1"/>
  <c r="G1085" i="175" s="1"/>
  <c r="G1086" i="175" s="1"/>
  <c r="G1087" i="175" s="1"/>
  <c r="G1088" i="175" s="1"/>
  <c r="G1089" i="175" s="1"/>
  <c r="G1090" i="175" s="1"/>
  <c r="G1091" i="175" s="1"/>
  <c r="G1092" i="175" s="1"/>
  <c r="G1093" i="175" s="1"/>
  <c r="G1094" i="175" s="1"/>
  <c r="G1095" i="175" s="1"/>
  <c r="G1096" i="175" s="1"/>
  <c r="G1097" i="175" s="1"/>
  <c r="G1098" i="175" s="1"/>
  <c r="G1099" i="175" s="1"/>
  <c r="G1100" i="175" s="1"/>
  <c r="G1101" i="175" s="1"/>
  <c r="G1102" i="175" s="1"/>
  <c r="G1103" i="175" s="1"/>
  <c r="G1104" i="175" s="1"/>
  <c r="G1105" i="175" s="1"/>
  <c r="G1106" i="175" s="1"/>
  <c r="G1107" i="175" s="1"/>
  <c r="G1108" i="175" s="1"/>
  <c r="G1109" i="175" s="1"/>
  <c r="G1110" i="175" s="1"/>
  <c r="G1111" i="175" s="1"/>
  <c r="G1112" i="175" s="1"/>
  <c r="G1113" i="175" s="1"/>
  <c r="G1114" i="175" s="1"/>
  <c r="G1115" i="175" s="1"/>
  <c r="G1116" i="175" s="1"/>
  <c r="G1117" i="175" s="1"/>
  <c r="G1118" i="175" s="1"/>
  <c r="G1119" i="175" s="1"/>
  <c r="G1120" i="175" s="1"/>
  <c r="G1121" i="175" s="1"/>
  <c r="G1122" i="175" s="1"/>
  <c r="G1123" i="175" s="1"/>
  <c r="G1124" i="175" s="1"/>
  <c r="G1125" i="175" s="1"/>
  <c r="G1126" i="175" s="1"/>
  <c r="G1127" i="175" s="1"/>
  <c r="G1128" i="175" s="1"/>
  <c r="G1129" i="175" s="1"/>
  <c r="G1130" i="175" s="1"/>
  <c r="G1131" i="175" s="1"/>
  <c r="G1132" i="175" s="1"/>
  <c r="G1133" i="175" s="1"/>
  <c r="G1134" i="175" s="1"/>
  <c r="G1135" i="175" s="1"/>
  <c r="G1136" i="175" s="1"/>
  <c r="G1137" i="175" s="1"/>
  <c r="G1138" i="175" s="1"/>
  <c r="G1139" i="175" s="1"/>
  <c r="G1140" i="175" s="1"/>
  <c r="G1141" i="175" s="1"/>
  <c r="G1142" i="175" s="1"/>
  <c r="G1143" i="175" s="1"/>
  <c r="G1144" i="175" s="1"/>
  <c r="G1145" i="175" s="1"/>
  <c r="G1146" i="175" s="1"/>
  <c r="G1147" i="175" s="1"/>
  <c r="G1148" i="175" s="1"/>
  <c r="G1149" i="175" s="1"/>
  <c r="G1150" i="175" s="1"/>
  <c r="G1151" i="175" s="1"/>
  <c r="G1152" i="175" s="1"/>
  <c r="G1153" i="175" s="1"/>
  <c r="G1154" i="175" s="1"/>
  <c r="G1155" i="175" s="1"/>
  <c r="G1156" i="175" s="1"/>
  <c r="G1157" i="175" s="1"/>
  <c r="G1158" i="175" s="1"/>
  <c r="G1159" i="175" s="1"/>
  <c r="G1160" i="175" s="1"/>
  <c r="G1161" i="175" s="1"/>
  <c r="G1162" i="175" s="1"/>
  <c r="G1163" i="175" s="1"/>
  <c r="G1164" i="175" s="1"/>
  <c r="G1165" i="175" s="1"/>
  <c r="G1166" i="175" s="1"/>
  <c r="G1167" i="175" s="1"/>
  <c r="G1168" i="175" s="1"/>
  <c r="G1169" i="175" s="1"/>
  <c r="G1170" i="175" s="1"/>
  <c r="G1171" i="175" s="1"/>
  <c r="G1172" i="175" s="1"/>
  <c r="G1173" i="175" s="1"/>
  <c r="G1174" i="175" s="1"/>
  <c r="G1175" i="175" s="1"/>
  <c r="G1176" i="175" s="1"/>
  <c r="G1177" i="175" s="1"/>
  <c r="G1178" i="175" s="1"/>
  <c r="G1179" i="175" s="1"/>
  <c r="G1180" i="175" s="1"/>
  <c r="G1181" i="175" s="1"/>
  <c r="G1182" i="175" s="1"/>
  <c r="G1183" i="175" s="1"/>
  <c r="G1184" i="175" s="1"/>
  <c r="G1185" i="175" s="1"/>
  <c r="G1186" i="175" s="1"/>
  <c r="G1187" i="175" s="1"/>
  <c r="G1188" i="175" s="1"/>
  <c r="G1189" i="175" s="1"/>
  <c r="G1190" i="175" s="1"/>
  <c r="G1191" i="175" s="1"/>
  <c r="G1192" i="175" s="1"/>
  <c r="G1193" i="175" s="1"/>
  <c r="G1194" i="175" s="1"/>
  <c r="G1195" i="175" s="1"/>
  <c r="G1196" i="175" s="1"/>
  <c r="G1197" i="175" s="1"/>
  <c r="G1198" i="175" s="1"/>
  <c r="G1199" i="175" s="1"/>
  <c r="G1200" i="175" s="1"/>
  <c r="G1201" i="175" s="1"/>
  <c r="G1202" i="175" s="1"/>
  <c r="G1203" i="175" s="1"/>
  <c r="G1204" i="175" s="1"/>
  <c r="G1205" i="175" s="1"/>
  <c r="G1206" i="175" s="1"/>
  <c r="G1207" i="175" s="1"/>
  <c r="G1208" i="175" s="1"/>
  <c r="G1209" i="175" s="1"/>
  <c r="G1210" i="175" s="1"/>
  <c r="G1211" i="175" s="1"/>
  <c r="G1212" i="175" s="1"/>
  <c r="G1213" i="175" s="1"/>
  <c r="G1214" i="175" s="1"/>
  <c r="G1215" i="175" s="1"/>
  <c r="G1216" i="175" s="1"/>
  <c r="G1217" i="175" s="1"/>
  <c r="G1218" i="175" s="1"/>
  <c r="G1219" i="175" s="1"/>
  <c r="G1220" i="175" s="1"/>
  <c r="G1221" i="175" s="1"/>
  <c r="G1222" i="175" s="1"/>
  <c r="G1223" i="175" s="1"/>
  <c r="G1224" i="175" s="1"/>
  <c r="G1225" i="175" s="1"/>
  <c r="G1226" i="175" s="1"/>
  <c r="G1227" i="175" s="1"/>
  <c r="G1228" i="175" s="1"/>
  <c r="G1229" i="175" s="1"/>
  <c r="G1230" i="175" s="1"/>
  <c r="G1231" i="175" s="1"/>
  <c r="G1232" i="175" s="1"/>
  <c r="G1233" i="175" s="1"/>
  <c r="G1234" i="175" s="1"/>
  <c r="G1235" i="175" s="1"/>
  <c r="G1236" i="175" s="1"/>
  <c r="G1237" i="175" s="1"/>
  <c r="G1238" i="175" s="1"/>
  <c r="J41" i="176" s="1"/>
  <c r="K42" i="176" s="1"/>
  <c r="H86" i="175"/>
  <c r="I86" i="175" s="1"/>
  <c r="D62" i="175"/>
  <c r="C9" i="177" s="1"/>
  <c r="D65" i="179" l="1"/>
  <c r="E62" i="175"/>
  <c r="E65" i="179" l="1"/>
  <c r="K55" i="176"/>
  <c r="J54" i="176" s="1"/>
  <c r="B9" i="177"/>
  <c r="F62" i="175"/>
  <c r="F65" i="179" l="1"/>
  <c r="D63" i="175"/>
  <c r="D66" i="179" l="1"/>
  <c r="E63" i="175"/>
  <c r="E66" i="179" l="1"/>
  <c r="F63" i="175"/>
  <c r="F66" i="179" l="1"/>
  <c r="D64" i="175"/>
  <c r="D67" i="179" l="1"/>
  <c r="E67" i="179" s="1"/>
  <c r="F67" i="179" s="1"/>
  <c r="E64" i="175"/>
  <c r="D68" i="179" l="1"/>
  <c r="E68" i="179" s="1"/>
  <c r="F68" i="179" s="1"/>
  <c r="F64" i="175"/>
  <c r="D69" i="179" l="1"/>
  <c r="E69" i="179" s="1"/>
  <c r="F69" i="179" s="1"/>
  <c r="D65" i="175"/>
  <c r="D70" i="179" l="1"/>
  <c r="E70" i="179" s="1"/>
  <c r="F70" i="179" s="1"/>
  <c r="E65" i="175"/>
  <c r="D71" i="179" l="1"/>
  <c r="E71" i="179" s="1"/>
  <c r="F71" i="179" s="1"/>
  <c r="F65" i="175"/>
  <c r="D72" i="179" l="1"/>
  <c r="E72" i="179" s="1"/>
  <c r="F72" i="179" s="1"/>
  <c r="D66" i="175"/>
  <c r="D73" i="179" l="1"/>
  <c r="E73" i="179" s="1"/>
  <c r="F73" i="179" s="1"/>
  <c r="E66" i="175"/>
  <c r="D74" i="179" l="1"/>
  <c r="F66" i="175"/>
  <c r="E74" i="179" l="1"/>
  <c r="C10" i="181"/>
  <c r="D67" i="175"/>
  <c r="E67" i="175" s="1"/>
  <c r="F67" i="175" s="1"/>
  <c r="B10" i="181" l="1"/>
  <c r="F74" i="179"/>
  <c r="D68" i="175"/>
  <c r="E68" i="175" s="1"/>
  <c r="F68" i="175" s="1"/>
  <c r="D75" i="179" l="1"/>
  <c r="D69" i="175"/>
  <c r="E69" i="175" s="1"/>
  <c r="F69" i="175" s="1"/>
  <c r="E75" i="179" l="1"/>
  <c r="D70" i="175"/>
  <c r="E70" i="175" s="1"/>
  <c r="F70" i="175" s="1"/>
  <c r="F75" i="179" l="1"/>
  <c r="D71" i="175"/>
  <c r="E71" i="175" s="1"/>
  <c r="F71" i="175" s="1"/>
  <c r="D76" i="179" l="1"/>
  <c r="D72" i="175"/>
  <c r="E72" i="175" s="1"/>
  <c r="F72" i="175" s="1"/>
  <c r="E76" i="179" l="1"/>
  <c r="D73" i="175"/>
  <c r="E73" i="175" s="1"/>
  <c r="F73" i="175" s="1"/>
  <c r="F76" i="179" l="1"/>
  <c r="D74" i="175"/>
  <c r="C10" i="177" s="1"/>
  <c r="D77" i="179" l="1"/>
  <c r="E74" i="175"/>
  <c r="B10" i="177" s="1"/>
  <c r="E77" i="179" l="1"/>
  <c r="F74" i="175"/>
  <c r="F77" i="179" l="1"/>
  <c r="D75" i="175"/>
  <c r="D78" i="179" l="1"/>
  <c r="E75" i="175"/>
  <c r="E78" i="179" l="1"/>
  <c r="F75" i="175"/>
  <c r="F78" i="179" l="1"/>
  <c r="D76" i="175"/>
  <c r="D79" i="179" l="1"/>
  <c r="E79" i="179" s="1"/>
  <c r="F79" i="179" s="1"/>
  <c r="E76" i="175"/>
  <c r="D80" i="179" l="1"/>
  <c r="F76" i="175"/>
  <c r="E80" i="179" l="1"/>
  <c r="J46" i="180"/>
  <c r="C11" i="181"/>
  <c r="D77" i="175"/>
  <c r="J45" i="180" l="1"/>
  <c r="B11" i="181"/>
  <c r="F80" i="179"/>
  <c r="E77" i="175"/>
  <c r="K51" i="180" l="1"/>
  <c r="J50" i="180" s="1"/>
  <c r="K47" i="180"/>
  <c r="F77" i="175"/>
  <c r="D78" i="175" l="1"/>
  <c r="E78" i="175" l="1"/>
  <c r="F78" i="175" l="1"/>
  <c r="D79" i="175" l="1"/>
  <c r="E79" i="175" s="1"/>
  <c r="F79" i="175" s="1"/>
  <c r="D80" i="175" l="1"/>
  <c r="E80" i="175" l="1"/>
  <c r="J46" i="176"/>
  <c r="J45" i="176" l="1"/>
  <c r="F80" i="175"/>
  <c r="D81" i="175" l="1"/>
  <c r="K47" i="176"/>
  <c r="K51" i="176"/>
  <c r="J50" i="176" s="1"/>
  <c r="E81" i="175" l="1"/>
  <c r="F81" i="175" l="1"/>
  <c r="D82" i="175" l="1"/>
  <c r="E82" i="175" l="1"/>
  <c r="F82" i="175" l="1"/>
  <c r="D83" i="175" l="1"/>
  <c r="E83" i="175" l="1"/>
  <c r="F83" i="175" l="1"/>
  <c r="D84" i="175" l="1"/>
  <c r="E84" i="175" l="1"/>
  <c r="F84" i="175" l="1"/>
  <c r="D85" i="175" l="1"/>
  <c r="E85" i="175" l="1"/>
  <c r="F85" i="175" l="1"/>
  <c r="D86" i="175" l="1"/>
  <c r="C11" i="177" s="1"/>
  <c r="E86" i="175" l="1"/>
  <c r="B11" i="177" s="1"/>
  <c r="C12" i="177"/>
  <c r="B12" i="177" l="1"/>
  <c r="F86" i="175"/>
  <c r="C7" i="166" l="1"/>
  <c r="A9" i="166" s="1"/>
  <c r="C4" i="166"/>
  <c r="C75" i="165"/>
  <c r="B74" i="165"/>
  <c r="C69" i="165"/>
  <c r="J67" i="165"/>
  <c r="B67" i="165"/>
  <c r="B66" i="165"/>
  <c r="C62" i="165"/>
  <c r="B61" i="165"/>
  <c r="C55" i="165"/>
  <c r="B54" i="165"/>
  <c r="C51" i="165"/>
  <c r="B50" i="165"/>
  <c r="B46" i="165"/>
  <c r="B45" i="165"/>
  <c r="C42" i="165"/>
  <c r="B41" i="165"/>
  <c r="K37" i="165"/>
  <c r="C36" i="165"/>
  <c r="C35" i="165"/>
  <c r="B34" i="165"/>
  <c r="B33" i="165"/>
  <c r="C29" i="165"/>
  <c r="B28" i="165"/>
  <c r="C24" i="165"/>
  <c r="C23" i="165"/>
  <c r="C22" i="165"/>
  <c r="C21" i="165"/>
  <c r="B20" i="165"/>
  <c r="B19" i="165"/>
  <c r="B18" i="165"/>
  <c r="B8" i="165"/>
  <c r="E6" i="165"/>
  <c r="E5" i="165"/>
  <c r="C5" i="166" s="1"/>
  <c r="E3" i="165"/>
  <c r="E4" i="165" s="1"/>
  <c r="E2" i="165"/>
  <c r="C3" i="166" s="1"/>
  <c r="J1243" i="164"/>
  <c r="I1243" i="164"/>
  <c r="H1243" i="164"/>
  <c r="F1243" i="164"/>
  <c r="D1243" i="164"/>
  <c r="E1243" i="164" s="1"/>
  <c r="B1243" i="164"/>
  <c r="J1242" i="164"/>
  <c r="I1242" i="164"/>
  <c r="H1242" i="164"/>
  <c r="F1242" i="164"/>
  <c r="D1242" i="164"/>
  <c r="E1242" i="164" s="1"/>
  <c r="B1242" i="164"/>
  <c r="J1241" i="164"/>
  <c r="I1241" i="164"/>
  <c r="H1241" i="164"/>
  <c r="F1241" i="164"/>
  <c r="D1241" i="164"/>
  <c r="E1241" i="164" s="1"/>
  <c r="B1241" i="164"/>
  <c r="J1240" i="164"/>
  <c r="I1240" i="164"/>
  <c r="H1240" i="164"/>
  <c r="F1240" i="164"/>
  <c r="D1240" i="164"/>
  <c r="E1240" i="164" s="1"/>
  <c r="B1240" i="164"/>
  <c r="J1239" i="164"/>
  <c r="I1239" i="164"/>
  <c r="H1239" i="164"/>
  <c r="F1239" i="164"/>
  <c r="D1239" i="164"/>
  <c r="E1239" i="164" s="1"/>
  <c r="B1239" i="164"/>
  <c r="J1238" i="164"/>
  <c r="I1238" i="164"/>
  <c r="H1238" i="164"/>
  <c r="F1238" i="164"/>
  <c r="D1238" i="164"/>
  <c r="E1238" i="164" s="1"/>
  <c r="B1238" i="164"/>
  <c r="J1237" i="164"/>
  <c r="I1237" i="164"/>
  <c r="H1237" i="164"/>
  <c r="F1237" i="164"/>
  <c r="D1237" i="164"/>
  <c r="E1237" i="164" s="1"/>
  <c r="B1237" i="164"/>
  <c r="J1236" i="164"/>
  <c r="I1236" i="164"/>
  <c r="H1236" i="164"/>
  <c r="F1236" i="164"/>
  <c r="D1236" i="164"/>
  <c r="E1236" i="164" s="1"/>
  <c r="B1236" i="164"/>
  <c r="J1235" i="164"/>
  <c r="I1235" i="164"/>
  <c r="H1235" i="164"/>
  <c r="F1235" i="164"/>
  <c r="D1235" i="164"/>
  <c r="E1235" i="164" s="1"/>
  <c r="B1235" i="164"/>
  <c r="J1234" i="164"/>
  <c r="I1234" i="164"/>
  <c r="H1234" i="164"/>
  <c r="F1234" i="164"/>
  <c r="D1234" i="164"/>
  <c r="E1234" i="164" s="1"/>
  <c r="B1234" i="164"/>
  <c r="J1233" i="164"/>
  <c r="I1233" i="164"/>
  <c r="H1233" i="164"/>
  <c r="F1233" i="164"/>
  <c r="D1233" i="164"/>
  <c r="E1233" i="164" s="1"/>
  <c r="B1233" i="164"/>
  <c r="J1232" i="164"/>
  <c r="I1232" i="164"/>
  <c r="H1232" i="164"/>
  <c r="F1232" i="164"/>
  <c r="D1232" i="164"/>
  <c r="E1232" i="164" s="1"/>
  <c r="B1232" i="164"/>
  <c r="J1231" i="164"/>
  <c r="I1231" i="164"/>
  <c r="H1231" i="164"/>
  <c r="F1231" i="164"/>
  <c r="D1231" i="164"/>
  <c r="E1231" i="164" s="1"/>
  <c r="B1231" i="164"/>
  <c r="J1230" i="164"/>
  <c r="I1230" i="164"/>
  <c r="H1230" i="164"/>
  <c r="F1230" i="164"/>
  <c r="D1230" i="164"/>
  <c r="E1230" i="164" s="1"/>
  <c r="B1230" i="164"/>
  <c r="J1229" i="164"/>
  <c r="I1229" i="164"/>
  <c r="H1229" i="164"/>
  <c r="F1229" i="164"/>
  <c r="D1229" i="164"/>
  <c r="E1229" i="164" s="1"/>
  <c r="B1229" i="164"/>
  <c r="J1228" i="164"/>
  <c r="I1228" i="164"/>
  <c r="H1228" i="164"/>
  <c r="F1228" i="164"/>
  <c r="D1228" i="164"/>
  <c r="E1228" i="164" s="1"/>
  <c r="B1228" i="164"/>
  <c r="J1227" i="164"/>
  <c r="I1227" i="164"/>
  <c r="H1227" i="164"/>
  <c r="F1227" i="164"/>
  <c r="D1227" i="164"/>
  <c r="E1227" i="164" s="1"/>
  <c r="B1227" i="164"/>
  <c r="J1226" i="164"/>
  <c r="I1226" i="164"/>
  <c r="H1226" i="164"/>
  <c r="F1226" i="164"/>
  <c r="D1226" i="164"/>
  <c r="E1226" i="164" s="1"/>
  <c r="B1226" i="164"/>
  <c r="J1225" i="164"/>
  <c r="I1225" i="164"/>
  <c r="H1225" i="164"/>
  <c r="F1225" i="164"/>
  <c r="D1225" i="164"/>
  <c r="E1225" i="164" s="1"/>
  <c r="B1225" i="164"/>
  <c r="J1224" i="164"/>
  <c r="I1224" i="164"/>
  <c r="H1224" i="164"/>
  <c r="F1224" i="164"/>
  <c r="D1224" i="164"/>
  <c r="E1224" i="164" s="1"/>
  <c r="B1224" i="164"/>
  <c r="J1223" i="164"/>
  <c r="I1223" i="164"/>
  <c r="H1223" i="164"/>
  <c r="F1223" i="164"/>
  <c r="D1223" i="164"/>
  <c r="E1223" i="164" s="1"/>
  <c r="B1223" i="164"/>
  <c r="J1222" i="164"/>
  <c r="I1222" i="164"/>
  <c r="H1222" i="164"/>
  <c r="F1222" i="164"/>
  <c r="D1222" i="164"/>
  <c r="E1222" i="164" s="1"/>
  <c r="B1222" i="164"/>
  <c r="J1221" i="164"/>
  <c r="I1221" i="164"/>
  <c r="H1221" i="164"/>
  <c r="F1221" i="164"/>
  <c r="D1221" i="164"/>
  <c r="E1221" i="164" s="1"/>
  <c r="B1221" i="164"/>
  <c r="J1220" i="164"/>
  <c r="I1220" i="164"/>
  <c r="H1220" i="164"/>
  <c r="F1220" i="164"/>
  <c r="D1220" i="164"/>
  <c r="E1220" i="164" s="1"/>
  <c r="B1220" i="164"/>
  <c r="J1219" i="164"/>
  <c r="I1219" i="164"/>
  <c r="H1219" i="164"/>
  <c r="F1219" i="164"/>
  <c r="D1219" i="164"/>
  <c r="E1219" i="164" s="1"/>
  <c r="B1219" i="164"/>
  <c r="J1218" i="164"/>
  <c r="I1218" i="164"/>
  <c r="H1218" i="164"/>
  <c r="F1218" i="164"/>
  <c r="D1218" i="164"/>
  <c r="E1218" i="164" s="1"/>
  <c r="B1218" i="164"/>
  <c r="J1217" i="164"/>
  <c r="I1217" i="164"/>
  <c r="H1217" i="164"/>
  <c r="F1217" i="164"/>
  <c r="D1217" i="164"/>
  <c r="E1217" i="164" s="1"/>
  <c r="B1217" i="164"/>
  <c r="J1216" i="164"/>
  <c r="I1216" i="164"/>
  <c r="H1216" i="164"/>
  <c r="F1216" i="164"/>
  <c r="D1216" i="164"/>
  <c r="E1216" i="164" s="1"/>
  <c r="B1216" i="164"/>
  <c r="J1215" i="164"/>
  <c r="I1215" i="164"/>
  <c r="H1215" i="164"/>
  <c r="F1215" i="164"/>
  <c r="D1215" i="164"/>
  <c r="E1215" i="164" s="1"/>
  <c r="B1215" i="164"/>
  <c r="J1214" i="164"/>
  <c r="I1214" i="164"/>
  <c r="H1214" i="164"/>
  <c r="F1214" i="164"/>
  <c r="D1214" i="164"/>
  <c r="E1214" i="164" s="1"/>
  <c r="B1214" i="164"/>
  <c r="J1213" i="164"/>
  <c r="I1213" i="164"/>
  <c r="H1213" i="164"/>
  <c r="F1213" i="164"/>
  <c r="D1213" i="164"/>
  <c r="E1213" i="164" s="1"/>
  <c r="B1213" i="164"/>
  <c r="J1212" i="164"/>
  <c r="I1212" i="164"/>
  <c r="H1212" i="164"/>
  <c r="F1212" i="164"/>
  <c r="D1212" i="164"/>
  <c r="E1212" i="164" s="1"/>
  <c r="B1212" i="164"/>
  <c r="J1211" i="164"/>
  <c r="I1211" i="164"/>
  <c r="H1211" i="164"/>
  <c r="F1211" i="164"/>
  <c r="D1211" i="164"/>
  <c r="E1211" i="164" s="1"/>
  <c r="B1211" i="164"/>
  <c r="J1210" i="164"/>
  <c r="I1210" i="164"/>
  <c r="H1210" i="164"/>
  <c r="F1210" i="164"/>
  <c r="D1210" i="164"/>
  <c r="E1210" i="164" s="1"/>
  <c r="B1210" i="164"/>
  <c r="J1209" i="164"/>
  <c r="I1209" i="164"/>
  <c r="H1209" i="164"/>
  <c r="F1209" i="164"/>
  <c r="D1209" i="164"/>
  <c r="E1209" i="164" s="1"/>
  <c r="B1209" i="164"/>
  <c r="J1208" i="164"/>
  <c r="I1208" i="164"/>
  <c r="H1208" i="164"/>
  <c r="F1208" i="164"/>
  <c r="D1208" i="164"/>
  <c r="E1208" i="164" s="1"/>
  <c r="B1208" i="164"/>
  <c r="J1207" i="164"/>
  <c r="I1207" i="164"/>
  <c r="H1207" i="164"/>
  <c r="F1207" i="164"/>
  <c r="D1207" i="164"/>
  <c r="E1207" i="164" s="1"/>
  <c r="B1207" i="164"/>
  <c r="J1206" i="164"/>
  <c r="I1206" i="164"/>
  <c r="H1206" i="164"/>
  <c r="F1206" i="164"/>
  <c r="D1206" i="164"/>
  <c r="E1206" i="164" s="1"/>
  <c r="B1206" i="164"/>
  <c r="J1205" i="164"/>
  <c r="I1205" i="164"/>
  <c r="H1205" i="164"/>
  <c r="F1205" i="164"/>
  <c r="D1205" i="164"/>
  <c r="E1205" i="164" s="1"/>
  <c r="B1205" i="164"/>
  <c r="J1204" i="164"/>
  <c r="I1204" i="164"/>
  <c r="H1204" i="164"/>
  <c r="F1204" i="164"/>
  <c r="D1204" i="164"/>
  <c r="E1204" i="164" s="1"/>
  <c r="B1204" i="164"/>
  <c r="J1203" i="164"/>
  <c r="I1203" i="164"/>
  <c r="H1203" i="164"/>
  <c r="F1203" i="164"/>
  <c r="D1203" i="164"/>
  <c r="E1203" i="164" s="1"/>
  <c r="B1203" i="164"/>
  <c r="J1202" i="164"/>
  <c r="I1202" i="164"/>
  <c r="H1202" i="164"/>
  <c r="F1202" i="164"/>
  <c r="D1202" i="164"/>
  <c r="E1202" i="164" s="1"/>
  <c r="B1202" i="164"/>
  <c r="J1201" i="164"/>
  <c r="I1201" i="164"/>
  <c r="H1201" i="164"/>
  <c r="F1201" i="164"/>
  <c r="D1201" i="164"/>
  <c r="E1201" i="164" s="1"/>
  <c r="B1201" i="164"/>
  <c r="J1200" i="164"/>
  <c r="I1200" i="164"/>
  <c r="H1200" i="164"/>
  <c r="F1200" i="164"/>
  <c r="D1200" i="164"/>
  <c r="E1200" i="164" s="1"/>
  <c r="B1200" i="164"/>
  <c r="J1199" i="164"/>
  <c r="I1199" i="164"/>
  <c r="H1199" i="164"/>
  <c r="F1199" i="164"/>
  <c r="D1199" i="164"/>
  <c r="E1199" i="164" s="1"/>
  <c r="B1199" i="164"/>
  <c r="J1198" i="164"/>
  <c r="I1198" i="164"/>
  <c r="H1198" i="164"/>
  <c r="F1198" i="164"/>
  <c r="D1198" i="164"/>
  <c r="E1198" i="164" s="1"/>
  <c r="B1198" i="164"/>
  <c r="J1197" i="164"/>
  <c r="I1197" i="164"/>
  <c r="H1197" i="164"/>
  <c r="F1197" i="164"/>
  <c r="D1197" i="164"/>
  <c r="E1197" i="164" s="1"/>
  <c r="B1197" i="164"/>
  <c r="J1196" i="164"/>
  <c r="I1196" i="164"/>
  <c r="H1196" i="164"/>
  <c r="F1196" i="164"/>
  <c r="D1196" i="164"/>
  <c r="E1196" i="164" s="1"/>
  <c r="B1196" i="164"/>
  <c r="J1195" i="164"/>
  <c r="I1195" i="164"/>
  <c r="H1195" i="164"/>
  <c r="F1195" i="164"/>
  <c r="D1195" i="164"/>
  <c r="E1195" i="164" s="1"/>
  <c r="B1195" i="164"/>
  <c r="J1194" i="164"/>
  <c r="I1194" i="164"/>
  <c r="H1194" i="164"/>
  <c r="F1194" i="164"/>
  <c r="D1194" i="164"/>
  <c r="E1194" i="164" s="1"/>
  <c r="B1194" i="164"/>
  <c r="J1193" i="164"/>
  <c r="I1193" i="164"/>
  <c r="H1193" i="164"/>
  <c r="F1193" i="164"/>
  <c r="D1193" i="164"/>
  <c r="E1193" i="164" s="1"/>
  <c r="B1193" i="164"/>
  <c r="J1192" i="164"/>
  <c r="I1192" i="164"/>
  <c r="H1192" i="164"/>
  <c r="F1192" i="164"/>
  <c r="D1192" i="164"/>
  <c r="E1192" i="164" s="1"/>
  <c r="B1192" i="164"/>
  <c r="J1191" i="164"/>
  <c r="I1191" i="164"/>
  <c r="H1191" i="164"/>
  <c r="F1191" i="164"/>
  <c r="D1191" i="164"/>
  <c r="E1191" i="164" s="1"/>
  <c r="B1191" i="164"/>
  <c r="J1190" i="164"/>
  <c r="I1190" i="164"/>
  <c r="H1190" i="164"/>
  <c r="F1190" i="164"/>
  <c r="D1190" i="164"/>
  <c r="E1190" i="164" s="1"/>
  <c r="B1190" i="164"/>
  <c r="J1189" i="164"/>
  <c r="I1189" i="164"/>
  <c r="H1189" i="164"/>
  <c r="F1189" i="164"/>
  <c r="D1189" i="164"/>
  <c r="E1189" i="164" s="1"/>
  <c r="B1189" i="164"/>
  <c r="J1188" i="164"/>
  <c r="I1188" i="164"/>
  <c r="H1188" i="164"/>
  <c r="F1188" i="164"/>
  <c r="D1188" i="164"/>
  <c r="E1188" i="164" s="1"/>
  <c r="B1188" i="164"/>
  <c r="J1187" i="164"/>
  <c r="I1187" i="164"/>
  <c r="H1187" i="164"/>
  <c r="F1187" i="164"/>
  <c r="D1187" i="164"/>
  <c r="E1187" i="164" s="1"/>
  <c r="B1187" i="164"/>
  <c r="J1186" i="164"/>
  <c r="I1186" i="164"/>
  <c r="H1186" i="164"/>
  <c r="F1186" i="164"/>
  <c r="D1186" i="164"/>
  <c r="E1186" i="164" s="1"/>
  <c r="B1186" i="164"/>
  <c r="J1185" i="164"/>
  <c r="I1185" i="164"/>
  <c r="H1185" i="164"/>
  <c r="F1185" i="164"/>
  <c r="D1185" i="164"/>
  <c r="E1185" i="164" s="1"/>
  <c r="B1185" i="164"/>
  <c r="J1184" i="164"/>
  <c r="I1184" i="164"/>
  <c r="H1184" i="164"/>
  <c r="F1184" i="164"/>
  <c r="D1184" i="164"/>
  <c r="E1184" i="164" s="1"/>
  <c r="B1184" i="164"/>
  <c r="J1183" i="164"/>
  <c r="I1183" i="164"/>
  <c r="H1183" i="164"/>
  <c r="F1183" i="164"/>
  <c r="D1183" i="164"/>
  <c r="E1183" i="164" s="1"/>
  <c r="B1183" i="164"/>
  <c r="J1182" i="164"/>
  <c r="I1182" i="164"/>
  <c r="H1182" i="164"/>
  <c r="F1182" i="164"/>
  <c r="D1182" i="164"/>
  <c r="E1182" i="164" s="1"/>
  <c r="B1182" i="164"/>
  <c r="J1181" i="164"/>
  <c r="I1181" i="164"/>
  <c r="H1181" i="164"/>
  <c r="F1181" i="164"/>
  <c r="D1181" i="164"/>
  <c r="E1181" i="164" s="1"/>
  <c r="B1181" i="164"/>
  <c r="J1180" i="164"/>
  <c r="I1180" i="164"/>
  <c r="H1180" i="164"/>
  <c r="F1180" i="164"/>
  <c r="D1180" i="164"/>
  <c r="E1180" i="164" s="1"/>
  <c r="B1180" i="164"/>
  <c r="J1179" i="164"/>
  <c r="I1179" i="164"/>
  <c r="H1179" i="164"/>
  <c r="F1179" i="164"/>
  <c r="D1179" i="164"/>
  <c r="E1179" i="164" s="1"/>
  <c r="B1179" i="164"/>
  <c r="J1178" i="164"/>
  <c r="I1178" i="164"/>
  <c r="H1178" i="164"/>
  <c r="F1178" i="164"/>
  <c r="E1178" i="164"/>
  <c r="D1178" i="164"/>
  <c r="B1178" i="164"/>
  <c r="J1177" i="164"/>
  <c r="I1177" i="164"/>
  <c r="H1177" i="164"/>
  <c r="F1177" i="164"/>
  <c r="D1177" i="164"/>
  <c r="E1177" i="164" s="1"/>
  <c r="B1177" i="164"/>
  <c r="J1176" i="164"/>
  <c r="I1176" i="164"/>
  <c r="H1176" i="164"/>
  <c r="F1176" i="164"/>
  <c r="D1176" i="164"/>
  <c r="E1176" i="164" s="1"/>
  <c r="B1176" i="164"/>
  <c r="J1175" i="164"/>
  <c r="I1175" i="164"/>
  <c r="H1175" i="164"/>
  <c r="F1175" i="164"/>
  <c r="D1175" i="164"/>
  <c r="E1175" i="164" s="1"/>
  <c r="B1175" i="164"/>
  <c r="J1174" i="164"/>
  <c r="I1174" i="164"/>
  <c r="H1174" i="164"/>
  <c r="F1174" i="164"/>
  <c r="D1174" i="164"/>
  <c r="E1174" i="164" s="1"/>
  <c r="B1174" i="164"/>
  <c r="J1173" i="164"/>
  <c r="I1173" i="164"/>
  <c r="H1173" i="164"/>
  <c r="F1173" i="164"/>
  <c r="D1173" i="164"/>
  <c r="E1173" i="164" s="1"/>
  <c r="B1173" i="164"/>
  <c r="J1172" i="164"/>
  <c r="I1172" i="164"/>
  <c r="H1172" i="164"/>
  <c r="F1172" i="164"/>
  <c r="D1172" i="164"/>
  <c r="E1172" i="164" s="1"/>
  <c r="B1172" i="164"/>
  <c r="J1171" i="164"/>
  <c r="I1171" i="164"/>
  <c r="H1171" i="164"/>
  <c r="F1171" i="164"/>
  <c r="D1171" i="164"/>
  <c r="E1171" i="164" s="1"/>
  <c r="B1171" i="164"/>
  <c r="J1170" i="164"/>
  <c r="I1170" i="164"/>
  <c r="H1170" i="164"/>
  <c r="F1170" i="164"/>
  <c r="D1170" i="164"/>
  <c r="E1170" i="164" s="1"/>
  <c r="B1170" i="164"/>
  <c r="J1169" i="164"/>
  <c r="I1169" i="164"/>
  <c r="H1169" i="164"/>
  <c r="F1169" i="164"/>
  <c r="D1169" i="164"/>
  <c r="E1169" i="164" s="1"/>
  <c r="B1169" i="164"/>
  <c r="J1168" i="164"/>
  <c r="I1168" i="164"/>
  <c r="H1168" i="164"/>
  <c r="F1168" i="164"/>
  <c r="D1168" i="164"/>
  <c r="E1168" i="164" s="1"/>
  <c r="B1168" i="164"/>
  <c r="J1167" i="164"/>
  <c r="I1167" i="164"/>
  <c r="H1167" i="164"/>
  <c r="F1167" i="164"/>
  <c r="D1167" i="164"/>
  <c r="E1167" i="164" s="1"/>
  <c r="B1167" i="164"/>
  <c r="J1166" i="164"/>
  <c r="I1166" i="164"/>
  <c r="H1166" i="164"/>
  <c r="F1166" i="164"/>
  <c r="D1166" i="164"/>
  <c r="E1166" i="164" s="1"/>
  <c r="B1166" i="164"/>
  <c r="J1165" i="164"/>
  <c r="I1165" i="164"/>
  <c r="H1165" i="164"/>
  <c r="F1165" i="164"/>
  <c r="D1165" i="164"/>
  <c r="E1165" i="164" s="1"/>
  <c r="B1165" i="164"/>
  <c r="J1164" i="164"/>
  <c r="I1164" i="164"/>
  <c r="H1164" i="164"/>
  <c r="F1164" i="164"/>
  <c r="D1164" i="164"/>
  <c r="E1164" i="164" s="1"/>
  <c r="B1164" i="164"/>
  <c r="J1163" i="164"/>
  <c r="I1163" i="164"/>
  <c r="H1163" i="164"/>
  <c r="F1163" i="164"/>
  <c r="D1163" i="164"/>
  <c r="E1163" i="164" s="1"/>
  <c r="B1163" i="164"/>
  <c r="J1162" i="164"/>
  <c r="I1162" i="164"/>
  <c r="H1162" i="164"/>
  <c r="F1162" i="164"/>
  <c r="D1162" i="164"/>
  <c r="E1162" i="164" s="1"/>
  <c r="B1162" i="164"/>
  <c r="J1161" i="164"/>
  <c r="I1161" i="164"/>
  <c r="H1161" i="164"/>
  <c r="F1161" i="164"/>
  <c r="D1161" i="164"/>
  <c r="E1161" i="164" s="1"/>
  <c r="B1161" i="164"/>
  <c r="J1160" i="164"/>
  <c r="I1160" i="164"/>
  <c r="H1160" i="164"/>
  <c r="F1160" i="164"/>
  <c r="D1160" i="164"/>
  <c r="E1160" i="164" s="1"/>
  <c r="B1160" i="164"/>
  <c r="J1159" i="164"/>
  <c r="I1159" i="164"/>
  <c r="H1159" i="164"/>
  <c r="F1159" i="164"/>
  <c r="D1159" i="164"/>
  <c r="E1159" i="164" s="1"/>
  <c r="B1159" i="164"/>
  <c r="J1158" i="164"/>
  <c r="I1158" i="164"/>
  <c r="H1158" i="164"/>
  <c r="F1158" i="164"/>
  <c r="D1158" i="164"/>
  <c r="E1158" i="164" s="1"/>
  <c r="B1158" i="164"/>
  <c r="J1157" i="164"/>
  <c r="I1157" i="164"/>
  <c r="H1157" i="164"/>
  <c r="F1157" i="164"/>
  <c r="D1157" i="164"/>
  <c r="E1157" i="164" s="1"/>
  <c r="B1157" i="164"/>
  <c r="J1156" i="164"/>
  <c r="I1156" i="164"/>
  <c r="H1156" i="164"/>
  <c r="F1156" i="164"/>
  <c r="D1156" i="164"/>
  <c r="E1156" i="164" s="1"/>
  <c r="B1156" i="164"/>
  <c r="J1155" i="164"/>
  <c r="I1155" i="164"/>
  <c r="H1155" i="164"/>
  <c r="F1155" i="164"/>
  <c r="D1155" i="164"/>
  <c r="E1155" i="164" s="1"/>
  <c r="B1155" i="164"/>
  <c r="J1154" i="164"/>
  <c r="I1154" i="164"/>
  <c r="H1154" i="164"/>
  <c r="F1154" i="164"/>
  <c r="D1154" i="164"/>
  <c r="E1154" i="164" s="1"/>
  <c r="B1154" i="164"/>
  <c r="J1153" i="164"/>
  <c r="I1153" i="164"/>
  <c r="H1153" i="164"/>
  <c r="F1153" i="164"/>
  <c r="D1153" i="164"/>
  <c r="E1153" i="164" s="1"/>
  <c r="B1153" i="164"/>
  <c r="J1152" i="164"/>
  <c r="I1152" i="164"/>
  <c r="H1152" i="164"/>
  <c r="F1152" i="164"/>
  <c r="D1152" i="164"/>
  <c r="E1152" i="164" s="1"/>
  <c r="B1152" i="164"/>
  <c r="J1151" i="164"/>
  <c r="I1151" i="164"/>
  <c r="H1151" i="164"/>
  <c r="F1151" i="164"/>
  <c r="D1151" i="164"/>
  <c r="E1151" i="164" s="1"/>
  <c r="B1151" i="164"/>
  <c r="J1150" i="164"/>
  <c r="I1150" i="164"/>
  <c r="H1150" i="164"/>
  <c r="F1150" i="164"/>
  <c r="D1150" i="164"/>
  <c r="E1150" i="164" s="1"/>
  <c r="B1150" i="164"/>
  <c r="J1149" i="164"/>
  <c r="I1149" i="164"/>
  <c r="H1149" i="164"/>
  <c r="F1149" i="164"/>
  <c r="D1149" i="164"/>
  <c r="E1149" i="164" s="1"/>
  <c r="B1149" i="164"/>
  <c r="J1148" i="164"/>
  <c r="I1148" i="164"/>
  <c r="H1148" i="164"/>
  <c r="F1148" i="164"/>
  <c r="D1148" i="164"/>
  <c r="E1148" i="164" s="1"/>
  <c r="B1148" i="164"/>
  <c r="J1147" i="164"/>
  <c r="I1147" i="164"/>
  <c r="H1147" i="164"/>
  <c r="F1147" i="164"/>
  <c r="D1147" i="164"/>
  <c r="E1147" i="164" s="1"/>
  <c r="B1147" i="164"/>
  <c r="J1146" i="164"/>
  <c r="I1146" i="164"/>
  <c r="H1146" i="164"/>
  <c r="F1146" i="164"/>
  <c r="D1146" i="164"/>
  <c r="E1146" i="164" s="1"/>
  <c r="B1146" i="164"/>
  <c r="J1145" i="164"/>
  <c r="I1145" i="164"/>
  <c r="H1145" i="164"/>
  <c r="F1145" i="164"/>
  <c r="D1145" i="164"/>
  <c r="E1145" i="164" s="1"/>
  <c r="B1145" i="164"/>
  <c r="J1144" i="164"/>
  <c r="I1144" i="164"/>
  <c r="H1144" i="164"/>
  <c r="F1144" i="164"/>
  <c r="D1144" i="164"/>
  <c r="E1144" i="164" s="1"/>
  <c r="B1144" i="164"/>
  <c r="J1143" i="164"/>
  <c r="I1143" i="164"/>
  <c r="H1143" i="164"/>
  <c r="F1143" i="164"/>
  <c r="D1143" i="164"/>
  <c r="E1143" i="164" s="1"/>
  <c r="B1143" i="164"/>
  <c r="J1142" i="164"/>
  <c r="I1142" i="164"/>
  <c r="H1142" i="164"/>
  <c r="F1142" i="164"/>
  <c r="D1142" i="164"/>
  <c r="E1142" i="164" s="1"/>
  <c r="B1142" i="164"/>
  <c r="J1141" i="164"/>
  <c r="I1141" i="164"/>
  <c r="H1141" i="164"/>
  <c r="F1141" i="164"/>
  <c r="D1141" i="164"/>
  <c r="E1141" i="164" s="1"/>
  <c r="B1141" i="164"/>
  <c r="J1140" i="164"/>
  <c r="I1140" i="164"/>
  <c r="H1140" i="164"/>
  <c r="F1140" i="164"/>
  <c r="D1140" i="164"/>
  <c r="E1140" i="164" s="1"/>
  <c r="B1140" i="164"/>
  <c r="J1139" i="164"/>
  <c r="I1139" i="164"/>
  <c r="H1139" i="164"/>
  <c r="F1139" i="164"/>
  <c r="D1139" i="164"/>
  <c r="E1139" i="164" s="1"/>
  <c r="B1139" i="164"/>
  <c r="J1138" i="164"/>
  <c r="I1138" i="164"/>
  <c r="H1138" i="164"/>
  <c r="F1138" i="164"/>
  <c r="D1138" i="164"/>
  <c r="E1138" i="164" s="1"/>
  <c r="B1138" i="164"/>
  <c r="J1137" i="164"/>
  <c r="I1137" i="164"/>
  <c r="H1137" i="164"/>
  <c r="F1137" i="164"/>
  <c r="D1137" i="164"/>
  <c r="E1137" i="164" s="1"/>
  <c r="B1137" i="164"/>
  <c r="J1136" i="164"/>
  <c r="I1136" i="164"/>
  <c r="H1136" i="164"/>
  <c r="F1136" i="164"/>
  <c r="D1136" i="164"/>
  <c r="E1136" i="164" s="1"/>
  <c r="B1136" i="164"/>
  <c r="J1135" i="164"/>
  <c r="I1135" i="164"/>
  <c r="H1135" i="164"/>
  <c r="F1135" i="164"/>
  <c r="D1135" i="164"/>
  <c r="E1135" i="164" s="1"/>
  <c r="B1135" i="164"/>
  <c r="J1134" i="164"/>
  <c r="I1134" i="164"/>
  <c r="H1134" i="164"/>
  <c r="F1134" i="164"/>
  <c r="D1134" i="164"/>
  <c r="E1134" i="164" s="1"/>
  <c r="B1134" i="164"/>
  <c r="J1133" i="164"/>
  <c r="I1133" i="164"/>
  <c r="H1133" i="164"/>
  <c r="F1133" i="164"/>
  <c r="D1133" i="164"/>
  <c r="E1133" i="164" s="1"/>
  <c r="B1133" i="164"/>
  <c r="J1132" i="164"/>
  <c r="I1132" i="164"/>
  <c r="H1132" i="164"/>
  <c r="F1132" i="164"/>
  <c r="D1132" i="164"/>
  <c r="E1132" i="164" s="1"/>
  <c r="B1132" i="164"/>
  <c r="J1131" i="164"/>
  <c r="I1131" i="164"/>
  <c r="H1131" i="164"/>
  <c r="F1131" i="164"/>
  <c r="D1131" i="164"/>
  <c r="E1131" i="164" s="1"/>
  <c r="B1131" i="164"/>
  <c r="J1130" i="164"/>
  <c r="I1130" i="164"/>
  <c r="H1130" i="164"/>
  <c r="F1130" i="164"/>
  <c r="D1130" i="164"/>
  <c r="E1130" i="164" s="1"/>
  <c r="B1130" i="164"/>
  <c r="J1129" i="164"/>
  <c r="I1129" i="164"/>
  <c r="H1129" i="164"/>
  <c r="F1129" i="164"/>
  <c r="D1129" i="164"/>
  <c r="E1129" i="164" s="1"/>
  <c r="B1129" i="164"/>
  <c r="J1128" i="164"/>
  <c r="I1128" i="164"/>
  <c r="H1128" i="164"/>
  <c r="F1128" i="164"/>
  <c r="D1128" i="164"/>
  <c r="E1128" i="164" s="1"/>
  <c r="B1128" i="164"/>
  <c r="J1127" i="164"/>
  <c r="I1127" i="164"/>
  <c r="H1127" i="164"/>
  <c r="F1127" i="164"/>
  <c r="D1127" i="164"/>
  <c r="E1127" i="164" s="1"/>
  <c r="B1127" i="164"/>
  <c r="J1126" i="164"/>
  <c r="I1126" i="164"/>
  <c r="H1126" i="164"/>
  <c r="F1126" i="164"/>
  <c r="D1126" i="164"/>
  <c r="E1126" i="164" s="1"/>
  <c r="B1126" i="164"/>
  <c r="J1125" i="164"/>
  <c r="I1125" i="164"/>
  <c r="H1125" i="164"/>
  <c r="F1125" i="164"/>
  <c r="D1125" i="164"/>
  <c r="E1125" i="164" s="1"/>
  <c r="B1125" i="164"/>
  <c r="J1124" i="164"/>
  <c r="I1124" i="164"/>
  <c r="H1124" i="164"/>
  <c r="F1124" i="164"/>
  <c r="D1124" i="164"/>
  <c r="E1124" i="164" s="1"/>
  <c r="B1124" i="164"/>
  <c r="J1123" i="164"/>
  <c r="I1123" i="164"/>
  <c r="H1123" i="164"/>
  <c r="F1123" i="164"/>
  <c r="D1123" i="164"/>
  <c r="E1123" i="164" s="1"/>
  <c r="B1123" i="164"/>
  <c r="J1122" i="164"/>
  <c r="I1122" i="164"/>
  <c r="H1122" i="164"/>
  <c r="F1122" i="164"/>
  <c r="D1122" i="164"/>
  <c r="E1122" i="164" s="1"/>
  <c r="B1122" i="164"/>
  <c r="J1121" i="164"/>
  <c r="I1121" i="164"/>
  <c r="H1121" i="164"/>
  <c r="F1121" i="164"/>
  <c r="D1121" i="164"/>
  <c r="E1121" i="164" s="1"/>
  <c r="B1121" i="164"/>
  <c r="J1120" i="164"/>
  <c r="I1120" i="164"/>
  <c r="H1120" i="164"/>
  <c r="F1120" i="164"/>
  <c r="D1120" i="164"/>
  <c r="E1120" i="164" s="1"/>
  <c r="B1120" i="164"/>
  <c r="J1119" i="164"/>
  <c r="I1119" i="164"/>
  <c r="H1119" i="164"/>
  <c r="F1119" i="164"/>
  <c r="D1119" i="164"/>
  <c r="E1119" i="164" s="1"/>
  <c r="B1119" i="164"/>
  <c r="J1118" i="164"/>
  <c r="I1118" i="164"/>
  <c r="H1118" i="164"/>
  <c r="F1118" i="164"/>
  <c r="D1118" i="164"/>
  <c r="E1118" i="164" s="1"/>
  <c r="B1118" i="164"/>
  <c r="J1117" i="164"/>
  <c r="I1117" i="164"/>
  <c r="H1117" i="164"/>
  <c r="F1117" i="164"/>
  <c r="D1117" i="164"/>
  <c r="E1117" i="164" s="1"/>
  <c r="B1117" i="164"/>
  <c r="J1116" i="164"/>
  <c r="I1116" i="164"/>
  <c r="H1116" i="164"/>
  <c r="F1116" i="164"/>
  <c r="D1116" i="164"/>
  <c r="E1116" i="164" s="1"/>
  <c r="B1116" i="164"/>
  <c r="J1115" i="164"/>
  <c r="I1115" i="164"/>
  <c r="H1115" i="164"/>
  <c r="F1115" i="164"/>
  <c r="D1115" i="164"/>
  <c r="E1115" i="164" s="1"/>
  <c r="B1115" i="164"/>
  <c r="J1114" i="164"/>
  <c r="I1114" i="164"/>
  <c r="H1114" i="164"/>
  <c r="F1114" i="164"/>
  <c r="D1114" i="164"/>
  <c r="E1114" i="164" s="1"/>
  <c r="B1114" i="164"/>
  <c r="J1113" i="164"/>
  <c r="I1113" i="164"/>
  <c r="H1113" i="164"/>
  <c r="F1113" i="164"/>
  <c r="D1113" i="164"/>
  <c r="E1113" i="164" s="1"/>
  <c r="B1113" i="164"/>
  <c r="J1112" i="164"/>
  <c r="I1112" i="164"/>
  <c r="H1112" i="164"/>
  <c r="F1112" i="164"/>
  <c r="D1112" i="164"/>
  <c r="E1112" i="164" s="1"/>
  <c r="B1112" i="164"/>
  <c r="J1111" i="164"/>
  <c r="I1111" i="164"/>
  <c r="H1111" i="164"/>
  <c r="F1111" i="164"/>
  <c r="D1111" i="164"/>
  <c r="E1111" i="164" s="1"/>
  <c r="B1111" i="164"/>
  <c r="J1110" i="164"/>
  <c r="I1110" i="164"/>
  <c r="H1110" i="164"/>
  <c r="F1110" i="164"/>
  <c r="D1110" i="164"/>
  <c r="E1110" i="164" s="1"/>
  <c r="B1110" i="164"/>
  <c r="J1109" i="164"/>
  <c r="I1109" i="164"/>
  <c r="H1109" i="164"/>
  <c r="F1109" i="164"/>
  <c r="D1109" i="164"/>
  <c r="E1109" i="164" s="1"/>
  <c r="B1109" i="164"/>
  <c r="J1108" i="164"/>
  <c r="I1108" i="164"/>
  <c r="H1108" i="164"/>
  <c r="F1108" i="164"/>
  <c r="D1108" i="164"/>
  <c r="E1108" i="164" s="1"/>
  <c r="B1108" i="164"/>
  <c r="J1107" i="164"/>
  <c r="I1107" i="164"/>
  <c r="H1107" i="164"/>
  <c r="F1107" i="164"/>
  <c r="D1107" i="164"/>
  <c r="E1107" i="164" s="1"/>
  <c r="B1107" i="164"/>
  <c r="J1106" i="164"/>
  <c r="I1106" i="164"/>
  <c r="H1106" i="164"/>
  <c r="F1106" i="164"/>
  <c r="D1106" i="164"/>
  <c r="E1106" i="164" s="1"/>
  <c r="B1106" i="164"/>
  <c r="J1105" i="164"/>
  <c r="I1105" i="164"/>
  <c r="H1105" i="164"/>
  <c r="F1105" i="164"/>
  <c r="D1105" i="164"/>
  <c r="E1105" i="164" s="1"/>
  <c r="B1105" i="164"/>
  <c r="J1104" i="164"/>
  <c r="I1104" i="164"/>
  <c r="H1104" i="164"/>
  <c r="F1104" i="164"/>
  <c r="D1104" i="164"/>
  <c r="E1104" i="164" s="1"/>
  <c r="B1104" i="164"/>
  <c r="J1103" i="164"/>
  <c r="I1103" i="164"/>
  <c r="H1103" i="164"/>
  <c r="F1103" i="164"/>
  <c r="D1103" i="164"/>
  <c r="E1103" i="164" s="1"/>
  <c r="B1103" i="164"/>
  <c r="J1102" i="164"/>
  <c r="I1102" i="164"/>
  <c r="H1102" i="164"/>
  <c r="F1102" i="164"/>
  <c r="D1102" i="164"/>
  <c r="E1102" i="164" s="1"/>
  <c r="B1102" i="164"/>
  <c r="J1101" i="164"/>
  <c r="I1101" i="164"/>
  <c r="H1101" i="164"/>
  <c r="F1101" i="164"/>
  <c r="D1101" i="164"/>
  <c r="E1101" i="164" s="1"/>
  <c r="B1101" i="164"/>
  <c r="J1100" i="164"/>
  <c r="I1100" i="164"/>
  <c r="H1100" i="164"/>
  <c r="F1100" i="164"/>
  <c r="D1100" i="164"/>
  <c r="E1100" i="164" s="1"/>
  <c r="B1100" i="164"/>
  <c r="J1099" i="164"/>
  <c r="I1099" i="164"/>
  <c r="H1099" i="164"/>
  <c r="F1099" i="164"/>
  <c r="D1099" i="164"/>
  <c r="E1099" i="164" s="1"/>
  <c r="B1099" i="164"/>
  <c r="J1098" i="164"/>
  <c r="I1098" i="164"/>
  <c r="H1098" i="164"/>
  <c r="F1098" i="164"/>
  <c r="D1098" i="164"/>
  <c r="E1098" i="164" s="1"/>
  <c r="B1098" i="164"/>
  <c r="J1097" i="164"/>
  <c r="I1097" i="164"/>
  <c r="H1097" i="164"/>
  <c r="F1097" i="164"/>
  <c r="D1097" i="164"/>
  <c r="E1097" i="164" s="1"/>
  <c r="B1097" i="164"/>
  <c r="J1096" i="164"/>
  <c r="I1096" i="164"/>
  <c r="H1096" i="164"/>
  <c r="F1096" i="164"/>
  <c r="D1096" i="164"/>
  <c r="E1096" i="164" s="1"/>
  <c r="B1096" i="164"/>
  <c r="J1095" i="164"/>
  <c r="I1095" i="164"/>
  <c r="H1095" i="164"/>
  <c r="F1095" i="164"/>
  <c r="D1095" i="164"/>
  <c r="E1095" i="164" s="1"/>
  <c r="B1095" i="164"/>
  <c r="J1094" i="164"/>
  <c r="I1094" i="164"/>
  <c r="H1094" i="164"/>
  <c r="F1094" i="164"/>
  <c r="D1094" i="164"/>
  <c r="E1094" i="164" s="1"/>
  <c r="B1094" i="164"/>
  <c r="J1093" i="164"/>
  <c r="I1093" i="164"/>
  <c r="H1093" i="164"/>
  <c r="F1093" i="164"/>
  <c r="D1093" i="164"/>
  <c r="E1093" i="164" s="1"/>
  <c r="B1093" i="164"/>
  <c r="J1092" i="164"/>
  <c r="I1092" i="164"/>
  <c r="H1092" i="164"/>
  <c r="F1092" i="164"/>
  <c r="D1092" i="164"/>
  <c r="E1092" i="164" s="1"/>
  <c r="B1092" i="164"/>
  <c r="J1091" i="164"/>
  <c r="I1091" i="164"/>
  <c r="H1091" i="164"/>
  <c r="F1091" i="164"/>
  <c r="D1091" i="164"/>
  <c r="E1091" i="164" s="1"/>
  <c r="B1091" i="164"/>
  <c r="J1090" i="164"/>
  <c r="I1090" i="164"/>
  <c r="H1090" i="164"/>
  <c r="F1090" i="164"/>
  <c r="D1090" i="164"/>
  <c r="E1090" i="164" s="1"/>
  <c r="B1090" i="164"/>
  <c r="J1089" i="164"/>
  <c r="I1089" i="164"/>
  <c r="H1089" i="164"/>
  <c r="F1089" i="164"/>
  <c r="D1089" i="164"/>
  <c r="E1089" i="164" s="1"/>
  <c r="B1089" i="164"/>
  <c r="J1088" i="164"/>
  <c r="I1088" i="164"/>
  <c r="H1088" i="164"/>
  <c r="F1088" i="164"/>
  <c r="D1088" i="164"/>
  <c r="E1088" i="164" s="1"/>
  <c r="B1088" i="164"/>
  <c r="J1087" i="164"/>
  <c r="I1087" i="164"/>
  <c r="H1087" i="164"/>
  <c r="F1087" i="164"/>
  <c r="D1087" i="164"/>
  <c r="E1087" i="164" s="1"/>
  <c r="B1087" i="164"/>
  <c r="J1086" i="164"/>
  <c r="I1086" i="164"/>
  <c r="H1086" i="164"/>
  <c r="F1086" i="164"/>
  <c r="D1086" i="164"/>
  <c r="E1086" i="164" s="1"/>
  <c r="B1086" i="164"/>
  <c r="J1085" i="164"/>
  <c r="I1085" i="164"/>
  <c r="H1085" i="164"/>
  <c r="F1085" i="164"/>
  <c r="D1085" i="164"/>
  <c r="E1085" i="164" s="1"/>
  <c r="B1085" i="164"/>
  <c r="J1084" i="164"/>
  <c r="I1084" i="164"/>
  <c r="H1084" i="164"/>
  <c r="F1084" i="164"/>
  <c r="D1084" i="164"/>
  <c r="E1084" i="164" s="1"/>
  <c r="B1084" i="164"/>
  <c r="J1083" i="164"/>
  <c r="I1083" i="164"/>
  <c r="H1083" i="164"/>
  <c r="F1083" i="164"/>
  <c r="D1083" i="164"/>
  <c r="E1083" i="164" s="1"/>
  <c r="B1083" i="164"/>
  <c r="J1082" i="164"/>
  <c r="I1082" i="164"/>
  <c r="H1082" i="164"/>
  <c r="F1082" i="164"/>
  <c r="D1082" i="164"/>
  <c r="E1082" i="164" s="1"/>
  <c r="B1082" i="164"/>
  <c r="J1081" i="164"/>
  <c r="I1081" i="164"/>
  <c r="H1081" i="164"/>
  <c r="F1081" i="164"/>
  <c r="D1081" i="164"/>
  <c r="E1081" i="164" s="1"/>
  <c r="B1081" i="164"/>
  <c r="J1080" i="164"/>
  <c r="I1080" i="164"/>
  <c r="H1080" i="164"/>
  <c r="F1080" i="164"/>
  <c r="D1080" i="164"/>
  <c r="E1080" i="164" s="1"/>
  <c r="B1080" i="164"/>
  <c r="J1079" i="164"/>
  <c r="I1079" i="164"/>
  <c r="H1079" i="164"/>
  <c r="F1079" i="164"/>
  <c r="D1079" i="164"/>
  <c r="E1079" i="164" s="1"/>
  <c r="B1079" i="164"/>
  <c r="J1078" i="164"/>
  <c r="I1078" i="164"/>
  <c r="H1078" i="164"/>
  <c r="F1078" i="164"/>
  <c r="D1078" i="164"/>
  <c r="E1078" i="164" s="1"/>
  <c r="B1078" i="164"/>
  <c r="J1077" i="164"/>
  <c r="I1077" i="164"/>
  <c r="H1077" i="164"/>
  <c r="F1077" i="164"/>
  <c r="D1077" i="164"/>
  <c r="E1077" i="164" s="1"/>
  <c r="B1077" i="164"/>
  <c r="J1076" i="164"/>
  <c r="I1076" i="164"/>
  <c r="H1076" i="164"/>
  <c r="F1076" i="164"/>
  <c r="D1076" i="164"/>
  <c r="E1076" i="164" s="1"/>
  <c r="B1076" i="164"/>
  <c r="J1075" i="164"/>
  <c r="I1075" i="164"/>
  <c r="H1075" i="164"/>
  <c r="F1075" i="164"/>
  <c r="D1075" i="164"/>
  <c r="E1075" i="164" s="1"/>
  <c r="B1075" i="164"/>
  <c r="J1074" i="164"/>
  <c r="I1074" i="164"/>
  <c r="H1074" i="164"/>
  <c r="F1074" i="164"/>
  <c r="D1074" i="164"/>
  <c r="E1074" i="164" s="1"/>
  <c r="B1074" i="164"/>
  <c r="J1073" i="164"/>
  <c r="I1073" i="164"/>
  <c r="H1073" i="164"/>
  <c r="F1073" i="164"/>
  <c r="D1073" i="164"/>
  <c r="E1073" i="164" s="1"/>
  <c r="B1073" i="164"/>
  <c r="J1072" i="164"/>
  <c r="I1072" i="164"/>
  <c r="H1072" i="164"/>
  <c r="F1072" i="164"/>
  <c r="D1072" i="164"/>
  <c r="E1072" i="164" s="1"/>
  <c r="B1072" i="164"/>
  <c r="J1071" i="164"/>
  <c r="I1071" i="164"/>
  <c r="H1071" i="164"/>
  <c r="F1071" i="164"/>
  <c r="D1071" i="164"/>
  <c r="E1071" i="164" s="1"/>
  <c r="B1071" i="164"/>
  <c r="J1070" i="164"/>
  <c r="I1070" i="164"/>
  <c r="H1070" i="164"/>
  <c r="F1070" i="164"/>
  <c r="D1070" i="164"/>
  <c r="E1070" i="164" s="1"/>
  <c r="B1070" i="164"/>
  <c r="J1069" i="164"/>
  <c r="I1069" i="164"/>
  <c r="H1069" i="164"/>
  <c r="F1069" i="164"/>
  <c r="D1069" i="164"/>
  <c r="E1069" i="164" s="1"/>
  <c r="B1069" i="164"/>
  <c r="J1068" i="164"/>
  <c r="I1068" i="164"/>
  <c r="H1068" i="164"/>
  <c r="F1068" i="164"/>
  <c r="D1068" i="164"/>
  <c r="E1068" i="164" s="1"/>
  <c r="B1068" i="164"/>
  <c r="J1067" i="164"/>
  <c r="I1067" i="164"/>
  <c r="H1067" i="164"/>
  <c r="F1067" i="164"/>
  <c r="D1067" i="164"/>
  <c r="E1067" i="164" s="1"/>
  <c r="B1067" i="164"/>
  <c r="J1066" i="164"/>
  <c r="I1066" i="164"/>
  <c r="H1066" i="164"/>
  <c r="F1066" i="164"/>
  <c r="D1066" i="164"/>
  <c r="E1066" i="164" s="1"/>
  <c r="B1066" i="164"/>
  <c r="J1065" i="164"/>
  <c r="I1065" i="164"/>
  <c r="H1065" i="164"/>
  <c r="F1065" i="164"/>
  <c r="D1065" i="164"/>
  <c r="E1065" i="164" s="1"/>
  <c r="B1065" i="164"/>
  <c r="J1064" i="164"/>
  <c r="I1064" i="164"/>
  <c r="H1064" i="164"/>
  <c r="F1064" i="164"/>
  <c r="D1064" i="164"/>
  <c r="E1064" i="164" s="1"/>
  <c r="B1064" i="164"/>
  <c r="J1063" i="164"/>
  <c r="I1063" i="164"/>
  <c r="H1063" i="164"/>
  <c r="F1063" i="164"/>
  <c r="D1063" i="164"/>
  <c r="E1063" i="164" s="1"/>
  <c r="B1063" i="164"/>
  <c r="J1062" i="164"/>
  <c r="I1062" i="164"/>
  <c r="H1062" i="164"/>
  <c r="F1062" i="164"/>
  <c r="D1062" i="164"/>
  <c r="E1062" i="164" s="1"/>
  <c r="B1062" i="164"/>
  <c r="J1061" i="164"/>
  <c r="I1061" i="164"/>
  <c r="H1061" i="164"/>
  <c r="F1061" i="164"/>
  <c r="D1061" i="164"/>
  <c r="E1061" i="164" s="1"/>
  <c r="B1061" i="164"/>
  <c r="J1060" i="164"/>
  <c r="I1060" i="164"/>
  <c r="H1060" i="164"/>
  <c r="F1060" i="164"/>
  <c r="D1060" i="164"/>
  <c r="E1060" i="164" s="1"/>
  <c r="B1060" i="164"/>
  <c r="J1059" i="164"/>
  <c r="I1059" i="164"/>
  <c r="H1059" i="164"/>
  <c r="F1059" i="164"/>
  <c r="D1059" i="164"/>
  <c r="E1059" i="164" s="1"/>
  <c r="B1059" i="164"/>
  <c r="J1058" i="164"/>
  <c r="I1058" i="164"/>
  <c r="H1058" i="164"/>
  <c r="F1058" i="164"/>
  <c r="D1058" i="164"/>
  <c r="E1058" i="164" s="1"/>
  <c r="B1058" i="164"/>
  <c r="J1057" i="164"/>
  <c r="I1057" i="164"/>
  <c r="H1057" i="164"/>
  <c r="F1057" i="164"/>
  <c r="D1057" i="164"/>
  <c r="E1057" i="164" s="1"/>
  <c r="B1057" i="164"/>
  <c r="J1056" i="164"/>
  <c r="I1056" i="164"/>
  <c r="H1056" i="164"/>
  <c r="F1056" i="164"/>
  <c r="D1056" i="164"/>
  <c r="E1056" i="164" s="1"/>
  <c r="B1056" i="164"/>
  <c r="J1055" i="164"/>
  <c r="I1055" i="164"/>
  <c r="H1055" i="164"/>
  <c r="F1055" i="164"/>
  <c r="D1055" i="164"/>
  <c r="E1055" i="164" s="1"/>
  <c r="B1055" i="164"/>
  <c r="J1054" i="164"/>
  <c r="I1054" i="164"/>
  <c r="H1054" i="164"/>
  <c r="F1054" i="164"/>
  <c r="D1054" i="164"/>
  <c r="E1054" i="164" s="1"/>
  <c r="B1054" i="164"/>
  <c r="J1053" i="164"/>
  <c r="I1053" i="164"/>
  <c r="H1053" i="164"/>
  <c r="F1053" i="164"/>
  <c r="D1053" i="164"/>
  <c r="E1053" i="164" s="1"/>
  <c r="B1053" i="164"/>
  <c r="J1052" i="164"/>
  <c r="I1052" i="164"/>
  <c r="H1052" i="164"/>
  <c r="F1052" i="164"/>
  <c r="D1052" i="164"/>
  <c r="E1052" i="164" s="1"/>
  <c r="B1052" i="164"/>
  <c r="J1051" i="164"/>
  <c r="I1051" i="164"/>
  <c r="H1051" i="164"/>
  <c r="F1051" i="164"/>
  <c r="D1051" i="164"/>
  <c r="E1051" i="164" s="1"/>
  <c r="B1051" i="164"/>
  <c r="J1050" i="164"/>
  <c r="I1050" i="164"/>
  <c r="H1050" i="164"/>
  <c r="F1050" i="164"/>
  <c r="D1050" i="164"/>
  <c r="E1050" i="164" s="1"/>
  <c r="B1050" i="164"/>
  <c r="J1049" i="164"/>
  <c r="I1049" i="164"/>
  <c r="H1049" i="164"/>
  <c r="F1049" i="164"/>
  <c r="D1049" i="164"/>
  <c r="E1049" i="164" s="1"/>
  <c r="B1049" i="164"/>
  <c r="J1048" i="164"/>
  <c r="I1048" i="164"/>
  <c r="H1048" i="164"/>
  <c r="F1048" i="164"/>
  <c r="D1048" i="164"/>
  <c r="E1048" i="164" s="1"/>
  <c r="B1048" i="164"/>
  <c r="J1047" i="164"/>
  <c r="I1047" i="164"/>
  <c r="H1047" i="164"/>
  <c r="F1047" i="164"/>
  <c r="D1047" i="164"/>
  <c r="E1047" i="164" s="1"/>
  <c r="B1047" i="164"/>
  <c r="J1046" i="164"/>
  <c r="I1046" i="164"/>
  <c r="H1046" i="164"/>
  <c r="F1046" i="164"/>
  <c r="D1046" i="164"/>
  <c r="E1046" i="164" s="1"/>
  <c r="B1046" i="164"/>
  <c r="J1045" i="164"/>
  <c r="I1045" i="164"/>
  <c r="H1045" i="164"/>
  <c r="F1045" i="164"/>
  <c r="D1045" i="164"/>
  <c r="E1045" i="164" s="1"/>
  <c r="B1045" i="164"/>
  <c r="J1044" i="164"/>
  <c r="I1044" i="164"/>
  <c r="H1044" i="164"/>
  <c r="F1044" i="164"/>
  <c r="D1044" i="164"/>
  <c r="E1044" i="164" s="1"/>
  <c r="B1044" i="164"/>
  <c r="J1043" i="164"/>
  <c r="I1043" i="164"/>
  <c r="H1043" i="164"/>
  <c r="F1043" i="164"/>
  <c r="D1043" i="164"/>
  <c r="E1043" i="164" s="1"/>
  <c r="B1043" i="164"/>
  <c r="J1042" i="164"/>
  <c r="I1042" i="164"/>
  <c r="H1042" i="164"/>
  <c r="F1042" i="164"/>
  <c r="D1042" i="164"/>
  <c r="E1042" i="164" s="1"/>
  <c r="B1042" i="164"/>
  <c r="J1041" i="164"/>
  <c r="I1041" i="164"/>
  <c r="H1041" i="164"/>
  <c r="F1041" i="164"/>
  <c r="D1041" i="164"/>
  <c r="E1041" i="164" s="1"/>
  <c r="B1041" i="164"/>
  <c r="J1040" i="164"/>
  <c r="I1040" i="164"/>
  <c r="H1040" i="164"/>
  <c r="F1040" i="164"/>
  <c r="D1040" i="164"/>
  <c r="E1040" i="164" s="1"/>
  <c r="B1040" i="164"/>
  <c r="J1039" i="164"/>
  <c r="I1039" i="164"/>
  <c r="H1039" i="164"/>
  <c r="F1039" i="164"/>
  <c r="D1039" i="164"/>
  <c r="E1039" i="164" s="1"/>
  <c r="B1039" i="164"/>
  <c r="J1038" i="164"/>
  <c r="I1038" i="164"/>
  <c r="H1038" i="164"/>
  <c r="F1038" i="164"/>
  <c r="D1038" i="164"/>
  <c r="E1038" i="164" s="1"/>
  <c r="B1038" i="164"/>
  <c r="J1037" i="164"/>
  <c r="I1037" i="164"/>
  <c r="H1037" i="164"/>
  <c r="F1037" i="164"/>
  <c r="D1037" i="164"/>
  <c r="E1037" i="164" s="1"/>
  <c r="B1037" i="164"/>
  <c r="J1036" i="164"/>
  <c r="I1036" i="164"/>
  <c r="H1036" i="164"/>
  <c r="F1036" i="164"/>
  <c r="D1036" i="164"/>
  <c r="E1036" i="164" s="1"/>
  <c r="B1036" i="164"/>
  <c r="J1035" i="164"/>
  <c r="I1035" i="164"/>
  <c r="H1035" i="164"/>
  <c r="F1035" i="164"/>
  <c r="D1035" i="164"/>
  <c r="E1035" i="164" s="1"/>
  <c r="B1035" i="164"/>
  <c r="J1034" i="164"/>
  <c r="I1034" i="164"/>
  <c r="H1034" i="164"/>
  <c r="F1034" i="164"/>
  <c r="D1034" i="164"/>
  <c r="E1034" i="164" s="1"/>
  <c r="B1034" i="164"/>
  <c r="J1033" i="164"/>
  <c r="I1033" i="164"/>
  <c r="H1033" i="164"/>
  <c r="F1033" i="164"/>
  <c r="D1033" i="164"/>
  <c r="E1033" i="164" s="1"/>
  <c r="B1033" i="164"/>
  <c r="J1032" i="164"/>
  <c r="I1032" i="164"/>
  <c r="H1032" i="164"/>
  <c r="F1032" i="164"/>
  <c r="D1032" i="164"/>
  <c r="E1032" i="164" s="1"/>
  <c r="B1032" i="164"/>
  <c r="J1031" i="164"/>
  <c r="I1031" i="164"/>
  <c r="H1031" i="164"/>
  <c r="F1031" i="164"/>
  <c r="D1031" i="164"/>
  <c r="E1031" i="164" s="1"/>
  <c r="B1031" i="164"/>
  <c r="J1030" i="164"/>
  <c r="I1030" i="164"/>
  <c r="H1030" i="164"/>
  <c r="F1030" i="164"/>
  <c r="D1030" i="164"/>
  <c r="E1030" i="164" s="1"/>
  <c r="B1030" i="164"/>
  <c r="J1029" i="164"/>
  <c r="I1029" i="164"/>
  <c r="H1029" i="164"/>
  <c r="F1029" i="164"/>
  <c r="D1029" i="164"/>
  <c r="E1029" i="164" s="1"/>
  <c r="B1029" i="164"/>
  <c r="J1028" i="164"/>
  <c r="I1028" i="164"/>
  <c r="H1028" i="164"/>
  <c r="F1028" i="164"/>
  <c r="D1028" i="164"/>
  <c r="E1028" i="164" s="1"/>
  <c r="B1028" i="164"/>
  <c r="J1027" i="164"/>
  <c r="I1027" i="164"/>
  <c r="H1027" i="164"/>
  <c r="F1027" i="164"/>
  <c r="D1027" i="164"/>
  <c r="E1027" i="164" s="1"/>
  <c r="B1027" i="164"/>
  <c r="J1026" i="164"/>
  <c r="I1026" i="164"/>
  <c r="H1026" i="164"/>
  <c r="F1026" i="164"/>
  <c r="D1026" i="164"/>
  <c r="E1026" i="164" s="1"/>
  <c r="B1026" i="164"/>
  <c r="J1025" i="164"/>
  <c r="I1025" i="164"/>
  <c r="H1025" i="164"/>
  <c r="F1025" i="164"/>
  <c r="D1025" i="164"/>
  <c r="E1025" i="164" s="1"/>
  <c r="B1025" i="164"/>
  <c r="J1024" i="164"/>
  <c r="I1024" i="164"/>
  <c r="H1024" i="164"/>
  <c r="F1024" i="164"/>
  <c r="D1024" i="164"/>
  <c r="E1024" i="164" s="1"/>
  <c r="B1024" i="164"/>
  <c r="J1023" i="164"/>
  <c r="I1023" i="164"/>
  <c r="H1023" i="164"/>
  <c r="F1023" i="164"/>
  <c r="D1023" i="164"/>
  <c r="E1023" i="164" s="1"/>
  <c r="B1023" i="164"/>
  <c r="J1022" i="164"/>
  <c r="I1022" i="164"/>
  <c r="H1022" i="164"/>
  <c r="F1022" i="164"/>
  <c r="D1022" i="164"/>
  <c r="E1022" i="164" s="1"/>
  <c r="B1022" i="164"/>
  <c r="J1021" i="164"/>
  <c r="I1021" i="164"/>
  <c r="H1021" i="164"/>
  <c r="F1021" i="164"/>
  <c r="D1021" i="164"/>
  <c r="E1021" i="164" s="1"/>
  <c r="B1021" i="164"/>
  <c r="J1020" i="164"/>
  <c r="I1020" i="164"/>
  <c r="H1020" i="164"/>
  <c r="F1020" i="164"/>
  <c r="D1020" i="164"/>
  <c r="E1020" i="164" s="1"/>
  <c r="B1020" i="164"/>
  <c r="J1019" i="164"/>
  <c r="I1019" i="164"/>
  <c r="H1019" i="164"/>
  <c r="F1019" i="164"/>
  <c r="D1019" i="164"/>
  <c r="E1019" i="164" s="1"/>
  <c r="B1019" i="164"/>
  <c r="J1018" i="164"/>
  <c r="I1018" i="164"/>
  <c r="H1018" i="164"/>
  <c r="F1018" i="164"/>
  <c r="D1018" i="164"/>
  <c r="E1018" i="164" s="1"/>
  <c r="B1018" i="164"/>
  <c r="J1017" i="164"/>
  <c r="I1017" i="164"/>
  <c r="H1017" i="164"/>
  <c r="F1017" i="164"/>
  <c r="D1017" i="164"/>
  <c r="E1017" i="164" s="1"/>
  <c r="B1017" i="164"/>
  <c r="J1016" i="164"/>
  <c r="I1016" i="164"/>
  <c r="H1016" i="164"/>
  <c r="F1016" i="164"/>
  <c r="D1016" i="164"/>
  <c r="E1016" i="164" s="1"/>
  <c r="B1016" i="164"/>
  <c r="J1015" i="164"/>
  <c r="I1015" i="164"/>
  <c r="H1015" i="164"/>
  <c r="F1015" i="164"/>
  <c r="D1015" i="164"/>
  <c r="E1015" i="164" s="1"/>
  <c r="B1015" i="164"/>
  <c r="J1014" i="164"/>
  <c r="I1014" i="164"/>
  <c r="H1014" i="164"/>
  <c r="F1014" i="164"/>
  <c r="D1014" i="164"/>
  <c r="E1014" i="164" s="1"/>
  <c r="B1014" i="164"/>
  <c r="J1013" i="164"/>
  <c r="I1013" i="164"/>
  <c r="H1013" i="164"/>
  <c r="F1013" i="164"/>
  <c r="D1013" i="164"/>
  <c r="E1013" i="164" s="1"/>
  <c r="B1013" i="164"/>
  <c r="J1012" i="164"/>
  <c r="I1012" i="164"/>
  <c r="H1012" i="164"/>
  <c r="F1012" i="164"/>
  <c r="D1012" i="164"/>
  <c r="E1012" i="164" s="1"/>
  <c r="B1012" i="164"/>
  <c r="J1011" i="164"/>
  <c r="I1011" i="164"/>
  <c r="H1011" i="164"/>
  <c r="F1011" i="164"/>
  <c r="D1011" i="164"/>
  <c r="E1011" i="164" s="1"/>
  <c r="B1011" i="164"/>
  <c r="J1010" i="164"/>
  <c r="I1010" i="164"/>
  <c r="H1010" i="164"/>
  <c r="F1010" i="164"/>
  <c r="D1010" i="164"/>
  <c r="E1010" i="164" s="1"/>
  <c r="B1010" i="164"/>
  <c r="J1009" i="164"/>
  <c r="I1009" i="164"/>
  <c r="H1009" i="164"/>
  <c r="F1009" i="164"/>
  <c r="D1009" i="164"/>
  <c r="E1009" i="164" s="1"/>
  <c r="B1009" i="164"/>
  <c r="J1008" i="164"/>
  <c r="I1008" i="164"/>
  <c r="H1008" i="164"/>
  <c r="F1008" i="164"/>
  <c r="D1008" i="164"/>
  <c r="E1008" i="164" s="1"/>
  <c r="B1008" i="164"/>
  <c r="J1007" i="164"/>
  <c r="I1007" i="164"/>
  <c r="H1007" i="164"/>
  <c r="F1007" i="164"/>
  <c r="D1007" i="164"/>
  <c r="E1007" i="164" s="1"/>
  <c r="B1007" i="164"/>
  <c r="J1006" i="164"/>
  <c r="I1006" i="164"/>
  <c r="H1006" i="164"/>
  <c r="F1006" i="164"/>
  <c r="D1006" i="164"/>
  <c r="E1006" i="164" s="1"/>
  <c r="B1006" i="164"/>
  <c r="J1005" i="164"/>
  <c r="I1005" i="164"/>
  <c r="H1005" i="164"/>
  <c r="F1005" i="164"/>
  <c r="D1005" i="164"/>
  <c r="E1005" i="164" s="1"/>
  <c r="B1005" i="164"/>
  <c r="J1004" i="164"/>
  <c r="I1004" i="164"/>
  <c r="H1004" i="164"/>
  <c r="F1004" i="164"/>
  <c r="D1004" i="164"/>
  <c r="E1004" i="164" s="1"/>
  <c r="B1004" i="164"/>
  <c r="J1003" i="164"/>
  <c r="I1003" i="164"/>
  <c r="H1003" i="164"/>
  <c r="F1003" i="164"/>
  <c r="D1003" i="164"/>
  <c r="E1003" i="164" s="1"/>
  <c r="B1003" i="164"/>
  <c r="J1002" i="164"/>
  <c r="I1002" i="164"/>
  <c r="H1002" i="164"/>
  <c r="F1002" i="164"/>
  <c r="D1002" i="164"/>
  <c r="E1002" i="164" s="1"/>
  <c r="B1002" i="164"/>
  <c r="J1001" i="164"/>
  <c r="I1001" i="164"/>
  <c r="H1001" i="164"/>
  <c r="F1001" i="164"/>
  <c r="D1001" i="164"/>
  <c r="E1001" i="164" s="1"/>
  <c r="B1001" i="164"/>
  <c r="J1000" i="164"/>
  <c r="I1000" i="164"/>
  <c r="H1000" i="164"/>
  <c r="F1000" i="164"/>
  <c r="D1000" i="164"/>
  <c r="E1000" i="164" s="1"/>
  <c r="B1000" i="164"/>
  <c r="J999" i="164"/>
  <c r="I999" i="164"/>
  <c r="H999" i="164"/>
  <c r="F999" i="164"/>
  <c r="D999" i="164"/>
  <c r="E999" i="164" s="1"/>
  <c r="B999" i="164"/>
  <c r="J998" i="164"/>
  <c r="I998" i="164"/>
  <c r="H998" i="164"/>
  <c r="F998" i="164"/>
  <c r="D998" i="164"/>
  <c r="E998" i="164" s="1"/>
  <c r="B998" i="164"/>
  <c r="J997" i="164"/>
  <c r="I997" i="164"/>
  <c r="H997" i="164"/>
  <c r="F997" i="164"/>
  <c r="D997" i="164"/>
  <c r="E997" i="164" s="1"/>
  <c r="B997" i="164"/>
  <c r="J996" i="164"/>
  <c r="I996" i="164"/>
  <c r="H996" i="164"/>
  <c r="F996" i="164"/>
  <c r="D996" i="164"/>
  <c r="E996" i="164" s="1"/>
  <c r="B996" i="164"/>
  <c r="J995" i="164"/>
  <c r="I995" i="164"/>
  <c r="H995" i="164"/>
  <c r="F995" i="164"/>
  <c r="D995" i="164"/>
  <c r="E995" i="164" s="1"/>
  <c r="B995" i="164"/>
  <c r="J994" i="164"/>
  <c r="I994" i="164"/>
  <c r="H994" i="164"/>
  <c r="F994" i="164"/>
  <c r="D994" i="164"/>
  <c r="E994" i="164" s="1"/>
  <c r="B994" i="164"/>
  <c r="J993" i="164"/>
  <c r="I993" i="164"/>
  <c r="H993" i="164"/>
  <c r="F993" i="164"/>
  <c r="D993" i="164"/>
  <c r="E993" i="164" s="1"/>
  <c r="B993" i="164"/>
  <c r="J992" i="164"/>
  <c r="I992" i="164"/>
  <c r="H992" i="164"/>
  <c r="F992" i="164"/>
  <c r="D992" i="164"/>
  <c r="E992" i="164" s="1"/>
  <c r="B992" i="164"/>
  <c r="J991" i="164"/>
  <c r="I991" i="164"/>
  <c r="H991" i="164"/>
  <c r="F991" i="164"/>
  <c r="D991" i="164"/>
  <c r="E991" i="164" s="1"/>
  <c r="B991" i="164"/>
  <c r="J990" i="164"/>
  <c r="I990" i="164"/>
  <c r="H990" i="164"/>
  <c r="F990" i="164"/>
  <c r="D990" i="164"/>
  <c r="E990" i="164" s="1"/>
  <c r="B990" i="164"/>
  <c r="J989" i="164"/>
  <c r="I989" i="164"/>
  <c r="H989" i="164"/>
  <c r="F989" i="164"/>
  <c r="D989" i="164"/>
  <c r="E989" i="164" s="1"/>
  <c r="B989" i="164"/>
  <c r="J988" i="164"/>
  <c r="I988" i="164"/>
  <c r="H988" i="164"/>
  <c r="F988" i="164"/>
  <c r="D988" i="164"/>
  <c r="E988" i="164" s="1"/>
  <c r="B988" i="164"/>
  <c r="J987" i="164"/>
  <c r="I987" i="164"/>
  <c r="H987" i="164"/>
  <c r="F987" i="164"/>
  <c r="D987" i="164"/>
  <c r="E987" i="164" s="1"/>
  <c r="B987" i="164"/>
  <c r="J986" i="164"/>
  <c r="I986" i="164"/>
  <c r="H986" i="164"/>
  <c r="F986" i="164"/>
  <c r="E986" i="164"/>
  <c r="D986" i="164"/>
  <c r="B986" i="164"/>
  <c r="J985" i="164"/>
  <c r="I985" i="164"/>
  <c r="H985" i="164"/>
  <c r="F985" i="164"/>
  <c r="D985" i="164"/>
  <c r="E985" i="164" s="1"/>
  <c r="B985" i="164"/>
  <c r="J984" i="164"/>
  <c r="I984" i="164"/>
  <c r="H984" i="164"/>
  <c r="F984" i="164"/>
  <c r="D984" i="164"/>
  <c r="E984" i="164" s="1"/>
  <c r="B984" i="164"/>
  <c r="J983" i="164"/>
  <c r="I983" i="164"/>
  <c r="H983" i="164"/>
  <c r="F983" i="164"/>
  <c r="D983" i="164"/>
  <c r="E983" i="164" s="1"/>
  <c r="B983" i="164"/>
  <c r="J982" i="164"/>
  <c r="I982" i="164"/>
  <c r="H982" i="164"/>
  <c r="F982" i="164"/>
  <c r="D982" i="164"/>
  <c r="E982" i="164" s="1"/>
  <c r="B982" i="164"/>
  <c r="J981" i="164"/>
  <c r="I981" i="164"/>
  <c r="H981" i="164"/>
  <c r="F981" i="164"/>
  <c r="D981" i="164"/>
  <c r="E981" i="164" s="1"/>
  <c r="B981" i="164"/>
  <c r="J980" i="164"/>
  <c r="I980" i="164"/>
  <c r="H980" i="164"/>
  <c r="F980" i="164"/>
  <c r="D980" i="164"/>
  <c r="E980" i="164" s="1"/>
  <c r="B980" i="164"/>
  <c r="J979" i="164"/>
  <c r="I979" i="164"/>
  <c r="H979" i="164"/>
  <c r="F979" i="164"/>
  <c r="D979" i="164"/>
  <c r="E979" i="164" s="1"/>
  <c r="B979" i="164"/>
  <c r="J978" i="164"/>
  <c r="I978" i="164"/>
  <c r="H978" i="164"/>
  <c r="F978" i="164"/>
  <c r="D978" i="164"/>
  <c r="E978" i="164" s="1"/>
  <c r="B978" i="164"/>
  <c r="J977" i="164"/>
  <c r="I977" i="164"/>
  <c r="H977" i="164"/>
  <c r="F977" i="164"/>
  <c r="D977" i="164"/>
  <c r="E977" i="164" s="1"/>
  <c r="B977" i="164"/>
  <c r="J976" i="164"/>
  <c r="I976" i="164"/>
  <c r="H976" i="164"/>
  <c r="F976" i="164"/>
  <c r="D976" i="164"/>
  <c r="E976" i="164" s="1"/>
  <c r="B976" i="164"/>
  <c r="J975" i="164"/>
  <c r="I975" i="164"/>
  <c r="H975" i="164"/>
  <c r="F975" i="164"/>
  <c r="D975" i="164"/>
  <c r="E975" i="164" s="1"/>
  <c r="B975" i="164"/>
  <c r="J974" i="164"/>
  <c r="I974" i="164"/>
  <c r="H974" i="164"/>
  <c r="F974" i="164"/>
  <c r="D974" i="164"/>
  <c r="E974" i="164" s="1"/>
  <c r="B974" i="164"/>
  <c r="J973" i="164"/>
  <c r="I973" i="164"/>
  <c r="H973" i="164"/>
  <c r="F973" i="164"/>
  <c r="D973" i="164"/>
  <c r="E973" i="164" s="1"/>
  <c r="B973" i="164"/>
  <c r="J972" i="164"/>
  <c r="I972" i="164"/>
  <c r="H972" i="164"/>
  <c r="F972" i="164"/>
  <c r="D972" i="164"/>
  <c r="E972" i="164" s="1"/>
  <c r="B972" i="164"/>
  <c r="J971" i="164"/>
  <c r="I971" i="164"/>
  <c r="H971" i="164"/>
  <c r="F971" i="164"/>
  <c r="D971" i="164"/>
  <c r="E971" i="164" s="1"/>
  <c r="B971" i="164"/>
  <c r="J970" i="164"/>
  <c r="I970" i="164"/>
  <c r="H970" i="164"/>
  <c r="F970" i="164"/>
  <c r="D970" i="164"/>
  <c r="E970" i="164" s="1"/>
  <c r="B970" i="164"/>
  <c r="J969" i="164"/>
  <c r="I969" i="164"/>
  <c r="H969" i="164"/>
  <c r="F969" i="164"/>
  <c r="D969" i="164"/>
  <c r="E969" i="164" s="1"/>
  <c r="B969" i="164"/>
  <c r="J968" i="164"/>
  <c r="I968" i="164"/>
  <c r="H968" i="164"/>
  <c r="F968" i="164"/>
  <c r="D968" i="164"/>
  <c r="E968" i="164" s="1"/>
  <c r="B968" i="164"/>
  <c r="J967" i="164"/>
  <c r="I967" i="164"/>
  <c r="H967" i="164"/>
  <c r="F967" i="164"/>
  <c r="D967" i="164"/>
  <c r="E967" i="164" s="1"/>
  <c r="B967" i="164"/>
  <c r="J966" i="164"/>
  <c r="I966" i="164"/>
  <c r="H966" i="164"/>
  <c r="F966" i="164"/>
  <c r="D966" i="164"/>
  <c r="E966" i="164" s="1"/>
  <c r="B966" i="164"/>
  <c r="J965" i="164"/>
  <c r="I965" i="164"/>
  <c r="H965" i="164"/>
  <c r="F965" i="164"/>
  <c r="D965" i="164"/>
  <c r="E965" i="164" s="1"/>
  <c r="B965" i="164"/>
  <c r="J964" i="164"/>
  <c r="I964" i="164"/>
  <c r="H964" i="164"/>
  <c r="F964" i="164"/>
  <c r="D964" i="164"/>
  <c r="E964" i="164" s="1"/>
  <c r="B964" i="164"/>
  <c r="J963" i="164"/>
  <c r="I963" i="164"/>
  <c r="H963" i="164"/>
  <c r="F963" i="164"/>
  <c r="D963" i="164"/>
  <c r="E963" i="164" s="1"/>
  <c r="B963" i="164"/>
  <c r="J962" i="164"/>
  <c r="I962" i="164"/>
  <c r="H962" i="164"/>
  <c r="F962" i="164"/>
  <c r="D962" i="164"/>
  <c r="E962" i="164" s="1"/>
  <c r="B962" i="164"/>
  <c r="J961" i="164"/>
  <c r="I961" i="164"/>
  <c r="H961" i="164"/>
  <c r="F961" i="164"/>
  <c r="D961" i="164"/>
  <c r="E961" i="164" s="1"/>
  <c r="B961" i="164"/>
  <c r="J960" i="164"/>
  <c r="I960" i="164"/>
  <c r="H960" i="164"/>
  <c r="F960" i="164"/>
  <c r="D960" i="164"/>
  <c r="E960" i="164" s="1"/>
  <c r="B960" i="164"/>
  <c r="J959" i="164"/>
  <c r="I959" i="164"/>
  <c r="H959" i="164"/>
  <c r="F959" i="164"/>
  <c r="D959" i="164"/>
  <c r="E959" i="164" s="1"/>
  <c r="B959" i="164"/>
  <c r="J958" i="164"/>
  <c r="I958" i="164"/>
  <c r="H958" i="164"/>
  <c r="F958" i="164"/>
  <c r="D958" i="164"/>
  <c r="E958" i="164" s="1"/>
  <c r="B958" i="164"/>
  <c r="J957" i="164"/>
  <c r="I957" i="164"/>
  <c r="H957" i="164"/>
  <c r="F957" i="164"/>
  <c r="D957" i="164"/>
  <c r="E957" i="164" s="1"/>
  <c r="B957" i="164"/>
  <c r="J956" i="164"/>
  <c r="I956" i="164"/>
  <c r="H956" i="164"/>
  <c r="F956" i="164"/>
  <c r="D956" i="164"/>
  <c r="E956" i="164" s="1"/>
  <c r="B956" i="164"/>
  <c r="J955" i="164"/>
  <c r="I955" i="164"/>
  <c r="H955" i="164"/>
  <c r="F955" i="164"/>
  <c r="D955" i="164"/>
  <c r="E955" i="164" s="1"/>
  <c r="B955" i="164"/>
  <c r="J954" i="164"/>
  <c r="I954" i="164"/>
  <c r="H954" i="164"/>
  <c r="F954" i="164"/>
  <c r="D954" i="164"/>
  <c r="E954" i="164" s="1"/>
  <c r="B954" i="164"/>
  <c r="J953" i="164"/>
  <c r="I953" i="164"/>
  <c r="H953" i="164"/>
  <c r="F953" i="164"/>
  <c r="D953" i="164"/>
  <c r="E953" i="164" s="1"/>
  <c r="B953" i="164"/>
  <c r="J952" i="164"/>
  <c r="I952" i="164"/>
  <c r="H952" i="164"/>
  <c r="F952" i="164"/>
  <c r="D952" i="164"/>
  <c r="E952" i="164" s="1"/>
  <c r="B952" i="164"/>
  <c r="J951" i="164"/>
  <c r="I951" i="164"/>
  <c r="H951" i="164"/>
  <c r="F951" i="164"/>
  <c r="D951" i="164"/>
  <c r="E951" i="164" s="1"/>
  <c r="B951" i="164"/>
  <c r="J950" i="164"/>
  <c r="I950" i="164"/>
  <c r="H950" i="164"/>
  <c r="F950" i="164"/>
  <c r="D950" i="164"/>
  <c r="E950" i="164" s="1"/>
  <c r="B950" i="164"/>
  <c r="J949" i="164"/>
  <c r="I949" i="164"/>
  <c r="H949" i="164"/>
  <c r="F949" i="164"/>
  <c r="D949" i="164"/>
  <c r="E949" i="164" s="1"/>
  <c r="B949" i="164"/>
  <c r="J948" i="164"/>
  <c r="I948" i="164"/>
  <c r="H948" i="164"/>
  <c r="F948" i="164"/>
  <c r="D948" i="164"/>
  <c r="E948" i="164" s="1"/>
  <c r="B948" i="164"/>
  <c r="J947" i="164"/>
  <c r="I947" i="164"/>
  <c r="H947" i="164"/>
  <c r="F947" i="164"/>
  <c r="D947" i="164"/>
  <c r="E947" i="164" s="1"/>
  <c r="B947" i="164"/>
  <c r="J946" i="164"/>
  <c r="I946" i="164"/>
  <c r="H946" i="164"/>
  <c r="F946" i="164"/>
  <c r="D946" i="164"/>
  <c r="E946" i="164" s="1"/>
  <c r="B946" i="164"/>
  <c r="J945" i="164"/>
  <c r="I945" i="164"/>
  <c r="H945" i="164"/>
  <c r="F945" i="164"/>
  <c r="D945" i="164"/>
  <c r="E945" i="164" s="1"/>
  <c r="B945" i="164"/>
  <c r="J944" i="164"/>
  <c r="I944" i="164"/>
  <c r="H944" i="164"/>
  <c r="F944" i="164"/>
  <c r="D944" i="164"/>
  <c r="E944" i="164" s="1"/>
  <c r="B944" i="164"/>
  <c r="J943" i="164"/>
  <c r="I943" i="164"/>
  <c r="H943" i="164"/>
  <c r="F943" i="164"/>
  <c r="D943" i="164"/>
  <c r="E943" i="164" s="1"/>
  <c r="B943" i="164"/>
  <c r="J942" i="164"/>
  <c r="I942" i="164"/>
  <c r="H942" i="164"/>
  <c r="F942" i="164"/>
  <c r="D942" i="164"/>
  <c r="E942" i="164" s="1"/>
  <c r="B942" i="164"/>
  <c r="J941" i="164"/>
  <c r="I941" i="164"/>
  <c r="H941" i="164"/>
  <c r="F941" i="164"/>
  <c r="D941" i="164"/>
  <c r="E941" i="164" s="1"/>
  <c r="B941" i="164"/>
  <c r="J940" i="164"/>
  <c r="I940" i="164"/>
  <c r="H940" i="164"/>
  <c r="F940" i="164"/>
  <c r="D940" i="164"/>
  <c r="E940" i="164" s="1"/>
  <c r="B940" i="164"/>
  <c r="J939" i="164"/>
  <c r="I939" i="164"/>
  <c r="H939" i="164"/>
  <c r="F939" i="164"/>
  <c r="D939" i="164"/>
  <c r="E939" i="164" s="1"/>
  <c r="B939" i="164"/>
  <c r="J938" i="164"/>
  <c r="I938" i="164"/>
  <c r="H938" i="164"/>
  <c r="F938" i="164"/>
  <c r="D938" i="164"/>
  <c r="E938" i="164" s="1"/>
  <c r="B938" i="164"/>
  <c r="J937" i="164"/>
  <c r="I937" i="164"/>
  <c r="H937" i="164"/>
  <c r="F937" i="164"/>
  <c r="D937" i="164"/>
  <c r="E937" i="164" s="1"/>
  <c r="B937" i="164"/>
  <c r="J936" i="164"/>
  <c r="I936" i="164"/>
  <c r="H936" i="164"/>
  <c r="F936" i="164"/>
  <c r="D936" i="164"/>
  <c r="E936" i="164" s="1"/>
  <c r="B936" i="164"/>
  <c r="J935" i="164"/>
  <c r="I935" i="164"/>
  <c r="H935" i="164"/>
  <c r="F935" i="164"/>
  <c r="D935" i="164"/>
  <c r="E935" i="164" s="1"/>
  <c r="B935" i="164"/>
  <c r="J934" i="164"/>
  <c r="I934" i="164"/>
  <c r="H934" i="164"/>
  <c r="F934" i="164"/>
  <c r="D934" i="164"/>
  <c r="E934" i="164" s="1"/>
  <c r="B934" i="164"/>
  <c r="J933" i="164"/>
  <c r="I933" i="164"/>
  <c r="H933" i="164"/>
  <c r="F933" i="164"/>
  <c r="D933" i="164"/>
  <c r="E933" i="164" s="1"/>
  <c r="B933" i="164"/>
  <c r="J932" i="164"/>
  <c r="I932" i="164"/>
  <c r="H932" i="164"/>
  <c r="F932" i="164"/>
  <c r="D932" i="164"/>
  <c r="E932" i="164" s="1"/>
  <c r="B932" i="164"/>
  <c r="J931" i="164"/>
  <c r="I931" i="164"/>
  <c r="H931" i="164"/>
  <c r="F931" i="164"/>
  <c r="D931" i="164"/>
  <c r="E931" i="164" s="1"/>
  <c r="B931" i="164"/>
  <c r="J930" i="164"/>
  <c r="I930" i="164"/>
  <c r="H930" i="164"/>
  <c r="F930" i="164"/>
  <c r="D930" i="164"/>
  <c r="E930" i="164" s="1"/>
  <c r="B930" i="164"/>
  <c r="J929" i="164"/>
  <c r="I929" i="164"/>
  <c r="H929" i="164"/>
  <c r="F929" i="164"/>
  <c r="D929" i="164"/>
  <c r="E929" i="164" s="1"/>
  <c r="B929" i="164"/>
  <c r="J928" i="164"/>
  <c r="I928" i="164"/>
  <c r="H928" i="164"/>
  <c r="F928" i="164"/>
  <c r="D928" i="164"/>
  <c r="E928" i="164" s="1"/>
  <c r="B928" i="164"/>
  <c r="J927" i="164"/>
  <c r="I927" i="164"/>
  <c r="H927" i="164"/>
  <c r="F927" i="164"/>
  <c r="D927" i="164"/>
  <c r="E927" i="164" s="1"/>
  <c r="B927" i="164"/>
  <c r="J926" i="164"/>
  <c r="I926" i="164"/>
  <c r="H926" i="164"/>
  <c r="F926" i="164"/>
  <c r="D926" i="164"/>
  <c r="E926" i="164" s="1"/>
  <c r="B926" i="164"/>
  <c r="J925" i="164"/>
  <c r="I925" i="164"/>
  <c r="H925" i="164"/>
  <c r="F925" i="164"/>
  <c r="D925" i="164"/>
  <c r="E925" i="164" s="1"/>
  <c r="B925" i="164"/>
  <c r="J924" i="164"/>
  <c r="I924" i="164"/>
  <c r="H924" i="164"/>
  <c r="F924" i="164"/>
  <c r="D924" i="164"/>
  <c r="E924" i="164" s="1"/>
  <c r="B924" i="164"/>
  <c r="J923" i="164"/>
  <c r="I923" i="164"/>
  <c r="H923" i="164"/>
  <c r="F923" i="164"/>
  <c r="D923" i="164"/>
  <c r="E923" i="164" s="1"/>
  <c r="B923" i="164"/>
  <c r="J922" i="164"/>
  <c r="I922" i="164"/>
  <c r="H922" i="164"/>
  <c r="F922" i="164"/>
  <c r="D922" i="164"/>
  <c r="E922" i="164" s="1"/>
  <c r="B922" i="164"/>
  <c r="J921" i="164"/>
  <c r="I921" i="164"/>
  <c r="H921" i="164"/>
  <c r="F921" i="164"/>
  <c r="D921" i="164"/>
  <c r="E921" i="164" s="1"/>
  <c r="B921" i="164"/>
  <c r="J920" i="164"/>
  <c r="I920" i="164"/>
  <c r="H920" i="164"/>
  <c r="F920" i="164"/>
  <c r="D920" i="164"/>
  <c r="E920" i="164" s="1"/>
  <c r="B920" i="164"/>
  <c r="J919" i="164"/>
  <c r="I919" i="164"/>
  <c r="H919" i="164"/>
  <c r="F919" i="164"/>
  <c r="D919" i="164"/>
  <c r="E919" i="164" s="1"/>
  <c r="B919" i="164"/>
  <c r="J918" i="164"/>
  <c r="I918" i="164"/>
  <c r="H918" i="164"/>
  <c r="F918" i="164"/>
  <c r="D918" i="164"/>
  <c r="E918" i="164" s="1"/>
  <c r="B918" i="164"/>
  <c r="J917" i="164"/>
  <c r="I917" i="164"/>
  <c r="H917" i="164"/>
  <c r="F917" i="164"/>
  <c r="D917" i="164"/>
  <c r="E917" i="164" s="1"/>
  <c r="B917" i="164"/>
  <c r="J916" i="164"/>
  <c r="I916" i="164"/>
  <c r="H916" i="164"/>
  <c r="F916" i="164"/>
  <c r="D916" i="164"/>
  <c r="E916" i="164" s="1"/>
  <c r="B916" i="164"/>
  <c r="J915" i="164"/>
  <c r="I915" i="164"/>
  <c r="H915" i="164"/>
  <c r="F915" i="164"/>
  <c r="D915" i="164"/>
  <c r="E915" i="164" s="1"/>
  <c r="B915" i="164"/>
  <c r="J914" i="164"/>
  <c r="I914" i="164"/>
  <c r="H914" i="164"/>
  <c r="F914" i="164"/>
  <c r="D914" i="164"/>
  <c r="E914" i="164" s="1"/>
  <c r="B914" i="164"/>
  <c r="J913" i="164"/>
  <c r="I913" i="164"/>
  <c r="H913" i="164"/>
  <c r="F913" i="164"/>
  <c r="D913" i="164"/>
  <c r="E913" i="164" s="1"/>
  <c r="B913" i="164"/>
  <c r="J912" i="164"/>
  <c r="I912" i="164"/>
  <c r="H912" i="164"/>
  <c r="F912" i="164"/>
  <c r="D912" i="164"/>
  <c r="E912" i="164" s="1"/>
  <c r="B912" i="164"/>
  <c r="J911" i="164"/>
  <c r="I911" i="164"/>
  <c r="H911" i="164"/>
  <c r="F911" i="164"/>
  <c r="D911" i="164"/>
  <c r="E911" i="164" s="1"/>
  <c r="B911" i="164"/>
  <c r="J910" i="164"/>
  <c r="I910" i="164"/>
  <c r="H910" i="164"/>
  <c r="F910" i="164"/>
  <c r="D910" i="164"/>
  <c r="E910" i="164" s="1"/>
  <c r="B910" i="164"/>
  <c r="J909" i="164"/>
  <c r="I909" i="164"/>
  <c r="H909" i="164"/>
  <c r="F909" i="164"/>
  <c r="D909" i="164"/>
  <c r="E909" i="164" s="1"/>
  <c r="B909" i="164"/>
  <c r="J908" i="164"/>
  <c r="I908" i="164"/>
  <c r="H908" i="164"/>
  <c r="F908" i="164"/>
  <c r="D908" i="164"/>
  <c r="E908" i="164" s="1"/>
  <c r="B908" i="164"/>
  <c r="J907" i="164"/>
  <c r="I907" i="164"/>
  <c r="H907" i="164"/>
  <c r="F907" i="164"/>
  <c r="D907" i="164"/>
  <c r="E907" i="164" s="1"/>
  <c r="B907" i="164"/>
  <c r="J906" i="164"/>
  <c r="I906" i="164"/>
  <c r="H906" i="164"/>
  <c r="F906" i="164"/>
  <c r="D906" i="164"/>
  <c r="E906" i="164" s="1"/>
  <c r="B906" i="164"/>
  <c r="J905" i="164"/>
  <c r="I905" i="164"/>
  <c r="H905" i="164"/>
  <c r="F905" i="164"/>
  <c r="D905" i="164"/>
  <c r="E905" i="164" s="1"/>
  <c r="B905" i="164"/>
  <c r="J904" i="164"/>
  <c r="I904" i="164"/>
  <c r="H904" i="164"/>
  <c r="F904" i="164"/>
  <c r="D904" i="164"/>
  <c r="E904" i="164" s="1"/>
  <c r="B904" i="164"/>
  <c r="J903" i="164"/>
  <c r="I903" i="164"/>
  <c r="H903" i="164"/>
  <c r="F903" i="164"/>
  <c r="D903" i="164"/>
  <c r="E903" i="164" s="1"/>
  <c r="B903" i="164"/>
  <c r="J902" i="164"/>
  <c r="I902" i="164"/>
  <c r="H902" i="164"/>
  <c r="F902" i="164"/>
  <c r="D902" i="164"/>
  <c r="E902" i="164" s="1"/>
  <c r="B902" i="164"/>
  <c r="J901" i="164"/>
  <c r="I901" i="164"/>
  <c r="H901" i="164"/>
  <c r="F901" i="164"/>
  <c r="D901" i="164"/>
  <c r="E901" i="164" s="1"/>
  <c r="B901" i="164"/>
  <c r="J900" i="164"/>
  <c r="I900" i="164"/>
  <c r="H900" i="164"/>
  <c r="F900" i="164"/>
  <c r="D900" i="164"/>
  <c r="E900" i="164" s="1"/>
  <c r="B900" i="164"/>
  <c r="J899" i="164"/>
  <c r="I899" i="164"/>
  <c r="H899" i="164"/>
  <c r="F899" i="164"/>
  <c r="D899" i="164"/>
  <c r="E899" i="164" s="1"/>
  <c r="B899" i="164"/>
  <c r="J898" i="164"/>
  <c r="I898" i="164"/>
  <c r="H898" i="164"/>
  <c r="F898" i="164"/>
  <c r="D898" i="164"/>
  <c r="E898" i="164" s="1"/>
  <c r="B898" i="164"/>
  <c r="J897" i="164"/>
  <c r="I897" i="164"/>
  <c r="H897" i="164"/>
  <c r="F897" i="164"/>
  <c r="D897" i="164"/>
  <c r="E897" i="164" s="1"/>
  <c r="B897" i="164"/>
  <c r="J896" i="164"/>
  <c r="I896" i="164"/>
  <c r="H896" i="164"/>
  <c r="F896" i="164"/>
  <c r="D896" i="164"/>
  <c r="E896" i="164" s="1"/>
  <c r="B896" i="164"/>
  <c r="J895" i="164"/>
  <c r="I895" i="164"/>
  <c r="H895" i="164"/>
  <c r="F895" i="164"/>
  <c r="D895" i="164"/>
  <c r="E895" i="164" s="1"/>
  <c r="B895" i="164"/>
  <c r="J894" i="164"/>
  <c r="I894" i="164"/>
  <c r="H894" i="164"/>
  <c r="F894" i="164"/>
  <c r="D894" i="164"/>
  <c r="E894" i="164" s="1"/>
  <c r="B894" i="164"/>
  <c r="J893" i="164"/>
  <c r="I893" i="164"/>
  <c r="H893" i="164"/>
  <c r="F893" i="164"/>
  <c r="D893" i="164"/>
  <c r="E893" i="164" s="1"/>
  <c r="B893" i="164"/>
  <c r="J892" i="164"/>
  <c r="I892" i="164"/>
  <c r="H892" i="164"/>
  <c r="F892" i="164"/>
  <c r="D892" i="164"/>
  <c r="E892" i="164" s="1"/>
  <c r="B892" i="164"/>
  <c r="J891" i="164"/>
  <c r="I891" i="164"/>
  <c r="H891" i="164"/>
  <c r="F891" i="164"/>
  <c r="D891" i="164"/>
  <c r="E891" i="164" s="1"/>
  <c r="B891" i="164"/>
  <c r="J890" i="164"/>
  <c r="I890" i="164"/>
  <c r="H890" i="164"/>
  <c r="F890" i="164"/>
  <c r="D890" i="164"/>
  <c r="E890" i="164" s="1"/>
  <c r="B890" i="164"/>
  <c r="J889" i="164"/>
  <c r="I889" i="164"/>
  <c r="H889" i="164"/>
  <c r="F889" i="164"/>
  <c r="D889" i="164"/>
  <c r="E889" i="164" s="1"/>
  <c r="B889" i="164"/>
  <c r="J888" i="164"/>
  <c r="I888" i="164"/>
  <c r="H888" i="164"/>
  <c r="F888" i="164"/>
  <c r="D888" i="164"/>
  <c r="E888" i="164" s="1"/>
  <c r="B888" i="164"/>
  <c r="J887" i="164"/>
  <c r="I887" i="164"/>
  <c r="H887" i="164"/>
  <c r="F887" i="164"/>
  <c r="D887" i="164"/>
  <c r="E887" i="164" s="1"/>
  <c r="B887" i="164"/>
  <c r="J886" i="164"/>
  <c r="I886" i="164"/>
  <c r="H886" i="164"/>
  <c r="F886" i="164"/>
  <c r="D886" i="164"/>
  <c r="E886" i="164" s="1"/>
  <c r="B886" i="164"/>
  <c r="J885" i="164"/>
  <c r="I885" i="164"/>
  <c r="H885" i="164"/>
  <c r="F885" i="164"/>
  <c r="D885" i="164"/>
  <c r="E885" i="164" s="1"/>
  <c r="B885" i="164"/>
  <c r="J884" i="164"/>
  <c r="I884" i="164"/>
  <c r="H884" i="164"/>
  <c r="F884" i="164"/>
  <c r="D884" i="164"/>
  <c r="E884" i="164" s="1"/>
  <c r="B884" i="164"/>
  <c r="J883" i="164"/>
  <c r="I883" i="164"/>
  <c r="H883" i="164"/>
  <c r="F883" i="164"/>
  <c r="D883" i="164"/>
  <c r="E883" i="164" s="1"/>
  <c r="B883" i="164"/>
  <c r="J882" i="164"/>
  <c r="I882" i="164"/>
  <c r="H882" i="164"/>
  <c r="F882" i="164"/>
  <c r="D882" i="164"/>
  <c r="E882" i="164" s="1"/>
  <c r="B882" i="164"/>
  <c r="J881" i="164"/>
  <c r="I881" i="164"/>
  <c r="H881" i="164"/>
  <c r="F881" i="164"/>
  <c r="D881" i="164"/>
  <c r="E881" i="164" s="1"/>
  <c r="B881" i="164"/>
  <c r="J880" i="164"/>
  <c r="I880" i="164"/>
  <c r="H880" i="164"/>
  <c r="F880" i="164"/>
  <c r="D880" i="164"/>
  <c r="E880" i="164" s="1"/>
  <c r="B880" i="164"/>
  <c r="J879" i="164"/>
  <c r="I879" i="164"/>
  <c r="H879" i="164"/>
  <c r="F879" i="164"/>
  <c r="D879" i="164"/>
  <c r="E879" i="164" s="1"/>
  <c r="B879" i="164"/>
  <c r="J878" i="164"/>
  <c r="I878" i="164"/>
  <c r="H878" i="164"/>
  <c r="F878" i="164"/>
  <c r="D878" i="164"/>
  <c r="E878" i="164" s="1"/>
  <c r="B878" i="164"/>
  <c r="J877" i="164"/>
  <c r="I877" i="164"/>
  <c r="H877" i="164"/>
  <c r="F877" i="164"/>
  <c r="D877" i="164"/>
  <c r="E877" i="164" s="1"/>
  <c r="B877" i="164"/>
  <c r="J876" i="164"/>
  <c r="I876" i="164"/>
  <c r="H876" i="164"/>
  <c r="F876" i="164"/>
  <c r="D876" i="164"/>
  <c r="E876" i="164" s="1"/>
  <c r="B876" i="164"/>
  <c r="J875" i="164"/>
  <c r="I875" i="164"/>
  <c r="H875" i="164"/>
  <c r="F875" i="164"/>
  <c r="D875" i="164"/>
  <c r="E875" i="164" s="1"/>
  <c r="B875" i="164"/>
  <c r="J874" i="164"/>
  <c r="I874" i="164"/>
  <c r="H874" i="164"/>
  <c r="F874" i="164"/>
  <c r="D874" i="164"/>
  <c r="E874" i="164" s="1"/>
  <c r="B874" i="164"/>
  <c r="J873" i="164"/>
  <c r="I873" i="164"/>
  <c r="H873" i="164"/>
  <c r="F873" i="164"/>
  <c r="D873" i="164"/>
  <c r="E873" i="164" s="1"/>
  <c r="B873" i="164"/>
  <c r="J872" i="164"/>
  <c r="I872" i="164"/>
  <c r="H872" i="164"/>
  <c r="F872" i="164"/>
  <c r="D872" i="164"/>
  <c r="E872" i="164" s="1"/>
  <c r="B872" i="164"/>
  <c r="J871" i="164"/>
  <c r="I871" i="164"/>
  <c r="H871" i="164"/>
  <c r="F871" i="164"/>
  <c r="D871" i="164"/>
  <c r="E871" i="164" s="1"/>
  <c r="B871" i="164"/>
  <c r="J870" i="164"/>
  <c r="I870" i="164"/>
  <c r="H870" i="164"/>
  <c r="F870" i="164"/>
  <c r="D870" i="164"/>
  <c r="E870" i="164" s="1"/>
  <c r="B870" i="164"/>
  <c r="J869" i="164"/>
  <c r="I869" i="164"/>
  <c r="H869" i="164"/>
  <c r="F869" i="164"/>
  <c r="D869" i="164"/>
  <c r="E869" i="164" s="1"/>
  <c r="B869" i="164"/>
  <c r="J868" i="164"/>
  <c r="I868" i="164"/>
  <c r="H868" i="164"/>
  <c r="F868" i="164"/>
  <c r="D868" i="164"/>
  <c r="E868" i="164" s="1"/>
  <c r="B868" i="164"/>
  <c r="J867" i="164"/>
  <c r="I867" i="164"/>
  <c r="H867" i="164"/>
  <c r="F867" i="164"/>
  <c r="D867" i="164"/>
  <c r="E867" i="164" s="1"/>
  <c r="B867" i="164"/>
  <c r="J866" i="164"/>
  <c r="I866" i="164"/>
  <c r="H866" i="164"/>
  <c r="F866" i="164"/>
  <c r="D866" i="164"/>
  <c r="E866" i="164" s="1"/>
  <c r="B866" i="164"/>
  <c r="J865" i="164"/>
  <c r="I865" i="164"/>
  <c r="H865" i="164"/>
  <c r="F865" i="164"/>
  <c r="D865" i="164"/>
  <c r="E865" i="164" s="1"/>
  <c r="B865" i="164"/>
  <c r="J864" i="164"/>
  <c r="I864" i="164"/>
  <c r="H864" i="164"/>
  <c r="F864" i="164"/>
  <c r="D864" i="164"/>
  <c r="E864" i="164" s="1"/>
  <c r="B864" i="164"/>
  <c r="J863" i="164"/>
  <c r="I863" i="164"/>
  <c r="H863" i="164"/>
  <c r="F863" i="164"/>
  <c r="D863" i="164"/>
  <c r="E863" i="164" s="1"/>
  <c r="B863" i="164"/>
  <c r="J862" i="164"/>
  <c r="I862" i="164"/>
  <c r="H862" i="164"/>
  <c r="F862" i="164"/>
  <c r="D862" i="164"/>
  <c r="E862" i="164" s="1"/>
  <c r="B862" i="164"/>
  <c r="J861" i="164"/>
  <c r="I861" i="164"/>
  <c r="H861" i="164"/>
  <c r="F861" i="164"/>
  <c r="D861" i="164"/>
  <c r="E861" i="164" s="1"/>
  <c r="B861" i="164"/>
  <c r="J860" i="164"/>
  <c r="I860" i="164"/>
  <c r="H860" i="164"/>
  <c r="F860" i="164"/>
  <c r="D860" i="164"/>
  <c r="E860" i="164" s="1"/>
  <c r="B860" i="164"/>
  <c r="J859" i="164"/>
  <c r="I859" i="164"/>
  <c r="H859" i="164"/>
  <c r="F859" i="164"/>
  <c r="D859" i="164"/>
  <c r="E859" i="164" s="1"/>
  <c r="B859" i="164"/>
  <c r="J858" i="164"/>
  <c r="I858" i="164"/>
  <c r="H858" i="164"/>
  <c r="F858" i="164"/>
  <c r="D858" i="164"/>
  <c r="E858" i="164" s="1"/>
  <c r="B858" i="164"/>
  <c r="J857" i="164"/>
  <c r="I857" i="164"/>
  <c r="H857" i="164"/>
  <c r="F857" i="164"/>
  <c r="D857" i="164"/>
  <c r="E857" i="164" s="1"/>
  <c r="B857" i="164"/>
  <c r="J856" i="164"/>
  <c r="I856" i="164"/>
  <c r="H856" i="164"/>
  <c r="F856" i="164"/>
  <c r="D856" i="164"/>
  <c r="E856" i="164" s="1"/>
  <c r="B856" i="164"/>
  <c r="J855" i="164"/>
  <c r="I855" i="164"/>
  <c r="H855" i="164"/>
  <c r="F855" i="164"/>
  <c r="D855" i="164"/>
  <c r="E855" i="164" s="1"/>
  <c r="B855" i="164"/>
  <c r="J854" i="164"/>
  <c r="I854" i="164"/>
  <c r="H854" i="164"/>
  <c r="F854" i="164"/>
  <c r="D854" i="164"/>
  <c r="E854" i="164" s="1"/>
  <c r="B854" i="164"/>
  <c r="J853" i="164"/>
  <c r="I853" i="164"/>
  <c r="H853" i="164"/>
  <c r="F853" i="164"/>
  <c r="D853" i="164"/>
  <c r="E853" i="164" s="1"/>
  <c r="B853" i="164"/>
  <c r="J852" i="164"/>
  <c r="I852" i="164"/>
  <c r="H852" i="164"/>
  <c r="F852" i="164"/>
  <c r="D852" i="164"/>
  <c r="E852" i="164" s="1"/>
  <c r="B852" i="164"/>
  <c r="J851" i="164"/>
  <c r="I851" i="164"/>
  <c r="H851" i="164"/>
  <c r="F851" i="164"/>
  <c r="D851" i="164"/>
  <c r="E851" i="164" s="1"/>
  <c r="B851" i="164"/>
  <c r="J850" i="164"/>
  <c r="I850" i="164"/>
  <c r="H850" i="164"/>
  <c r="F850" i="164"/>
  <c r="D850" i="164"/>
  <c r="E850" i="164" s="1"/>
  <c r="B850" i="164"/>
  <c r="J849" i="164"/>
  <c r="I849" i="164"/>
  <c r="H849" i="164"/>
  <c r="F849" i="164"/>
  <c r="D849" i="164"/>
  <c r="E849" i="164" s="1"/>
  <c r="B849" i="164"/>
  <c r="J848" i="164"/>
  <c r="I848" i="164"/>
  <c r="H848" i="164"/>
  <c r="F848" i="164"/>
  <c r="D848" i="164"/>
  <c r="E848" i="164" s="1"/>
  <c r="B848" i="164"/>
  <c r="J847" i="164"/>
  <c r="I847" i="164"/>
  <c r="H847" i="164"/>
  <c r="F847" i="164"/>
  <c r="D847" i="164"/>
  <c r="E847" i="164" s="1"/>
  <c r="B847" i="164"/>
  <c r="J846" i="164"/>
  <c r="I846" i="164"/>
  <c r="H846" i="164"/>
  <c r="F846" i="164"/>
  <c r="D846" i="164"/>
  <c r="E846" i="164" s="1"/>
  <c r="B846" i="164"/>
  <c r="J845" i="164"/>
  <c r="I845" i="164"/>
  <c r="H845" i="164"/>
  <c r="F845" i="164"/>
  <c r="D845" i="164"/>
  <c r="E845" i="164" s="1"/>
  <c r="B845" i="164"/>
  <c r="J844" i="164"/>
  <c r="I844" i="164"/>
  <c r="H844" i="164"/>
  <c r="F844" i="164"/>
  <c r="D844" i="164"/>
  <c r="E844" i="164" s="1"/>
  <c r="B844" i="164"/>
  <c r="J843" i="164"/>
  <c r="I843" i="164"/>
  <c r="H843" i="164"/>
  <c r="F843" i="164"/>
  <c r="D843" i="164"/>
  <c r="E843" i="164" s="1"/>
  <c r="B843" i="164"/>
  <c r="J842" i="164"/>
  <c r="I842" i="164"/>
  <c r="H842" i="164"/>
  <c r="F842" i="164"/>
  <c r="D842" i="164"/>
  <c r="E842" i="164" s="1"/>
  <c r="B842" i="164"/>
  <c r="J841" i="164"/>
  <c r="I841" i="164"/>
  <c r="H841" i="164"/>
  <c r="F841" i="164"/>
  <c r="D841" i="164"/>
  <c r="E841" i="164" s="1"/>
  <c r="B841" i="164"/>
  <c r="J840" i="164"/>
  <c r="I840" i="164"/>
  <c r="H840" i="164"/>
  <c r="F840" i="164"/>
  <c r="D840" i="164"/>
  <c r="E840" i="164" s="1"/>
  <c r="B840" i="164"/>
  <c r="J839" i="164"/>
  <c r="I839" i="164"/>
  <c r="H839" i="164"/>
  <c r="F839" i="164"/>
  <c r="D839" i="164"/>
  <c r="E839" i="164" s="1"/>
  <c r="B839" i="164"/>
  <c r="J838" i="164"/>
  <c r="I838" i="164"/>
  <c r="H838" i="164"/>
  <c r="F838" i="164"/>
  <c r="D838" i="164"/>
  <c r="E838" i="164" s="1"/>
  <c r="B838" i="164"/>
  <c r="J837" i="164"/>
  <c r="I837" i="164"/>
  <c r="H837" i="164"/>
  <c r="F837" i="164"/>
  <c r="D837" i="164"/>
  <c r="E837" i="164" s="1"/>
  <c r="B837" i="164"/>
  <c r="J836" i="164"/>
  <c r="I836" i="164"/>
  <c r="H836" i="164"/>
  <c r="F836" i="164"/>
  <c r="D836" i="164"/>
  <c r="E836" i="164" s="1"/>
  <c r="B836" i="164"/>
  <c r="J835" i="164"/>
  <c r="I835" i="164"/>
  <c r="H835" i="164"/>
  <c r="F835" i="164"/>
  <c r="D835" i="164"/>
  <c r="E835" i="164" s="1"/>
  <c r="B835" i="164"/>
  <c r="J834" i="164"/>
  <c r="I834" i="164"/>
  <c r="H834" i="164"/>
  <c r="F834" i="164"/>
  <c r="D834" i="164"/>
  <c r="E834" i="164" s="1"/>
  <c r="B834" i="164"/>
  <c r="J833" i="164"/>
  <c r="I833" i="164"/>
  <c r="H833" i="164"/>
  <c r="F833" i="164"/>
  <c r="D833" i="164"/>
  <c r="E833" i="164" s="1"/>
  <c r="B833" i="164"/>
  <c r="J832" i="164"/>
  <c r="I832" i="164"/>
  <c r="H832" i="164"/>
  <c r="F832" i="164"/>
  <c r="D832" i="164"/>
  <c r="E832" i="164" s="1"/>
  <c r="B832" i="164"/>
  <c r="J831" i="164"/>
  <c r="I831" i="164"/>
  <c r="H831" i="164"/>
  <c r="F831" i="164"/>
  <c r="D831" i="164"/>
  <c r="E831" i="164" s="1"/>
  <c r="B831" i="164"/>
  <c r="J830" i="164"/>
  <c r="I830" i="164"/>
  <c r="H830" i="164"/>
  <c r="F830" i="164"/>
  <c r="D830" i="164"/>
  <c r="E830" i="164" s="1"/>
  <c r="B830" i="164"/>
  <c r="J829" i="164"/>
  <c r="I829" i="164"/>
  <c r="H829" i="164"/>
  <c r="F829" i="164"/>
  <c r="D829" i="164"/>
  <c r="E829" i="164" s="1"/>
  <c r="B829" i="164"/>
  <c r="J828" i="164"/>
  <c r="I828" i="164"/>
  <c r="H828" i="164"/>
  <c r="F828" i="164"/>
  <c r="D828" i="164"/>
  <c r="E828" i="164" s="1"/>
  <c r="B828" i="164"/>
  <c r="J827" i="164"/>
  <c r="I827" i="164"/>
  <c r="H827" i="164"/>
  <c r="F827" i="164"/>
  <c r="D827" i="164"/>
  <c r="E827" i="164" s="1"/>
  <c r="B827" i="164"/>
  <c r="J826" i="164"/>
  <c r="I826" i="164"/>
  <c r="H826" i="164"/>
  <c r="F826" i="164"/>
  <c r="D826" i="164"/>
  <c r="E826" i="164" s="1"/>
  <c r="B826" i="164"/>
  <c r="J825" i="164"/>
  <c r="I825" i="164"/>
  <c r="H825" i="164"/>
  <c r="F825" i="164"/>
  <c r="D825" i="164"/>
  <c r="E825" i="164" s="1"/>
  <c r="B825" i="164"/>
  <c r="J824" i="164"/>
  <c r="I824" i="164"/>
  <c r="H824" i="164"/>
  <c r="F824" i="164"/>
  <c r="D824" i="164"/>
  <c r="E824" i="164" s="1"/>
  <c r="B824" i="164"/>
  <c r="J823" i="164"/>
  <c r="I823" i="164"/>
  <c r="H823" i="164"/>
  <c r="F823" i="164"/>
  <c r="D823" i="164"/>
  <c r="E823" i="164" s="1"/>
  <c r="B823" i="164"/>
  <c r="J822" i="164"/>
  <c r="I822" i="164"/>
  <c r="H822" i="164"/>
  <c r="F822" i="164"/>
  <c r="D822" i="164"/>
  <c r="E822" i="164" s="1"/>
  <c r="B822" i="164"/>
  <c r="J821" i="164"/>
  <c r="I821" i="164"/>
  <c r="H821" i="164"/>
  <c r="F821" i="164"/>
  <c r="D821" i="164"/>
  <c r="E821" i="164" s="1"/>
  <c r="B821" i="164"/>
  <c r="J820" i="164"/>
  <c r="I820" i="164"/>
  <c r="H820" i="164"/>
  <c r="F820" i="164"/>
  <c r="D820" i="164"/>
  <c r="E820" i="164" s="1"/>
  <c r="B820" i="164"/>
  <c r="J819" i="164"/>
  <c r="I819" i="164"/>
  <c r="H819" i="164"/>
  <c r="F819" i="164"/>
  <c r="D819" i="164"/>
  <c r="E819" i="164" s="1"/>
  <c r="B819" i="164"/>
  <c r="J818" i="164"/>
  <c r="I818" i="164"/>
  <c r="H818" i="164"/>
  <c r="F818" i="164"/>
  <c r="D818" i="164"/>
  <c r="E818" i="164" s="1"/>
  <c r="B818" i="164"/>
  <c r="J817" i="164"/>
  <c r="I817" i="164"/>
  <c r="H817" i="164"/>
  <c r="F817" i="164"/>
  <c r="D817" i="164"/>
  <c r="E817" i="164" s="1"/>
  <c r="B817" i="164"/>
  <c r="J816" i="164"/>
  <c r="I816" i="164"/>
  <c r="H816" i="164"/>
  <c r="F816" i="164"/>
  <c r="D816" i="164"/>
  <c r="E816" i="164" s="1"/>
  <c r="B816" i="164"/>
  <c r="J815" i="164"/>
  <c r="I815" i="164"/>
  <c r="H815" i="164"/>
  <c r="F815" i="164"/>
  <c r="D815" i="164"/>
  <c r="E815" i="164" s="1"/>
  <c r="B815" i="164"/>
  <c r="J814" i="164"/>
  <c r="I814" i="164"/>
  <c r="H814" i="164"/>
  <c r="F814" i="164"/>
  <c r="D814" i="164"/>
  <c r="E814" i="164" s="1"/>
  <c r="B814" i="164"/>
  <c r="J813" i="164"/>
  <c r="I813" i="164"/>
  <c r="H813" i="164"/>
  <c r="F813" i="164"/>
  <c r="D813" i="164"/>
  <c r="E813" i="164" s="1"/>
  <c r="B813" i="164"/>
  <c r="J812" i="164"/>
  <c r="I812" i="164"/>
  <c r="H812" i="164"/>
  <c r="F812" i="164"/>
  <c r="D812" i="164"/>
  <c r="E812" i="164" s="1"/>
  <c r="B812" i="164"/>
  <c r="J811" i="164"/>
  <c r="I811" i="164"/>
  <c r="H811" i="164"/>
  <c r="F811" i="164"/>
  <c r="D811" i="164"/>
  <c r="E811" i="164" s="1"/>
  <c r="B811" i="164"/>
  <c r="J810" i="164"/>
  <c r="I810" i="164"/>
  <c r="H810" i="164"/>
  <c r="F810" i="164"/>
  <c r="D810" i="164"/>
  <c r="E810" i="164" s="1"/>
  <c r="B810" i="164"/>
  <c r="J809" i="164"/>
  <c r="I809" i="164"/>
  <c r="H809" i="164"/>
  <c r="F809" i="164"/>
  <c r="D809" i="164"/>
  <c r="E809" i="164" s="1"/>
  <c r="B809" i="164"/>
  <c r="J808" i="164"/>
  <c r="I808" i="164"/>
  <c r="H808" i="164"/>
  <c r="F808" i="164"/>
  <c r="D808" i="164"/>
  <c r="E808" i="164" s="1"/>
  <c r="B808" i="164"/>
  <c r="J807" i="164"/>
  <c r="I807" i="164"/>
  <c r="H807" i="164"/>
  <c r="F807" i="164"/>
  <c r="D807" i="164"/>
  <c r="E807" i="164" s="1"/>
  <c r="B807" i="164"/>
  <c r="J806" i="164"/>
  <c r="I806" i="164"/>
  <c r="H806" i="164"/>
  <c r="F806" i="164"/>
  <c r="D806" i="164"/>
  <c r="E806" i="164" s="1"/>
  <c r="B806" i="164"/>
  <c r="J805" i="164"/>
  <c r="I805" i="164"/>
  <c r="H805" i="164"/>
  <c r="F805" i="164"/>
  <c r="D805" i="164"/>
  <c r="E805" i="164" s="1"/>
  <c r="B805" i="164"/>
  <c r="J804" i="164"/>
  <c r="I804" i="164"/>
  <c r="H804" i="164"/>
  <c r="F804" i="164"/>
  <c r="D804" i="164"/>
  <c r="E804" i="164" s="1"/>
  <c r="B804" i="164"/>
  <c r="J803" i="164"/>
  <c r="I803" i="164"/>
  <c r="H803" i="164"/>
  <c r="F803" i="164"/>
  <c r="D803" i="164"/>
  <c r="E803" i="164" s="1"/>
  <c r="B803" i="164"/>
  <c r="J802" i="164"/>
  <c r="I802" i="164"/>
  <c r="H802" i="164"/>
  <c r="F802" i="164"/>
  <c r="D802" i="164"/>
  <c r="E802" i="164" s="1"/>
  <c r="B802" i="164"/>
  <c r="J801" i="164"/>
  <c r="I801" i="164"/>
  <c r="H801" i="164"/>
  <c r="F801" i="164"/>
  <c r="D801" i="164"/>
  <c r="E801" i="164" s="1"/>
  <c r="B801" i="164"/>
  <c r="J800" i="164"/>
  <c r="I800" i="164"/>
  <c r="H800" i="164"/>
  <c r="F800" i="164"/>
  <c r="D800" i="164"/>
  <c r="E800" i="164" s="1"/>
  <c r="B800" i="164"/>
  <c r="J799" i="164"/>
  <c r="I799" i="164"/>
  <c r="H799" i="164"/>
  <c r="F799" i="164"/>
  <c r="D799" i="164"/>
  <c r="E799" i="164" s="1"/>
  <c r="B799" i="164"/>
  <c r="J798" i="164"/>
  <c r="I798" i="164"/>
  <c r="H798" i="164"/>
  <c r="F798" i="164"/>
  <c r="D798" i="164"/>
  <c r="E798" i="164" s="1"/>
  <c r="B798" i="164"/>
  <c r="J797" i="164"/>
  <c r="I797" i="164"/>
  <c r="H797" i="164"/>
  <c r="F797" i="164"/>
  <c r="D797" i="164"/>
  <c r="E797" i="164" s="1"/>
  <c r="B797" i="164"/>
  <c r="J796" i="164"/>
  <c r="I796" i="164"/>
  <c r="H796" i="164"/>
  <c r="F796" i="164"/>
  <c r="D796" i="164"/>
  <c r="E796" i="164" s="1"/>
  <c r="B796" i="164"/>
  <c r="J795" i="164"/>
  <c r="I795" i="164"/>
  <c r="H795" i="164"/>
  <c r="F795" i="164"/>
  <c r="D795" i="164"/>
  <c r="E795" i="164" s="1"/>
  <c r="B795" i="164"/>
  <c r="J794" i="164"/>
  <c r="I794" i="164"/>
  <c r="H794" i="164"/>
  <c r="F794" i="164"/>
  <c r="D794" i="164"/>
  <c r="E794" i="164" s="1"/>
  <c r="B794" i="164"/>
  <c r="J793" i="164"/>
  <c r="I793" i="164"/>
  <c r="H793" i="164"/>
  <c r="F793" i="164"/>
  <c r="D793" i="164"/>
  <c r="E793" i="164" s="1"/>
  <c r="B793" i="164"/>
  <c r="J792" i="164"/>
  <c r="I792" i="164"/>
  <c r="H792" i="164"/>
  <c r="F792" i="164"/>
  <c r="D792" i="164"/>
  <c r="E792" i="164" s="1"/>
  <c r="B792" i="164"/>
  <c r="J791" i="164"/>
  <c r="I791" i="164"/>
  <c r="H791" i="164"/>
  <c r="F791" i="164"/>
  <c r="D791" i="164"/>
  <c r="E791" i="164" s="1"/>
  <c r="B791" i="164"/>
  <c r="J790" i="164"/>
  <c r="I790" i="164"/>
  <c r="H790" i="164"/>
  <c r="F790" i="164"/>
  <c r="D790" i="164"/>
  <c r="E790" i="164" s="1"/>
  <c r="B790" i="164"/>
  <c r="J789" i="164"/>
  <c r="I789" i="164"/>
  <c r="H789" i="164"/>
  <c r="F789" i="164"/>
  <c r="D789" i="164"/>
  <c r="E789" i="164" s="1"/>
  <c r="B789" i="164"/>
  <c r="J788" i="164"/>
  <c r="I788" i="164"/>
  <c r="H788" i="164"/>
  <c r="F788" i="164"/>
  <c r="D788" i="164"/>
  <c r="E788" i="164" s="1"/>
  <c r="B788" i="164"/>
  <c r="J787" i="164"/>
  <c r="I787" i="164"/>
  <c r="H787" i="164"/>
  <c r="F787" i="164"/>
  <c r="D787" i="164"/>
  <c r="E787" i="164" s="1"/>
  <c r="B787" i="164"/>
  <c r="J786" i="164"/>
  <c r="I786" i="164"/>
  <c r="H786" i="164"/>
  <c r="F786" i="164"/>
  <c r="D786" i="164"/>
  <c r="E786" i="164" s="1"/>
  <c r="B786" i="164"/>
  <c r="J785" i="164"/>
  <c r="I785" i="164"/>
  <c r="H785" i="164"/>
  <c r="F785" i="164"/>
  <c r="D785" i="164"/>
  <c r="E785" i="164" s="1"/>
  <c r="B785" i="164"/>
  <c r="J784" i="164"/>
  <c r="I784" i="164"/>
  <c r="H784" i="164"/>
  <c r="F784" i="164"/>
  <c r="D784" i="164"/>
  <c r="E784" i="164" s="1"/>
  <c r="B784" i="164"/>
  <c r="J783" i="164"/>
  <c r="I783" i="164"/>
  <c r="H783" i="164"/>
  <c r="F783" i="164"/>
  <c r="D783" i="164"/>
  <c r="E783" i="164" s="1"/>
  <c r="B783" i="164"/>
  <c r="J782" i="164"/>
  <c r="I782" i="164"/>
  <c r="H782" i="164"/>
  <c r="F782" i="164"/>
  <c r="D782" i="164"/>
  <c r="E782" i="164" s="1"/>
  <c r="B782" i="164"/>
  <c r="J781" i="164"/>
  <c r="I781" i="164"/>
  <c r="H781" i="164"/>
  <c r="F781" i="164"/>
  <c r="D781" i="164"/>
  <c r="E781" i="164" s="1"/>
  <c r="B781" i="164"/>
  <c r="J780" i="164"/>
  <c r="I780" i="164"/>
  <c r="H780" i="164"/>
  <c r="F780" i="164"/>
  <c r="D780" i="164"/>
  <c r="E780" i="164" s="1"/>
  <c r="B780" i="164"/>
  <c r="J779" i="164"/>
  <c r="I779" i="164"/>
  <c r="H779" i="164"/>
  <c r="F779" i="164"/>
  <c r="D779" i="164"/>
  <c r="E779" i="164" s="1"/>
  <c r="B779" i="164"/>
  <c r="J778" i="164"/>
  <c r="I778" i="164"/>
  <c r="H778" i="164"/>
  <c r="F778" i="164"/>
  <c r="D778" i="164"/>
  <c r="E778" i="164" s="1"/>
  <c r="B778" i="164"/>
  <c r="J777" i="164"/>
  <c r="I777" i="164"/>
  <c r="H777" i="164"/>
  <c r="F777" i="164"/>
  <c r="D777" i="164"/>
  <c r="E777" i="164" s="1"/>
  <c r="B777" i="164"/>
  <c r="J776" i="164"/>
  <c r="I776" i="164"/>
  <c r="H776" i="164"/>
  <c r="F776" i="164"/>
  <c r="D776" i="164"/>
  <c r="E776" i="164" s="1"/>
  <c r="B776" i="164"/>
  <c r="J775" i="164"/>
  <c r="I775" i="164"/>
  <c r="H775" i="164"/>
  <c r="F775" i="164"/>
  <c r="D775" i="164"/>
  <c r="E775" i="164" s="1"/>
  <c r="B775" i="164"/>
  <c r="J774" i="164"/>
  <c r="I774" i="164"/>
  <c r="H774" i="164"/>
  <c r="F774" i="164"/>
  <c r="D774" i="164"/>
  <c r="E774" i="164" s="1"/>
  <c r="B774" i="164"/>
  <c r="J773" i="164"/>
  <c r="I773" i="164"/>
  <c r="H773" i="164"/>
  <c r="F773" i="164"/>
  <c r="E773" i="164"/>
  <c r="D773" i="164"/>
  <c r="B773" i="164"/>
  <c r="J772" i="164"/>
  <c r="I772" i="164"/>
  <c r="H772" i="164"/>
  <c r="F772" i="164"/>
  <c r="D772" i="164"/>
  <c r="E772" i="164" s="1"/>
  <c r="B772" i="164"/>
  <c r="J771" i="164"/>
  <c r="I771" i="164"/>
  <c r="H771" i="164"/>
  <c r="F771" i="164"/>
  <c r="D771" i="164"/>
  <c r="E771" i="164" s="1"/>
  <c r="B771" i="164"/>
  <c r="J770" i="164"/>
  <c r="I770" i="164"/>
  <c r="H770" i="164"/>
  <c r="F770" i="164"/>
  <c r="D770" i="164"/>
  <c r="E770" i="164" s="1"/>
  <c r="B770" i="164"/>
  <c r="J769" i="164"/>
  <c r="I769" i="164"/>
  <c r="H769" i="164"/>
  <c r="F769" i="164"/>
  <c r="D769" i="164"/>
  <c r="E769" i="164" s="1"/>
  <c r="B769" i="164"/>
  <c r="J768" i="164"/>
  <c r="I768" i="164"/>
  <c r="H768" i="164"/>
  <c r="F768" i="164"/>
  <c r="D768" i="164"/>
  <c r="E768" i="164" s="1"/>
  <c r="B768" i="164"/>
  <c r="J767" i="164"/>
  <c r="I767" i="164"/>
  <c r="H767" i="164"/>
  <c r="F767" i="164"/>
  <c r="D767" i="164"/>
  <c r="E767" i="164" s="1"/>
  <c r="B767" i="164"/>
  <c r="J766" i="164"/>
  <c r="I766" i="164"/>
  <c r="H766" i="164"/>
  <c r="F766" i="164"/>
  <c r="D766" i="164"/>
  <c r="E766" i="164" s="1"/>
  <c r="B766" i="164"/>
  <c r="J765" i="164"/>
  <c r="I765" i="164"/>
  <c r="H765" i="164"/>
  <c r="F765" i="164"/>
  <c r="D765" i="164"/>
  <c r="E765" i="164" s="1"/>
  <c r="B765" i="164"/>
  <c r="J764" i="164"/>
  <c r="I764" i="164"/>
  <c r="H764" i="164"/>
  <c r="F764" i="164"/>
  <c r="D764" i="164"/>
  <c r="E764" i="164" s="1"/>
  <c r="B764" i="164"/>
  <c r="J763" i="164"/>
  <c r="I763" i="164"/>
  <c r="H763" i="164"/>
  <c r="F763" i="164"/>
  <c r="D763" i="164"/>
  <c r="E763" i="164" s="1"/>
  <c r="B763" i="164"/>
  <c r="J762" i="164"/>
  <c r="I762" i="164"/>
  <c r="H762" i="164"/>
  <c r="F762" i="164"/>
  <c r="D762" i="164"/>
  <c r="E762" i="164" s="1"/>
  <c r="B762" i="164"/>
  <c r="J761" i="164"/>
  <c r="I761" i="164"/>
  <c r="H761" i="164"/>
  <c r="F761" i="164"/>
  <c r="D761" i="164"/>
  <c r="E761" i="164" s="1"/>
  <c r="B761" i="164"/>
  <c r="J760" i="164"/>
  <c r="I760" i="164"/>
  <c r="H760" i="164"/>
  <c r="F760" i="164"/>
  <c r="D760" i="164"/>
  <c r="E760" i="164" s="1"/>
  <c r="B760" i="164"/>
  <c r="J759" i="164"/>
  <c r="I759" i="164"/>
  <c r="H759" i="164"/>
  <c r="F759" i="164"/>
  <c r="D759" i="164"/>
  <c r="E759" i="164" s="1"/>
  <c r="B759" i="164"/>
  <c r="J758" i="164"/>
  <c r="I758" i="164"/>
  <c r="H758" i="164"/>
  <c r="F758" i="164"/>
  <c r="D758" i="164"/>
  <c r="E758" i="164" s="1"/>
  <c r="B758" i="164"/>
  <c r="J757" i="164"/>
  <c r="I757" i="164"/>
  <c r="H757" i="164"/>
  <c r="F757" i="164"/>
  <c r="D757" i="164"/>
  <c r="E757" i="164" s="1"/>
  <c r="B757" i="164"/>
  <c r="J756" i="164"/>
  <c r="I756" i="164"/>
  <c r="H756" i="164"/>
  <c r="F756" i="164"/>
  <c r="D756" i="164"/>
  <c r="E756" i="164" s="1"/>
  <c r="B756" i="164"/>
  <c r="J755" i="164"/>
  <c r="I755" i="164"/>
  <c r="H755" i="164"/>
  <c r="F755" i="164"/>
  <c r="D755" i="164"/>
  <c r="E755" i="164" s="1"/>
  <c r="B755" i="164"/>
  <c r="J754" i="164"/>
  <c r="I754" i="164"/>
  <c r="H754" i="164"/>
  <c r="F754" i="164"/>
  <c r="D754" i="164"/>
  <c r="E754" i="164" s="1"/>
  <c r="B754" i="164"/>
  <c r="J753" i="164"/>
  <c r="I753" i="164"/>
  <c r="H753" i="164"/>
  <c r="F753" i="164"/>
  <c r="D753" i="164"/>
  <c r="E753" i="164" s="1"/>
  <c r="B753" i="164"/>
  <c r="J752" i="164"/>
  <c r="I752" i="164"/>
  <c r="H752" i="164"/>
  <c r="F752" i="164"/>
  <c r="D752" i="164"/>
  <c r="E752" i="164" s="1"/>
  <c r="B752" i="164"/>
  <c r="J751" i="164"/>
  <c r="I751" i="164"/>
  <c r="H751" i="164"/>
  <c r="F751" i="164"/>
  <c r="D751" i="164"/>
  <c r="E751" i="164" s="1"/>
  <c r="B751" i="164"/>
  <c r="J750" i="164"/>
  <c r="I750" i="164"/>
  <c r="H750" i="164"/>
  <c r="F750" i="164"/>
  <c r="D750" i="164"/>
  <c r="E750" i="164" s="1"/>
  <c r="B750" i="164"/>
  <c r="J749" i="164"/>
  <c r="I749" i="164"/>
  <c r="H749" i="164"/>
  <c r="F749" i="164"/>
  <c r="D749" i="164"/>
  <c r="E749" i="164" s="1"/>
  <c r="B749" i="164"/>
  <c r="J748" i="164"/>
  <c r="I748" i="164"/>
  <c r="H748" i="164"/>
  <c r="F748" i="164"/>
  <c r="D748" i="164"/>
  <c r="E748" i="164" s="1"/>
  <c r="B748" i="164"/>
  <c r="J747" i="164"/>
  <c r="I747" i="164"/>
  <c r="H747" i="164"/>
  <c r="F747" i="164"/>
  <c r="D747" i="164"/>
  <c r="E747" i="164" s="1"/>
  <c r="B747" i="164"/>
  <c r="J746" i="164"/>
  <c r="I746" i="164"/>
  <c r="H746" i="164"/>
  <c r="F746" i="164"/>
  <c r="D746" i="164"/>
  <c r="E746" i="164" s="1"/>
  <c r="B746" i="164"/>
  <c r="J745" i="164"/>
  <c r="I745" i="164"/>
  <c r="H745" i="164"/>
  <c r="F745" i="164"/>
  <c r="D745" i="164"/>
  <c r="E745" i="164" s="1"/>
  <c r="B745" i="164"/>
  <c r="J744" i="164"/>
  <c r="I744" i="164"/>
  <c r="H744" i="164"/>
  <c r="F744" i="164"/>
  <c r="D744" i="164"/>
  <c r="E744" i="164" s="1"/>
  <c r="B744" i="164"/>
  <c r="J743" i="164"/>
  <c r="I743" i="164"/>
  <c r="H743" i="164"/>
  <c r="F743" i="164"/>
  <c r="D743" i="164"/>
  <c r="E743" i="164" s="1"/>
  <c r="B743" i="164"/>
  <c r="J742" i="164"/>
  <c r="I742" i="164"/>
  <c r="H742" i="164"/>
  <c r="F742" i="164"/>
  <c r="D742" i="164"/>
  <c r="E742" i="164" s="1"/>
  <c r="B742" i="164"/>
  <c r="J741" i="164"/>
  <c r="I741" i="164"/>
  <c r="H741" i="164"/>
  <c r="F741" i="164"/>
  <c r="D741" i="164"/>
  <c r="E741" i="164" s="1"/>
  <c r="B741" i="164"/>
  <c r="J740" i="164"/>
  <c r="I740" i="164"/>
  <c r="H740" i="164"/>
  <c r="F740" i="164"/>
  <c r="D740" i="164"/>
  <c r="E740" i="164" s="1"/>
  <c r="B740" i="164"/>
  <c r="J739" i="164"/>
  <c r="I739" i="164"/>
  <c r="H739" i="164"/>
  <c r="F739" i="164"/>
  <c r="D739" i="164"/>
  <c r="E739" i="164" s="1"/>
  <c r="B739" i="164"/>
  <c r="J738" i="164"/>
  <c r="I738" i="164"/>
  <c r="H738" i="164"/>
  <c r="F738" i="164"/>
  <c r="D738" i="164"/>
  <c r="E738" i="164" s="1"/>
  <c r="B738" i="164"/>
  <c r="J737" i="164"/>
  <c r="I737" i="164"/>
  <c r="H737" i="164"/>
  <c r="F737" i="164"/>
  <c r="D737" i="164"/>
  <c r="E737" i="164" s="1"/>
  <c r="B737" i="164"/>
  <c r="J736" i="164"/>
  <c r="I736" i="164"/>
  <c r="H736" i="164"/>
  <c r="F736" i="164"/>
  <c r="D736" i="164"/>
  <c r="E736" i="164" s="1"/>
  <c r="B736" i="164"/>
  <c r="J735" i="164"/>
  <c r="I735" i="164"/>
  <c r="H735" i="164"/>
  <c r="F735" i="164"/>
  <c r="D735" i="164"/>
  <c r="E735" i="164" s="1"/>
  <c r="B735" i="164"/>
  <c r="J734" i="164"/>
  <c r="I734" i="164"/>
  <c r="H734" i="164"/>
  <c r="F734" i="164"/>
  <c r="D734" i="164"/>
  <c r="E734" i="164" s="1"/>
  <c r="B734" i="164"/>
  <c r="J733" i="164"/>
  <c r="I733" i="164"/>
  <c r="H733" i="164"/>
  <c r="F733" i="164"/>
  <c r="D733" i="164"/>
  <c r="E733" i="164" s="1"/>
  <c r="B733" i="164"/>
  <c r="J732" i="164"/>
  <c r="I732" i="164"/>
  <c r="H732" i="164"/>
  <c r="F732" i="164"/>
  <c r="D732" i="164"/>
  <c r="E732" i="164" s="1"/>
  <c r="B732" i="164"/>
  <c r="J731" i="164"/>
  <c r="I731" i="164"/>
  <c r="H731" i="164"/>
  <c r="F731" i="164"/>
  <c r="D731" i="164"/>
  <c r="E731" i="164" s="1"/>
  <c r="B731" i="164"/>
  <c r="J730" i="164"/>
  <c r="I730" i="164"/>
  <c r="H730" i="164"/>
  <c r="F730" i="164"/>
  <c r="D730" i="164"/>
  <c r="E730" i="164" s="1"/>
  <c r="B730" i="164"/>
  <c r="J729" i="164"/>
  <c r="I729" i="164"/>
  <c r="H729" i="164"/>
  <c r="F729" i="164"/>
  <c r="D729" i="164"/>
  <c r="E729" i="164" s="1"/>
  <c r="B729" i="164"/>
  <c r="J728" i="164"/>
  <c r="I728" i="164"/>
  <c r="H728" i="164"/>
  <c r="F728" i="164"/>
  <c r="D728" i="164"/>
  <c r="E728" i="164" s="1"/>
  <c r="B728" i="164"/>
  <c r="J727" i="164"/>
  <c r="I727" i="164"/>
  <c r="H727" i="164"/>
  <c r="F727" i="164"/>
  <c r="D727" i="164"/>
  <c r="E727" i="164" s="1"/>
  <c r="B727" i="164"/>
  <c r="J726" i="164"/>
  <c r="I726" i="164"/>
  <c r="H726" i="164"/>
  <c r="F726" i="164"/>
  <c r="D726" i="164"/>
  <c r="E726" i="164" s="1"/>
  <c r="B726" i="164"/>
  <c r="J725" i="164"/>
  <c r="I725" i="164"/>
  <c r="H725" i="164"/>
  <c r="F725" i="164"/>
  <c r="D725" i="164"/>
  <c r="E725" i="164" s="1"/>
  <c r="B725" i="164"/>
  <c r="J724" i="164"/>
  <c r="I724" i="164"/>
  <c r="H724" i="164"/>
  <c r="F724" i="164"/>
  <c r="D724" i="164"/>
  <c r="E724" i="164" s="1"/>
  <c r="B724" i="164"/>
  <c r="J723" i="164"/>
  <c r="I723" i="164"/>
  <c r="H723" i="164"/>
  <c r="F723" i="164"/>
  <c r="D723" i="164"/>
  <c r="E723" i="164" s="1"/>
  <c r="B723" i="164"/>
  <c r="J722" i="164"/>
  <c r="I722" i="164"/>
  <c r="H722" i="164"/>
  <c r="F722" i="164"/>
  <c r="D722" i="164"/>
  <c r="E722" i="164" s="1"/>
  <c r="B722" i="164"/>
  <c r="J721" i="164"/>
  <c r="I721" i="164"/>
  <c r="H721" i="164"/>
  <c r="F721" i="164"/>
  <c r="D721" i="164"/>
  <c r="E721" i="164" s="1"/>
  <c r="B721" i="164"/>
  <c r="J720" i="164"/>
  <c r="I720" i="164"/>
  <c r="H720" i="164"/>
  <c r="F720" i="164"/>
  <c r="D720" i="164"/>
  <c r="E720" i="164" s="1"/>
  <c r="B720" i="164"/>
  <c r="J719" i="164"/>
  <c r="I719" i="164"/>
  <c r="H719" i="164"/>
  <c r="F719" i="164"/>
  <c r="D719" i="164"/>
  <c r="E719" i="164" s="1"/>
  <c r="B719" i="164"/>
  <c r="J718" i="164"/>
  <c r="I718" i="164"/>
  <c r="H718" i="164"/>
  <c r="F718" i="164"/>
  <c r="D718" i="164"/>
  <c r="E718" i="164" s="1"/>
  <c r="B718" i="164"/>
  <c r="J717" i="164"/>
  <c r="I717" i="164"/>
  <c r="H717" i="164"/>
  <c r="F717" i="164"/>
  <c r="D717" i="164"/>
  <c r="E717" i="164" s="1"/>
  <c r="B717" i="164"/>
  <c r="J716" i="164"/>
  <c r="I716" i="164"/>
  <c r="H716" i="164"/>
  <c r="F716" i="164"/>
  <c r="D716" i="164"/>
  <c r="E716" i="164" s="1"/>
  <c r="B716" i="164"/>
  <c r="J715" i="164"/>
  <c r="I715" i="164"/>
  <c r="H715" i="164"/>
  <c r="F715" i="164"/>
  <c r="D715" i="164"/>
  <c r="E715" i="164" s="1"/>
  <c r="B715" i="164"/>
  <c r="J714" i="164"/>
  <c r="I714" i="164"/>
  <c r="H714" i="164"/>
  <c r="F714" i="164"/>
  <c r="D714" i="164"/>
  <c r="E714" i="164" s="1"/>
  <c r="B714" i="164"/>
  <c r="J713" i="164"/>
  <c r="I713" i="164"/>
  <c r="H713" i="164"/>
  <c r="F713" i="164"/>
  <c r="D713" i="164"/>
  <c r="E713" i="164" s="1"/>
  <c r="B713" i="164"/>
  <c r="J712" i="164"/>
  <c r="I712" i="164"/>
  <c r="H712" i="164"/>
  <c r="F712" i="164"/>
  <c r="D712" i="164"/>
  <c r="E712" i="164" s="1"/>
  <c r="B712" i="164"/>
  <c r="J711" i="164"/>
  <c r="I711" i="164"/>
  <c r="H711" i="164"/>
  <c r="F711" i="164"/>
  <c r="D711" i="164"/>
  <c r="E711" i="164" s="1"/>
  <c r="B711" i="164"/>
  <c r="J710" i="164"/>
  <c r="I710" i="164"/>
  <c r="H710" i="164"/>
  <c r="F710" i="164"/>
  <c r="D710" i="164"/>
  <c r="E710" i="164" s="1"/>
  <c r="B710" i="164"/>
  <c r="J709" i="164"/>
  <c r="I709" i="164"/>
  <c r="H709" i="164"/>
  <c r="F709" i="164"/>
  <c r="D709" i="164"/>
  <c r="E709" i="164" s="1"/>
  <c r="B709" i="164"/>
  <c r="J708" i="164"/>
  <c r="I708" i="164"/>
  <c r="H708" i="164"/>
  <c r="F708" i="164"/>
  <c r="D708" i="164"/>
  <c r="E708" i="164" s="1"/>
  <c r="B708" i="164"/>
  <c r="J707" i="164"/>
  <c r="I707" i="164"/>
  <c r="H707" i="164"/>
  <c r="F707" i="164"/>
  <c r="D707" i="164"/>
  <c r="E707" i="164" s="1"/>
  <c r="B707" i="164"/>
  <c r="J706" i="164"/>
  <c r="I706" i="164"/>
  <c r="H706" i="164"/>
  <c r="F706" i="164"/>
  <c r="D706" i="164"/>
  <c r="E706" i="164" s="1"/>
  <c r="B706" i="164"/>
  <c r="J705" i="164"/>
  <c r="I705" i="164"/>
  <c r="H705" i="164"/>
  <c r="F705" i="164"/>
  <c r="D705" i="164"/>
  <c r="E705" i="164" s="1"/>
  <c r="B705" i="164"/>
  <c r="J704" i="164"/>
  <c r="I704" i="164"/>
  <c r="H704" i="164"/>
  <c r="F704" i="164"/>
  <c r="D704" i="164"/>
  <c r="E704" i="164" s="1"/>
  <c r="B704" i="164"/>
  <c r="J703" i="164"/>
  <c r="I703" i="164"/>
  <c r="H703" i="164"/>
  <c r="F703" i="164"/>
  <c r="D703" i="164"/>
  <c r="E703" i="164" s="1"/>
  <c r="B703" i="164"/>
  <c r="J702" i="164"/>
  <c r="I702" i="164"/>
  <c r="H702" i="164"/>
  <c r="F702" i="164"/>
  <c r="D702" i="164"/>
  <c r="E702" i="164" s="1"/>
  <c r="B702" i="164"/>
  <c r="J701" i="164"/>
  <c r="I701" i="164"/>
  <c r="H701" i="164"/>
  <c r="F701" i="164"/>
  <c r="D701" i="164"/>
  <c r="E701" i="164" s="1"/>
  <c r="B701" i="164"/>
  <c r="J700" i="164"/>
  <c r="I700" i="164"/>
  <c r="H700" i="164"/>
  <c r="F700" i="164"/>
  <c r="D700" i="164"/>
  <c r="E700" i="164" s="1"/>
  <c r="B700" i="164"/>
  <c r="J699" i="164"/>
  <c r="I699" i="164"/>
  <c r="H699" i="164"/>
  <c r="F699" i="164"/>
  <c r="D699" i="164"/>
  <c r="E699" i="164" s="1"/>
  <c r="B699" i="164"/>
  <c r="J698" i="164"/>
  <c r="I698" i="164"/>
  <c r="H698" i="164"/>
  <c r="F698" i="164"/>
  <c r="D698" i="164"/>
  <c r="E698" i="164" s="1"/>
  <c r="B698" i="164"/>
  <c r="J697" i="164"/>
  <c r="I697" i="164"/>
  <c r="H697" i="164"/>
  <c r="F697" i="164"/>
  <c r="D697" i="164"/>
  <c r="E697" i="164" s="1"/>
  <c r="B697" i="164"/>
  <c r="J696" i="164"/>
  <c r="I696" i="164"/>
  <c r="H696" i="164"/>
  <c r="F696" i="164"/>
  <c r="D696" i="164"/>
  <c r="E696" i="164" s="1"/>
  <c r="B696" i="164"/>
  <c r="J695" i="164"/>
  <c r="I695" i="164"/>
  <c r="H695" i="164"/>
  <c r="F695" i="164"/>
  <c r="D695" i="164"/>
  <c r="E695" i="164" s="1"/>
  <c r="B695" i="164"/>
  <c r="J694" i="164"/>
  <c r="I694" i="164"/>
  <c r="H694" i="164"/>
  <c r="F694" i="164"/>
  <c r="D694" i="164"/>
  <c r="E694" i="164" s="1"/>
  <c r="B694" i="164"/>
  <c r="J693" i="164"/>
  <c r="I693" i="164"/>
  <c r="H693" i="164"/>
  <c r="F693" i="164"/>
  <c r="D693" i="164"/>
  <c r="E693" i="164" s="1"/>
  <c r="B693" i="164"/>
  <c r="J692" i="164"/>
  <c r="I692" i="164"/>
  <c r="H692" i="164"/>
  <c r="F692" i="164"/>
  <c r="D692" i="164"/>
  <c r="E692" i="164" s="1"/>
  <c r="B692" i="164"/>
  <c r="J691" i="164"/>
  <c r="I691" i="164"/>
  <c r="H691" i="164"/>
  <c r="F691" i="164"/>
  <c r="D691" i="164"/>
  <c r="E691" i="164" s="1"/>
  <c r="B691" i="164"/>
  <c r="J690" i="164"/>
  <c r="I690" i="164"/>
  <c r="H690" i="164"/>
  <c r="F690" i="164"/>
  <c r="D690" i="164"/>
  <c r="E690" i="164" s="1"/>
  <c r="B690" i="164"/>
  <c r="J689" i="164"/>
  <c r="I689" i="164"/>
  <c r="H689" i="164"/>
  <c r="F689" i="164"/>
  <c r="D689" i="164"/>
  <c r="E689" i="164" s="1"/>
  <c r="B689" i="164"/>
  <c r="J688" i="164"/>
  <c r="I688" i="164"/>
  <c r="H688" i="164"/>
  <c r="F688" i="164"/>
  <c r="D688" i="164"/>
  <c r="E688" i="164" s="1"/>
  <c r="B688" i="164"/>
  <c r="J687" i="164"/>
  <c r="I687" i="164"/>
  <c r="H687" i="164"/>
  <c r="F687" i="164"/>
  <c r="D687" i="164"/>
  <c r="E687" i="164" s="1"/>
  <c r="B687" i="164"/>
  <c r="J686" i="164"/>
  <c r="I686" i="164"/>
  <c r="H686" i="164"/>
  <c r="F686" i="164"/>
  <c r="D686" i="164"/>
  <c r="E686" i="164" s="1"/>
  <c r="B686" i="164"/>
  <c r="J685" i="164"/>
  <c r="I685" i="164"/>
  <c r="H685" i="164"/>
  <c r="F685" i="164"/>
  <c r="D685" i="164"/>
  <c r="E685" i="164" s="1"/>
  <c r="B685" i="164"/>
  <c r="J684" i="164"/>
  <c r="I684" i="164"/>
  <c r="H684" i="164"/>
  <c r="F684" i="164"/>
  <c r="D684" i="164"/>
  <c r="E684" i="164" s="1"/>
  <c r="B684" i="164"/>
  <c r="J683" i="164"/>
  <c r="I683" i="164"/>
  <c r="H683" i="164"/>
  <c r="F683" i="164"/>
  <c r="D683" i="164"/>
  <c r="E683" i="164" s="1"/>
  <c r="B683" i="164"/>
  <c r="J682" i="164"/>
  <c r="I682" i="164"/>
  <c r="H682" i="164"/>
  <c r="F682" i="164"/>
  <c r="D682" i="164"/>
  <c r="E682" i="164" s="1"/>
  <c r="B682" i="164"/>
  <c r="J681" i="164"/>
  <c r="I681" i="164"/>
  <c r="H681" i="164"/>
  <c r="F681" i="164"/>
  <c r="D681" i="164"/>
  <c r="E681" i="164" s="1"/>
  <c r="B681" i="164"/>
  <c r="J680" i="164"/>
  <c r="I680" i="164"/>
  <c r="H680" i="164"/>
  <c r="F680" i="164"/>
  <c r="D680" i="164"/>
  <c r="E680" i="164" s="1"/>
  <c r="B680" i="164"/>
  <c r="J679" i="164"/>
  <c r="I679" i="164"/>
  <c r="H679" i="164"/>
  <c r="F679" i="164"/>
  <c r="D679" i="164"/>
  <c r="E679" i="164" s="1"/>
  <c r="B679" i="164"/>
  <c r="J678" i="164"/>
  <c r="I678" i="164"/>
  <c r="H678" i="164"/>
  <c r="F678" i="164"/>
  <c r="D678" i="164"/>
  <c r="E678" i="164" s="1"/>
  <c r="B678" i="164"/>
  <c r="J677" i="164"/>
  <c r="I677" i="164"/>
  <c r="H677" i="164"/>
  <c r="F677" i="164"/>
  <c r="D677" i="164"/>
  <c r="E677" i="164" s="1"/>
  <c r="B677" i="164"/>
  <c r="J676" i="164"/>
  <c r="I676" i="164"/>
  <c r="H676" i="164"/>
  <c r="F676" i="164"/>
  <c r="D676" i="164"/>
  <c r="E676" i="164" s="1"/>
  <c r="B676" i="164"/>
  <c r="J675" i="164"/>
  <c r="I675" i="164"/>
  <c r="H675" i="164"/>
  <c r="F675" i="164"/>
  <c r="D675" i="164"/>
  <c r="E675" i="164" s="1"/>
  <c r="B675" i="164"/>
  <c r="J674" i="164"/>
  <c r="I674" i="164"/>
  <c r="H674" i="164"/>
  <c r="F674" i="164"/>
  <c r="D674" i="164"/>
  <c r="E674" i="164" s="1"/>
  <c r="B674" i="164"/>
  <c r="J673" i="164"/>
  <c r="I673" i="164"/>
  <c r="H673" i="164"/>
  <c r="F673" i="164"/>
  <c r="D673" i="164"/>
  <c r="E673" i="164" s="1"/>
  <c r="B673" i="164"/>
  <c r="J672" i="164"/>
  <c r="I672" i="164"/>
  <c r="H672" i="164"/>
  <c r="F672" i="164"/>
  <c r="D672" i="164"/>
  <c r="E672" i="164" s="1"/>
  <c r="B672" i="164"/>
  <c r="J671" i="164"/>
  <c r="I671" i="164"/>
  <c r="H671" i="164"/>
  <c r="F671" i="164"/>
  <c r="D671" i="164"/>
  <c r="E671" i="164" s="1"/>
  <c r="B671" i="164"/>
  <c r="J670" i="164"/>
  <c r="I670" i="164"/>
  <c r="H670" i="164"/>
  <c r="F670" i="164"/>
  <c r="D670" i="164"/>
  <c r="E670" i="164" s="1"/>
  <c r="B670" i="164"/>
  <c r="J669" i="164"/>
  <c r="I669" i="164"/>
  <c r="H669" i="164"/>
  <c r="F669" i="164"/>
  <c r="D669" i="164"/>
  <c r="E669" i="164" s="1"/>
  <c r="B669" i="164"/>
  <c r="J668" i="164"/>
  <c r="I668" i="164"/>
  <c r="H668" i="164"/>
  <c r="F668" i="164"/>
  <c r="D668" i="164"/>
  <c r="E668" i="164" s="1"/>
  <c r="B668" i="164"/>
  <c r="J667" i="164"/>
  <c r="I667" i="164"/>
  <c r="H667" i="164"/>
  <c r="F667" i="164"/>
  <c r="D667" i="164"/>
  <c r="E667" i="164" s="1"/>
  <c r="B667" i="164"/>
  <c r="J666" i="164"/>
  <c r="I666" i="164"/>
  <c r="H666" i="164"/>
  <c r="F666" i="164"/>
  <c r="D666" i="164"/>
  <c r="E666" i="164" s="1"/>
  <c r="B666" i="164"/>
  <c r="J665" i="164"/>
  <c r="I665" i="164"/>
  <c r="H665" i="164"/>
  <c r="F665" i="164"/>
  <c r="D665" i="164"/>
  <c r="E665" i="164" s="1"/>
  <c r="B665" i="164"/>
  <c r="J664" i="164"/>
  <c r="I664" i="164"/>
  <c r="H664" i="164"/>
  <c r="F664" i="164"/>
  <c r="D664" i="164"/>
  <c r="E664" i="164" s="1"/>
  <c r="B664" i="164"/>
  <c r="J663" i="164"/>
  <c r="I663" i="164"/>
  <c r="H663" i="164"/>
  <c r="F663" i="164"/>
  <c r="D663" i="164"/>
  <c r="E663" i="164" s="1"/>
  <c r="B663" i="164"/>
  <c r="J662" i="164"/>
  <c r="I662" i="164"/>
  <c r="H662" i="164"/>
  <c r="F662" i="164"/>
  <c r="D662" i="164"/>
  <c r="E662" i="164" s="1"/>
  <c r="B662" i="164"/>
  <c r="J661" i="164"/>
  <c r="I661" i="164"/>
  <c r="H661" i="164"/>
  <c r="F661" i="164"/>
  <c r="D661" i="164"/>
  <c r="E661" i="164" s="1"/>
  <c r="B661" i="164"/>
  <c r="J660" i="164"/>
  <c r="I660" i="164"/>
  <c r="H660" i="164"/>
  <c r="F660" i="164"/>
  <c r="D660" i="164"/>
  <c r="E660" i="164" s="1"/>
  <c r="B660" i="164"/>
  <c r="J659" i="164"/>
  <c r="I659" i="164"/>
  <c r="H659" i="164"/>
  <c r="F659" i="164"/>
  <c r="D659" i="164"/>
  <c r="E659" i="164" s="1"/>
  <c r="B659" i="164"/>
  <c r="J658" i="164"/>
  <c r="I658" i="164"/>
  <c r="H658" i="164"/>
  <c r="F658" i="164"/>
  <c r="D658" i="164"/>
  <c r="E658" i="164" s="1"/>
  <c r="B658" i="164"/>
  <c r="J657" i="164"/>
  <c r="I657" i="164"/>
  <c r="H657" i="164"/>
  <c r="F657" i="164"/>
  <c r="D657" i="164"/>
  <c r="E657" i="164" s="1"/>
  <c r="B657" i="164"/>
  <c r="J656" i="164"/>
  <c r="I656" i="164"/>
  <c r="H656" i="164"/>
  <c r="F656" i="164"/>
  <c r="D656" i="164"/>
  <c r="E656" i="164" s="1"/>
  <c r="B656" i="164"/>
  <c r="J655" i="164"/>
  <c r="I655" i="164"/>
  <c r="H655" i="164"/>
  <c r="F655" i="164"/>
  <c r="D655" i="164"/>
  <c r="E655" i="164" s="1"/>
  <c r="B655" i="164"/>
  <c r="J654" i="164"/>
  <c r="I654" i="164"/>
  <c r="H654" i="164"/>
  <c r="F654" i="164"/>
  <c r="D654" i="164"/>
  <c r="E654" i="164" s="1"/>
  <c r="B654" i="164"/>
  <c r="J653" i="164"/>
  <c r="I653" i="164"/>
  <c r="H653" i="164"/>
  <c r="F653" i="164"/>
  <c r="D653" i="164"/>
  <c r="E653" i="164" s="1"/>
  <c r="B653" i="164"/>
  <c r="J652" i="164"/>
  <c r="I652" i="164"/>
  <c r="H652" i="164"/>
  <c r="F652" i="164"/>
  <c r="D652" i="164"/>
  <c r="E652" i="164" s="1"/>
  <c r="B652" i="164"/>
  <c r="J651" i="164"/>
  <c r="I651" i="164"/>
  <c r="H651" i="164"/>
  <c r="F651" i="164"/>
  <c r="D651" i="164"/>
  <c r="E651" i="164" s="1"/>
  <c r="B651" i="164"/>
  <c r="J650" i="164"/>
  <c r="I650" i="164"/>
  <c r="H650" i="164"/>
  <c r="F650" i="164"/>
  <c r="D650" i="164"/>
  <c r="E650" i="164" s="1"/>
  <c r="B650" i="164"/>
  <c r="J649" i="164"/>
  <c r="I649" i="164"/>
  <c r="H649" i="164"/>
  <c r="F649" i="164"/>
  <c r="D649" i="164"/>
  <c r="E649" i="164" s="1"/>
  <c r="B649" i="164"/>
  <c r="J648" i="164"/>
  <c r="I648" i="164"/>
  <c r="H648" i="164"/>
  <c r="F648" i="164"/>
  <c r="D648" i="164"/>
  <c r="E648" i="164" s="1"/>
  <c r="B648" i="164"/>
  <c r="J647" i="164"/>
  <c r="I647" i="164"/>
  <c r="H647" i="164"/>
  <c r="F647" i="164"/>
  <c r="D647" i="164"/>
  <c r="E647" i="164" s="1"/>
  <c r="B647" i="164"/>
  <c r="J646" i="164"/>
  <c r="I646" i="164"/>
  <c r="H646" i="164"/>
  <c r="F646" i="164"/>
  <c r="D646" i="164"/>
  <c r="E646" i="164" s="1"/>
  <c r="B646" i="164"/>
  <c r="J645" i="164"/>
  <c r="I645" i="164"/>
  <c r="H645" i="164"/>
  <c r="F645" i="164"/>
  <c r="D645" i="164"/>
  <c r="E645" i="164" s="1"/>
  <c r="B645" i="164"/>
  <c r="J644" i="164"/>
  <c r="I644" i="164"/>
  <c r="H644" i="164"/>
  <c r="F644" i="164"/>
  <c r="D644" i="164"/>
  <c r="E644" i="164" s="1"/>
  <c r="B644" i="164"/>
  <c r="J643" i="164"/>
  <c r="I643" i="164"/>
  <c r="H643" i="164"/>
  <c r="F643" i="164"/>
  <c r="D643" i="164"/>
  <c r="E643" i="164" s="1"/>
  <c r="B643" i="164"/>
  <c r="J642" i="164"/>
  <c r="I642" i="164"/>
  <c r="H642" i="164"/>
  <c r="F642" i="164"/>
  <c r="D642" i="164"/>
  <c r="E642" i="164" s="1"/>
  <c r="B642" i="164"/>
  <c r="J641" i="164"/>
  <c r="I641" i="164"/>
  <c r="H641" i="164"/>
  <c r="F641" i="164"/>
  <c r="D641" i="164"/>
  <c r="E641" i="164" s="1"/>
  <c r="B641" i="164"/>
  <c r="J640" i="164"/>
  <c r="I640" i="164"/>
  <c r="H640" i="164"/>
  <c r="F640" i="164"/>
  <c r="D640" i="164"/>
  <c r="E640" i="164" s="1"/>
  <c r="B640" i="164"/>
  <c r="J639" i="164"/>
  <c r="I639" i="164"/>
  <c r="H639" i="164"/>
  <c r="F639" i="164"/>
  <c r="D639" i="164"/>
  <c r="E639" i="164" s="1"/>
  <c r="B639" i="164"/>
  <c r="J638" i="164"/>
  <c r="I638" i="164"/>
  <c r="H638" i="164"/>
  <c r="F638" i="164"/>
  <c r="D638" i="164"/>
  <c r="E638" i="164" s="1"/>
  <c r="B638" i="164"/>
  <c r="J637" i="164"/>
  <c r="I637" i="164"/>
  <c r="H637" i="164"/>
  <c r="F637" i="164"/>
  <c r="D637" i="164"/>
  <c r="E637" i="164" s="1"/>
  <c r="B637" i="164"/>
  <c r="J636" i="164"/>
  <c r="I636" i="164"/>
  <c r="H636" i="164"/>
  <c r="F636" i="164"/>
  <c r="D636" i="164"/>
  <c r="E636" i="164" s="1"/>
  <c r="B636" i="164"/>
  <c r="J635" i="164"/>
  <c r="I635" i="164"/>
  <c r="H635" i="164"/>
  <c r="F635" i="164"/>
  <c r="D635" i="164"/>
  <c r="E635" i="164" s="1"/>
  <c r="B635" i="164"/>
  <c r="J634" i="164"/>
  <c r="I634" i="164"/>
  <c r="H634" i="164"/>
  <c r="F634" i="164"/>
  <c r="D634" i="164"/>
  <c r="E634" i="164" s="1"/>
  <c r="B634" i="164"/>
  <c r="J633" i="164"/>
  <c r="I633" i="164"/>
  <c r="H633" i="164"/>
  <c r="F633" i="164"/>
  <c r="D633" i="164"/>
  <c r="E633" i="164" s="1"/>
  <c r="B633" i="164"/>
  <c r="J632" i="164"/>
  <c r="I632" i="164"/>
  <c r="H632" i="164"/>
  <c r="F632" i="164"/>
  <c r="D632" i="164"/>
  <c r="E632" i="164" s="1"/>
  <c r="B632" i="164"/>
  <c r="J631" i="164"/>
  <c r="I631" i="164"/>
  <c r="H631" i="164"/>
  <c r="F631" i="164"/>
  <c r="D631" i="164"/>
  <c r="E631" i="164" s="1"/>
  <c r="B631" i="164"/>
  <c r="J630" i="164"/>
  <c r="I630" i="164"/>
  <c r="H630" i="164"/>
  <c r="F630" i="164"/>
  <c r="D630" i="164"/>
  <c r="E630" i="164" s="1"/>
  <c r="B630" i="164"/>
  <c r="J629" i="164"/>
  <c r="I629" i="164"/>
  <c r="H629" i="164"/>
  <c r="F629" i="164"/>
  <c r="D629" i="164"/>
  <c r="E629" i="164" s="1"/>
  <c r="B629" i="164"/>
  <c r="J628" i="164"/>
  <c r="I628" i="164"/>
  <c r="H628" i="164"/>
  <c r="F628" i="164"/>
  <c r="D628" i="164"/>
  <c r="E628" i="164" s="1"/>
  <c r="B628" i="164"/>
  <c r="J627" i="164"/>
  <c r="I627" i="164"/>
  <c r="H627" i="164"/>
  <c r="F627" i="164"/>
  <c r="D627" i="164"/>
  <c r="E627" i="164" s="1"/>
  <c r="B627" i="164"/>
  <c r="J626" i="164"/>
  <c r="I626" i="164"/>
  <c r="H626" i="164"/>
  <c r="F626" i="164"/>
  <c r="D626" i="164"/>
  <c r="E626" i="164" s="1"/>
  <c r="B626" i="164"/>
  <c r="J625" i="164"/>
  <c r="I625" i="164"/>
  <c r="H625" i="164"/>
  <c r="F625" i="164"/>
  <c r="D625" i="164"/>
  <c r="E625" i="164" s="1"/>
  <c r="B625" i="164"/>
  <c r="J624" i="164"/>
  <c r="I624" i="164"/>
  <c r="H624" i="164"/>
  <c r="F624" i="164"/>
  <c r="D624" i="164"/>
  <c r="E624" i="164" s="1"/>
  <c r="B624" i="164"/>
  <c r="J623" i="164"/>
  <c r="I623" i="164"/>
  <c r="H623" i="164"/>
  <c r="F623" i="164"/>
  <c r="D623" i="164"/>
  <c r="E623" i="164" s="1"/>
  <c r="B623" i="164"/>
  <c r="J622" i="164"/>
  <c r="I622" i="164"/>
  <c r="H622" i="164"/>
  <c r="F622" i="164"/>
  <c r="D622" i="164"/>
  <c r="E622" i="164" s="1"/>
  <c r="B622" i="164"/>
  <c r="J621" i="164"/>
  <c r="I621" i="164"/>
  <c r="H621" i="164"/>
  <c r="F621" i="164"/>
  <c r="D621" i="164"/>
  <c r="E621" i="164" s="1"/>
  <c r="B621" i="164"/>
  <c r="J620" i="164"/>
  <c r="I620" i="164"/>
  <c r="H620" i="164"/>
  <c r="F620" i="164"/>
  <c r="D620" i="164"/>
  <c r="E620" i="164" s="1"/>
  <c r="B620" i="164"/>
  <c r="J619" i="164"/>
  <c r="I619" i="164"/>
  <c r="H619" i="164"/>
  <c r="F619" i="164"/>
  <c r="D619" i="164"/>
  <c r="E619" i="164" s="1"/>
  <c r="B619" i="164"/>
  <c r="J618" i="164"/>
  <c r="I618" i="164"/>
  <c r="H618" i="164"/>
  <c r="F618" i="164"/>
  <c r="D618" i="164"/>
  <c r="E618" i="164" s="1"/>
  <c r="B618" i="164"/>
  <c r="J617" i="164"/>
  <c r="I617" i="164"/>
  <c r="H617" i="164"/>
  <c r="F617" i="164"/>
  <c r="D617" i="164"/>
  <c r="E617" i="164" s="1"/>
  <c r="B617" i="164"/>
  <c r="J616" i="164"/>
  <c r="I616" i="164"/>
  <c r="H616" i="164"/>
  <c r="F616" i="164"/>
  <c r="D616" i="164"/>
  <c r="E616" i="164" s="1"/>
  <c r="B616" i="164"/>
  <c r="J615" i="164"/>
  <c r="I615" i="164"/>
  <c r="H615" i="164"/>
  <c r="F615" i="164"/>
  <c r="D615" i="164"/>
  <c r="E615" i="164" s="1"/>
  <c r="B615" i="164"/>
  <c r="J614" i="164"/>
  <c r="I614" i="164"/>
  <c r="H614" i="164"/>
  <c r="F614" i="164"/>
  <c r="D614" i="164"/>
  <c r="E614" i="164" s="1"/>
  <c r="B614" i="164"/>
  <c r="J613" i="164"/>
  <c r="I613" i="164"/>
  <c r="H613" i="164"/>
  <c r="F613" i="164"/>
  <c r="D613" i="164"/>
  <c r="E613" i="164" s="1"/>
  <c r="B613" i="164"/>
  <c r="J612" i="164"/>
  <c r="I612" i="164"/>
  <c r="H612" i="164"/>
  <c r="F612" i="164"/>
  <c r="D612" i="164"/>
  <c r="E612" i="164" s="1"/>
  <c r="B612" i="164"/>
  <c r="J611" i="164"/>
  <c r="I611" i="164"/>
  <c r="H611" i="164"/>
  <c r="F611" i="164"/>
  <c r="D611" i="164"/>
  <c r="E611" i="164" s="1"/>
  <c r="B611" i="164"/>
  <c r="J610" i="164"/>
  <c r="I610" i="164"/>
  <c r="H610" i="164"/>
  <c r="F610" i="164"/>
  <c r="D610" i="164"/>
  <c r="E610" i="164" s="1"/>
  <c r="B610" i="164"/>
  <c r="J609" i="164"/>
  <c r="I609" i="164"/>
  <c r="H609" i="164"/>
  <c r="F609" i="164"/>
  <c r="D609" i="164"/>
  <c r="E609" i="164" s="1"/>
  <c r="B609" i="164"/>
  <c r="J608" i="164"/>
  <c r="I608" i="164"/>
  <c r="H608" i="164"/>
  <c r="F608" i="164"/>
  <c r="D608" i="164"/>
  <c r="E608" i="164" s="1"/>
  <c r="B608" i="164"/>
  <c r="J607" i="164"/>
  <c r="I607" i="164"/>
  <c r="H607" i="164"/>
  <c r="F607" i="164"/>
  <c r="D607" i="164"/>
  <c r="E607" i="164" s="1"/>
  <c r="B607" i="164"/>
  <c r="J606" i="164"/>
  <c r="I606" i="164"/>
  <c r="H606" i="164"/>
  <c r="F606" i="164"/>
  <c r="D606" i="164"/>
  <c r="E606" i="164" s="1"/>
  <c r="B606" i="164"/>
  <c r="J605" i="164"/>
  <c r="I605" i="164"/>
  <c r="H605" i="164"/>
  <c r="F605" i="164"/>
  <c r="D605" i="164"/>
  <c r="E605" i="164" s="1"/>
  <c r="B605" i="164"/>
  <c r="J604" i="164"/>
  <c r="I604" i="164"/>
  <c r="H604" i="164"/>
  <c r="F604" i="164"/>
  <c r="D604" i="164"/>
  <c r="E604" i="164" s="1"/>
  <c r="B604" i="164"/>
  <c r="J603" i="164"/>
  <c r="I603" i="164"/>
  <c r="H603" i="164"/>
  <c r="F603" i="164"/>
  <c r="D603" i="164"/>
  <c r="E603" i="164" s="1"/>
  <c r="B603" i="164"/>
  <c r="J602" i="164"/>
  <c r="I602" i="164"/>
  <c r="H602" i="164"/>
  <c r="F602" i="164"/>
  <c r="D602" i="164"/>
  <c r="E602" i="164" s="1"/>
  <c r="B602" i="164"/>
  <c r="J601" i="164"/>
  <c r="I601" i="164"/>
  <c r="H601" i="164"/>
  <c r="F601" i="164"/>
  <c r="D601" i="164"/>
  <c r="E601" i="164" s="1"/>
  <c r="B601" i="164"/>
  <c r="J600" i="164"/>
  <c r="I600" i="164"/>
  <c r="H600" i="164"/>
  <c r="F600" i="164"/>
  <c r="D600" i="164"/>
  <c r="E600" i="164" s="1"/>
  <c r="B600" i="164"/>
  <c r="J599" i="164"/>
  <c r="I599" i="164"/>
  <c r="H599" i="164"/>
  <c r="F599" i="164"/>
  <c r="D599" i="164"/>
  <c r="E599" i="164" s="1"/>
  <c r="B599" i="164"/>
  <c r="J598" i="164"/>
  <c r="I598" i="164"/>
  <c r="H598" i="164"/>
  <c r="F598" i="164"/>
  <c r="D598" i="164"/>
  <c r="E598" i="164" s="1"/>
  <c r="B598" i="164"/>
  <c r="J597" i="164"/>
  <c r="I597" i="164"/>
  <c r="H597" i="164"/>
  <c r="F597" i="164"/>
  <c r="D597" i="164"/>
  <c r="E597" i="164" s="1"/>
  <c r="B597" i="164"/>
  <c r="J596" i="164"/>
  <c r="I596" i="164"/>
  <c r="H596" i="164"/>
  <c r="F596" i="164"/>
  <c r="D596" i="164"/>
  <c r="E596" i="164" s="1"/>
  <c r="B596" i="164"/>
  <c r="J595" i="164"/>
  <c r="I595" i="164"/>
  <c r="H595" i="164"/>
  <c r="F595" i="164"/>
  <c r="D595" i="164"/>
  <c r="E595" i="164" s="1"/>
  <c r="B595" i="164"/>
  <c r="J594" i="164"/>
  <c r="I594" i="164"/>
  <c r="H594" i="164"/>
  <c r="F594" i="164"/>
  <c r="D594" i="164"/>
  <c r="E594" i="164" s="1"/>
  <c r="B594" i="164"/>
  <c r="J593" i="164"/>
  <c r="I593" i="164"/>
  <c r="H593" i="164"/>
  <c r="F593" i="164"/>
  <c r="D593" i="164"/>
  <c r="E593" i="164" s="1"/>
  <c r="B593" i="164"/>
  <c r="J592" i="164"/>
  <c r="I592" i="164"/>
  <c r="H592" i="164"/>
  <c r="F592" i="164"/>
  <c r="D592" i="164"/>
  <c r="E592" i="164" s="1"/>
  <c r="B592" i="164"/>
  <c r="J591" i="164"/>
  <c r="I591" i="164"/>
  <c r="H591" i="164"/>
  <c r="F591" i="164"/>
  <c r="D591" i="164"/>
  <c r="E591" i="164" s="1"/>
  <c r="B591" i="164"/>
  <c r="J590" i="164"/>
  <c r="I590" i="164"/>
  <c r="H590" i="164"/>
  <c r="F590" i="164"/>
  <c r="D590" i="164"/>
  <c r="E590" i="164" s="1"/>
  <c r="B590" i="164"/>
  <c r="J589" i="164"/>
  <c r="I589" i="164"/>
  <c r="H589" i="164"/>
  <c r="F589" i="164"/>
  <c r="D589" i="164"/>
  <c r="E589" i="164" s="1"/>
  <c r="B589" i="164"/>
  <c r="J588" i="164"/>
  <c r="I588" i="164"/>
  <c r="H588" i="164"/>
  <c r="F588" i="164"/>
  <c r="D588" i="164"/>
  <c r="E588" i="164" s="1"/>
  <c r="B588" i="164"/>
  <c r="J587" i="164"/>
  <c r="I587" i="164"/>
  <c r="H587" i="164"/>
  <c r="F587" i="164"/>
  <c r="D587" i="164"/>
  <c r="E587" i="164" s="1"/>
  <c r="B587" i="164"/>
  <c r="J586" i="164"/>
  <c r="I586" i="164"/>
  <c r="H586" i="164"/>
  <c r="F586" i="164"/>
  <c r="D586" i="164"/>
  <c r="E586" i="164" s="1"/>
  <c r="B586" i="164"/>
  <c r="J585" i="164"/>
  <c r="I585" i="164"/>
  <c r="H585" i="164"/>
  <c r="F585" i="164"/>
  <c r="D585" i="164"/>
  <c r="E585" i="164" s="1"/>
  <c r="B585" i="164"/>
  <c r="J584" i="164"/>
  <c r="I584" i="164"/>
  <c r="H584" i="164"/>
  <c r="F584" i="164"/>
  <c r="D584" i="164"/>
  <c r="E584" i="164" s="1"/>
  <c r="B584" i="164"/>
  <c r="J583" i="164"/>
  <c r="I583" i="164"/>
  <c r="H583" i="164"/>
  <c r="F583" i="164"/>
  <c r="D583" i="164"/>
  <c r="E583" i="164" s="1"/>
  <c r="B583" i="164"/>
  <c r="J582" i="164"/>
  <c r="I582" i="164"/>
  <c r="H582" i="164"/>
  <c r="F582" i="164"/>
  <c r="D582" i="164"/>
  <c r="E582" i="164" s="1"/>
  <c r="B582" i="164"/>
  <c r="J581" i="164"/>
  <c r="I581" i="164"/>
  <c r="H581" i="164"/>
  <c r="F581" i="164"/>
  <c r="D581" i="164"/>
  <c r="E581" i="164" s="1"/>
  <c r="B581" i="164"/>
  <c r="J580" i="164"/>
  <c r="I580" i="164"/>
  <c r="H580" i="164"/>
  <c r="F580" i="164"/>
  <c r="D580" i="164"/>
  <c r="E580" i="164" s="1"/>
  <c r="B580" i="164"/>
  <c r="J579" i="164"/>
  <c r="I579" i="164"/>
  <c r="H579" i="164"/>
  <c r="F579" i="164"/>
  <c r="D579" i="164"/>
  <c r="E579" i="164" s="1"/>
  <c r="B579" i="164"/>
  <c r="J578" i="164"/>
  <c r="I578" i="164"/>
  <c r="H578" i="164"/>
  <c r="F578" i="164"/>
  <c r="D578" i="164"/>
  <c r="E578" i="164" s="1"/>
  <c r="B578" i="164"/>
  <c r="J577" i="164"/>
  <c r="I577" i="164"/>
  <c r="H577" i="164"/>
  <c r="F577" i="164"/>
  <c r="D577" i="164"/>
  <c r="E577" i="164" s="1"/>
  <c r="B577" i="164"/>
  <c r="J576" i="164"/>
  <c r="I576" i="164"/>
  <c r="H576" i="164"/>
  <c r="F576" i="164"/>
  <c r="D576" i="164"/>
  <c r="E576" i="164" s="1"/>
  <c r="B576" i="164"/>
  <c r="J575" i="164"/>
  <c r="I575" i="164"/>
  <c r="H575" i="164"/>
  <c r="F575" i="164"/>
  <c r="D575" i="164"/>
  <c r="E575" i="164" s="1"/>
  <c r="B575" i="164"/>
  <c r="J574" i="164"/>
  <c r="I574" i="164"/>
  <c r="H574" i="164"/>
  <c r="F574" i="164"/>
  <c r="D574" i="164"/>
  <c r="E574" i="164" s="1"/>
  <c r="B574" i="164"/>
  <c r="J573" i="164"/>
  <c r="I573" i="164"/>
  <c r="H573" i="164"/>
  <c r="F573" i="164"/>
  <c r="D573" i="164"/>
  <c r="E573" i="164" s="1"/>
  <c r="B573" i="164"/>
  <c r="J572" i="164"/>
  <c r="I572" i="164"/>
  <c r="H572" i="164"/>
  <c r="F572" i="164"/>
  <c r="D572" i="164"/>
  <c r="E572" i="164" s="1"/>
  <c r="B572" i="164"/>
  <c r="J571" i="164"/>
  <c r="I571" i="164"/>
  <c r="H571" i="164"/>
  <c r="F571" i="164"/>
  <c r="D571" i="164"/>
  <c r="E571" i="164" s="1"/>
  <c r="B571" i="164"/>
  <c r="J570" i="164"/>
  <c r="I570" i="164"/>
  <c r="H570" i="164"/>
  <c r="F570" i="164"/>
  <c r="D570" i="164"/>
  <c r="E570" i="164" s="1"/>
  <c r="B570" i="164"/>
  <c r="J569" i="164"/>
  <c r="I569" i="164"/>
  <c r="H569" i="164"/>
  <c r="F569" i="164"/>
  <c r="D569" i="164"/>
  <c r="E569" i="164" s="1"/>
  <c r="B569" i="164"/>
  <c r="J568" i="164"/>
  <c r="I568" i="164"/>
  <c r="H568" i="164"/>
  <c r="F568" i="164"/>
  <c r="D568" i="164"/>
  <c r="E568" i="164" s="1"/>
  <c r="B568" i="164"/>
  <c r="J567" i="164"/>
  <c r="I567" i="164"/>
  <c r="H567" i="164"/>
  <c r="F567" i="164"/>
  <c r="D567" i="164"/>
  <c r="E567" i="164" s="1"/>
  <c r="B567" i="164"/>
  <c r="J566" i="164"/>
  <c r="I566" i="164"/>
  <c r="H566" i="164"/>
  <c r="F566" i="164"/>
  <c r="D566" i="164"/>
  <c r="E566" i="164" s="1"/>
  <c r="B566" i="164"/>
  <c r="J565" i="164"/>
  <c r="I565" i="164"/>
  <c r="H565" i="164"/>
  <c r="F565" i="164"/>
  <c r="D565" i="164"/>
  <c r="E565" i="164" s="1"/>
  <c r="B565" i="164"/>
  <c r="J564" i="164"/>
  <c r="I564" i="164"/>
  <c r="H564" i="164"/>
  <c r="F564" i="164"/>
  <c r="D564" i="164"/>
  <c r="E564" i="164" s="1"/>
  <c r="B564" i="164"/>
  <c r="J563" i="164"/>
  <c r="I563" i="164"/>
  <c r="H563" i="164"/>
  <c r="F563" i="164"/>
  <c r="D563" i="164"/>
  <c r="E563" i="164" s="1"/>
  <c r="B563" i="164"/>
  <c r="J562" i="164"/>
  <c r="I562" i="164"/>
  <c r="H562" i="164"/>
  <c r="F562" i="164"/>
  <c r="D562" i="164"/>
  <c r="E562" i="164" s="1"/>
  <c r="B562" i="164"/>
  <c r="J561" i="164"/>
  <c r="I561" i="164"/>
  <c r="H561" i="164"/>
  <c r="F561" i="164"/>
  <c r="D561" i="164"/>
  <c r="E561" i="164" s="1"/>
  <c r="B561" i="164"/>
  <c r="J560" i="164"/>
  <c r="I560" i="164"/>
  <c r="H560" i="164"/>
  <c r="F560" i="164"/>
  <c r="D560" i="164"/>
  <c r="E560" i="164" s="1"/>
  <c r="B560" i="164"/>
  <c r="J559" i="164"/>
  <c r="I559" i="164"/>
  <c r="H559" i="164"/>
  <c r="F559" i="164"/>
  <c r="D559" i="164"/>
  <c r="E559" i="164" s="1"/>
  <c r="B559" i="164"/>
  <c r="J558" i="164"/>
  <c r="I558" i="164"/>
  <c r="H558" i="164"/>
  <c r="F558" i="164"/>
  <c r="D558" i="164"/>
  <c r="E558" i="164" s="1"/>
  <c r="B558" i="164"/>
  <c r="J557" i="164"/>
  <c r="I557" i="164"/>
  <c r="H557" i="164"/>
  <c r="F557" i="164"/>
  <c r="D557" i="164"/>
  <c r="E557" i="164" s="1"/>
  <c r="B557" i="164"/>
  <c r="J556" i="164"/>
  <c r="I556" i="164"/>
  <c r="H556" i="164"/>
  <c r="F556" i="164"/>
  <c r="D556" i="164"/>
  <c r="E556" i="164" s="1"/>
  <c r="B556" i="164"/>
  <c r="J555" i="164"/>
  <c r="I555" i="164"/>
  <c r="H555" i="164"/>
  <c r="F555" i="164"/>
  <c r="D555" i="164"/>
  <c r="E555" i="164" s="1"/>
  <c r="B555" i="164"/>
  <c r="J554" i="164"/>
  <c r="I554" i="164"/>
  <c r="H554" i="164"/>
  <c r="F554" i="164"/>
  <c r="D554" i="164"/>
  <c r="E554" i="164" s="1"/>
  <c r="B554" i="164"/>
  <c r="J553" i="164"/>
  <c r="I553" i="164"/>
  <c r="H553" i="164"/>
  <c r="F553" i="164"/>
  <c r="D553" i="164"/>
  <c r="E553" i="164" s="1"/>
  <c r="B553" i="164"/>
  <c r="J552" i="164"/>
  <c r="I552" i="164"/>
  <c r="H552" i="164"/>
  <c r="F552" i="164"/>
  <c r="D552" i="164"/>
  <c r="E552" i="164" s="1"/>
  <c r="B552" i="164"/>
  <c r="J551" i="164"/>
  <c r="I551" i="164"/>
  <c r="H551" i="164"/>
  <c r="F551" i="164"/>
  <c r="D551" i="164"/>
  <c r="E551" i="164" s="1"/>
  <c r="B551" i="164"/>
  <c r="J550" i="164"/>
  <c r="I550" i="164"/>
  <c r="H550" i="164"/>
  <c r="F550" i="164"/>
  <c r="D550" i="164"/>
  <c r="E550" i="164" s="1"/>
  <c r="B550" i="164"/>
  <c r="J549" i="164"/>
  <c r="I549" i="164"/>
  <c r="H549" i="164"/>
  <c r="F549" i="164"/>
  <c r="D549" i="164"/>
  <c r="E549" i="164" s="1"/>
  <c r="B549" i="164"/>
  <c r="J548" i="164"/>
  <c r="I548" i="164"/>
  <c r="H548" i="164"/>
  <c r="F548" i="164"/>
  <c r="D548" i="164"/>
  <c r="E548" i="164" s="1"/>
  <c r="B548" i="164"/>
  <c r="J547" i="164"/>
  <c r="I547" i="164"/>
  <c r="H547" i="164"/>
  <c r="F547" i="164"/>
  <c r="D547" i="164"/>
  <c r="E547" i="164" s="1"/>
  <c r="B547" i="164"/>
  <c r="J546" i="164"/>
  <c r="I546" i="164"/>
  <c r="H546" i="164"/>
  <c r="F546" i="164"/>
  <c r="D546" i="164"/>
  <c r="E546" i="164" s="1"/>
  <c r="B546" i="164"/>
  <c r="J545" i="164"/>
  <c r="I545" i="164"/>
  <c r="H545" i="164"/>
  <c r="F545" i="164"/>
  <c r="D545" i="164"/>
  <c r="E545" i="164" s="1"/>
  <c r="B545" i="164"/>
  <c r="J544" i="164"/>
  <c r="I544" i="164"/>
  <c r="H544" i="164"/>
  <c r="F544" i="164"/>
  <c r="D544" i="164"/>
  <c r="E544" i="164" s="1"/>
  <c r="B544" i="164"/>
  <c r="J543" i="164"/>
  <c r="I543" i="164"/>
  <c r="H543" i="164"/>
  <c r="F543" i="164"/>
  <c r="D543" i="164"/>
  <c r="E543" i="164" s="1"/>
  <c r="B543" i="164"/>
  <c r="J542" i="164"/>
  <c r="I542" i="164"/>
  <c r="H542" i="164"/>
  <c r="F542" i="164"/>
  <c r="D542" i="164"/>
  <c r="E542" i="164" s="1"/>
  <c r="B542" i="164"/>
  <c r="J541" i="164"/>
  <c r="I541" i="164"/>
  <c r="H541" i="164"/>
  <c r="F541" i="164"/>
  <c r="D541" i="164"/>
  <c r="E541" i="164" s="1"/>
  <c r="B541" i="164"/>
  <c r="J540" i="164"/>
  <c r="I540" i="164"/>
  <c r="H540" i="164"/>
  <c r="F540" i="164"/>
  <c r="D540" i="164"/>
  <c r="E540" i="164" s="1"/>
  <c r="B540" i="164"/>
  <c r="J539" i="164"/>
  <c r="I539" i="164"/>
  <c r="H539" i="164"/>
  <c r="F539" i="164"/>
  <c r="D539" i="164"/>
  <c r="E539" i="164" s="1"/>
  <c r="B539" i="164"/>
  <c r="J538" i="164"/>
  <c r="I538" i="164"/>
  <c r="H538" i="164"/>
  <c r="F538" i="164"/>
  <c r="D538" i="164"/>
  <c r="E538" i="164" s="1"/>
  <c r="B538" i="164"/>
  <c r="J537" i="164"/>
  <c r="I537" i="164"/>
  <c r="H537" i="164"/>
  <c r="F537" i="164"/>
  <c r="D537" i="164"/>
  <c r="E537" i="164" s="1"/>
  <c r="B537" i="164"/>
  <c r="J536" i="164"/>
  <c r="I536" i="164"/>
  <c r="H536" i="164"/>
  <c r="F536" i="164"/>
  <c r="D536" i="164"/>
  <c r="E536" i="164" s="1"/>
  <c r="B536" i="164"/>
  <c r="J535" i="164"/>
  <c r="I535" i="164"/>
  <c r="H535" i="164"/>
  <c r="F535" i="164"/>
  <c r="D535" i="164"/>
  <c r="E535" i="164" s="1"/>
  <c r="B535" i="164"/>
  <c r="J534" i="164"/>
  <c r="I534" i="164"/>
  <c r="H534" i="164"/>
  <c r="F534" i="164"/>
  <c r="D534" i="164"/>
  <c r="E534" i="164" s="1"/>
  <c r="B534" i="164"/>
  <c r="J533" i="164"/>
  <c r="I533" i="164"/>
  <c r="H533" i="164"/>
  <c r="F533" i="164"/>
  <c r="D533" i="164"/>
  <c r="E533" i="164" s="1"/>
  <c r="B533" i="164"/>
  <c r="J532" i="164"/>
  <c r="I532" i="164"/>
  <c r="H532" i="164"/>
  <c r="F532" i="164"/>
  <c r="D532" i="164"/>
  <c r="E532" i="164" s="1"/>
  <c r="B532" i="164"/>
  <c r="J531" i="164"/>
  <c r="I531" i="164"/>
  <c r="H531" i="164"/>
  <c r="F531" i="164"/>
  <c r="D531" i="164"/>
  <c r="E531" i="164" s="1"/>
  <c r="B531" i="164"/>
  <c r="J530" i="164"/>
  <c r="I530" i="164"/>
  <c r="H530" i="164"/>
  <c r="F530" i="164"/>
  <c r="D530" i="164"/>
  <c r="E530" i="164" s="1"/>
  <c r="B530" i="164"/>
  <c r="J529" i="164"/>
  <c r="I529" i="164"/>
  <c r="H529" i="164"/>
  <c r="F529" i="164"/>
  <c r="D529" i="164"/>
  <c r="E529" i="164" s="1"/>
  <c r="B529" i="164"/>
  <c r="J528" i="164"/>
  <c r="I528" i="164"/>
  <c r="H528" i="164"/>
  <c r="F528" i="164"/>
  <c r="D528" i="164"/>
  <c r="E528" i="164" s="1"/>
  <c r="B528" i="164"/>
  <c r="J527" i="164"/>
  <c r="I527" i="164"/>
  <c r="H527" i="164"/>
  <c r="F527" i="164"/>
  <c r="D527" i="164"/>
  <c r="E527" i="164" s="1"/>
  <c r="B527" i="164"/>
  <c r="J526" i="164"/>
  <c r="I526" i="164"/>
  <c r="H526" i="164"/>
  <c r="F526" i="164"/>
  <c r="D526" i="164"/>
  <c r="E526" i="164" s="1"/>
  <c r="B526" i="164"/>
  <c r="J525" i="164"/>
  <c r="I525" i="164"/>
  <c r="H525" i="164"/>
  <c r="F525" i="164"/>
  <c r="D525" i="164"/>
  <c r="E525" i="164" s="1"/>
  <c r="B525" i="164"/>
  <c r="J524" i="164"/>
  <c r="I524" i="164"/>
  <c r="H524" i="164"/>
  <c r="F524" i="164"/>
  <c r="D524" i="164"/>
  <c r="E524" i="164" s="1"/>
  <c r="B524" i="164"/>
  <c r="J523" i="164"/>
  <c r="I523" i="164"/>
  <c r="H523" i="164"/>
  <c r="F523" i="164"/>
  <c r="D523" i="164"/>
  <c r="E523" i="164" s="1"/>
  <c r="B523" i="164"/>
  <c r="J522" i="164"/>
  <c r="I522" i="164"/>
  <c r="H522" i="164"/>
  <c r="F522" i="164"/>
  <c r="D522" i="164"/>
  <c r="E522" i="164" s="1"/>
  <c r="B522" i="164"/>
  <c r="J521" i="164"/>
  <c r="I521" i="164"/>
  <c r="H521" i="164"/>
  <c r="F521" i="164"/>
  <c r="D521" i="164"/>
  <c r="E521" i="164" s="1"/>
  <c r="B521" i="164"/>
  <c r="J520" i="164"/>
  <c r="I520" i="164"/>
  <c r="H520" i="164"/>
  <c r="F520" i="164"/>
  <c r="D520" i="164"/>
  <c r="E520" i="164" s="1"/>
  <c r="B520" i="164"/>
  <c r="J519" i="164"/>
  <c r="I519" i="164"/>
  <c r="H519" i="164"/>
  <c r="F519" i="164"/>
  <c r="D519" i="164"/>
  <c r="E519" i="164" s="1"/>
  <c r="B519" i="164"/>
  <c r="J518" i="164"/>
  <c r="I518" i="164"/>
  <c r="H518" i="164"/>
  <c r="F518" i="164"/>
  <c r="D518" i="164"/>
  <c r="E518" i="164" s="1"/>
  <c r="B518" i="164"/>
  <c r="J517" i="164"/>
  <c r="I517" i="164"/>
  <c r="H517" i="164"/>
  <c r="F517" i="164"/>
  <c r="D517" i="164"/>
  <c r="E517" i="164" s="1"/>
  <c r="B517" i="164"/>
  <c r="J516" i="164"/>
  <c r="I516" i="164"/>
  <c r="H516" i="164"/>
  <c r="F516" i="164"/>
  <c r="D516" i="164"/>
  <c r="E516" i="164" s="1"/>
  <c r="B516" i="164"/>
  <c r="J515" i="164"/>
  <c r="I515" i="164"/>
  <c r="H515" i="164"/>
  <c r="F515" i="164"/>
  <c r="D515" i="164"/>
  <c r="E515" i="164" s="1"/>
  <c r="B515" i="164"/>
  <c r="J514" i="164"/>
  <c r="I514" i="164"/>
  <c r="H514" i="164"/>
  <c r="F514" i="164"/>
  <c r="D514" i="164"/>
  <c r="E514" i="164" s="1"/>
  <c r="B514" i="164"/>
  <c r="J513" i="164"/>
  <c r="I513" i="164"/>
  <c r="H513" i="164"/>
  <c r="F513" i="164"/>
  <c r="D513" i="164"/>
  <c r="E513" i="164" s="1"/>
  <c r="B513" i="164"/>
  <c r="J512" i="164"/>
  <c r="I512" i="164"/>
  <c r="H512" i="164"/>
  <c r="F512" i="164"/>
  <c r="D512" i="164"/>
  <c r="E512" i="164" s="1"/>
  <c r="B512" i="164"/>
  <c r="J511" i="164"/>
  <c r="I511" i="164"/>
  <c r="H511" i="164"/>
  <c r="F511" i="164"/>
  <c r="D511" i="164"/>
  <c r="E511" i="164" s="1"/>
  <c r="B511" i="164"/>
  <c r="J510" i="164"/>
  <c r="I510" i="164"/>
  <c r="H510" i="164"/>
  <c r="F510" i="164"/>
  <c r="D510" i="164"/>
  <c r="E510" i="164" s="1"/>
  <c r="B510" i="164"/>
  <c r="J509" i="164"/>
  <c r="I509" i="164"/>
  <c r="H509" i="164"/>
  <c r="F509" i="164"/>
  <c r="D509" i="164"/>
  <c r="E509" i="164" s="1"/>
  <c r="B509" i="164"/>
  <c r="J508" i="164"/>
  <c r="I508" i="164"/>
  <c r="H508" i="164"/>
  <c r="F508" i="164"/>
  <c r="D508" i="164"/>
  <c r="E508" i="164" s="1"/>
  <c r="B508" i="164"/>
  <c r="J507" i="164"/>
  <c r="I507" i="164"/>
  <c r="H507" i="164"/>
  <c r="F507" i="164"/>
  <c r="D507" i="164"/>
  <c r="E507" i="164" s="1"/>
  <c r="B507" i="164"/>
  <c r="J506" i="164"/>
  <c r="I506" i="164"/>
  <c r="H506" i="164"/>
  <c r="F506" i="164"/>
  <c r="D506" i="164"/>
  <c r="E506" i="164" s="1"/>
  <c r="B506" i="164"/>
  <c r="J505" i="164"/>
  <c r="I505" i="164"/>
  <c r="H505" i="164"/>
  <c r="F505" i="164"/>
  <c r="D505" i="164"/>
  <c r="E505" i="164" s="1"/>
  <c r="B505" i="164"/>
  <c r="J504" i="164"/>
  <c r="I504" i="164"/>
  <c r="H504" i="164"/>
  <c r="F504" i="164"/>
  <c r="D504" i="164"/>
  <c r="E504" i="164" s="1"/>
  <c r="B504" i="164"/>
  <c r="J503" i="164"/>
  <c r="I503" i="164"/>
  <c r="H503" i="164"/>
  <c r="F503" i="164"/>
  <c r="D503" i="164"/>
  <c r="E503" i="164" s="1"/>
  <c r="B503" i="164"/>
  <c r="J502" i="164"/>
  <c r="I502" i="164"/>
  <c r="H502" i="164"/>
  <c r="F502" i="164"/>
  <c r="D502" i="164"/>
  <c r="E502" i="164" s="1"/>
  <c r="B502" i="164"/>
  <c r="J501" i="164"/>
  <c r="I501" i="164"/>
  <c r="H501" i="164"/>
  <c r="F501" i="164"/>
  <c r="D501" i="164"/>
  <c r="E501" i="164" s="1"/>
  <c r="B501" i="164"/>
  <c r="J500" i="164"/>
  <c r="I500" i="164"/>
  <c r="H500" i="164"/>
  <c r="F500" i="164"/>
  <c r="D500" i="164"/>
  <c r="E500" i="164" s="1"/>
  <c r="B500" i="164"/>
  <c r="J499" i="164"/>
  <c r="I499" i="164"/>
  <c r="H499" i="164"/>
  <c r="F499" i="164"/>
  <c r="D499" i="164"/>
  <c r="E499" i="164" s="1"/>
  <c r="B499" i="164"/>
  <c r="J498" i="164"/>
  <c r="I498" i="164"/>
  <c r="H498" i="164"/>
  <c r="F498" i="164"/>
  <c r="D498" i="164"/>
  <c r="E498" i="164" s="1"/>
  <c r="B498" i="164"/>
  <c r="J497" i="164"/>
  <c r="I497" i="164"/>
  <c r="H497" i="164"/>
  <c r="F497" i="164"/>
  <c r="D497" i="164"/>
  <c r="E497" i="164" s="1"/>
  <c r="B497" i="164"/>
  <c r="J496" i="164"/>
  <c r="I496" i="164"/>
  <c r="H496" i="164"/>
  <c r="F496" i="164"/>
  <c r="D496" i="164"/>
  <c r="E496" i="164" s="1"/>
  <c r="B496" i="164"/>
  <c r="J495" i="164"/>
  <c r="I495" i="164"/>
  <c r="H495" i="164"/>
  <c r="F495" i="164"/>
  <c r="D495" i="164"/>
  <c r="E495" i="164" s="1"/>
  <c r="B495" i="164"/>
  <c r="J494" i="164"/>
  <c r="I494" i="164"/>
  <c r="H494" i="164"/>
  <c r="F494" i="164"/>
  <c r="D494" i="164"/>
  <c r="E494" i="164" s="1"/>
  <c r="B494" i="164"/>
  <c r="J493" i="164"/>
  <c r="I493" i="164"/>
  <c r="H493" i="164"/>
  <c r="F493" i="164"/>
  <c r="D493" i="164"/>
  <c r="E493" i="164" s="1"/>
  <c r="B493" i="164"/>
  <c r="J492" i="164"/>
  <c r="I492" i="164"/>
  <c r="H492" i="164"/>
  <c r="F492" i="164"/>
  <c r="D492" i="164"/>
  <c r="E492" i="164" s="1"/>
  <c r="B492" i="164"/>
  <c r="J491" i="164"/>
  <c r="I491" i="164"/>
  <c r="H491" i="164"/>
  <c r="F491" i="164"/>
  <c r="D491" i="164"/>
  <c r="E491" i="164" s="1"/>
  <c r="B491" i="164"/>
  <c r="J490" i="164"/>
  <c r="I490" i="164"/>
  <c r="H490" i="164"/>
  <c r="F490" i="164"/>
  <c r="D490" i="164"/>
  <c r="E490" i="164" s="1"/>
  <c r="B490" i="164"/>
  <c r="J489" i="164"/>
  <c r="I489" i="164"/>
  <c r="H489" i="164"/>
  <c r="F489" i="164"/>
  <c r="D489" i="164"/>
  <c r="E489" i="164" s="1"/>
  <c r="B489" i="164"/>
  <c r="J488" i="164"/>
  <c r="I488" i="164"/>
  <c r="H488" i="164"/>
  <c r="F488" i="164"/>
  <c r="D488" i="164"/>
  <c r="E488" i="164" s="1"/>
  <c r="B488" i="164"/>
  <c r="J487" i="164"/>
  <c r="I487" i="164"/>
  <c r="H487" i="164"/>
  <c r="F487" i="164"/>
  <c r="D487" i="164"/>
  <c r="E487" i="164" s="1"/>
  <c r="B487" i="164"/>
  <c r="J486" i="164"/>
  <c r="I486" i="164"/>
  <c r="H486" i="164"/>
  <c r="F486" i="164"/>
  <c r="D486" i="164"/>
  <c r="E486" i="164" s="1"/>
  <c r="B486" i="164"/>
  <c r="J485" i="164"/>
  <c r="I485" i="164"/>
  <c r="H485" i="164"/>
  <c r="F485" i="164"/>
  <c r="D485" i="164"/>
  <c r="E485" i="164" s="1"/>
  <c r="B485" i="164"/>
  <c r="J484" i="164"/>
  <c r="I484" i="164"/>
  <c r="H484" i="164"/>
  <c r="F484" i="164"/>
  <c r="D484" i="164"/>
  <c r="E484" i="164" s="1"/>
  <c r="B484" i="164"/>
  <c r="J483" i="164"/>
  <c r="I483" i="164"/>
  <c r="H483" i="164"/>
  <c r="F483" i="164"/>
  <c r="D483" i="164"/>
  <c r="E483" i="164" s="1"/>
  <c r="B483" i="164"/>
  <c r="J482" i="164"/>
  <c r="I482" i="164"/>
  <c r="H482" i="164"/>
  <c r="F482" i="164"/>
  <c r="D482" i="164"/>
  <c r="E482" i="164" s="1"/>
  <c r="B482" i="164"/>
  <c r="J481" i="164"/>
  <c r="I481" i="164"/>
  <c r="H481" i="164"/>
  <c r="F481" i="164"/>
  <c r="D481" i="164"/>
  <c r="E481" i="164" s="1"/>
  <c r="B481" i="164"/>
  <c r="J480" i="164"/>
  <c r="I480" i="164"/>
  <c r="H480" i="164"/>
  <c r="F480" i="164"/>
  <c r="D480" i="164"/>
  <c r="E480" i="164" s="1"/>
  <c r="B480" i="164"/>
  <c r="J479" i="164"/>
  <c r="I479" i="164"/>
  <c r="H479" i="164"/>
  <c r="F479" i="164"/>
  <c r="D479" i="164"/>
  <c r="E479" i="164" s="1"/>
  <c r="B479" i="164"/>
  <c r="J478" i="164"/>
  <c r="I478" i="164"/>
  <c r="H478" i="164"/>
  <c r="F478" i="164"/>
  <c r="D478" i="164"/>
  <c r="E478" i="164" s="1"/>
  <c r="B478" i="164"/>
  <c r="J477" i="164"/>
  <c r="I477" i="164"/>
  <c r="H477" i="164"/>
  <c r="F477" i="164"/>
  <c r="D477" i="164"/>
  <c r="E477" i="164" s="1"/>
  <c r="B477" i="164"/>
  <c r="J476" i="164"/>
  <c r="I476" i="164"/>
  <c r="H476" i="164"/>
  <c r="F476" i="164"/>
  <c r="D476" i="164"/>
  <c r="E476" i="164" s="1"/>
  <c r="B476" i="164"/>
  <c r="J475" i="164"/>
  <c r="I475" i="164"/>
  <c r="H475" i="164"/>
  <c r="F475" i="164"/>
  <c r="D475" i="164"/>
  <c r="E475" i="164" s="1"/>
  <c r="B475" i="164"/>
  <c r="J474" i="164"/>
  <c r="I474" i="164"/>
  <c r="H474" i="164"/>
  <c r="F474" i="164"/>
  <c r="D474" i="164"/>
  <c r="E474" i="164" s="1"/>
  <c r="B474" i="164"/>
  <c r="J473" i="164"/>
  <c r="I473" i="164"/>
  <c r="H473" i="164"/>
  <c r="F473" i="164"/>
  <c r="D473" i="164"/>
  <c r="E473" i="164" s="1"/>
  <c r="B473" i="164"/>
  <c r="J472" i="164"/>
  <c r="I472" i="164"/>
  <c r="H472" i="164"/>
  <c r="F472" i="164"/>
  <c r="D472" i="164"/>
  <c r="E472" i="164" s="1"/>
  <c r="B472" i="164"/>
  <c r="J471" i="164"/>
  <c r="I471" i="164"/>
  <c r="H471" i="164"/>
  <c r="F471" i="164"/>
  <c r="D471" i="164"/>
  <c r="E471" i="164" s="1"/>
  <c r="B471" i="164"/>
  <c r="J470" i="164"/>
  <c r="I470" i="164"/>
  <c r="H470" i="164"/>
  <c r="F470" i="164"/>
  <c r="D470" i="164"/>
  <c r="E470" i="164" s="1"/>
  <c r="B470" i="164"/>
  <c r="J469" i="164"/>
  <c r="I469" i="164"/>
  <c r="H469" i="164"/>
  <c r="F469" i="164"/>
  <c r="D469" i="164"/>
  <c r="E469" i="164" s="1"/>
  <c r="B469" i="164"/>
  <c r="J468" i="164"/>
  <c r="I468" i="164"/>
  <c r="H468" i="164"/>
  <c r="F468" i="164"/>
  <c r="D468" i="164"/>
  <c r="E468" i="164" s="1"/>
  <c r="B468" i="164"/>
  <c r="J467" i="164"/>
  <c r="I467" i="164"/>
  <c r="H467" i="164"/>
  <c r="F467" i="164"/>
  <c r="D467" i="164"/>
  <c r="E467" i="164" s="1"/>
  <c r="B467" i="164"/>
  <c r="J466" i="164"/>
  <c r="I466" i="164"/>
  <c r="H466" i="164"/>
  <c r="F466" i="164"/>
  <c r="D466" i="164"/>
  <c r="E466" i="164" s="1"/>
  <c r="B466" i="164"/>
  <c r="J465" i="164"/>
  <c r="I465" i="164"/>
  <c r="H465" i="164"/>
  <c r="F465" i="164"/>
  <c r="D465" i="164"/>
  <c r="E465" i="164" s="1"/>
  <c r="B465" i="164"/>
  <c r="J464" i="164"/>
  <c r="I464" i="164"/>
  <c r="H464" i="164"/>
  <c r="F464" i="164"/>
  <c r="D464" i="164"/>
  <c r="E464" i="164" s="1"/>
  <c r="B464" i="164"/>
  <c r="J463" i="164"/>
  <c r="I463" i="164"/>
  <c r="H463" i="164"/>
  <c r="F463" i="164"/>
  <c r="D463" i="164"/>
  <c r="E463" i="164" s="1"/>
  <c r="B463" i="164"/>
  <c r="J462" i="164"/>
  <c r="I462" i="164"/>
  <c r="H462" i="164"/>
  <c r="F462" i="164"/>
  <c r="D462" i="164"/>
  <c r="E462" i="164" s="1"/>
  <c r="B462" i="164"/>
  <c r="J461" i="164"/>
  <c r="I461" i="164"/>
  <c r="H461" i="164"/>
  <c r="F461" i="164"/>
  <c r="D461" i="164"/>
  <c r="E461" i="164" s="1"/>
  <c r="B461" i="164"/>
  <c r="J460" i="164"/>
  <c r="I460" i="164"/>
  <c r="H460" i="164"/>
  <c r="F460" i="164"/>
  <c r="D460" i="164"/>
  <c r="E460" i="164" s="1"/>
  <c r="B460" i="164"/>
  <c r="J459" i="164"/>
  <c r="I459" i="164"/>
  <c r="H459" i="164"/>
  <c r="F459" i="164"/>
  <c r="D459" i="164"/>
  <c r="E459" i="164" s="1"/>
  <c r="B459" i="164"/>
  <c r="J458" i="164"/>
  <c r="I458" i="164"/>
  <c r="H458" i="164"/>
  <c r="F458" i="164"/>
  <c r="D458" i="164"/>
  <c r="E458" i="164" s="1"/>
  <c r="B458" i="164"/>
  <c r="J457" i="164"/>
  <c r="I457" i="164"/>
  <c r="H457" i="164"/>
  <c r="F457" i="164"/>
  <c r="D457" i="164"/>
  <c r="E457" i="164" s="1"/>
  <c r="B457" i="164"/>
  <c r="J456" i="164"/>
  <c r="I456" i="164"/>
  <c r="H456" i="164"/>
  <c r="F456" i="164"/>
  <c r="D456" i="164"/>
  <c r="E456" i="164" s="1"/>
  <c r="B456" i="164"/>
  <c r="J455" i="164"/>
  <c r="I455" i="164"/>
  <c r="H455" i="164"/>
  <c r="F455" i="164"/>
  <c r="D455" i="164"/>
  <c r="E455" i="164" s="1"/>
  <c r="B455" i="164"/>
  <c r="J454" i="164"/>
  <c r="I454" i="164"/>
  <c r="H454" i="164"/>
  <c r="F454" i="164"/>
  <c r="D454" i="164"/>
  <c r="E454" i="164" s="1"/>
  <c r="B454" i="164"/>
  <c r="J453" i="164"/>
  <c r="I453" i="164"/>
  <c r="H453" i="164"/>
  <c r="F453" i="164"/>
  <c r="D453" i="164"/>
  <c r="E453" i="164" s="1"/>
  <c r="B453" i="164"/>
  <c r="J452" i="164"/>
  <c r="I452" i="164"/>
  <c r="H452" i="164"/>
  <c r="F452" i="164"/>
  <c r="D452" i="164"/>
  <c r="E452" i="164" s="1"/>
  <c r="B452" i="164"/>
  <c r="J451" i="164"/>
  <c r="I451" i="164"/>
  <c r="H451" i="164"/>
  <c r="F451" i="164"/>
  <c r="D451" i="164"/>
  <c r="E451" i="164" s="1"/>
  <c r="B451" i="164"/>
  <c r="J450" i="164"/>
  <c r="I450" i="164"/>
  <c r="H450" i="164"/>
  <c r="F450" i="164"/>
  <c r="D450" i="164"/>
  <c r="E450" i="164" s="1"/>
  <c r="B450" i="164"/>
  <c r="J449" i="164"/>
  <c r="I449" i="164"/>
  <c r="H449" i="164"/>
  <c r="F449" i="164"/>
  <c r="D449" i="164"/>
  <c r="E449" i="164" s="1"/>
  <c r="B449" i="164"/>
  <c r="J448" i="164"/>
  <c r="I448" i="164"/>
  <c r="H448" i="164"/>
  <c r="F448" i="164"/>
  <c r="D448" i="164"/>
  <c r="E448" i="164" s="1"/>
  <c r="B448" i="164"/>
  <c r="J447" i="164"/>
  <c r="I447" i="164"/>
  <c r="H447" i="164"/>
  <c r="F447" i="164"/>
  <c r="D447" i="164"/>
  <c r="E447" i="164" s="1"/>
  <c r="B447" i="164"/>
  <c r="J446" i="164"/>
  <c r="I446" i="164"/>
  <c r="H446" i="164"/>
  <c r="F446" i="164"/>
  <c r="D446" i="164"/>
  <c r="E446" i="164" s="1"/>
  <c r="B446" i="164"/>
  <c r="J445" i="164"/>
  <c r="I445" i="164"/>
  <c r="H445" i="164"/>
  <c r="F445" i="164"/>
  <c r="D445" i="164"/>
  <c r="E445" i="164" s="1"/>
  <c r="B445" i="164"/>
  <c r="J444" i="164"/>
  <c r="I444" i="164"/>
  <c r="H444" i="164"/>
  <c r="F444" i="164"/>
  <c r="D444" i="164"/>
  <c r="E444" i="164" s="1"/>
  <c r="B444" i="164"/>
  <c r="J443" i="164"/>
  <c r="I443" i="164"/>
  <c r="H443" i="164"/>
  <c r="F443" i="164"/>
  <c r="D443" i="164"/>
  <c r="E443" i="164" s="1"/>
  <c r="B443" i="164"/>
  <c r="J442" i="164"/>
  <c r="I442" i="164"/>
  <c r="H442" i="164"/>
  <c r="F442" i="164"/>
  <c r="D442" i="164"/>
  <c r="E442" i="164" s="1"/>
  <c r="B442" i="164"/>
  <c r="J441" i="164"/>
  <c r="I441" i="164"/>
  <c r="H441" i="164"/>
  <c r="F441" i="164"/>
  <c r="D441" i="164"/>
  <c r="E441" i="164" s="1"/>
  <c r="B441" i="164"/>
  <c r="J440" i="164"/>
  <c r="I440" i="164"/>
  <c r="H440" i="164"/>
  <c r="F440" i="164"/>
  <c r="D440" i="164"/>
  <c r="E440" i="164" s="1"/>
  <c r="B440" i="164"/>
  <c r="J439" i="164"/>
  <c r="I439" i="164"/>
  <c r="H439" i="164"/>
  <c r="F439" i="164"/>
  <c r="D439" i="164"/>
  <c r="E439" i="164" s="1"/>
  <c r="B439" i="164"/>
  <c r="J438" i="164"/>
  <c r="I438" i="164"/>
  <c r="H438" i="164"/>
  <c r="F438" i="164"/>
  <c r="D438" i="164"/>
  <c r="E438" i="164" s="1"/>
  <c r="B438" i="164"/>
  <c r="J437" i="164"/>
  <c r="I437" i="164"/>
  <c r="H437" i="164"/>
  <c r="F437" i="164"/>
  <c r="D437" i="164"/>
  <c r="E437" i="164" s="1"/>
  <c r="B437" i="164"/>
  <c r="J436" i="164"/>
  <c r="I436" i="164"/>
  <c r="H436" i="164"/>
  <c r="F436" i="164"/>
  <c r="D436" i="164"/>
  <c r="E436" i="164" s="1"/>
  <c r="B436" i="164"/>
  <c r="J435" i="164"/>
  <c r="I435" i="164"/>
  <c r="H435" i="164"/>
  <c r="F435" i="164"/>
  <c r="D435" i="164"/>
  <c r="E435" i="164" s="1"/>
  <c r="B435" i="164"/>
  <c r="J434" i="164"/>
  <c r="I434" i="164"/>
  <c r="H434" i="164"/>
  <c r="F434" i="164"/>
  <c r="D434" i="164"/>
  <c r="E434" i="164" s="1"/>
  <c r="B434" i="164"/>
  <c r="J433" i="164"/>
  <c r="I433" i="164"/>
  <c r="H433" i="164"/>
  <c r="F433" i="164"/>
  <c r="D433" i="164"/>
  <c r="E433" i="164" s="1"/>
  <c r="B433" i="164"/>
  <c r="J432" i="164"/>
  <c r="I432" i="164"/>
  <c r="H432" i="164"/>
  <c r="F432" i="164"/>
  <c r="D432" i="164"/>
  <c r="E432" i="164" s="1"/>
  <c r="B432" i="164"/>
  <c r="J431" i="164"/>
  <c r="I431" i="164"/>
  <c r="H431" i="164"/>
  <c r="F431" i="164"/>
  <c r="D431" i="164"/>
  <c r="E431" i="164" s="1"/>
  <c r="B431" i="164"/>
  <c r="J430" i="164"/>
  <c r="I430" i="164"/>
  <c r="H430" i="164"/>
  <c r="F430" i="164"/>
  <c r="D430" i="164"/>
  <c r="E430" i="164" s="1"/>
  <c r="B430" i="164"/>
  <c r="J429" i="164"/>
  <c r="I429" i="164"/>
  <c r="H429" i="164"/>
  <c r="F429" i="164"/>
  <c r="D429" i="164"/>
  <c r="E429" i="164" s="1"/>
  <c r="B429" i="164"/>
  <c r="J428" i="164"/>
  <c r="I428" i="164"/>
  <c r="H428" i="164"/>
  <c r="F428" i="164"/>
  <c r="D428" i="164"/>
  <c r="E428" i="164" s="1"/>
  <c r="B428" i="164"/>
  <c r="J427" i="164"/>
  <c r="I427" i="164"/>
  <c r="H427" i="164"/>
  <c r="F427" i="164"/>
  <c r="D427" i="164"/>
  <c r="E427" i="164" s="1"/>
  <c r="B427" i="164"/>
  <c r="J426" i="164"/>
  <c r="I426" i="164"/>
  <c r="H426" i="164"/>
  <c r="F426" i="164"/>
  <c r="D426" i="164"/>
  <c r="E426" i="164" s="1"/>
  <c r="B426" i="164"/>
  <c r="J425" i="164"/>
  <c r="I425" i="164"/>
  <c r="H425" i="164"/>
  <c r="F425" i="164"/>
  <c r="D425" i="164"/>
  <c r="E425" i="164" s="1"/>
  <c r="B425" i="164"/>
  <c r="J424" i="164"/>
  <c r="I424" i="164"/>
  <c r="H424" i="164"/>
  <c r="F424" i="164"/>
  <c r="D424" i="164"/>
  <c r="E424" i="164" s="1"/>
  <c r="B424" i="164"/>
  <c r="J423" i="164"/>
  <c r="I423" i="164"/>
  <c r="H423" i="164"/>
  <c r="F423" i="164"/>
  <c r="D423" i="164"/>
  <c r="E423" i="164" s="1"/>
  <c r="B423" i="164"/>
  <c r="J422" i="164"/>
  <c r="I422" i="164"/>
  <c r="H422" i="164"/>
  <c r="F422" i="164"/>
  <c r="D422" i="164"/>
  <c r="E422" i="164" s="1"/>
  <c r="B422" i="164"/>
  <c r="J421" i="164"/>
  <c r="I421" i="164"/>
  <c r="H421" i="164"/>
  <c r="F421" i="164"/>
  <c r="D421" i="164"/>
  <c r="E421" i="164" s="1"/>
  <c r="B421" i="164"/>
  <c r="J420" i="164"/>
  <c r="I420" i="164"/>
  <c r="H420" i="164"/>
  <c r="F420" i="164"/>
  <c r="D420" i="164"/>
  <c r="E420" i="164" s="1"/>
  <c r="B420" i="164"/>
  <c r="J419" i="164"/>
  <c r="I419" i="164"/>
  <c r="H419" i="164"/>
  <c r="F419" i="164"/>
  <c r="D419" i="164"/>
  <c r="E419" i="164" s="1"/>
  <c r="B419" i="164"/>
  <c r="J418" i="164"/>
  <c r="I418" i="164"/>
  <c r="H418" i="164"/>
  <c r="F418" i="164"/>
  <c r="D418" i="164"/>
  <c r="E418" i="164" s="1"/>
  <c r="B418" i="164"/>
  <c r="J417" i="164"/>
  <c r="I417" i="164"/>
  <c r="H417" i="164"/>
  <c r="F417" i="164"/>
  <c r="D417" i="164"/>
  <c r="E417" i="164" s="1"/>
  <c r="B417" i="164"/>
  <c r="J416" i="164"/>
  <c r="I416" i="164"/>
  <c r="H416" i="164"/>
  <c r="F416" i="164"/>
  <c r="D416" i="164"/>
  <c r="E416" i="164" s="1"/>
  <c r="B416" i="164"/>
  <c r="J415" i="164"/>
  <c r="I415" i="164"/>
  <c r="H415" i="164"/>
  <c r="F415" i="164"/>
  <c r="D415" i="164"/>
  <c r="E415" i="164" s="1"/>
  <c r="B415" i="164"/>
  <c r="J414" i="164"/>
  <c r="I414" i="164"/>
  <c r="H414" i="164"/>
  <c r="F414" i="164"/>
  <c r="D414" i="164"/>
  <c r="E414" i="164" s="1"/>
  <c r="B414" i="164"/>
  <c r="J413" i="164"/>
  <c r="I413" i="164"/>
  <c r="H413" i="164"/>
  <c r="F413" i="164"/>
  <c r="D413" i="164"/>
  <c r="E413" i="164" s="1"/>
  <c r="B413" i="164"/>
  <c r="J412" i="164"/>
  <c r="I412" i="164"/>
  <c r="H412" i="164"/>
  <c r="F412" i="164"/>
  <c r="D412" i="164"/>
  <c r="E412" i="164" s="1"/>
  <c r="B412" i="164"/>
  <c r="J411" i="164"/>
  <c r="I411" i="164"/>
  <c r="H411" i="164"/>
  <c r="F411" i="164"/>
  <c r="D411" i="164"/>
  <c r="E411" i="164" s="1"/>
  <c r="B411" i="164"/>
  <c r="J410" i="164"/>
  <c r="I410" i="164"/>
  <c r="H410" i="164"/>
  <c r="F410" i="164"/>
  <c r="D410" i="164"/>
  <c r="E410" i="164" s="1"/>
  <c r="B410" i="164"/>
  <c r="J409" i="164"/>
  <c r="I409" i="164"/>
  <c r="H409" i="164"/>
  <c r="F409" i="164"/>
  <c r="D409" i="164"/>
  <c r="E409" i="164" s="1"/>
  <c r="B409" i="164"/>
  <c r="J408" i="164"/>
  <c r="I408" i="164"/>
  <c r="H408" i="164"/>
  <c r="F408" i="164"/>
  <c r="D408" i="164"/>
  <c r="E408" i="164" s="1"/>
  <c r="B408" i="164"/>
  <c r="J407" i="164"/>
  <c r="I407" i="164"/>
  <c r="H407" i="164"/>
  <c r="F407" i="164"/>
  <c r="D407" i="164"/>
  <c r="E407" i="164" s="1"/>
  <c r="B407" i="164"/>
  <c r="J406" i="164"/>
  <c r="I406" i="164"/>
  <c r="H406" i="164"/>
  <c r="F406" i="164"/>
  <c r="D406" i="164"/>
  <c r="E406" i="164" s="1"/>
  <c r="B406" i="164"/>
  <c r="J405" i="164"/>
  <c r="I405" i="164"/>
  <c r="H405" i="164"/>
  <c r="F405" i="164"/>
  <c r="D405" i="164"/>
  <c r="E405" i="164" s="1"/>
  <c r="B405" i="164"/>
  <c r="J404" i="164"/>
  <c r="I404" i="164"/>
  <c r="H404" i="164"/>
  <c r="F404" i="164"/>
  <c r="D404" i="164"/>
  <c r="E404" i="164" s="1"/>
  <c r="B404" i="164"/>
  <c r="J403" i="164"/>
  <c r="I403" i="164"/>
  <c r="H403" i="164"/>
  <c r="F403" i="164"/>
  <c r="D403" i="164"/>
  <c r="E403" i="164" s="1"/>
  <c r="B403" i="164"/>
  <c r="J402" i="164"/>
  <c r="I402" i="164"/>
  <c r="H402" i="164"/>
  <c r="F402" i="164"/>
  <c r="D402" i="164"/>
  <c r="E402" i="164" s="1"/>
  <c r="B402" i="164"/>
  <c r="J401" i="164"/>
  <c r="I401" i="164"/>
  <c r="H401" i="164"/>
  <c r="F401" i="164"/>
  <c r="D401" i="164"/>
  <c r="E401" i="164" s="1"/>
  <c r="B401" i="164"/>
  <c r="J400" i="164"/>
  <c r="I400" i="164"/>
  <c r="H400" i="164"/>
  <c r="F400" i="164"/>
  <c r="D400" i="164"/>
  <c r="E400" i="164" s="1"/>
  <c r="B400" i="164"/>
  <c r="J399" i="164"/>
  <c r="I399" i="164"/>
  <c r="H399" i="164"/>
  <c r="F399" i="164"/>
  <c r="D399" i="164"/>
  <c r="E399" i="164" s="1"/>
  <c r="B399" i="164"/>
  <c r="J398" i="164"/>
  <c r="I398" i="164"/>
  <c r="H398" i="164"/>
  <c r="F398" i="164"/>
  <c r="D398" i="164"/>
  <c r="E398" i="164" s="1"/>
  <c r="B398" i="164"/>
  <c r="J397" i="164"/>
  <c r="I397" i="164"/>
  <c r="H397" i="164"/>
  <c r="F397" i="164"/>
  <c r="D397" i="164"/>
  <c r="E397" i="164" s="1"/>
  <c r="B397" i="164"/>
  <c r="J396" i="164"/>
  <c r="I396" i="164"/>
  <c r="H396" i="164"/>
  <c r="F396" i="164"/>
  <c r="D396" i="164"/>
  <c r="E396" i="164" s="1"/>
  <c r="B396" i="164"/>
  <c r="J395" i="164"/>
  <c r="I395" i="164"/>
  <c r="H395" i="164"/>
  <c r="F395" i="164"/>
  <c r="D395" i="164"/>
  <c r="E395" i="164" s="1"/>
  <c r="B395" i="164"/>
  <c r="J394" i="164"/>
  <c r="I394" i="164"/>
  <c r="H394" i="164"/>
  <c r="F394" i="164"/>
  <c r="D394" i="164"/>
  <c r="E394" i="164" s="1"/>
  <c r="B394" i="164"/>
  <c r="J393" i="164"/>
  <c r="I393" i="164"/>
  <c r="H393" i="164"/>
  <c r="F393" i="164"/>
  <c r="D393" i="164"/>
  <c r="E393" i="164" s="1"/>
  <c r="B393" i="164"/>
  <c r="J392" i="164"/>
  <c r="I392" i="164"/>
  <c r="H392" i="164"/>
  <c r="F392" i="164"/>
  <c r="D392" i="164"/>
  <c r="E392" i="164" s="1"/>
  <c r="B392" i="164"/>
  <c r="J391" i="164"/>
  <c r="I391" i="164"/>
  <c r="H391" i="164"/>
  <c r="F391" i="164"/>
  <c r="D391" i="164"/>
  <c r="E391" i="164" s="1"/>
  <c r="B391" i="164"/>
  <c r="J390" i="164"/>
  <c r="I390" i="164"/>
  <c r="H390" i="164"/>
  <c r="F390" i="164"/>
  <c r="D390" i="164"/>
  <c r="E390" i="164" s="1"/>
  <c r="B390" i="164"/>
  <c r="J389" i="164"/>
  <c r="I389" i="164"/>
  <c r="H389" i="164"/>
  <c r="F389" i="164"/>
  <c r="D389" i="164"/>
  <c r="E389" i="164" s="1"/>
  <c r="B389" i="164"/>
  <c r="J388" i="164"/>
  <c r="I388" i="164"/>
  <c r="H388" i="164"/>
  <c r="F388" i="164"/>
  <c r="D388" i="164"/>
  <c r="E388" i="164" s="1"/>
  <c r="B388" i="164"/>
  <c r="J387" i="164"/>
  <c r="I387" i="164"/>
  <c r="H387" i="164"/>
  <c r="F387" i="164"/>
  <c r="D387" i="164"/>
  <c r="E387" i="164" s="1"/>
  <c r="B387" i="164"/>
  <c r="J386" i="164"/>
  <c r="I386" i="164"/>
  <c r="H386" i="164"/>
  <c r="F386" i="164"/>
  <c r="D386" i="164"/>
  <c r="E386" i="164" s="1"/>
  <c r="B386" i="164"/>
  <c r="J385" i="164"/>
  <c r="I385" i="164"/>
  <c r="H385" i="164"/>
  <c r="F385" i="164"/>
  <c r="D385" i="164"/>
  <c r="E385" i="164" s="1"/>
  <c r="B385" i="164"/>
  <c r="J384" i="164"/>
  <c r="I384" i="164"/>
  <c r="H384" i="164"/>
  <c r="F384" i="164"/>
  <c r="D384" i="164"/>
  <c r="E384" i="164" s="1"/>
  <c r="B384" i="164"/>
  <c r="J383" i="164"/>
  <c r="I383" i="164"/>
  <c r="H383" i="164"/>
  <c r="F383" i="164"/>
  <c r="D383" i="164"/>
  <c r="E383" i="164" s="1"/>
  <c r="B383" i="164"/>
  <c r="J382" i="164"/>
  <c r="I382" i="164"/>
  <c r="H382" i="164"/>
  <c r="F382" i="164"/>
  <c r="D382" i="164"/>
  <c r="E382" i="164" s="1"/>
  <c r="B382" i="164"/>
  <c r="J381" i="164"/>
  <c r="I381" i="164"/>
  <c r="H381" i="164"/>
  <c r="F381" i="164"/>
  <c r="D381" i="164"/>
  <c r="E381" i="164" s="1"/>
  <c r="B381" i="164"/>
  <c r="J380" i="164"/>
  <c r="I380" i="164"/>
  <c r="H380" i="164"/>
  <c r="F380" i="164"/>
  <c r="D380" i="164"/>
  <c r="E380" i="164" s="1"/>
  <c r="B380" i="164"/>
  <c r="J379" i="164"/>
  <c r="I379" i="164"/>
  <c r="H379" i="164"/>
  <c r="F379" i="164"/>
  <c r="D379" i="164"/>
  <c r="E379" i="164" s="1"/>
  <c r="B379" i="164"/>
  <c r="J378" i="164"/>
  <c r="I378" i="164"/>
  <c r="H378" i="164"/>
  <c r="F378" i="164"/>
  <c r="D378" i="164"/>
  <c r="E378" i="164" s="1"/>
  <c r="B378" i="164"/>
  <c r="J377" i="164"/>
  <c r="I377" i="164"/>
  <c r="H377" i="164"/>
  <c r="F377" i="164"/>
  <c r="D377" i="164"/>
  <c r="E377" i="164" s="1"/>
  <c r="B377" i="164"/>
  <c r="J376" i="164"/>
  <c r="I376" i="164"/>
  <c r="H376" i="164"/>
  <c r="F376" i="164"/>
  <c r="D376" i="164"/>
  <c r="E376" i="164" s="1"/>
  <c r="B376" i="164"/>
  <c r="J375" i="164"/>
  <c r="I375" i="164"/>
  <c r="H375" i="164"/>
  <c r="F375" i="164"/>
  <c r="D375" i="164"/>
  <c r="E375" i="164" s="1"/>
  <c r="B375" i="164"/>
  <c r="J374" i="164"/>
  <c r="I374" i="164"/>
  <c r="H374" i="164"/>
  <c r="F374" i="164"/>
  <c r="D374" i="164"/>
  <c r="E374" i="164" s="1"/>
  <c r="B374" i="164"/>
  <c r="J373" i="164"/>
  <c r="I373" i="164"/>
  <c r="H373" i="164"/>
  <c r="F373" i="164"/>
  <c r="D373" i="164"/>
  <c r="E373" i="164" s="1"/>
  <c r="B373" i="164"/>
  <c r="J372" i="164"/>
  <c r="I372" i="164"/>
  <c r="H372" i="164"/>
  <c r="F372" i="164"/>
  <c r="D372" i="164"/>
  <c r="E372" i="164" s="1"/>
  <c r="B372" i="164"/>
  <c r="J371" i="164"/>
  <c r="I371" i="164"/>
  <c r="H371" i="164"/>
  <c r="F371" i="164"/>
  <c r="D371" i="164"/>
  <c r="E371" i="164" s="1"/>
  <c r="B371" i="164"/>
  <c r="J370" i="164"/>
  <c r="I370" i="164"/>
  <c r="H370" i="164"/>
  <c r="F370" i="164"/>
  <c r="D370" i="164"/>
  <c r="E370" i="164" s="1"/>
  <c r="B370" i="164"/>
  <c r="J369" i="164"/>
  <c r="I369" i="164"/>
  <c r="H369" i="164"/>
  <c r="F369" i="164"/>
  <c r="D369" i="164"/>
  <c r="E369" i="164" s="1"/>
  <c r="B369" i="164"/>
  <c r="J368" i="164"/>
  <c r="I368" i="164"/>
  <c r="H368" i="164"/>
  <c r="F368" i="164"/>
  <c r="D368" i="164"/>
  <c r="E368" i="164" s="1"/>
  <c r="B368" i="164"/>
  <c r="J367" i="164"/>
  <c r="I367" i="164"/>
  <c r="H367" i="164"/>
  <c r="F367" i="164"/>
  <c r="D367" i="164"/>
  <c r="E367" i="164" s="1"/>
  <c r="B367" i="164"/>
  <c r="J366" i="164"/>
  <c r="I366" i="164"/>
  <c r="H366" i="164"/>
  <c r="F366" i="164"/>
  <c r="D366" i="164"/>
  <c r="E366" i="164" s="1"/>
  <c r="B366" i="164"/>
  <c r="J365" i="164"/>
  <c r="I365" i="164"/>
  <c r="H365" i="164"/>
  <c r="F365" i="164"/>
  <c r="D365" i="164"/>
  <c r="E365" i="164" s="1"/>
  <c r="B365" i="164"/>
  <c r="J364" i="164"/>
  <c r="I364" i="164"/>
  <c r="H364" i="164"/>
  <c r="F364" i="164"/>
  <c r="D364" i="164"/>
  <c r="E364" i="164" s="1"/>
  <c r="B364" i="164"/>
  <c r="J363" i="164"/>
  <c r="I363" i="164"/>
  <c r="H363" i="164"/>
  <c r="F363" i="164"/>
  <c r="D363" i="164"/>
  <c r="E363" i="164" s="1"/>
  <c r="B363" i="164"/>
  <c r="J362" i="164"/>
  <c r="I362" i="164"/>
  <c r="H362" i="164"/>
  <c r="F362" i="164"/>
  <c r="D362" i="164"/>
  <c r="E362" i="164" s="1"/>
  <c r="B362" i="164"/>
  <c r="J361" i="164"/>
  <c r="I361" i="164"/>
  <c r="H361" i="164"/>
  <c r="F361" i="164"/>
  <c r="D361" i="164"/>
  <c r="E361" i="164" s="1"/>
  <c r="B361" i="164"/>
  <c r="J360" i="164"/>
  <c r="I360" i="164"/>
  <c r="H360" i="164"/>
  <c r="F360" i="164"/>
  <c r="D360" i="164"/>
  <c r="E360" i="164" s="1"/>
  <c r="B360" i="164"/>
  <c r="J359" i="164"/>
  <c r="I359" i="164"/>
  <c r="H359" i="164"/>
  <c r="F359" i="164"/>
  <c r="D359" i="164"/>
  <c r="E359" i="164" s="1"/>
  <c r="B359" i="164"/>
  <c r="J358" i="164"/>
  <c r="I358" i="164"/>
  <c r="H358" i="164"/>
  <c r="F358" i="164"/>
  <c r="D358" i="164"/>
  <c r="E358" i="164" s="1"/>
  <c r="B358" i="164"/>
  <c r="J357" i="164"/>
  <c r="I357" i="164"/>
  <c r="H357" i="164"/>
  <c r="F357" i="164"/>
  <c r="D357" i="164"/>
  <c r="E357" i="164" s="1"/>
  <c r="B357" i="164"/>
  <c r="J356" i="164"/>
  <c r="I356" i="164"/>
  <c r="H356" i="164"/>
  <c r="F356" i="164"/>
  <c r="D356" i="164"/>
  <c r="E356" i="164" s="1"/>
  <c r="B356" i="164"/>
  <c r="J355" i="164"/>
  <c r="I355" i="164"/>
  <c r="H355" i="164"/>
  <c r="F355" i="164"/>
  <c r="D355" i="164"/>
  <c r="E355" i="164" s="1"/>
  <c r="B355" i="164"/>
  <c r="J354" i="164"/>
  <c r="I354" i="164"/>
  <c r="H354" i="164"/>
  <c r="F354" i="164"/>
  <c r="D354" i="164"/>
  <c r="E354" i="164" s="1"/>
  <c r="B354" i="164"/>
  <c r="J353" i="164"/>
  <c r="I353" i="164"/>
  <c r="H353" i="164"/>
  <c r="F353" i="164"/>
  <c r="D353" i="164"/>
  <c r="E353" i="164" s="1"/>
  <c r="B353" i="164"/>
  <c r="J352" i="164"/>
  <c r="I352" i="164"/>
  <c r="H352" i="164"/>
  <c r="F352" i="164"/>
  <c r="D352" i="164"/>
  <c r="E352" i="164" s="1"/>
  <c r="B352" i="164"/>
  <c r="J351" i="164"/>
  <c r="I351" i="164"/>
  <c r="H351" i="164"/>
  <c r="F351" i="164"/>
  <c r="D351" i="164"/>
  <c r="E351" i="164" s="1"/>
  <c r="B351" i="164"/>
  <c r="J350" i="164"/>
  <c r="I350" i="164"/>
  <c r="H350" i="164"/>
  <c r="F350" i="164"/>
  <c r="D350" i="164"/>
  <c r="E350" i="164" s="1"/>
  <c r="B350" i="164"/>
  <c r="J349" i="164"/>
  <c r="I349" i="164"/>
  <c r="H349" i="164"/>
  <c r="F349" i="164"/>
  <c r="D349" i="164"/>
  <c r="E349" i="164" s="1"/>
  <c r="B349" i="164"/>
  <c r="J348" i="164"/>
  <c r="I348" i="164"/>
  <c r="H348" i="164"/>
  <c r="F348" i="164"/>
  <c r="D348" i="164"/>
  <c r="E348" i="164" s="1"/>
  <c r="B348" i="164"/>
  <c r="J347" i="164"/>
  <c r="I347" i="164"/>
  <c r="H347" i="164"/>
  <c r="F347" i="164"/>
  <c r="D347" i="164"/>
  <c r="E347" i="164" s="1"/>
  <c r="B347" i="164"/>
  <c r="J346" i="164"/>
  <c r="I346" i="164"/>
  <c r="H346" i="164"/>
  <c r="F346" i="164"/>
  <c r="D346" i="164"/>
  <c r="E346" i="164" s="1"/>
  <c r="B346" i="164"/>
  <c r="J345" i="164"/>
  <c r="I345" i="164"/>
  <c r="H345" i="164"/>
  <c r="F345" i="164"/>
  <c r="D345" i="164"/>
  <c r="E345" i="164" s="1"/>
  <c r="B345" i="164"/>
  <c r="J344" i="164"/>
  <c r="I344" i="164"/>
  <c r="H344" i="164"/>
  <c r="F344" i="164"/>
  <c r="D344" i="164"/>
  <c r="E344" i="164" s="1"/>
  <c r="B344" i="164"/>
  <c r="J343" i="164"/>
  <c r="I343" i="164"/>
  <c r="H343" i="164"/>
  <c r="F343" i="164"/>
  <c r="D343" i="164"/>
  <c r="E343" i="164" s="1"/>
  <c r="B343" i="164"/>
  <c r="J342" i="164"/>
  <c r="I342" i="164"/>
  <c r="H342" i="164"/>
  <c r="F342" i="164"/>
  <c r="D342" i="164"/>
  <c r="E342" i="164" s="1"/>
  <c r="B342" i="164"/>
  <c r="J341" i="164"/>
  <c r="I341" i="164"/>
  <c r="H341" i="164"/>
  <c r="F341" i="164"/>
  <c r="D341" i="164"/>
  <c r="E341" i="164" s="1"/>
  <c r="B341" i="164"/>
  <c r="J340" i="164"/>
  <c r="I340" i="164"/>
  <c r="H340" i="164"/>
  <c r="F340" i="164"/>
  <c r="D340" i="164"/>
  <c r="E340" i="164" s="1"/>
  <c r="B340" i="164"/>
  <c r="J339" i="164"/>
  <c r="I339" i="164"/>
  <c r="H339" i="164"/>
  <c r="F339" i="164"/>
  <c r="D339" i="164"/>
  <c r="E339" i="164" s="1"/>
  <c r="B339" i="164"/>
  <c r="J338" i="164"/>
  <c r="I338" i="164"/>
  <c r="H338" i="164"/>
  <c r="F338" i="164"/>
  <c r="D338" i="164"/>
  <c r="E338" i="164" s="1"/>
  <c r="B338" i="164"/>
  <c r="J337" i="164"/>
  <c r="I337" i="164"/>
  <c r="H337" i="164"/>
  <c r="F337" i="164"/>
  <c r="D337" i="164"/>
  <c r="E337" i="164" s="1"/>
  <c r="B337" i="164"/>
  <c r="J336" i="164"/>
  <c r="I336" i="164"/>
  <c r="H336" i="164"/>
  <c r="F336" i="164"/>
  <c r="D336" i="164"/>
  <c r="E336" i="164" s="1"/>
  <c r="B336" i="164"/>
  <c r="J335" i="164"/>
  <c r="I335" i="164"/>
  <c r="H335" i="164"/>
  <c r="F335" i="164"/>
  <c r="D335" i="164"/>
  <c r="E335" i="164" s="1"/>
  <c r="B335" i="164"/>
  <c r="J334" i="164"/>
  <c r="I334" i="164"/>
  <c r="H334" i="164"/>
  <c r="F334" i="164"/>
  <c r="D334" i="164"/>
  <c r="E334" i="164" s="1"/>
  <c r="B334" i="164"/>
  <c r="J333" i="164"/>
  <c r="I333" i="164"/>
  <c r="H333" i="164"/>
  <c r="F333" i="164"/>
  <c r="D333" i="164"/>
  <c r="E333" i="164" s="1"/>
  <c r="B333" i="164"/>
  <c r="J332" i="164"/>
  <c r="I332" i="164"/>
  <c r="H332" i="164"/>
  <c r="F332" i="164"/>
  <c r="D332" i="164"/>
  <c r="E332" i="164" s="1"/>
  <c r="B332" i="164"/>
  <c r="J331" i="164"/>
  <c r="I331" i="164"/>
  <c r="H331" i="164"/>
  <c r="F331" i="164"/>
  <c r="D331" i="164"/>
  <c r="E331" i="164" s="1"/>
  <c r="B331" i="164"/>
  <c r="J330" i="164"/>
  <c r="I330" i="164"/>
  <c r="H330" i="164"/>
  <c r="F330" i="164"/>
  <c r="D330" i="164"/>
  <c r="E330" i="164" s="1"/>
  <c r="B330" i="164"/>
  <c r="J329" i="164"/>
  <c r="I329" i="164"/>
  <c r="H329" i="164"/>
  <c r="F329" i="164"/>
  <c r="D329" i="164"/>
  <c r="E329" i="164" s="1"/>
  <c r="B329" i="164"/>
  <c r="J328" i="164"/>
  <c r="I328" i="164"/>
  <c r="H328" i="164"/>
  <c r="F328" i="164"/>
  <c r="D328" i="164"/>
  <c r="E328" i="164" s="1"/>
  <c r="B328" i="164"/>
  <c r="J327" i="164"/>
  <c r="I327" i="164"/>
  <c r="H327" i="164"/>
  <c r="F327" i="164"/>
  <c r="D327" i="164"/>
  <c r="E327" i="164" s="1"/>
  <c r="B327" i="164"/>
  <c r="J326" i="164"/>
  <c r="I326" i="164"/>
  <c r="H326" i="164"/>
  <c r="F326" i="164"/>
  <c r="D326" i="164"/>
  <c r="E326" i="164" s="1"/>
  <c r="B326" i="164"/>
  <c r="J325" i="164"/>
  <c r="I325" i="164"/>
  <c r="H325" i="164"/>
  <c r="F325" i="164"/>
  <c r="D325" i="164"/>
  <c r="E325" i="164" s="1"/>
  <c r="B325" i="164"/>
  <c r="J324" i="164"/>
  <c r="I324" i="164"/>
  <c r="H324" i="164"/>
  <c r="F324" i="164"/>
  <c r="D324" i="164"/>
  <c r="E324" i="164" s="1"/>
  <c r="B324" i="164"/>
  <c r="J323" i="164"/>
  <c r="I323" i="164"/>
  <c r="H323" i="164"/>
  <c r="F323" i="164"/>
  <c r="D323" i="164"/>
  <c r="E323" i="164" s="1"/>
  <c r="B323" i="164"/>
  <c r="J322" i="164"/>
  <c r="I322" i="164"/>
  <c r="H322" i="164"/>
  <c r="F322" i="164"/>
  <c r="D322" i="164"/>
  <c r="E322" i="164" s="1"/>
  <c r="B322" i="164"/>
  <c r="J321" i="164"/>
  <c r="I321" i="164"/>
  <c r="H321" i="164"/>
  <c r="F321" i="164"/>
  <c r="D321" i="164"/>
  <c r="E321" i="164" s="1"/>
  <c r="B321" i="164"/>
  <c r="J320" i="164"/>
  <c r="I320" i="164"/>
  <c r="H320" i="164"/>
  <c r="F320" i="164"/>
  <c r="D320" i="164"/>
  <c r="E320" i="164" s="1"/>
  <c r="B320" i="164"/>
  <c r="J319" i="164"/>
  <c r="I319" i="164"/>
  <c r="H319" i="164"/>
  <c r="F319" i="164"/>
  <c r="D319" i="164"/>
  <c r="E319" i="164" s="1"/>
  <c r="B319" i="164"/>
  <c r="J318" i="164"/>
  <c r="I318" i="164"/>
  <c r="H318" i="164"/>
  <c r="F318" i="164"/>
  <c r="D318" i="164"/>
  <c r="E318" i="164" s="1"/>
  <c r="B318" i="164"/>
  <c r="J317" i="164"/>
  <c r="I317" i="164"/>
  <c r="H317" i="164"/>
  <c r="F317" i="164"/>
  <c r="D317" i="164"/>
  <c r="E317" i="164" s="1"/>
  <c r="B317" i="164"/>
  <c r="J316" i="164"/>
  <c r="I316" i="164"/>
  <c r="H316" i="164"/>
  <c r="F316" i="164"/>
  <c r="D316" i="164"/>
  <c r="E316" i="164" s="1"/>
  <c r="B316" i="164"/>
  <c r="J315" i="164"/>
  <c r="I315" i="164"/>
  <c r="H315" i="164"/>
  <c r="F315" i="164"/>
  <c r="D315" i="164"/>
  <c r="E315" i="164" s="1"/>
  <c r="B315" i="164"/>
  <c r="J314" i="164"/>
  <c r="I314" i="164"/>
  <c r="H314" i="164"/>
  <c r="F314" i="164"/>
  <c r="D314" i="164"/>
  <c r="E314" i="164" s="1"/>
  <c r="B314" i="164"/>
  <c r="J313" i="164"/>
  <c r="I313" i="164"/>
  <c r="H313" i="164"/>
  <c r="F313" i="164"/>
  <c r="D313" i="164"/>
  <c r="E313" i="164" s="1"/>
  <c r="B313" i="164"/>
  <c r="J312" i="164"/>
  <c r="I312" i="164"/>
  <c r="H312" i="164"/>
  <c r="F312" i="164"/>
  <c r="D312" i="164"/>
  <c r="E312" i="164" s="1"/>
  <c r="B312" i="164"/>
  <c r="J311" i="164"/>
  <c r="I311" i="164"/>
  <c r="H311" i="164"/>
  <c r="F311" i="164"/>
  <c r="D311" i="164"/>
  <c r="E311" i="164" s="1"/>
  <c r="B311" i="164"/>
  <c r="J310" i="164"/>
  <c r="I310" i="164"/>
  <c r="H310" i="164"/>
  <c r="F310" i="164"/>
  <c r="D310" i="164"/>
  <c r="E310" i="164" s="1"/>
  <c r="B310" i="164"/>
  <c r="J309" i="164"/>
  <c r="I309" i="164"/>
  <c r="H309" i="164"/>
  <c r="F309" i="164"/>
  <c r="D309" i="164"/>
  <c r="E309" i="164" s="1"/>
  <c r="B309" i="164"/>
  <c r="J308" i="164"/>
  <c r="I308" i="164"/>
  <c r="H308" i="164"/>
  <c r="F308" i="164"/>
  <c r="D308" i="164"/>
  <c r="E308" i="164" s="1"/>
  <c r="B308" i="164"/>
  <c r="J307" i="164"/>
  <c r="I307" i="164"/>
  <c r="H307" i="164"/>
  <c r="F307" i="164"/>
  <c r="D307" i="164"/>
  <c r="E307" i="164" s="1"/>
  <c r="B307" i="164"/>
  <c r="J306" i="164"/>
  <c r="I306" i="164"/>
  <c r="H306" i="164"/>
  <c r="F306" i="164"/>
  <c r="D306" i="164"/>
  <c r="E306" i="164" s="1"/>
  <c r="B306" i="164"/>
  <c r="J305" i="164"/>
  <c r="I305" i="164"/>
  <c r="H305" i="164"/>
  <c r="F305" i="164"/>
  <c r="D305" i="164"/>
  <c r="E305" i="164" s="1"/>
  <c r="B305" i="164"/>
  <c r="J304" i="164"/>
  <c r="I304" i="164"/>
  <c r="H304" i="164"/>
  <c r="F304" i="164"/>
  <c r="D304" i="164"/>
  <c r="E304" i="164" s="1"/>
  <c r="B304" i="164"/>
  <c r="J303" i="164"/>
  <c r="I303" i="164"/>
  <c r="H303" i="164"/>
  <c r="F303" i="164"/>
  <c r="D303" i="164"/>
  <c r="E303" i="164" s="1"/>
  <c r="B303" i="164"/>
  <c r="J302" i="164"/>
  <c r="I302" i="164"/>
  <c r="H302" i="164"/>
  <c r="F302" i="164"/>
  <c r="D302" i="164"/>
  <c r="E302" i="164" s="1"/>
  <c r="B302" i="164"/>
  <c r="J301" i="164"/>
  <c r="I301" i="164"/>
  <c r="H301" i="164"/>
  <c r="F301" i="164"/>
  <c r="D301" i="164"/>
  <c r="E301" i="164" s="1"/>
  <c r="B301" i="164"/>
  <c r="J300" i="164"/>
  <c r="I300" i="164"/>
  <c r="H300" i="164"/>
  <c r="F300" i="164"/>
  <c r="D300" i="164"/>
  <c r="E300" i="164" s="1"/>
  <c r="B300" i="164"/>
  <c r="J299" i="164"/>
  <c r="I299" i="164"/>
  <c r="H299" i="164"/>
  <c r="F299" i="164"/>
  <c r="D299" i="164"/>
  <c r="E299" i="164" s="1"/>
  <c r="B299" i="164"/>
  <c r="J298" i="164"/>
  <c r="I298" i="164"/>
  <c r="H298" i="164"/>
  <c r="F298" i="164"/>
  <c r="D298" i="164"/>
  <c r="E298" i="164" s="1"/>
  <c r="B298" i="164"/>
  <c r="J297" i="164"/>
  <c r="I297" i="164"/>
  <c r="H297" i="164"/>
  <c r="F297" i="164"/>
  <c r="D297" i="164"/>
  <c r="E297" i="164" s="1"/>
  <c r="B297" i="164"/>
  <c r="J296" i="164"/>
  <c r="I296" i="164"/>
  <c r="H296" i="164"/>
  <c r="F296" i="164"/>
  <c r="D296" i="164"/>
  <c r="E296" i="164" s="1"/>
  <c r="B296" i="164"/>
  <c r="J295" i="164"/>
  <c r="I295" i="164"/>
  <c r="H295" i="164"/>
  <c r="F295" i="164"/>
  <c r="D295" i="164"/>
  <c r="E295" i="164" s="1"/>
  <c r="B295" i="164"/>
  <c r="J294" i="164"/>
  <c r="I294" i="164"/>
  <c r="H294" i="164"/>
  <c r="F294" i="164"/>
  <c r="D294" i="164"/>
  <c r="E294" i="164" s="1"/>
  <c r="B294" i="164"/>
  <c r="J293" i="164"/>
  <c r="I293" i="164"/>
  <c r="H293" i="164"/>
  <c r="F293" i="164"/>
  <c r="D293" i="164"/>
  <c r="E293" i="164" s="1"/>
  <c r="B293" i="164"/>
  <c r="J292" i="164"/>
  <c r="I292" i="164"/>
  <c r="H292" i="164"/>
  <c r="F292" i="164"/>
  <c r="D292" i="164"/>
  <c r="E292" i="164" s="1"/>
  <c r="B292" i="164"/>
  <c r="J291" i="164"/>
  <c r="I291" i="164"/>
  <c r="H291" i="164"/>
  <c r="F291" i="164"/>
  <c r="D291" i="164"/>
  <c r="E291" i="164" s="1"/>
  <c r="B291" i="164"/>
  <c r="J290" i="164"/>
  <c r="I290" i="164"/>
  <c r="H290" i="164"/>
  <c r="F290" i="164"/>
  <c r="D290" i="164"/>
  <c r="E290" i="164" s="1"/>
  <c r="B290" i="164"/>
  <c r="J289" i="164"/>
  <c r="I289" i="164"/>
  <c r="H289" i="164"/>
  <c r="F289" i="164"/>
  <c r="D289" i="164"/>
  <c r="E289" i="164" s="1"/>
  <c r="B289" i="164"/>
  <c r="J288" i="164"/>
  <c r="I288" i="164"/>
  <c r="H288" i="164"/>
  <c r="F288" i="164"/>
  <c r="D288" i="164"/>
  <c r="E288" i="164" s="1"/>
  <c r="B288" i="164"/>
  <c r="J287" i="164"/>
  <c r="I287" i="164"/>
  <c r="H287" i="164"/>
  <c r="F287" i="164"/>
  <c r="D287" i="164"/>
  <c r="E287" i="164" s="1"/>
  <c r="B287" i="164"/>
  <c r="J286" i="164"/>
  <c r="I286" i="164"/>
  <c r="H286" i="164"/>
  <c r="F286" i="164"/>
  <c r="D286" i="164"/>
  <c r="E286" i="164" s="1"/>
  <c r="B286" i="164"/>
  <c r="J285" i="164"/>
  <c r="I285" i="164"/>
  <c r="H285" i="164"/>
  <c r="F285" i="164"/>
  <c r="D285" i="164"/>
  <c r="E285" i="164" s="1"/>
  <c r="B285" i="164"/>
  <c r="J284" i="164"/>
  <c r="I284" i="164"/>
  <c r="H284" i="164"/>
  <c r="F284" i="164"/>
  <c r="D284" i="164"/>
  <c r="E284" i="164" s="1"/>
  <c r="B284" i="164"/>
  <c r="J283" i="164"/>
  <c r="I283" i="164"/>
  <c r="H283" i="164"/>
  <c r="F283" i="164"/>
  <c r="D283" i="164"/>
  <c r="E283" i="164" s="1"/>
  <c r="B283" i="164"/>
  <c r="J282" i="164"/>
  <c r="I282" i="164"/>
  <c r="H282" i="164"/>
  <c r="F282" i="164"/>
  <c r="D282" i="164"/>
  <c r="E282" i="164" s="1"/>
  <c r="B282" i="164"/>
  <c r="J281" i="164"/>
  <c r="I281" i="164"/>
  <c r="H281" i="164"/>
  <c r="F281" i="164"/>
  <c r="D281" i="164"/>
  <c r="E281" i="164" s="1"/>
  <c r="B281" i="164"/>
  <c r="J280" i="164"/>
  <c r="I280" i="164"/>
  <c r="H280" i="164"/>
  <c r="F280" i="164"/>
  <c r="D280" i="164"/>
  <c r="E280" i="164" s="1"/>
  <c r="B280" i="164"/>
  <c r="J279" i="164"/>
  <c r="I279" i="164"/>
  <c r="H279" i="164"/>
  <c r="F279" i="164"/>
  <c r="D279" i="164"/>
  <c r="E279" i="164" s="1"/>
  <c r="B279" i="164"/>
  <c r="J278" i="164"/>
  <c r="I278" i="164"/>
  <c r="H278" i="164"/>
  <c r="F278" i="164"/>
  <c r="D278" i="164"/>
  <c r="E278" i="164" s="1"/>
  <c r="B278" i="164"/>
  <c r="J277" i="164"/>
  <c r="I277" i="164"/>
  <c r="H277" i="164"/>
  <c r="F277" i="164"/>
  <c r="D277" i="164"/>
  <c r="E277" i="164" s="1"/>
  <c r="B277" i="164"/>
  <c r="J276" i="164"/>
  <c r="I276" i="164"/>
  <c r="H276" i="164"/>
  <c r="F276" i="164"/>
  <c r="D276" i="164"/>
  <c r="E276" i="164" s="1"/>
  <c r="B276" i="164"/>
  <c r="J275" i="164"/>
  <c r="I275" i="164"/>
  <c r="H275" i="164"/>
  <c r="F275" i="164"/>
  <c r="D275" i="164"/>
  <c r="E275" i="164" s="1"/>
  <c r="B275" i="164"/>
  <c r="J274" i="164"/>
  <c r="I274" i="164"/>
  <c r="H274" i="164"/>
  <c r="F274" i="164"/>
  <c r="D274" i="164"/>
  <c r="E274" i="164" s="1"/>
  <c r="B274" i="164"/>
  <c r="J273" i="164"/>
  <c r="I273" i="164"/>
  <c r="H273" i="164"/>
  <c r="F273" i="164"/>
  <c r="D273" i="164"/>
  <c r="E273" i="164" s="1"/>
  <c r="B273" i="164"/>
  <c r="J272" i="164"/>
  <c r="I272" i="164"/>
  <c r="H272" i="164"/>
  <c r="F272" i="164"/>
  <c r="D272" i="164"/>
  <c r="E272" i="164" s="1"/>
  <c r="B272" i="164"/>
  <c r="J271" i="164"/>
  <c r="I271" i="164"/>
  <c r="H271" i="164"/>
  <c r="F271" i="164"/>
  <c r="D271" i="164"/>
  <c r="E271" i="164" s="1"/>
  <c r="B271" i="164"/>
  <c r="J270" i="164"/>
  <c r="I270" i="164"/>
  <c r="H270" i="164"/>
  <c r="F270" i="164"/>
  <c r="D270" i="164"/>
  <c r="E270" i="164" s="1"/>
  <c r="B270" i="164"/>
  <c r="J269" i="164"/>
  <c r="I269" i="164"/>
  <c r="H269" i="164"/>
  <c r="F269" i="164"/>
  <c r="D269" i="164"/>
  <c r="E269" i="164" s="1"/>
  <c r="B269" i="164"/>
  <c r="J268" i="164"/>
  <c r="I268" i="164"/>
  <c r="H268" i="164"/>
  <c r="F268" i="164"/>
  <c r="D268" i="164"/>
  <c r="E268" i="164" s="1"/>
  <c r="B268" i="164"/>
  <c r="J267" i="164"/>
  <c r="I267" i="164"/>
  <c r="H267" i="164"/>
  <c r="F267" i="164"/>
  <c r="D267" i="164"/>
  <c r="E267" i="164" s="1"/>
  <c r="B267" i="164"/>
  <c r="J266" i="164"/>
  <c r="I266" i="164"/>
  <c r="H266" i="164"/>
  <c r="F266" i="164"/>
  <c r="D266" i="164"/>
  <c r="E266" i="164" s="1"/>
  <c r="B266" i="164"/>
  <c r="J265" i="164"/>
  <c r="I265" i="164"/>
  <c r="H265" i="164"/>
  <c r="F265" i="164"/>
  <c r="D265" i="164"/>
  <c r="E265" i="164" s="1"/>
  <c r="B265" i="164"/>
  <c r="J264" i="164"/>
  <c r="I264" i="164"/>
  <c r="H264" i="164"/>
  <c r="F264" i="164"/>
  <c r="D264" i="164"/>
  <c r="E264" i="164" s="1"/>
  <c r="B264" i="164"/>
  <c r="J263" i="164"/>
  <c r="I263" i="164"/>
  <c r="H263" i="164"/>
  <c r="F263" i="164"/>
  <c r="D263" i="164"/>
  <c r="E263" i="164" s="1"/>
  <c r="B263" i="164"/>
  <c r="J262" i="164"/>
  <c r="I262" i="164"/>
  <c r="H262" i="164"/>
  <c r="F262" i="164"/>
  <c r="D262" i="164"/>
  <c r="E262" i="164" s="1"/>
  <c r="B262" i="164"/>
  <c r="J261" i="164"/>
  <c r="I261" i="164"/>
  <c r="H261" i="164"/>
  <c r="F261" i="164"/>
  <c r="D261" i="164"/>
  <c r="E261" i="164" s="1"/>
  <c r="B261" i="164"/>
  <c r="J260" i="164"/>
  <c r="I260" i="164"/>
  <c r="H260" i="164"/>
  <c r="F260" i="164"/>
  <c r="D260" i="164"/>
  <c r="E260" i="164" s="1"/>
  <c r="B260" i="164"/>
  <c r="J259" i="164"/>
  <c r="I259" i="164"/>
  <c r="H259" i="164"/>
  <c r="F259" i="164"/>
  <c r="D259" i="164"/>
  <c r="E259" i="164" s="1"/>
  <c r="B259" i="164"/>
  <c r="J258" i="164"/>
  <c r="I258" i="164"/>
  <c r="H258" i="164"/>
  <c r="F258" i="164"/>
  <c r="D258" i="164"/>
  <c r="E258" i="164" s="1"/>
  <c r="B258" i="164"/>
  <c r="J257" i="164"/>
  <c r="I257" i="164"/>
  <c r="H257" i="164"/>
  <c r="F257" i="164"/>
  <c r="D257" i="164"/>
  <c r="E257" i="164" s="1"/>
  <c r="B257" i="164"/>
  <c r="J256" i="164"/>
  <c r="I256" i="164"/>
  <c r="H256" i="164"/>
  <c r="F256" i="164"/>
  <c r="D256" i="164"/>
  <c r="E256" i="164" s="1"/>
  <c r="B256" i="164"/>
  <c r="J255" i="164"/>
  <c r="I255" i="164"/>
  <c r="H255" i="164"/>
  <c r="F255" i="164"/>
  <c r="D255" i="164"/>
  <c r="E255" i="164" s="1"/>
  <c r="B255" i="164"/>
  <c r="J254" i="164"/>
  <c r="I254" i="164"/>
  <c r="H254" i="164"/>
  <c r="F254" i="164"/>
  <c r="D254" i="164"/>
  <c r="E254" i="164" s="1"/>
  <c r="B254" i="164"/>
  <c r="J253" i="164"/>
  <c r="I253" i="164"/>
  <c r="H253" i="164"/>
  <c r="F253" i="164"/>
  <c r="D253" i="164"/>
  <c r="E253" i="164" s="1"/>
  <c r="B253" i="164"/>
  <c r="J252" i="164"/>
  <c r="I252" i="164"/>
  <c r="H252" i="164"/>
  <c r="F252" i="164"/>
  <c r="D252" i="164"/>
  <c r="E252" i="164" s="1"/>
  <c r="B252" i="164"/>
  <c r="J251" i="164"/>
  <c r="I251" i="164"/>
  <c r="H251" i="164"/>
  <c r="F251" i="164"/>
  <c r="D251" i="164"/>
  <c r="E251" i="164" s="1"/>
  <c r="B251" i="164"/>
  <c r="J250" i="164"/>
  <c r="I250" i="164"/>
  <c r="H250" i="164"/>
  <c r="F250" i="164"/>
  <c r="D250" i="164"/>
  <c r="E250" i="164" s="1"/>
  <c r="B250" i="164"/>
  <c r="J249" i="164"/>
  <c r="I249" i="164"/>
  <c r="H249" i="164"/>
  <c r="F249" i="164"/>
  <c r="D249" i="164"/>
  <c r="E249" i="164" s="1"/>
  <c r="B249" i="164"/>
  <c r="J248" i="164"/>
  <c r="I248" i="164"/>
  <c r="H248" i="164"/>
  <c r="F248" i="164"/>
  <c r="D248" i="164"/>
  <c r="E248" i="164" s="1"/>
  <c r="B248" i="164"/>
  <c r="J247" i="164"/>
  <c r="I247" i="164"/>
  <c r="H247" i="164"/>
  <c r="F247" i="164"/>
  <c r="D247" i="164"/>
  <c r="E247" i="164" s="1"/>
  <c r="B247" i="164"/>
  <c r="J246" i="164"/>
  <c r="I246" i="164"/>
  <c r="H246" i="164"/>
  <c r="F246" i="164"/>
  <c r="D246" i="164"/>
  <c r="E246" i="164" s="1"/>
  <c r="B246" i="164"/>
  <c r="J245" i="164"/>
  <c r="I245" i="164"/>
  <c r="H245" i="164"/>
  <c r="F245" i="164"/>
  <c r="D245" i="164"/>
  <c r="E245" i="164" s="1"/>
  <c r="B245" i="164"/>
  <c r="J244" i="164"/>
  <c r="I244" i="164"/>
  <c r="H244" i="164"/>
  <c r="F244" i="164"/>
  <c r="D244" i="164"/>
  <c r="E244" i="164" s="1"/>
  <c r="B244" i="164"/>
  <c r="J243" i="164"/>
  <c r="I243" i="164"/>
  <c r="H243" i="164"/>
  <c r="F243" i="164"/>
  <c r="D243" i="164"/>
  <c r="E243" i="164" s="1"/>
  <c r="B243" i="164"/>
  <c r="J242" i="164"/>
  <c r="I242" i="164"/>
  <c r="H242" i="164"/>
  <c r="F242" i="164"/>
  <c r="D242" i="164"/>
  <c r="E242" i="164" s="1"/>
  <c r="B242" i="164"/>
  <c r="J241" i="164"/>
  <c r="I241" i="164"/>
  <c r="H241" i="164"/>
  <c r="F241" i="164"/>
  <c r="D241" i="164"/>
  <c r="E241" i="164" s="1"/>
  <c r="B241" i="164"/>
  <c r="J240" i="164"/>
  <c r="I240" i="164"/>
  <c r="H240" i="164"/>
  <c r="F240" i="164"/>
  <c r="D240" i="164"/>
  <c r="E240" i="164" s="1"/>
  <c r="B240" i="164"/>
  <c r="J239" i="164"/>
  <c r="I239" i="164"/>
  <c r="H239" i="164"/>
  <c r="F239" i="164"/>
  <c r="D239" i="164"/>
  <c r="E239" i="164" s="1"/>
  <c r="B239" i="164"/>
  <c r="J238" i="164"/>
  <c r="I238" i="164"/>
  <c r="H238" i="164"/>
  <c r="F238" i="164"/>
  <c r="D238" i="164"/>
  <c r="E238" i="164" s="1"/>
  <c r="B238" i="164"/>
  <c r="J237" i="164"/>
  <c r="I237" i="164"/>
  <c r="H237" i="164"/>
  <c r="F237" i="164"/>
  <c r="D237" i="164"/>
  <c r="E237" i="164" s="1"/>
  <c r="B237" i="164"/>
  <c r="J236" i="164"/>
  <c r="I236" i="164"/>
  <c r="H236" i="164"/>
  <c r="F236" i="164"/>
  <c r="D236" i="164"/>
  <c r="E236" i="164" s="1"/>
  <c r="B236" i="164"/>
  <c r="J235" i="164"/>
  <c r="I235" i="164"/>
  <c r="H235" i="164"/>
  <c r="F235" i="164"/>
  <c r="D235" i="164"/>
  <c r="E235" i="164" s="1"/>
  <c r="B235" i="164"/>
  <c r="J234" i="164"/>
  <c r="I234" i="164"/>
  <c r="H234" i="164"/>
  <c r="F234" i="164"/>
  <c r="D234" i="164"/>
  <c r="E234" i="164" s="1"/>
  <c r="B234" i="164"/>
  <c r="J233" i="164"/>
  <c r="I233" i="164"/>
  <c r="H233" i="164"/>
  <c r="F233" i="164"/>
  <c r="E233" i="164"/>
  <c r="D233" i="164"/>
  <c r="B233" i="164"/>
  <c r="J232" i="164"/>
  <c r="I232" i="164"/>
  <c r="H232" i="164"/>
  <c r="F232" i="164"/>
  <c r="D232" i="164"/>
  <c r="E232" i="164" s="1"/>
  <c r="B232" i="164"/>
  <c r="J231" i="164"/>
  <c r="I231" i="164"/>
  <c r="H231" i="164"/>
  <c r="F231" i="164"/>
  <c r="D231" i="164"/>
  <c r="E231" i="164" s="1"/>
  <c r="B231" i="164"/>
  <c r="J230" i="164"/>
  <c r="I230" i="164"/>
  <c r="H230" i="164"/>
  <c r="F230" i="164"/>
  <c r="D230" i="164"/>
  <c r="E230" i="164" s="1"/>
  <c r="B230" i="164"/>
  <c r="J229" i="164"/>
  <c r="I229" i="164"/>
  <c r="H229" i="164"/>
  <c r="F229" i="164"/>
  <c r="D229" i="164"/>
  <c r="E229" i="164" s="1"/>
  <c r="B229" i="164"/>
  <c r="J228" i="164"/>
  <c r="I228" i="164"/>
  <c r="H228" i="164"/>
  <c r="F228" i="164"/>
  <c r="D228" i="164"/>
  <c r="E228" i="164" s="1"/>
  <c r="B228" i="164"/>
  <c r="J227" i="164"/>
  <c r="I227" i="164"/>
  <c r="H227" i="164"/>
  <c r="F227" i="164"/>
  <c r="D227" i="164"/>
  <c r="E227" i="164" s="1"/>
  <c r="B227" i="164"/>
  <c r="J226" i="164"/>
  <c r="I226" i="164"/>
  <c r="H226" i="164"/>
  <c r="F226" i="164"/>
  <c r="D226" i="164"/>
  <c r="E226" i="164" s="1"/>
  <c r="B226" i="164"/>
  <c r="J225" i="164"/>
  <c r="I225" i="164"/>
  <c r="H225" i="164"/>
  <c r="F225" i="164"/>
  <c r="D225" i="164"/>
  <c r="E225" i="164" s="1"/>
  <c r="B225" i="164"/>
  <c r="J224" i="164"/>
  <c r="I224" i="164"/>
  <c r="H224" i="164"/>
  <c r="F224" i="164"/>
  <c r="D224" i="164"/>
  <c r="E224" i="164" s="1"/>
  <c r="B224" i="164"/>
  <c r="J223" i="164"/>
  <c r="I223" i="164"/>
  <c r="H223" i="164"/>
  <c r="F223" i="164"/>
  <c r="D223" i="164"/>
  <c r="E223" i="164" s="1"/>
  <c r="B223" i="164"/>
  <c r="J222" i="164"/>
  <c r="I222" i="164"/>
  <c r="H222" i="164"/>
  <c r="F222" i="164"/>
  <c r="D222" i="164"/>
  <c r="E222" i="164" s="1"/>
  <c r="B222" i="164"/>
  <c r="J221" i="164"/>
  <c r="I221" i="164"/>
  <c r="H221" i="164"/>
  <c r="F221" i="164"/>
  <c r="D221" i="164"/>
  <c r="E221" i="164" s="1"/>
  <c r="B221" i="164"/>
  <c r="J220" i="164"/>
  <c r="I220" i="164"/>
  <c r="H220" i="164"/>
  <c r="F220" i="164"/>
  <c r="D220" i="164"/>
  <c r="E220" i="164" s="1"/>
  <c r="B220" i="164"/>
  <c r="J219" i="164"/>
  <c r="I219" i="164"/>
  <c r="H219" i="164"/>
  <c r="F219" i="164"/>
  <c r="D219" i="164"/>
  <c r="E219" i="164" s="1"/>
  <c r="B219" i="164"/>
  <c r="J218" i="164"/>
  <c r="I218" i="164"/>
  <c r="H218" i="164"/>
  <c r="F218" i="164"/>
  <c r="D218" i="164"/>
  <c r="E218" i="164" s="1"/>
  <c r="B218" i="164"/>
  <c r="J217" i="164"/>
  <c r="I217" i="164"/>
  <c r="H217" i="164"/>
  <c r="F217" i="164"/>
  <c r="D217" i="164"/>
  <c r="E217" i="164" s="1"/>
  <c r="B217" i="164"/>
  <c r="J216" i="164"/>
  <c r="I216" i="164"/>
  <c r="H216" i="164"/>
  <c r="F216" i="164"/>
  <c r="D216" i="164"/>
  <c r="E216" i="164" s="1"/>
  <c r="B216" i="164"/>
  <c r="J215" i="164"/>
  <c r="I215" i="164"/>
  <c r="H215" i="164"/>
  <c r="F215" i="164"/>
  <c r="D215" i="164"/>
  <c r="E215" i="164" s="1"/>
  <c r="B215" i="164"/>
  <c r="J214" i="164"/>
  <c r="I214" i="164"/>
  <c r="H214" i="164"/>
  <c r="F214" i="164"/>
  <c r="D214" i="164"/>
  <c r="E214" i="164" s="1"/>
  <c r="B214" i="164"/>
  <c r="J213" i="164"/>
  <c r="I213" i="164"/>
  <c r="H213" i="164"/>
  <c r="F213" i="164"/>
  <c r="D213" i="164"/>
  <c r="E213" i="164" s="1"/>
  <c r="B213" i="164"/>
  <c r="J212" i="164"/>
  <c r="I212" i="164"/>
  <c r="H212" i="164"/>
  <c r="F212" i="164"/>
  <c r="D212" i="164"/>
  <c r="E212" i="164" s="1"/>
  <c r="B212" i="164"/>
  <c r="J211" i="164"/>
  <c r="I211" i="164"/>
  <c r="H211" i="164"/>
  <c r="F211" i="164"/>
  <c r="D211" i="164"/>
  <c r="E211" i="164" s="1"/>
  <c r="B211" i="164"/>
  <c r="J210" i="164"/>
  <c r="I210" i="164"/>
  <c r="H210" i="164"/>
  <c r="F210" i="164"/>
  <c r="D210" i="164"/>
  <c r="E210" i="164" s="1"/>
  <c r="B210" i="164"/>
  <c r="J209" i="164"/>
  <c r="I209" i="164"/>
  <c r="H209" i="164"/>
  <c r="F209" i="164"/>
  <c r="D209" i="164"/>
  <c r="E209" i="164" s="1"/>
  <c r="B209" i="164"/>
  <c r="J208" i="164"/>
  <c r="I208" i="164"/>
  <c r="H208" i="164"/>
  <c r="F208" i="164"/>
  <c r="D208" i="164"/>
  <c r="E208" i="164" s="1"/>
  <c r="B208" i="164"/>
  <c r="J207" i="164"/>
  <c r="I207" i="164"/>
  <c r="H207" i="164"/>
  <c r="F207" i="164"/>
  <c r="D207" i="164"/>
  <c r="E207" i="164" s="1"/>
  <c r="B207" i="164"/>
  <c r="J206" i="164"/>
  <c r="I206" i="164"/>
  <c r="H206" i="164"/>
  <c r="F206" i="164"/>
  <c r="D206" i="164"/>
  <c r="E206" i="164" s="1"/>
  <c r="B206" i="164"/>
  <c r="J205" i="164"/>
  <c r="I205" i="164"/>
  <c r="H205" i="164"/>
  <c r="F205" i="164"/>
  <c r="D205" i="164"/>
  <c r="E205" i="164" s="1"/>
  <c r="B205" i="164"/>
  <c r="J204" i="164"/>
  <c r="I204" i="164"/>
  <c r="H204" i="164"/>
  <c r="F204" i="164"/>
  <c r="D204" i="164"/>
  <c r="E204" i="164" s="1"/>
  <c r="B204" i="164"/>
  <c r="J203" i="164"/>
  <c r="I203" i="164"/>
  <c r="H203" i="164"/>
  <c r="F203" i="164"/>
  <c r="D203" i="164"/>
  <c r="E203" i="164" s="1"/>
  <c r="B203" i="164"/>
  <c r="J202" i="164"/>
  <c r="I202" i="164"/>
  <c r="H202" i="164"/>
  <c r="F202" i="164"/>
  <c r="D202" i="164"/>
  <c r="E202" i="164" s="1"/>
  <c r="B202" i="164"/>
  <c r="J201" i="164"/>
  <c r="I201" i="164"/>
  <c r="H201" i="164"/>
  <c r="F201" i="164"/>
  <c r="D201" i="164"/>
  <c r="E201" i="164" s="1"/>
  <c r="B201" i="164"/>
  <c r="J200" i="164"/>
  <c r="I200" i="164"/>
  <c r="H200" i="164"/>
  <c r="F200" i="164"/>
  <c r="D200" i="164"/>
  <c r="E200" i="164" s="1"/>
  <c r="B200" i="164"/>
  <c r="J199" i="164"/>
  <c r="I199" i="164"/>
  <c r="H199" i="164"/>
  <c r="F199" i="164"/>
  <c r="D199" i="164"/>
  <c r="E199" i="164" s="1"/>
  <c r="B199" i="164"/>
  <c r="J198" i="164"/>
  <c r="I198" i="164"/>
  <c r="H198" i="164"/>
  <c r="F198" i="164"/>
  <c r="D198" i="164"/>
  <c r="E198" i="164" s="1"/>
  <c r="B198" i="164"/>
  <c r="J197" i="164"/>
  <c r="I197" i="164"/>
  <c r="H197" i="164"/>
  <c r="F197" i="164"/>
  <c r="D197" i="164"/>
  <c r="E197" i="164" s="1"/>
  <c r="B197" i="164"/>
  <c r="J196" i="164"/>
  <c r="I196" i="164"/>
  <c r="H196" i="164"/>
  <c r="F196" i="164"/>
  <c r="D196" i="164"/>
  <c r="E196" i="164" s="1"/>
  <c r="B196" i="164"/>
  <c r="J195" i="164"/>
  <c r="I195" i="164"/>
  <c r="H195" i="164"/>
  <c r="F195" i="164"/>
  <c r="D195" i="164"/>
  <c r="E195" i="164" s="1"/>
  <c r="B195" i="164"/>
  <c r="J194" i="164"/>
  <c r="I194" i="164"/>
  <c r="H194" i="164"/>
  <c r="F194" i="164"/>
  <c r="D194" i="164"/>
  <c r="E194" i="164" s="1"/>
  <c r="B194" i="164"/>
  <c r="J193" i="164"/>
  <c r="I193" i="164"/>
  <c r="H193" i="164"/>
  <c r="F193" i="164"/>
  <c r="D193" i="164"/>
  <c r="E193" i="164" s="1"/>
  <c r="B193" i="164"/>
  <c r="J192" i="164"/>
  <c r="I192" i="164"/>
  <c r="H192" i="164"/>
  <c r="F192" i="164"/>
  <c r="D192" i="164"/>
  <c r="E192" i="164" s="1"/>
  <c r="B192" i="164"/>
  <c r="J191" i="164"/>
  <c r="I191" i="164"/>
  <c r="H191" i="164"/>
  <c r="F191" i="164"/>
  <c r="D191" i="164"/>
  <c r="E191" i="164" s="1"/>
  <c r="B191" i="164"/>
  <c r="J190" i="164"/>
  <c r="I190" i="164"/>
  <c r="H190" i="164"/>
  <c r="F190" i="164"/>
  <c r="D190" i="164"/>
  <c r="E190" i="164" s="1"/>
  <c r="B190" i="164"/>
  <c r="J189" i="164"/>
  <c r="I189" i="164"/>
  <c r="H189" i="164"/>
  <c r="F189" i="164"/>
  <c r="D189" i="164"/>
  <c r="E189" i="164" s="1"/>
  <c r="B189" i="164"/>
  <c r="J188" i="164"/>
  <c r="I188" i="164"/>
  <c r="H188" i="164"/>
  <c r="F188" i="164"/>
  <c r="D188" i="164"/>
  <c r="E188" i="164" s="1"/>
  <c r="B188" i="164"/>
  <c r="J187" i="164"/>
  <c r="I187" i="164"/>
  <c r="H187" i="164"/>
  <c r="F187" i="164"/>
  <c r="D187" i="164"/>
  <c r="E187" i="164" s="1"/>
  <c r="B187" i="164"/>
  <c r="J186" i="164"/>
  <c r="I186" i="164"/>
  <c r="H186" i="164"/>
  <c r="F186" i="164"/>
  <c r="D186" i="164"/>
  <c r="E186" i="164" s="1"/>
  <c r="B186" i="164"/>
  <c r="J185" i="164"/>
  <c r="I185" i="164"/>
  <c r="H185" i="164"/>
  <c r="F185" i="164"/>
  <c r="D185" i="164"/>
  <c r="E185" i="164" s="1"/>
  <c r="B185" i="164"/>
  <c r="J184" i="164"/>
  <c r="I184" i="164"/>
  <c r="H184" i="164"/>
  <c r="F184" i="164"/>
  <c r="D184" i="164"/>
  <c r="E184" i="164" s="1"/>
  <c r="B184" i="164"/>
  <c r="J183" i="164"/>
  <c r="I183" i="164"/>
  <c r="H183" i="164"/>
  <c r="F183" i="164"/>
  <c r="D183" i="164"/>
  <c r="E183" i="164" s="1"/>
  <c r="B183" i="164"/>
  <c r="J182" i="164"/>
  <c r="I182" i="164"/>
  <c r="H182" i="164"/>
  <c r="F182" i="164"/>
  <c r="D182" i="164"/>
  <c r="E182" i="164" s="1"/>
  <c r="B182" i="164"/>
  <c r="J181" i="164"/>
  <c r="I181" i="164"/>
  <c r="H181" i="164"/>
  <c r="F181" i="164"/>
  <c r="D181" i="164"/>
  <c r="E181" i="164" s="1"/>
  <c r="B181" i="164"/>
  <c r="J180" i="164"/>
  <c r="I180" i="164"/>
  <c r="H180" i="164"/>
  <c r="F180" i="164"/>
  <c r="D180" i="164"/>
  <c r="E180" i="164" s="1"/>
  <c r="B180" i="164"/>
  <c r="J179" i="164"/>
  <c r="I179" i="164"/>
  <c r="H179" i="164"/>
  <c r="F179" i="164"/>
  <c r="D179" i="164"/>
  <c r="E179" i="164" s="1"/>
  <c r="B179" i="164"/>
  <c r="J178" i="164"/>
  <c r="I178" i="164"/>
  <c r="H178" i="164"/>
  <c r="F178" i="164"/>
  <c r="D178" i="164"/>
  <c r="E178" i="164" s="1"/>
  <c r="B178" i="164"/>
  <c r="J177" i="164"/>
  <c r="I177" i="164"/>
  <c r="H177" i="164"/>
  <c r="F177" i="164"/>
  <c r="D177" i="164"/>
  <c r="E177" i="164" s="1"/>
  <c r="B177" i="164"/>
  <c r="J176" i="164"/>
  <c r="I176" i="164"/>
  <c r="H176" i="164"/>
  <c r="F176" i="164"/>
  <c r="D176" i="164"/>
  <c r="E176" i="164" s="1"/>
  <c r="B176" i="164"/>
  <c r="J175" i="164"/>
  <c r="I175" i="164"/>
  <c r="H175" i="164"/>
  <c r="F175" i="164"/>
  <c r="D175" i="164"/>
  <c r="E175" i="164" s="1"/>
  <c r="B175" i="164"/>
  <c r="J174" i="164"/>
  <c r="I174" i="164"/>
  <c r="H174" i="164"/>
  <c r="F174" i="164"/>
  <c r="D174" i="164"/>
  <c r="E174" i="164" s="1"/>
  <c r="B174" i="164"/>
  <c r="J173" i="164"/>
  <c r="I173" i="164"/>
  <c r="H173" i="164"/>
  <c r="F173" i="164"/>
  <c r="D173" i="164"/>
  <c r="E173" i="164" s="1"/>
  <c r="B173" i="164"/>
  <c r="J172" i="164"/>
  <c r="I172" i="164"/>
  <c r="H172" i="164"/>
  <c r="F172" i="164"/>
  <c r="D172" i="164"/>
  <c r="E172" i="164" s="1"/>
  <c r="B172" i="164"/>
  <c r="J171" i="164"/>
  <c r="I171" i="164"/>
  <c r="H171" i="164"/>
  <c r="F171" i="164"/>
  <c r="D171" i="164"/>
  <c r="E171" i="164" s="1"/>
  <c r="B171" i="164"/>
  <c r="J170" i="164"/>
  <c r="I170" i="164"/>
  <c r="H170" i="164"/>
  <c r="F170" i="164"/>
  <c r="D170" i="164"/>
  <c r="E170" i="164" s="1"/>
  <c r="B170" i="164"/>
  <c r="J169" i="164"/>
  <c r="I169" i="164"/>
  <c r="H169" i="164"/>
  <c r="F169" i="164"/>
  <c r="D169" i="164"/>
  <c r="E169" i="164" s="1"/>
  <c r="B169" i="164"/>
  <c r="J168" i="164"/>
  <c r="I168" i="164"/>
  <c r="H168" i="164"/>
  <c r="F168" i="164"/>
  <c r="D168" i="164"/>
  <c r="E168" i="164" s="1"/>
  <c r="B168" i="164"/>
  <c r="J167" i="164"/>
  <c r="I167" i="164"/>
  <c r="H167" i="164"/>
  <c r="F167" i="164"/>
  <c r="D167" i="164"/>
  <c r="E167" i="164" s="1"/>
  <c r="B167" i="164"/>
  <c r="J166" i="164"/>
  <c r="I166" i="164"/>
  <c r="H166" i="164"/>
  <c r="F166" i="164"/>
  <c r="D166" i="164"/>
  <c r="E166" i="164" s="1"/>
  <c r="B166" i="164"/>
  <c r="J165" i="164"/>
  <c r="I165" i="164"/>
  <c r="H165" i="164"/>
  <c r="F165" i="164"/>
  <c r="D165" i="164"/>
  <c r="E165" i="164" s="1"/>
  <c r="B165" i="164"/>
  <c r="J164" i="164"/>
  <c r="I164" i="164"/>
  <c r="H164" i="164"/>
  <c r="F164" i="164"/>
  <c r="D164" i="164"/>
  <c r="E164" i="164" s="1"/>
  <c r="B164" i="164"/>
  <c r="J163" i="164"/>
  <c r="I163" i="164"/>
  <c r="H163" i="164"/>
  <c r="F163" i="164"/>
  <c r="D163" i="164"/>
  <c r="E163" i="164" s="1"/>
  <c r="B163" i="164"/>
  <c r="J162" i="164"/>
  <c r="I162" i="164"/>
  <c r="H162" i="164"/>
  <c r="F162" i="164"/>
  <c r="D162" i="164"/>
  <c r="E162" i="164" s="1"/>
  <c r="B162" i="164"/>
  <c r="J161" i="164"/>
  <c r="I161" i="164"/>
  <c r="H161" i="164"/>
  <c r="F161" i="164"/>
  <c r="D161" i="164"/>
  <c r="E161" i="164" s="1"/>
  <c r="B161" i="164"/>
  <c r="J160" i="164"/>
  <c r="I160" i="164"/>
  <c r="H160" i="164"/>
  <c r="F160" i="164"/>
  <c r="D160" i="164"/>
  <c r="E160" i="164" s="1"/>
  <c r="B160" i="164"/>
  <c r="J159" i="164"/>
  <c r="I159" i="164"/>
  <c r="H159" i="164"/>
  <c r="F159" i="164"/>
  <c r="D159" i="164"/>
  <c r="E159" i="164" s="1"/>
  <c r="B159" i="164"/>
  <c r="J158" i="164"/>
  <c r="I158" i="164"/>
  <c r="H158" i="164"/>
  <c r="F158" i="164"/>
  <c r="D158" i="164"/>
  <c r="E158" i="164" s="1"/>
  <c r="B158" i="164"/>
  <c r="J157" i="164"/>
  <c r="I157" i="164"/>
  <c r="H157" i="164"/>
  <c r="F157" i="164"/>
  <c r="D157" i="164"/>
  <c r="E157" i="164" s="1"/>
  <c r="B157" i="164"/>
  <c r="J156" i="164"/>
  <c r="I156" i="164"/>
  <c r="H156" i="164"/>
  <c r="F156" i="164"/>
  <c r="D156" i="164"/>
  <c r="E156" i="164" s="1"/>
  <c r="B156" i="164"/>
  <c r="J155" i="164"/>
  <c r="I155" i="164"/>
  <c r="H155" i="164"/>
  <c r="F155" i="164"/>
  <c r="D155" i="164"/>
  <c r="E155" i="164" s="1"/>
  <c r="B155" i="164"/>
  <c r="J154" i="164"/>
  <c r="I154" i="164"/>
  <c r="H154" i="164"/>
  <c r="F154" i="164"/>
  <c r="D154" i="164"/>
  <c r="E154" i="164" s="1"/>
  <c r="B154" i="164"/>
  <c r="J153" i="164"/>
  <c r="I153" i="164"/>
  <c r="H153" i="164"/>
  <c r="F153" i="164"/>
  <c r="D153" i="164"/>
  <c r="E153" i="164" s="1"/>
  <c r="B153" i="164"/>
  <c r="J152" i="164"/>
  <c r="I152" i="164"/>
  <c r="H152" i="164"/>
  <c r="F152" i="164"/>
  <c r="D152" i="164"/>
  <c r="E152" i="164" s="1"/>
  <c r="B152" i="164"/>
  <c r="J151" i="164"/>
  <c r="I151" i="164"/>
  <c r="H151" i="164"/>
  <c r="F151" i="164"/>
  <c r="D151" i="164"/>
  <c r="E151" i="164" s="1"/>
  <c r="B151" i="164"/>
  <c r="J150" i="164"/>
  <c r="I150" i="164"/>
  <c r="H150" i="164"/>
  <c r="F150" i="164"/>
  <c r="D150" i="164"/>
  <c r="E150" i="164" s="1"/>
  <c r="B150" i="164"/>
  <c r="J149" i="164"/>
  <c r="I149" i="164"/>
  <c r="H149" i="164"/>
  <c r="F149" i="164"/>
  <c r="D149" i="164"/>
  <c r="E149" i="164" s="1"/>
  <c r="B149" i="164"/>
  <c r="J148" i="164"/>
  <c r="I148" i="164"/>
  <c r="H148" i="164"/>
  <c r="F148" i="164"/>
  <c r="D148" i="164"/>
  <c r="E148" i="164" s="1"/>
  <c r="B148" i="164"/>
  <c r="J147" i="164"/>
  <c r="I147" i="164"/>
  <c r="H147" i="164"/>
  <c r="F147" i="164"/>
  <c r="D147" i="164"/>
  <c r="E147" i="164" s="1"/>
  <c r="B147" i="164"/>
  <c r="J146" i="164"/>
  <c r="I146" i="164"/>
  <c r="H146" i="164"/>
  <c r="F146" i="164"/>
  <c r="D146" i="164"/>
  <c r="E146" i="164" s="1"/>
  <c r="B146" i="164"/>
  <c r="J145" i="164"/>
  <c r="I145" i="164"/>
  <c r="H145" i="164"/>
  <c r="F145" i="164"/>
  <c r="D145" i="164"/>
  <c r="E145" i="164" s="1"/>
  <c r="B145" i="164"/>
  <c r="J144" i="164"/>
  <c r="I144" i="164"/>
  <c r="H144" i="164"/>
  <c r="F144" i="164"/>
  <c r="D144" i="164"/>
  <c r="E144" i="164" s="1"/>
  <c r="B144" i="164"/>
  <c r="J143" i="164"/>
  <c r="I143" i="164"/>
  <c r="H143" i="164"/>
  <c r="F143" i="164"/>
  <c r="D143" i="164"/>
  <c r="E143" i="164" s="1"/>
  <c r="B143" i="164"/>
  <c r="J142" i="164"/>
  <c r="I142" i="164"/>
  <c r="H142" i="164"/>
  <c r="F142" i="164"/>
  <c r="D142" i="164"/>
  <c r="E142" i="164" s="1"/>
  <c r="B142" i="164"/>
  <c r="J141" i="164"/>
  <c r="I141" i="164"/>
  <c r="H141" i="164"/>
  <c r="F141" i="164"/>
  <c r="D141" i="164"/>
  <c r="E141" i="164" s="1"/>
  <c r="B141" i="164"/>
  <c r="J140" i="164"/>
  <c r="I140" i="164"/>
  <c r="H140" i="164"/>
  <c r="F140" i="164"/>
  <c r="D140" i="164"/>
  <c r="E140" i="164" s="1"/>
  <c r="B140" i="164"/>
  <c r="J139" i="164"/>
  <c r="I139" i="164"/>
  <c r="H139" i="164"/>
  <c r="F139" i="164"/>
  <c r="D139" i="164"/>
  <c r="E139" i="164" s="1"/>
  <c r="B139" i="164"/>
  <c r="J138" i="164"/>
  <c r="I138" i="164"/>
  <c r="H138" i="164"/>
  <c r="F138" i="164"/>
  <c r="D138" i="164"/>
  <c r="E138" i="164" s="1"/>
  <c r="B138" i="164"/>
  <c r="J137" i="164"/>
  <c r="I137" i="164"/>
  <c r="H137" i="164"/>
  <c r="F137" i="164"/>
  <c r="D137" i="164"/>
  <c r="E137" i="164" s="1"/>
  <c r="B137" i="164"/>
  <c r="J136" i="164"/>
  <c r="I136" i="164"/>
  <c r="H136" i="164"/>
  <c r="F136" i="164"/>
  <c r="D136" i="164"/>
  <c r="E136" i="164" s="1"/>
  <c r="B136" i="164"/>
  <c r="J135" i="164"/>
  <c r="I135" i="164"/>
  <c r="H135" i="164"/>
  <c r="F135" i="164"/>
  <c r="D135" i="164"/>
  <c r="E135" i="164" s="1"/>
  <c r="B135" i="164"/>
  <c r="J134" i="164"/>
  <c r="I134" i="164"/>
  <c r="H134" i="164"/>
  <c r="F134" i="164"/>
  <c r="D134" i="164"/>
  <c r="E134" i="164" s="1"/>
  <c r="B134" i="164"/>
  <c r="J133" i="164"/>
  <c r="I133" i="164"/>
  <c r="H133" i="164"/>
  <c r="F133" i="164"/>
  <c r="D133" i="164"/>
  <c r="E133" i="164" s="1"/>
  <c r="B133" i="164"/>
  <c r="J132" i="164"/>
  <c r="I132" i="164"/>
  <c r="H132" i="164"/>
  <c r="F132" i="164"/>
  <c r="D132" i="164"/>
  <c r="E132" i="164" s="1"/>
  <c r="B132" i="164"/>
  <c r="J131" i="164"/>
  <c r="I131" i="164"/>
  <c r="H131" i="164"/>
  <c r="F131" i="164"/>
  <c r="D131" i="164"/>
  <c r="E131" i="164" s="1"/>
  <c r="B131" i="164"/>
  <c r="J130" i="164"/>
  <c r="I130" i="164"/>
  <c r="H130" i="164"/>
  <c r="F130" i="164"/>
  <c r="D130" i="164"/>
  <c r="E130" i="164" s="1"/>
  <c r="B130" i="164"/>
  <c r="J129" i="164"/>
  <c r="I129" i="164"/>
  <c r="H129" i="164"/>
  <c r="F129" i="164"/>
  <c r="D129" i="164"/>
  <c r="E129" i="164" s="1"/>
  <c r="B129" i="164"/>
  <c r="J128" i="164"/>
  <c r="I128" i="164"/>
  <c r="H128" i="164"/>
  <c r="F128" i="164"/>
  <c r="D128" i="164"/>
  <c r="E128" i="164" s="1"/>
  <c r="B128" i="164"/>
  <c r="J127" i="164"/>
  <c r="I127" i="164"/>
  <c r="H127" i="164"/>
  <c r="F127" i="164"/>
  <c r="D127" i="164"/>
  <c r="E127" i="164" s="1"/>
  <c r="B127" i="164"/>
  <c r="J126" i="164"/>
  <c r="I126" i="164"/>
  <c r="H126" i="164"/>
  <c r="F126" i="164"/>
  <c r="D126" i="164"/>
  <c r="E126" i="164" s="1"/>
  <c r="B126" i="164"/>
  <c r="J125" i="164"/>
  <c r="I125" i="164"/>
  <c r="H125" i="164"/>
  <c r="F125" i="164"/>
  <c r="D125" i="164"/>
  <c r="E125" i="164" s="1"/>
  <c r="B125" i="164"/>
  <c r="J124" i="164"/>
  <c r="I124" i="164"/>
  <c r="H124" i="164"/>
  <c r="F124" i="164"/>
  <c r="D124" i="164"/>
  <c r="E124" i="164" s="1"/>
  <c r="B124" i="164"/>
  <c r="J123" i="164"/>
  <c r="I123" i="164"/>
  <c r="H123" i="164"/>
  <c r="F123" i="164"/>
  <c r="D123" i="164"/>
  <c r="E123" i="164" s="1"/>
  <c r="B123" i="164"/>
  <c r="J122" i="164"/>
  <c r="I122" i="164"/>
  <c r="H122" i="164"/>
  <c r="F122" i="164"/>
  <c r="D122" i="164"/>
  <c r="E122" i="164" s="1"/>
  <c r="B122" i="164"/>
  <c r="J121" i="164"/>
  <c r="I121" i="164"/>
  <c r="H121" i="164"/>
  <c r="F121" i="164"/>
  <c r="D121" i="164"/>
  <c r="E121" i="164" s="1"/>
  <c r="B121" i="164"/>
  <c r="J120" i="164"/>
  <c r="I120" i="164"/>
  <c r="H120" i="164"/>
  <c r="F120" i="164"/>
  <c r="D120" i="164"/>
  <c r="E120" i="164" s="1"/>
  <c r="B120" i="164"/>
  <c r="J119" i="164"/>
  <c r="I119" i="164"/>
  <c r="H119" i="164"/>
  <c r="F119" i="164"/>
  <c r="D119" i="164"/>
  <c r="E119" i="164" s="1"/>
  <c r="B119" i="164"/>
  <c r="J118" i="164"/>
  <c r="I118" i="164"/>
  <c r="H118" i="164"/>
  <c r="F118" i="164"/>
  <c r="D118" i="164"/>
  <c r="E118" i="164" s="1"/>
  <c r="B118" i="164"/>
  <c r="J117" i="164"/>
  <c r="I117" i="164"/>
  <c r="H117" i="164"/>
  <c r="F117" i="164"/>
  <c r="D117" i="164"/>
  <c r="E117" i="164" s="1"/>
  <c r="B117" i="164"/>
  <c r="J116" i="164"/>
  <c r="I116" i="164"/>
  <c r="H116" i="164"/>
  <c r="F116" i="164"/>
  <c r="D116" i="164"/>
  <c r="E116" i="164" s="1"/>
  <c r="B116" i="164"/>
  <c r="J115" i="164"/>
  <c r="I115" i="164"/>
  <c r="H115" i="164"/>
  <c r="F115" i="164"/>
  <c r="D115" i="164"/>
  <c r="E115" i="164" s="1"/>
  <c r="B115" i="164"/>
  <c r="J114" i="164"/>
  <c r="I114" i="164"/>
  <c r="H114" i="164"/>
  <c r="F114" i="164"/>
  <c r="D114" i="164"/>
  <c r="E114" i="164" s="1"/>
  <c r="B114" i="164"/>
  <c r="J113" i="164"/>
  <c r="I113" i="164"/>
  <c r="H113" i="164"/>
  <c r="F113" i="164"/>
  <c r="D113" i="164"/>
  <c r="E113" i="164" s="1"/>
  <c r="B113" i="164"/>
  <c r="J112" i="164"/>
  <c r="I112" i="164"/>
  <c r="H112" i="164"/>
  <c r="F112" i="164"/>
  <c r="D112" i="164"/>
  <c r="E112" i="164" s="1"/>
  <c r="B112" i="164"/>
  <c r="J111" i="164"/>
  <c r="I111" i="164"/>
  <c r="H111" i="164"/>
  <c r="F111" i="164"/>
  <c r="D111" i="164"/>
  <c r="E111" i="164" s="1"/>
  <c r="B111" i="164"/>
  <c r="J110" i="164"/>
  <c r="I110" i="164"/>
  <c r="H110" i="164"/>
  <c r="F110" i="164"/>
  <c r="D110" i="164"/>
  <c r="E110" i="164" s="1"/>
  <c r="B110" i="164"/>
  <c r="J109" i="164"/>
  <c r="I109" i="164"/>
  <c r="H109" i="164"/>
  <c r="F109" i="164"/>
  <c r="D109" i="164"/>
  <c r="E109" i="164" s="1"/>
  <c r="B109" i="164"/>
  <c r="J108" i="164"/>
  <c r="I108" i="164"/>
  <c r="H108" i="164"/>
  <c r="F108" i="164"/>
  <c r="D108" i="164"/>
  <c r="E108" i="164" s="1"/>
  <c r="B108" i="164"/>
  <c r="J107" i="164"/>
  <c r="I107" i="164"/>
  <c r="H107" i="164"/>
  <c r="F107" i="164"/>
  <c r="D107" i="164"/>
  <c r="E107" i="164" s="1"/>
  <c r="B107" i="164"/>
  <c r="J106" i="164"/>
  <c r="I106" i="164"/>
  <c r="H106" i="164"/>
  <c r="F106" i="164"/>
  <c r="D106" i="164"/>
  <c r="E106" i="164" s="1"/>
  <c r="B106" i="164"/>
  <c r="J105" i="164"/>
  <c r="I105" i="164"/>
  <c r="H105" i="164"/>
  <c r="F105" i="164"/>
  <c r="D105" i="164"/>
  <c r="E105" i="164" s="1"/>
  <c r="B105" i="164"/>
  <c r="J104" i="164"/>
  <c r="I104" i="164"/>
  <c r="H104" i="164"/>
  <c r="F104" i="164"/>
  <c r="D104" i="164"/>
  <c r="E104" i="164" s="1"/>
  <c r="B104" i="164"/>
  <c r="J103" i="164"/>
  <c r="I103" i="164"/>
  <c r="H103" i="164"/>
  <c r="F103" i="164"/>
  <c r="D103" i="164"/>
  <c r="E103" i="164" s="1"/>
  <c r="B103" i="164"/>
  <c r="J102" i="164"/>
  <c r="I102" i="164"/>
  <c r="H102" i="164"/>
  <c r="F102" i="164"/>
  <c r="D102" i="164"/>
  <c r="E102" i="164" s="1"/>
  <c r="B102" i="164"/>
  <c r="J101" i="164"/>
  <c r="I101" i="164"/>
  <c r="H101" i="164"/>
  <c r="F101" i="164"/>
  <c r="D101" i="164"/>
  <c r="E101" i="164" s="1"/>
  <c r="B101" i="164"/>
  <c r="J100" i="164"/>
  <c r="I100" i="164"/>
  <c r="H100" i="164"/>
  <c r="F100" i="164"/>
  <c r="D100" i="164"/>
  <c r="E100" i="164" s="1"/>
  <c r="B100" i="164"/>
  <c r="J99" i="164"/>
  <c r="I99" i="164"/>
  <c r="H99" i="164"/>
  <c r="F99" i="164"/>
  <c r="D99" i="164"/>
  <c r="E99" i="164" s="1"/>
  <c r="B99" i="164"/>
  <c r="J98" i="164"/>
  <c r="I98" i="164"/>
  <c r="H98" i="164"/>
  <c r="F98" i="164"/>
  <c r="D98" i="164"/>
  <c r="E98" i="164" s="1"/>
  <c r="B98" i="164"/>
  <c r="J97" i="164"/>
  <c r="I97" i="164"/>
  <c r="H97" i="164"/>
  <c r="F97" i="164"/>
  <c r="D97" i="164"/>
  <c r="E97" i="164" s="1"/>
  <c r="B97" i="164"/>
  <c r="J96" i="164"/>
  <c r="I96" i="164"/>
  <c r="H96" i="164"/>
  <c r="F96" i="164"/>
  <c r="D96" i="164"/>
  <c r="E96" i="164" s="1"/>
  <c r="B96" i="164"/>
  <c r="J95" i="164"/>
  <c r="I95" i="164"/>
  <c r="H95" i="164"/>
  <c r="F95" i="164"/>
  <c r="D95" i="164"/>
  <c r="E95" i="164" s="1"/>
  <c r="B95" i="164"/>
  <c r="J94" i="164"/>
  <c r="I94" i="164"/>
  <c r="H94" i="164"/>
  <c r="F94" i="164"/>
  <c r="D94" i="164"/>
  <c r="E94" i="164" s="1"/>
  <c r="B94" i="164"/>
  <c r="J93" i="164"/>
  <c r="I93" i="164"/>
  <c r="H93" i="164"/>
  <c r="F93" i="164"/>
  <c r="D93" i="164"/>
  <c r="E93" i="164" s="1"/>
  <c r="B93" i="164"/>
  <c r="J92" i="164"/>
  <c r="I92" i="164"/>
  <c r="H92" i="164"/>
  <c r="F92" i="164"/>
  <c r="D92" i="164"/>
  <c r="E92" i="164" s="1"/>
  <c r="B92" i="164"/>
  <c r="J91" i="164"/>
  <c r="I91" i="164"/>
  <c r="H91" i="164"/>
  <c r="F91" i="164"/>
  <c r="D91" i="164"/>
  <c r="E91" i="164" s="1"/>
  <c r="B91" i="164"/>
  <c r="J90" i="164"/>
  <c r="I90" i="164"/>
  <c r="H90" i="164"/>
  <c r="F90" i="164"/>
  <c r="D90" i="164"/>
  <c r="E90" i="164" s="1"/>
  <c r="B90" i="164"/>
  <c r="J89" i="164"/>
  <c r="I89" i="164"/>
  <c r="H89" i="164"/>
  <c r="F89" i="164"/>
  <c r="D89" i="164"/>
  <c r="E89" i="164" s="1"/>
  <c r="B89" i="164"/>
  <c r="J88" i="164"/>
  <c r="I88" i="164"/>
  <c r="H88" i="164"/>
  <c r="F88" i="164"/>
  <c r="D88" i="164"/>
  <c r="E88" i="164" s="1"/>
  <c r="B88" i="164"/>
  <c r="J87" i="164"/>
  <c r="I87" i="164"/>
  <c r="H87" i="164"/>
  <c r="F87" i="164"/>
  <c r="D87" i="164"/>
  <c r="E87" i="164" s="1"/>
  <c r="B87" i="164"/>
  <c r="J86" i="164"/>
  <c r="I86" i="164"/>
  <c r="H86" i="164"/>
  <c r="F86" i="164"/>
  <c r="D86" i="164"/>
  <c r="E86" i="164" s="1"/>
  <c r="B86" i="164"/>
  <c r="J85" i="164"/>
  <c r="I85" i="164"/>
  <c r="H85" i="164"/>
  <c r="F85" i="164"/>
  <c r="D85" i="164"/>
  <c r="E85" i="164" s="1"/>
  <c r="B85" i="164"/>
  <c r="J84" i="164"/>
  <c r="I84" i="164"/>
  <c r="H84" i="164"/>
  <c r="F84" i="164"/>
  <c r="D84" i="164"/>
  <c r="E84" i="164" s="1"/>
  <c r="B84" i="164"/>
  <c r="J83" i="164"/>
  <c r="I83" i="164"/>
  <c r="H83" i="164"/>
  <c r="F83" i="164"/>
  <c r="D83" i="164"/>
  <c r="E83" i="164" s="1"/>
  <c r="B83" i="164"/>
  <c r="J82" i="164"/>
  <c r="I82" i="164"/>
  <c r="H82" i="164"/>
  <c r="F82" i="164"/>
  <c r="D82" i="164"/>
  <c r="E82" i="164" s="1"/>
  <c r="B82" i="164"/>
  <c r="J81" i="164"/>
  <c r="I81" i="164"/>
  <c r="H81" i="164"/>
  <c r="F81" i="164"/>
  <c r="D81" i="164"/>
  <c r="E81" i="164" s="1"/>
  <c r="B81" i="164"/>
  <c r="J80" i="164"/>
  <c r="I80" i="164"/>
  <c r="H80" i="164"/>
  <c r="F80" i="164"/>
  <c r="D80" i="164"/>
  <c r="E80" i="164" s="1"/>
  <c r="B80" i="164"/>
  <c r="J79" i="164"/>
  <c r="I79" i="164"/>
  <c r="H79" i="164"/>
  <c r="F79" i="164"/>
  <c r="D79" i="164"/>
  <c r="E79" i="164" s="1"/>
  <c r="B79" i="164"/>
  <c r="J78" i="164"/>
  <c r="I78" i="164"/>
  <c r="H78" i="164"/>
  <c r="F78" i="164"/>
  <c r="D78" i="164"/>
  <c r="E78" i="164" s="1"/>
  <c r="B78" i="164"/>
  <c r="J77" i="164"/>
  <c r="I77" i="164"/>
  <c r="H77" i="164"/>
  <c r="F77" i="164"/>
  <c r="D77" i="164"/>
  <c r="E77" i="164" s="1"/>
  <c r="B77" i="164"/>
  <c r="J76" i="164"/>
  <c r="I76" i="164"/>
  <c r="H76" i="164"/>
  <c r="F76" i="164"/>
  <c r="D76" i="164"/>
  <c r="E76" i="164" s="1"/>
  <c r="B76" i="164"/>
  <c r="J75" i="164"/>
  <c r="I75" i="164"/>
  <c r="H75" i="164"/>
  <c r="F75" i="164"/>
  <c r="D75" i="164"/>
  <c r="E75" i="164" s="1"/>
  <c r="B75" i="164"/>
  <c r="J74" i="164"/>
  <c r="I74" i="164"/>
  <c r="H74" i="164"/>
  <c r="F74" i="164"/>
  <c r="D74" i="164"/>
  <c r="E74" i="164" s="1"/>
  <c r="B74" i="164"/>
  <c r="J73" i="164"/>
  <c r="I73" i="164"/>
  <c r="H73" i="164"/>
  <c r="F73" i="164"/>
  <c r="D73" i="164"/>
  <c r="E73" i="164" s="1"/>
  <c r="B73" i="164"/>
  <c r="J72" i="164"/>
  <c r="I72" i="164"/>
  <c r="H72" i="164"/>
  <c r="F72" i="164"/>
  <c r="D72" i="164"/>
  <c r="E72" i="164" s="1"/>
  <c r="B72" i="164"/>
  <c r="J71" i="164"/>
  <c r="I71" i="164"/>
  <c r="H71" i="164"/>
  <c r="F71" i="164"/>
  <c r="D71" i="164"/>
  <c r="E71" i="164" s="1"/>
  <c r="B71" i="164"/>
  <c r="J70" i="164"/>
  <c r="I70" i="164"/>
  <c r="H70" i="164"/>
  <c r="F70" i="164"/>
  <c r="D70" i="164"/>
  <c r="E70" i="164" s="1"/>
  <c r="B70" i="164"/>
  <c r="J69" i="164"/>
  <c r="I69" i="164"/>
  <c r="H69" i="164"/>
  <c r="F69" i="164"/>
  <c r="D69" i="164"/>
  <c r="E69" i="164" s="1"/>
  <c r="B69" i="164"/>
  <c r="J68" i="164"/>
  <c r="I68" i="164"/>
  <c r="H68" i="164"/>
  <c r="F68" i="164"/>
  <c r="D68" i="164"/>
  <c r="E68" i="164" s="1"/>
  <c r="B68" i="164"/>
  <c r="J67" i="164"/>
  <c r="I67" i="164"/>
  <c r="H67" i="164"/>
  <c r="F67" i="164"/>
  <c r="D67" i="164"/>
  <c r="E67" i="164" s="1"/>
  <c r="B67" i="164"/>
  <c r="J66" i="164"/>
  <c r="I66" i="164"/>
  <c r="H66" i="164"/>
  <c r="F66" i="164"/>
  <c r="D66" i="164"/>
  <c r="E66" i="164" s="1"/>
  <c r="B66" i="164"/>
  <c r="J65" i="164"/>
  <c r="I65" i="164"/>
  <c r="H65" i="164"/>
  <c r="F65" i="164"/>
  <c r="D65" i="164"/>
  <c r="E65" i="164" s="1"/>
  <c r="B65" i="164"/>
  <c r="J64" i="164"/>
  <c r="I64" i="164"/>
  <c r="H64" i="164"/>
  <c r="F64" i="164"/>
  <c r="D64" i="164"/>
  <c r="E64" i="164" s="1"/>
  <c r="B64" i="164"/>
  <c r="J63" i="164"/>
  <c r="I63" i="164"/>
  <c r="H63" i="164"/>
  <c r="F63" i="164"/>
  <c r="D63" i="164"/>
  <c r="E63" i="164" s="1"/>
  <c r="B63" i="164"/>
  <c r="J62" i="164"/>
  <c r="I62" i="164"/>
  <c r="H62" i="164"/>
  <c r="F62" i="164"/>
  <c r="D62" i="164"/>
  <c r="E62" i="164" s="1"/>
  <c r="B62" i="164"/>
  <c r="J61" i="164"/>
  <c r="I61" i="164"/>
  <c r="H61" i="164"/>
  <c r="F61" i="164"/>
  <c r="D61" i="164"/>
  <c r="E61" i="164" s="1"/>
  <c r="B61" i="164"/>
  <c r="J60" i="164"/>
  <c r="I60" i="164"/>
  <c r="H60" i="164"/>
  <c r="F60" i="164"/>
  <c r="D60" i="164"/>
  <c r="E60" i="164" s="1"/>
  <c r="B60" i="164"/>
  <c r="J59" i="164"/>
  <c r="I59" i="164"/>
  <c r="H59" i="164"/>
  <c r="F59" i="164"/>
  <c r="D59" i="164"/>
  <c r="E59" i="164" s="1"/>
  <c r="B59" i="164"/>
  <c r="J58" i="164"/>
  <c r="I58" i="164"/>
  <c r="H58" i="164"/>
  <c r="F58" i="164"/>
  <c r="D58" i="164"/>
  <c r="E58" i="164" s="1"/>
  <c r="B58" i="164"/>
  <c r="J57" i="164"/>
  <c r="I57" i="164"/>
  <c r="H57" i="164"/>
  <c r="F57" i="164"/>
  <c r="D57" i="164"/>
  <c r="E57" i="164" s="1"/>
  <c r="B57" i="164"/>
  <c r="J56" i="164"/>
  <c r="I56" i="164"/>
  <c r="H56" i="164"/>
  <c r="F56" i="164"/>
  <c r="D56" i="164"/>
  <c r="E56" i="164" s="1"/>
  <c r="B56" i="164"/>
  <c r="J55" i="164"/>
  <c r="I55" i="164"/>
  <c r="H55" i="164"/>
  <c r="F55" i="164"/>
  <c r="D55" i="164"/>
  <c r="E55" i="164" s="1"/>
  <c r="B55" i="164"/>
  <c r="J54" i="164"/>
  <c r="I54" i="164"/>
  <c r="H54" i="164"/>
  <c r="F54" i="164"/>
  <c r="D54" i="164"/>
  <c r="E54" i="164" s="1"/>
  <c r="B54" i="164"/>
  <c r="J53" i="164"/>
  <c r="I53" i="164"/>
  <c r="H53" i="164"/>
  <c r="F53" i="164"/>
  <c r="D53" i="164"/>
  <c r="E53" i="164" s="1"/>
  <c r="B53" i="164"/>
  <c r="J52" i="164"/>
  <c r="I52" i="164"/>
  <c r="H52" i="164"/>
  <c r="F52" i="164"/>
  <c r="D52" i="164"/>
  <c r="E52" i="164" s="1"/>
  <c r="B52" i="164"/>
  <c r="J51" i="164"/>
  <c r="I51" i="164"/>
  <c r="H51" i="164"/>
  <c r="F51" i="164"/>
  <c r="D51" i="164"/>
  <c r="E51" i="164" s="1"/>
  <c r="B51" i="164"/>
  <c r="J50" i="164"/>
  <c r="I50" i="164"/>
  <c r="H50" i="164"/>
  <c r="F50" i="164"/>
  <c r="D50" i="164"/>
  <c r="E50" i="164" s="1"/>
  <c r="B50" i="164"/>
  <c r="J49" i="164"/>
  <c r="I49" i="164"/>
  <c r="H49" i="164"/>
  <c r="F49" i="164"/>
  <c r="D49" i="164"/>
  <c r="E49" i="164" s="1"/>
  <c r="B49" i="164"/>
  <c r="J48" i="164"/>
  <c r="I48" i="164"/>
  <c r="H48" i="164"/>
  <c r="F48" i="164"/>
  <c r="D48" i="164"/>
  <c r="E48" i="164" s="1"/>
  <c r="B48" i="164"/>
  <c r="J47" i="164"/>
  <c r="I47" i="164"/>
  <c r="H47" i="164"/>
  <c r="F47" i="164"/>
  <c r="D47" i="164"/>
  <c r="E47" i="164" s="1"/>
  <c r="B47" i="164"/>
  <c r="J46" i="164"/>
  <c r="I46" i="164"/>
  <c r="H46" i="164"/>
  <c r="F46" i="164"/>
  <c r="D46" i="164"/>
  <c r="E46" i="164" s="1"/>
  <c r="B46" i="164"/>
  <c r="J45" i="164"/>
  <c r="I45" i="164"/>
  <c r="H45" i="164"/>
  <c r="F45" i="164"/>
  <c r="D45" i="164"/>
  <c r="E45" i="164" s="1"/>
  <c r="B45" i="164"/>
  <c r="J44" i="164"/>
  <c r="I44" i="164"/>
  <c r="H44" i="164"/>
  <c r="F44" i="164"/>
  <c r="D44" i="164"/>
  <c r="E44" i="164" s="1"/>
  <c r="B44" i="164"/>
  <c r="J43" i="164"/>
  <c r="I43" i="164"/>
  <c r="H43" i="164"/>
  <c r="F43" i="164"/>
  <c r="D43" i="164"/>
  <c r="E43" i="164" s="1"/>
  <c r="B43" i="164"/>
  <c r="J42" i="164"/>
  <c r="I42" i="164"/>
  <c r="H42" i="164"/>
  <c r="F42" i="164"/>
  <c r="D42" i="164"/>
  <c r="E42" i="164" s="1"/>
  <c r="B42" i="164"/>
  <c r="J41" i="164"/>
  <c r="I41" i="164"/>
  <c r="H41" i="164"/>
  <c r="F41" i="164"/>
  <c r="D41" i="164"/>
  <c r="E41" i="164" s="1"/>
  <c r="B41" i="164"/>
  <c r="J40" i="164"/>
  <c r="I40" i="164"/>
  <c r="H40" i="164"/>
  <c r="F40" i="164"/>
  <c r="D40" i="164"/>
  <c r="E40" i="164" s="1"/>
  <c r="B40" i="164"/>
  <c r="J39" i="164"/>
  <c r="I39" i="164"/>
  <c r="H39" i="164"/>
  <c r="F39" i="164"/>
  <c r="D39" i="164"/>
  <c r="E39" i="164" s="1"/>
  <c r="B39" i="164"/>
  <c r="J38" i="164"/>
  <c r="I38" i="164"/>
  <c r="H38" i="164"/>
  <c r="F38" i="164"/>
  <c r="D38" i="164"/>
  <c r="E38" i="164" s="1"/>
  <c r="B38" i="164"/>
  <c r="J37" i="164"/>
  <c r="I37" i="164"/>
  <c r="H37" i="164"/>
  <c r="F37" i="164"/>
  <c r="D37" i="164"/>
  <c r="E37" i="164" s="1"/>
  <c r="B37" i="164"/>
  <c r="J36" i="164"/>
  <c r="I36" i="164"/>
  <c r="H36" i="164"/>
  <c r="F36" i="164"/>
  <c r="D36" i="164"/>
  <c r="E36" i="164" s="1"/>
  <c r="B36" i="164"/>
  <c r="J35" i="164"/>
  <c r="I35" i="164"/>
  <c r="H35" i="164"/>
  <c r="F35" i="164"/>
  <c r="D35" i="164"/>
  <c r="E35" i="164" s="1"/>
  <c r="B35" i="164"/>
  <c r="J34" i="164"/>
  <c r="I34" i="164"/>
  <c r="H34" i="164"/>
  <c r="F34" i="164"/>
  <c r="D34" i="164"/>
  <c r="E34" i="164" s="1"/>
  <c r="B34" i="164"/>
  <c r="J33" i="164"/>
  <c r="I33" i="164"/>
  <c r="H33" i="164"/>
  <c r="F33" i="164"/>
  <c r="D33" i="164"/>
  <c r="E33" i="164" s="1"/>
  <c r="B33" i="164"/>
  <c r="J32" i="164"/>
  <c r="I32" i="164"/>
  <c r="H32" i="164"/>
  <c r="G32" i="164"/>
  <c r="F32" i="164"/>
  <c r="D32" i="164"/>
  <c r="E32" i="164" s="1"/>
  <c r="B32" i="164"/>
  <c r="F31" i="164"/>
  <c r="K30" i="164"/>
  <c r="E27" i="164"/>
  <c r="M28" i="164" s="1"/>
  <c r="J61" i="165" s="1"/>
  <c r="K62" i="165" s="1"/>
  <c r="E26" i="164"/>
  <c r="J25" i="164"/>
  <c r="K25" i="164" s="1"/>
  <c r="A18" i="164"/>
  <c r="A17" i="164"/>
  <c r="A16" i="164"/>
  <c r="E13" i="164" a="1"/>
  <c r="E13" i="164" s="1"/>
  <c r="G12" i="164"/>
  <c r="C7" i="163"/>
  <c r="C4" i="163"/>
  <c r="C75" i="162"/>
  <c r="B74" i="162"/>
  <c r="C69" i="162"/>
  <c r="J67" i="162"/>
  <c r="B67" i="162"/>
  <c r="B66" i="162"/>
  <c r="C62" i="162"/>
  <c r="B61" i="162"/>
  <c r="C55" i="162"/>
  <c r="B54" i="162"/>
  <c r="C51" i="162"/>
  <c r="B50" i="162"/>
  <c r="B46" i="162"/>
  <c r="B45" i="162"/>
  <c r="C42" i="162"/>
  <c r="B41" i="162"/>
  <c r="K37" i="162"/>
  <c r="C36" i="162"/>
  <c r="C35" i="162"/>
  <c r="B34" i="162"/>
  <c r="B33" i="162"/>
  <c r="C29" i="162"/>
  <c r="B28" i="162"/>
  <c r="C24" i="162"/>
  <c r="C23" i="162"/>
  <c r="C22" i="162"/>
  <c r="C21" i="162"/>
  <c r="B20" i="162"/>
  <c r="B19" i="162"/>
  <c r="B18" i="162"/>
  <c r="B8" i="162"/>
  <c r="E6" i="162"/>
  <c r="E5" i="162"/>
  <c r="C5" i="163" s="1"/>
  <c r="E3" i="162"/>
  <c r="E4" i="162" s="1"/>
  <c r="E2" i="162"/>
  <c r="C3" i="163" s="1"/>
  <c r="J1243" i="161"/>
  <c r="I1243" i="161"/>
  <c r="H1243" i="161"/>
  <c r="F1243" i="161"/>
  <c r="D1243" i="161"/>
  <c r="E1243" i="161" s="1"/>
  <c r="B1243" i="161"/>
  <c r="J1242" i="161"/>
  <c r="I1242" i="161"/>
  <c r="H1242" i="161"/>
  <c r="F1242" i="161"/>
  <c r="D1242" i="161"/>
  <c r="E1242" i="161" s="1"/>
  <c r="B1242" i="161"/>
  <c r="J1241" i="161"/>
  <c r="I1241" i="161"/>
  <c r="H1241" i="161"/>
  <c r="F1241" i="161"/>
  <c r="D1241" i="161"/>
  <c r="E1241" i="161" s="1"/>
  <c r="B1241" i="161"/>
  <c r="J1240" i="161"/>
  <c r="I1240" i="161"/>
  <c r="H1240" i="161"/>
  <c r="F1240" i="161"/>
  <c r="D1240" i="161"/>
  <c r="E1240" i="161" s="1"/>
  <c r="B1240" i="161"/>
  <c r="J1239" i="161"/>
  <c r="I1239" i="161"/>
  <c r="H1239" i="161"/>
  <c r="F1239" i="161"/>
  <c r="D1239" i="161"/>
  <c r="E1239" i="161" s="1"/>
  <c r="B1239" i="161"/>
  <c r="J1238" i="161"/>
  <c r="I1238" i="161"/>
  <c r="H1238" i="161"/>
  <c r="F1238" i="161"/>
  <c r="D1238" i="161"/>
  <c r="E1238" i="161" s="1"/>
  <c r="B1238" i="161"/>
  <c r="J1237" i="161"/>
  <c r="I1237" i="161"/>
  <c r="H1237" i="161"/>
  <c r="F1237" i="161"/>
  <c r="D1237" i="161"/>
  <c r="E1237" i="161" s="1"/>
  <c r="B1237" i="161"/>
  <c r="J1236" i="161"/>
  <c r="I1236" i="161"/>
  <c r="H1236" i="161"/>
  <c r="F1236" i="161"/>
  <c r="D1236" i="161"/>
  <c r="E1236" i="161" s="1"/>
  <c r="B1236" i="161"/>
  <c r="J1235" i="161"/>
  <c r="I1235" i="161"/>
  <c r="H1235" i="161"/>
  <c r="F1235" i="161"/>
  <c r="D1235" i="161"/>
  <c r="E1235" i="161" s="1"/>
  <c r="B1235" i="161"/>
  <c r="J1234" i="161"/>
  <c r="I1234" i="161"/>
  <c r="H1234" i="161"/>
  <c r="F1234" i="161"/>
  <c r="D1234" i="161"/>
  <c r="E1234" i="161" s="1"/>
  <c r="B1234" i="161"/>
  <c r="J1233" i="161"/>
  <c r="I1233" i="161"/>
  <c r="H1233" i="161"/>
  <c r="F1233" i="161"/>
  <c r="D1233" i="161"/>
  <c r="E1233" i="161" s="1"/>
  <c r="B1233" i="161"/>
  <c r="J1232" i="161"/>
  <c r="I1232" i="161"/>
  <c r="H1232" i="161"/>
  <c r="F1232" i="161"/>
  <c r="D1232" i="161"/>
  <c r="E1232" i="161" s="1"/>
  <c r="B1232" i="161"/>
  <c r="J1231" i="161"/>
  <c r="I1231" i="161"/>
  <c r="H1231" i="161"/>
  <c r="F1231" i="161"/>
  <c r="D1231" i="161"/>
  <c r="E1231" i="161" s="1"/>
  <c r="B1231" i="161"/>
  <c r="J1230" i="161"/>
  <c r="I1230" i="161"/>
  <c r="H1230" i="161"/>
  <c r="F1230" i="161"/>
  <c r="D1230" i="161"/>
  <c r="E1230" i="161" s="1"/>
  <c r="B1230" i="161"/>
  <c r="J1229" i="161"/>
  <c r="I1229" i="161"/>
  <c r="H1229" i="161"/>
  <c r="F1229" i="161"/>
  <c r="D1229" i="161"/>
  <c r="E1229" i="161" s="1"/>
  <c r="B1229" i="161"/>
  <c r="J1228" i="161"/>
  <c r="I1228" i="161"/>
  <c r="H1228" i="161"/>
  <c r="F1228" i="161"/>
  <c r="D1228" i="161"/>
  <c r="E1228" i="161" s="1"/>
  <c r="B1228" i="161"/>
  <c r="J1227" i="161"/>
  <c r="I1227" i="161"/>
  <c r="H1227" i="161"/>
  <c r="F1227" i="161"/>
  <c r="D1227" i="161"/>
  <c r="E1227" i="161" s="1"/>
  <c r="B1227" i="161"/>
  <c r="J1226" i="161"/>
  <c r="I1226" i="161"/>
  <c r="H1226" i="161"/>
  <c r="F1226" i="161"/>
  <c r="D1226" i="161"/>
  <c r="E1226" i="161" s="1"/>
  <c r="B1226" i="161"/>
  <c r="J1225" i="161"/>
  <c r="I1225" i="161"/>
  <c r="H1225" i="161"/>
  <c r="F1225" i="161"/>
  <c r="D1225" i="161"/>
  <c r="E1225" i="161" s="1"/>
  <c r="B1225" i="161"/>
  <c r="J1224" i="161"/>
  <c r="I1224" i="161"/>
  <c r="H1224" i="161"/>
  <c r="F1224" i="161"/>
  <c r="D1224" i="161"/>
  <c r="E1224" i="161" s="1"/>
  <c r="B1224" i="161"/>
  <c r="J1223" i="161"/>
  <c r="I1223" i="161"/>
  <c r="H1223" i="161"/>
  <c r="F1223" i="161"/>
  <c r="D1223" i="161"/>
  <c r="E1223" i="161" s="1"/>
  <c r="B1223" i="161"/>
  <c r="J1222" i="161"/>
  <c r="I1222" i="161"/>
  <c r="H1222" i="161"/>
  <c r="F1222" i="161"/>
  <c r="D1222" i="161"/>
  <c r="E1222" i="161" s="1"/>
  <c r="B1222" i="161"/>
  <c r="J1221" i="161"/>
  <c r="I1221" i="161"/>
  <c r="H1221" i="161"/>
  <c r="F1221" i="161"/>
  <c r="D1221" i="161"/>
  <c r="E1221" i="161" s="1"/>
  <c r="B1221" i="161"/>
  <c r="J1220" i="161"/>
  <c r="I1220" i="161"/>
  <c r="H1220" i="161"/>
  <c r="F1220" i="161"/>
  <c r="D1220" i="161"/>
  <c r="E1220" i="161" s="1"/>
  <c r="B1220" i="161"/>
  <c r="J1219" i="161"/>
  <c r="I1219" i="161"/>
  <c r="H1219" i="161"/>
  <c r="F1219" i="161"/>
  <c r="D1219" i="161"/>
  <c r="E1219" i="161" s="1"/>
  <c r="B1219" i="161"/>
  <c r="J1218" i="161"/>
  <c r="I1218" i="161"/>
  <c r="H1218" i="161"/>
  <c r="F1218" i="161"/>
  <c r="D1218" i="161"/>
  <c r="E1218" i="161" s="1"/>
  <c r="B1218" i="161"/>
  <c r="J1217" i="161"/>
  <c r="I1217" i="161"/>
  <c r="H1217" i="161"/>
  <c r="F1217" i="161"/>
  <c r="D1217" i="161"/>
  <c r="E1217" i="161" s="1"/>
  <c r="B1217" i="161"/>
  <c r="J1216" i="161"/>
  <c r="I1216" i="161"/>
  <c r="H1216" i="161"/>
  <c r="F1216" i="161"/>
  <c r="D1216" i="161"/>
  <c r="E1216" i="161" s="1"/>
  <c r="B1216" i="161"/>
  <c r="J1215" i="161"/>
  <c r="I1215" i="161"/>
  <c r="H1215" i="161"/>
  <c r="F1215" i="161"/>
  <c r="D1215" i="161"/>
  <c r="E1215" i="161" s="1"/>
  <c r="B1215" i="161"/>
  <c r="J1214" i="161"/>
  <c r="I1214" i="161"/>
  <c r="H1214" i="161"/>
  <c r="F1214" i="161"/>
  <c r="D1214" i="161"/>
  <c r="E1214" i="161" s="1"/>
  <c r="B1214" i="161"/>
  <c r="J1213" i="161"/>
  <c r="I1213" i="161"/>
  <c r="H1213" i="161"/>
  <c r="F1213" i="161"/>
  <c r="D1213" i="161"/>
  <c r="E1213" i="161" s="1"/>
  <c r="B1213" i="161"/>
  <c r="J1212" i="161"/>
  <c r="I1212" i="161"/>
  <c r="H1212" i="161"/>
  <c r="F1212" i="161"/>
  <c r="D1212" i="161"/>
  <c r="E1212" i="161" s="1"/>
  <c r="B1212" i="161"/>
  <c r="J1211" i="161"/>
  <c r="I1211" i="161"/>
  <c r="H1211" i="161"/>
  <c r="F1211" i="161"/>
  <c r="D1211" i="161"/>
  <c r="E1211" i="161" s="1"/>
  <c r="B1211" i="161"/>
  <c r="J1210" i="161"/>
  <c r="I1210" i="161"/>
  <c r="H1210" i="161"/>
  <c r="F1210" i="161"/>
  <c r="D1210" i="161"/>
  <c r="E1210" i="161" s="1"/>
  <c r="B1210" i="161"/>
  <c r="J1209" i="161"/>
  <c r="I1209" i="161"/>
  <c r="H1209" i="161"/>
  <c r="F1209" i="161"/>
  <c r="D1209" i="161"/>
  <c r="E1209" i="161" s="1"/>
  <c r="B1209" i="161"/>
  <c r="J1208" i="161"/>
  <c r="I1208" i="161"/>
  <c r="H1208" i="161"/>
  <c r="F1208" i="161"/>
  <c r="D1208" i="161"/>
  <c r="E1208" i="161" s="1"/>
  <c r="B1208" i="161"/>
  <c r="J1207" i="161"/>
  <c r="I1207" i="161"/>
  <c r="H1207" i="161"/>
  <c r="F1207" i="161"/>
  <c r="D1207" i="161"/>
  <c r="E1207" i="161" s="1"/>
  <c r="B1207" i="161"/>
  <c r="J1206" i="161"/>
  <c r="I1206" i="161"/>
  <c r="H1206" i="161"/>
  <c r="F1206" i="161"/>
  <c r="D1206" i="161"/>
  <c r="E1206" i="161" s="1"/>
  <c r="B1206" i="161"/>
  <c r="J1205" i="161"/>
  <c r="I1205" i="161"/>
  <c r="H1205" i="161"/>
  <c r="F1205" i="161"/>
  <c r="D1205" i="161"/>
  <c r="E1205" i="161" s="1"/>
  <c r="B1205" i="161"/>
  <c r="J1204" i="161"/>
  <c r="I1204" i="161"/>
  <c r="H1204" i="161"/>
  <c r="F1204" i="161"/>
  <c r="D1204" i="161"/>
  <c r="E1204" i="161" s="1"/>
  <c r="B1204" i="161"/>
  <c r="J1203" i="161"/>
  <c r="I1203" i="161"/>
  <c r="H1203" i="161"/>
  <c r="F1203" i="161"/>
  <c r="D1203" i="161"/>
  <c r="E1203" i="161" s="1"/>
  <c r="B1203" i="161"/>
  <c r="J1202" i="161"/>
  <c r="I1202" i="161"/>
  <c r="H1202" i="161"/>
  <c r="F1202" i="161"/>
  <c r="D1202" i="161"/>
  <c r="E1202" i="161" s="1"/>
  <c r="B1202" i="161"/>
  <c r="J1201" i="161"/>
  <c r="I1201" i="161"/>
  <c r="H1201" i="161"/>
  <c r="F1201" i="161"/>
  <c r="D1201" i="161"/>
  <c r="E1201" i="161" s="1"/>
  <c r="B1201" i="161"/>
  <c r="J1200" i="161"/>
  <c r="I1200" i="161"/>
  <c r="H1200" i="161"/>
  <c r="F1200" i="161"/>
  <c r="D1200" i="161"/>
  <c r="E1200" i="161" s="1"/>
  <c r="B1200" i="161"/>
  <c r="J1199" i="161"/>
  <c r="I1199" i="161"/>
  <c r="H1199" i="161"/>
  <c r="F1199" i="161"/>
  <c r="D1199" i="161"/>
  <c r="E1199" i="161" s="1"/>
  <c r="B1199" i="161"/>
  <c r="J1198" i="161"/>
  <c r="I1198" i="161"/>
  <c r="H1198" i="161"/>
  <c r="F1198" i="161"/>
  <c r="D1198" i="161"/>
  <c r="E1198" i="161" s="1"/>
  <c r="B1198" i="161"/>
  <c r="J1197" i="161"/>
  <c r="I1197" i="161"/>
  <c r="H1197" i="161"/>
  <c r="F1197" i="161"/>
  <c r="D1197" i="161"/>
  <c r="E1197" i="161" s="1"/>
  <c r="B1197" i="161"/>
  <c r="J1196" i="161"/>
  <c r="I1196" i="161"/>
  <c r="H1196" i="161"/>
  <c r="F1196" i="161"/>
  <c r="D1196" i="161"/>
  <c r="E1196" i="161" s="1"/>
  <c r="B1196" i="161"/>
  <c r="J1195" i="161"/>
  <c r="I1195" i="161"/>
  <c r="H1195" i="161"/>
  <c r="F1195" i="161"/>
  <c r="D1195" i="161"/>
  <c r="E1195" i="161" s="1"/>
  <c r="B1195" i="161"/>
  <c r="J1194" i="161"/>
  <c r="I1194" i="161"/>
  <c r="H1194" i="161"/>
  <c r="F1194" i="161"/>
  <c r="D1194" i="161"/>
  <c r="E1194" i="161" s="1"/>
  <c r="B1194" i="161"/>
  <c r="J1193" i="161"/>
  <c r="I1193" i="161"/>
  <c r="H1193" i="161"/>
  <c r="F1193" i="161"/>
  <c r="D1193" i="161"/>
  <c r="E1193" i="161" s="1"/>
  <c r="B1193" i="161"/>
  <c r="J1192" i="161"/>
  <c r="I1192" i="161"/>
  <c r="H1192" i="161"/>
  <c r="F1192" i="161"/>
  <c r="D1192" i="161"/>
  <c r="E1192" i="161" s="1"/>
  <c r="B1192" i="161"/>
  <c r="J1191" i="161"/>
  <c r="I1191" i="161"/>
  <c r="H1191" i="161"/>
  <c r="F1191" i="161"/>
  <c r="D1191" i="161"/>
  <c r="E1191" i="161" s="1"/>
  <c r="B1191" i="161"/>
  <c r="J1190" i="161"/>
  <c r="I1190" i="161"/>
  <c r="H1190" i="161"/>
  <c r="F1190" i="161"/>
  <c r="D1190" i="161"/>
  <c r="E1190" i="161" s="1"/>
  <c r="B1190" i="161"/>
  <c r="J1189" i="161"/>
  <c r="I1189" i="161"/>
  <c r="H1189" i="161"/>
  <c r="F1189" i="161"/>
  <c r="D1189" i="161"/>
  <c r="E1189" i="161" s="1"/>
  <c r="B1189" i="161"/>
  <c r="J1188" i="161"/>
  <c r="I1188" i="161"/>
  <c r="H1188" i="161"/>
  <c r="F1188" i="161"/>
  <c r="D1188" i="161"/>
  <c r="E1188" i="161" s="1"/>
  <c r="B1188" i="161"/>
  <c r="J1187" i="161"/>
  <c r="I1187" i="161"/>
  <c r="H1187" i="161"/>
  <c r="F1187" i="161"/>
  <c r="D1187" i="161"/>
  <c r="E1187" i="161" s="1"/>
  <c r="B1187" i="161"/>
  <c r="J1186" i="161"/>
  <c r="I1186" i="161"/>
  <c r="H1186" i="161"/>
  <c r="F1186" i="161"/>
  <c r="D1186" i="161"/>
  <c r="E1186" i="161" s="1"/>
  <c r="B1186" i="161"/>
  <c r="J1185" i="161"/>
  <c r="I1185" i="161"/>
  <c r="H1185" i="161"/>
  <c r="F1185" i="161"/>
  <c r="D1185" i="161"/>
  <c r="E1185" i="161" s="1"/>
  <c r="B1185" i="161"/>
  <c r="J1184" i="161"/>
  <c r="I1184" i="161"/>
  <c r="H1184" i="161"/>
  <c r="F1184" i="161"/>
  <c r="D1184" i="161"/>
  <c r="E1184" i="161" s="1"/>
  <c r="B1184" i="161"/>
  <c r="J1183" i="161"/>
  <c r="I1183" i="161"/>
  <c r="H1183" i="161"/>
  <c r="F1183" i="161"/>
  <c r="D1183" i="161"/>
  <c r="E1183" i="161" s="1"/>
  <c r="B1183" i="161"/>
  <c r="J1182" i="161"/>
  <c r="I1182" i="161"/>
  <c r="H1182" i="161"/>
  <c r="F1182" i="161"/>
  <c r="D1182" i="161"/>
  <c r="E1182" i="161" s="1"/>
  <c r="B1182" i="161"/>
  <c r="J1181" i="161"/>
  <c r="I1181" i="161"/>
  <c r="H1181" i="161"/>
  <c r="F1181" i="161"/>
  <c r="D1181" i="161"/>
  <c r="E1181" i="161" s="1"/>
  <c r="B1181" i="161"/>
  <c r="J1180" i="161"/>
  <c r="I1180" i="161"/>
  <c r="H1180" i="161"/>
  <c r="F1180" i="161"/>
  <c r="D1180" i="161"/>
  <c r="E1180" i="161" s="1"/>
  <c r="B1180" i="161"/>
  <c r="J1179" i="161"/>
  <c r="I1179" i="161"/>
  <c r="H1179" i="161"/>
  <c r="F1179" i="161"/>
  <c r="D1179" i="161"/>
  <c r="E1179" i="161" s="1"/>
  <c r="B1179" i="161"/>
  <c r="J1178" i="161"/>
  <c r="I1178" i="161"/>
  <c r="H1178" i="161"/>
  <c r="F1178" i="161"/>
  <c r="D1178" i="161"/>
  <c r="E1178" i="161" s="1"/>
  <c r="B1178" i="161"/>
  <c r="J1177" i="161"/>
  <c r="I1177" i="161"/>
  <c r="H1177" i="161"/>
  <c r="F1177" i="161"/>
  <c r="D1177" i="161"/>
  <c r="E1177" i="161" s="1"/>
  <c r="B1177" i="161"/>
  <c r="J1176" i="161"/>
  <c r="I1176" i="161"/>
  <c r="H1176" i="161"/>
  <c r="F1176" i="161"/>
  <c r="D1176" i="161"/>
  <c r="E1176" i="161" s="1"/>
  <c r="B1176" i="161"/>
  <c r="J1175" i="161"/>
  <c r="I1175" i="161"/>
  <c r="H1175" i="161"/>
  <c r="F1175" i="161"/>
  <c r="D1175" i="161"/>
  <c r="E1175" i="161" s="1"/>
  <c r="B1175" i="161"/>
  <c r="J1174" i="161"/>
  <c r="I1174" i="161"/>
  <c r="H1174" i="161"/>
  <c r="F1174" i="161"/>
  <c r="D1174" i="161"/>
  <c r="E1174" i="161" s="1"/>
  <c r="B1174" i="161"/>
  <c r="J1173" i="161"/>
  <c r="I1173" i="161"/>
  <c r="H1173" i="161"/>
  <c r="F1173" i="161"/>
  <c r="D1173" i="161"/>
  <c r="E1173" i="161" s="1"/>
  <c r="B1173" i="161"/>
  <c r="J1172" i="161"/>
  <c r="I1172" i="161"/>
  <c r="H1172" i="161"/>
  <c r="F1172" i="161"/>
  <c r="D1172" i="161"/>
  <c r="E1172" i="161" s="1"/>
  <c r="B1172" i="161"/>
  <c r="J1171" i="161"/>
  <c r="I1171" i="161"/>
  <c r="H1171" i="161"/>
  <c r="F1171" i="161"/>
  <c r="D1171" i="161"/>
  <c r="E1171" i="161" s="1"/>
  <c r="B1171" i="161"/>
  <c r="J1170" i="161"/>
  <c r="I1170" i="161"/>
  <c r="H1170" i="161"/>
  <c r="F1170" i="161"/>
  <c r="D1170" i="161"/>
  <c r="E1170" i="161" s="1"/>
  <c r="B1170" i="161"/>
  <c r="J1169" i="161"/>
  <c r="I1169" i="161"/>
  <c r="H1169" i="161"/>
  <c r="F1169" i="161"/>
  <c r="D1169" i="161"/>
  <c r="E1169" i="161" s="1"/>
  <c r="B1169" i="161"/>
  <c r="J1168" i="161"/>
  <c r="I1168" i="161"/>
  <c r="H1168" i="161"/>
  <c r="F1168" i="161"/>
  <c r="D1168" i="161"/>
  <c r="E1168" i="161" s="1"/>
  <c r="B1168" i="161"/>
  <c r="J1167" i="161"/>
  <c r="I1167" i="161"/>
  <c r="H1167" i="161"/>
  <c r="F1167" i="161"/>
  <c r="D1167" i="161"/>
  <c r="E1167" i="161" s="1"/>
  <c r="B1167" i="161"/>
  <c r="J1166" i="161"/>
  <c r="I1166" i="161"/>
  <c r="H1166" i="161"/>
  <c r="F1166" i="161"/>
  <c r="D1166" i="161"/>
  <c r="E1166" i="161" s="1"/>
  <c r="B1166" i="161"/>
  <c r="J1165" i="161"/>
  <c r="I1165" i="161"/>
  <c r="H1165" i="161"/>
  <c r="F1165" i="161"/>
  <c r="D1165" i="161"/>
  <c r="E1165" i="161" s="1"/>
  <c r="B1165" i="161"/>
  <c r="J1164" i="161"/>
  <c r="I1164" i="161"/>
  <c r="H1164" i="161"/>
  <c r="F1164" i="161"/>
  <c r="D1164" i="161"/>
  <c r="E1164" i="161" s="1"/>
  <c r="B1164" i="161"/>
  <c r="J1163" i="161"/>
  <c r="I1163" i="161"/>
  <c r="H1163" i="161"/>
  <c r="F1163" i="161"/>
  <c r="D1163" i="161"/>
  <c r="E1163" i="161" s="1"/>
  <c r="B1163" i="161"/>
  <c r="J1162" i="161"/>
  <c r="I1162" i="161"/>
  <c r="H1162" i="161"/>
  <c r="F1162" i="161"/>
  <c r="D1162" i="161"/>
  <c r="E1162" i="161" s="1"/>
  <c r="B1162" i="161"/>
  <c r="J1161" i="161"/>
  <c r="I1161" i="161"/>
  <c r="H1161" i="161"/>
  <c r="F1161" i="161"/>
  <c r="D1161" i="161"/>
  <c r="E1161" i="161" s="1"/>
  <c r="B1161" i="161"/>
  <c r="J1160" i="161"/>
  <c r="I1160" i="161"/>
  <c r="H1160" i="161"/>
  <c r="F1160" i="161"/>
  <c r="D1160" i="161"/>
  <c r="E1160" i="161" s="1"/>
  <c r="B1160" i="161"/>
  <c r="J1159" i="161"/>
  <c r="I1159" i="161"/>
  <c r="H1159" i="161"/>
  <c r="F1159" i="161"/>
  <c r="D1159" i="161"/>
  <c r="E1159" i="161" s="1"/>
  <c r="B1159" i="161"/>
  <c r="J1158" i="161"/>
  <c r="I1158" i="161"/>
  <c r="H1158" i="161"/>
  <c r="F1158" i="161"/>
  <c r="D1158" i="161"/>
  <c r="E1158" i="161" s="1"/>
  <c r="B1158" i="161"/>
  <c r="J1157" i="161"/>
  <c r="I1157" i="161"/>
  <c r="H1157" i="161"/>
  <c r="F1157" i="161"/>
  <c r="D1157" i="161"/>
  <c r="E1157" i="161" s="1"/>
  <c r="B1157" i="161"/>
  <c r="J1156" i="161"/>
  <c r="I1156" i="161"/>
  <c r="H1156" i="161"/>
  <c r="F1156" i="161"/>
  <c r="D1156" i="161"/>
  <c r="E1156" i="161" s="1"/>
  <c r="B1156" i="161"/>
  <c r="J1155" i="161"/>
  <c r="I1155" i="161"/>
  <c r="H1155" i="161"/>
  <c r="F1155" i="161"/>
  <c r="D1155" i="161"/>
  <c r="E1155" i="161" s="1"/>
  <c r="B1155" i="161"/>
  <c r="J1154" i="161"/>
  <c r="I1154" i="161"/>
  <c r="H1154" i="161"/>
  <c r="F1154" i="161"/>
  <c r="D1154" i="161"/>
  <c r="E1154" i="161" s="1"/>
  <c r="B1154" i="161"/>
  <c r="J1153" i="161"/>
  <c r="I1153" i="161"/>
  <c r="H1153" i="161"/>
  <c r="F1153" i="161"/>
  <c r="D1153" i="161"/>
  <c r="E1153" i="161" s="1"/>
  <c r="B1153" i="161"/>
  <c r="J1152" i="161"/>
  <c r="I1152" i="161"/>
  <c r="H1152" i="161"/>
  <c r="F1152" i="161"/>
  <c r="D1152" i="161"/>
  <c r="E1152" i="161" s="1"/>
  <c r="B1152" i="161"/>
  <c r="J1151" i="161"/>
  <c r="I1151" i="161"/>
  <c r="H1151" i="161"/>
  <c r="F1151" i="161"/>
  <c r="D1151" i="161"/>
  <c r="E1151" i="161" s="1"/>
  <c r="B1151" i="161"/>
  <c r="J1150" i="161"/>
  <c r="I1150" i="161"/>
  <c r="H1150" i="161"/>
  <c r="F1150" i="161"/>
  <c r="D1150" i="161"/>
  <c r="E1150" i="161" s="1"/>
  <c r="B1150" i="161"/>
  <c r="J1149" i="161"/>
  <c r="I1149" i="161"/>
  <c r="H1149" i="161"/>
  <c r="F1149" i="161"/>
  <c r="D1149" i="161"/>
  <c r="E1149" i="161" s="1"/>
  <c r="B1149" i="161"/>
  <c r="J1148" i="161"/>
  <c r="I1148" i="161"/>
  <c r="H1148" i="161"/>
  <c r="F1148" i="161"/>
  <c r="D1148" i="161"/>
  <c r="E1148" i="161" s="1"/>
  <c r="B1148" i="161"/>
  <c r="J1147" i="161"/>
  <c r="I1147" i="161"/>
  <c r="H1147" i="161"/>
  <c r="F1147" i="161"/>
  <c r="D1147" i="161"/>
  <c r="E1147" i="161" s="1"/>
  <c r="B1147" i="161"/>
  <c r="J1146" i="161"/>
  <c r="I1146" i="161"/>
  <c r="H1146" i="161"/>
  <c r="F1146" i="161"/>
  <c r="D1146" i="161"/>
  <c r="E1146" i="161" s="1"/>
  <c r="B1146" i="161"/>
  <c r="J1145" i="161"/>
  <c r="I1145" i="161"/>
  <c r="H1145" i="161"/>
  <c r="F1145" i="161"/>
  <c r="D1145" i="161"/>
  <c r="E1145" i="161" s="1"/>
  <c r="B1145" i="161"/>
  <c r="J1144" i="161"/>
  <c r="I1144" i="161"/>
  <c r="H1144" i="161"/>
  <c r="F1144" i="161"/>
  <c r="D1144" i="161"/>
  <c r="E1144" i="161" s="1"/>
  <c r="B1144" i="161"/>
  <c r="J1143" i="161"/>
  <c r="I1143" i="161"/>
  <c r="H1143" i="161"/>
  <c r="F1143" i="161"/>
  <c r="D1143" i="161"/>
  <c r="E1143" i="161" s="1"/>
  <c r="B1143" i="161"/>
  <c r="J1142" i="161"/>
  <c r="I1142" i="161"/>
  <c r="H1142" i="161"/>
  <c r="F1142" i="161"/>
  <c r="D1142" i="161"/>
  <c r="E1142" i="161" s="1"/>
  <c r="B1142" i="161"/>
  <c r="J1141" i="161"/>
  <c r="I1141" i="161"/>
  <c r="H1141" i="161"/>
  <c r="F1141" i="161"/>
  <c r="D1141" i="161"/>
  <c r="E1141" i="161" s="1"/>
  <c r="B1141" i="161"/>
  <c r="J1140" i="161"/>
  <c r="I1140" i="161"/>
  <c r="H1140" i="161"/>
  <c r="F1140" i="161"/>
  <c r="D1140" i="161"/>
  <c r="E1140" i="161" s="1"/>
  <c r="B1140" i="161"/>
  <c r="J1139" i="161"/>
  <c r="I1139" i="161"/>
  <c r="H1139" i="161"/>
  <c r="F1139" i="161"/>
  <c r="D1139" i="161"/>
  <c r="E1139" i="161" s="1"/>
  <c r="B1139" i="161"/>
  <c r="J1138" i="161"/>
  <c r="I1138" i="161"/>
  <c r="H1138" i="161"/>
  <c r="F1138" i="161"/>
  <c r="D1138" i="161"/>
  <c r="E1138" i="161" s="1"/>
  <c r="B1138" i="161"/>
  <c r="J1137" i="161"/>
  <c r="I1137" i="161"/>
  <c r="H1137" i="161"/>
  <c r="F1137" i="161"/>
  <c r="D1137" i="161"/>
  <c r="E1137" i="161" s="1"/>
  <c r="B1137" i="161"/>
  <c r="J1136" i="161"/>
  <c r="I1136" i="161"/>
  <c r="H1136" i="161"/>
  <c r="F1136" i="161"/>
  <c r="D1136" i="161"/>
  <c r="E1136" i="161" s="1"/>
  <c r="B1136" i="161"/>
  <c r="J1135" i="161"/>
  <c r="I1135" i="161"/>
  <c r="H1135" i="161"/>
  <c r="F1135" i="161"/>
  <c r="D1135" i="161"/>
  <c r="E1135" i="161" s="1"/>
  <c r="B1135" i="161"/>
  <c r="J1134" i="161"/>
  <c r="I1134" i="161"/>
  <c r="H1134" i="161"/>
  <c r="F1134" i="161"/>
  <c r="D1134" i="161"/>
  <c r="E1134" i="161" s="1"/>
  <c r="B1134" i="161"/>
  <c r="J1133" i="161"/>
  <c r="I1133" i="161"/>
  <c r="H1133" i="161"/>
  <c r="F1133" i="161"/>
  <c r="D1133" i="161"/>
  <c r="E1133" i="161" s="1"/>
  <c r="B1133" i="161"/>
  <c r="J1132" i="161"/>
  <c r="I1132" i="161"/>
  <c r="H1132" i="161"/>
  <c r="F1132" i="161"/>
  <c r="D1132" i="161"/>
  <c r="E1132" i="161" s="1"/>
  <c r="B1132" i="161"/>
  <c r="J1131" i="161"/>
  <c r="I1131" i="161"/>
  <c r="H1131" i="161"/>
  <c r="F1131" i="161"/>
  <c r="D1131" i="161"/>
  <c r="E1131" i="161" s="1"/>
  <c r="B1131" i="161"/>
  <c r="J1130" i="161"/>
  <c r="I1130" i="161"/>
  <c r="H1130" i="161"/>
  <c r="F1130" i="161"/>
  <c r="D1130" i="161"/>
  <c r="E1130" i="161" s="1"/>
  <c r="B1130" i="161"/>
  <c r="J1129" i="161"/>
  <c r="I1129" i="161"/>
  <c r="H1129" i="161"/>
  <c r="F1129" i="161"/>
  <c r="D1129" i="161"/>
  <c r="E1129" i="161" s="1"/>
  <c r="B1129" i="161"/>
  <c r="J1128" i="161"/>
  <c r="I1128" i="161"/>
  <c r="H1128" i="161"/>
  <c r="F1128" i="161"/>
  <c r="D1128" i="161"/>
  <c r="E1128" i="161" s="1"/>
  <c r="B1128" i="161"/>
  <c r="J1127" i="161"/>
  <c r="I1127" i="161"/>
  <c r="H1127" i="161"/>
  <c r="F1127" i="161"/>
  <c r="D1127" i="161"/>
  <c r="E1127" i="161" s="1"/>
  <c r="B1127" i="161"/>
  <c r="J1126" i="161"/>
  <c r="I1126" i="161"/>
  <c r="H1126" i="161"/>
  <c r="F1126" i="161"/>
  <c r="D1126" i="161"/>
  <c r="E1126" i="161" s="1"/>
  <c r="B1126" i="161"/>
  <c r="J1125" i="161"/>
  <c r="I1125" i="161"/>
  <c r="H1125" i="161"/>
  <c r="F1125" i="161"/>
  <c r="D1125" i="161"/>
  <c r="E1125" i="161" s="1"/>
  <c r="B1125" i="161"/>
  <c r="J1124" i="161"/>
  <c r="I1124" i="161"/>
  <c r="H1124" i="161"/>
  <c r="F1124" i="161"/>
  <c r="D1124" i="161"/>
  <c r="E1124" i="161" s="1"/>
  <c r="B1124" i="161"/>
  <c r="J1123" i="161"/>
  <c r="I1123" i="161"/>
  <c r="H1123" i="161"/>
  <c r="F1123" i="161"/>
  <c r="D1123" i="161"/>
  <c r="E1123" i="161" s="1"/>
  <c r="B1123" i="161"/>
  <c r="J1122" i="161"/>
  <c r="I1122" i="161"/>
  <c r="H1122" i="161"/>
  <c r="F1122" i="161"/>
  <c r="D1122" i="161"/>
  <c r="E1122" i="161" s="1"/>
  <c r="B1122" i="161"/>
  <c r="J1121" i="161"/>
  <c r="I1121" i="161"/>
  <c r="H1121" i="161"/>
  <c r="F1121" i="161"/>
  <c r="D1121" i="161"/>
  <c r="E1121" i="161" s="1"/>
  <c r="B1121" i="161"/>
  <c r="J1120" i="161"/>
  <c r="I1120" i="161"/>
  <c r="H1120" i="161"/>
  <c r="F1120" i="161"/>
  <c r="D1120" i="161"/>
  <c r="E1120" i="161" s="1"/>
  <c r="B1120" i="161"/>
  <c r="J1119" i="161"/>
  <c r="I1119" i="161"/>
  <c r="H1119" i="161"/>
  <c r="F1119" i="161"/>
  <c r="D1119" i="161"/>
  <c r="E1119" i="161" s="1"/>
  <c r="B1119" i="161"/>
  <c r="J1118" i="161"/>
  <c r="I1118" i="161"/>
  <c r="H1118" i="161"/>
  <c r="F1118" i="161"/>
  <c r="D1118" i="161"/>
  <c r="E1118" i="161" s="1"/>
  <c r="B1118" i="161"/>
  <c r="J1117" i="161"/>
  <c r="I1117" i="161"/>
  <c r="H1117" i="161"/>
  <c r="F1117" i="161"/>
  <c r="D1117" i="161"/>
  <c r="E1117" i="161" s="1"/>
  <c r="B1117" i="161"/>
  <c r="J1116" i="161"/>
  <c r="I1116" i="161"/>
  <c r="H1116" i="161"/>
  <c r="F1116" i="161"/>
  <c r="D1116" i="161"/>
  <c r="E1116" i="161" s="1"/>
  <c r="B1116" i="161"/>
  <c r="J1115" i="161"/>
  <c r="I1115" i="161"/>
  <c r="H1115" i="161"/>
  <c r="F1115" i="161"/>
  <c r="D1115" i="161"/>
  <c r="E1115" i="161" s="1"/>
  <c r="B1115" i="161"/>
  <c r="J1114" i="161"/>
  <c r="I1114" i="161"/>
  <c r="H1114" i="161"/>
  <c r="F1114" i="161"/>
  <c r="D1114" i="161"/>
  <c r="E1114" i="161" s="1"/>
  <c r="B1114" i="161"/>
  <c r="J1113" i="161"/>
  <c r="I1113" i="161"/>
  <c r="H1113" i="161"/>
  <c r="F1113" i="161"/>
  <c r="D1113" i="161"/>
  <c r="E1113" i="161" s="1"/>
  <c r="B1113" i="161"/>
  <c r="J1112" i="161"/>
  <c r="I1112" i="161"/>
  <c r="H1112" i="161"/>
  <c r="F1112" i="161"/>
  <c r="D1112" i="161"/>
  <c r="E1112" i="161" s="1"/>
  <c r="B1112" i="161"/>
  <c r="J1111" i="161"/>
  <c r="I1111" i="161"/>
  <c r="H1111" i="161"/>
  <c r="F1111" i="161"/>
  <c r="D1111" i="161"/>
  <c r="E1111" i="161" s="1"/>
  <c r="B1111" i="161"/>
  <c r="J1110" i="161"/>
  <c r="I1110" i="161"/>
  <c r="H1110" i="161"/>
  <c r="F1110" i="161"/>
  <c r="D1110" i="161"/>
  <c r="E1110" i="161" s="1"/>
  <c r="B1110" i="161"/>
  <c r="J1109" i="161"/>
  <c r="I1109" i="161"/>
  <c r="H1109" i="161"/>
  <c r="F1109" i="161"/>
  <c r="D1109" i="161"/>
  <c r="E1109" i="161" s="1"/>
  <c r="B1109" i="161"/>
  <c r="J1108" i="161"/>
  <c r="I1108" i="161"/>
  <c r="H1108" i="161"/>
  <c r="F1108" i="161"/>
  <c r="D1108" i="161"/>
  <c r="E1108" i="161" s="1"/>
  <c r="B1108" i="161"/>
  <c r="J1107" i="161"/>
  <c r="I1107" i="161"/>
  <c r="H1107" i="161"/>
  <c r="F1107" i="161"/>
  <c r="D1107" i="161"/>
  <c r="E1107" i="161" s="1"/>
  <c r="B1107" i="161"/>
  <c r="J1106" i="161"/>
  <c r="I1106" i="161"/>
  <c r="H1106" i="161"/>
  <c r="F1106" i="161"/>
  <c r="D1106" i="161"/>
  <c r="E1106" i="161" s="1"/>
  <c r="B1106" i="161"/>
  <c r="J1105" i="161"/>
  <c r="I1105" i="161"/>
  <c r="H1105" i="161"/>
  <c r="F1105" i="161"/>
  <c r="D1105" i="161"/>
  <c r="E1105" i="161" s="1"/>
  <c r="B1105" i="161"/>
  <c r="J1104" i="161"/>
  <c r="I1104" i="161"/>
  <c r="H1104" i="161"/>
  <c r="F1104" i="161"/>
  <c r="D1104" i="161"/>
  <c r="E1104" i="161" s="1"/>
  <c r="B1104" i="161"/>
  <c r="J1103" i="161"/>
  <c r="I1103" i="161"/>
  <c r="H1103" i="161"/>
  <c r="F1103" i="161"/>
  <c r="D1103" i="161"/>
  <c r="E1103" i="161" s="1"/>
  <c r="B1103" i="161"/>
  <c r="J1102" i="161"/>
  <c r="I1102" i="161"/>
  <c r="H1102" i="161"/>
  <c r="F1102" i="161"/>
  <c r="D1102" i="161"/>
  <c r="E1102" i="161" s="1"/>
  <c r="B1102" i="161"/>
  <c r="J1101" i="161"/>
  <c r="I1101" i="161"/>
  <c r="H1101" i="161"/>
  <c r="F1101" i="161"/>
  <c r="D1101" i="161"/>
  <c r="E1101" i="161" s="1"/>
  <c r="B1101" i="161"/>
  <c r="J1100" i="161"/>
  <c r="I1100" i="161"/>
  <c r="H1100" i="161"/>
  <c r="F1100" i="161"/>
  <c r="D1100" i="161"/>
  <c r="E1100" i="161" s="1"/>
  <c r="B1100" i="161"/>
  <c r="J1099" i="161"/>
  <c r="I1099" i="161"/>
  <c r="H1099" i="161"/>
  <c r="F1099" i="161"/>
  <c r="D1099" i="161"/>
  <c r="E1099" i="161" s="1"/>
  <c r="B1099" i="161"/>
  <c r="J1098" i="161"/>
  <c r="I1098" i="161"/>
  <c r="H1098" i="161"/>
  <c r="F1098" i="161"/>
  <c r="D1098" i="161"/>
  <c r="E1098" i="161" s="1"/>
  <c r="B1098" i="161"/>
  <c r="J1097" i="161"/>
  <c r="I1097" i="161"/>
  <c r="H1097" i="161"/>
  <c r="F1097" i="161"/>
  <c r="D1097" i="161"/>
  <c r="E1097" i="161" s="1"/>
  <c r="B1097" i="161"/>
  <c r="J1096" i="161"/>
  <c r="I1096" i="161"/>
  <c r="H1096" i="161"/>
  <c r="F1096" i="161"/>
  <c r="D1096" i="161"/>
  <c r="E1096" i="161" s="1"/>
  <c r="B1096" i="161"/>
  <c r="J1095" i="161"/>
  <c r="I1095" i="161"/>
  <c r="H1095" i="161"/>
  <c r="F1095" i="161"/>
  <c r="D1095" i="161"/>
  <c r="E1095" i="161" s="1"/>
  <c r="B1095" i="161"/>
  <c r="J1094" i="161"/>
  <c r="I1094" i="161"/>
  <c r="H1094" i="161"/>
  <c r="F1094" i="161"/>
  <c r="D1094" i="161"/>
  <c r="E1094" i="161" s="1"/>
  <c r="B1094" i="161"/>
  <c r="J1093" i="161"/>
  <c r="I1093" i="161"/>
  <c r="H1093" i="161"/>
  <c r="F1093" i="161"/>
  <c r="D1093" i="161"/>
  <c r="E1093" i="161" s="1"/>
  <c r="B1093" i="161"/>
  <c r="J1092" i="161"/>
  <c r="I1092" i="161"/>
  <c r="H1092" i="161"/>
  <c r="F1092" i="161"/>
  <c r="D1092" i="161"/>
  <c r="E1092" i="161" s="1"/>
  <c r="B1092" i="161"/>
  <c r="J1091" i="161"/>
  <c r="I1091" i="161"/>
  <c r="H1091" i="161"/>
  <c r="F1091" i="161"/>
  <c r="D1091" i="161"/>
  <c r="E1091" i="161" s="1"/>
  <c r="B1091" i="161"/>
  <c r="J1090" i="161"/>
  <c r="I1090" i="161"/>
  <c r="H1090" i="161"/>
  <c r="F1090" i="161"/>
  <c r="D1090" i="161"/>
  <c r="E1090" i="161" s="1"/>
  <c r="B1090" i="161"/>
  <c r="J1089" i="161"/>
  <c r="I1089" i="161"/>
  <c r="H1089" i="161"/>
  <c r="F1089" i="161"/>
  <c r="D1089" i="161"/>
  <c r="E1089" i="161" s="1"/>
  <c r="B1089" i="161"/>
  <c r="J1088" i="161"/>
  <c r="I1088" i="161"/>
  <c r="H1088" i="161"/>
  <c r="F1088" i="161"/>
  <c r="D1088" i="161"/>
  <c r="E1088" i="161" s="1"/>
  <c r="B1088" i="161"/>
  <c r="J1087" i="161"/>
  <c r="I1087" i="161"/>
  <c r="H1087" i="161"/>
  <c r="F1087" i="161"/>
  <c r="D1087" i="161"/>
  <c r="E1087" i="161" s="1"/>
  <c r="B1087" i="161"/>
  <c r="J1086" i="161"/>
  <c r="I1086" i="161"/>
  <c r="H1086" i="161"/>
  <c r="F1086" i="161"/>
  <c r="D1086" i="161"/>
  <c r="E1086" i="161" s="1"/>
  <c r="B1086" i="161"/>
  <c r="J1085" i="161"/>
  <c r="I1085" i="161"/>
  <c r="H1085" i="161"/>
  <c r="F1085" i="161"/>
  <c r="D1085" i="161"/>
  <c r="E1085" i="161" s="1"/>
  <c r="B1085" i="161"/>
  <c r="J1084" i="161"/>
  <c r="I1084" i="161"/>
  <c r="H1084" i="161"/>
  <c r="F1084" i="161"/>
  <c r="D1084" i="161"/>
  <c r="E1084" i="161" s="1"/>
  <c r="B1084" i="161"/>
  <c r="J1083" i="161"/>
  <c r="I1083" i="161"/>
  <c r="H1083" i="161"/>
  <c r="F1083" i="161"/>
  <c r="D1083" i="161"/>
  <c r="E1083" i="161" s="1"/>
  <c r="B1083" i="161"/>
  <c r="J1082" i="161"/>
  <c r="I1082" i="161"/>
  <c r="H1082" i="161"/>
  <c r="F1082" i="161"/>
  <c r="D1082" i="161"/>
  <c r="E1082" i="161" s="1"/>
  <c r="B1082" i="161"/>
  <c r="J1081" i="161"/>
  <c r="I1081" i="161"/>
  <c r="H1081" i="161"/>
  <c r="F1081" i="161"/>
  <c r="D1081" i="161"/>
  <c r="E1081" i="161" s="1"/>
  <c r="B1081" i="161"/>
  <c r="J1080" i="161"/>
  <c r="I1080" i="161"/>
  <c r="H1080" i="161"/>
  <c r="F1080" i="161"/>
  <c r="D1080" i="161"/>
  <c r="E1080" i="161" s="1"/>
  <c r="B1080" i="161"/>
  <c r="J1079" i="161"/>
  <c r="I1079" i="161"/>
  <c r="H1079" i="161"/>
  <c r="F1079" i="161"/>
  <c r="D1079" i="161"/>
  <c r="E1079" i="161" s="1"/>
  <c r="B1079" i="161"/>
  <c r="J1078" i="161"/>
  <c r="I1078" i="161"/>
  <c r="H1078" i="161"/>
  <c r="F1078" i="161"/>
  <c r="D1078" i="161"/>
  <c r="E1078" i="161" s="1"/>
  <c r="B1078" i="161"/>
  <c r="J1077" i="161"/>
  <c r="I1077" i="161"/>
  <c r="H1077" i="161"/>
  <c r="F1077" i="161"/>
  <c r="D1077" i="161"/>
  <c r="E1077" i="161" s="1"/>
  <c r="B1077" i="161"/>
  <c r="J1076" i="161"/>
  <c r="I1076" i="161"/>
  <c r="H1076" i="161"/>
  <c r="F1076" i="161"/>
  <c r="D1076" i="161"/>
  <c r="E1076" i="161" s="1"/>
  <c r="B1076" i="161"/>
  <c r="J1075" i="161"/>
  <c r="I1075" i="161"/>
  <c r="H1075" i="161"/>
  <c r="F1075" i="161"/>
  <c r="D1075" i="161"/>
  <c r="E1075" i="161" s="1"/>
  <c r="B1075" i="161"/>
  <c r="J1074" i="161"/>
  <c r="I1074" i="161"/>
  <c r="H1074" i="161"/>
  <c r="F1074" i="161"/>
  <c r="D1074" i="161"/>
  <c r="E1074" i="161" s="1"/>
  <c r="B1074" i="161"/>
  <c r="J1073" i="161"/>
  <c r="I1073" i="161"/>
  <c r="H1073" i="161"/>
  <c r="F1073" i="161"/>
  <c r="D1073" i="161"/>
  <c r="E1073" i="161" s="1"/>
  <c r="B1073" i="161"/>
  <c r="J1072" i="161"/>
  <c r="I1072" i="161"/>
  <c r="H1072" i="161"/>
  <c r="F1072" i="161"/>
  <c r="D1072" i="161"/>
  <c r="E1072" i="161" s="1"/>
  <c r="B1072" i="161"/>
  <c r="J1071" i="161"/>
  <c r="I1071" i="161"/>
  <c r="H1071" i="161"/>
  <c r="F1071" i="161"/>
  <c r="D1071" i="161"/>
  <c r="E1071" i="161" s="1"/>
  <c r="B1071" i="161"/>
  <c r="J1070" i="161"/>
  <c r="I1070" i="161"/>
  <c r="H1070" i="161"/>
  <c r="F1070" i="161"/>
  <c r="D1070" i="161"/>
  <c r="E1070" i="161" s="1"/>
  <c r="B1070" i="161"/>
  <c r="J1069" i="161"/>
  <c r="I1069" i="161"/>
  <c r="H1069" i="161"/>
  <c r="F1069" i="161"/>
  <c r="D1069" i="161"/>
  <c r="E1069" i="161" s="1"/>
  <c r="B1069" i="161"/>
  <c r="J1068" i="161"/>
  <c r="I1068" i="161"/>
  <c r="H1068" i="161"/>
  <c r="F1068" i="161"/>
  <c r="D1068" i="161"/>
  <c r="E1068" i="161" s="1"/>
  <c r="B1068" i="161"/>
  <c r="J1067" i="161"/>
  <c r="I1067" i="161"/>
  <c r="H1067" i="161"/>
  <c r="F1067" i="161"/>
  <c r="D1067" i="161"/>
  <c r="E1067" i="161" s="1"/>
  <c r="B1067" i="161"/>
  <c r="J1066" i="161"/>
  <c r="I1066" i="161"/>
  <c r="H1066" i="161"/>
  <c r="F1066" i="161"/>
  <c r="D1066" i="161"/>
  <c r="E1066" i="161" s="1"/>
  <c r="B1066" i="161"/>
  <c r="J1065" i="161"/>
  <c r="I1065" i="161"/>
  <c r="H1065" i="161"/>
  <c r="F1065" i="161"/>
  <c r="D1065" i="161"/>
  <c r="E1065" i="161" s="1"/>
  <c r="B1065" i="161"/>
  <c r="J1064" i="161"/>
  <c r="I1064" i="161"/>
  <c r="H1064" i="161"/>
  <c r="F1064" i="161"/>
  <c r="D1064" i="161"/>
  <c r="E1064" i="161" s="1"/>
  <c r="B1064" i="161"/>
  <c r="J1063" i="161"/>
  <c r="I1063" i="161"/>
  <c r="H1063" i="161"/>
  <c r="F1063" i="161"/>
  <c r="D1063" i="161"/>
  <c r="E1063" i="161" s="1"/>
  <c r="B1063" i="161"/>
  <c r="J1062" i="161"/>
  <c r="I1062" i="161"/>
  <c r="H1062" i="161"/>
  <c r="F1062" i="161"/>
  <c r="D1062" i="161"/>
  <c r="E1062" i="161" s="1"/>
  <c r="B1062" i="161"/>
  <c r="J1061" i="161"/>
  <c r="I1061" i="161"/>
  <c r="H1061" i="161"/>
  <c r="F1061" i="161"/>
  <c r="D1061" i="161"/>
  <c r="E1061" i="161" s="1"/>
  <c r="B1061" i="161"/>
  <c r="J1060" i="161"/>
  <c r="I1060" i="161"/>
  <c r="H1060" i="161"/>
  <c r="F1060" i="161"/>
  <c r="D1060" i="161"/>
  <c r="E1060" i="161" s="1"/>
  <c r="B1060" i="161"/>
  <c r="J1059" i="161"/>
  <c r="I1059" i="161"/>
  <c r="H1059" i="161"/>
  <c r="F1059" i="161"/>
  <c r="D1059" i="161"/>
  <c r="E1059" i="161" s="1"/>
  <c r="B1059" i="161"/>
  <c r="J1058" i="161"/>
  <c r="I1058" i="161"/>
  <c r="H1058" i="161"/>
  <c r="F1058" i="161"/>
  <c r="D1058" i="161"/>
  <c r="E1058" i="161" s="1"/>
  <c r="B1058" i="161"/>
  <c r="J1057" i="161"/>
  <c r="I1057" i="161"/>
  <c r="H1057" i="161"/>
  <c r="F1057" i="161"/>
  <c r="D1057" i="161"/>
  <c r="E1057" i="161" s="1"/>
  <c r="B1057" i="161"/>
  <c r="J1056" i="161"/>
  <c r="I1056" i="161"/>
  <c r="H1056" i="161"/>
  <c r="F1056" i="161"/>
  <c r="D1056" i="161"/>
  <c r="E1056" i="161" s="1"/>
  <c r="B1056" i="161"/>
  <c r="J1055" i="161"/>
  <c r="I1055" i="161"/>
  <c r="H1055" i="161"/>
  <c r="F1055" i="161"/>
  <c r="D1055" i="161"/>
  <c r="E1055" i="161" s="1"/>
  <c r="B1055" i="161"/>
  <c r="J1054" i="161"/>
  <c r="I1054" i="161"/>
  <c r="H1054" i="161"/>
  <c r="F1054" i="161"/>
  <c r="D1054" i="161"/>
  <c r="E1054" i="161" s="1"/>
  <c r="B1054" i="161"/>
  <c r="J1053" i="161"/>
  <c r="I1053" i="161"/>
  <c r="H1053" i="161"/>
  <c r="F1053" i="161"/>
  <c r="D1053" i="161"/>
  <c r="E1053" i="161" s="1"/>
  <c r="B1053" i="161"/>
  <c r="J1052" i="161"/>
  <c r="I1052" i="161"/>
  <c r="H1052" i="161"/>
  <c r="F1052" i="161"/>
  <c r="D1052" i="161"/>
  <c r="E1052" i="161" s="1"/>
  <c r="B1052" i="161"/>
  <c r="J1051" i="161"/>
  <c r="I1051" i="161"/>
  <c r="H1051" i="161"/>
  <c r="F1051" i="161"/>
  <c r="D1051" i="161"/>
  <c r="E1051" i="161" s="1"/>
  <c r="B1051" i="161"/>
  <c r="J1050" i="161"/>
  <c r="I1050" i="161"/>
  <c r="H1050" i="161"/>
  <c r="F1050" i="161"/>
  <c r="D1050" i="161"/>
  <c r="E1050" i="161" s="1"/>
  <c r="B1050" i="161"/>
  <c r="J1049" i="161"/>
  <c r="I1049" i="161"/>
  <c r="H1049" i="161"/>
  <c r="F1049" i="161"/>
  <c r="D1049" i="161"/>
  <c r="E1049" i="161" s="1"/>
  <c r="B1049" i="161"/>
  <c r="J1048" i="161"/>
  <c r="I1048" i="161"/>
  <c r="H1048" i="161"/>
  <c r="F1048" i="161"/>
  <c r="D1048" i="161"/>
  <c r="E1048" i="161" s="1"/>
  <c r="B1048" i="161"/>
  <c r="J1047" i="161"/>
  <c r="I1047" i="161"/>
  <c r="H1047" i="161"/>
  <c r="F1047" i="161"/>
  <c r="D1047" i="161"/>
  <c r="E1047" i="161" s="1"/>
  <c r="B1047" i="161"/>
  <c r="J1046" i="161"/>
  <c r="I1046" i="161"/>
  <c r="H1046" i="161"/>
  <c r="F1046" i="161"/>
  <c r="D1046" i="161"/>
  <c r="E1046" i="161" s="1"/>
  <c r="B1046" i="161"/>
  <c r="J1045" i="161"/>
  <c r="I1045" i="161"/>
  <c r="H1045" i="161"/>
  <c r="F1045" i="161"/>
  <c r="D1045" i="161"/>
  <c r="E1045" i="161" s="1"/>
  <c r="B1045" i="161"/>
  <c r="J1044" i="161"/>
  <c r="I1044" i="161"/>
  <c r="H1044" i="161"/>
  <c r="F1044" i="161"/>
  <c r="D1044" i="161"/>
  <c r="E1044" i="161" s="1"/>
  <c r="B1044" i="161"/>
  <c r="J1043" i="161"/>
  <c r="I1043" i="161"/>
  <c r="H1043" i="161"/>
  <c r="F1043" i="161"/>
  <c r="D1043" i="161"/>
  <c r="E1043" i="161" s="1"/>
  <c r="B1043" i="161"/>
  <c r="J1042" i="161"/>
  <c r="I1042" i="161"/>
  <c r="H1042" i="161"/>
  <c r="F1042" i="161"/>
  <c r="D1042" i="161"/>
  <c r="E1042" i="161" s="1"/>
  <c r="B1042" i="161"/>
  <c r="J1041" i="161"/>
  <c r="I1041" i="161"/>
  <c r="H1041" i="161"/>
  <c r="F1041" i="161"/>
  <c r="D1041" i="161"/>
  <c r="E1041" i="161" s="1"/>
  <c r="B1041" i="161"/>
  <c r="J1040" i="161"/>
  <c r="I1040" i="161"/>
  <c r="H1040" i="161"/>
  <c r="F1040" i="161"/>
  <c r="D1040" i="161"/>
  <c r="E1040" i="161" s="1"/>
  <c r="B1040" i="161"/>
  <c r="J1039" i="161"/>
  <c r="I1039" i="161"/>
  <c r="H1039" i="161"/>
  <c r="F1039" i="161"/>
  <c r="D1039" i="161"/>
  <c r="E1039" i="161" s="1"/>
  <c r="B1039" i="161"/>
  <c r="J1038" i="161"/>
  <c r="I1038" i="161"/>
  <c r="H1038" i="161"/>
  <c r="F1038" i="161"/>
  <c r="D1038" i="161"/>
  <c r="E1038" i="161" s="1"/>
  <c r="B1038" i="161"/>
  <c r="J1037" i="161"/>
  <c r="I1037" i="161"/>
  <c r="H1037" i="161"/>
  <c r="F1037" i="161"/>
  <c r="D1037" i="161"/>
  <c r="E1037" i="161" s="1"/>
  <c r="B1037" i="161"/>
  <c r="J1036" i="161"/>
  <c r="I1036" i="161"/>
  <c r="H1036" i="161"/>
  <c r="F1036" i="161"/>
  <c r="D1036" i="161"/>
  <c r="E1036" i="161" s="1"/>
  <c r="B1036" i="161"/>
  <c r="J1035" i="161"/>
  <c r="I1035" i="161"/>
  <c r="H1035" i="161"/>
  <c r="F1035" i="161"/>
  <c r="D1035" i="161"/>
  <c r="E1035" i="161" s="1"/>
  <c r="B1035" i="161"/>
  <c r="J1034" i="161"/>
  <c r="I1034" i="161"/>
  <c r="H1034" i="161"/>
  <c r="F1034" i="161"/>
  <c r="D1034" i="161"/>
  <c r="E1034" i="161" s="1"/>
  <c r="B1034" i="161"/>
  <c r="J1033" i="161"/>
  <c r="I1033" i="161"/>
  <c r="H1033" i="161"/>
  <c r="F1033" i="161"/>
  <c r="D1033" i="161"/>
  <c r="E1033" i="161" s="1"/>
  <c r="B1033" i="161"/>
  <c r="J1032" i="161"/>
  <c r="I1032" i="161"/>
  <c r="H1032" i="161"/>
  <c r="F1032" i="161"/>
  <c r="D1032" i="161"/>
  <c r="E1032" i="161" s="1"/>
  <c r="B1032" i="161"/>
  <c r="J1031" i="161"/>
  <c r="I1031" i="161"/>
  <c r="H1031" i="161"/>
  <c r="F1031" i="161"/>
  <c r="D1031" i="161"/>
  <c r="E1031" i="161" s="1"/>
  <c r="B1031" i="161"/>
  <c r="J1030" i="161"/>
  <c r="I1030" i="161"/>
  <c r="H1030" i="161"/>
  <c r="F1030" i="161"/>
  <c r="D1030" i="161"/>
  <c r="E1030" i="161" s="1"/>
  <c r="B1030" i="161"/>
  <c r="J1029" i="161"/>
  <c r="I1029" i="161"/>
  <c r="H1029" i="161"/>
  <c r="F1029" i="161"/>
  <c r="D1029" i="161"/>
  <c r="E1029" i="161" s="1"/>
  <c r="B1029" i="161"/>
  <c r="J1028" i="161"/>
  <c r="I1028" i="161"/>
  <c r="H1028" i="161"/>
  <c r="F1028" i="161"/>
  <c r="D1028" i="161"/>
  <c r="E1028" i="161" s="1"/>
  <c r="B1028" i="161"/>
  <c r="J1027" i="161"/>
  <c r="I1027" i="161"/>
  <c r="H1027" i="161"/>
  <c r="F1027" i="161"/>
  <c r="D1027" i="161"/>
  <c r="E1027" i="161" s="1"/>
  <c r="B1027" i="161"/>
  <c r="J1026" i="161"/>
  <c r="I1026" i="161"/>
  <c r="H1026" i="161"/>
  <c r="F1026" i="161"/>
  <c r="D1026" i="161"/>
  <c r="E1026" i="161" s="1"/>
  <c r="B1026" i="161"/>
  <c r="J1025" i="161"/>
  <c r="I1025" i="161"/>
  <c r="H1025" i="161"/>
  <c r="F1025" i="161"/>
  <c r="D1025" i="161"/>
  <c r="E1025" i="161" s="1"/>
  <c r="B1025" i="161"/>
  <c r="J1024" i="161"/>
  <c r="I1024" i="161"/>
  <c r="H1024" i="161"/>
  <c r="F1024" i="161"/>
  <c r="D1024" i="161"/>
  <c r="E1024" i="161" s="1"/>
  <c r="B1024" i="161"/>
  <c r="J1023" i="161"/>
  <c r="I1023" i="161"/>
  <c r="H1023" i="161"/>
  <c r="F1023" i="161"/>
  <c r="D1023" i="161"/>
  <c r="E1023" i="161" s="1"/>
  <c r="B1023" i="161"/>
  <c r="J1022" i="161"/>
  <c r="I1022" i="161"/>
  <c r="H1022" i="161"/>
  <c r="F1022" i="161"/>
  <c r="D1022" i="161"/>
  <c r="E1022" i="161" s="1"/>
  <c r="B1022" i="161"/>
  <c r="J1021" i="161"/>
  <c r="I1021" i="161"/>
  <c r="H1021" i="161"/>
  <c r="F1021" i="161"/>
  <c r="D1021" i="161"/>
  <c r="E1021" i="161" s="1"/>
  <c r="B1021" i="161"/>
  <c r="J1020" i="161"/>
  <c r="I1020" i="161"/>
  <c r="H1020" i="161"/>
  <c r="F1020" i="161"/>
  <c r="D1020" i="161"/>
  <c r="E1020" i="161" s="1"/>
  <c r="B1020" i="161"/>
  <c r="J1019" i="161"/>
  <c r="I1019" i="161"/>
  <c r="H1019" i="161"/>
  <c r="F1019" i="161"/>
  <c r="D1019" i="161"/>
  <c r="E1019" i="161" s="1"/>
  <c r="B1019" i="161"/>
  <c r="J1018" i="161"/>
  <c r="I1018" i="161"/>
  <c r="H1018" i="161"/>
  <c r="F1018" i="161"/>
  <c r="D1018" i="161"/>
  <c r="E1018" i="161" s="1"/>
  <c r="B1018" i="161"/>
  <c r="J1017" i="161"/>
  <c r="I1017" i="161"/>
  <c r="H1017" i="161"/>
  <c r="F1017" i="161"/>
  <c r="D1017" i="161"/>
  <c r="E1017" i="161" s="1"/>
  <c r="B1017" i="161"/>
  <c r="J1016" i="161"/>
  <c r="I1016" i="161"/>
  <c r="H1016" i="161"/>
  <c r="F1016" i="161"/>
  <c r="D1016" i="161"/>
  <c r="E1016" i="161" s="1"/>
  <c r="B1016" i="161"/>
  <c r="J1015" i="161"/>
  <c r="I1015" i="161"/>
  <c r="H1015" i="161"/>
  <c r="F1015" i="161"/>
  <c r="D1015" i="161"/>
  <c r="E1015" i="161" s="1"/>
  <c r="B1015" i="161"/>
  <c r="J1014" i="161"/>
  <c r="I1014" i="161"/>
  <c r="H1014" i="161"/>
  <c r="F1014" i="161"/>
  <c r="D1014" i="161"/>
  <c r="E1014" i="161" s="1"/>
  <c r="B1014" i="161"/>
  <c r="J1013" i="161"/>
  <c r="I1013" i="161"/>
  <c r="H1013" i="161"/>
  <c r="F1013" i="161"/>
  <c r="D1013" i="161"/>
  <c r="E1013" i="161" s="1"/>
  <c r="B1013" i="161"/>
  <c r="J1012" i="161"/>
  <c r="I1012" i="161"/>
  <c r="H1012" i="161"/>
  <c r="F1012" i="161"/>
  <c r="D1012" i="161"/>
  <c r="E1012" i="161" s="1"/>
  <c r="B1012" i="161"/>
  <c r="J1011" i="161"/>
  <c r="I1011" i="161"/>
  <c r="H1011" i="161"/>
  <c r="F1011" i="161"/>
  <c r="D1011" i="161"/>
  <c r="E1011" i="161" s="1"/>
  <c r="B1011" i="161"/>
  <c r="J1010" i="161"/>
  <c r="I1010" i="161"/>
  <c r="H1010" i="161"/>
  <c r="F1010" i="161"/>
  <c r="D1010" i="161"/>
  <c r="E1010" i="161" s="1"/>
  <c r="B1010" i="161"/>
  <c r="J1009" i="161"/>
  <c r="I1009" i="161"/>
  <c r="H1009" i="161"/>
  <c r="F1009" i="161"/>
  <c r="D1009" i="161"/>
  <c r="E1009" i="161" s="1"/>
  <c r="B1009" i="161"/>
  <c r="J1008" i="161"/>
  <c r="I1008" i="161"/>
  <c r="H1008" i="161"/>
  <c r="F1008" i="161"/>
  <c r="D1008" i="161"/>
  <c r="E1008" i="161" s="1"/>
  <c r="B1008" i="161"/>
  <c r="J1007" i="161"/>
  <c r="I1007" i="161"/>
  <c r="H1007" i="161"/>
  <c r="F1007" i="161"/>
  <c r="D1007" i="161"/>
  <c r="E1007" i="161" s="1"/>
  <c r="B1007" i="161"/>
  <c r="J1006" i="161"/>
  <c r="I1006" i="161"/>
  <c r="H1006" i="161"/>
  <c r="F1006" i="161"/>
  <c r="D1006" i="161"/>
  <c r="E1006" i="161" s="1"/>
  <c r="B1006" i="161"/>
  <c r="J1005" i="161"/>
  <c r="I1005" i="161"/>
  <c r="H1005" i="161"/>
  <c r="F1005" i="161"/>
  <c r="D1005" i="161"/>
  <c r="E1005" i="161" s="1"/>
  <c r="B1005" i="161"/>
  <c r="J1004" i="161"/>
  <c r="I1004" i="161"/>
  <c r="H1004" i="161"/>
  <c r="F1004" i="161"/>
  <c r="D1004" i="161"/>
  <c r="E1004" i="161" s="1"/>
  <c r="B1004" i="161"/>
  <c r="J1003" i="161"/>
  <c r="I1003" i="161"/>
  <c r="H1003" i="161"/>
  <c r="F1003" i="161"/>
  <c r="D1003" i="161"/>
  <c r="E1003" i="161" s="1"/>
  <c r="B1003" i="161"/>
  <c r="J1002" i="161"/>
  <c r="I1002" i="161"/>
  <c r="H1002" i="161"/>
  <c r="F1002" i="161"/>
  <c r="D1002" i="161"/>
  <c r="E1002" i="161" s="1"/>
  <c r="B1002" i="161"/>
  <c r="J1001" i="161"/>
  <c r="I1001" i="161"/>
  <c r="H1001" i="161"/>
  <c r="F1001" i="161"/>
  <c r="D1001" i="161"/>
  <c r="E1001" i="161" s="1"/>
  <c r="B1001" i="161"/>
  <c r="J1000" i="161"/>
  <c r="I1000" i="161"/>
  <c r="H1000" i="161"/>
  <c r="F1000" i="161"/>
  <c r="D1000" i="161"/>
  <c r="E1000" i="161" s="1"/>
  <c r="B1000" i="161"/>
  <c r="J999" i="161"/>
  <c r="I999" i="161"/>
  <c r="H999" i="161"/>
  <c r="F999" i="161"/>
  <c r="D999" i="161"/>
  <c r="E999" i="161" s="1"/>
  <c r="B999" i="161"/>
  <c r="J998" i="161"/>
  <c r="I998" i="161"/>
  <c r="H998" i="161"/>
  <c r="F998" i="161"/>
  <c r="D998" i="161"/>
  <c r="E998" i="161" s="1"/>
  <c r="B998" i="161"/>
  <c r="J997" i="161"/>
  <c r="I997" i="161"/>
  <c r="H997" i="161"/>
  <c r="F997" i="161"/>
  <c r="D997" i="161"/>
  <c r="E997" i="161" s="1"/>
  <c r="B997" i="161"/>
  <c r="J996" i="161"/>
  <c r="I996" i="161"/>
  <c r="H996" i="161"/>
  <c r="F996" i="161"/>
  <c r="D996" i="161"/>
  <c r="E996" i="161" s="1"/>
  <c r="B996" i="161"/>
  <c r="J995" i="161"/>
  <c r="I995" i="161"/>
  <c r="H995" i="161"/>
  <c r="F995" i="161"/>
  <c r="D995" i="161"/>
  <c r="E995" i="161" s="1"/>
  <c r="B995" i="161"/>
  <c r="J994" i="161"/>
  <c r="I994" i="161"/>
  <c r="H994" i="161"/>
  <c r="F994" i="161"/>
  <c r="D994" i="161"/>
  <c r="E994" i="161" s="1"/>
  <c r="B994" i="161"/>
  <c r="J993" i="161"/>
  <c r="I993" i="161"/>
  <c r="H993" i="161"/>
  <c r="F993" i="161"/>
  <c r="D993" i="161"/>
  <c r="E993" i="161" s="1"/>
  <c r="B993" i="161"/>
  <c r="J992" i="161"/>
  <c r="I992" i="161"/>
  <c r="H992" i="161"/>
  <c r="F992" i="161"/>
  <c r="D992" i="161"/>
  <c r="E992" i="161" s="1"/>
  <c r="B992" i="161"/>
  <c r="J991" i="161"/>
  <c r="I991" i="161"/>
  <c r="H991" i="161"/>
  <c r="F991" i="161"/>
  <c r="D991" i="161"/>
  <c r="E991" i="161" s="1"/>
  <c r="B991" i="161"/>
  <c r="J990" i="161"/>
  <c r="I990" i="161"/>
  <c r="H990" i="161"/>
  <c r="F990" i="161"/>
  <c r="D990" i="161"/>
  <c r="E990" i="161" s="1"/>
  <c r="B990" i="161"/>
  <c r="J989" i="161"/>
  <c r="I989" i="161"/>
  <c r="H989" i="161"/>
  <c r="F989" i="161"/>
  <c r="D989" i="161"/>
  <c r="E989" i="161" s="1"/>
  <c r="B989" i="161"/>
  <c r="J988" i="161"/>
  <c r="I988" i="161"/>
  <c r="H988" i="161"/>
  <c r="F988" i="161"/>
  <c r="D988" i="161"/>
  <c r="E988" i="161" s="1"/>
  <c r="B988" i="161"/>
  <c r="J987" i="161"/>
  <c r="I987" i="161"/>
  <c r="H987" i="161"/>
  <c r="F987" i="161"/>
  <c r="D987" i="161"/>
  <c r="E987" i="161" s="1"/>
  <c r="B987" i="161"/>
  <c r="J986" i="161"/>
  <c r="I986" i="161"/>
  <c r="H986" i="161"/>
  <c r="F986" i="161"/>
  <c r="D986" i="161"/>
  <c r="E986" i="161" s="1"/>
  <c r="B986" i="161"/>
  <c r="J985" i="161"/>
  <c r="I985" i="161"/>
  <c r="H985" i="161"/>
  <c r="F985" i="161"/>
  <c r="D985" i="161"/>
  <c r="E985" i="161" s="1"/>
  <c r="B985" i="161"/>
  <c r="J984" i="161"/>
  <c r="I984" i="161"/>
  <c r="H984" i="161"/>
  <c r="F984" i="161"/>
  <c r="D984" i="161"/>
  <c r="E984" i="161" s="1"/>
  <c r="B984" i="161"/>
  <c r="J983" i="161"/>
  <c r="I983" i="161"/>
  <c r="H983" i="161"/>
  <c r="F983" i="161"/>
  <c r="D983" i="161"/>
  <c r="E983" i="161" s="1"/>
  <c r="B983" i="161"/>
  <c r="J982" i="161"/>
  <c r="I982" i="161"/>
  <c r="H982" i="161"/>
  <c r="F982" i="161"/>
  <c r="D982" i="161"/>
  <c r="E982" i="161" s="1"/>
  <c r="B982" i="161"/>
  <c r="J981" i="161"/>
  <c r="I981" i="161"/>
  <c r="H981" i="161"/>
  <c r="F981" i="161"/>
  <c r="D981" i="161"/>
  <c r="E981" i="161" s="1"/>
  <c r="B981" i="161"/>
  <c r="J980" i="161"/>
  <c r="I980" i="161"/>
  <c r="H980" i="161"/>
  <c r="F980" i="161"/>
  <c r="D980" i="161"/>
  <c r="E980" i="161" s="1"/>
  <c r="B980" i="161"/>
  <c r="J979" i="161"/>
  <c r="I979" i="161"/>
  <c r="H979" i="161"/>
  <c r="F979" i="161"/>
  <c r="D979" i="161"/>
  <c r="E979" i="161" s="1"/>
  <c r="B979" i="161"/>
  <c r="J978" i="161"/>
  <c r="I978" i="161"/>
  <c r="H978" i="161"/>
  <c r="F978" i="161"/>
  <c r="D978" i="161"/>
  <c r="E978" i="161" s="1"/>
  <c r="B978" i="161"/>
  <c r="J977" i="161"/>
  <c r="I977" i="161"/>
  <c r="H977" i="161"/>
  <c r="F977" i="161"/>
  <c r="D977" i="161"/>
  <c r="E977" i="161" s="1"/>
  <c r="B977" i="161"/>
  <c r="J976" i="161"/>
  <c r="I976" i="161"/>
  <c r="H976" i="161"/>
  <c r="F976" i="161"/>
  <c r="D976" i="161"/>
  <c r="E976" i="161" s="1"/>
  <c r="B976" i="161"/>
  <c r="J975" i="161"/>
  <c r="I975" i="161"/>
  <c r="H975" i="161"/>
  <c r="F975" i="161"/>
  <c r="D975" i="161"/>
  <c r="E975" i="161" s="1"/>
  <c r="B975" i="161"/>
  <c r="J974" i="161"/>
  <c r="I974" i="161"/>
  <c r="H974" i="161"/>
  <c r="F974" i="161"/>
  <c r="D974" i="161"/>
  <c r="E974" i="161" s="1"/>
  <c r="B974" i="161"/>
  <c r="J973" i="161"/>
  <c r="I973" i="161"/>
  <c r="H973" i="161"/>
  <c r="F973" i="161"/>
  <c r="D973" i="161"/>
  <c r="E973" i="161" s="1"/>
  <c r="B973" i="161"/>
  <c r="J972" i="161"/>
  <c r="I972" i="161"/>
  <c r="H972" i="161"/>
  <c r="F972" i="161"/>
  <c r="D972" i="161"/>
  <c r="E972" i="161" s="1"/>
  <c r="B972" i="161"/>
  <c r="J971" i="161"/>
  <c r="I971" i="161"/>
  <c r="H971" i="161"/>
  <c r="F971" i="161"/>
  <c r="D971" i="161"/>
  <c r="E971" i="161" s="1"/>
  <c r="B971" i="161"/>
  <c r="J970" i="161"/>
  <c r="I970" i="161"/>
  <c r="H970" i="161"/>
  <c r="F970" i="161"/>
  <c r="D970" i="161"/>
  <c r="E970" i="161" s="1"/>
  <c r="B970" i="161"/>
  <c r="J969" i="161"/>
  <c r="I969" i="161"/>
  <c r="H969" i="161"/>
  <c r="F969" i="161"/>
  <c r="D969" i="161"/>
  <c r="E969" i="161" s="1"/>
  <c r="B969" i="161"/>
  <c r="J968" i="161"/>
  <c r="I968" i="161"/>
  <c r="H968" i="161"/>
  <c r="F968" i="161"/>
  <c r="D968" i="161"/>
  <c r="E968" i="161" s="1"/>
  <c r="B968" i="161"/>
  <c r="J967" i="161"/>
  <c r="I967" i="161"/>
  <c r="H967" i="161"/>
  <c r="F967" i="161"/>
  <c r="D967" i="161"/>
  <c r="E967" i="161" s="1"/>
  <c r="B967" i="161"/>
  <c r="J966" i="161"/>
  <c r="I966" i="161"/>
  <c r="H966" i="161"/>
  <c r="F966" i="161"/>
  <c r="D966" i="161"/>
  <c r="E966" i="161" s="1"/>
  <c r="B966" i="161"/>
  <c r="J965" i="161"/>
  <c r="I965" i="161"/>
  <c r="H965" i="161"/>
  <c r="F965" i="161"/>
  <c r="D965" i="161"/>
  <c r="E965" i="161" s="1"/>
  <c r="B965" i="161"/>
  <c r="J964" i="161"/>
  <c r="I964" i="161"/>
  <c r="H964" i="161"/>
  <c r="F964" i="161"/>
  <c r="D964" i="161"/>
  <c r="E964" i="161" s="1"/>
  <c r="B964" i="161"/>
  <c r="J963" i="161"/>
  <c r="I963" i="161"/>
  <c r="H963" i="161"/>
  <c r="F963" i="161"/>
  <c r="D963" i="161"/>
  <c r="E963" i="161" s="1"/>
  <c r="B963" i="161"/>
  <c r="J962" i="161"/>
  <c r="I962" i="161"/>
  <c r="H962" i="161"/>
  <c r="F962" i="161"/>
  <c r="D962" i="161"/>
  <c r="E962" i="161" s="1"/>
  <c r="B962" i="161"/>
  <c r="J961" i="161"/>
  <c r="I961" i="161"/>
  <c r="H961" i="161"/>
  <c r="F961" i="161"/>
  <c r="D961" i="161"/>
  <c r="E961" i="161" s="1"/>
  <c r="B961" i="161"/>
  <c r="J960" i="161"/>
  <c r="I960" i="161"/>
  <c r="H960" i="161"/>
  <c r="F960" i="161"/>
  <c r="D960" i="161"/>
  <c r="E960" i="161" s="1"/>
  <c r="B960" i="161"/>
  <c r="J959" i="161"/>
  <c r="I959" i="161"/>
  <c r="H959" i="161"/>
  <c r="F959" i="161"/>
  <c r="D959" i="161"/>
  <c r="E959" i="161" s="1"/>
  <c r="B959" i="161"/>
  <c r="J958" i="161"/>
  <c r="I958" i="161"/>
  <c r="H958" i="161"/>
  <c r="F958" i="161"/>
  <c r="D958" i="161"/>
  <c r="E958" i="161" s="1"/>
  <c r="B958" i="161"/>
  <c r="J957" i="161"/>
  <c r="I957" i="161"/>
  <c r="H957" i="161"/>
  <c r="F957" i="161"/>
  <c r="D957" i="161"/>
  <c r="E957" i="161" s="1"/>
  <c r="B957" i="161"/>
  <c r="J956" i="161"/>
  <c r="I956" i="161"/>
  <c r="H956" i="161"/>
  <c r="F956" i="161"/>
  <c r="D956" i="161"/>
  <c r="E956" i="161" s="1"/>
  <c r="B956" i="161"/>
  <c r="J955" i="161"/>
  <c r="I955" i="161"/>
  <c r="H955" i="161"/>
  <c r="F955" i="161"/>
  <c r="D955" i="161"/>
  <c r="E955" i="161" s="1"/>
  <c r="B955" i="161"/>
  <c r="J954" i="161"/>
  <c r="I954" i="161"/>
  <c r="H954" i="161"/>
  <c r="F954" i="161"/>
  <c r="D954" i="161"/>
  <c r="E954" i="161" s="1"/>
  <c r="B954" i="161"/>
  <c r="J953" i="161"/>
  <c r="I953" i="161"/>
  <c r="H953" i="161"/>
  <c r="F953" i="161"/>
  <c r="D953" i="161"/>
  <c r="E953" i="161" s="1"/>
  <c r="B953" i="161"/>
  <c r="J952" i="161"/>
  <c r="I952" i="161"/>
  <c r="H952" i="161"/>
  <c r="F952" i="161"/>
  <c r="D952" i="161"/>
  <c r="E952" i="161" s="1"/>
  <c r="B952" i="161"/>
  <c r="J951" i="161"/>
  <c r="I951" i="161"/>
  <c r="H951" i="161"/>
  <c r="F951" i="161"/>
  <c r="D951" i="161"/>
  <c r="E951" i="161" s="1"/>
  <c r="B951" i="161"/>
  <c r="J950" i="161"/>
  <c r="I950" i="161"/>
  <c r="H950" i="161"/>
  <c r="F950" i="161"/>
  <c r="D950" i="161"/>
  <c r="E950" i="161" s="1"/>
  <c r="B950" i="161"/>
  <c r="J949" i="161"/>
  <c r="I949" i="161"/>
  <c r="H949" i="161"/>
  <c r="F949" i="161"/>
  <c r="D949" i="161"/>
  <c r="E949" i="161" s="1"/>
  <c r="B949" i="161"/>
  <c r="J948" i="161"/>
  <c r="I948" i="161"/>
  <c r="H948" i="161"/>
  <c r="F948" i="161"/>
  <c r="D948" i="161"/>
  <c r="E948" i="161" s="1"/>
  <c r="B948" i="161"/>
  <c r="J947" i="161"/>
  <c r="I947" i="161"/>
  <c r="H947" i="161"/>
  <c r="F947" i="161"/>
  <c r="D947" i="161"/>
  <c r="E947" i="161" s="1"/>
  <c r="B947" i="161"/>
  <c r="J946" i="161"/>
  <c r="I946" i="161"/>
  <c r="H946" i="161"/>
  <c r="F946" i="161"/>
  <c r="D946" i="161"/>
  <c r="E946" i="161" s="1"/>
  <c r="B946" i="161"/>
  <c r="J945" i="161"/>
  <c r="I945" i="161"/>
  <c r="H945" i="161"/>
  <c r="F945" i="161"/>
  <c r="D945" i="161"/>
  <c r="E945" i="161" s="1"/>
  <c r="B945" i="161"/>
  <c r="J944" i="161"/>
  <c r="I944" i="161"/>
  <c r="H944" i="161"/>
  <c r="F944" i="161"/>
  <c r="D944" i="161"/>
  <c r="E944" i="161" s="1"/>
  <c r="B944" i="161"/>
  <c r="J943" i="161"/>
  <c r="I943" i="161"/>
  <c r="H943" i="161"/>
  <c r="F943" i="161"/>
  <c r="D943" i="161"/>
  <c r="E943" i="161" s="1"/>
  <c r="B943" i="161"/>
  <c r="J942" i="161"/>
  <c r="I942" i="161"/>
  <c r="H942" i="161"/>
  <c r="F942" i="161"/>
  <c r="D942" i="161"/>
  <c r="E942" i="161" s="1"/>
  <c r="B942" i="161"/>
  <c r="J941" i="161"/>
  <c r="I941" i="161"/>
  <c r="H941" i="161"/>
  <c r="F941" i="161"/>
  <c r="D941" i="161"/>
  <c r="E941" i="161" s="1"/>
  <c r="B941" i="161"/>
  <c r="J940" i="161"/>
  <c r="I940" i="161"/>
  <c r="H940" i="161"/>
  <c r="F940" i="161"/>
  <c r="D940" i="161"/>
  <c r="E940" i="161" s="1"/>
  <c r="B940" i="161"/>
  <c r="J939" i="161"/>
  <c r="I939" i="161"/>
  <c r="H939" i="161"/>
  <c r="F939" i="161"/>
  <c r="D939" i="161"/>
  <c r="E939" i="161" s="1"/>
  <c r="B939" i="161"/>
  <c r="J938" i="161"/>
  <c r="I938" i="161"/>
  <c r="H938" i="161"/>
  <c r="F938" i="161"/>
  <c r="D938" i="161"/>
  <c r="E938" i="161" s="1"/>
  <c r="B938" i="161"/>
  <c r="J937" i="161"/>
  <c r="I937" i="161"/>
  <c r="H937" i="161"/>
  <c r="F937" i="161"/>
  <c r="D937" i="161"/>
  <c r="E937" i="161" s="1"/>
  <c r="B937" i="161"/>
  <c r="J936" i="161"/>
  <c r="I936" i="161"/>
  <c r="H936" i="161"/>
  <c r="F936" i="161"/>
  <c r="D936" i="161"/>
  <c r="E936" i="161" s="1"/>
  <c r="B936" i="161"/>
  <c r="J935" i="161"/>
  <c r="I935" i="161"/>
  <c r="H935" i="161"/>
  <c r="F935" i="161"/>
  <c r="D935" i="161"/>
  <c r="E935" i="161" s="1"/>
  <c r="B935" i="161"/>
  <c r="J934" i="161"/>
  <c r="I934" i="161"/>
  <c r="H934" i="161"/>
  <c r="F934" i="161"/>
  <c r="D934" i="161"/>
  <c r="E934" i="161" s="1"/>
  <c r="B934" i="161"/>
  <c r="J933" i="161"/>
  <c r="I933" i="161"/>
  <c r="H933" i="161"/>
  <c r="F933" i="161"/>
  <c r="D933" i="161"/>
  <c r="E933" i="161" s="1"/>
  <c r="B933" i="161"/>
  <c r="J932" i="161"/>
  <c r="I932" i="161"/>
  <c r="H932" i="161"/>
  <c r="F932" i="161"/>
  <c r="D932" i="161"/>
  <c r="E932" i="161" s="1"/>
  <c r="B932" i="161"/>
  <c r="J931" i="161"/>
  <c r="I931" i="161"/>
  <c r="H931" i="161"/>
  <c r="F931" i="161"/>
  <c r="D931" i="161"/>
  <c r="E931" i="161" s="1"/>
  <c r="B931" i="161"/>
  <c r="J930" i="161"/>
  <c r="I930" i="161"/>
  <c r="H930" i="161"/>
  <c r="F930" i="161"/>
  <c r="D930" i="161"/>
  <c r="E930" i="161" s="1"/>
  <c r="B930" i="161"/>
  <c r="J929" i="161"/>
  <c r="I929" i="161"/>
  <c r="H929" i="161"/>
  <c r="F929" i="161"/>
  <c r="D929" i="161"/>
  <c r="E929" i="161" s="1"/>
  <c r="B929" i="161"/>
  <c r="J928" i="161"/>
  <c r="I928" i="161"/>
  <c r="H928" i="161"/>
  <c r="F928" i="161"/>
  <c r="D928" i="161"/>
  <c r="E928" i="161" s="1"/>
  <c r="B928" i="161"/>
  <c r="J927" i="161"/>
  <c r="I927" i="161"/>
  <c r="H927" i="161"/>
  <c r="F927" i="161"/>
  <c r="D927" i="161"/>
  <c r="E927" i="161" s="1"/>
  <c r="B927" i="161"/>
  <c r="J926" i="161"/>
  <c r="I926" i="161"/>
  <c r="H926" i="161"/>
  <c r="F926" i="161"/>
  <c r="D926" i="161"/>
  <c r="E926" i="161" s="1"/>
  <c r="B926" i="161"/>
  <c r="J925" i="161"/>
  <c r="I925" i="161"/>
  <c r="H925" i="161"/>
  <c r="F925" i="161"/>
  <c r="D925" i="161"/>
  <c r="E925" i="161" s="1"/>
  <c r="B925" i="161"/>
  <c r="J924" i="161"/>
  <c r="I924" i="161"/>
  <c r="H924" i="161"/>
  <c r="F924" i="161"/>
  <c r="D924" i="161"/>
  <c r="E924" i="161" s="1"/>
  <c r="B924" i="161"/>
  <c r="J923" i="161"/>
  <c r="I923" i="161"/>
  <c r="H923" i="161"/>
  <c r="F923" i="161"/>
  <c r="D923" i="161"/>
  <c r="E923" i="161" s="1"/>
  <c r="B923" i="161"/>
  <c r="J922" i="161"/>
  <c r="I922" i="161"/>
  <c r="H922" i="161"/>
  <c r="F922" i="161"/>
  <c r="D922" i="161"/>
  <c r="E922" i="161" s="1"/>
  <c r="B922" i="161"/>
  <c r="J921" i="161"/>
  <c r="I921" i="161"/>
  <c r="H921" i="161"/>
  <c r="F921" i="161"/>
  <c r="D921" i="161"/>
  <c r="E921" i="161" s="1"/>
  <c r="B921" i="161"/>
  <c r="J920" i="161"/>
  <c r="I920" i="161"/>
  <c r="H920" i="161"/>
  <c r="F920" i="161"/>
  <c r="D920" i="161"/>
  <c r="E920" i="161" s="1"/>
  <c r="B920" i="161"/>
  <c r="J919" i="161"/>
  <c r="I919" i="161"/>
  <c r="H919" i="161"/>
  <c r="F919" i="161"/>
  <c r="D919" i="161"/>
  <c r="E919" i="161" s="1"/>
  <c r="B919" i="161"/>
  <c r="J918" i="161"/>
  <c r="I918" i="161"/>
  <c r="H918" i="161"/>
  <c r="F918" i="161"/>
  <c r="D918" i="161"/>
  <c r="E918" i="161" s="1"/>
  <c r="B918" i="161"/>
  <c r="J917" i="161"/>
  <c r="I917" i="161"/>
  <c r="H917" i="161"/>
  <c r="F917" i="161"/>
  <c r="D917" i="161"/>
  <c r="E917" i="161" s="1"/>
  <c r="B917" i="161"/>
  <c r="J916" i="161"/>
  <c r="I916" i="161"/>
  <c r="H916" i="161"/>
  <c r="F916" i="161"/>
  <c r="D916" i="161"/>
  <c r="E916" i="161" s="1"/>
  <c r="B916" i="161"/>
  <c r="J915" i="161"/>
  <c r="I915" i="161"/>
  <c r="H915" i="161"/>
  <c r="F915" i="161"/>
  <c r="D915" i="161"/>
  <c r="E915" i="161" s="1"/>
  <c r="B915" i="161"/>
  <c r="J914" i="161"/>
  <c r="I914" i="161"/>
  <c r="H914" i="161"/>
  <c r="F914" i="161"/>
  <c r="D914" i="161"/>
  <c r="E914" i="161" s="1"/>
  <c r="B914" i="161"/>
  <c r="J913" i="161"/>
  <c r="I913" i="161"/>
  <c r="H913" i="161"/>
  <c r="F913" i="161"/>
  <c r="D913" i="161"/>
  <c r="E913" i="161" s="1"/>
  <c r="B913" i="161"/>
  <c r="J912" i="161"/>
  <c r="I912" i="161"/>
  <c r="H912" i="161"/>
  <c r="F912" i="161"/>
  <c r="D912" i="161"/>
  <c r="E912" i="161" s="1"/>
  <c r="B912" i="161"/>
  <c r="J911" i="161"/>
  <c r="I911" i="161"/>
  <c r="H911" i="161"/>
  <c r="F911" i="161"/>
  <c r="D911" i="161"/>
  <c r="E911" i="161" s="1"/>
  <c r="B911" i="161"/>
  <c r="J910" i="161"/>
  <c r="I910" i="161"/>
  <c r="H910" i="161"/>
  <c r="F910" i="161"/>
  <c r="D910" i="161"/>
  <c r="E910" i="161" s="1"/>
  <c r="B910" i="161"/>
  <c r="J909" i="161"/>
  <c r="I909" i="161"/>
  <c r="H909" i="161"/>
  <c r="F909" i="161"/>
  <c r="D909" i="161"/>
  <c r="E909" i="161" s="1"/>
  <c r="B909" i="161"/>
  <c r="J908" i="161"/>
  <c r="I908" i="161"/>
  <c r="H908" i="161"/>
  <c r="F908" i="161"/>
  <c r="D908" i="161"/>
  <c r="E908" i="161" s="1"/>
  <c r="B908" i="161"/>
  <c r="J907" i="161"/>
  <c r="I907" i="161"/>
  <c r="H907" i="161"/>
  <c r="F907" i="161"/>
  <c r="D907" i="161"/>
  <c r="E907" i="161" s="1"/>
  <c r="B907" i="161"/>
  <c r="J906" i="161"/>
  <c r="I906" i="161"/>
  <c r="H906" i="161"/>
  <c r="F906" i="161"/>
  <c r="D906" i="161"/>
  <c r="E906" i="161" s="1"/>
  <c r="B906" i="161"/>
  <c r="J905" i="161"/>
  <c r="I905" i="161"/>
  <c r="H905" i="161"/>
  <c r="F905" i="161"/>
  <c r="D905" i="161"/>
  <c r="E905" i="161" s="1"/>
  <c r="B905" i="161"/>
  <c r="J904" i="161"/>
  <c r="I904" i="161"/>
  <c r="H904" i="161"/>
  <c r="F904" i="161"/>
  <c r="D904" i="161"/>
  <c r="E904" i="161" s="1"/>
  <c r="B904" i="161"/>
  <c r="J903" i="161"/>
  <c r="I903" i="161"/>
  <c r="H903" i="161"/>
  <c r="F903" i="161"/>
  <c r="D903" i="161"/>
  <c r="E903" i="161" s="1"/>
  <c r="B903" i="161"/>
  <c r="J902" i="161"/>
  <c r="I902" i="161"/>
  <c r="H902" i="161"/>
  <c r="F902" i="161"/>
  <c r="D902" i="161"/>
  <c r="E902" i="161" s="1"/>
  <c r="B902" i="161"/>
  <c r="J901" i="161"/>
  <c r="I901" i="161"/>
  <c r="H901" i="161"/>
  <c r="F901" i="161"/>
  <c r="D901" i="161"/>
  <c r="E901" i="161" s="1"/>
  <c r="B901" i="161"/>
  <c r="J900" i="161"/>
  <c r="I900" i="161"/>
  <c r="H900" i="161"/>
  <c r="F900" i="161"/>
  <c r="D900" i="161"/>
  <c r="E900" i="161" s="1"/>
  <c r="B900" i="161"/>
  <c r="J899" i="161"/>
  <c r="I899" i="161"/>
  <c r="H899" i="161"/>
  <c r="F899" i="161"/>
  <c r="D899" i="161"/>
  <c r="E899" i="161" s="1"/>
  <c r="B899" i="161"/>
  <c r="J898" i="161"/>
  <c r="I898" i="161"/>
  <c r="H898" i="161"/>
  <c r="F898" i="161"/>
  <c r="D898" i="161"/>
  <c r="E898" i="161" s="1"/>
  <c r="B898" i="161"/>
  <c r="J897" i="161"/>
  <c r="I897" i="161"/>
  <c r="H897" i="161"/>
  <c r="F897" i="161"/>
  <c r="D897" i="161"/>
  <c r="E897" i="161" s="1"/>
  <c r="B897" i="161"/>
  <c r="J896" i="161"/>
  <c r="I896" i="161"/>
  <c r="H896" i="161"/>
  <c r="F896" i="161"/>
  <c r="D896" i="161"/>
  <c r="E896" i="161" s="1"/>
  <c r="B896" i="161"/>
  <c r="J895" i="161"/>
  <c r="I895" i="161"/>
  <c r="H895" i="161"/>
  <c r="F895" i="161"/>
  <c r="D895" i="161"/>
  <c r="E895" i="161" s="1"/>
  <c r="B895" i="161"/>
  <c r="J894" i="161"/>
  <c r="I894" i="161"/>
  <c r="H894" i="161"/>
  <c r="F894" i="161"/>
  <c r="D894" i="161"/>
  <c r="E894" i="161" s="1"/>
  <c r="B894" i="161"/>
  <c r="J893" i="161"/>
  <c r="I893" i="161"/>
  <c r="H893" i="161"/>
  <c r="F893" i="161"/>
  <c r="D893" i="161"/>
  <c r="E893" i="161" s="1"/>
  <c r="B893" i="161"/>
  <c r="J892" i="161"/>
  <c r="I892" i="161"/>
  <c r="H892" i="161"/>
  <c r="F892" i="161"/>
  <c r="D892" i="161"/>
  <c r="E892" i="161" s="1"/>
  <c r="B892" i="161"/>
  <c r="J891" i="161"/>
  <c r="I891" i="161"/>
  <c r="H891" i="161"/>
  <c r="F891" i="161"/>
  <c r="D891" i="161"/>
  <c r="E891" i="161" s="1"/>
  <c r="B891" i="161"/>
  <c r="J890" i="161"/>
  <c r="I890" i="161"/>
  <c r="H890" i="161"/>
  <c r="F890" i="161"/>
  <c r="D890" i="161"/>
  <c r="E890" i="161" s="1"/>
  <c r="B890" i="161"/>
  <c r="J889" i="161"/>
  <c r="I889" i="161"/>
  <c r="H889" i="161"/>
  <c r="F889" i="161"/>
  <c r="D889" i="161"/>
  <c r="E889" i="161" s="1"/>
  <c r="B889" i="161"/>
  <c r="J888" i="161"/>
  <c r="I888" i="161"/>
  <c r="H888" i="161"/>
  <c r="F888" i="161"/>
  <c r="D888" i="161"/>
  <c r="E888" i="161" s="1"/>
  <c r="B888" i="161"/>
  <c r="J887" i="161"/>
  <c r="I887" i="161"/>
  <c r="H887" i="161"/>
  <c r="F887" i="161"/>
  <c r="D887" i="161"/>
  <c r="E887" i="161" s="1"/>
  <c r="B887" i="161"/>
  <c r="J886" i="161"/>
  <c r="I886" i="161"/>
  <c r="H886" i="161"/>
  <c r="F886" i="161"/>
  <c r="D886" i="161"/>
  <c r="E886" i="161" s="1"/>
  <c r="B886" i="161"/>
  <c r="J885" i="161"/>
  <c r="I885" i="161"/>
  <c r="H885" i="161"/>
  <c r="F885" i="161"/>
  <c r="D885" i="161"/>
  <c r="E885" i="161" s="1"/>
  <c r="B885" i="161"/>
  <c r="J884" i="161"/>
  <c r="I884" i="161"/>
  <c r="H884" i="161"/>
  <c r="F884" i="161"/>
  <c r="D884" i="161"/>
  <c r="E884" i="161" s="1"/>
  <c r="B884" i="161"/>
  <c r="J883" i="161"/>
  <c r="I883" i="161"/>
  <c r="H883" i="161"/>
  <c r="F883" i="161"/>
  <c r="D883" i="161"/>
  <c r="E883" i="161" s="1"/>
  <c r="B883" i="161"/>
  <c r="J882" i="161"/>
  <c r="I882" i="161"/>
  <c r="H882" i="161"/>
  <c r="F882" i="161"/>
  <c r="D882" i="161"/>
  <c r="E882" i="161" s="1"/>
  <c r="B882" i="161"/>
  <c r="J881" i="161"/>
  <c r="I881" i="161"/>
  <c r="H881" i="161"/>
  <c r="F881" i="161"/>
  <c r="D881" i="161"/>
  <c r="E881" i="161" s="1"/>
  <c r="B881" i="161"/>
  <c r="J880" i="161"/>
  <c r="I880" i="161"/>
  <c r="H880" i="161"/>
  <c r="F880" i="161"/>
  <c r="D880" i="161"/>
  <c r="E880" i="161" s="1"/>
  <c r="B880" i="161"/>
  <c r="J879" i="161"/>
  <c r="I879" i="161"/>
  <c r="H879" i="161"/>
  <c r="F879" i="161"/>
  <c r="D879" i="161"/>
  <c r="E879" i="161" s="1"/>
  <c r="B879" i="161"/>
  <c r="J878" i="161"/>
  <c r="I878" i="161"/>
  <c r="H878" i="161"/>
  <c r="F878" i="161"/>
  <c r="D878" i="161"/>
  <c r="E878" i="161" s="1"/>
  <c r="B878" i="161"/>
  <c r="J877" i="161"/>
  <c r="I877" i="161"/>
  <c r="H877" i="161"/>
  <c r="F877" i="161"/>
  <c r="D877" i="161"/>
  <c r="E877" i="161" s="1"/>
  <c r="B877" i="161"/>
  <c r="J876" i="161"/>
  <c r="I876" i="161"/>
  <c r="H876" i="161"/>
  <c r="F876" i="161"/>
  <c r="D876" i="161"/>
  <c r="E876" i="161" s="1"/>
  <c r="B876" i="161"/>
  <c r="J875" i="161"/>
  <c r="I875" i="161"/>
  <c r="H875" i="161"/>
  <c r="F875" i="161"/>
  <c r="D875" i="161"/>
  <c r="E875" i="161" s="1"/>
  <c r="B875" i="161"/>
  <c r="J874" i="161"/>
  <c r="I874" i="161"/>
  <c r="H874" i="161"/>
  <c r="F874" i="161"/>
  <c r="D874" i="161"/>
  <c r="E874" i="161" s="1"/>
  <c r="B874" i="161"/>
  <c r="J873" i="161"/>
  <c r="I873" i="161"/>
  <c r="H873" i="161"/>
  <c r="F873" i="161"/>
  <c r="D873" i="161"/>
  <c r="E873" i="161" s="1"/>
  <c r="B873" i="161"/>
  <c r="J872" i="161"/>
  <c r="I872" i="161"/>
  <c r="H872" i="161"/>
  <c r="F872" i="161"/>
  <c r="D872" i="161"/>
  <c r="E872" i="161" s="1"/>
  <c r="B872" i="161"/>
  <c r="J871" i="161"/>
  <c r="I871" i="161"/>
  <c r="H871" i="161"/>
  <c r="F871" i="161"/>
  <c r="D871" i="161"/>
  <c r="E871" i="161" s="1"/>
  <c r="B871" i="161"/>
  <c r="J870" i="161"/>
  <c r="I870" i="161"/>
  <c r="H870" i="161"/>
  <c r="F870" i="161"/>
  <c r="D870" i="161"/>
  <c r="E870" i="161" s="1"/>
  <c r="B870" i="161"/>
  <c r="J869" i="161"/>
  <c r="I869" i="161"/>
  <c r="H869" i="161"/>
  <c r="F869" i="161"/>
  <c r="D869" i="161"/>
  <c r="E869" i="161" s="1"/>
  <c r="B869" i="161"/>
  <c r="J868" i="161"/>
  <c r="I868" i="161"/>
  <c r="H868" i="161"/>
  <c r="F868" i="161"/>
  <c r="D868" i="161"/>
  <c r="E868" i="161" s="1"/>
  <c r="B868" i="161"/>
  <c r="J867" i="161"/>
  <c r="I867" i="161"/>
  <c r="H867" i="161"/>
  <c r="F867" i="161"/>
  <c r="D867" i="161"/>
  <c r="E867" i="161" s="1"/>
  <c r="B867" i="161"/>
  <c r="J866" i="161"/>
  <c r="I866" i="161"/>
  <c r="H866" i="161"/>
  <c r="F866" i="161"/>
  <c r="D866" i="161"/>
  <c r="E866" i="161" s="1"/>
  <c r="B866" i="161"/>
  <c r="J865" i="161"/>
  <c r="I865" i="161"/>
  <c r="H865" i="161"/>
  <c r="F865" i="161"/>
  <c r="D865" i="161"/>
  <c r="E865" i="161" s="1"/>
  <c r="B865" i="161"/>
  <c r="J864" i="161"/>
  <c r="I864" i="161"/>
  <c r="H864" i="161"/>
  <c r="F864" i="161"/>
  <c r="D864" i="161"/>
  <c r="E864" i="161" s="1"/>
  <c r="B864" i="161"/>
  <c r="J863" i="161"/>
  <c r="I863" i="161"/>
  <c r="H863" i="161"/>
  <c r="F863" i="161"/>
  <c r="D863" i="161"/>
  <c r="E863" i="161" s="1"/>
  <c r="B863" i="161"/>
  <c r="J862" i="161"/>
  <c r="I862" i="161"/>
  <c r="H862" i="161"/>
  <c r="F862" i="161"/>
  <c r="D862" i="161"/>
  <c r="E862" i="161" s="1"/>
  <c r="B862" i="161"/>
  <c r="J861" i="161"/>
  <c r="I861" i="161"/>
  <c r="H861" i="161"/>
  <c r="F861" i="161"/>
  <c r="D861" i="161"/>
  <c r="E861" i="161" s="1"/>
  <c r="B861" i="161"/>
  <c r="J860" i="161"/>
  <c r="I860" i="161"/>
  <c r="H860" i="161"/>
  <c r="F860" i="161"/>
  <c r="D860" i="161"/>
  <c r="E860" i="161" s="1"/>
  <c r="B860" i="161"/>
  <c r="J859" i="161"/>
  <c r="I859" i="161"/>
  <c r="H859" i="161"/>
  <c r="F859" i="161"/>
  <c r="D859" i="161"/>
  <c r="E859" i="161" s="1"/>
  <c r="B859" i="161"/>
  <c r="J858" i="161"/>
  <c r="I858" i="161"/>
  <c r="H858" i="161"/>
  <c r="F858" i="161"/>
  <c r="D858" i="161"/>
  <c r="E858" i="161" s="1"/>
  <c r="B858" i="161"/>
  <c r="J857" i="161"/>
  <c r="I857" i="161"/>
  <c r="H857" i="161"/>
  <c r="F857" i="161"/>
  <c r="D857" i="161"/>
  <c r="E857" i="161" s="1"/>
  <c r="B857" i="161"/>
  <c r="J856" i="161"/>
  <c r="I856" i="161"/>
  <c r="H856" i="161"/>
  <c r="F856" i="161"/>
  <c r="D856" i="161"/>
  <c r="E856" i="161" s="1"/>
  <c r="B856" i="161"/>
  <c r="J855" i="161"/>
  <c r="I855" i="161"/>
  <c r="H855" i="161"/>
  <c r="F855" i="161"/>
  <c r="D855" i="161"/>
  <c r="E855" i="161" s="1"/>
  <c r="B855" i="161"/>
  <c r="J854" i="161"/>
  <c r="I854" i="161"/>
  <c r="H854" i="161"/>
  <c r="F854" i="161"/>
  <c r="D854" i="161"/>
  <c r="E854" i="161" s="1"/>
  <c r="B854" i="161"/>
  <c r="J853" i="161"/>
  <c r="I853" i="161"/>
  <c r="H853" i="161"/>
  <c r="F853" i="161"/>
  <c r="D853" i="161"/>
  <c r="E853" i="161" s="1"/>
  <c r="B853" i="161"/>
  <c r="J852" i="161"/>
  <c r="I852" i="161"/>
  <c r="H852" i="161"/>
  <c r="F852" i="161"/>
  <c r="D852" i="161"/>
  <c r="E852" i="161" s="1"/>
  <c r="B852" i="161"/>
  <c r="J851" i="161"/>
  <c r="I851" i="161"/>
  <c r="H851" i="161"/>
  <c r="F851" i="161"/>
  <c r="D851" i="161"/>
  <c r="E851" i="161" s="1"/>
  <c r="B851" i="161"/>
  <c r="J850" i="161"/>
  <c r="I850" i="161"/>
  <c r="H850" i="161"/>
  <c r="F850" i="161"/>
  <c r="D850" i="161"/>
  <c r="E850" i="161" s="1"/>
  <c r="B850" i="161"/>
  <c r="J849" i="161"/>
  <c r="I849" i="161"/>
  <c r="H849" i="161"/>
  <c r="F849" i="161"/>
  <c r="D849" i="161"/>
  <c r="E849" i="161" s="1"/>
  <c r="B849" i="161"/>
  <c r="J848" i="161"/>
  <c r="I848" i="161"/>
  <c r="H848" i="161"/>
  <c r="F848" i="161"/>
  <c r="D848" i="161"/>
  <c r="E848" i="161" s="1"/>
  <c r="B848" i="161"/>
  <c r="J847" i="161"/>
  <c r="I847" i="161"/>
  <c r="H847" i="161"/>
  <c r="F847" i="161"/>
  <c r="D847" i="161"/>
  <c r="E847" i="161" s="1"/>
  <c r="B847" i="161"/>
  <c r="J846" i="161"/>
  <c r="I846" i="161"/>
  <c r="H846" i="161"/>
  <c r="F846" i="161"/>
  <c r="D846" i="161"/>
  <c r="E846" i="161" s="1"/>
  <c r="B846" i="161"/>
  <c r="J845" i="161"/>
  <c r="I845" i="161"/>
  <c r="H845" i="161"/>
  <c r="F845" i="161"/>
  <c r="D845" i="161"/>
  <c r="E845" i="161" s="1"/>
  <c r="B845" i="161"/>
  <c r="J844" i="161"/>
  <c r="I844" i="161"/>
  <c r="H844" i="161"/>
  <c r="F844" i="161"/>
  <c r="D844" i="161"/>
  <c r="E844" i="161" s="1"/>
  <c r="B844" i="161"/>
  <c r="J843" i="161"/>
  <c r="I843" i="161"/>
  <c r="H843" i="161"/>
  <c r="F843" i="161"/>
  <c r="D843" i="161"/>
  <c r="E843" i="161" s="1"/>
  <c r="B843" i="161"/>
  <c r="J842" i="161"/>
  <c r="I842" i="161"/>
  <c r="H842" i="161"/>
  <c r="F842" i="161"/>
  <c r="D842" i="161"/>
  <c r="E842" i="161" s="1"/>
  <c r="B842" i="161"/>
  <c r="J841" i="161"/>
  <c r="I841" i="161"/>
  <c r="H841" i="161"/>
  <c r="F841" i="161"/>
  <c r="D841" i="161"/>
  <c r="E841" i="161" s="1"/>
  <c r="B841" i="161"/>
  <c r="J840" i="161"/>
  <c r="I840" i="161"/>
  <c r="H840" i="161"/>
  <c r="F840" i="161"/>
  <c r="D840" i="161"/>
  <c r="E840" i="161" s="1"/>
  <c r="B840" i="161"/>
  <c r="J839" i="161"/>
  <c r="I839" i="161"/>
  <c r="H839" i="161"/>
  <c r="F839" i="161"/>
  <c r="D839" i="161"/>
  <c r="E839" i="161" s="1"/>
  <c r="B839" i="161"/>
  <c r="J838" i="161"/>
  <c r="I838" i="161"/>
  <c r="H838" i="161"/>
  <c r="F838" i="161"/>
  <c r="D838" i="161"/>
  <c r="E838" i="161" s="1"/>
  <c r="B838" i="161"/>
  <c r="J837" i="161"/>
  <c r="I837" i="161"/>
  <c r="H837" i="161"/>
  <c r="F837" i="161"/>
  <c r="D837" i="161"/>
  <c r="E837" i="161" s="1"/>
  <c r="B837" i="161"/>
  <c r="J836" i="161"/>
  <c r="I836" i="161"/>
  <c r="H836" i="161"/>
  <c r="F836" i="161"/>
  <c r="D836" i="161"/>
  <c r="E836" i="161" s="1"/>
  <c r="B836" i="161"/>
  <c r="J835" i="161"/>
  <c r="I835" i="161"/>
  <c r="H835" i="161"/>
  <c r="F835" i="161"/>
  <c r="D835" i="161"/>
  <c r="E835" i="161" s="1"/>
  <c r="B835" i="161"/>
  <c r="J834" i="161"/>
  <c r="I834" i="161"/>
  <c r="H834" i="161"/>
  <c r="F834" i="161"/>
  <c r="D834" i="161"/>
  <c r="E834" i="161" s="1"/>
  <c r="B834" i="161"/>
  <c r="J833" i="161"/>
  <c r="I833" i="161"/>
  <c r="H833" i="161"/>
  <c r="F833" i="161"/>
  <c r="D833" i="161"/>
  <c r="E833" i="161" s="1"/>
  <c r="B833" i="161"/>
  <c r="J832" i="161"/>
  <c r="I832" i="161"/>
  <c r="H832" i="161"/>
  <c r="F832" i="161"/>
  <c r="D832" i="161"/>
  <c r="E832" i="161" s="1"/>
  <c r="B832" i="161"/>
  <c r="J831" i="161"/>
  <c r="I831" i="161"/>
  <c r="H831" i="161"/>
  <c r="F831" i="161"/>
  <c r="D831" i="161"/>
  <c r="E831" i="161" s="1"/>
  <c r="B831" i="161"/>
  <c r="J830" i="161"/>
  <c r="I830" i="161"/>
  <c r="H830" i="161"/>
  <c r="F830" i="161"/>
  <c r="D830" i="161"/>
  <c r="E830" i="161" s="1"/>
  <c r="B830" i="161"/>
  <c r="J829" i="161"/>
  <c r="I829" i="161"/>
  <c r="H829" i="161"/>
  <c r="F829" i="161"/>
  <c r="D829" i="161"/>
  <c r="E829" i="161" s="1"/>
  <c r="B829" i="161"/>
  <c r="J828" i="161"/>
  <c r="I828" i="161"/>
  <c r="H828" i="161"/>
  <c r="F828" i="161"/>
  <c r="D828" i="161"/>
  <c r="E828" i="161" s="1"/>
  <c r="B828" i="161"/>
  <c r="J827" i="161"/>
  <c r="I827" i="161"/>
  <c r="H827" i="161"/>
  <c r="F827" i="161"/>
  <c r="D827" i="161"/>
  <c r="E827" i="161" s="1"/>
  <c r="B827" i="161"/>
  <c r="J826" i="161"/>
  <c r="I826" i="161"/>
  <c r="H826" i="161"/>
  <c r="F826" i="161"/>
  <c r="D826" i="161"/>
  <c r="E826" i="161" s="1"/>
  <c r="B826" i="161"/>
  <c r="J825" i="161"/>
  <c r="I825" i="161"/>
  <c r="H825" i="161"/>
  <c r="F825" i="161"/>
  <c r="D825" i="161"/>
  <c r="E825" i="161" s="1"/>
  <c r="B825" i="161"/>
  <c r="J824" i="161"/>
  <c r="I824" i="161"/>
  <c r="H824" i="161"/>
  <c r="F824" i="161"/>
  <c r="D824" i="161"/>
  <c r="E824" i="161" s="1"/>
  <c r="B824" i="161"/>
  <c r="J823" i="161"/>
  <c r="I823" i="161"/>
  <c r="H823" i="161"/>
  <c r="F823" i="161"/>
  <c r="D823" i="161"/>
  <c r="E823" i="161" s="1"/>
  <c r="B823" i="161"/>
  <c r="J822" i="161"/>
  <c r="I822" i="161"/>
  <c r="H822" i="161"/>
  <c r="F822" i="161"/>
  <c r="D822" i="161"/>
  <c r="E822" i="161" s="1"/>
  <c r="B822" i="161"/>
  <c r="J821" i="161"/>
  <c r="I821" i="161"/>
  <c r="H821" i="161"/>
  <c r="F821" i="161"/>
  <c r="D821" i="161"/>
  <c r="E821" i="161" s="1"/>
  <c r="B821" i="161"/>
  <c r="J820" i="161"/>
  <c r="I820" i="161"/>
  <c r="H820" i="161"/>
  <c r="F820" i="161"/>
  <c r="D820" i="161"/>
  <c r="E820" i="161" s="1"/>
  <c r="B820" i="161"/>
  <c r="J819" i="161"/>
  <c r="I819" i="161"/>
  <c r="H819" i="161"/>
  <c r="F819" i="161"/>
  <c r="D819" i="161"/>
  <c r="E819" i="161" s="1"/>
  <c r="B819" i="161"/>
  <c r="J818" i="161"/>
  <c r="I818" i="161"/>
  <c r="H818" i="161"/>
  <c r="F818" i="161"/>
  <c r="D818" i="161"/>
  <c r="E818" i="161" s="1"/>
  <c r="B818" i="161"/>
  <c r="J817" i="161"/>
  <c r="I817" i="161"/>
  <c r="H817" i="161"/>
  <c r="F817" i="161"/>
  <c r="D817" i="161"/>
  <c r="E817" i="161" s="1"/>
  <c r="B817" i="161"/>
  <c r="J816" i="161"/>
  <c r="I816" i="161"/>
  <c r="H816" i="161"/>
  <c r="F816" i="161"/>
  <c r="D816" i="161"/>
  <c r="E816" i="161" s="1"/>
  <c r="B816" i="161"/>
  <c r="J815" i="161"/>
  <c r="I815" i="161"/>
  <c r="H815" i="161"/>
  <c r="F815" i="161"/>
  <c r="D815" i="161"/>
  <c r="E815" i="161" s="1"/>
  <c r="B815" i="161"/>
  <c r="J814" i="161"/>
  <c r="I814" i="161"/>
  <c r="H814" i="161"/>
  <c r="F814" i="161"/>
  <c r="D814" i="161"/>
  <c r="E814" i="161" s="1"/>
  <c r="B814" i="161"/>
  <c r="J813" i="161"/>
  <c r="I813" i="161"/>
  <c r="H813" i="161"/>
  <c r="F813" i="161"/>
  <c r="D813" i="161"/>
  <c r="E813" i="161" s="1"/>
  <c r="B813" i="161"/>
  <c r="J812" i="161"/>
  <c r="I812" i="161"/>
  <c r="H812" i="161"/>
  <c r="F812" i="161"/>
  <c r="D812" i="161"/>
  <c r="E812" i="161" s="1"/>
  <c r="B812" i="161"/>
  <c r="J811" i="161"/>
  <c r="I811" i="161"/>
  <c r="H811" i="161"/>
  <c r="F811" i="161"/>
  <c r="D811" i="161"/>
  <c r="E811" i="161" s="1"/>
  <c r="B811" i="161"/>
  <c r="J810" i="161"/>
  <c r="I810" i="161"/>
  <c r="H810" i="161"/>
  <c r="F810" i="161"/>
  <c r="D810" i="161"/>
  <c r="E810" i="161" s="1"/>
  <c r="B810" i="161"/>
  <c r="J809" i="161"/>
  <c r="I809" i="161"/>
  <c r="H809" i="161"/>
  <c r="F809" i="161"/>
  <c r="D809" i="161"/>
  <c r="E809" i="161" s="1"/>
  <c r="B809" i="161"/>
  <c r="J808" i="161"/>
  <c r="I808" i="161"/>
  <c r="H808" i="161"/>
  <c r="F808" i="161"/>
  <c r="D808" i="161"/>
  <c r="E808" i="161" s="1"/>
  <c r="B808" i="161"/>
  <c r="J807" i="161"/>
  <c r="I807" i="161"/>
  <c r="H807" i="161"/>
  <c r="F807" i="161"/>
  <c r="D807" i="161"/>
  <c r="E807" i="161" s="1"/>
  <c r="B807" i="161"/>
  <c r="J806" i="161"/>
  <c r="I806" i="161"/>
  <c r="H806" i="161"/>
  <c r="F806" i="161"/>
  <c r="D806" i="161"/>
  <c r="E806" i="161" s="1"/>
  <c r="B806" i="161"/>
  <c r="J805" i="161"/>
  <c r="I805" i="161"/>
  <c r="H805" i="161"/>
  <c r="F805" i="161"/>
  <c r="D805" i="161"/>
  <c r="E805" i="161" s="1"/>
  <c r="B805" i="161"/>
  <c r="J804" i="161"/>
  <c r="I804" i="161"/>
  <c r="H804" i="161"/>
  <c r="F804" i="161"/>
  <c r="D804" i="161"/>
  <c r="E804" i="161" s="1"/>
  <c r="B804" i="161"/>
  <c r="J803" i="161"/>
  <c r="I803" i="161"/>
  <c r="H803" i="161"/>
  <c r="F803" i="161"/>
  <c r="D803" i="161"/>
  <c r="E803" i="161" s="1"/>
  <c r="B803" i="161"/>
  <c r="J802" i="161"/>
  <c r="I802" i="161"/>
  <c r="H802" i="161"/>
  <c r="F802" i="161"/>
  <c r="D802" i="161"/>
  <c r="E802" i="161" s="1"/>
  <c r="B802" i="161"/>
  <c r="J801" i="161"/>
  <c r="I801" i="161"/>
  <c r="H801" i="161"/>
  <c r="F801" i="161"/>
  <c r="D801" i="161"/>
  <c r="E801" i="161" s="1"/>
  <c r="B801" i="161"/>
  <c r="J800" i="161"/>
  <c r="I800" i="161"/>
  <c r="H800" i="161"/>
  <c r="F800" i="161"/>
  <c r="D800" i="161"/>
  <c r="E800" i="161" s="1"/>
  <c r="B800" i="161"/>
  <c r="J799" i="161"/>
  <c r="I799" i="161"/>
  <c r="H799" i="161"/>
  <c r="F799" i="161"/>
  <c r="D799" i="161"/>
  <c r="E799" i="161" s="1"/>
  <c r="B799" i="161"/>
  <c r="J798" i="161"/>
  <c r="I798" i="161"/>
  <c r="H798" i="161"/>
  <c r="F798" i="161"/>
  <c r="D798" i="161"/>
  <c r="E798" i="161" s="1"/>
  <c r="B798" i="161"/>
  <c r="J797" i="161"/>
  <c r="I797" i="161"/>
  <c r="H797" i="161"/>
  <c r="F797" i="161"/>
  <c r="D797" i="161"/>
  <c r="E797" i="161" s="1"/>
  <c r="B797" i="161"/>
  <c r="J796" i="161"/>
  <c r="I796" i="161"/>
  <c r="H796" i="161"/>
  <c r="F796" i="161"/>
  <c r="D796" i="161"/>
  <c r="E796" i="161" s="1"/>
  <c r="B796" i="161"/>
  <c r="J795" i="161"/>
  <c r="I795" i="161"/>
  <c r="H795" i="161"/>
  <c r="F795" i="161"/>
  <c r="D795" i="161"/>
  <c r="E795" i="161" s="1"/>
  <c r="B795" i="161"/>
  <c r="J794" i="161"/>
  <c r="I794" i="161"/>
  <c r="H794" i="161"/>
  <c r="F794" i="161"/>
  <c r="D794" i="161"/>
  <c r="E794" i="161" s="1"/>
  <c r="B794" i="161"/>
  <c r="J793" i="161"/>
  <c r="I793" i="161"/>
  <c r="H793" i="161"/>
  <c r="F793" i="161"/>
  <c r="D793" i="161"/>
  <c r="E793" i="161" s="1"/>
  <c r="B793" i="161"/>
  <c r="J792" i="161"/>
  <c r="I792" i="161"/>
  <c r="H792" i="161"/>
  <c r="F792" i="161"/>
  <c r="D792" i="161"/>
  <c r="E792" i="161" s="1"/>
  <c r="B792" i="161"/>
  <c r="J791" i="161"/>
  <c r="I791" i="161"/>
  <c r="H791" i="161"/>
  <c r="F791" i="161"/>
  <c r="D791" i="161"/>
  <c r="E791" i="161" s="1"/>
  <c r="B791" i="161"/>
  <c r="J790" i="161"/>
  <c r="I790" i="161"/>
  <c r="H790" i="161"/>
  <c r="F790" i="161"/>
  <c r="D790" i="161"/>
  <c r="E790" i="161" s="1"/>
  <c r="B790" i="161"/>
  <c r="J789" i="161"/>
  <c r="I789" i="161"/>
  <c r="H789" i="161"/>
  <c r="F789" i="161"/>
  <c r="D789" i="161"/>
  <c r="E789" i="161" s="1"/>
  <c r="B789" i="161"/>
  <c r="J788" i="161"/>
  <c r="I788" i="161"/>
  <c r="H788" i="161"/>
  <c r="F788" i="161"/>
  <c r="D788" i="161"/>
  <c r="E788" i="161" s="1"/>
  <c r="B788" i="161"/>
  <c r="J787" i="161"/>
  <c r="I787" i="161"/>
  <c r="H787" i="161"/>
  <c r="F787" i="161"/>
  <c r="D787" i="161"/>
  <c r="E787" i="161" s="1"/>
  <c r="B787" i="161"/>
  <c r="J786" i="161"/>
  <c r="I786" i="161"/>
  <c r="H786" i="161"/>
  <c r="F786" i="161"/>
  <c r="D786" i="161"/>
  <c r="E786" i="161" s="1"/>
  <c r="B786" i="161"/>
  <c r="J785" i="161"/>
  <c r="I785" i="161"/>
  <c r="H785" i="161"/>
  <c r="F785" i="161"/>
  <c r="D785" i="161"/>
  <c r="E785" i="161" s="1"/>
  <c r="B785" i="161"/>
  <c r="J784" i="161"/>
  <c r="I784" i="161"/>
  <c r="H784" i="161"/>
  <c r="F784" i="161"/>
  <c r="D784" i="161"/>
  <c r="E784" i="161" s="1"/>
  <c r="B784" i="161"/>
  <c r="J783" i="161"/>
  <c r="I783" i="161"/>
  <c r="H783" i="161"/>
  <c r="F783" i="161"/>
  <c r="D783" i="161"/>
  <c r="E783" i="161" s="1"/>
  <c r="B783" i="161"/>
  <c r="J782" i="161"/>
  <c r="I782" i="161"/>
  <c r="H782" i="161"/>
  <c r="F782" i="161"/>
  <c r="D782" i="161"/>
  <c r="E782" i="161" s="1"/>
  <c r="B782" i="161"/>
  <c r="J781" i="161"/>
  <c r="I781" i="161"/>
  <c r="H781" i="161"/>
  <c r="F781" i="161"/>
  <c r="D781" i="161"/>
  <c r="E781" i="161" s="1"/>
  <c r="B781" i="161"/>
  <c r="J780" i="161"/>
  <c r="I780" i="161"/>
  <c r="H780" i="161"/>
  <c r="F780" i="161"/>
  <c r="D780" i="161"/>
  <c r="E780" i="161" s="1"/>
  <c r="B780" i="161"/>
  <c r="J779" i="161"/>
  <c r="I779" i="161"/>
  <c r="H779" i="161"/>
  <c r="F779" i="161"/>
  <c r="D779" i="161"/>
  <c r="E779" i="161" s="1"/>
  <c r="B779" i="161"/>
  <c r="J778" i="161"/>
  <c r="I778" i="161"/>
  <c r="H778" i="161"/>
  <c r="F778" i="161"/>
  <c r="D778" i="161"/>
  <c r="E778" i="161" s="1"/>
  <c r="B778" i="161"/>
  <c r="J777" i="161"/>
  <c r="I777" i="161"/>
  <c r="H777" i="161"/>
  <c r="F777" i="161"/>
  <c r="D777" i="161"/>
  <c r="E777" i="161" s="1"/>
  <c r="B777" i="161"/>
  <c r="J776" i="161"/>
  <c r="I776" i="161"/>
  <c r="H776" i="161"/>
  <c r="F776" i="161"/>
  <c r="D776" i="161"/>
  <c r="E776" i="161" s="1"/>
  <c r="B776" i="161"/>
  <c r="J775" i="161"/>
  <c r="I775" i="161"/>
  <c r="H775" i="161"/>
  <c r="F775" i="161"/>
  <c r="D775" i="161"/>
  <c r="E775" i="161" s="1"/>
  <c r="B775" i="161"/>
  <c r="J774" i="161"/>
  <c r="I774" i="161"/>
  <c r="H774" i="161"/>
  <c r="F774" i="161"/>
  <c r="D774" i="161"/>
  <c r="E774" i="161" s="1"/>
  <c r="B774" i="161"/>
  <c r="J773" i="161"/>
  <c r="I773" i="161"/>
  <c r="H773" i="161"/>
  <c r="F773" i="161"/>
  <c r="D773" i="161"/>
  <c r="E773" i="161" s="1"/>
  <c r="B773" i="161"/>
  <c r="J772" i="161"/>
  <c r="I772" i="161"/>
  <c r="H772" i="161"/>
  <c r="F772" i="161"/>
  <c r="D772" i="161"/>
  <c r="E772" i="161" s="1"/>
  <c r="B772" i="161"/>
  <c r="J771" i="161"/>
  <c r="I771" i="161"/>
  <c r="H771" i="161"/>
  <c r="F771" i="161"/>
  <c r="D771" i="161"/>
  <c r="E771" i="161" s="1"/>
  <c r="B771" i="161"/>
  <c r="J770" i="161"/>
  <c r="I770" i="161"/>
  <c r="H770" i="161"/>
  <c r="F770" i="161"/>
  <c r="D770" i="161"/>
  <c r="E770" i="161" s="1"/>
  <c r="B770" i="161"/>
  <c r="J769" i="161"/>
  <c r="I769" i="161"/>
  <c r="H769" i="161"/>
  <c r="F769" i="161"/>
  <c r="D769" i="161"/>
  <c r="E769" i="161" s="1"/>
  <c r="B769" i="161"/>
  <c r="J768" i="161"/>
  <c r="I768" i="161"/>
  <c r="H768" i="161"/>
  <c r="F768" i="161"/>
  <c r="D768" i="161"/>
  <c r="E768" i="161" s="1"/>
  <c r="B768" i="161"/>
  <c r="J767" i="161"/>
  <c r="I767" i="161"/>
  <c r="H767" i="161"/>
  <c r="F767" i="161"/>
  <c r="D767" i="161"/>
  <c r="E767" i="161" s="1"/>
  <c r="B767" i="161"/>
  <c r="J766" i="161"/>
  <c r="I766" i="161"/>
  <c r="H766" i="161"/>
  <c r="F766" i="161"/>
  <c r="D766" i="161"/>
  <c r="E766" i="161" s="1"/>
  <c r="B766" i="161"/>
  <c r="J765" i="161"/>
  <c r="I765" i="161"/>
  <c r="H765" i="161"/>
  <c r="F765" i="161"/>
  <c r="D765" i="161"/>
  <c r="E765" i="161" s="1"/>
  <c r="B765" i="161"/>
  <c r="J764" i="161"/>
  <c r="I764" i="161"/>
  <c r="H764" i="161"/>
  <c r="F764" i="161"/>
  <c r="D764" i="161"/>
  <c r="E764" i="161" s="1"/>
  <c r="B764" i="161"/>
  <c r="J763" i="161"/>
  <c r="I763" i="161"/>
  <c r="H763" i="161"/>
  <c r="F763" i="161"/>
  <c r="D763" i="161"/>
  <c r="E763" i="161" s="1"/>
  <c r="B763" i="161"/>
  <c r="J762" i="161"/>
  <c r="I762" i="161"/>
  <c r="H762" i="161"/>
  <c r="F762" i="161"/>
  <c r="D762" i="161"/>
  <c r="E762" i="161" s="1"/>
  <c r="B762" i="161"/>
  <c r="J761" i="161"/>
  <c r="I761" i="161"/>
  <c r="H761" i="161"/>
  <c r="F761" i="161"/>
  <c r="D761" i="161"/>
  <c r="E761" i="161" s="1"/>
  <c r="B761" i="161"/>
  <c r="J760" i="161"/>
  <c r="I760" i="161"/>
  <c r="H760" i="161"/>
  <c r="F760" i="161"/>
  <c r="D760" i="161"/>
  <c r="E760" i="161" s="1"/>
  <c r="B760" i="161"/>
  <c r="J759" i="161"/>
  <c r="I759" i="161"/>
  <c r="H759" i="161"/>
  <c r="F759" i="161"/>
  <c r="D759" i="161"/>
  <c r="E759" i="161" s="1"/>
  <c r="B759" i="161"/>
  <c r="J758" i="161"/>
  <c r="I758" i="161"/>
  <c r="H758" i="161"/>
  <c r="F758" i="161"/>
  <c r="D758" i="161"/>
  <c r="E758" i="161" s="1"/>
  <c r="B758" i="161"/>
  <c r="J757" i="161"/>
  <c r="I757" i="161"/>
  <c r="H757" i="161"/>
  <c r="F757" i="161"/>
  <c r="D757" i="161"/>
  <c r="E757" i="161" s="1"/>
  <c r="B757" i="161"/>
  <c r="J756" i="161"/>
  <c r="I756" i="161"/>
  <c r="H756" i="161"/>
  <c r="F756" i="161"/>
  <c r="D756" i="161"/>
  <c r="E756" i="161" s="1"/>
  <c r="B756" i="161"/>
  <c r="J755" i="161"/>
  <c r="I755" i="161"/>
  <c r="H755" i="161"/>
  <c r="F755" i="161"/>
  <c r="D755" i="161"/>
  <c r="E755" i="161" s="1"/>
  <c r="B755" i="161"/>
  <c r="J754" i="161"/>
  <c r="I754" i="161"/>
  <c r="H754" i="161"/>
  <c r="F754" i="161"/>
  <c r="D754" i="161"/>
  <c r="E754" i="161" s="1"/>
  <c r="B754" i="161"/>
  <c r="J753" i="161"/>
  <c r="I753" i="161"/>
  <c r="H753" i="161"/>
  <c r="F753" i="161"/>
  <c r="D753" i="161"/>
  <c r="E753" i="161" s="1"/>
  <c r="B753" i="161"/>
  <c r="J752" i="161"/>
  <c r="I752" i="161"/>
  <c r="H752" i="161"/>
  <c r="F752" i="161"/>
  <c r="D752" i="161"/>
  <c r="E752" i="161" s="1"/>
  <c r="B752" i="161"/>
  <c r="J751" i="161"/>
  <c r="I751" i="161"/>
  <c r="H751" i="161"/>
  <c r="F751" i="161"/>
  <c r="D751" i="161"/>
  <c r="E751" i="161" s="1"/>
  <c r="B751" i="161"/>
  <c r="J750" i="161"/>
  <c r="I750" i="161"/>
  <c r="H750" i="161"/>
  <c r="F750" i="161"/>
  <c r="D750" i="161"/>
  <c r="E750" i="161" s="1"/>
  <c r="B750" i="161"/>
  <c r="J749" i="161"/>
  <c r="I749" i="161"/>
  <c r="H749" i="161"/>
  <c r="F749" i="161"/>
  <c r="D749" i="161"/>
  <c r="E749" i="161" s="1"/>
  <c r="B749" i="161"/>
  <c r="J748" i="161"/>
  <c r="I748" i="161"/>
  <c r="H748" i="161"/>
  <c r="F748" i="161"/>
  <c r="D748" i="161"/>
  <c r="E748" i="161" s="1"/>
  <c r="B748" i="161"/>
  <c r="J747" i="161"/>
  <c r="I747" i="161"/>
  <c r="H747" i="161"/>
  <c r="F747" i="161"/>
  <c r="D747" i="161"/>
  <c r="E747" i="161" s="1"/>
  <c r="B747" i="161"/>
  <c r="J746" i="161"/>
  <c r="I746" i="161"/>
  <c r="H746" i="161"/>
  <c r="F746" i="161"/>
  <c r="D746" i="161"/>
  <c r="E746" i="161" s="1"/>
  <c r="B746" i="161"/>
  <c r="J745" i="161"/>
  <c r="I745" i="161"/>
  <c r="H745" i="161"/>
  <c r="F745" i="161"/>
  <c r="D745" i="161"/>
  <c r="E745" i="161" s="1"/>
  <c r="B745" i="161"/>
  <c r="J744" i="161"/>
  <c r="I744" i="161"/>
  <c r="H744" i="161"/>
  <c r="F744" i="161"/>
  <c r="D744" i="161"/>
  <c r="E744" i="161" s="1"/>
  <c r="B744" i="161"/>
  <c r="J743" i="161"/>
  <c r="I743" i="161"/>
  <c r="H743" i="161"/>
  <c r="F743" i="161"/>
  <c r="D743" i="161"/>
  <c r="E743" i="161" s="1"/>
  <c r="B743" i="161"/>
  <c r="J742" i="161"/>
  <c r="I742" i="161"/>
  <c r="H742" i="161"/>
  <c r="F742" i="161"/>
  <c r="D742" i="161"/>
  <c r="E742" i="161" s="1"/>
  <c r="B742" i="161"/>
  <c r="J741" i="161"/>
  <c r="I741" i="161"/>
  <c r="H741" i="161"/>
  <c r="F741" i="161"/>
  <c r="D741" i="161"/>
  <c r="E741" i="161" s="1"/>
  <c r="B741" i="161"/>
  <c r="J740" i="161"/>
  <c r="I740" i="161"/>
  <c r="H740" i="161"/>
  <c r="F740" i="161"/>
  <c r="D740" i="161"/>
  <c r="E740" i="161" s="1"/>
  <c r="B740" i="161"/>
  <c r="J739" i="161"/>
  <c r="I739" i="161"/>
  <c r="H739" i="161"/>
  <c r="F739" i="161"/>
  <c r="D739" i="161"/>
  <c r="E739" i="161" s="1"/>
  <c r="B739" i="161"/>
  <c r="J738" i="161"/>
  <c r="I738" i="161"/>
  <c r="H738" i="161"/>
  <c r="F738" i="161"/>
  <c r="D738" i="161"/>
  <c r="E738" i="161" s="1"/>
  <c r="B738" i="161"/>
  <c r="J737" i="161"/>
  <c r="I737" i="161"/>
  <c r="H737" i="161"/>
  <c r="F737" i="161"/>
  <c r="D737" i="161"/>
  <c r="E737" i="161" s="1"/>
  <c r="B737" i="161"/>
  <c r="J736" i="161"/>
  <c r="I736" i="161"/>
  <c r="H736" i="161"/>
  <c r="F736" i="161"/>
  <c r="D736" i="161"/>
  <c r="E736" i="161" s="1"/>
  <c r="B736" i="161"/>
  <c r="J735" i="161"/>
  <c r="I735" i="161"/>
  <c r="H735" i="161"/>
  <c r="F735" i="161"/>
  <c r="D735" i="161"/>
  <c r="E735" i="161" s="1"/>
  <c r="B735" i="161"/>
  <c r="J734" i="161"/>
  <c r="I734" i="161"/>
  <c r="H734" i="161"/>
  <c r="F734" i="161"/>
  <c r="D734" i="161"/>
  <c r="E734" i="161" s="1"/>
  <c r="B734" i="161"/>
  <c r="J733" i="161"/>
  <c r="I733" i="161"/>
  <c r="H733" i="161"/>
  <c r="F733" i="161"/>
  <c r="D733" i="161"/>
  <c r="E733" i="161" s="1"/>
  <c r="B733" i="161"/>
  <c r="J732" i="161"/>
  <c r="I732" i="161"/>
  <c r="H732" i="161"/>
  <c r="F732" i="161"/>
  <c r="D732" i="161"/>
  <c r="E732" i="161" s="1"/>
  <c r="B732" i="161"/>
  <c r="J731" i="161"/>
  <c r="I731" i="161"/>
  <c r="H731" i="161"/>
  <c r="F731" i="161"/>
  <c r="D731" i="161"/>
  <c r="E731" i="161" s="1"/>
  <c r="B731" i="161"/>
  <c r="J730" i="161"/>
  <c r="I730" i="161"/>
  <c r="H730" i="161"/>
  <c r="F730" i="161"/>
  <c r="D730" i="161"/>
  <c r="E730" i="161" s="1"/>
  <c r="B730" i="161"/>
  <c r="J729" i="161"/>
  <c r="I729" i="161"/>
  <c r="H729" i="161"/>
  <c r="F729" i="161"/>
  <c r="D729" i="161"/>
  <c r="E729" i="161" s="1"/>
  <c r="B729" i="161"/>
  <c r="J728" i="161"/>
  <c r="I728" i="161"/>
  <c r="H728" i="161"/>
  <c r="F728" i="161"/>
  <c r="D728" i="161"/>
  <c r="E728" i="161" s="1"/>
  <c r="B728" i="161"/>
  <c r="J727" i="161"/>
  <c r="I727" i="161"/>
  <c r="H727" i="161"/>
  <c r="F727" i="161"/>
  <c r="D727" i="161"/>
  <c r="E727" i="161" s="1"/>
  <c r="B727" i="161"/>
  <c r="J726" i="161"/>
  <c r="I726" i="161"/>
  <c r="H726" i="161"/>
  <c r="F726" i="161"/>
  <c r="D726" i="161"/>
  <c r="E726" i="161" s="1"/>
  <c r="B726" i="161"/>
  <c r="J725" i="161"/>
  <c r="I725" i="161"/>
  <c r="H725" i="161"/>
  <c r="F725" i="161"/>
  <c r="D725" i="161"/>
  <c r="E725" i="161" s="1"/>
  <c r="B725" i="161"/>
  <c r="J724" i="161"/>
  <c r="I724" i="161"/>
  <c r="H724" i="161"/>
  <c r="F724" i="161"/>
  <c r="D724" i="161"/>
  <c r="E724" i="161" s="1"/>
  <c r="B724" i="161"/>
  <c r="J723" i="161"/>
  <c r="I723" i="161"/>
  <c r="H723" i="161"/>
  <c r="F723" i="161"/>
  <c r="D723" i="161"/>
  <c r="E723" i="161" s="1"/>
  <c r="B723" i="161"/>
  <c r="J722" i="161"/>
  <c r="I722" i="161"/>
  <c r="H722" i="161"/>
  <c r="F722" i="161"/>
  <c r="D722" i="161"/>
  <c r="E722" i="161" s="1"/>
  <c r="B722" i="161"/>
  <c r="J721" i="161"/>
  <c r="I721" i="161"/>
  <c r="H721" i="161"/>
  <c r="F721" i="161"/>
  <c r="D721" i="161"/>
  <c r="E721" i="161" s="1"/>
  <c r="B721" i="161"/>
  <c r="J720" i="161"/>
  <c r="I720" i="161"/>
  <c r="H720" i="161"/>
  <c r="F720" i="161"/>
  <c r="D720" i="161"/>
  <c r="E720" i="161" s="1"/>
  <c r="B720" i="161"/>
  <c r="J719" i="161"/>
  <c r="I719" i="161"/>
  <c r="H719" i="161"/>
  <c r="F719" i="161"/>
  <c r="D719" i="161"/>
  <c r="E719" i="161" s="1"/>
  <c r="B719" i="161"/>
  <c r="J718" i="161"/>
  <c r="I718" i="161"/>
  <c r="H718" i="161"/>
  <c r="F718" i="161"/>
  <c r="D718" i="161"/>
  <c r="E718" i="161" s="1"/>
  <c r="B718" i="161"/>
  <c r="J717" i="161"/>
  <c r="I717" i="161"/>
  <c r="H717" i="161"/>
  <c r="F717" i="161"/>
  <c r="D717" i="161"/>
  <c r="E717" i="161" s="1"/>
  <c r="B717" i="161"/>
  <c r="J716" i="161"/>
  <c r="I716" i="161"/>
  <c r="H716" i="161"/>
  <c r="F716" i="161"/>
  <c r="D716" i="161"/>
  <c r="E716" i="161" s="1"/>
  <c r="B716" i="161"/>
  <c r="J715" i="161"/>
  <c r="I715" i="161"/>
  <c r="H715" i="161"/>
  <c r="F715" i="161"/>
  <c r="D715" i="161"/>
  <c r="E715" i="161" s="1"/>
  <c r="B715" i="161"/>
  <c r="J714" i="161"/>
  <c r="I714" i="161"/>
  <c r="H714" i="161"/>
  <c r="F714" i="161"/>
  <c r="D714" i="161"/>
  <c r="E714" i="161" s="1"/>
  <c r="B714" i="161"/>
  <c r="J713" i="161"/>
  <c r="I713" i="161"/>
  <c r="H713" i="161"/>
  <c r="F713" i="161"/>
  <c r="D713" i="161"/>
  <c r="E713" i="161" s="1"/>
  <c r="B713" i="161"/>
  <c r="J712" i="161"/>
  <c r="I712" i="161"/>
  <c r="H712" i="161"/>
  <c r="F712" i="161"/>
  <c r="D712" i="161"/>
  <c r="E712" i="161" s="1"/>
  <c r="B712" i="161"/>
  <c r="J711" i="161"/>
  <c r="I711" i="161"/>
  <c r="H711" i="161"/>
  <c r="F711" i="161"/>
  <c r="D711" i="161"/>
  <c r="E711" i="161" s="1"/>
  <c r="B711" i="161"/>
  <c r="J710" i="161"/>
  <c r="I710" i="161"/>
  <c r="H710" i="161"/>
  <c r="F710" i="161"/>
  <c r="D710" i="161"/>
  <c r="E710" i="161" s="1"/>
  <c r="B710" i="161"/>
  <c r="J709" i="161"/>
  <c r="I709" i="161"/>
  <c r="H709" i="161"/>
  <c r="F709" i="161"/>
  <c r="D709" i="161"/>
  <c r="E709" i="161" s="1"/>
  <c r="B709" i="161"/>
  <c r="J708" i="161"/>
  <c r="I708" i="161"/>
  <c r="H708" i="161"/>
  <c r="F708" i="161"/>
  <c r="D708" i="161"/>
  <c r="E708" i="161" s="1"/>
  <c r="B708" i="161"/>
  <c r="J707" i="161"/>
  <c r="I707" i="161"/>
  <c r="H707" i="161"/>
  <c r="F707" i="161"/>
  <c r="D707" i="161"/>
  <c r="E707" i="161" s="1"/>
  <c r="B707" i="161"/>
  <c r="J706" i="161"/>
  <c r="I706" i="161"/>
  <c r="H706" i="161"/>
  <c r="F706" i="161"/>
  <c r="D706" i="161"/>
  <c r="E706" i="161" s="1"/>
  <c r="B706" i="161"/>
  <c r="J705" i="161"/>
  <c r="I705" i="161"/>
  <c r="H705" i="161"/>
  <c r="F705" i="161"/>
  <c r="D705" i="161"/>
  <c r="E705" i="161" s="1"/>
  <c r="B705" i="161"/>
  <c r="J704" i="161"/>
  <c r="I704" i="161"/>
  <c r="H704" i="161"/>
  <c r="F704" i="161"/>
  <c r="D704" i="161"/>
  <c r="E704" i="161" s="1"/>
  <c r="B704" i="161"/>
  <c r="J703" i="161"/>
  <c r="I703" i="161"/>
  <c r="H703" i="161"/>
  <c r="F703" i="161"/>
  <c r="D703" i="161"/>
  <c r="E703" i="161" s="1"/>
  <c r="B703" i="161"/>
  <c r="J702" i="161"/>
  <c r="I702" i="161"/>
  <c r="H702" i="161"/>
  <c r="F702" i="161"/>
  <c r="D702" i="161"/>
  <c r="E702" i="161" s="1"/>
  <c r="B702" i="161"/>
  <c r="J701" i="161"/>
  <c r="I701" i="161"/>
  <c r="H701" i="161"/>
  <c r="F701" i="161"/>
  <c r="D701" i="161"/>
  <c r="E701" i="161" s="1"/>
  <c r="B701" i="161"/>
  <c r="J700" i="161"/>
  <c r="I700" i="161"/>
  <c r="H700" i="161"/>
  <c r="F700" i="161"/>
  <c r="D700" i="161"/>
  <c r="E700" i="161" s="1"/>
  <c r="B700" i="161"/>
  <c r="J699" i="161"/>
  <c r="I699" i="161"/>
  <c r="H699" i="161"/>
  <c r="F699" i="161"/>
  <c r="D699" i="161"/>
  <c r="E699" i="161" s="1"/>
  <c r="B699" i="161"/>
  <c r="J698" i="161"/>
  <c r="I698" i="161"/>
  <c r="H698" i="161"/>
  <c r="F698" i="161"/>
  <c r="D698" i="161"/>
  <c r="E698" i="161" s="1"/>
  <c r="B698" i="161"/>
  <c r="J697" i="161"/>
  <c r="I697" i="161"/>
  <c r="H697" i="161"/>
  <c r="F697" i="161"/>
  <c r="D697" i="161"/>
  <c r="E697" i="161" s="1"/>
  <c r="B697" i="161"/>
  <c r="J696" i="161"/>
  <c r="I696" i="161"/>
  <c r="H696" i="161"/>
  <c r="F696" i="161"/>
  <c r="D696" i="161"/>
  <c r="E696" i="161" s="1"/>
  <c r="B696" i="161"/>
  <c r="J695" i="161"/>
  <c r="I695" i="161"/>
  <c r="H695" i="161"/>
  <c r="F695" i="161"/>
  <c r="D695" i="161"/>
  <c r="E695" i="161" s="1"/>
  <c r="B695" i="161"/>
  <c r="J694" i="161"/>
  <c r="I694" i="161"/>
  <c r="H694" i="161"/>
  <c r="F694" i="161"/>
  <c r="D694" i="161"/>
  <c r="E694" i="161" s="1"/>
  <c r="B694" i="161"/>
  <c r="J693" i="161"/>
  <c r="I693" i="161"/>
  <c r="H693" i="161"/>
  <c r="F693" i="161"/>
  <c r="D693" i="161"/>
  <c r="E693" i="161" s="1"/>
  <c r="B693" i="161"/>
  <c r="J692" i="161"/>
  <c r="I692" i="161"/>
  <c r="H692" i="161"/>
  <c r="F692" i="161"/>
  <c r="D692" i="161"/>
  <c r="E692" i="161" s="1"/>
  <c r="B692" i="161"/>
  <c r="J691" i="161"/>
  <c r="I691" i="161"/>
  <c r="H691" i="161"/>
  <c r="F691" i="161"/>
  <c r="D691" i="161"/>
  <c r="E691" i="161" s="1"/>
  <c r="B691" i="161"/>
  <c r="J690" i="161"/>
  <c r="I690" i="161"/>
  <c r="H690" i="161"/>
  <c r="F690" i="161"/>
  <c r="D690" i="161"/>
  <c r="E690" i="161" s="1"/>
  <c r="B690" i="161"/>
  <c r="J689" i="161"/>
  <c r="I689" i="161"/>
  <c r="H689" i="161"/>
  <c r="F689" i="161"/>
  <c r="D689" i="161"/>
  <c r="E689" i="161" s="1"/>
  <c r="B689" i="161"/>
  <c r="J688" i="161"/>
  <c r="I688" i="161"/>
  <c r="H688" i="161"/>
  <c r="F688" i="161"/>
  <c r="D688" i="161"/>
  <c r="E688" i="161" s="1"/>
  <c r="B688" i="161"/>
  <c r="J687" i="161"/>
  <c r="I687" i="161"/>
  <c r="H687" i="161"/>
  <c r="F687" i="161"/>
  <c r="D687" i="161"/>
  <c r="E687" i="161" s="1"/>
  <c r="B687" i="161"/>
  <c r="J686" i="161"/>
  <c r="I686" i="161"/>
  <c r="H686" i="161"/>
  <c r="F686" i="161"/>
  <c r="D686" i="161"/>
  <c r="E686" i="161" s="1"/>
  <c r="B686" i="161"/>
  <c r="J685" i="161"/>
  <c r="I685" i="161"/>
  <c r="H685" i="161"/>
  <c r="F685" i="161"/>
  <c r="D685" i="161"/>
  <c r="E685" i="161" s="1"/>
  <c r="B685" i="161"/>
  <c r="J684" i="161"/>
  <c r="I684" i="161"/>
  <c r="H684" i="161"/>
  <c r="F684" i="161"/>
  <c r="D684" i="161"/>
  <c r="E684" i="161" s="1"/>
  <c r="B684" i="161"/>
  <c r="J683" i="161"/>
  <c r="I683" i="161"/>
  <c r="H683" i="161"/>
  <c r="F683" i="161"/>
  <c r="D683" i="161"/>
  <c r="E683" i="161" s="1"/>
  <c r="B683" i="161"/>
  <c r="J682" i="161"/>
  <c r="I682" i="161"/>
  <c r="H682" i="161"/>
  <c r="F682" i="161"/>
  <c r="D682" i="161"/>
  <c r="E682" i="161" s="1"/>
  <c r="B682" i="161"/>
  <c r="J681" i="161"/>
  <c r="I681" i="161"/>
  <c r="H681" i="161"/>
  <c r="F681" i="161"/>
  <c r="D681" i="161"/>
  <c r="E681" i="161" s="1"/>
  <c r="B681" i="161"/>
  <c r="J680" i="161"/>
  <c r="I680" i="161"/>
  <c r="H680" i="161"/>
  <c r="F680" i="161"/>
  <c r="D680" i="161"/>
  <c r="E680" i="161" s="1"/>
  <c r="B680" i="161"/>
  <c r="J679" i="161"/>
  <c r="I679" i="161"/>
  <c r="H679" i="161"/>
  <c r="F679" i="161"/>
  <c r="D679" i="161"/>
  <c r="E679" i="161" s="1"/>
  <c r="B679" i="161"/>
  <c r="J678" i="161"/>
  <c r="I678" i="161"/>
  <c r="H678" i="161"/>
  <c r="F678" i="161"/>
  <c r="D678" i="161"/>
  <c r="E678" i="161" s="1"/>
  <c r="B678" i="161"/>
  <c r="J677" i="161"/>
  <c r="I677" i="161"/>
  <c r="H677" i="161"/>
  <c r="F677" i="161"/>
  <c r="D677" i="161"/>
  <c r="E677" i="161" s="1"/>
  <c r="B677" i="161"/>
  <c r="J676" i="161"/>
  <c r="I676" i="161"/>
  <c r="H676" i="161"/>
  <c r="F676" i="161"/>
  <c r="D676" i="161"/>
  <c r="E676" i="161" s="1"/>
  <c r="B676" i="161"/>
  <c r="J675" i="161"/>
  <c r="I675" i="161"/>
  <c r="H675" i="161"/>
  <c r="F675" i="161"/>
  <c r="D675" i="161"/>
  <c r="E675" i="161" s="1"/>
  <c r="B675" i="161"/>
  <c r="J674" i="161"/>
  <c r="I674" i="161"/>
  <c r="H674" i="161"/>
  <c r="F674" i="161"/>
  <c r="D674" i="161"/>
  <c r="E674" i="161" s="1"/>
  <c r="B674" i="161"/>
  <c r="J673" i="161"/>
  <c r="I673" i="161"/>
  <c r="H673" i="161"/>
  <c r="F673" i="161"/>
  <c r="D673" i="161"/>
  <c r="E673" i="161" s="1"/>
  <c r="B673" i="161"/>
  <c r="J672" i="161"/>
  <c r="I672" i="161"/>
  <c r="H672" i="161"/>
  <c r="F672" i="161"/>
  <c r="D672" i="161"/>
  <c r="E672" i="161" s="1"/>
  <c r="B672" i="161"/>
  <c r="J671" i="161"/>
  <c r="I671" i="161"/>
  <c r="H671" i="161"/>
  <c r="F671" i="161"/>
  <c r="D671" i="161"/>
  <c r="E671" i="161" s="1"/>
  <c r="B671" i="161"/>
  <c r="J670" i="161"/>
  <c r="I670" i="161"/>
  <c r="H670" i="161"/>
  <c r="F670" i="161"/>
  <c r="D670" i="161"/>
  <c r="E670" i="161" s="1"/>
  <c r="B670" i="161"/>
  <c r="J669" i="161"/>
  <c r="I669" i="161"/>
  <c r="H669" i="161"/>
  <c r="F669" i="161"/>
  <c r="D669" i="161"/>
  <c r="E669" i="161" s="1"/>
  <c r="B669" i="161"/>
  <c r="J668" i="161"/>
  <c r="I668" i="161"/>
  <c r="H668" i="161"/>
  <c r="F668" i="161"/>
  <c r="D668" i="161"/>
  <c r="E668" i="161" s="1"/>
  <c r="B668" i="161"/>
  <c r="J667" i="161"/>
  <c r="I667" i="161"/>
  <c r="H667" i="161"/>
  <c r="F667" i="161"/>
  <c r="D667" i="161"/>
  <c r="E667" i="161" s="1"/>
  <c r="B667" i="161"/>
  <c r="J666" i="161"/>
  <c r="I666" i="161"/>
  <c r="H666" i="161"/>
  <c r="F666" i="161"/>
  <c r="D666" i="161"/>
  <c r="E666" i="161" s="1"/>
  <c r="B666" i="161"/>
  <c r="J665" i="161"/>
  <c r="I665" i="161"/>
  <c r="H665" i="161"/>
  <c r="F665" i="161"/>
  <c r="D665" i="161"/>
  <c r="E665" i="161" s="1"/>
  <c r="B665" i="161"/>
  <c r="J664" i="161"/>
  <c r="I664" i="161"/>
  <c r="H664" i="161"/>
  <c r="F664" i="161"/>
  <c r="D664" i="161"/>
  <c r="E664" i="161" s="1"/>
  <c r="B664" i="161"/>
  <c r="J663" i="161"/>
  <c r="I663" i="161"/>
  <c r="H663" i="161"/>
  <c r="F663" i="161"/>
  <c r="D663" i="161"/>
  <c r="E663" i="161" s="1"/>
  <c r="B663" i="161"/>
  <c r="J662" i="161"/>
  <c r="I662" i="161"/>
  <c r="H662" i="161"/>
  <c r="F662" i="161"/>
  <c r="D662" i="161"/>
  <c r="E662" i="161" s="1"/>
  <c r="B662" i="161"/>
  <c r="J661" i="161"/>
  <c r="I661" i="161"/>
  <c r="H661" i="161"/>
  <c r="F661" i="161"/>
  <c r="D661" i="161"/>
  <c r="E661" i="161" s="1"/>
  <c r="B661" i="161"/>
  <c r="J660" i="161"/>
  <c r="I660" i="161"/>
  <c r="H660" i="161"/>
  <c r="F660" i="161"/>
  <c r="D660" i="161"/>
  <c r="E660" i="161" s="1"/>
  <c r="B660" i="161"/>
  <c r="J659" i="161"/>
  <c r="I659" i="161"/>
  <c r="H659" i="161"/>
  <c r="F659" i="161"/>
  <c r="D659" i="161"/>
  <c r="E659" i="161" s="1"/>
  <c r="B659" i="161"/>
  <c r="J658" i="161"/>
  <c r="I658" i="161"/>
  <c r="H658" i="161"/>
  <c r="F658" i="161"/>
  <c r="D658" i="161"/>
  <c r="E658" i="161" s="1"/>
  <c r="B658" i="161"/>
  <c r="J657" i="161"/>
  <c r="I657" i="161"/>
  <c r="H657" i="161"/>
  <c r="F657" i="161"/>
  <c r="D657" i="161"/>
  <c r="E657" i="161" s="1"/>
  <c r="B657" i="161"/>
  <c r="J656" i="161"/>
  <c r="I656" i="161"/>
  <c r="H656" i="161"/>
  <c r="F656" i="161"/>
  <c r="D656" i="161"/>
  <c r="E656" i="161" s="1"/>
  <c r="B656" i="161"/>
  <c r="J655" i="161"/>
  <c r="I655" i="161"/>
  <c r="H655" i="161"/>
  <c r="F655" i="161"/>
  <c r="D655" i="161"/>
  <c r="E655" i="161" s="1"/>
  <c r="B655" i="161"/>
  <c r="J654" i="161"/>
  <c r="I654" i="161"/>
  <c r="H654" i="161"/>
  <c r="F654" i="161"/>
  <c r="D654" i="161"/>
  <c r="E654" i="161" s="1"/>
  <c r="B654" i="161"/>
  <c r="J653" i="161"/>
  <c r="I653" i="161"/>
  <c r="H653" i="161"/>
  <c r="F653" i="161"/>
  <c r="D653" i="161"/>
  <c r="E653" i="161" s="1"/>
  <c r="B653" i="161"/>
  <c r="J652" i="161"/>
  <c r="I652" i="161"/>
  <c r="H652" i="161"/>
  <c r="F652" i="161"/>
  <c r="D652" i="161"/>
  <c r="E652" i="161" s="1"/>
  <c r="B652" i="161"/>
  <c r="J651" i="161"/>
  <c r="I651" i="161"/>
  <c r="H651" i="161"/>
  <c r="F651" i="161"/>
  <c r="D651" i="161"/>
  <c r="E651" i="161" s="1"/>
  <c r="B651" i="161"/>
  <c r="J650" i="161"/>
  <c r="I650" i="161"/>
  <c r="H650" i="161"/>
  <c r="F650" i="161"/>
  <c r="D650" i="161"/>
  <c r="E650" i="161" s="1"/>
  <c r="B650" i="161"/>
  <c r="J649" i="161"/>
  <c r="I649" i="161"/>
  <c r="H649" i="161"/>
  <c r="F649" i="161"/>
  <c r="D649" i="161"/>
  <c r="E649" i="161" s="1"/>
  <c r="B649" i="161"/>
  <c r="J648" i="161"/>
  <c r="I648" i="161"/>
  <c r="H648" i="161"/>
  <c r="F648" i="161"/>
  <c r="D648" i="161"/>
  <c r="E648" i="161" s="1"/>
  <c r="B648" i="161"/>
  <c r="J647" i="161"/>
  <c r="I647" i="161"/>
  <c r="H647" i="161"/>
  <c r="F647" i="161"/>
  <c r="D647" i="161"/>
  <c r="E647" i="161" s="1"/>
  <c r="B647" i="161"/>
  <c r="J646" i="161"/>
  <c r="I646" i="161"/>
  <c r="H646" i="161"/>
  <c r="F646" i="161"/>
  <c r="D646" i="161"/>
  <c r="E646" i="161" s="1"/>
  <c r="B646" i="161"/>
  <c r="J645" i="161"/>
  <c r="I645" i="161"/>
  <c r="H645" i="161"/>
  <c r="F645" i="161"/>
  <c r="D645" i="161"/>
  <c r="E645" i="161" s="1"/>
  <c r="B645" i="161"/>
  <c r="J644" i="161"/>
  <c r="I644" i="161"/>
  <c r="H644" i="161"/>
  <c r="F644" i="161"/>
  <c r="D644" i="161"/>
  <c r="E644" i="161" s="1"/>
  <c r="B644" i="161"/>
  <c r="J643" i="161"/>
  <c r="I643" i="161"/>
  <c r="H643" i="161"/>
  <c r="F643" i="161"/>
  <c r="D643" i="161"/>
  <c r="E643" i="161" s="1"/>
  <c r="B643" i="161"/>
  <c r="J642" i="161"/>
  <c r="I642" i="161"/>
  <c r="H642" i="161"/>
  <c r="F642" i="161"/>
  <c r="D642" i="161"/>
  <c r="E642" i="161" s="1"/>
  <c r="B642" i="161"/>
  <c r="J641" i="161"/>
  <c r="I641" i="161"/>
  <c r="H641" i="161"/>
  <c r="F641" i="161"/>
  <c r="D641" i="161"/>
  <c r="E641" i="161" s="1"/>
  <c r="B641" i="161"/>
  <c r="J640" i="161"/>
  <c r="I640" i="161"/>
  <c r="H640" i="161"/>
  <c r="F640" i="161"/>
  <c r="D640" i="161"/>
  <c r="E640" i="161" s="1"/>
  <c r="B640" i="161"/>
  <c r="J639" i="161"/>
  <c r="I639" i="161"/>
  <c r="H639" i="161"/>
  <c r="F639" i="161"/>
  <c r="D639" i="161"/>
  <c r="E639" i="161" s="1"/>
  <c r="B639" i="161"/>
  <c r="J638" i="161"/>
  <c r="I638" i="161"/>
  <c r="H638" i="161"/>
  <c r="F638" i="161"/>
  <c r="D638" i="161"/>
  <c r="E638" i="161" s="1"/>
  <c r="B638" i="161"/>
  <c r="J637" i="161"/>
  <c r="I637" i="161"/>
  <c r="H637" i="161"/>
  <c r="F637" i="161"/>
  <c r="D637" i="161"/>
  <c r="E637" i="161" s="1"/>
  <c r="B637" i="161"/>
  <c r="J636" i="161"/>
  <c r="I636" i="161"/>
  <c r="H636" i="161"/>
  <c r="F636" i="161"/>
  <c r="D636" i="161"/>
  <c r="E636" i="161" s="1"/>
  <c r="B636" i="161"/>
  <c r="J635" i="161"/>
  <c r="I635" i="161"/>
  <c r="H635" i="161"/>
  <c r="F635" i="161"/>
  <c r="D635" i="161"/>
  <c r="E635" i="161" s="1"/>
  <c r="B635" i="161"/>
  <c r="J634" i="161"/>
  <c r="I634" i="161"/>
  <c r="H634" i="161"/>
  <c r="F634" i="161"/>
  <c r="D634" i="161"/>
  <c r="E634" i="161" s="1"/>
  <c r="B634" i="161"/>
  <c r="J633" i="161"/>
  <c r="I633" i="161"/>
  <c r="H633" i="161"/>
  <c r="F633" i="161"/>
  <c r="D633" i="161"/>
  <c r="E633" i="161" s="1"/>
  <c r="B633" i="161"/>
  <c r="J632" i="161"/>
  <c r="I632" i="161"/>
  <c r="H632" i="161"/>
  <c r="F632" i="161"/>
  <c r="D632" i="161"/>
  <c r="E632" i="161" s="1"/>
  <c r="B632" i="161"/>
  <c r="J631" i="161"/>
  <c r="I631" i="161"/>
  <c r="H631" i="161"/>
  <c r="F631" i="161"/>
  <c r="D631" i="161"/>
  <c r="E631" i="161" s="1"/>
  <c r="B631" i="161"/>
  <c r="J630" i="161"/>
  <c r="I630" i="161"/>
  <c r="H630" i="161"/>
  <c r="F630" i="161"/>
  <c r="D630" i="161"/>
  <c r="E630" i="161" s="1"/>
  <c r="B630" i="161"/>
  <c r="J629" i="161"/>
  <c r="I629" i="161"/>
  <c r="H629" i="161"/>
  <c r="F629" i="161"/>
  <c r="D629" i="161"/>
  <c r="E629" i="161" s="1"/>
  <c r="B629" i="161"/>
  <c r="J628" i="161"/>
  <c r="I628" i="161"/>
  <c r="H628" i="161"/>
  <c r="F628" i="161"/>
  <c r="D628" i="161"/>
  <c r="E628" i="161" s="1"/>
  <c r="B628" i="161"/>
  <c r="J627" i="161"/>
  <c r="I627" i="161"/>
  <c r="H627" i="161"/>
  <c r="F627" i="161"/>
  <c r="D627" i="161"/>
  <c r="E627" i="161" s="1"/>
  <c r="B627" i="161"/>
  <c r="J626" i="161"/>
  <c r="I626" i="161"/>
  <c r="H626" i="161"/>
  <c r="F626" i="161"/>
  <c r="D626" i="161"/>
  <c r="E626" i="161" s="1"/>
  <c r="B626" i="161"/>
  <c r="J625" i="161"/>
  <c r="I625" i="161"/>
  <c r="H625" i="161"/>
  <c r="F625" i="161"/>
  <c r="D625" i="161"/>
  <c r="E625" i="161" s="1"/>
  <c r="B625" i="161"/>
  <c r="J624" i="161"/>
  <c r="I624" i="161"/>
  <c r="H624" i="161"/>
  <c r="F624" i="161"/>
  <c r="D624" i="161"/>
  <c r="E624" i="161" s="1"/>
  <c r="B624" i="161"/>
  <c r="J623" i="161"/>
  <c r="I623" i="161"/>
  <c r="H623" i="161"/>
  <c r="F623" i="161"/>
  <c r="D623" i="161"/>
  <c r="E623" i="161" s="1"/>
  <c r="B623" i="161"/>
  <c r="J622" i="161"/>
  <c r="I622" i="161"/>
  <c r="H622" i="161"/>
  <c r="F622" i="161"/>
  <c r="D622" i="161"/>
  <c r="E622" i="161" s="1"/>
  <c r="B622" i="161"/>
  <c r="J621" i="161"/>
  <c r="I621" i="161"/>
  <c r="H621" i="161"/>
  <c r="F621" i="161"/>
  <c r="D621" i="161"/>
  <c r="E621" i="161" s="1"/>
  <c r="B621" i="161"/>
  <c r="J620" i="161"/>
  <c r="I620" i="161"/>
  <c r="H620" i="161"/>
  <c r="F620" i="161"/>
  <c r="D620" i="161"/>
  <c r="E620" i="161" s="1"/>
  <c r="B620" i="161"/>
  <c r="J619" i="161"/>
  <c r="I619" i="161"/>
  <c r="H619" i="161"/>
  <c r="F619" i="161"/>
  <c r="D619" i="161"/>
  <c r="E619" i="161" s="1"/>
  <c r="B619" i="161"/>
  <c r="J618" i="161"/>
  <c r="I618" i="161"/>
  <c r="H618" i="161"/>
  <c r="F618" i="161"/>
  <c r="D618" i="161"/>
  <c r="E618" i="161" s="1"/>
  <c r="B618" i="161"/>
  <c r="J617" i="161"/>
  <c r="I617" i="161"/>
  <c r="H617" i="161"/>
  <c r="F617" i="161"/>
  <c r="D617" i="161"/>
  <c r="E617" i="161" s="1"/>
  <c r="B617" i="161"/>
  <c r="J616" i="161"/>
  <c r="I616" i="161"/>
  <c r="H616" i="161"/>
  <c r="F616" i="161"/>
  <c r="D616" i="161"/>
  <c r="E616" i="161" s="1"/>
  <c r="B616" i="161"/>
  <c r="J615" i="161"/>
  <c r="I615" i="161"/>
  <c r="H615" i="161"/>
  <c r="F615" i="161"/>
  <c r="D615" i="161"/>
  <c r="E615" i="161" s="1"/>
  <c r="B615" i="161"/>
  <c r="J614" i="161"/>
  <c r="I614" i="161"/>
  <c r="H614" i="161"/>
  <c r="F614" i="161"/>
  <c r="D614" i="161"/>
  <c r="E614" i="161" s="1"/>
  <c r="B614" i="161"/>
  <c r="J613" i="161"/>
  <c r="I613" i="161"/>
  <c r="H613" i="161"/>
  <c r="F613" i="161"/>
  <c r="D613" i="161"/>
  <c r="E613" i="161" s="1"/>
  <c r="B613" i="161"/>
  <c r="J612" i="161"/>
  <c r="I612" i="161"/>
  <c r="H612" i="161"/>
  <c r="F612" i="161"/>
  <c r="D612" i="161"/>
  <c r="E612" i="161" s="1"/>
  <c r="B612" i="161"/>
  <c r="J611" i="161"/>
  <c r="I611" i="161"/>
  <c r="H611" i="161"/>
  <c r="F611" i="161"/>
  <c r="D611" i="161"/>
  <c r="E611" i="161" s="1"/>
  <c r="B611" i="161"/>
  <c r="J610" i="161"/>
  <c r="I610" i="161"/>
  <c r="H610" i="161"/>
  <c r="F610" i="161"/>
  <c r="D610" i="161"/>
  <c r="E610" i="161" s="1"/>
  <c r="B610" i="161"/>
  <c r="J609" i="161"/>
  <c r="I609" i="161"/>
  <c r="H609" i="161"/>
  <c r="F609" i="161"/>
  <c r="D609" i="161"/>
  <c r="E609" i="161" s="1"/>
  <c r="B609" i="161"/>
  <c r="J608" i="161"/>
  <c r="I608" i="161"/>
  <c r="H608" i="161"/>
  <c r="F608" i="161"/>
  <c r="D608" i="161"/>
  <c r="E608" i="161" s="1"/>
  <c r="B608" i="161"/>
  <c r="J607" i="161"/>
  <c r="I607" i="161"/>
  <c r="H607" i="161"/>
  <c r="F607" i="161"/>
  <c r="D607" i="161"/>
  <c r="E607" i="161" s="1"/>
  <c r="B607" i="161"/>
  <c r="J606" i="161"/>
  <c r="I606" i="161"/>
  <c r="H606" i="161"/>
  <c r="F606" i="161"/>
  <c r="D606" i="161"/>
  <c r="E606" i="161" s="1"/>
  <c r="B606" i="161"/>
  <c r="J605" i="161"/>
  <c r="I605" i="161"/>
  <c r="H605" i="161"/>
  <c r="F605" i="161"/>
  <c r="D605" i="161"/>
  <c r="E605" i="161" s="1"/>
  <c r="B605" i="161"/>
  <c r="J604" i="161"/>
  <c r="I604" i="161"/>
  <c r="H604" i="161"/>
  <c r="F604" i="161"/>
  <c r="D604" i="161"/>
  <c r="E604" i="161" s="1"/>
  <c r="B604" i="161"/>
  <c r="J603" i="161"/>
  <c r="I603" i="161"/>
  <c r="H603" i="161"/>
  <c r="F603" i="161"/>
  <c r="D603" i="161"/>
  <c r="E603" i="161" s="1"/>
  <c r="B603" i="161"/>
  <c r="J602" i="161"/>
  <c r="I602" i="161"/>
  <c r="H602" i="161"/>
  <c r="F602" i="161"/>
  <c r="D602" i="161"/>
  <c r="E602" i="161" s="1"/>
  <c r="B602" i="161"/>
  <c r="J601" i="161"/>
  <c r="I601" i="161"/>
  <c r="H601" i="161"/>
  <c r="F601" i="161"/>
  <c r="D601" i="161"/>
  <c r="E601" i="161" s="1"/>
  <c r="B601" i="161"/>
  <c r="J600" i="161"/>
  <c r="I600" i="161"/>
  <c r="H600" i="161"/>
  <c r="F600" i="161"/>
  <c r="D600" i="161"/>
  <c r="E600" i="161" s="1"/>
  <c r="B600" i="161"/>
  <c r="J599" i="161"/>
  <c r="I599" i="161"/>
  <c r="H599" i="161"/>
  <c r="F599" i="161"/>
  <c r="D599" i="161"/>
  <c r="E599" i="161" s="1"/>
  <c r="B599" i="161"/>
  <c r="J598" i="161"/>
  <c r="I598" i="161"/>
  <c r="H598" i="161"/>
  <c r="F598" i="161"/>
  <c r="D598" i="161"/>
  <c r="E598" i="161" s="1"/>
  <c r="B598" i="161"/>
  <c r="J597" i="161"/>
  <c r="I597" i="161"/>
  <c r="H597" i="161"/>
  <c r="F597" i="161"/>
  <c r="D597" i="161"/>
  <c r="E597" i="161" s="1"/>
  <c r="B597" i="161"/>
  <c r="J596" i="161"/>
  <c r="I596" i="161"/>
  <c r="H596" i="161"/>
  <c r="F596" i="161"/>
  <c r="D596" i="161"/>
  <c r="E596" i="161" s="1"/>
  <c r="B596" i="161"/>
  <c r="J595" i="161"/>
  <c r="I595" i="161"/>
  <c r="H595" i="161"/>
  <c r="F595" i="161"/>
  <c r="D595" i="161"/>
  <c r="E595" i="161" s="1"/>
  <c r="B595" i="161"/>
  <c r="J594" i="161"/>
  <c r="I594" i="161"/>
  <c r="H594" i="161"/>
  <c r="F594" i="161"/>
  <c r="D594" i="161"/>
  <c r="E594" i="161" s="1"/>
  <c r="B594" i="161"/>
  <c r="J593" i="161"/>
  <c r="I593" i="161"/>
  <c r="H593" i="161"/>
  <c r="F593" i="161"/>
  <c r="D593" i="161"/>
  <c r="E593" i="161" s="1"/>
  <c r="B593" i="161"/>
  <c r="J592" i="161"/>
  <c r="I592" i="161"/>
  <c r="H592" i="161"/>
  <c r="F592" i="161"/>
  <c r="D592" i="161"/>
  <c r="E592" i="161" s="1"/>
  <c r="B592" i="161"/>
  <c r="J591" i="161"/>
  <c r="I591" i="161"/>
  <c r="H591" i="161"/>
  <c r="F591" i="161"/>
  <c r="D591" i="161"/>
  <c r="E591" i="161" s="1"/>
  <c r="B591" i="161"/>
  <c r="J590" i="161"/>
  <c r="I590" i="161"/>
  <c r="H590" i="161"/>
  <c r="F590" i="161"/>
  <c r="D590" i="161"/>
  <c r="E590" i="161" s="1"/>
  <c r="B590" i="161"/>
  <c r="J589" i="161"/>
  <c r="I589" i="161"/>
  <c r="H589" i="161"/>
  <c r="F589" i="161"/>
  <c r="D589" i="161"/>
  <c r="E589" i="161" s="1"/>
  <c r="B589" i="161"/>
  <c r="J588" i="161"/>
  <c r="I588" i="161"/>
  <c r="H588" i="161"/>
  <c r="F588" i="161"/>
  <c r="D588" i="161"/>
  <c r="E588" i="161" s="1"/>
  <c r="B588" i="161"/>
  <c r="J587" i="161"/>
  <c r="I587" i="161"/>
  <c r="H587" i="161"/>
  <c r="F587" i="161"/>
  <c r="D587" i="161"/>
  <c r="E587" i="161" s="1"/>
  <c r="B587" i="161"/>
  <c r="J586" i="161"/>
  <c r="I586" i="161"/>
  <c r="H586" i="161"/>
  <c r="F586" i="161"/>
  <c r="D586" i="161"/>
  <c r="E586" i="161" s="1"/>
  <c r="B586" i="161"/>
  <c r="J585" i="161"/>
  <c r="I585" i="161"/>
  <c r="H585" i="161"/>
  <c r="F585" i="161"/>
  <c r="D585" i="161"/>
  <c r="E585" i="161" s="1"/>
  <c r="B585" i="161"/>
  <c r="J584" i="161"/>
  <c r="I584" i="161"/>
  <c r="H584" i="161"/>
  <c r="F584" i="161"/>
  <c r="D584" i="161"/>
  <c r="E584" i="161" s="1"/>
  <c r="B584" i="161"/>
  <c r="J583" i="161"/>
  <c r="I583" i="161"/>
  <c r="H583" i="161"/>
  <c r="F583" i="161"/>
  <c r="D583" i="161"/>
  <c r="E583" i="161" s="1"/>
  <c r="B583" i="161"/>
  <c r="J582" i="161"/>
  <c r="I582" i="161"/>
  <c r="H582" i="161"/>
  <c r="F582" i="161"/>
  <c r="D582" i="161"/>
  <c r="E582" i="161" s="1"/>
  <c r="B582" i="161"/>
  <c r="J581" i="161"/>
  <c r="I581" i="161"/>
  <c r="H581" i="161"/>
  <c r="F581" i="161"/>
  <c r="D581" i="161"/>
  <c r="E581" i="161" s="1"/>
  <c r="B581" i="161"/>
  <c r="J580" i="161"/>
  <c r="I580" i="161"/>
  <c r="H580" i="161"/>
  <c r="F580" i="161"/>
  <c r="D580" i="161"/>
  <c r="E580" i="161" s="1"/>
  <c r="B580" i="161"/>
  <c r="J579" i="161"/>
  <c r="I579" i="161"/>
  <c r="H579" i="161"/>
  <c r="F579" i="161"/>
  <c r="D579" i="161"/>
  <c r="E579" i="161" s="1"/>
  <c r="B579" i="161"/>
  <c r="J578" i="161"/>
  <c r="I578" i="161"/>
  <c r="H578" i="161"/>
  <c r="F578" i="161"/>
  <c r="D578" i="161"/>
  <c r="E578" i="161" s="1"/>
  <c r="B578" i="161"/>
  <c r="J577" i="161"/>
  <c r="I577" i="161"/>
  <c r="H577" i="161"/>
  <c r="F577" i="161"/>
  <c r="D577" i="161"/>
  <c r="E577" i="161" s="1"/>
  <c r="B577" i="161"/>
  <c r="J576" i="161"/>
  <c r="I576" i="161"/>
  <c r="H576" i="161"/>
  <c r="F576" i="161"/>
  <c r="D576" i="161"/>
  <c r="E576" i="161" s="1"/>
  <c r="B576" i="161"/>
  <c r="J575" i="161"/>
  <c r="I575" i="161"/>
  <c r="H575" i="161"/>
  <c r="F575" i="161"/>
  <c r="D575" i="161"/>
  <c r="E575" i="161" s="1"/>
  <c r="B575" i="161"/>
  <c r="J574" i="161"/>
  <c r="I574" i="161"/>
  <c r="H574" i="161"/>
  <c r="F574" i="161"/>
  <c r="D574" i="161"/>
  <c r="E574" i="161" s="1"/>
  <c r="B574" i="161"/>
  <c r="J573" i="161"/>
  <c r="I573" i="161"/>
  <c r="H573" i="161"/>
  <c r="F573" i="161"/>
  <c r="D573" i="161"/>
  <c r="E573" i="161" s="1"/>
  <c r="B573" i="161"/>
  <c r="J572" i="161"/>
  <c r="I572" i="161"/>
  <c r="H572" i="161"/>
  <c r="F572" i="161"/>
  <c r="D572" i="161"/>
  <c r="E572" i="161" s="1"/>
  <c r="B572" i="161"/>
  <c r="J571" i="161"/>
  <c r="I571" i="161"/>
  <c r="H571" i="161"/>
  <c r="F571" i="161"/>
  <c r="D571" i="161"/>
  <c r="E571" i="161" s="1"/>
  <c r="B571" i="161"/>
  <c r="J570" i="161"/>
  <c r="I570" i="161"/>
  <c r="H570" i="161"/>
  <c r="F570" i="161"/>
  <c r="D570" i="161"/>
  <c r="E570" i="161" s="1"/>
  <c r="B570" i="161"/>
  <c r="J569" i="161"/>
  <c r="I569" i="161"/>
  <c r="H569" i="161"/>
  <c r="F569" i="161"/>
  <c r="D569" i="161"/>
  <c r="E569" i="161" s="1"/>
  <c r="B569" i="161"/>
  <c r="J568" i="161"/>
  <c r="I568" i="161"/>
  <c r="H568" i="161"/>
  <c r="F568" i="161"/>
  <c r="D568" i="161"/>
  <c r="E568" i="161" s="1"/>
  <c r="B568" i="161"/>
  <c r="J567" i="161"/>
  <c r="I567" i="161"/>
  <c r="H567" i="161"/>
  <c r="F567" i="161"/>
  <c r="D567" i="161"/>
  <c r="E567" i="161" s="1"/>
  <c r="B567" i="161"/>
  <c r="J566" i="161"/>
  <c r="I566" i="161"/>
  <c r="H566" i="161"/>
  <c r="F566" i="161"/>
  <c r="D566" i="161"/>
  <c r="E566" i="161" s="1"/>
  <c r="B566" i="161"/>
  <c r="J565" i="161"/>
  <c r="I565" i="161"/>
  <c r="H565" i="161"/>
  <c r="F565" i="161"/>
  <c r="D565" i="161"/>
  <c r="E565" i="161" s="1"/>
  <c r="B565" i="161"/>
  <c r="J564" i="161"/>
  <c r="I564" i="161"/>
  <c r="H564" i="161"/>
  <c r="F564" i="161"/>
  <c r="D564" i="161"/>
  <c r="E564" i="161" s="1"/>
  <c r="B564" i="161"/>
  <c r="J563" i="161"/>
  <c r="I563" i="161"/>
  <c r="H563" i="161"/>
  <c r="F563" i="161"/>
  <c r="D563" i="161"/>
  <c r="E563" i="161" s="1"/>
  <c r="B563" i="161"/>
  <c r="J562" i="161"/>
  <c r="I562" i="161"/>
  <c r="H562" i="161"/>
  <c r="F562" i="161"/>
  <c r="D562" i="161"/>
  <c r="E562" i="161" s="1"/>
  <c r="B562" i="161"/>
  <c r="J561" i="161"/>
  <c r="I561" i="161"/>
  <c r="H561" i="161"/>
  <c r="F561" i="161"/>
  <c r="D561" i="161"/>
  <c r="E561" i="161" s="1"/>
  <c r="B561" i="161"/>
  <c r="J560" i="161"/>
  <c r="I560" i="161"/>
  <c r="H560" i="161"/>
  <c r="F560" i="161"/>
  <c r="D560" i="161"/>
  <c r="E560" i="161" s="1"/>
  <c r="B560" i="161"/>
  <c r="J559" i="161"/>
  <c r="I559" i="161"/>
  <c r="H559" i="161"/>
  <c r="F559" i="161"/>
  <c r="D559" i="161"/>
  <c r="E559" i="161" s="1"/>
  <c r="B559" i="161"/>
  <c r="J558" i="161"/>
  <c r="I558" i="161"/>
  <c r="H558" i="161"/>
  <c r="F558" i="161"/>
  <c r="D558" i="161"/>
  <c r="E558" i="161" s="1"/>
  <c r="B558" i="161"/>
  <c r="J557" i="161"/>
  <c r="I557" i="161"/>
  <c r="H557" i="161"/>
  <c r="F557" i="161"/>
  <c r="D557" i="161"/>
  <c r="E557" i="161" s="1"/>
  <c r="B557" i="161"/>
  <c r="J556" i="161"/>
  <c r="I556" i="161"/>
  <c r="H556" i="161"/>
  <c r="F556" i="161"/>
  <c r="D556" i="161"/>
  <c r="E556" i="161" s="1"/>
  <c r="B556" i="161"/>
  <c r="J555" i="161"/>
  <c r="I555" i="161"/>
  <c r="H555" i="161"/>
  <c r="F555" i="161"/>
  <c r="D555" i="161"/>
  <c r="E555" i="161" s="1"/>
  <c r="B555" i="161"/>
  <c r="J554" i="161"/>
  <c r="I554" i="161"/>
  <c r="H554" i="161"/>
  <c r="F554" i="161"/>
  <c r="D554" i="161"/>
  <c r="E554" i="161" s="1"/>
  <c r="B554" i="161"/>
  <c r="J553" i="161"/>
  <c r="I553" i="161"/>
  <c r="H553" i="161"/>
  <c r="F553" i="161"/>
  <c r="D553" i="161"/>
  <c r="E553" i="161" s="1"/>
  <c r="B553" i="161"/>
  <c r="J552" i="161"/>
  <c r="I552" i="161"/>
  <c r="H552" i="161"/>
  <c r="F552" i="161"/>
  <c r="D552" i="161"/>
  <c r="E552" i="161" s="1"/>
  <c r="B552" i="161"/>
  <c r="J551" i="161"/>
  <c r="I551" i="161"/>
  <c r="H551" i="161"/>
  <c r="F551" i="161"/>
  <c r="D551" i="161"/>
  <c r="E551" i="161" s="1"/>
  <c r="B551" i="161"/>
  <c r="J550" i="161"/>
  <c r="I550" i="161"/>
  <c r="H550" i="161"/>
  <c r="F550" i="161"/>
  <c r="D550" i="161"/>
  <c r="E550" i="161" s="1"/>
  <c r="B550" i="161"/>
  <c r="J549" i="161"/>
  <c r="I549" i="161"/>
  <c r="H549" i="161"/>
  <c r="F549" i="161"/>
  <c r="D549" i="161"/>
  <c r="E549" i="161" s="1"/>
  <c r="B549" i="161"/>
  <c r="J548" i="161"/>
  <c r="I548" i="161"/>
  <c r="H548" i="161"/>
  <c r="F548" i="161"/>
  <c r="D548" i="161"/>
  <c r="E548" i="161" s="1"/>
  <c r="B548" i="161"/>
  <c r="J547" i="161"/>
  <c r="I547" i="161"/>
  <c r="H547" i="161"/>
  <c r="F547" i="161"/>
  <c r="D547" i="161"/>
  <c r="E547" i="161" s="1"/>
  <c r="B547" i="161"/>
  <c r="J546" i="161"/>
  <c r="I546" i="161"/>
  <c r="H546" i="161"/>
  <c r="F546" i="161"/>
  <c r="D546" i="161"/>
  <c r="E546" i="161" s="1"/>
  <c r="B546" i="161"/>
  <c r="J545" i="161"/>
  <c r="I545" i="161"/>
  <c r="H545" i="161"/>
  <c r="F545" i="161"/>
  <c r="D545" i="161"/>
  <c r="E545" i="161" s="1"/>
  <c r="B545" i="161"/>
  <c r="J544" i="161"/>
  <c r="I544" i="161"/>
  <c r="H544" i="161"/>
  <c r="F544" i="161"/>
  <c r="D544" i="161"/>
  <c r="E544" i="161" s="1"/>
  <c r="B544" i="161"/>
  <c r="J543" i="161"/>
  <c r="I543" i="161"/>
  <c r="H543" i="161"/>
  <c r="F543" i="161"/>
  <c r="D543" i="161"/>
  <c r="E543" i="161" s="1"/>
  <c r="B543" i="161"/>
  <c r="J542" i="161"/>
  <c r="I542" i="161"/>
  <c r="H542" i="161"/>
  <c r="F542" i="161"/>
  <c r="D542" i="161"/>
  <c r="E542" i="161" s="1"/>
  <c r="B542" i="161"/>
  <c r="J541" i="161"/>
  <c r="I541" i="161"/>
  <c r="H541" i="161"/>
  <c r="F541" i="161"/>
  <c r="D541" i="161"/>
  <c r="E541" i="161" s="1"/>
  <c r="B541" i="161"/>
  <c r="J540" i="161"/>
  <c r="I540" i="161"/>
  <c r="H540" i="161"/>
  <c r="F540" i="161"/>
  <c r="D540" i="161"/>
  <c r="E540" i="161" s="1"/>
  <c r="B540" i="161"/>
  <c r="J539" i="161"/>
  <c r="I539" i="161"/>
  <c r="H539" i="161"/>
  <c r="F539" i="161"/>
  <c r="D539" i="161"/>
  <c r="E539" i="161" s="1"/>
  <c r="B539" i="161"/>
  <c r="J538" i="161"/>
  <c r="I538" i="161"/>
  <c r="H538" i="161"/>
  <c r="F538" i="161"/>
  <c r="D538" i="161"/>
  <c r="E538" i="161" s="1"/>
  <c r="B538" i="161"/>
  <c r="J537" i="161"/>
  <c r="I537" i="161"/>
  <c r="H537" i="161"/>
  <c r="F537" i="161"/>
  <c r="D537" i="161"/>
  <c r="E537" i="161" s="1"/>
  <c r="B537" i="161"/>
  <c r="J536" i="161"/>
  <c r="I536" i="161"/>
  <c r="H536" i="161"/>
  <c r="F536" i="161"/>
  <c r="D536" i="161"/>
  <c r="E536" i="161" s="1"/>
  <c r="B536" i="161"/>
  <c r="J535" i="161"/>
  <c r="I535" i="161"/>
  <c r="H535" i="161"/>
  <c r="F535" i="161"/>
  <c r="D535" i="161"/>
  <c r="E535" i="161" s="1"/>
  <c r="B535" i="161"/>
  <c r="J534" i="161"/>
  <c r="I534" i="161"/>
  <c r="H534" i="161"/>
  <c r="F534" i="161"/>
  <c r="D534" i="161"/>
  <c r="E534" i="161" s="1"/>
  <c r="B534" i="161"/>
  <c r="J533" i="161"/>
  <c r="I533" i="161"/>
  <c r="H533" i="161"/>
  <c r="F533" i="161"/>
  <c r="D533" i="161"/>
  <c r="E533" i="161" s="1"/>
  <c r="B533" i="161"/>
  <c r="J532" i="161"/>
  <c r="I532" i="161"/>
  <c r="H532" i="161"/>
  <c r="F532" i="161"/>
  <c r="D532" i="161"/>
  <c r="E532" i="161" s="1"/>
  <c r="B532" i="161"/>
  <c r="J531" i="161"/>
  <c r="I531" i="161"/>
  <c r="H531" i="161"/>
  <c r="F531" i="161"/>
  <c r="D531" i="161"/>
  <c r="E531" i="161" s="1"/>
  <c r="B531" i="161"/>
  <c r="J530" i="161"/>
  <c r="I530" i="161"/>
  <c r="H530" i="161"/>
  <c r="F530" i="161"/>
  <c r="D530" i="161"/>
  <c r="E530" i="161" s="1"/>
  <c r="B530" i="161"/>
  <c r="J529" i="161"/>
  <c r="I529" i="161"/>
  <c r="H529" i="161"/>
  <c r="F529" i="161"/>
  <c r="D529" i="161"/>
  <c r="E529" i="161" s="1"/>
  <c r="B529" i="161"/>
  <c r="J528" i="161"/>
  <c r="I528" i="161"/>
  <c r="H528" i="161"/>
  <c r="F528" i="161"/>
  <c r="D528" i="161"/>
  <c r="E528" i="161" s="1"/>
  <c r="B528" i="161"/>
  <c r="J527" i="161"/>
  <c r="I527" i="161"/>
  <c r="H527" i="161"/>
  <c r="F527" i="161"/>
  <c r="D527" i="161"/>
  <c r="E527" i="161" s="1"/>
  <c r="B527" i="161"/>
  <c r="J526" i="161"/>
  <c r="I526" i="161"/>
  <c r="H526" i="161"/>
  <c r="F526" i="161"/>
  <c r="D526" i="161"/>
  <c r="E526" i="161" s="1"/>
  <c r="B526" i="161"/>
  <c r="J525" i="161"/>
  <c r="I525" i="161"/>
  <c r="H525" i="161"/>
  <c r="F525" i="161"/>
  <c r="D525" i="161"/>
  <c r="E525" i="161" s="1"/>
  <c r="B525" i="161"/>
  <c r="J524" i="161"/>
  <c r="I524" i="161"/>
  <c r="H524" i="161"/>
  <c r="F524" i="161"/>
  <c r="D524" i="161"/>
  <c r="E524" i="161" s="1"/>
  <c r="B524" i="161"/>
  <c r="J523" i="161"/>
  <c r="I523" i="161"/>
  <c r="H523" i="161"/>
  <c r="F523" i="161"/>
  <c r="D523" i="161"/>
  <c r="E523" i="161" s="1"/>
  <c r="B523" i="161"/>
  <c r="J522" i="161"/>
  <c r="I522" i="161"/>
  <c r="H522" i="161"/>
  <c r="F522" i="161"/>
  <c r="D522" i="161"/>
  <c r="E522" i="161" s="1"/>
  <c r="B522" i="161"/>
  <c r="J521" i="161"/>
  <c r="I521" i="161"/>
  <c r="H521" i="161"/>
  <c r="F521" i="161"/>
  <c r="D521" i="161"/>
  <c r="E521" i="161" s="1"/>
  <c r="B521" i="161"/>
  <c r="J520" i="161"/>
  <c r="I520" i="161"/>
  <c r="H520" i="161"/>
  <c r="F520" i="161"/>
  <c r="D520" i="161"/>
  <c r="E520" i="161" s="1"/>
  <c r="B520" i="161"/>
  <c r="J519" i="161"/>
  <c r="I519" i="161"/>
  <c r="H519" i="161"/>
  <c r="F519" i="161"/>
  <c r="D519" i="161"/>
  <c r="E519" i="161" s="1"/>
  <c r="B519" i="161"/>
  <c r="J518" i="161"/>
  <c r="I518" i="161"/>
  <c r="H518" i="161"/>
  <c r="F518" i="161"/>
  <c r="D518" i="161"/>
  <c r="E518" i="161" s="1"/>
  <c r="B518" i="161"/>
  <c r="J517" i="161"/>
  <c r="I517" i="161"/>
  <c r="H517" i="161"/>
  <c r="F517" i="161"/>
  <c r="D517" i="161"/>
  <c r="E517" i="161" s="1"/>
  <c r="B517" i="161"/>
  <c r="J516" i="161"/>
  <c r="I516" i="161"/>
  <c r="H516" i="161"/>
  <c r="F516" i="161"/>
  <c r="D516" i="161"/>
  <c r="E516" i="161" s="1"/>
  <c r="B516" i="161"/>
  <c r="J515" i="161"/>
  <c r="I515" i="161"/>
  <c r="H515" i="161"/>
  <c r="F515" i="161"/>
  <c r="D515" i="161"/>
  <c r="E515" i="161" s="1"/>
  <c r="B515" i="161"/>
  <c r="J514" i="161"/>
  <c r="I514" i="161"/>
  <c r="H514" i="161"/>
  <c r="F514" i="161"/>
  <c r="D514" i="161"/>
  <c r="E514" i="161" s="1"/>
  <c r="B514" i="161"/>
  <c r="J513" i="161"/>
  <c r="I513" i="161"/>
  <c r="H513" i="161"/>
  <c r="F513" i="161"/>
  <c r="D513" i="161"/>
  <c r="E513" i="161" s="1"/>
  <c r="B513" i="161"/>
  <c r="J512" i="161"/>
  <c r="I512" i="161"/>
  <c r="H512" i="161"/>
  <c r="F512" i="161"/>
  <c r="D512" i="161"/>
  <c r="E512" i="161" s="1"/>
  <c r="B512" i="161"/>
  <c r="J511" i="161"/>
  <c r="I511" i="161"/>
  <c r="H511" i="161"/>
  <c r="F511" i="161"/>
  <c r="D511" i="161"/>
  <c r="E511" i="161" s="1"/>
  <c r="B511" i="161"/>
  <c r="J510" i="161"/>
  <c r="I510" i="161"/>
  <c r="H510" i="161"/>
  <c r="F510" i="161"/>
  <c r="D510" i="161"/>
  <c r="E510" i="161" s="1"/>
  <c r="B510" i="161"/>
  <c r="J509" i="161"/>
  <c r="I509" i="161"/>
  <c r="H509" i="161"/>
  <c r="F509" i="161"/>
  <c r="D509" i="161"/>
  <c r="E509" i="161" s="1"/>
  <c r="B509" i="161"/>
  <c r="J508" i="161"/>
  <c r="I508" i="161"/>
  <c r="H508" i="161"/>
  <c r="F508" i="161"/>
  <c r="D508" i="161"/>
  <c r="E508" i="161" s="1"/>
  <c r="B508" i="161"/>
  <c r="J507" i="161"/>
  <c r="I507" i="161"/>
  <c r="H507" i="161"/>
  <c r="F507" i="161"/>
  <c r="D507" i="161"/>
  <c r="E507" i="161" s="1"/>
  <c r="B507" i="161"/>
  <c r="J506" i="161"/>
  <c r="I506" i="161"/>
  <c r="H506" i="161"/>
  <c r="F506" i="161"/>
  <c r="D506" i="161"/>
  <c r="E506" i="161" s="1"/>
  <c r="B506" i="161"/>
  <c r="J505" i="161"/>
  <c r="I505" i="161"/>
  <c r="H505" i="161"/>
  <c r="F505" i="161"/>
  <c r="D505" i="161"/>
  <c r="E505" i="161" s="1"/>
  <c r="B505" i="161"/>
  <c r="J504" i="161"/>
  <c r="I504" i="161"/>
  <c r="H504" i="161"/>
  <c r="F504" i="161"/>
  <c r="D504" i="161"/>
  <c r="E504" i="161" s="1"/>
  <c r="B504" i="161"/>
  <c r="J503" i="161"/>
  <c r="I503" i="161"/>
  <c r="H503" i="161"/>
  <c r="F503" i="161"/>
  <c r="D503" i="161"/>
  <c r="E503" i="161" s="1"/>
  <c r="B503" i="161"/>
  <c r="J502" i="161"/>
  <c r="I502" i="161"/>
  <c r="H502" i="161"/>
  <c r="F502" i="161"/>
  <c r="D502" i="161"/>
  <c r="E502" i="161" s="1"/>
  <c r="B502" i="161"/>
  <c r="J501" i="161"/>
  <c r="I501" i="161"/>
  <c r="H501" i="161"/>
  <c r="F501" i="161"/>
  <c r="D501" i="161"/>
  <c r="E501" i="161" s="1"/>
  <c r="B501" i="161"/>
  <c r="J500" i="161"/>
  <c r="I500" i="161"/>
  <c r="H500" i="161"/>
  <c r="F500" i="161"/>
  <c r="D500" i="161"/>
  <c r="E500" i="161" s="1"/>
  <c r="B500" i="161"/>
  <c r="J499" i="161"/>
  <c r="I499" i="161"/>
  <c r="H499" i="161"/>
  <c r="F499" i="161"/>
  <c r="D499" i="161"/>
  <c r="E499" i="161" s="1"/>
  <c r="B499" i="161"/>
  <c r="J498" i="161"/>
  <c r="I498" i="161"/>
  <c r="H498" i="161"/>
  <c r="F498" i="161"/>
  <c r="D498" i="161"/>
  <c r="E498" i="161" s="1"/>
  <c r="B498" i="161"/>
  <c r="J497" i="161"/>
  <c r="I497" i="161"/>
  <c r="H497" i="161"/>
  <c r="F497" i="161"/>
  <c r="D497" i="161"/>
  <c r="E497" i="161" s="1"/>
  <c r="B497" i="161"/>
  <c r="J496" i="161"/>
  <c r="I496" i="161"/>
  <c r="H496" i="161"/>
  <c r="F496" i="161"/>
  <c r="D496" i="161"/>
  <c r="E496" i="161" s="1"/>
  <c r="B496" i="161"/>
  <c r="J495" i="161"/>
  <c r="I495" i="161"/>
  <c r="H495" i="161"/>
  <c r="F495" i="161"/>
  <c r="D495" i="161"/>
  <c r="E495" i="161" s="1"/>
  <c r="B495" i="161"/>
  <c r="J494" i="161"/>
  <c r="I494" i="161"/>
  <c r="H494" i="161"/>
  <c r="F494" i="161"/>
  <c r="D494" i="161"/>
  <c r="E494" i="161" s="1"/>
  <c r="B494" i="161"/>
  <c r="J493" i="161"/>
  <c r="I493" i="161"/>
  <c r="H493" i="161"/>
  <c r="F493" i="161"/>
  <c r="D493" i="161"/>
  <c r="E493" i="161" s="1"/>
  <c r="B493" i="161"/>
  <c r="J492" i="161"/>
  <c r="I492" i="161"/>
  <c r="H492" i="161"/>
  <c r="F492" i="161"/>
  <c r="D492" i="161"/>
  <c r="E492" i="161" s="1"/>
  <c r="B492" i="161"/>
  <c r="J491" i="161"/>
  <c r="I491" i="161"/>
  <c r="H491" i="161"/>
  <c r="F491" i="161"/>
  <c r="D491" i="161"/>
  <c r="E491" i="161" s="1"/>
  <c r="B491" i="161"/>
  <c r="J490" i="161"/>
  <c r="I490" i="161"/>
  <c r="H490" i="161"/>
  <c r="F490" i="161"/>
  <c r="D490" i="161"/>
  <c r="E490" i="161" s="1"/>
  <c r="B490" i="161"/>
  <c r="J489" i="161"/>
  <c r="I489" i="161"/>
  <c r="H489" i="161"/>
  <c r="F489" i="161"/>
  <c r="D489" i="161"/>
  <c r="E489" i="161" s="1"/>
  <c r="B489" i="161"/>
  <c r="J488" i="161"/>
  <c r="I488" i="161"/>
  <c r="H488" i="161"/>
  <c r="F488" i="161"/>
  <c r="D488" i="161"/>
  <c r="E488" i="161" s="1"/>
  <c r="B488" i="161"/>
  <c r="J487" i="161"/>
  <c r="I487" i="161"/>
  <c r="H487" i="161"/>
  <c r="F487" i="161"/>
  <c r="D487" i="161"/>
  <c r="E487" i="161" s="1"/>
  <c r="B487" i="161"/>
  <c r="J486" i="161"/>
  <c r="I486" i="161"/>
  <c r="H486" i="161"/>
  <c r="F486" i="161"/>
  <c r="D486" i="161"/>
  <c r="E486" i="161" s="1"/>
  <c r="B486" i="161"/>
  <c r="J485" i="161"/>
  <c r="I485" i="161"/>
  <c r="H485" i="161"/>
  <c r="F485" i="161"/>
  <c r="D485" i="161"/>
  <c r="E485" i="161" s="1"/>
  <c r="B485" i="161"/>
  <c r="J484" i="161"/>
  <c r="I484" i="161"/>
  <c r="H484" i="161"/>
  <c r="F484" i="161"/>
  <c r="D484" i="161"/>
  <c r="E484" i="161" s="1"/>
  <c r="B484" i="161"/>
  <c r="J483" i="161"/>
  <c r="I483" i="161"/>
  <c r="H483" i="161"/>
  <c r="F483" i="161"/>
  <c r="D483" i="161"/>
  <c r="E483" i="161" s="1"/>
  <c r="B483" i="161"/>
  <c r="J482" i="161"/>
  <c r="I482" i="161"/>
  <c r="H482" i="161"/>
  <c r="F482" i="161"/>
  <c r="D482" i="161"/>
  <c r="E482" i="161" s="1"/>
  <c r="B482" i="161"/>
  <c r="J481" i="161"/>
  <c r="I481" i="161"/>
  <c r="H481" i="161"/>
  <c r="F481" i="161"/>
  <c r="D481" i="161"/>
  <c r="E481" i="161" s="1"/>
  <c r="B481" i="161"/>
  <c r="J480" i="161"/>
  <c r="I480" i="161"/>
  <c r="H480" i="161"/>
  <c r="F480" i="161"/>
  <c r="D480" i="161"/>
  <c r="E480" i="161" s="1"/>
  <c r="B480" i="161"/>
  <c r="J479" i="161"/>
  <c r="I479" i="161"/>
  <c r="H479" i="161"/>
  <c r="F479" i="161"/>
  <c r="D479" i="161"/>
  <c r="E479" i="161" s="1"/>
  <c r="B479" i="161"/>
  <c r="J478" i="161"/>
  <c r="I478" i="161"/>
  <c r="H478" i="161"/>
  <c r="F478" i="161"/>
  <c r="D478" i="161"/>
  <c r="E478" i="161" s="1"/>
  <c r="B478" i="161"/>
  <c r="J477" i="161"/>
  <c r="I477" i="161"/>
  <c r="H477" i="161"/>
  <c r="F477" i="161"/>
  <c r="D477" i="161"/>
  <c r="E477" i="161" s="1"/>
  <c r="B477" i="161"/>
  <c r="J476" i="161"/>
  <c r="I476" i="161"/>
  <c r="H476" i="161"/>
  <c r="F476" i="161"/>
  <c r="D476" i="161"/>
  <c r="E476" i="161" s="1"/>
  <c r="B476" i="161"/>
  <c r="J475" i="161"/>
  <c r="I475" i="161"/>
  <c r="H475" i="161"/>
  <c r="F475" i="161"/>
  <c r="D475" i="161"/>
  <c r="E475" i="161" s="1"/>
  <c r="B475" i="161"/>
  <c r="J474" i="161"/>
  <c r="I474" i="161"/>
  <c r="H474" i="161"/>
  <c r="F474" i="161"/>
  <c r="D474" i="161"/>
  <c r="E474" i="161" s="1"/>
  <c r="B474" i="161"/>
  <c r="J473" i="161"/>
  <c r="I473" i="161"/>
  <c r="H473" i="161"/>
  <c r="F473" i="161"/>
  <c r="D473" i="161"/>
  <c r="E473" i="161" s="1"/>
  <c r="B473" i="161"/>
  <c r="J472" i="161"/>
  <c r="I472" i="161"/>
  <c r="H472" i="161"/>
  <c r="F472" i="161"/>
  <c r="D472" i="161"/>
  <c r="E472" i="161" s="1"/>
  <c r="B472" i="161"/>
  <c r="J471" i="161"/>
  <c r="I471" i="161"/>
  <c r="H471" i="161"/>
  <c r="F471" i="161"/>
  <c r="D471" i="161"/>
  <c r="E471" i="161" s="1"/>
  <c r="B471" i="161"/>
  <c r="J470" i="161"/>
  <c r="I470" i="161"/>
  <c r="H470" i="161"/>
  <c r="F470" i="161"/>
  <c r="D470" i="161"/>
  <c r="E470" i="161" s="1"/>
  <c r="B470" i="161"/>
  <c r="J469" i="161"/>
  <c r="I469" i="161"/>
  <c r="H469" i="161"/>
  <c r="F469" i="161"/>
  <c r="D469" i="161"/>
  <c r="E469" i="161" s="1"/>
  <c r="B469" i="161"/>
  <c r="J468" i="161"/>
  <c r="I468" i="161"/>
  <c r="H468" i="161"/>
  <c r="F468" i="161"/>
  <c r="D468" i="161"/>
  <c r="E468" i="161" s="1"/>
  <c r="B468" i="161"/>
  <c r="J467" i="161"/>
  <c r="I467" i="161"/>
  <c r="H467" i="161"/>
  <c r="F467" i="161"/>
  <c r="D467" i="161"/>
  <c r="E467" i="161" s="1"/>
  <c r="B467" i="161"/>
  <c r="J466" i="161"/>
  <c r="I466" i="161"/>
  <c r="H466" i="161"/>
  <c r="F466" i="161"/>
  <c r="D466" i="161"/>
  <c r="E466" i="161" s="1"/>
  <c r="B466" i="161"/>
  <c r="J465" i="161"/>
  <c r="I465" i="161"/>
  <c r="H465" i="161"/>
  <c r="F465" i="161"/>
  <c r="D465" i="161"/>
  <c r="E465" i="161" s="1"/>
  <c r="B465" i="161"/>
  <c r="J464" i="161"/>
  <c r="I464" i="161"/>
  <c r="H464" i="161"/>
  <c r="F464" i="161"/>
  <c r="D464" i="161"/>
  <c r="E464" i="161" s="1"/>
  <c r="B464" i="161"/>
  <c r="J463" i="161"/>
  <c r="I463" i="161"/>
  <c r="H463" i="161"/>
  <c r="F463" i="161"/>
  <c r="D463" i="161"/>
  <c r="E463" i="161" s="1"/>
  <c r="B463" i="161"/>
  <c r="J462" i="161"/>
  <c r="I462" i="161"/>
  <c r="H462" i="161"/>
  <c r="F462" i="161"/>
  <c r="D462" i="161"/>
  <c r="E462" i="161" s="1"/>
  <c r="B462" i="161"/>
  <c r="J461" i="161"/>
  <c r="I461" i="161"/>
  <c r="H461" i="161"/>
  <c r="F461" i="161"/>
  <c r="D461" i="161"/>
  <c r="E461" i="161" s="1"/>
  <c r="B461" i="161"/>
  <c r="J460" i="161"/>
  <c r="I460" i="161"/>
  <c r="H460" i="161"/>
  <c r="F460" i="161"/>
  <c r="D460" i="161"/>
  <c r="E460" i="161" s="1"/>
  <c r="B460" i="161"/>
  <c r="J459" i="161"/>
  <c r="I459" i="161"/>
  <c r="H459" i="161"/>
  <c r="F459" i="161"/>
  <c r="D459" i="161"/>
  <c r="E459" i="161" s="1"/>
  <c r="B459" i="161"/>
  <c r="J458" i="161"/>
  <c r="I458" i="161"/>
  <c r="H458" i="161"/>
  <c r="F458" i="161"/>
  <c r="D458" i="161"/>
  <c r="E458" i="161" s="1"/>
  <c r="B458" i="161"/>
  <c r="J457" i="161"/>
  <c r="I457" i="161"/>
  <c r="H457" i="161"/>
  <c r="F457" i="161"/>
  <c r="D457" i="161"/>
  <c r="E457" i="161" s="1"/>
  <c r="B457" i="161"/>
  <c r="J456" i="161"/>
  <c r="I456" i="161"/>
  <c r="H456" i="161"/>
  <c r="F456" i="161"/>
  <c r="D456" i="161"/>
  <c r="E456" i="161" s="1"/>
  <c r="B456" i="161"/>
  <c r="J455" i="161"/>
  <c r="I455" i="161"/>
  <c r="H455" i="161"/>
  <c r="F455" i="161"/>
  <c r="D455" i="161"/>
  <c r="E455" i="161" s="1"/>
  <c r="B455" i="161"/>
  <c r="J454" i="161"/>
  <c r="I454" i="161"/>
  <c r="H454" i="161"/>
  <c r="F454" i="161"/>
  <c r="D454" i="161"/>
  <c r="E454" i="161" s="1"/>
  <c r="B454" i="161"/>
  <c r="J453" i="161"/>
  <c r="I453" i="161"/>
  <c r="H453" i="161"/>
  <c r="F453" i="161"/>
  <c r="D453" i="161"/>
  <c r="E453" i="161" s="1"/>
  <c r="B453" i="161"/>
  <c r="J452" i="161"/>
  <c r="I452" i="161"/>
  <c r="H452" i="161"/>
  <c r="F452" i="161"/>
  <c r="D452" i="161"/>
  <c r="E452" i="161" s="1"/>
  <c r="B452" i="161"/>
  <c r="J451" i="161"/>
  <c r="I451" i="161"/>
  <c r="H451" i="161"/>
  <c r="F451" i="161"/>
  <c r="D451" i="161"/>
  <c r="E451" i="161" s="1"/>
  <c r="B451" i="161"/>
  <c r="J450" i="161"/>
  <c r="I450" i="161"/>
  <c r="H450" i="161"/>
  <c r="F450" i="161"/>
  <c r="D450" i="161"/>
  <c r="E450" i="161" s="1"/>
  <c r="B450" i="161"/>
  <c r="J449" i="161"/>
  <c r="I449" i="161"/>
  <c r="H449" i="161"/>
  <c r="F449" i="161"/>
  <c r="D449" i="161"/>
  <c r="E449" i="161" s="1"/>
  <c r="B449" i="161"/>
  <c r="J448" i="161"/>
  <c r="I448" i="161"/>
  <c r="H448" i="161"/>
  <c r="F448" i="161"/>
  <c r="D448" i="161"/>
  <c r="E448" i="161" s="1"/>
  <c r="B448" i="161"/>
  <c r="J447" i="161"/>
  <c r="I447" i="161"/>
  <c r="H447" i="161"/>
  <c r="F447" i="161"/>
  <c r="D447" i="161"/>
  <c r="E447" i="161" s="1"/>
  <c r="B447" i="161"/>
  <c r="J446" i="161"/>
  <c r="I446" i="161"/>
  <c r="H446" i="161"/>
  <c r="F446" i="161"/>
  <c r="D446" i="161"/>
  <c r="E446" i="161" s="1"/>
  <c r="B446" i="161"/>
  <c r="J445" i="161"/>
  <c r="I445" i="161"/>
  <c r="H445" i="161"/>
  <c r="F445" i="161"/>
  <c r="D445" i="161"/>
  <c r="E445" i="161" s="1"/>
  <c r="B445" i="161"/>
  <c r="J444" i="161"/>
  <c r="I444" i="161"/>
  <c r="H444" i="161"/>
  <c r="F444" i="161"/>
  <c r="D444" i="161"/>
  <c r="E444" i="161" s="1"/>
  <c r="B444" i="161"/>
  <c r="J443" i="161"/>
  <c r="I443" i="161"/>
  <c r="H443" i="161"/>
  <c r="F443" i="161"/>
  <c r="D443" i="161"/>
  <c r="E443" i="161" s="1"/>
  <c r="B443" i="161"/>
  <c r="J442" i="161"/>
  <c r="I442" i="161"/>
  <c r="H442" i="161"/>
  <c r="F442" i="161"/>
  <c r="D442" i="161"/>
  <c r="E442" i="161" s="1"/>
  <c r="B442" i="161"/>
  <c r="J441" i="161"/>
  <c r="I441" i="161"/>
  <c r="H441" i="161"/>
  <c r="F441" i="161"/>
  <c r="D441" i="161"/>
  <c r="E441" i="161" s="1"/>
  <c r="B441" i="161"/>
  <c r="J440" i="161"/>
  <c r="I440" i="161"/>
  <c r="H440" i="161"/>
  <c r="F440" i="161"/>
  <c r="D440" i="161"/>
  <c r="E440" i="161" s="1"/>
  <c r="B440" i="161"/>
  <c r="J439" i="161"/>
  <c r="I439" i="161"/>
  <c r="H439" i="161"/>
  <c r="F439" i="161"/>
  <c r="D439" i="161"/>
  <c r="E439" i="161" s="1"/>
  <c r="B439" i="161"/>
  <c r="J438" i="161"/>
  <c r="I438" i="161"/>
  <c r="H438" i="161"/>
  <c r="F438" i="161"/>
  <c r="D438" i="161"/>
  <c r="E438" i="161" s="1"/>
  <c r="B438" i="161"/>
  <c r="J437" i="161"/>
  <c r="I437" i="161"/>
  <c r="H437" i="161"/>
  <c r="F437" i="161"/>
  <c r="D437" i="161"/>
  <c r="E437" i="161" s="1"/>
  <c r="B437" i="161"/>
  <c r="J436" i="161"/>
  <c r="I436" i="161"/>
  <c r="H436" i="161"/>
  <c r="F436" i="161"/>
  <c r="D436" i="161"/>
  <c r="E436" i="161" s="1"/>
  <c r="B436" i="161"/>
  <c r="J435" i="161"/>
  <c r="I435" i="161"/>
  <c r="H435" i="161"/>
  <c r="F435" i="161"/>
  <c r="D435" i="161"/>
  <c r="E435" i="161" s="1"/>
  <c r="B435" i="161"/>
  <c r="J434" i="161"/>
  <c r="I434" i="161"/>
  <c r="H434" i="161"/>
  <c r="F434" i="161"/>
  <c r="D434" i="161"/>
  <c r="E434" i="161" s="1"/>
  <c r="B434" i="161"/>
  <c r="J433" i="161"/>
  <c r="I433" i="161"/>
  <c r="H433" i="161"/>
  <c r="F433" i="161"/>
  <c r="D433" i="161"/>
  <c r="E433" i="161" s="1"/>
  <c r="B433" i="161"/>
  <c r="J432" i="161"/>
  <c r="I432" i="161"/>
  <c r="H432" i="161"/>
  <c r="F432" i="161"/>
  <c r="D432" i="161"/>
  <c r="E432" i="161" s="1"/>
  <c r="B432" i="161"/>
  <c r="J431" i="161"/>
  <c r="I431" i="161"/>
  <c r="H431" i="161"/>
  <c r="F431" i="161"/>
  <c r="D431" i="161"/>
  <c r="E431" i="161" s="1"/>
  <c r="B431" i="161"/>
  <c r="J430" i="161"/>
  <c r="I430" i="161"/>
  <c r="H430" i="161"/>
  <c r="F430" i="161"/>
  <c r="D430" i="161"/>
  <c r="E430" i="161" s="1"/>
  <c r="B430" i="161"/>
  <c r="J429" i="161"/>
  <c r="I429" i="161"/>
  <c r="H429" i="161"/>
  <c r="F429" i="161"/>
  <c r="D429" i="161"/>
  <c r="E429" i="161" s="1"/>
  <c r="B429" i="161"/>
  <c r="J428" i="161"/>
  <c r="I428" i="161"/>
  <c r="H428" i="161"/>
  <c r="F428" i="161"/>
  <c r="D428" i="161"/>
  <c r="E428" i="161" s="1"/>
  <c r="B428" i="161"/>
  <c r="J427" i="161"/>
  <c r="I427" i="161"/>
  <c r="H427" i="161"/>
  <c r="F427" i="161"/>
  <c r="D427" i="161"/>
  <c r="E427" i="161" s="1"/>
  <c r="B427" i="161"/>
  <c r="J426" i="161"/>
  <c r="I426" i="161"/>
  <c r="H426" i="161"/>
  <c r="F426" i="161"/>
  <c r="D426" i="161"/>
  <c r="E426" i="161" s="1"/>
  <c r="B426" i="161"/>
  <c r="J425" i="161"/>
  <c r="I425" i="161"/>
  <c r="H425" i="161"/>
  <c r="F425" i="161"/>
  <c r="D425" i="161"/>
  <c r="E425" i="161" s="1"/>
  <c r="B425" i="161"/>
  <c r="J424" i="161"/>
  <c r="I424" i="161"/>
  <c r="H424" i="161"/>
  <c r="F424" i="161"/>
  <c r="D424" i="161"/>
  <c r="E424" i="161" s="1"/>
  <c r="B424" i="161"/>
  <c r="J423" i="161"/>
  <c r="I423" i="161"/>
  <c r="H423" i="161"/>
  <c r="F423" i="161"/>
  <c r="D423" i="161"/>
  <c r="E423" i="161" s="1"/>
  <c r="B423" i="161"/>
  <c r="J422" i="161"/>
  <c r="I422" i="161"/>
  <c r="H422" i="161"/>
  <c r="F422" i="161"/>
  <c r="D422" i="161"/>
  <c r="E422" i="161" s="1"/>
  <c r="B422" i="161"/>
  <c r="J421" i="161"/>
  <c r="I421" i="161"/>
  <c r="H421" i="161"/>
  <c r="F421" i="161"/>
  <c r="D421" i="161"/>
  <c r="E421" i="161" s="1"/>
  <c r="B421" i="161"/>
  <c r="J420" i="161"/>
  <c r="I420" i="161"/>
  <c r="H420" i="161"/>
  <c r="F420" i="161"/>
  <c r="D420" i="161"/>
  <c r="E420" i="161" s="1"/>
  <c r="B420" i="161"/>
  <c r="J419" i="161"/>
  <c r="I419" i="161"/>
  <c r="H419" i="161"/>
  <c r="F419" i="161"/>
  <c r="D419" i="161"/>
  <c r="E419" i="161" s="1"/>
  <c r="B419" i="161"/>
  <c r="J418" i="161"/>
  <c r="I418" i="161"/>
  <c r="H418" i="161"/>
  <c r="F418" i="161"/>
  <c r="D418" i="161"/>
  <c r="E418" i="161" s="1"/>
  <c r="B418" i="161"/>
  <c r="J417" i="161"/>
  <c r="I417" i="161"/>
  <c r="H417" i="161"/>
  <c r="F417" i="161"/>
  <c r="D417" i="161"/>
  <c r="E417" i="161" s="1"/>
  <c r="B417" i="161"/>
  <c r="J416" i="161"/>
  <c r="I416" i="161"/>
  <c r="H416" i="161"/>
  <c r="F416" i="161"/>
  <c r="D416" i="161"/>
  <c r="E416" i="161" s="1"/>
  <c r="B416" i="161"/>
  <c r="J415" i="161"/>
  <c r="I415" i="161"/>
  <c r="H415" i="161"/>
  <c r="F415" i="161"/>
  <c r="D415" i="161"/>
  <c r="E415" i="161" s="1"/>
  <c r="B415" i="161"/>
  <c r="J414" i="161"/>
  <c r="I414" i="161"/>
  <c r="H414" i="161"/>
  <c r="F414" i="161"/>
  <c r="D414" i="161"/>
  <c r="E414" i="161" s="1"/>
  <c r="B414" i="161"/>
  <c r="J413" i="161"/>
  <c r="I413" i="161"/>
  <c r="H413" i="161"/>
  <c r="F413" i="161"/>
  <c r="D413" i="161"/>
  <c r="E413" i="161" s="1"/>
  <c r="B413" i="161"/>
  <c r="J412" i="161"/>
  <c r="I412" i="161"/>
  <c r="H412" i="161"/>
  <c r="F412" i="161"/>
  <c r="D412" i="161"/>
  <c r="E412" i="161" s="1"/>
  <c r="B412" i="161"/>
  <c r="J411" i="161"/>
  <c r="I411" i="161"/>
  <c r="H411" i="161"/>
  <c r="F411" i="161"/>
  <c r="D411" i="161"/>
  <c r="E411" i="161" s="1"/>
  <c r="B411" i="161"/>
  <c r="J410" i="161"/>
  <c r="I410" i="161"/>
  <c r="H410" i="161"/>
  <c r="F410" i="161"/>
  <c r="D410" i="161"/>
  <c r="E410" i="161" s="1"/>
  <c r="B410" i="161"/>
  <c r="J409" i="161"/>
  <c r="I409" i="161"/>
  <c r="H409" i="161"/>
  <c r="F409" i="161"/>
  <c r="D409" i="161"/>
  <c r="E409" i="161" s="1"/>
  <c r="B409" i="161"/>
  <c r="J408" i="161"/>
  <c r="I408" i="161"/>
  <c r="H408" i="161"/>
  <c r="F408" i="161"/>
  <c r="D408" i="161"/>
  <c r="E408" i="161" s="1"/>
  <c r="B408" i="161"/>
  <c r="J407" i="161"/>
  <c r="I407" i="161"/>
  <c r="H407" i="161"/>
  <c r="F407" i="161"/>
  <c r="D407" i="161"/>
  <c r="E407" i="161" s="1"/>
  <c r="B407" i="161"/>
  <c r="J406" i="161"/>
  <c r="I406" i="161"/>
  <c r="H406" i="161"/>
  <c r="F406" i="161"/>
  <c r="D406" i="161"/>
  <c r="E406" i="161" s="1"/>
  <c r="B406" i="161"/>
  <c r="J405" i="161"/>
  <c r="I405" i="161"/>
  <c r="H405" i="161"/>
  <c r="F405" i="161"/>
  <c r="D405" i="161"/>
  <c r="E405" i="161" s="1"/>
  <c r="B405" i="161"/>
  <c r="J404" i="161"/>
  <c r="I404" i="161"/>
  <c r="H404" i="161"/>
  <c r="F404" i="161"/>
  <c r="D404" i="161"/>
  <c r="E404" i="161" s="1"/>
  <c r="B404" i="161"/>
  <c r="J403" i="161"/>
  <c r="I403" i="161"/>
  <c r="H403" i="161"/>
  <c r="F403" i="161"/>
  <c r="D403" i="161"/>
  <c r="E403" i="161" s="1"/>
  <c r="B403" i="161"/>
  <c r="J402" i="161"/>
  <c r="I402" i="161"/>
  <c r="H402" i="161"/>
  <c r="F402" i="161"/>
  <c r="D402" i="161"/>
  <c r="E402" i="161" s="1"/>
  <c r="B402" i="161"/>
  <c r="J401" i="161"/>
  <c r="I401" i="161"/>
  <c r="H401" i="161"/>
  <c r="F401" i="161"/>
  <c r="D401" i="161"/>
  <c r="E401" i="161" s="1"/>
  <c r="B401" i="161"/>
  <c r="J400" i="161"/>
  <c r="I400" i="161"/>
  <c r="H400" i="161"/>
  <c r="F400" i="161"/>
  <c r="D400" i="161"/>
  <c r="E400" i="161" s="1"/>
  <c r="B400" i="161"/>
  <c r="J399" i="161"/>
  <c r="I399" i="161"/>
  <c r="H399" i="161"/>
  <c r="F399" i="161"/>
  <c r="D399" i="161"/>
  <c r="E399" i="161" s="1"/>
  <c r="B399" i="161"/>
  <c r="J398" i="161"/>
  <c r="I398" i="161"/>
  <c r="H398" i="161"/>
  <c r="F398" i="161"/>
  <c r="D398" i="161"/>
  <c r="E398" i="161" s="1"/>
  <c r="B398" i="161"/>
  <c r="J397" i="161"/>
  <c r="I397" i="161"/>
  <c r="H397" i="161"/>
  <c r="F397" i="161"/>
  <c r="D397" i="161"/>
  <c r="E397" i="161" s="1"/>
  <c r="B397" i="161"/>
  <c r="J396" i="161"/>
  <c r="I396" i="161"/>
  <c r="H396" i="161"/>
  <c r="F396" i="161"/>
  <c r="D396" i="161"/>
  <c r="E396" i="161" s="1"/>
  <c r="B396" i="161"/>
  <c r="J395" i="161"/>
  <c r="I395" i="161"/>
  <c r="H395" i="161"/>
  <c r="F395" i="161"/>
  <c r="D395" i="161"/>
  <c r="E395" i="161" s="1"/>
  <c r="B395" i="161"/>
  <c r="J394" i="161"/>
  <c r="I394" i="161"/>
  <c r="H394" i="161"/>
  <c r="F394" i="161"/>
  <c r="D394" i="161"/>
  <c r="E394" i="161" s="1"/>
  <c r="B394" i="161"/>
  <c r="J393" i="161"/>
  <c r="I393" i="161"/>
  <c r="H393" i="161"/>
  <c r="F393" i="161"/>
  <c r="D393" i="161"/>
  <c r="E393" i="161" s="1"/>
  <c r="B393" i="161"/>
  <c r="J392" i="161"/>
  <c r="I392" i="161"/>
  <c r="H392" i="161"/>
  <c r="F392" i="161"/>
  <c r="D392" i="161"/>
  <c r="E392" i="161" s="1"/>
  <c r="B392" i="161"/>
  <c r="J391" i="161"/>
  <c r="I391" i="161"/>
  <c r="H391" i="161"/>
  <c r="F391" i="161"/>
  <c r="D391" i="161"/>
  <c r="E391" i="161" s="1"/>
  <c r="B391" i="161"/>
  <c r="J390" i="161"/>
  <c r="I390" i="161"/>
  <c r="H390" i="161"/>
  <c r="F390" i="161"/>
  <c r="D390" i="161"/>
  <c r="E390" i="161" s="1"/>
  <c r="B390" i="161"/>
  <c r="J389" i="161"/>
  <c r="I389" i="161"/>
  <c r="H389" i="161"/>
  <c r="F389" i="161"/>
  <c r="D389" i="161"/>
  <c r="E389" i="161" s="1"/>
  <c r="B389" i="161"/>
  <c r="J388" i="161"/>
  <c r="I388" i="161"/>
  <c r="H388" i="161"/>
  <c r="F388" i="161"/>
  <c r="D388" i="161"/>
  <c r="E388" i="161" s="1"/>
  <c r="B388" i="161"/>
  <c r="J387" i="161"/>
  <c r="I387" i="161"/>
  <c r="H387" i="161"/>
  <c r="F387" i="161"/>
  <c r="D387" i="161"/>
  <c r="E387" i="161" s="1"/>
  <c r="B387" i="161"/>
  <c r="J386" i="161"/>
  <c r="I386" i="161"/>
  <c r="H386" i="161"/>
  <c r="F386" i="161"/>
  <c r="D386" i="161"/>
  <c r="E386" i="161" s="1"/>
  <c r="B386" i="161"/>
  <c r="J385" i="161"/>
  <c r="I385" i="161"/>
  <c r="H385" i="161"/>
  <c r="F385" i="161"/>
  <c r="D385" i="161"/>
  <c r="E385" i="161" s="1"/>
  <c r="B385" i="161"/>
  <c r="J384" i="161"/>
  <c r="I384" i="161"/>
  <c r="H384" i="161"/>
  <c r="F384" i="161"/>
  <c r="D384" i="161"/>
  <c r="E384" i="161" s="1"/>
  <c r="B384" i="161"/>
  <c r="J383" i="161"/>
  <c r="I383" i="161"/>
  <c r="H383" i="161"/>
  <c r="F383" i="161"/>
  <c r="D383" i="161"/>
  <c r="E383" i="161" s="1"/>
  <c r="B383" i="161"/>
  <c r="J382" i="161"/>
  <c r="I382" i="161"/>
  <c r="H382" i="161"/>
  <c r="F382" i="161"/>
  <c r="D382" i="161"/>
  <c r="E382" i="161" s="1"/>
  <c r="B382" i="161"/>
  <c r="J381" i="161"/>
  <c r="I381" i="161"/>
  <c r="H381" i="161"/>
  <c r="F381" i="161"/>
  <c r="D381" i="161"/>
  <c r="E381" i="161" s="1"/>
  <c r="B381" i="161"/>
  <c r="J380" i="161"/>
  <c r="I380" i="161"/>
  <c r="H380" i="161"/>
  <c r="F380" i="161"/>
  <c r="D380" i="161"/>
  <c r="E380" i="161" s="1"/>
  <c r="B380" i="161"/>
  <c r="J379" i="161"/>
  <c r="I379" i="161"/>
  <c r="H379" i="161"/>
  <c r="F379" i="161"/>
  <c r="D379" i="161"/>
  <c r="E379" i="161" s="1"/>
  <c r="B379" i="161"/>
  <c r="J378" i="161"/>
  <c r="I378" i="161"/>
  <c r="H378" i="161"/>
  <c r="F378" i="161"/>
  <c r="D378" i="161"/>
  <c r="E378" i="161" s="1"/>
  <c r="B378" i="161"/>
  <c r="J377" i="161"/>
  <c r="I377" i="161"/>
  <c r="H377" i="161"/>
  <c r="F377" i="161"/>
  <c r="D377" i="161"/>
  <c r="E377" i="161" s="1"/>
  <c r="B377" i="161"/>
  <c r="J376" i="161"/>
  <c r="I376" i="161"/>
  <c r="H376" i="161"/>
  <c r="F376" i="161"/>
  <c r="D376" i="161"/>
  <c r="E376" i="161" s="1"/>
  <c r="B376" i="161"/>
  <c r="J375" i="161"/>
  <c r="I375" i="161"/>
  <c r="H375" i="161"/>
  <c r="F375" i="161"/>
  <c r="D375" i="161"/>
  <c r="E375" i="161" s="1"/>
  <c r="B375" i="161"/>
  <c r="J374" i="161"/>
  <c r="I374" i="161"/>
  <c r="H374" i="161"/>
  <c r="F374" i="161"/>
  <c r="D374" i="161"/>
  <c r="E374" i="161" s="1"/>
  <c r="B374" i="161"/>
  <c r="J373" i="161"/>
  <c r="I373" i="161"/>
  <c r="H373" i="161"/>
  <c r="F373" i="161"/>
  <c r="D373" i="161"/>
  <c r="E373" i="161" s="1"/>
  <c r="B373" i="161"/>
  <c r="J372" i="161"/>
  <c r="I372" i="161"/>
  <c r="H372" i="161"/>
  <c r="F372" i="161"/>
  <c r="D372" i="161"/>
  <c r="E372" i="161" s="1"/>
  <c r="B372" i="161"/>
  <c r="J371" i="161"/>
  <c r="I371" i="161"/>
  <c r="H371" i="161"/>
  <c r="F371" i="161"/>
  <c r="D371" i="161"/>
  <c r="E371" i="161" s="1"/>
  <c r="B371" i="161"/>
  <c r="J370" i="161"/>
  <c r="I370" i="161"/>
  <c r="H370" i="161"/>
  <c r="F370" i="161"/>
  <c r="D370" i="161"/>
  <c r="E370" i="161" s="1"/>
  <c r="B370" i="161"/>
  <c r="J369" i="161"/>
  <c r="I369" i="161"/>
  <c r="H369" i="161"/>
  <c r="F369" i="161"/>
  <c r="D369" i="161"/>
  <c r="E369" i="161" s="1"/>
  <c r="B369" i="161"/>
  <c r="J368" i="161"/>
  <c r="I368" i="161"/>
  <c r="H368" i="161"/>
  <c r="F368" i="161"/>
  <c r="D368" i="161"/>
  <c r="E368" i="161" s="1"/>
  <c r="B368" i="161"/>
  <c r="J367" i="161"/>
  <c r="I367" i="161"/>
  <c r="H367" i="161"/>
  <c r="F367" i="161"/>
  <c r="D367" i="161"/>
  <c r="E367" i="161" s="1"/>
  <c r="B367" i="161"/>
  <c r="J366" i="161"/>
  <c r="I366" i="161"/>
  <c r="H366" i="161"/>
  <c r="F366" i="161"/>
  <c r="D366" i="161"/>
  <c r="E366" i="161" s="1"/>
  <c r="B366" i="161"/>
  <c r="J365" i="161"/>
  <c r="I365" i="161"/>
  <c r="H365" i="161"/>
  <c r="F365" i="161"/>
  <c r="D365" i="161"/>
  <c r="E365" i="161" s="1"/>
  <c r="B365" i="161"/>
  <c r="J364" i="161"/>
  <c r="I364" i="161"/>
  <c r="H364" i="161"/>
  <c r="F364" i="161"/>
  <c r="D364" i="161"/>
  <c r="E364" i="161" s="1"/>
  <c r="B364" i="161"/>
  <c r="J363" i="161"/>
  <c r="I363" i="161"/>
  <c r="H363" i="161"/>
  <c r="F363" i="161"/>
  <c r="D363" i="161"/>
  <c r="E363" i="161" s="1"/>
  <c r="B363" i="161"/>
  <c r="J362" i="161"/>
  <c r="I362" i="161"/>
  <c r="H362" i="161"/>
  <c r="F362" i="161"/>
  <c r="D362" i="161"/>
  <c r="E362" i="161" s="1"/>
  <c r="B362" i="161"/>
  <c r="J361" i="161"/>
  <c r="I361" i="161"/>
  <c r="H361" i="161"/>
  <c r="F361" i="161"/>
  <c r="D361" i="161"/>
  <c r="E361" i="161" s="1"/>
  <c r="B361" i="161"/>
  <c r="J360" i="161"/>
  <c r="I360" i="161"/>
  <c r="H360" i="161"/>
  <c r="F360" i="161"/>
  <c r="D360" i="161"/>
  <c r="E360" i="161" s="1"/>
  <c r="B360" i="161"/>
  <c r="J359" i="161"/>
  <c r="I359" i="161"/>
  <c r="H359" i="161"/>
  <c r="F359" i="161"/>
  <c r="D359" i="161"/>
  <c r="E359" i="161" s="1"/>
  <c r="B359" i="161"/>
  <c r="J358" i="161"/>
  <c r="I358" i="161"/>
  <c r="H358" i="161"/>
  <c r="F358" i="161"/>
  <c r="D358" i="161"/>
  <c r="E358" i="161" s="1"/>
  <c r="B358" i="161"/>
  <c r="J357" i="161"/>
  <c r="I357" i="161"/>
  <c r="H357" i="161"/>
  <c r="F357" i="161"/>
  <c r="D357" i="161"/>
  <c r="E357" i="161" s="1"/>
  <c r="B357" i="161"/>
  <c r="J356" i="161"/>
  <c r="I356" i="161"/>
  <c r="H356" i="161"/>
  <c r="F356" i="161"/>
  <c r="D356" i="161"/>
  <c r="E356" i="161" s="1"/>
  <c r="B356" i="161"/>
  <c r="J355" i="161"/>
  <c r="I355" i="161"/>
  <c r="H355" i="161"/>
  <c r="F355" i="161"/>
  <c r="D355" i="161"/>
  <c r="E355" i="161" s="1"/>
  <c r="B355" i="161"/>
  <c r="J354" i="161"/>
  <c r="I354" i="161"/>
  <c r="H354" i="161"/>
  <c r="F354" i="161"/>
  <c r="D354" i="161"/>
  <c r="E354" i="161" s="1"/>
  <c r="B354" i="161"/>
  <c r="J353" i="161"/>
  <c r="I353" i="161"/>
  <c r="H353" i="161"/>
  <c r="F353" i="161"/>
  <c r="D353" i="161"/>
  <c r="E353" i="161" s="1"/>
  <c r="B353" i="161"/>
  <c r="J352" i="161"/>
  <c r="I352" i="161"/>
  <c r="H352" i="161"/>
  <c r="F352" i="161"/>
  <c r="D352" i="161"/>
  <c r="E352" i="161" s="1"/>
  <c r="B352" i="161"/>
  <c r="J351" i="161"/>
  <c r="I351" i="161"/>
  <c r="H351" i="161"/>
  <c r="F351" i="161"/>
  <c r="D351" i="161"/>
  <c r="E351" i="161" s="1"/>
  <c r="B351" i="161"/>
  <c r="J350" i="161"/>
  <c r="I350" i="161"/>
  <c r="H350" i="161"/>
  <c r="F350" i="161"/>
  <c r="D350" i="161"/>
  <c r="E350" i="161" s="1"/>
  <c r="B350" i="161"/>
  <c r="J349" i="161"/>
  <c r="I349" i="161"/>
  <c r="H349" i="161"/>
  <c r="F349" i="161"/>
  <c r="D349" i="161"/>
  <c r="E349" i="161" s="1"/>
  <c r="B349" i="161"/>
  <c r="J348" i="161"/>
  <c r="I348" i="161"/>
  <c r="H348" i="161"/>
  <c r="F348" i="161"/>
  <c r="D348" i="161"/>
  <c r="E348" i="161" s="1"/>
  <c r="B348" i="161"/>
  <c r="J347" i="161"/>
  <c r="I347" i="161"/>
  <c r="H347" i="161"/>
  <c r="F347" i="161"/>
  <c r="D347" i="161"/>
  <c r="E347" i="161" s="1"/>
  <c r="B347" i="161"/>
  <c r="J346" i="161"/>
  <c r="I346" i="161"/>
  <c r="H346" i="161"/>
  <c r="F346" i="161"/>
  <c r="D346" i="161"/>
  <c r="E346" i="161" s="1"/>
  <c r="B346" i="161"/>
  <c r="J345" i="161"/>
  <c r="I345" i="161"/>
  <c r="H345" i="161"/>
  <c r="F345" i="161"/>
  <c r="D345" i="161"/>
  <c r="E345" i="161" s="1"/>
  <c r="B345" i="161"/>
  <c r="J344" i="161"/>
  <c r="I344" i="161"/>
  <c r="H344" i="161"/>
  <c r="F344" i="161"/>
  <c r="D344" i="161"/>
  <c r="E344" i="161" s="1"/>
  <c r="B344" i="161"/>
  <c r="J343" i="161"/>
  <c r="I343" i="161"/>
  <c r="H343" i="161"/>
  <c r="F343" i="161"/>
  <c r="D343" i="161"/>
  <c r="E343" i="161" s="1"/>
  <c r="B343" i="161"/>
  <c r="J342" i="161"/>
  <c r="I342" i="161"/>
  <c r="H342" i="161"/>
  <c r="F342" i="161"/>
  <c r="D342" i="161"/>
  <c r="E342" i="161" s="1"/>
  <c r="B342" i="161"/>
  <c r="J341" i="161"/>
  <c r="I341" i="161"/>
  <c r="H341" i="161"/>
  <c r="F341" i="161"/>
  <c r="D341" i="161"/>
  <c r="E341" i="161" s="1"/>
  <c r="B341" i="161"/>
  <c r="J340" i="161"/>
  <c r="I340" i="161"/>
  <c r="H340" i="161"/>
  <c r="F340" i="161"/>
  <c r="D340" i="161"/>
  <c r="E340" i="161" s="1"/>
  <c r="B340" i="161"/>
  <c r="J339" i="161"/>
  <c r="I339" i="161"/>
  <c r="H339" i="161"/>
  <c r="F339" i="161"/>
  <c r="D339" i="161"/>
  <c r="E339" i="161" s="1"/>
  <c r="B339" i="161"/>
  <c r="J338" i="161"/>
  <c r="I338" i="161"/>
  <c r="H338" i="161"/>
  <c r="F338" i="161"/>
  <c r="D338" i="161"/>
  <c r="E338" i="161" s="1"/>
  <c r="B338" i="161"/>
  <c r="J337" i="161"/>
  <c r="I337" i="161"/>
  <c r="H337" i="161"/>
  <c r="F337" i="161"/>
  <c r="D337" i="161"/>
  <c r="E337" i="161" s="1"/>
  <c r="B337" i="161"/>
  <c r="J336" i="161"/>
  <c r="I336" i="161"/>
  <c r="H336" i="161"/>
  <c r="F336" i="161"/>
  <c r="D336" i="161"/>
  <c r="E336" i="161" s="1"/>
  <c r="B336" i="161"/>
  <c r="J335" i="161"/>
  <c r="I335" i="161"/>
  <c r="H335" i="161"/>
  <c r="F335" i="161"/>
  <c r="D335" i="161"/>
  <c r="E335" i="161" s="1"/>
  <c r="B335" i="161"/>
  <c r="J334" i="161"/>
  <c r="I334" i="161"/>
  <c r="H334" i="161"/>
  <c r="F334" i="161"/>
  <c r="D334" i="161"/>
  <c r="E334" i="161" s="1"/>
  <c r="B334" i="161"/>
  <c r="J333" i="161"/>
  <c r="I333" i="161"/>
  <c r="H333" i="161"/>
  <c r="F333" i="161"/>
  <c r="D333" i="161"/>
  <c r="E333" i="161" s="1"/>
  <c r="B333" i="161"/>
  <c r="J332" i="161"/>
  <c r="I332" i="161"/>
  <c r="H332" i="161"/>
  <c r="F332" i="161"/>
  <c r="D332" i="161"/>
  <c r="E332" i="161" s="1"/>
  <c r="B332" i="161"/>
  <c r="J331" i="161"/>
  <c r="I331" i="161"/>
  <c r="H331" i="161"/>
  <c r="F331" i="161"/>
  <c r="D331" i="161"/>
  <c r="E331" i="161" s="1"/>
  <c r="B331" i="161"/>
  <c r="J330" i="161"/>
  <c r="I330" i="161"/>
  <c r="H330" i="161"/>
  <c r="F330" i="161"/>
  <c r="D330" i="161"/>
  <c r="E330" i="161" s="1"/>
  <c r="B330" i="161"/>
  <c r="J329" i="161"/>
  <c r="I329" i="161"/>
  <c r="H329" i="161"/>
  <c r="F329" i="161"/>
  <c r="D329" i="161"/>
  <c r="E329" i="161" s="1"/>
  <c r="B329" i="161"/>
  <c r="J328" i="161"/>
  <c r="I328" i="161"/>
  <c r="H328" i="161"/>
  <c r="F328" i="161"/>
  <c r="D328" i="161"/>
  <c r="E328" i="161" s="1"/>
  <c r="B328" i="161"/>
  <c r="J327" i="161"/>
  <c r="I327" i="161"/>
  <c r="H327" i="161"/>
  <c r="F327" i="161"/>
  <c r="D327" i="161"/>
  <c r="E327" i="161" s="1"/>
  <c r="B327" i="161"/>
  <c r="J326" i="161"/>
  <c r="I326" i="161"/>
  <c r="H326" i="161"/>
  <c r="F326" i="161"/>
  <c r="D326" i="161"/>
  <c r="E326" i="161" s="1"/>
  <c r="B326" i="161"/>
  <c r="J325" i="161"/>
  <c r="I325" i="161"/>
  <c r="H325" i="161"/>
  <c r="F325" i="161"/>
  <c r="D325" i="161"/>
  <c r="E325" i="161" s="1"/>
  <c r="B325" i="161"/>
  <c r="J324" i="161"/>
  <c r="I324" i="161"/>
  <c r="H324" i="161"/>
  <c r="F324" i="161"/>
  <c r="D324" i="161"/>
  <c r="E324" i="161" s="1"/>
  <c r="B324" i="161"/>
  <c r="J323" i="161"/>
  <c r="I323" i="161"/>
  <c r="H323" i="161"/>
  <c r="F323" i="161"/>
  <c r="D323" i="161"/>
  <c r="E323" i="161" s="1"/>
  <c r="B323" i="161"/>
  <c r="J322" i="161"/>
  <c r="I322" i="161"/>
  <c r="H322" i="161"/>
  <c r="F322" i="161"/>
  <c r="D322" i="161"/>
  <c r="E322" i="161" s="1"/>
  <c r="B322" i="161"/>
  <c r="J321" i="161"/>
  <c r="I321" i="161"/>
  <c r="H321" i="161"/>
  <c r="F321" i="161"/>
  <c r="D321" i="161"/>
  <c r="E321" i="161" s="1"/>
  <c r="B321" i="161"/>
  <c r="J320" i="161"/>
  <c r="I320" i="161"/>
  <c r="H320" i="161"/>
  <c r="F320" i="161"/>
  <c r="D320" i="161"/>
  <c r="E320" i="161" s="1"/>
  <c r="B320" i="161"/>
  <c r="J319" i="161"/>
  <c r="I319" i="161"/>
  <c r="H319" i="161"/>
  <c r="F319" i="161"/>
  <c r="D319" i="161"/>
  <c r="E319" i="161" s="1"/>
  <c r="B319" i="161"/>
  <c r="J318" i="161"/>
  <c r="I318" i="161"/>
  <c r="H318" i="161"/>
  <c r="F318" i="161"/>
  <c r="D318" i="161"/>
  <c r="E318" i="161" s="1"/>
  <c r="B318" i="161"/>
  <c r="J317" i="161"/>
  <c r="I317" i="161"/>
  <c r="H317" i="161"/>
  <c r="F317" i="161"/>
  <c r="D317" i="161"/>
  <c r="E317" i="161" s="1"/>
  <c r="B317" i="161"/>
  <c r="J316" i="161"/>
  <c r="I316" i="161"/>
  <c r="H316" i="161"/>
  <c r="F316" i="161"/>
  <c r="D316" i="161"/>
  <c r="E316" i="161" s="1"/>
  <c r="B316" i="161"/>
  <c r="J315" i="161"/>
  <c r="I315" i="161"/>
  <c r="H315" i="161"/>
  <c r="F315" i="161"/>
  <c r="D315" i="161"/>
  <c r="E315" i="161" s="1"/>
  <c r="B315" i="161"/>
  <c r="J314" i="161"/>
  <c r="I314" i="161"/>
  <c r="H314" i="161"/>
  <c r="F314" i="161"/>
  <c r="D314" i="161"/>
  <c r="E314" i="161" s="1"/>
  <c r="B314" i="161"/>
  <c r="J313" i="161"/>
  <c r="I313" i="161"/>
  <c r="H313" i="161"/>
  <c r="F313" i="161"/>
  <c r="D313" i="161"/>
  <c r="E313" i="161" s="1"/>
  <c r="B313" i="161"/>
  <c r="J312" i="161"/>
  <c r="I312" i="161"/>
  <c r="H312" i="161"/>
  <c r="F312" i="161"/>
  <c r="D312" i="161"/>
  <c r="E312" i="161" s="1"/>
  <c r="B312" i="161"/>
  <c r="J311" i="161"/>
  <c r="I311" i="161"/>
  <c r="H311" i="161"/>
  <c r="F311" i="161"/>
  <c r="D311" i="161"/>
  <c r="E311" i="161" s="1"/>
  <c r="B311" i="161"/>
  <c r="J310" i="161"/>
  <c r="I310" i="161"/>
  <c r="H310" i="161"/>
  <c r="F310" i="161"/>
  <c r="D310" i="161"/>
  <c r="E310" i="161" s="1"/>
  <c r="B310" i="161"/>
  <c r="J309" i="161"/>
  <c r="I309" i="161"/>
  <c r="H309" i="161"/>
  <c r="F309" i="161"/>
  <c r="D309" i="161"/>
  <c r="E309" i="161" s="1"/>
  <c r="B309" i="161"/>
  <c r="J308" i="161"/>
  <c r="I308" i="161"/>
  <c r="H308" i="161"/>
  <c r="F308" i="161"/>
  <c r="D308" i="161"/>
  <c r="E308" i="161" s="1"/>
  <c r="B308" i="161"/>
  <c r="J307" i="161"/>
  <c r="I307" i="161"/>
  <c r="H307" i="161"/>
  <c r="F307" i="161"/>
  <c r="D307" i="161"/>
  <c r="E307" i="161" s="1"/>
  <c r="B307" i="161"/>
  <c r="J306" i="161"/>
  <c r="I306" i="161"/>
  <c r="H306" i="161"/>
  <c r="F306" i="161"/>
  <c r="D306" i="161"/>
  <c r="E306" i="161" s="1"/>
  <c r="B306" i="161"/>
  <c r="J305" i="161"/>
  <c r="I305" i="161"/>
  <c r="H305" i="161"/>
  <c r="F305" i="161"/>
  <c r="D305" i="161"/>
  <c r="E305" i="161" s="1"/>
  <c r="B305" i="161"/>
  <c r="J304" i="161"/>
  <c r="I304" i="161"/>
  <c r="H304" i="161"/>
  <c r="F304" i="161"/>
  <c r="D304" i="161"/>
  <c r="E304" i="161" s="1"/>
  <c r="B304" i="161"/>
  <c r="J303" i="161"/>
  <c r="I303" i="161"/>
  <c r="H303" i="161"/>
  <c r="F303" i="161"/>
  <c r="D303" i="161"/>
  <c r="E303" i="161" s="1"/>
  <c r="B303" i="161"/>
  <c r="J302" i="161"/>
  <c r="I302" i="161"/>
  <c r="H302" i="161"/>
  <c r="F302" i="161"/>
  <c r="D302" i="161"/>
  <c r="E302" i="161" s="1"/>
  <c r="B302" i="161"/>
  <c r="J301" i="161"/>
  <c r="I301" i="161"/>
  <c r="H301" i="161"/>
  <c r="F301" i="161"/>
  <c r="D301" i="161"/>
  <c r="E301" i="161" s="1"/>
  <c r="B301" i="161"/>
  <c r="J300" i="161"/>
  <c r="I300" i="161"/>
  <c r="H300" i="161"/>
  <c r="F300" i="161"/>
  <c r="D300" i="161"/>
  <c r="E300" i="161" s="1"/>
  <c r="B300" i="161"/>
  <c r="J299" i="161"/>
  <c r="I299" i="161"/>
  <c r="H299" i="161"/>
  <c r="F299" i="161"/>
  <c r="D299" i="161"/>
  <c r="E299" i="161" s="1"/>
  <c r="B299" i="161"/>
  <c r="J298" i="161"/>
  <c r="I298" i="161"/>
  <c r="H298" i="161"/>
  <c r="F298" i="161"/>
  <c r="D298" i="161"/>
  <c r="E298" i="161" s="1"/>
  <c r="B298" i="161"/>
  <c r="J297" i="161"/>
  <c r="I297" i="161"/>
  <c r="H297" i="161"/>
  <c r="F297" i="161"/>
  <c r="D297" i="161"/>
  <c r="E297" i="161" s="1"/>
  <c r="B297" i="161"/>
  <c r="J296" i="161"/>
  <c r="I296" i="161"/>
  <c r="H296" i="161"/>
  <c r="F296" i="161"/>
  <c r="D296" i="161"/>
  <c r="E296" i="161" s="1"/>
  <c r="B296" i="161"/>
  <c r="J295" i="161"/>
  <c r="I295" i="161"/>
  <c r="H295" i="161"/>
  <c r="F295" i="161"/>
  <c r="D295" i="161"/>
  <c r="E295" i="161" s="1"/>
  <c r="B295" i="161"/>
  <c r="J294" i="161"/>
  <c r="I294" i="161"/>
  <c r="H294" i="161"/>
  <c r="F294" i="161"/>
  <c r="D294" i="161"/>
  <c r="E294" i="161" s="1"/>
  <c r="B294" i="161"/>
  <c r="J293" i="161"/>
  <c r="I293" i="161"/>
  <c r="H293" i="161"/>
  <c r="F293" i="161"/>
  <c r="D293" i="161"/>
  <c r="E293" i="161" s="1"/>
  <c r="B293" i="161"/>
  <c r="J292" i="161"/>
  <c r="I292" i="161"/>
  <c r="H292" i="161"/>
  <c r="F292" i="161"/>
  <c r="D292" i="161"/>
  <c r="E292" i="161" s="1"/>
  <c r="B292" i="161"/>
  <c r="J291" i="161"/>
  <c r="I291" i="161"/>
  <c r="H291" i="161"/>
  <c r="F291" i="161"/>
  <c r="D291" i="161"/>
  <c r="E291" i="161" s="1"/>
  <c r="B291" i="161"/>
  <c r="J290" i="161"/>
  <c r="I290" i="161"/>
  <c r="H290" i="161"/>
  <c r="F290" i="161"/>
  <c r="D290" i="161"/>
  <c r="E290" i="161" s="1"/>
  <c r="B290" i="161"/>
  <c r="J289" i="161"/>
  <c r="I289" i="161"/>
  <c r="H289" i="161"/>
  <c r="F289" i="161"/>
  <c r="D289" i="161"/>
  <c r="E289" i="161" s="1"/>
  <c r="B289" i="161"/>
  <c r="J288" i="161"/>
  <c r="I288" i="161"/>
  <c r="H288" i="161"/>
  <c r="F288" i="161"/>
  <c r="D288" i="161"/>
  <c r="E288" i="161" s="1"/>
  <c r="B288" i="161"/>
  <c r="J287" i="161"/>
  <c r="I287" i="161"/>
  <c r="H287" i="161"/>
  <c r="F287" i="161"/>
  <c r="D287" i="161"/>
  <c r="E287" i="161" s="1"/>
  <c r="B287" i="161"/>
  <c r="J286" i="161"/>
  <c r="I286" i="161"/>
  <c r="H286" i="161"/>
  <c r="F286" i="161"/>
  <c r="D286" i="161"/>
  <c r="E286" i="161" s="1"/>
  <c r="B286" i="161"/>
  <c r="J285" i="161"/>
  <c r="I285" i="161"/>
  <c r="H285" i="161"/>
  <c r="F285" i="161"/>
  <c r="D285" i="161"/>
  <c r="E285" i="161" s="1"/>
  <c r="B285" i="161"/>
  <c r="J284" i="161"/>
  <c r="I284" i="161"/>
  <c r="H284" i="161"/>
  <c r="F284" i="161"/>
  <c r="D284" i="161"/>
  <c r="E284" i="161" s="1"/>
  <c r="B284" i="161"/>
  <c r="J283" i="161"/>
  <c r="I283" i="161"/>
  <c r="H283" i="161"/>
  <c r="F283" i="161"/>
  <c r="D283" i="161"/>
  <c r="E283" i="161" s="1"/>
  <c r="B283" i="161"/>
  <c r="J282" i="161"/>
  <c r="I282" i="161"/>
  <c r="H282" i="161"/>
  <c r="F282" i="161"/>
  <c r="D282" i="161"/>
  <c r="E282" i="161" s="1"/>
  <c r="B282" i="161"/>
  <c r="J281" i="161"/>
  <c r="I281" i="161"/>
  <c r="H281" i="161"/>
  <c r="F281" i="161"/>
  <c r="D281" i="161"/>
  <c r="E281" i="161" s="1"/>
  <c r="B281" i="161"/>
  <c r="J280" i="161"/>
  <c r="I280" i="161"/>
  <c r="H280" i="161"/>
  <c r="F280" i="161"/>
  <c r="D280" i="161"/>
  <c r="E280" i="161" s="1"/>
  <c r="B280" i="161"/>
  <c r="J279" i="161"/>
  <c r="I279" i="161"/>
  <c r="H279" i="161"/>
  <c r="F279" i="161"/>
  <c r="D279" i="161"/>
  <c r="E279" i="161" s="1"/>
  <c r="B279" i="161"/>
  <c r="J278" i="161"/>
  <c r="I278" i="161"/>
  <c r="H278" i="161"/>
  <c r="F278" i="161"/>
  <c r="D278" i="161"/>
  <c r="E278" i="161" s="1"/>
  <c r="B278" i="161"/>
  <c r="J277" i="161"/>
  <c r="I277" i="161"/>
  <c r="H277" i="161"/>
  <c r="F277" i="161"/>
  <c r="D277" i="161"/>
  <c r="E277" i="161" s="1"/>
  <c r="B277" i="161"/>
  <c r="J276" i="161"/>
  <c r="I276" i="161"/>
  <c r="H276" i="161"/>
  <c r="F276" i="161"/>
  <c r="D276" i="161"/>
  <c r="E276" i="161" s="1"/>
  <c r="B276" i="161"/>
  <c r="J275" i="161"/>
  <c r="I275" i="161"/>
  <c r="H275" i="161"/>
  <c r="F275" i="161"/>
  <c r="D275" i="161"/>
  <c r="E275" i="161" s="1"/>
  <c r="B275" i="161"/>
  <c r="J274" i="161"/>
  <c r="I274" i="161"/>
  <c r="H274" i="161"/>
  <c r="F274" i="161"/>
  <c r="D274" i="161"/>
  <c r="E274" i="161" s="1"/>
  <c r="B274" i="161"/>
  <c r="J273" i="161"/>
  <c r="I273" i="161"/>
  <c r="H273" i="161"/>
  <c r="F273" i="161"/>
  <c r="D273" i="161"/>
  <c r="E273" i="161" s="1"/>
  <c r="B273" i="161"/>
  <c r="J272" i="161"/>
  <c r="I272" i="161"/>
  <c r="H272" i="161"/>
  <c r="F272" i="161"/>
  <c r="D272" i="161"/>
  <c r="E272" i="161" s="1"/>
  <c r="B272" i="161"/>
  <c r="J271" i="161"/>
  <c r="I271" i="161"/>
  <c r="H271" i="161"/>
  <c r="F271" i="161"/>
  <c r="D271" i="161"/>
  <c r="E271" i="161" s="1"/>
  <c r="B271" i="161"/>
  <c r="J270" i="161"/>
  <c r="I270" i="161"/>
  <c r="H270" i="161"/>
  <c r="F270" i="161"/>
  <c r="D270" i="161"/>
  <c r="E270" i="161" s="1"/>
  <c r="B270" i="161"/>
  <c r="J269" i="161"/>
  <c r="I269" i="161"/>
  <c r="H269" i="161"/>
  <c r="F269" i="161"/>
  <c r="D269" i="161"/>
  <c r="E269" i="161" s="1"/>
  <c r="B269" i="161"/>
  <c r="J268" i="161"/>
  <c r="I268" i="161"/>
  <c r="H268" i="161"/>
  <c r="F268" i="161"/>
  <c r="D268" i="161"/>
  <c r="E268" i="161" s="1"/>
  <c r="B268" i="161"/>
  <c r="J267" i="161"/>
  <c r="I267" i="161"/>
  <c r="H267" i="161"/>
  <c r="F267" i="161"/>
  <c r="D267" i="161"/>
  <c r="E267" i="161" s="1"/>
  <c r="B267" i="161"/>
  <c r="J266" i="161"/>
  <c r="I266" i="161"/>
  <c r="H266" i="161"/>
  <c r="F266" i="161"/>
  <c r="D266" i="161"/>
  <c r="E266" i="161" s="1"/>
  <c r="B266" i="161"/>
  <c r="J265" i="161"/>
  <c r="I265" i="161"/>
  <c r="H265" i="161"/>
  <c r="F265" i="161"/>
  <c r="D265" i="161"/>
  <c r="E265" i="161" s="1"/>
  <c r="B265" i="161"/>
  <c r="J264" i="161"/>
  <c r="I264" i="161"/>
  <c r="H264" i="161"/>
  <c r="F264" i="161"/>
  <c r="D264" i="161"/>
  <c r="E264" i="161" s="1"/>
  <c r="B264" i="161"/>
  <c r="J263" i="161"/>
  <c r="I263" i="161"/>
  <c r="H263" i="161"/>
  <c r="F263" i="161"/>
  <c r="D263" i="161"/>
  <c r="E263" i="161" s="1"/>
  <c r="B263" i="161"/>
  <c r="J262" i="161"/>
  <c r="I262" i="161"/>
  <c r="H262" i="161"/>
  <c r="F262" i="161"/>
  <c r="D262" i="161"/>
  <c r="E262" i="161" s="1"/>
  <c r="B262" i="161"/>
  <c r="J261" i="161"/>
  <c r="I261" i="161"/>
  <c r="H261" i="161"/>
  <c r="F261" i="161"/>
  <c r="D261" i="161"/>
  <c r="E261" i="161" s="1"/>
  <c r="B261" i="161"/>
  <c r="J260" i="161"/>
  <c r="I260" i="161"/>
  <c r="H260" i="161"/>
  <c r="F260" i="161"/>
  <c r="D260" i="161"/>
  <c r="E260" i="161" s="1"/>
  <c r="B260" i="161"/>
  <c r="J259" i="161"/>
  <c r="I259" i="161"/>
  <c r="H259" i="161"/>
  <c r="F259" i="161"/>
  <c r="D259" i="161"/>
  <c r="E259" i="161" s="1"/>
  <c r="B259" i="161"/>
  <c r="J258" i="161"/>
  <c r="I258" i="161"/>
  <c r="H258" i="161"/>
  <c r="F258" i="161"/>
  <c r="D258" i="161"/>
  <c r="E258" i="161" s="1"/>
  <c r="B258" i="161"/>
  <c r="J257" i="161"/>
  <c r="I257" i="161"/>
  <c r="H257" i="161"/>
  <c r="F257" i="161"/>
  <c r="D257" i="161"/>
  <c r="E257" i="161" s="1"/>
  <c r="B257" i="161"/>
  <c r="J256" i="161"/>
  <c r="I256" i="161"/>
  <c r="H256" i="161"/>
  <c r="F256" i="161"/>
  <c r="D256" i="161"/>
  <c r="E256" i="161" s="1"/>
  <c r="B256" i="161"/>
  <c r="J255" i="161"/>
  <c r="I255" i="161"/>
  <c r="H255" i="161"/>
  <c r="F255" i="161"/>
  <c r="D255" i="161"/>
  <c r="E255" i="161" s="1"/>
  <c r="B255" i="161"/>
  <c r="J254" i="161"/>
  <c r="I254" i="161"/>
  <c r="H254" i="161"/>
  <c r="F254" i="161"/>
  <c r="D254" i="161"/>
  <c r="E254" i="161" s="1"/>
  <c r="B254" i="161"/>
  <c r="J253" i="161"/>
  <c r="I253" i="161"/>
  <c r="H253" i="161"/>
  <c r="F253" i="161"/>
  <c r="D253" i="161"/>
  <c r="E253" i="161" s="1"/>
  <c r="B253" i="161"/>
  <c r="J252" i="161"/>
  <c r="I252" i="161"/>
  <c r="H252" i="161"/>
  <c r="F252" i="161"/>
  <c r="D252" i="161"/>
  <c r="E252" i="161" s="1"/>
  <c r="B252" i="161"/>
  <c r="J251" i="161"/>
  <c r="I251" i="161"/>
  <c r="H251" i="161"/>
  <c r="F251" i="161"/>
  <c r="D251" i="161"/>
  <c r="E251" i="161" s="1"/>
  <c r="B251" i="161"/>
  <c r="J250" i="161"/>
  <c r="I250" i="161"/>
  <c r="H250" i="161"/>
  <c r="F250" i="161"/>
  <c r="D250" i="161"/>
  <c r="E250" i="161" s="1"/>
  <c r="B250" i="161"/>
  <c r="J249" i="161"/>
  <c r="I249" i="161"/>
  <c r="H249" i="161"/>
  <c r="F249" i="161"/>
  <c r="D249" i="161"/>
  <c r="E249" i="161" s="1"/>
  <c r="B249" i="161"/>
  <c r="J248" i="161"/>
  <c r="I248" i="161"/>
  <c r="H248" i="161"/>
  <c r="F248" i="161"/>
  <c r="D248" i="161"/>
  <c r="E248" i="161" s="1"/>
  <c r="B248" i="161"/>
  <c r="J247" i="161"/>
  <c r="I247" i="161"/>
  <c r="H247" i="161"/>
  <c r="F247" i="161"/>
  <c r="D247" i="161"/>
  <c r="E247" i="161" s="1"/>
  <c r="B247" i="161"/>
  <c r="J246" i="161"/>
  <c r="I246" i="161"/>
  <c r="H246" i="161"/>
  <c r="F246" i="161"/>
  <c r="D246" i="161"/>
  <c r="E246" i="161" s="1"/>
  <c r="B246" i="161"/>
  <c r="J245" i="161"/>
  <c r="I245" i="161"/>
  <c r="H245" i="161"/>
  <c r="F245" i="161"/>
  <c r="D245" i="161"/>
  <c r="E245" i="161" s="1"/>
  <c r="B245" i="161"/>
  <c r="J244" i="161"/>
  <c r="I244" i="161"/>
  <c r="H244" i="161"/>
  <c r="F244" i="161"/>
  <c r="D244" i="161"/>
  <c r="E244" i="161" s="1"/>
  <c r="B244" i="161"/>
  <c r="J243" i="161"/>
  <c r="I243" i="161"/>
  <c r="H243" i="161"/>
  <c r="F243" i="161"/>
  <c r="D243" i="161"/>
  <c r="E243" i="161" s="1"/>
  <c r="B243" i="161"/>
  <c r="J242" i="161"/>
  <c r="I242" i="161"/>
  <c r="H242" i="161"/>
  <c r="F242" i="161"/>
  <c r="D242" i="161"/>
  <c r="E242" i="161" s="1"/>
  <c r="B242" i="161"/>
  <c r="J241" i="161"/>
  <c r="I241" i="161"/>
  <c r="H241" i="161"/>
  <c r="F241" i="161"/>
  <c r="D241" i="161"/>
  <c r="E241" i="161" s="1"/>
  <c r="B241" i="161"/>
  <c r="J240" i="161"/>
  <c r="I240" i="161"/>
  <c r="H240" i="161"/>
  <c r="F240" i="161"/>
  <c r="D240" i="161"/>
  <c r="E240" i="161" s="1"/>
  <c r="B240" i="161"/>
  <c r="J239" i="161"/>
  <c r="I239" i="161"/>
  <c r="H239" i="161"/>
  <c r="F239" i="161"/>
  <c r="D239" i="161"/>
  <c r="E239" i="161" s="1"/>
  <c r="B239" i="161"/>
  <c r="J238" i="161"/>
  <c r="I238" i="161"/>
  <c r="H238" i="161"/>
  <c r="F238" i="161"/>
  <c r="D238" i="161"/>
  <c r="E238" i="161" s="1"/>
  <c r="B238" i="161"/>
  <c r="J237" i="161"/>
  <c r="I237" i="161"/>
  <c r="H237" i="161"/>
  <c r="F237" i="161"/>
  <c r="D237" i="161"/>
  <c r="E237" i="161" s="1"/>
  <c r="B237" i="161"/>
  <c r="J236" i="161"/>
  <c r="I236" i="161"/>
  <c r="H236" i="161"/>
  <c r="F236" i="161"/>
  <c r="D236" i="161"/>
  <c r="E236" i="161" s="1"/>
  <c r="B236" i="161"/>
  <c r="J235" i="161"/>
  <c r="I235" i="161"/>
  <c r="H235" i="161"/>
  <c r="F235" i="161"/>
  <c r="D235" i="161"/>
  <c r="E235" i="161" s="1"/>
  <c r="B235" i="161"/>
  <c r="J234" i="161"/>
  <c r="I234" i="161"/>
  <c r="H234" i="161"/>
  <c r="F234" i="161"/>
  <c r="D234" i="161"/>
  <c r="E234" i="161" s="1"/>
  <c r="B234" i="161"/>
  <c r="J233" i="161"/>
  <c r="I233" i="161"/>
  <c r="H233" i="161"/>
  <c r="F233" i="161"/>
  <c r="D233" i="161"/>
  <c r="E233" i="161" s="1"/>
  <c r="B233" i="161"/>
  <c r="J232" i="161"/>
  <c r="I232" i="161"/>
  <c r="H232" i="161"/>
  <c r="F232" i="161"/>
  <c r="D232" i="161"/>
  <c r="E232" i="161" s="1"/>
  <c r="B232" i="161"/>
  <c r="J231" i="161"/>
  <c r="I231" i="161"/>
  <c r="H231" i="161"/>
  <c r="F231" i="161"/>
  <c r="D231" i="161"/>
  <c r="E231" i="161" s="1"/>
  <c r="B231" i="161"/>
  <c r="J230" i="161"/>
  <c r="I230" i="161"/>
  <c r="H230" i="161"/>
  <c r="F230" i="161"/>
  <c r="D230" i="161"/>
  <c r="E230" i="161" s="1"/>
  <c r="B230" i="161"/>
  <c r="J229" i="161"/>
  <c r="I229" i="161"/>
  <c r="H229" i="161"/>
  <c r="F229" i="161"/>
  <c r="D229" i="161"/>
  <c r="E229" i="161" s="1"/>
  <c r="B229" i="161"/>
  <c r="J228" i="161"/>
  <c r="I228" i="161"/>
  <c r="H228" i="161"/>
  <c r="F228" i="161"/>
  <c r="D228" i="161"/>
  <c r="E228" i="161" s="1"/>
  <c r="B228" i="161"/>
  <c r="J227" i="161"/>
  <c r="I227" i="161"/>
  <c r="H227" i="161"/>
  <c r="F227" i="161"/>
  <c r="D227" i="161"/>
  <c r="E227" i="161" s="1"/>
  <c r="B227" i="161"/>
  <c r="J226" i="161"/>
  <c r="I226" i="161"/>
  <c r="H226" i="161"/>
  <c r="F226" i="161"/>
  <c r="D226" i="161"/>
  <c r="E226" i="161" s="1"/>
  <c r="B226" i="161"/>
  <c r="J225" i="161"/>
  <c r="I225" i="161"/>
  <c r="H225" i="161"/>
  <c r="F225" i="161"/>
  <c r="D225" i="161"/>
  <c r="E225" i="161" s="1"/>
  <c r="B225" i="161"/>
  <c r="J224" i="161"/>
  <c r="I224" i="161"/>
  <c r="H224" i="161"/>
  <c r="F224" i="161"/>
  <c r="D224" i="161"/>
  <c r="E224" i="161" s="1"/>
  <c r="B224" i="161"/>
  <c r="J223" i="161"/>
  <c r="I223" i="161"/>
  <c r="H223" i="161"/>
  <c r="F223" i="161"/>
  <c r="D223" i="161"/>
  <c r="E223" i="161" s="1"/>
  <c r="B223" i="161"/>
  <c r="J222" i="161"/>
  <c r="I222" i="161"/>
  <c r="H222" i="161"/>
  <c r="F222" i="161"/>
  <c r="D222" i="161"/>
  <c r="E222" i="161" s="1"/>
  <c r="B222" i="161"/>
  <c r="J221" i="161"/>
  <c r="I221" i="161"/>
  <c r="H221" i="161"/>
  <c r="F221" i="161"/>
  <c r="D221" i="161"/>
  <c r="E221" i="161" s="1"/>
  <c r="B221" i="161"/>
  <c r="J220" i="161"/>
  <c r="I220" i="161"/>
  <c r="H220" i="161"/>
  <c r="F220" i="161"/>
  <c r="D220" i="161"/>
  <c r="E220" i="161" s="1"/>
  <c r="B220" i="161"/>
  <c r="J219" i="161"/>
  <c r="I219" i="161"/>
  <c r="H219" i="161"/>
  <c r="F219" i="161"/>
  <c r="D219" i="161"/>
  <c r="E219" i="161" s="1"/>
  <c r="B219" i="161"/>
  <c r="J218" i="161"/>
  <c r="I218" i="161"/>
  <c r="H218" i="161"/>
  <c r="F218" i="161"/>
  <c r="D218" i="161"/>
  <c r="E218" i="161" s="1"/>
  <c r="B218" i="161"/>
  <c r="J217" i="161"/>
  <c r="I217" i="161"/>
  <c r="H217" i="161"/>
  <c r="F217" i="161"/>
  <c r="D217" i="161"/>
  <c r="E217" i="161" s="1"/>
  <c r="B217" i="161"/>
  <c r="J216" i="161"/>
  <c r="I216" i="161"/>
  <c r="H216" i="161"/>
  <c r="F216" i="161"/>
  <c r="D216" i="161"/>
  <c r="E216" i="161" s="1"/>
  <c r="B216" i="161"/>
  <c r="J215" i="161"/>
  <c r="I215" i="161"/>
  <c r="H215" i="161"/>
  <c r="F215" i="161"/>
  <c r="D215" i="161"/>
  <c r="E215" i="161" s="1"/>
  <c r="B215" i="161"/>
  <c r="J214" i="161"/>
  <c r="I214" i="161"/>
  <c r="H214" i="161"/>
  <c r="F214" i="161"/>
  <c r="D214" i="161"/>
  <c r="E214" i="161" s="1"/>
  <c r="B214" i="161"/>
  <c r="J213" i="161"/>
  <c r="I213" i="161"/>
  <c r="H213" i="161"/>
  <c r="F213" i="161"/>
  <c r="D213" i="161"/>
  <c r="E213" i="161" s="1"/>
  <c r="B213" i="161"/>
  <c r="J212" i="161"/>
  <c r="I212" i="161"/>
  <c r="H212" i="161"/>
  <c r="F212" i="161"/>
  <c r="D212" i="161"/>
  <c r="E212" i="161" s="1"/>
  <c r="B212" i="161"/>
  <c r="J211" i="161"/>
  <c r="I211" i="161"/>
  <c r="H211" i="161"/>
  <c r="F211" i="161"/>
  <c r="D211" i="161"/>
  <c r="E211" i="161" s="1"/>
  <c r="B211" i="161"/>
  <c r="J210" i="161"/>
  <c r="I210" i="161"/>
  <c r="H210" i="161"/>
  <c r="F210" i="161"/>
  <c r="D210" i="161"/>
  <c r="E210" i="161" s="1"/>
  <c r="B210" i="161"/>
  <c r="J209" i="161"/>
  <c r="I209" i="161"/>
  <c r="H209" i="161"/>
  <c r="F209" i="161"/>
  <c r="D209" i="161"/>
  <c r="E209" i="161" s="1"/>
  <c r="B209" i="161"/>
  <c r="J208" i="161"/>
  <c r="I208" i="161"/>
  <c r="H208" i="161"/>
  <c r="F208" i="161"/>
  <c r="D208" i="161"/>
  <c r="E208" i="161" s="1"/>
  <c r="B208" i="161"/>
  <c r="J207" i="161"/>
  <c r="I207" i="161"/>
  <c r="H207" i="161"/>
  <c r="F207" i="161"/>
  <c r="D207" i="161"/>
  <c r="E207" i="161" s="1"/>
  <c r="B207" i="161"/>
  <c r="J206" i="161"/>
  <c r="I206" i="161"/>
  <c r="H206" i="161"/>
  <c r="F206" i="161"/>
  <c r="D206" i="161"/>
  <c r="E206" i="161" s="1"/>
  <c r="B206" i="161"/>
  <c r="J205" i="161"/>
  <c r="I205" i="161"/>
  <c r="H205" i="161"/>
  <c r="F205" i="161"/>
  <c r="D205" i="161"/>
  <c r="E205" i="161" s="1"/>
  <c r="B205" i="161"/>
  <c r="J204" i="161"/>
  <c r="I204" i="161"/>
  <c r="H204" i="161"/>
  <c r="F204" i="161"/>
  <c r="D204" i="161"/>
  <c r="E204" i="161" s="1"/>
  <c r="B204" i="161"/>
  <c r="J203" i="161"/>
  <c r="I203" i="161"/>
  <c r="H203" i="161"/>
  <c r="F203" i="161"/>
  <c r="D203" i="161"/>
  <c r="E203" i="161" s="1"/>
  <c r="B203" i="161"/>
  <c r="J202" i="161"/>
  <c r="I202" i="161"/>
  <c r="H202" i="161"/>
  <c r="F202" i="161"/>
  <c r="D202" i="161"/>
  <c r="E202" i="161" s="1"/>
  <c r="B202" i="161"/>
  <c r="J201" i="161"/>
  <c r="I201" i="161"/>
  <c r="H201" i="161"/>
  <c r="F201" i="161"/>
  <c r="D201" i="161"/>
  <c r="E201" i="161" s="1"/>
  <c r="B201" i="161"/>
  <c r="J200" i="161"/>
  <c r="I200" i="161"/>
  <c r="H200" i="161"/>
  <c r="F200" i="161"/>
  <c r="D200" i="161"/>
  <c r="E200" i="161" s="1"/>
  <c r="B200" i="161"/>
  <c r="J199" i="161"/>
  <c r="I199" i="161"/>
  <c r="H199" i="161"/>
  <c r="F199" i="161"/>
  <c r="D199" i="161"/>
  <c r="E199" i="161" s="1"/>
  <c r="B199" i="161"/>
  <c r="J198" i="161"/>
  <c r="I198" i="161"/>
  <c r="H198" i="161"/>
  <c r="F198" i="161"/>
  <c r="D198" i="161"/>
  <c r="E198" i="161" s="1"/>
  <c r="B198" i="161"/>
  <c r="J197" i="161"/>
  <c r="I197" i="161"/>
  <c r="H197" i="161"/>
  <c r="F197" i="161"/>
  <c r="D197" i="161"/>
  <c r="E197" i="161" s="1"/>
  <c r="B197" i="161"/>
  <c r="J196" i="161"/>
  <c r="I196" i="161"/>
  <c r="H196" i="161"/>
  <c r="F196" i="161"/>
  <c r="D196" i="161"/>
  <c r="E196" i="161" s="1"/>
  <c r="B196" i="161"/>
  <c r="J195" i="161"/>
  <c r="I195" i="161"/>
  <c r="H195" i="161"/>
  <c r="F195" i="161"/>
  <c r="D195" i="161"/>
  <c r="E195" i="161" s="1"/>
  <c r="B195" i="161"/>
  <c r="J194" i="161"/>
  <c r="I194" i="161"/>
  <c r="H194" i="161"/>
  <c r="F194" i="161"/>
  <c r="D194" i="161"/>
  <c r="E194" i="161" s="1"/>
  <c r="B194" i="161"/>
  <c r="J193" i="161"/>
  <c r="I193" i="161"/>
  <c r="H193" i="161"/>
  <c r="F193" i="161"/>
  <c r="D193" i="161"/>
  <c r="E193" i="161" s="1"/>
  <c r="B193" i="161"/>
  <c r="J192" i="161"/>
  <c r="I192" i="161"/>
  <c r="H192" i="161"/>
  <c r="F192" i="161"/>
  <c r="D192" i="161"/>
  <c r="E192" i="161" s="1"/>
  <c r="B192" i="161"/>
  <c r="J191" i="161"/>
  <c r="I191" i="161"/>
  <c r="H191" i="161"/>
  <c r="F191" i="161"/>
  <c r="D191" i="161"/>
  <c r="E191" i="161" s="1"/>
  <c r="B191" i="161"/>
  <c r="J190" i="161"/>
  <c r="I190" i="161"/>
  <c r="H190" i="161"/>
  <c r="F190" i="161"/>
  <c r="D190" i="161"/>
  <c r="E190" i="161" s="1"/>
  <c r="B190" i="161"/>
  <c r="J189" i="161"/>
  <c r="I189" i="161"/>
  <c r="H189" i="161"/>
  <c r="F189" i="161"/>
  <c r="D189" i="161"/>
  <c r="E189" i="161" s="1"/>
  <c r="B189" i="161"/>
  <c r="J188" i="161"/>
  <c r="I188" i="161"/>
  <c r="H188" i="161"/>
  <c r="F188" i="161"/>
  <c r="D188" i="161"/>
  <c r="E188" i="161" s="1"/>
  <c r="B188" i="161"/>
  <c r="J187" i="161"/>
  <c r="I187" i="161"/>
  <c r="H187" i="161"/>
  <c r="F187" i="161"/>
  <c r="D187" i="161"/>
  <c r="E187" i="161" s="1"/>
  <c r="B187" i="161"/>
  <c r="J186" i="161"/>
  <c r="I186" i="161"/>
  <c r="H186" i="161"/>
  <c r="F186" i="161"/>
  <c r="D186" i="161"/>
  <c r="E186" i="161" s="1"/>
  <c r="B186" i="161"/>
  <c r="J185" i="161"/>
  <c r="I185" i="161"/>
  <c r="H185" i="161"/>
  <c r="F185" i="161"/>
  <c r="D185" i="161"/>
  <c r="E185" i="161" s="1"/>
  <c r="B185" i="161"/>
  <c r="J184" i="161"/>
  <c r="I184" i="161"/>
  <c r="H184" i="161"/>
  <c r="F184" i="161"/>
  <c r="D184" i="161"/>
  <c r="E184" i="161" s="1"/>
  <c r="B184" i="161"/>
  <c r="J183" i="161"/>
  <c r="I183" i="161"/>
  <c r="H183" i="161"/>
  <c r="F183" i="161"/>
  <c r="D183" i="161"/>
  <c r="E183" i="161" s="1"/>
  <c r="B183" i="161"/>
  <c r="J182" i="161"/>
  <c r="I182" i="161"/>
  <c r="H182" i="161"/>
  <c r="F182" i="161"/>
  <c r="D182" i="161"/>
  <c r="E182" i="161" s="1"/>
  <c r="B182" i="161"/>
  <c r="J181" i="161"/>
  <c r="I181" i="161"/>
  <c r="H181" i="161"/>
  <c r="F181" i="161"/>
  <c r="D181" i="161"/>
  <c r="E181" i="161" s="1"/>
  <c r="B181" i="161"/>
  <c r="J180" i="161"/>
  <c r="I180" i="161"/>
  <c r="H180" i="161"/>
  <c r="F180" i="161"/>
  <c r="D180" i="161"/>
  <c r="E180" i="161" s="1"/>
  <c r="B180" i="161"/>
  <c r="J179" i="161"/>
  <c r="I179" i="161"/>
  <c r="H179" i="161"/>
  <c r="F179" i="161"/>
  <c r="D179" i="161"/>
  <c r="E179" i="161" s="1"/>
  <c r="B179" i="161"/>
  <c r="J178" i="161"/>
  <c r="I178" i="161"/>
  <c r="H178" i="161"/>
  <c r="F178" i="161"/>
  <c r="D178" i="161"/>
  <c r="E178" i="161" s="1"/>
  <c r="B178" i="161"/>
  <c r="J177" i="161"/>
  <c r="I177" i="161"/>
  <c r="H177" i="161"/>
  <c r="F177" i="161"/>
  <c r="D177" i="161"/>
  <c r="E177" i="161" s="1"/>
  <c r="B177" i="161"/>
  <c r="J176" i="161"/>
  <c r="I176" i="161"/>
  <c r="H176" i="161"/>
  <c r="F176" i="161"/>
  <c r="D176" i="161"/>
  <c r="E176" i="161" s="1"/>
  <c r="B176" i="161"/>
  <c r="J175" i="161"/>
  <c r="I175" i="161"/>
  <c r="H175" i="161"/>
  <c r="F175" i="161"/>
  <c r="D175" i="161"/>
  <c r="E175" i="161" s="1"/>
  <c r="B175" i="161"/>
  <c r="J174" i="161"/>
  <c r="I174" i="161"/>
  <c r="H174" i="161"/>
  <c r="F174" i="161"/>
  <c r="D174" i="161"/>
  <c r="E174" i="161" s="1"/>
  <c r="B174" i="161"/>
  <c r="J173" i="161"/>
  <c r="I173" i="161"/>
  <c r="H173" i="161"/>
  <c r="F173" i="161"/>
  <c r="D173" i="161"/>
  <c r="E173" i="161" s="1"/>
  <c r="B173" i="161"/>
  <c r="J172" i="161"/>
  <c r="I172" i="161"/>
  <c r="H172" i="161"/>
  <c r="F172" i="161"/>
  <c r="D172" i="161"/>
  <c r="E172" i="161" s="1"/>
  <c r="B172" i="161"/>
  <c r="J171" i="161"/>
  <c r="I171" i="161"/>
  <c r="H171" i="161"/>
  <c r="F171" i="161"/>
  <c r="D171" i="161"/>
  <c r="E171" i="161" s="1"/>
  <c r="B171" i="161"/>
  <c r="J170" i="161"/>
  <c r="I170" i="161"/>
  <c r="H170" i="161"/>
  <c r="F170" i="161"/>
  <c r="D170" i="161"/>
  <c r="E170" i="161" s="1"/>
  <c r="B170" i="161"/>
  <c r="J169" i="161"/>
  <c r="I169" i="161"/>
  <c r="H169" i="161"/>
  <c r="F169" i="161"/>
  <c r="D169" i="161"/>
  <c r="E169" i="161" s="1"/>
  <c r="B169" i="161"/>
  <c r="J168" i="161"/>
  <c r="I168" i="161"/>
  <c r="H168" i="161"/>
  <c r="F168" i="161"/>
  <c r="D168" i="161"/>
  <c r="E168" i="161" s="1"/>
  <c r="B168" i="161"/>
  <c r="J167" i="161"/>
  <c r="I167" i="161"/>
  <c r="H167" i="161"/>
  <c r="F167" i="161"/>
  <c r="D167" i="161"/>
  <c r="E167" i="161" s="1"/>
  <c r="B167" i="161"/>
  <c r="J166" i="161"/>
  <c r="I166" i="161"/>
  <c r="H166" i="161"/>
  <c r="F166" i="161"/>
  <c r="D166" i="161"/>
  <c r="E166" i="161" s="1"/>
  <c r="B166" i="161"/>
  <c r="J165" i="161"/>
  <c r="I165" i="161"/>
  <c r="H165" i="161"/>
  <c r="F165" i="161"/>
  <c r="D165" i="161"/>
  <c r="E165" i="161" s="1"/>
  <c r="B165" i="161"/>
  <c r="J164" i="161"/>
  <c r="I164" i="161"/>
  <c r="H164" i="161"/>
  <c r="F164" i="161"/>
  <c r="D164" i="161"/>
  <c r="E164" i="161" s="1"/>
  <c r="B164" i="161"/>
  <c r="J163" i="161"/>
  <c r="I163" i="161"/>
  <c r="H163" i="161"/>
  <c r="F163" i="161"/>
  <c r="D163" i="161"/>
  <c r="E163" i="161" s="1"/>
  <c r="B163" i="161"/>
  <c r="J162" i="161"/>
  <c r="I162" i="161"/>
  <c r="H162" i="161"/>
  <c r="F162" i="161"/>
  <c r="D162" i="161"/>
  <c r="E162" i="161" s="1"/>
  <c r="B162" i="161"/>
  <c r="J161" i="161"/>
  <c r="I161" i="161"/>
  <c r="H161" i="161"/>
  <c r="F161" i="161"/>
  <c r="D161" i="161"/>
  <c r="E161" i="161" s="1"/>
  <c r="B161" i="161"/>
  <c r="J160" i="161"/>
  <c r="I160" i="161"/>
  <c r="H160" i="161"/>
  <c r="F160" i="161"/>
  <c r="D160" i="161"/>
  <c r="E160" i="161" s="1"/>
  <c r="B160" i="161"/>
  <c r="J159" i="161"/>
  <c r="I159" i="161"/>
  <c r="H159" i="161"/>
  <c r="F159" i="161"/>
  <c r="D159" i="161"/>
  <c r="E159" i="161" s="1"/>
  <c r="B159" i="161"/>
  <c r="J158" i="161"/>
  <c r="I158" i="161"/>
  <c r="H158" i="161"/>
  <c r="F158" i="161"/>
  <c r="D158" i="161"/>
  <c r="E158" i="161" s="1"/>
  <c r="B158" i="161"/>
  <c r="J157" i="161"/>
  <c r="I157" i="161"/>
  <c r="H157" i="161"/>
  <c r="F157" i="161"/>
  <c r="D157" i="161"/>
  <c r="E157" i="161" s="1"/>
  <c r="B157" i="161"/>
  <c r="J156" i="161"/>
  <c r="I156" i="161"/>
  <c r="H156" i="161"/>
  <c r="F156" i="161"/>
  <c r="D156" i="161"/>
  <c r="E156" i="161" s="1"/>
  <c r="B156" i="161"/>
  <c r="J155" i="161"/>
  <c r="I155" i="161"/>
  <c r="H155" i="161"/>
  <c r="F155" i="161"/>
  <c r="D155" i="161"/>
  <c r="E155" i="161" s="1"/>
  <c r="B155" i="161"/>
  <c r="J154" i="161"/>
  <c r="I154" i="161"/>
  <c r="H154" i="161"/>
  <c r="F154" i="161"/>
  <c r="D154" i="161"/>
  <c r="E154" i="161" s="1"/>
  <c r="B154" i="161"/>
  <c r="J153" i="161"/>
  <c r="I153" i="161"/>
  <c r="H153" i="161"/>
  <c r="F153" i="161"/>
  <c r="D153" i="161"/>
  <c r="E153" i="161" s="1"/>
  <c r="B153" i="161"/>
  <c r="J152" i="161"/>
  <c r="I152" i="161"/>
  <c r="H152" i="161"/>
  <c r="F152" i="161"/>
  <c r="D152" i="161"/>
  <c r="E152" i="161" s="1"/>
  <c r="B152" i="161"/>
  <c r="J151" i="161"/>
  <c r="I151" i="161"/>
  <c r="H151" i="161"/>
  <c r="F151" i="161"/>
  <c r="D151" i="161"/>
  <c r="E151" i="161" s="1"/>
  <c r="B151" i="161"/>
  <c r="J150" i="161"/>
  <c r="I150" i="161"/>
  <c r="H150" i="161"/>
  <c r="F150" i="161"/>
  <c r="D150" i="161"/>
  <c r="E150" i="161" s="1"/>
  <c r="B150" i="161"/>
  <c r="J149" i="161"/>
  <c r="I149" i="161"/>
  <c r="H149" i="161"/>
  <c r="F149" i="161"/>
  <c r="D149" i="161"/>
  <c r="E149" i="161" s="1"/>
  <c r="B149" i="161"/>
  <c r="J148" i="161"/>
  <c r="I148" i="161"/>
  <c r="H148" i="161"/>
  <c r="F148" i="161"/>
  <c r="D148" i="161"/>
  <c r="E148" i="161" s="1"/>
  <c r="B148" i="161"/>
  <c r="J147" i="161"/>
  <c r="I147" i="161"/>
  <c r="H147" i="161"/>
  <c r="F147" i="161"/>
  <c r="D147" i="161"/>
  <c r="E147" i="161" s="1"/>
  <c r="B147" i="161"/>
  <c r="J146" i="161"/>
  <c r="I146" i="161"/>
  <c r="H146" i="161"/>
  <c r="F146" i="161"/>
  <c r="D146" i="161"/>
  <c r="E146" i="161" s="1"/>
  <c r="B146" i="161"/>
  <c r="J145" i="161"/>
  <c r="I145" i="161"/>
  <c r="H145" i="161"/>
  <c r="F145" i="161"/>
  <c r="D145" i="161"/>
  <c r="E145" i="161" s="1"/>
  <c r="B145" i="161"/>
  <c r="J144" i="161"/>
  <c r="I144" i="161"/>
  <c r="H144" i="161"/>
  <c r="F144" i="161"/>
  <c r="D144" i="161"/>
  <c r="E144" i="161" s="1"/>
  <c r="B144" i="161"/>
  <c r="J143" i="161"/>
  <c r="I143" i="161"/>
  <c r="H143" i="161"/>
  <c r="F143" i="161"/>
  <c r="D143" i="161"/>
  <c r="E143" i="161" s="1"/>
  <c r="B143" i="161"/>
  <c r="J142" i="161"/>
  <c r="I142" i="161"/>
  <c r="H142" i="161"/>
  <c r="F142" i="161"/>
  <c r="D142" i="161"/>
  <c r="E142" i="161" s="1"/>
  <c r="B142" i="161"/>
  <c r="J141" i="161"/>
  <c r="I141" i="161"/>
  <c r="H141" i="161"/>
  <c r="F141" i="161"/>
  <c r="D141" i="161"/>
  <c r="E141" i="161" s="1"/>
  <c r="B141" i="161"/>
  <c r="J140" i="161"/>
  <c r="I140" i="161"/>
  <c r="H140" i="161"/>
  <c r="F140" i="161"/>
  <c r="D140" i="161"/>
  <c r="E140" i="161" s="1"/>
  <c r="B140" i="161"/>
  <c r="J139" i="161"/>
  <c r="I139" i="161"/>
  <c r="H139" i="161"/>
  <c r="F139" i="161"/>
  <c r="D139" i="161"/>
  <c r="E139" i="161" s="1"/>
  <c r="B139" i="161"/>
  <c r="J138" i="161"/>
  <c r="I138" i="161"/>
  <c r="H138" i="161"/>
  <c r="F138" i="161"/>
  <c r="D138" i="161"/>
  <c r="E138" i="161" s="1"/>
  <c r="B138" i="161"/>
  <c r="J137" i="161"/>
  <c r="I137" i="161"/>
  <c r="H137" i="161"/>
  <c r="F137" i="161"/>
  <c r="D137" i="161"/>
  <c r="E137" i="161" s="1"/>
  <c r="B137" i="161"/>
  <c r="J136" i="161"/>
  <c r="I136" i="161"/>
  <c r="H136" i="161"/>
  <c r="F136" i="161"/>
  <c r="D136" i="161"/>
  <c r="E136" i="161" s="1"/>
  <c r="B136" i="161"/>
  <c r="J135" i="161"/>
  <c r="I135" i="161"/>
  <c r="H135" i="161"/>
  <c r="F135" i="161"/>
  <c r="D135" i="161"/>
  <c r="E135" i="161" s="1"/>
  <c r="B135" i="161"/>
  <c r="J134" i="161"/>
  <c r="I134" i="161"/>
  <c r="H134" i="161"/>
  <c r="F134" i="161"/>
  <c r="D134" i="161"/>
  <c r="E134" i="161" s="1"/>
  <c r="B134" i="161"/>
  <c r="J133" i="161"/>
  <c r="I133" i="161"/>
  <c r="H133" i="161"/>
  <c r="F133" i="161"/>
  <c r="D133" i="161"/>
  <c r="E133" i="161" s="1"/>
  <c r="B133" i="161"/>
  <c r="J132" i="161"/>
  <c r="I132" i="161"/>
  <c r="H132" i="161"/>
  <c r="F132" i="161"/>
  <c r="D132" i="161"/>
  <c r="E132" i="161" s="1"/>
  <c r="B132" i="161"/>
  <c r="J131" i="161"/>
  <c r="I131" i="161"/>
  <c r="H131" i="161"/>
  <c r="F131" i="161"/>
  <c r="D131" i="161"/>
  <c r="E131" i="161" s="1"/>
  <c r="B131" i="161"/>
  <c r="J130" i="161"/>
  <c r="I130" i="161"/>
  <c r="H130" i="161"/>
  <c r="F130" i="161"/>
  <c r="D130" i="161"/>
  <c r="E130" i="161" s="1"/>
  <c r="B130" i="161"/>
  <c r="J129" i="161"/>
  <c r="I129" i="161"/>
  <c r="H129" i="161"/>
  <c r="F129" i="161"/>
  <c r="D129" i="161"/>
  <c r="E129" i="161" s="1"/>
  <c r="B129" i="161"/>
  <c r="J128" i="161"/>
  <c r="I128" i="161"/>
  <c r="H128" i="161"/>
  <c r="F128" i="161"/>
  <c r="D128" i="161"/>
  <c r="E128" i="161" s="1"/>
  <c r="B128" i="161"/>
  <c r="J127" i="161"/>
  <c r="I127" i="161"/>
  <c r="H127" i="161"/>
  <c r="F127" i="161"/>
  <c r="D127" i="161"/>
  <c r="E127" i="161" s="1"/>
  <c r="B127" i="161"/>
  <c r="J126" i="161"/>
  <c r="I126" i="161"/>
  <c r="H126" i="161"/>
  <c r="F126" i="161"/>
  <c r="D126" i="161"/>
  <c r="E126" i="161" s="1"/>
  <c r="B126" i="161"/>
  <c r="J125" i="161"/>
  <c r="I125" i="161"/>
  <c r="H125" i="161"/>
  <c r="F125" i="161"/>
  <c r="D125" i="161"/>
  <c r="E125" i="161" s="1"/>
  <c r="B125" i="161"/>
  <c r="J124" i="161"/>
  <c r="I124" i="161"/>
  <c r="H124" i="161"/>
  <c r="F124" i="161"/>
  <c r="D124" i="161"/>
  <c r="E124" i="161" s="1"/>
  <c r="B124" i="161"/>
  <c r="J123" i="161"/>
  <c r="I123" i="161"/>
  <c r="H123" i="161"/>
  <c r="F123" i="161"/>
  <c r="D123" i="161"/>
  <c r="E123" i="161" s="1"/>
  <c r="B123" i="161"/>
  <c r="J122" i="161"/>
  <c r="I122" i="161"/>
  <c r="H122" i="161"/>
  <c r="F122" i="161"/>
  <c r="D122" i="161"/>
  <c r="E122" i="161" s="1"/>
  <c r="B122" i="161"/>
  <c r="J121" i="161"/>
  <c r="I121" i="161"/>
  <c r="H121" i="161"/>
  <c r="F121" i="161"/>
  <c r="D121" i="161"/>
  <c r="E121" i="161" s="1"/>
  <c r="B121" i="161"/>
  <c r="J120" i="161"/>
  <c r="I120" i="161"/>
  <c r="H120" i="161"/>
  <c r="F120" i="161"/>
  <c r="D120" i="161"/>
  <c r="E120" i="161" s="1"/>
  <c r="B120" i="161"/>
  <c r="J119" i="161"/>
  <c r="I119" i="161"/>
  <c r="H119" i="161"/>
  <c r="F119" i="161"/>
  <c r="D119" i="161"/>
  <c r="E119" i="161" s="1"/>
  <c r="B119" i="161"/>
  <c r="J118" i="161"/>
  <c r="I118" i="161"/>
  <c r="H118" i="161"/>
  <c r="F118" i="161"/>
  <c r="D118" i="161"/>
  <c r="E118" i="161" s="1"/>
  <c r="B118" i="161"/>
  <c r="J117" i="161"/>
  <c r="I117" i="161"/>
  <c r="H117" i="161"/>
  <c r="F117" i="161"/>
  <c r="D117" i="161"/>
  <c r="E117" i="161" s="1"/>
  <c r="B117" i="161"/>
  <c r="J116" i="161"/>
  <c r="I116" i="161"/>
  <c r="H116" i="161"/>
  <c r="F116" i="161"/>
  <c r="D116" i="161"/>
  <c r="E116" i="161" s="1"/>
  <c r="B116" i="161"/>
  <c r="J115" i="161"/>
  <c r="I115" i="161"/>
  <c r="H115" i="161"/>
  <c r="F115" i="161"/>
  <c r="D115" i="161"/>
  <c r="E115" i="161" s="1"/>
  <c r="B115" i="161"/>
  <c r="J114" i="161"/>
  <c r="I114" i="161"/>
  <c r="H114" i="161"/>
  <c r="F114" i="161"/>
  <c r="D114" i="161"/>
  <c r="E114" i="161" s="1"/>
  <c r="B114" i="161"/>
  <c r="J113" i="161"/>
  <c r="I113" i="161"/>
  <c r="H113" i="161"/>
  <c r="F113" i="161"/>
  <c r="D113" i="161"/>
  <c r="E113" i="161" s="1"/>
  <c r="B113" i="161"/>
  <c r="J112" i="161"/>
  <c r="I112" i="161"/>
  <c r="H112" i="161"/>
  <c r="F112" i="161"/>
  <c r="D112" i="161"/>
  <c r="E112" i="161" s="1"/>
  <c r="B112" i="161"/>
  <c r="J111" i="161"/>
  <c r="I111" i="161"/>
  <c r="H111" i="161"/>
  <c r="F111" i="161"/>
  <c r="D111" i="161"/>
  <c r="E111" i="161" s="1"/>
  <c r="B111" i="161"/>
  <c r="J110" i="161"/>
  <c r="I110" i="161"/>
  <c r="H110" i="161"/>
  <c r="F110" i="161"/>
  <c r="D110" i="161"/>
  <c r="E110" i="161" s="1"/>
  <c r="B110" i="161"/>
  <c r="J109" i="161"/>
  <c r="I109" i="161"/>
  <c r="H109" i="161"/>
  <c r="F109" i="161"/>
  <c r="D109" i="161"/>
  <c r="E109" i="161" s="1"/>
  <c r="B109" i="161"/>
  <c r="J108" i="161"/>
  <c r="I108" i="161"/>
  <c r="H108" i="161"/>
  <c r="F108" i="161"/>
  <c r="D108" i="161"/>
  <c r="E108" i="161" s="1"/>
  <c r="B108" i="161"/>
  <c r="J107" i="161"/>
  <c r="I107" i="161"/>
  <c r="H107" i="161"/>
  <c r="F107" i="161"/>
  <c r="D107" i="161"/>
  <c r="E107" i="161" s="1"/>
  <c r="B107" i="161"/>
  <c r="J106" i="161"/>
  <c r="I106" i="161"/>
  <c r="H106" i="161"/>
  <c r="F106" i="161"/>
  <c r="D106" i="161"/>
  <c r="E106" i="161" s="1"/>
  <c r="B106" i="161"/>
  <c r="J105" i="161"/>
  <c r="I105" i="161"/>
  <c r="H105" i="161"/>
  <c r="F105" i="161"/>
  <c r="D105" i="161"/>
  <c r="E105" i="161" s="1"/>
  <c r="B105" i="161"/>
  <c r="J104" i="161"/>
  <c r="I104" i="161"/>
  <c r="H104" i="161"/>
  <c r="F104" i="161"/>
  <c r="D104" i="161"/>
  <c r="E104" i="161" s="1"/>
  <c r="B104" i="161"/>
  <c r="J103" i="161"/>
  <c r="I103" i="161"/>
  <c r="H103" i="161"/>
  <c r="F103" i="161"/>
  <c r="D103" i="161"/>
  <c r="E103" i="161" s="1"/>
  <c r="B103" i="161"/>
  <c r="J102" i="161"/>
  <c r="I102" i="161"/>
  <c r="H102" i="161"/>
  <c r="F102" i="161"/>
  <c r="D102" i="161"/>
  <c r="E102" i="161" s="1"/>
  <c r="B102" i="161"/>
  <c r="J101" i="161"/>
  <c r="I101" i="161"/>
  <c r="H101" i="161"/>
  <c r="F101" i="161"/>
  <c r="D101" i="161"/>
  <c r="E101" i="161" s="1"/>
  <c r="B101" i="161"/>
  <c r="J100" i="161"/>
  <c r="I100" i="161"/>
  <c r="H100" i="161"/>
  <c r="F100" i="161"/>
  <c r="D100" i="161"/>
  <c r="E100" i="161" s="1"/>
  <c r="B100" i="161"/>
  <c r="J99" i="161"/>
  <c r="I99" i="161"/>
  <c r="H99" i="161"/>
  <c r="F99" i="161"/>
  <c r="D99" i="161"/>
  <c r="E99" i="161" s="1"/>
  <c r="B99" i="161"/>
  <c r="J98" i="161"/>
  <c r="I98" i="161"/>
  <c r="H98" i="161"/>
  <c r="F98" i="161"/>
  <c r="D98" i="161"/>
  <c r="E98" i="161" s="1"/>
  <c r="B98" i="161"/>
  <c r="J97" i="161"/>
  <c r="I97" i="161"/>
  <c r="H97" i="161"/>
  <c r="F97" i="161"/>
  <c r="D97" i="161"/>
  <c r="E97" i="161" s="1"/>
  <c r="B97" i="161"/>
  <c r="J96" i="161"/>
  <c r="I96" i="161"/>
  <c r="H96" i="161"/>
  <c r="F96" i="161"/>
  <c r="D96" i="161"/>
  <c r="E96" i="161" s="1"/>
  <c r="B96" i="161"/>
  <c r="J95" i="161"/>
  <c r="I95" i="161"/>
  <c r="H95" i="161"/>
  <c r="F95" i="161"/>
  <c r="D95" i="161"/>
  <c r="E95" i="161" s="1"/>
  <c r="B95" i="161"/>
  <c r="J94" i="161"/>
  <c r="I94" i="161"/>
  <c r="H94" i="161"/>
  <c r="F94" i="161"/>
  <c r="D94" i="161"/>
  <c r="E94" i="161" s="1"/>
  <c r="B94" i="161"/>
  <c r="J93" i="161"/>
  <c r="I93" i="161"/>
  <c r="H93" i="161"/>
  <c r="F93" i="161"/>
  <c r="D93" i="161"/>
  <c r="E93" i="161" s="1"/>
  <c r="B93" i="161"/>
  <c r="J92" i="161"/>
  <c r="I92" i="161"/>
  <c r="H92" i="161"/>
  <c r="F92" i="161"/>
  <c r="D92" i="161"/>
  <c r="E92" i="161" s="1"/>
  <c r="B92" i="161"/>
  <c r="J91" i="161"/>
  <c r="I91" i="161"/>
  <c r="H91" i="161"/>
  <c r="F91" i="161"/>
  <c r="D91" i="161"/>
  <c r="E91" i="161" s="1"/>
  <c r="B91" i="161"/>
  <c r="J90" i="161"/>
  <c r="I90" i="161"/>
  <c r="H90" i="161"/>
  <c r="F90" i="161"/>
  <c r="D90" i="161"/>
  <c r="E90" i="161" s="1"/>
  <c r="B90" i="161"/>
  <c r="J89" i="161"/>
  <c r="I89" i="161"/>
  <c r="H89" i="161"/>
  <c r="F89" i="161"/>
  <c r="D89" i="161"/>
  <c r="E89" i="161" s="1"/>
  <c r="B89" i="161"/>
  <c r="J88" i="161"/>
  <c r="I88" i="161"/>
  <c r="H88" i="161"/>
  <c r="F88" i="161"/>
  <c r="D88" i="161"/>
  <c r="E88" i="161" s="1"/>
  <c r="B88" i="161"/>
  <c r="J87" i="161"/>
  <c r="I87" i="161"/>
  <c r="H87" i="161"/>
  <c r="F87" i="161"/>
  <c r="D87" i="161"/>
  <c r="E87" i="161" s="1"/>
  <c r="B87" i="161"/>
  <c r="J86" i="161"/>
  <c r="I86" i="161"/>
  <c r="H86" i="161"/>
  <c r="F86" i="161"/>
  <c r="D86" i="161"/>
  <c r="E86" i="161" s="1"/>
  <c r="B86" i="161"/>
  <c r="J85" i="161"/>
  <c r="I85" i="161"/>
  <c r="H85" i="161"/>
  <c r="F85" i="161"/>
  <c r="D85" i="161"/>
  <c r="E85" i="161" s="1"/>
  <c r="B85" i="161"/>
  <c r="J84" i="161"/>
  <c r="I84" i="161"/>
  <c r="H84" i="161"/>
  <c r="F84" i="161"/>
  <c r="D84" i="161"/>
  <c r="E84" i="161" s="1"/>
  <c r="B84" i="161"/>
  <c r="J83" i="161"/>
  <c r="I83" i="161"/>
  <c r="H83" i="161"/>
  <c r="F83" i="161"/>
  <c r="D83" i="161"/>
  <c r="E83" i="161" s="1"/>
  <c r="B83" i="161"/>
  <c r="J82" i="161"/>
  <c r="I82" i="161"/>
  <c r="H82" i="161"/>
  <c r="F82" i="161"/>
  <c r="D82" i="161"/>
  <c r="E82" i="161" s="1"/>
  <c r="B82" i="161"/>
  <c r="J81" i="161"/>
  <c r="I81" i="161"/>
  <c r="H81" i="161"/>
  <c r="F81" i="161"/>
  <c r="D81" i="161"/>
  <c r="E81" i="161" s="1"/>
  <c r="B81" i="161"/>
  <c r="J80" i="161"/>
  <c r="I80" i="161"/>
  <c r="H80" i="161"/>
  <c r="F80" i="161"/>
  <c r="D80" i="161"/>
  <c r="E80" i="161" s="1"/>
  <c r="B80" i="161"/>
  <c r="J79" i="161"/>
  <c r="I79" i="161"/>
  <c r="H79" i="161"/>
  <c r="F79" i="161"/>
  <c r="D79" i="161"/>
  <c r="E79" i="161" s="1"/>
  <c r="B79" i="161"/>
  <c r="J78" i="161"/>
  <c r="I78" i="161"/>
  <c r="H78" i="161"/>
  <c r="F78" i="161"/>
  <c r="D78" i="161"/>
  <c r="E78" i="161" s="1"/>
  <c r="B78" i="161"/>
  <c r="J77" i="161"/>
  <c r="I77" i="161"/>
  <c r="H77" i="161"/>
  <c r="F77" i="161"/>
  <c r="D77" i="161"/>
  <c r="E77" i="161" s="1"/>
  <c r="B77" i="161"/>
  <c r="J76" i="161"/>
  <c r="I76" i="161"/>
  <c r="H76" i="161"/>
  <c r="F76" i="161"/>
  <c r="D76" i="161"/>
  <c r="E76" i="161" s="1"/>
  <c r="B76" i="161"/>
  <c r="J75" i="161"/>
  <c r="I75" i="161"/>
  <c r="H75" i="161"/>
  <c r="F75" i="161"/>
  <c r="D75" i="161"/>
  <c r="E75" i="161" s="1"/>
  <c r="B75" i="161"/>
  <c r="J74" i="161"/>
  <c r="I74" i="161"/>
  <c r="H74" i="161"/>
  <c r="F74" i="161"/>
  <c r="D74" i="161"/>
  <c r="E74" i="161" s="1"/>
  <c r="B74" i="161"/>
  <c r="J73" i="161"/>
  <c r="I73" i="161"/>
  <c r="H73" i="161"/>
  <c r="F73" i="161"/>
  <c r="D73" i="161"/>
  <c r="E73" i="161" s="1"/>
  <c r="B73" i="161"/>
  <c r="J72" i="161"/>
  <c r="I72" i="161"/>
  <c r="H72" i="161"/>
  <c r="F72" i="161"/>
  <c r="D72" i="161"/>
  <c r="E72" i="161" s="1"/>
  <c r="B72" i="161"/>
  <c r="J71" i="161"/>
  <c r="I71" i="161"/>
  <c r="H71" i="161"/>
  <c r="F71" i="161"/>
  <c r="D71" i="161"/>
  <c r="E71" i="161" s="1"/>
  <c r="B71" i="161"/>
  <c r="J70" i="161"/>
  <c r="I70" i="161"/>
  <c r="H70" i="161"/>
  <c r="F70" i="161"/>
  <c r="D70" i="161"/>
  <c r="E70" i="161" s="1"/>
  <c r="B70" i="161"/>
  <c r="J69" i="161"/>
  <c r="I69" i="161"/>
  <c r="H69" i="161"/>
  <c r="F69" i="161"/>
  <c r="D69" i="161"/>
  <c r="E69" i="161" s="1"/>
  <c r="B69" i="161"/>
  <c r="J68" i="161"/>
  <c r="I68" i="161"/>
  <c r="H68" i="161"/>
  <c r="F68" i="161"/>
  <c r="D68" i="161"/>
  <c r="E68" i="161" s="1"/>
  <c r="B68" i="161"/>
  <c r="J67" i="161"/>
  <c r="B67" i="161"/>
  <c r="J66" i="161"/>
  <c r="B66" i="161"/>
  <c r="J65" i="161"/>
  <c r="B65" i="161"/>
  <c r="J64" i="161"/>
  <c r="B64" i="161"/>
  <c r="J63" i="161"/>
  <c r="B63" i="161"/>
  <c r="J62" i="161"/>
  <c r="B62" i="161"/>
  <c r="J61" i="161"/>
  <c r="B61" i="161"/>
  <c r="J60" i="161"/>
  <c r="B60" i="161"/>
  <c r="J59" i="161"/>
  <c r="B59" i="161"/>
  <c r="J58" i="161"/>
  <c r="B58" i="161"/>
  <c r="J57" i="161"/>
  <c r="B57" i="161"/>
  <c r="J56" i="161"/>
  <c r="B56" i="161"/>
  <c r="J55" i="161"/>
  <c r="B55" i="161"/>
  <c r="J54" i="161"/>
  <c r="B54" i="161"/>
  <c r="J53" i="161"/>
  <c r="B53" i="161"/>
  <c r="J52" i="161"/>
  <c r="B52" i="161"/>
  <c r="J51" i="161"/>
  <c r="B51" i="161"/>
  <c r="J50" i="161"/>
  <c r="B50" i="161"/>
  <c r="J49" i="161"/>
  <c r="B49" i="161"/>
  <c r="J48" i="161"/>
  <c r="B48" i="161"/>
  <c r="J47" i="161"/>
  <c r="B47" i="161"/>
  <c r="J46" i="161"/>
  <c r="B46" i="161"/>
  <c r="J45" i="161"/>
  <c r="I45" i="161"/>
  <c r="H45" i="161"/>
  <c r="F45" i="161"/>
  <c r="D45" i="161"/>
  <c r="E45" i="161" s="1"/>
  <c r="B45" i="161"/>
  <c r="J44" i="161"/>
  <c r="I44" i="161"/>
  <c r="H44" i="161"/>
  <c r="F44" i="161"/>
  <c r="D44" i="161"/>
  <c r="B44" i="161"/>
  <c r="J43" i="161"/>
  <c r="I43" i="161"/>
  <c r="H43" i="161"/>
  <c r="F43" i="161"/>
  <c r="D43" i="161"/>
  <c r="E43" i="161" s="1"/>
  <c r="B43" i="161"/>
  <c r="J42" i="161"/>
  <c r="I42" i="161"/>
  <c r="H42" i="161"/>
  <c r="F42" i="161"/>
  <c r="D42" i="161"/>
  <c r="E42" i="161" s="1"/>
  <c r="B42" i="161"/>
  <c r="J41" i="161"/>
  <c r="I41" i="161"/>
  <c r="H41" i="161"/>
  <c r="F41" i="161"/>
  <c r="D41" i="161"/>
  <c r="E41" i="161" s="1"/>
  <c r="B41" i="161"/>
  <c r="J40" i="161"/>
  <c r="I40" i="161"/>
  <c r="H40" i="161"/>
  <c r="F40" i="161"/>
  <c r="D40" i="161"/>
  <c r="E40" i="161" s="1"/>
  <c r="B40" i="161"/>
  <c r="J39" i="161"/>
  <c r="I39" i="161"/>
  <c r="H39" i="161"/>
  <c r="F39" i="161"/>
  <c r="D39" i="161"/>
  <c r="E39" i="161" s="1"/>
  <c r="B39" i="161"/>
  <c r="J38" i="161"/>
  <c r="I38" i="161"/>
  <c r="H38" i="161"/>
  <c r="F38" i="161"/>
  <c r="D38" i="161"/>
  <c r="E38" i="161" s="1"/>
  <c r="B38" i="161"/>
  <c r="J37" i="161"/>
  <c r="I37" i="161"/>
  <c r="H37" i="161"/>
  <c r="F37" i="161"/>
  <c r="D37" i="161"/>
  <c r="E37" i="161" s="1"/>
  <c r="B37" i="161"/>
  <c r="J36" i="161"/>
  <c r="I36" i="161"/>
  <c r="H36" i="161"/>
  <c r="F36" i="161"/>
  <c r="D36" i="161"/>
  <c r="E36" i="161" s="1"/>
  <c r="B36" i="161"/>
  <c r="J35" i="161"/>
  <c r="I35" i="161"/>
  <c r="H35" i="161"/>
  <c r="F35" i="161"/>
  <c r="D35" i="161"/>
  <c r="E35" i="161" s="1"/>
  <c r="B35" i="161"/>
  <c r="J34" i="161"/>
  <c r="I34" i="161"/>
  <c r="H34" i="161"/>
  <c r="F34" i="161"/>
  <c r="D34" i="161"/>
  <c r="E34" i="161" s="1"/>
  <c r="B34" i="161"/>
  <c r="J33" i="161"/>
  <c r="I33" i="161"/>
  <c r="H33" i="161"/>
  <c r="F33" i="161"/>
  <c r="D33" i="161"/>
  <c r="E33" i="161" s="1"/>
  <c r="B33" i="161"/>
  <c r="J32" i="161"/>
  <c r="I32" i="161"/>
  <c r="H32" i="161"/>
  <c r="G32" i="161"/>
  <c r="F32" i="161"/>
  <c r="D32" i="161"/>
  <c r="E32" i="161" s="1"/>
  <c r="B32" i="161"/>
  <c r="F31" i="161"/>
  <c r="K30" i="161"/>
  <c r="E27" i="161"/>
  <c r="E26" i="161"/>
  <c r="J25" i="161"/>
  <c r="K25" i="161" s="1"/>
  <c r="A18" i="161"/>
  <c r="A17" i="161"/>
  <c r="A16" i="161"/>
  <c r="E13" i="161" a="1"/>
  <c r="E13" i="161" s="1"/>
  <c r="G12" i="161"/>
  <c r="C7" i="160"/>
  <c r="E7" i="160" s="1"/>
  <c r="C6" i="160"/>
  <c r="C4" i="160"/>
  <c r="A1" i="160"/>
  <c r="C62" i="159"/>
  <c r="B61" i="159"/>
  <c r="C55" i="159"/>
  <c r="B54" i="159"/>
  <c r="C51" i="159"/>
  <c r="B50" i="159"/>
  <c r="B46" i="159"/>
  <c r="B45" i="159"/>
  <c r="C42" i="159"/>
  <c r="B41" i="159"/>
  <c r="C36" i="159"/>
  <c r="C35" i="159"/>
  <c r="B34" i="159"/>
  <c r="B33" i="159"/>
  <c r="C29" i="159"/>
  <c r="B28" i="159"/>
  <c r="A26" i="159"/>
  <c r="C24" i="159"/>
  <c r="C23" i="159"/>
  <c r="C22" i="159"/>
  <c r="C21" i="159"/>
  <c r="B20" i="159"/>
  <c r="B19" i="159"/>
  <c r="B18" i="159"/>
  <c r="A15" i="159"/>
  <c r="B8" i="159"/>
  <c r="E6" i="159"/>
  <c r="E5" i="159"/>
  <c r="C5" i="160" s="1"/>
  <c r="E3" i="159"/>
  <c r="E4" i="159" s="1"/>
  <c r="C30" i="159" s="1"/>
  <c r="E2" i="159"/>
  <c r="C3" i="160" s="1"/>
  <c r="J1238" i="158"/>
  <c r="I1238" i="158"/>
  <c r="H1238" i="158"/>
  <c r="F1238" i="158"/>
  <c r="D1238" i="158"/>
  <c r="E1238" i="158" s="1"/>
  <c r="B1238" i="158"/>
  <c r="J1237" i="158"/>
  <c r="I1237" i="158"/>
  <c r="H1237" i="158"/>
  <c r="F1237" i="158"/>
  <c r="D1237" i="158"/>
  <c r="E1237" i="158" s="1"/>
  <c r="B1237" i="158"/>
  <c r="J1236" i="158"/>
  <c r="I1236" i="158"/>
  <c r="H1236" i="158"/>
  <c r="F1236" i="158"/>
  <c r="D1236" i="158"/>
  <c r="E1236" i="158" s="1"/>
  <c r="B1236" i="158"/>
  <c r="J1235" i="158"/>
  <c r="I1235" i="158"/>
  <c r="H1235" i="158"/>
  <c r="F1235" i="158"/>
  <c r="D1235" i="158"/>
  <c r="E1235" i="158" s="1"/>
  <c r="B1235" i="158"/>
  <c r="J1234" i="158"/>
  <c r="I1234" i="158"/>
  <c r="H1234" i="158"/>
  <c r="F1234" i="158"/>
  <c r="D1234" i="158"/>
  <c r="E1234" i="158" s="1"/>
  <c r="B1234" i="158"/>
  <c r="J1233" i="158"/>
  <c r="I1233" i="158"/>
  <c r="H1233" i="158"/>
  <c r="F1233" i="158"/>
  <c r="D1233" i="158"/>
  <c r="E1233" i="158" s="1"/>
  <c r="B1233" i="158"/>
  <c r="J1232" i="158"/>
  <c r="I1232" i="158"/>
  <c r="H1232" i="158"/>
  <c r="F1232" i="158"/>
  <c r="D1232" i="158"/>
  <c r="E1232" i="158" s="1"/>
  <c r="B1232" i="158"/>
  <c r="J1231" i="158"/>
  <c r="I1231" i="158"/>
  <c r="H1231" i="158"/>
  <c r="F1231" i="158"/>
  <c r="D1231" i="158"/>
  <c r="E1231" i="158" s="1"/>
  <c r="B1231" i="158"/>
  <c r="J1230" i="158"/>
  <c r="I1230" i="158"/>
  <c r="H1230" i="158"/>
  <c r="F1230" i="158"/>
  <c r="D1230" i="158"/>
  <c r="E1230" i="158" s="1"/>
  <c r="B1230" i="158"/>
  <c r="J1229" i="158"/>
  <c r="I1229" i="158"/>
  <c r="H1229" i="158"/>
  <c r="F1229" i="158"/>
  <c r="D1229" i="158"/>
  <c r="E1229" i="158" s="1"/>
  <c r="B1229" i="158"/>
  <c r="J1228" i="158"/>
  <c r="I1228" i="158"/>
  <c r="H1228" i="158"/>
  <c r="F1228" i="158"/>
  <c r="D1228" i="158"/>
  <c r="E1228" i="158" s="1"/>
  <c r="B1228" i="158"/>
  <c r="J1227" i="158"/>
  <c r="I1227" i="158"/>
  <c r="H1227" i="158"/>
  <c r="F1227" i="158"/>
  <c r="D1227" i="158"/>
  <c r="E1227" i="158" s="1"/>
  <c r="B1227" i="158"/>
  <c r="J1226" i="158"/>
  <c r="I1226" i="158"/>
  <c r="H1226" i="158"/>
  <c r="F1226" i="158"/>
  <c r="D1226" i="158"/>
  <c r="E1226" i="158" s="1"/>
  <c r="B1226" i="158"/>
  <c r="J1225" i="158"/>
  <c r="I1225" i="158"/>
  <c r="H1225" i="158"/>
  <c r="F1225" i="158"/>
  <c r="D1225" i="158"/>
  <c r="E1225" i="158" s="1"/>
  <c r="B1225" i="158"/>
  <c r="J1224" i="158"/>
  <c r="I1224" i="158"/>
  <c r="H1224" i="158"/>
  <c r="F1224" i="158"/>
  <c r="D1224" i="158"/>
  <c r="E1224" i="158" s="1"/>
  <c r="B1224" i="158"/>
  <c r="J1223" i="158"/>
  <c r="I1223" i="158"/>
  <c r="H1223" i="158"/>
  <c r="F1223" i="158"/>
  <c r="D1223" i="158"/>
  <c r="E1223" i="158" s="1"/>
  <c r="B1223" i="158"/>
  <c r="J1222" i="158"/>
  <c r="I1222" i="158"/>
  <c r="H1222" i="158"/>
  <c r="F1222" i="158"/>
  <c r="D1222" i="158"/>
  <c r="E1222" i="158" s="1"/>
  <c r="B1222" i="158"/>
  <c r="J1221" i="158"/>
  <c r="I1221" i="158"/>
  <c r="H1221" i="158"/>
  <c r="F1221" i="158"/>
  <c r="D1221" i="158"/>
  <c r="E1221" i="158" s="1"/>
  <c r="B1221" i="158"/>
  <c r="J1220" i="158"/>
  <c r="I1220" i="158"/>
  <c r="H1220" i="158"/>
  <c r="F1220" i="158"/>
  <c r="D1220" i="158"/>
  <c r="E1220" i="158" s="1"/>
  <c r="B1220" i="158"/>
  <c r="J1219" i="158"/>
  <c r="I1219" i="158"/>
  <c r="H1219" i="158"/>
  <c r="F1219" i="158"/>
  <c r="D1219" i="158"/>
  <c r="E1219" i="158" s="1"/>
  <c r="B1219" i="158"/>
  <c r="J1218" i="158"/>
  <c r="I1218" i="158"/>
  <c r="H1218" i="158"/>
  <c r="F1218" i="158"/>
  <c r="D1218" i="158"/>
  <c r="E1218" i="158" s="1"/>
  <c r="B1218" i="158"/>
  <c r="J1217" i="158"/>
  <c r="I1217" i="158"/>
  <c r="H1217" i="158"/>
  <c r="F1217" i="158"/>
  <c r="D1217" i="158"/>
  <c r="E1217" i="158" s="1"/>
  <c r="B1217" i="158"/>
  <c r="J1216" i="158"/>
  <c r="I1216" i="158"/>
  <c r="H1216" i="158"/>
  <c r="F1216" i="158"/>
  <c r="D1216" i="158"/>
  <c r="E1216" i="158" s="1"/>
  <c r="B1216" i="158"/>
  <c r="J1215" i="158"/>
  <c r="I1215" i="158"/>
  <c r="H1215" i="158"/>
  <c r="F1215" i="158"/>
  <c r="D1215" i="158"/>
  <c r="E1215" i="158" s="1"/>
  <c r="B1215" i="158"/>
  <c r="J1214" i="158"/>
  <c r="I1214" i="158"/>
  <c r="H1214" i="158"/>
  <c r="F1214" i="158"/>
  <c r="D1214" i="158"/>
  <c r="E1214" i="158" s="1"/>
  <c r="B1214" i="158"/>
  <c r="J1213" i="158"/>
  <c r="I1213" i="158"/>
  <c r="H1213" i="158"/>
  <c r="F1213" i="158"/>
  <c r="D1213" i="158"/>
  <c r="E1213" i="158" s="1"/>
  <c r="B1213" i="158"/>
  <c r="J1212" i="158"/>
  <c r="I1212" i="158"/>
  <c r="H1212" i="158"/>
  <c r="F1212" i="158"/>
  <c r="D1212" i="158"/>
  <c r="E1212" i="158" s="1"/>
  <c r="B1212" i="158"/>
  <c r="J1211" i="158"/>
  <c r="I1211" i="158"/>
  <c r="H1211" i="158"/>
  <c r="F1211" i="158"/>
  <c r="D1211" i="158"/>
  <c r="E1211" i="158" s="1"/>
  <c r="B1211" i="158"/>
  <c r="J1210" i="158"/>
  <c r="I1210" i="158"/>
  <c r="H1210" i="158"/>
  <c r="F1210" i="158"/>
  <c r="D1210" i="158"/>
  <c r="E1210" i="158" s="1"/>
  <c r="B1210" i="158"/>
  <c r="J1209" i="158"/>
  <c r="I1209" i="158"/>
  <c r="H1209" i="158"/>
  <c r="F1209" i="158"/>
  <c r="D1209" i="158"/>
  <c r="E1209" i="158" s="1"/>
  <c r="B1209" i="158"/>
  <c r="J1208" i="158"/>
  <c r="I1208" i="158"/>
  <c r="H1208" i="158"/>
  <c r="F1208" i="158"/>
  <c r="D1208" i="158"/>
  <c r="E1208" i="158" s="1"/>
  <c r="B1208" i="158"/>
  <c r="J1207" i="158"/>
  <c r="I1207" i="158"/>
  <c r="H1207" i="158"/>
  <c r="F1207" i="158"/>
  <c r="D1207" i="158"/>
  <c r="E1207" i="158" s="1"/>
  <c r="B1207" i="158"/>
  <c r="J1206" i="158"/>
  <c r="I1206" i="158"/>
  <c r="H1206" i="158"/>
  <c r="F1206" i="158"/>
  <c r="D1206" i="158"/>
  <c r="E1206" i="158" s="1"/>
  <c r="B1206" i="158"/>
  <c r="J1205" i="158"/>
  <c r="I1205" i="158"/>
  <c r="H1205" i="158"/>
  <c r="F1205" i="158"/>
  <c r="D1205" i="158"/>
  <c r="E1205" i="158" s="1"/>
  <c r="B1205" i="158"/>
  <c r="J1204" i="158"/>
  <c r="I1204" i="158"/>
  <c r="H1204" i="158"/>
  <c r="F1204" i="158"/>
  <c r="D1204" i="158"/>
  <c r="E1204" i="158" s="1"/>
  <c r="B1204" i="158"/>
  <c r="J1203" i="158"/>
  <c r="I1203" i="158"/>
  <c r="H1203" i="158"/>
  <c r="F1203" i="158"/>
  <c r="D1203" i="158"/>
  <c r="E1203" i="158" s="1"/>
  <c r="B1203" i="158"/>
  <c r="J1202" i="158"/>
  <c r="I1202" i="158"/>
  <c r="H1202" i="158"/>
  <c r="F1202" i="158"/>
  <c r="D1202" i="158"/>
  <c r="E1202" i="158" s="1"/>
  <c r="B1202" i="158"/>
  <c r="J1201" i="158"/>
  <c r="I1201" i="158"/>
  <c r="H1201" i="158"/>
  <c r="F1201" i="158"/>
  <c r="D1201" i="158"/>
  <c r="E1201" i="158" s="1"/>
  <c r="B1201" i="158"/>
  <c r="J1200" i="158"/>
  <c r="I1200" i="158"/>
  <c r="H1200" i="158"/>
  <c r="F1200" i="158"/>
  <c r="D1200" i="158"/>
  <c r="E1200" i="158" s="1"/>
  <c r="B1200" i="158"/>
  <c r="J1199" i="158"/>
  <c r="I1199" i="158"/>
  <c r="H1199" i="158"/>
  <c r="F1199" i="158"/>
  <c r="D1199" i="158"/>
  <c r="E1199" i="158" s="1"/>
  <c r="B1199" i="158"/>
  <c r="J1198" i="158"/>
  <c r="I1198" i="158"/>
  <c r="H1198" i="158"/>
  <c r="F1198" i="158"/>
  <c r="D1198" i="158"/>
  <c r="E1198" i="158" s="1"/>
  <c r="B1198" i="158"/>
  <c r="J1197" i="158"/>
  <c r="I1197" i="158"/>
  <c r="H1197" i="158"/>
  <c r="F1197" i="158"/>
  <c r="D1197" i="158"/>
  <c r="E1197" i="158" s="1"/>
  <c r="B1197" i="158"/>
  <c r="J1196" i="158"/>
  <c r="I1196" i="158"/>
  <c r="H1196" i="158"/>
  <c r="F1196" i="158"/>
  <c r="D1196" i="158"/>
  <c r="E1196" i="158" s="1"/>
  <c r="B1196" i="158"/>
  <c r="J1195" i="158"/>
  <c r="I1195" i="158"/>
  <c r="H1195" i="158"/>
  <c r="F1195" i="158"/>
  <c r="D1195" i="158"/>
  <c r="E1195" i="158" s="1"/>
  <c r="B1195" i="158"/>
  <c r="J1194" i="158"/>
  <c r="I1194" i="158"/>
  <c r="H1194" i="158"/>
  <c r="F1194" i="158"/>
  <c r="D1194" i="158"/>
  <c r="E1194" i="158" s="1"/>
  <c r="B1194" i="158"/>
  <c r="J1193" i="158"/>
  <c r="I1193" i="158"/>
  <c r="H1193" i="158"/>
  <c r="F1193" i="158"/>
  <c r="D1193" i="158"/>
  <c r="E1193" i="158" s="1"/>
  <c r="B1193" i="158"/>
  <c r="J1192" i="158"/>
  <c r="I1192" i="158"/>
  <c r="H1192" i="158"/>
  <c r="F1192" i="158"/>
  <c r="D1192" i="158"/>
  <c r="E1192" i="158" s="1"/>
  <c r="B1192" i="158"/>
  <c r="J1191" i="158"/>
  <c r="I1191" i="158"/>
  <c r="H1191" i="158"/>
  <c r="F1191" i="158"/>
  <c r="D1191" i="158"/>
  <c r="E1191" i="158" s="1"/>
  <c r="B1191" i="158"/>
  <c r="J1190" i="158"/>
  <c r="I1190" i="158"/>
  <c r="H1190" i="158"/>
  <c r="F1190" i="158"/>
  <c r="D1190" i="158"/>
  <c r="E1190" i="158" s="1"/>
  <c r="B1190" i="158"/>
  <c r="J1189" i="158"/>
  <c r="I1189" i="158"/>
  <c r="H1189" i="158"/>
  <c r="F1189" i="158"/>
  <c r="D1189" i="158"/>
  <c r="E1189" i="158" s="1"/>
  <c r="B1189" i="158"/>
  <c r="J1188" i="158"/>
  <c r="I1188" i="158"/>
  <c r="H1188" i="158"/>
  <c r="F1188" i="158"/>
  <c r="D1188" i="158"/>
  <c r="E1188" i="158" s="1"/>
  <c r="B1188" i="158"/>
  <c r="J1187" i="158"/>
  <c r="I1187" i="158"/>
  <c r="H1187" i="158"/>
  <c r="F1187" i="158"/>
  <c r="D1187" i="158"/>
  <c r="E1187" i="158" s="1"/>
  <c r="B1187" i="158"/>
  <c r="J1186" i="158"/>
  <c r="I1186" i="158"/>
  <c r="H1186" i="158"/>
  <c r="F1186" i="158"/>
  <c r="D1186" i="158"/>
  <c r="E1186" i="158" s="1"/>
  <c r="B1186" i="158"/>
  <c r="J1185" i="158"/>
  <c r="I1185" i="158"/>
  <c r="H1185" i="158"/>
  <c r="F1185" i="158"/>
  <c r="D1185" i="158"/>
  <c r="E1185" i="158" s="1"/>
  <c r="B1185" i="158"/>
  <c r="J1184" i="158"/>
  <c r="I1184" i="158"/>
  <c r="H1184" i="158"/>
  <c r="F1184" i="158"/>
  <c r="D1184" i="158"/>
  <c r="E1184" i="158" s="1"/>
  <c r="B1184" i="158"/>
  <c r="J1183" i="158"/>
  <c r="I1183" i="158"/>
  <c r="H1183" i="158"/>
  <c r="F1183" i="158"/>
  <c r="D1183" i="158"/>
  <c r="E1183" i="158" s="1"/>
  <c r="B1183" i="158"/>
  <c r="J1182" i="158"/>
  <c r="I1182" i="158"/>
  <c r="H1182" i="158"/>
  <c r="F1182" i="158"/>
  <c r="D1182" i="158"/>
  <c r="E1182" i="158" s="1"/>
  <c r="B1182" i="158"/>
  <c r="J1181" i="158"/>
  <c r="I1181" i="158"/>
  <c r="H1181" i="158"/>
  <c r="F1181" i="158"/>
  <c r="D1181" i="158"/>
  <c r="E1181" i="158" s="1"/>
  <c r="B1181" i="158"/>
  <c r="J1180" i="158"/>
  <c r="I1180" i="158"/>
  <c r="H1180" i="158"/>
  <c r="F1180" i="158"/>
  <c r="D1180" i="158"/>
  <c r="E1180" i="158" s="1"/>
  <c r="B1180" i="158"/>
  <c r="J1179" i="158"/>
  <c r="I1179" i="158"/>
  <c r="H1179" i="158"/>
  <c r="F1179" i="158"/>
  <c r="D1179" i="158"/>
  <c r="E1179" i="158" s="1"/>
  <c r="B1179" i="158"/>
  <c r="J1178" i="158"/>
  <c r="I1178" i="158"/>
  <c r="H1178" i="158"/>
  <c r="F1178" i="158"/>
  <c r="D1178" i="158"/>
  <c r="E1178" i="158" s="1"/>
  <c r="B1178" i="158"/>
  <c r="J1177" i="158"/>
  <c r="I1177" i="158"/>
  <c r="H1177" i="158"/>
  <c r="F1177" i="158"/>
  <c r="D1177" i="158"/>
  <c r="E1177" i="158" s="1"/>
  <c r="B1177" i="158"/>
  <c r="J1176" i="158"/>
  <c r="I1176" i="158"/>
  <c r="H1176" i="158"/>
  <c r="F1176" i="158"/>
  <c r="D1176" i="158"/>
  <c r="E1176" i="158" s="1"/>
  <c r="B1176" i="158"/>
  <c r="J1175" i="158"/>
  <c r="I1175" i="158"/>
  <c r="H1175" i="158"/>
  <c r="F1175" i="158"/>
  <c r="D1175" i="158"/>
  <c r="E1175" i="158" s="1"/>
  <c r="B1175" i="158"/>
  <c r="J1174" i="158"/>
  <c r="I1174" i="158"/>
  <c r="H1174" i="158"/>
  <c r="F1174" i="158"/>
  <c r="D1174" i="158"/>
  <c r="E1174" i="158" s="1"/>
  <c r="B1174" i="158"/>
  <c r="J1173" i="158"/>
  <c r="I1173" i="158"/>
  <c r="H1173" i="158"/>
  <c r="F1173" i="158"/>
  <c r="D1173" i="158"/>
  <c r="E1173" i="158" s="1"/>
  <c r="B1173" i="158"/>
  <c r="J1172" i="158"/>
  <c r="I1172" i="158"/>
  <c r="H1172" i="158"/>
  <c r="F1172" i="158"/>
  <c r="D1172" i="158"/>
  <c r="E1172" i="158" s="1"/>
  <c r="B1172" i="158"/>
  <c r="J1171" i="158"/>
  <c r="I1171" i="158"/>
  <c r="H1171" i="158"/>
  <c r="F1171" i="158"/>
  <c r="D1171" i="158"/>
  <c r="E1171" i="158" s="1"/>
  <c r="B1171" i="158"/>
  <c r="J1170" i="158"/>
  <c r="I1170" i="158"/>
  <c r="H1170" i="158"/>
  <c r="F1170" i="158"/>
  <c r="D1170" i="158"/>
  <c r="E1170" i="158" s="1"/>
  <c r="B1170" i="158"/>
  <c r="J1169" i="158"/>
  <c r="I1169" i="158"/>
  <c r="H1169" i="158"/>
  <c r="F1169" i="158"/>
  <c r="D1169" i="158"/>
  <c r="E1169" i="158" s="1"/>
  <c r="B1169" i="158"/>
  <c r="J1168" i="158"/>
  <c r="I1168" i="158"/>
  <c r="H1168" i="158"/>
  <c r="F1168" i="158"/>
  <c r="D1168" i="158"/>
  <c r="E1168" i="158" s="1"/>
  <c r="B1168" i="158"/>
  <c r="J1167" i="158"/>
  <c r="I1167" i="158"/>
  <c r="H1167" i="158"/>
  <c r="F1167" i="158"/>
  <c r="D1167" i="158"/>
  <c r="E1167" i="158" s="1"/>
  <c r="B1167" i="158"/>
  <c r="J1166" i="158"/>
  <c r="I1166" i="158"/>
  <c r="H1166" i="158"/>
  <c r="F1166" i="158"/>
  <c r="D1166" i="158"/>
  <c r="E1166" i="158" s="1"/>
  <c r="B1166" i="158"/>
  <c r="J1165" i="158"/>
  <c r="I1165" i="158"/>
  <c r="H1165" i="158"/>
  <c r="F1165" i="158"/>
  <c r="D1165" i="158"/>
  <c r="E1165" i="158" s="1"/>
  <c r="B1165" i="158"/>
  <c r="J1164" i="158"/>
  <c r="I1164" i="158"/>
  <c r="H1164" i="158"/>
  <c r="F1164" i="158"/>
  <c r="D1164" i="158"/>
  <c r="E1164" i="158" s="1"/>
  <c r="B1164" i="158"/>
  <c r="J1163" i="158"/>
  <c r="I1163" i="158"/>
  <c r="H1163" i="158"/>
  <c r="F1163" i="158"/>
  <c r="D1163" i="158"/>
  <c r="E1163" i="158" s="1"/>
  <c r="B1163" i="158"/>
  <c r="J1162" i="158"/>
  <c r="I1162" i="158"/>
  <c r="H1162" i="158"/>
  <c r="F1162" i="158"/>
  <c r="D1162" i="158"/>
  <c r="E1162" i="158" s="1"/>
  <c r="B1162" i="158"/>
  <c r="J1161" i="158"/>
  <c r="I1161" i="158"/>
  <c r="H1161" i="158"/>
  <c r="F1161" i="158"/>
  <c r="D1161" i="158"/>
  <c r="E1161" i="158" s="1"/>
  <c r="B1161" i="158"/>
  <c r="J1160" i="158"/>
  <c r="I1160" i="158"/>
  <c r="H1160" i="158"/>
  <c r="F1160" i="158"/>
  <c r="D1160" i="158"/>
  <c r="E1160" i="158" s="1"/>
  <c r="B1160" i="158"/>
  <c r="J1159" i="158"/>
  <c r="I1159" i="158"/>
  <c r="H1159" i="158"/>
  <c r="F1159" i="158"/>
  <c r="D1159" i="158"/>
  <c r="E1159" i="158" s="1"/>
  <c r="B1159" i="158"/>
  <c r="J1158" i="158"/>
  <c r="I1158" i="158"/>
  <c r="H1158" i="158"/>
  <c r="F1158" i="158"/>
  <c r="D1158" i="158"/>
  <c r="E1158" i="158" s="1"/>
  <c r="B1158" i="158"/>
  <c r="J1157" i="158"/>
  <c r="I1157" i="158"/>
  <c r="H1157" i="158"/>
  <c r="F1157" i="158"/>
  <c r="D1157" i="158"/>
  <c r="E1157" i="158" s="1"/>
  <c r="B1157" i="158"/>
  <c r="J1156" i="158"/>
  <c r="I1156" i="158"/>
  <c r="H1156" i="158"/>
  <c r="F1156" i="158"/>
  <c r="D1156" i="158"/>
  <c r="E1156" i="158" s="1"/>
  <c r="B1156" i="158"/>
  <c r="J1155" i="158"/>
  <c r="I1155" i="158"/>
  <c r="H1155" i="158"/>
  <c r="F1155" i="158"/>
  <c r="D1155" i="158"/>
  <c r="E1155" i="158" s="1"/>
  <c r="B1155" i="158"/>
  <c r="J1154" i="158"/>
  <c r="I1154" i="158"/>
  <c r="H1154" i="158"/>
  <c r="F1154" i="158"/>
  <c r="D1154" i="158"/>
  <c r="E1154" i="158" s="1"/>
  <c r="B1154" i="158"/>
  <c r="J1153" i="158"/>
  <c r="I1153" i="158"/>
  <c r="H1153" i="158"/>
  <c r="F1153" i="158"/>
  <c r="D1153" i="158"/>
  <c r="E1153" i="158" s="1"/>
  <c r="B1153" i="158"/>
  <c r="J1152" i="158"/>
  <c r="I1152" i="158"/>
  <c r="H1152" i="158"/>
  <c r="F1152" i="158"/>
  <c r="D1152" i="158"/>
  <c r="E1152" i="158" s="1"/>
  <c r="B1152" i="158"/>
  <c r="J1151" i="158"/>
  <c r="I1151" i="158"/>
  <c r="H1151" i="158"/>
  <c r="F1151" i="158"/>
  <c r="D1151" i="158"/>
  <c r="E1151" i="158" s="1"/>
  <c r="B1151" i="158"/>
  <c r="J1150" i="158"/>
  <c r="I1150" i="158"/>
  <c r="H1150" i="158"/>
  <c r="F1150" i="158"/>
  <c r="D1150" i="158"/>
  <c r="E1150" i="158" s="1"/>
  <c r="B1150" i="158"/>
  <c r="J1149" i="158"/>
  <c r="I1149" i="158"/>
  <c r="H1149" i="158"/>
  <c r="F1149" i="158"/>
  <c r="D1149" i="158"/>
  <c r="E1149" i="158" s="1"/>
  <c r="B1149" i="158"/>
  <c r="J1148" i="158"/>
  <c r="I1148" i="158"/>
  <c r="H1148" i="158"/>
  <c r="F1148" i="158"/>
  <c r="D1148" i="158"/>
  <c r="E1148" i="158" s="1"/>
  <c r="B1148" i="158"/>
  <c r="J1147" i="158"/>
  <c r="I1147" i="158"/>
  <c r="H1147" i="158"/>
  <c r="F1147" i="158"/>
  <c r="D1147" i="158"/>
  <c r="E1147" i="158" s="1"/>
  <c r="B1147" i="158"/>
  <c r="J1146" i="158"/>
  <c r="I1146" i="158"/>
  <c r="H1146" i="158"/>
  <c r="F1146" i="158"/>
  <c r="D1146" i="158"/>
  <c r="E1146" i="158" s="1"/>
  <c r="B1146" i="158"/>
  <c r="J1145" i="158"/>
  <c r="I1145" i="158"/>
  <c r="H1145" i="158"/>
  <c r="F1145" i="158"/>
  <c r="D1145" i="158"/>
  <c r="E1145" i="158" s="1"/>
  <c r="B1145" i="158"/>
  <c r="J1144" i="158"/>
  <c r="I1144" i="158"/>
  <c r="H1144" i="158"/>
  <c r="F1144" i="158"/>
  <c r="D1144" i="158"/>
  <c r="E1144" i="158" s="1"/>
  <c r="B1144" i="158"/>
  <c r="J1143" i="158"/>
  <c r="I1143" i="158"/>
  <c r="H1143" i="158"/>
  <c r="F1143" i="158"/>
  <c r="D1143" i="158"/>
  <c r="E1143" i="158" s="1"/>
  <c r="B1143" i="158"/>
  <c r="J1142" i="158"/>
  <c r="I1142" i="158"/>
  <c r="H1142" i="158"/>
  <c r="F1142" i="158"/>
  <c r="D1142" i="158"/>
  <c r="E1142" i="158" s="1"/>
  <c r="B1142" i="158"/>
  <c r="J1141" i="158"/>
  <c r="I1141" i="158"/>
  <c r="H1141" i="158"/>
  <c r="F1141" i="158"/>
  <c r="D1141" i="158"/>
  <c r="E1141" i="158" s="1"/>
  <c r="B1141" i="158"/>
  <c r="J1140" i="158"/>
  <c r="I1140" i="158"/>
  <c r="H1140" i="158"/>
  <c r="F1140" i="158"/>
  <c r="D1140" i="158"/>
  <c r="E1140" i="158" s="1"/>
  <c r="B1140" i="158"/>
  <c r="J1139" i="158"/>
  <c r="I1139" i="158"/>
  <c r="H1139" i="158"/>
  <c r="F1139" i="158"/>
  <c r="D1139" i="158"/>
  <c r="E1139" i="158" s="1"/>
  <c r="B1139" i="158"/>
  <c r="J1138" i="158"/>
  <c r="I1138" i="158"/>
  <c r="H1138" i="158"/>
  <c r="F1138" i="158"/>
  <c r="D1138" i="158"/>
  <c r="E1138" i="158" s="1"/>
  <c r="B1138" i="158"/>
  <c r="J1137" i="158"/>
  <c r="I1137" i="158"/>
  <c r="H1137" i="158"/>
  <c r="F1137" i="158"/>
  <c r="D1137" i="158"/>
  <c r="E1137" i="158" s="1"/>
  <c r="B1137" i="158"/>
  <c r="J1136" i="158"/>
  <c r="I1136" i="158"/>
  <c r="H1136" i="158"/>
  <c r="F1136" i="158"/>
  <c r="D1136" i="158"/>
  <c r="E1136" i="158" s="1"/>
  <c r="B1136" i="158"/>
  <c r="J1135" i="158"/>
  <c r="I1135" i="158"/>
  <c r="H1135" i="158"/>
  <c r="F1135" i="158"/>
  <c r="D1135" i="158"/>
  <c r="E1135" i="158" s="1"/>
  <c r="B1135" i="158"/>
  <c r="J1134" i="158"/>
  <c r="I1134" i="158"/>
  <c r="H1134" i="158"/>
  <c r="F1134" i="158"/>
  <c r="D1134" i="158"/>
  <c r="E1134" i="158" s="1"/>
  <c r="B1134" i="158"/>
  <c r="J1133" i="158"/>
  <c r="I1133" i="158"/>
  <c r="H1133" i="158"/>
  <c r="F1133" i="158"/>
  <c r="D1133" i="158"/>
  <c r="E1133" i="158" s="1"/>
  <c r="B1133" i="158"/>
  <c r="J1132" i="158"/>
  <c r="I1132" i="158"/>
  <c r="H1132" i="158"/>
  <c r="F1132" i="158"/>
  <c r="D1132" i="158"/>
  <c r="E1132" i="158" s="1"/>
  <c r="B1132" i="158"/>
  <c r="J1131" i="158"/>
  <c r="I1131" i="158"/>
  <c r="H1131" i="158"/>
  <c r="F1131" i="158"/>
  <c r="D1131" i="158"/>
  <c r="E1131" i="158" s="1"/>
  <c r="B1131" i="158"/>
  <c r="J1130" i="158"/>
  <c r="I1130" i="158"/>
  <c r="H1130" i="158"/>
  <c r="F1130" i="158"/>
  <c r="D1130" i="158"/>
  <c r="E1130" i="158" s="1"/>
  <c r="B1130" i="158"/>
  <c r="J1129" i="158"/>
  <c r="I1129" i="158"/>
  <c r="H1129" i="158"/>
  <c r="F1129" i="158"/>
  <c r="D1129" i="158"/>
  <c r="E1129" i="158" s="1"/>
  <c r="B1129" i="158"/>
  <c r="J1128" i="158"/>
  <c r="I1128" i="158"/>
  <c r="H1128" i="158"/>
  <c r="F1128" i="158"/>
  <c r="D1128" i="158"/>
  <c r="E1128" i="158" s="1"/>
  <c r="B1128" i="158"/>
  <c r="J1127" i="158"/>
  <c r="I1127" i="158"/>
  <c r="H1127" i="158"/>
  <c r="F1127" i="158"/>
  <c r="D1127" i="158"/>
  <c r="E1127" i="158" s="1"/>
  <c r="B1127" i="158"/>
  <c r="J1126" i="158"/>
  <c r="I1126" i="158"/>
  <c r="H1126" i="158"/>
  <c r="F1126" i="158"/>
  <c r="D1126" i="158"/>
  <c r="E1126" i="158" s="1"/>
  <c r="B1126" i="158"/>
  <c r="J1125" i="158"/>
  <c r="I1125" i="158"/>
  <c r="H1125" i="158"/>
  <c r="F1125" i="158"/>
  <c r="D1125" i="158"/>
  <c r="E1125" i="158" s="1"/>
  <c r="B1125" i="158"/>
  <c r="J1124" i="158"/>
  <c r="I1124" i="158"/>
  <c r="H1124" i="158"/>
  <c r="F1124" i="158"/>
  <c r="D1124" i="158"/>
  <c r="E1124" i="158" s="1"/>
  <c r="B1124" i="158"/>
  <c r="J1123" i="158"/>
  <c r="I1123" i="158"/>
  <c r="H1123" i="158"/>
  <c r="F1123" i="158"/>
  <c r="D1123" i="158"/>
  <c r="E1123" i="158" s="1"/>
  <c r="B1123" i="158"/>
  <c r="J1122" i="158"/>
  <c r="I1122" i="158"/>
  <c r="H1122" i="158"/>
  <c r="F1122" i="158"/>
  <c r="D1122" i="158"/>
  <c r="E1122" i="158" s="1"/>
  <c r="B1122" i="158"/>
  <c r="J1121" i="158"/>
  <c r="I1121" i="158"/>
  <c r="H1121" i="158"/>
  <c r="F1121" i="158"/>
  <c r="D1121" i="158"/>
  <c r="E1121" i="158" s="1"/>
  <c r="B1121" i="158"/>
  <c r="J1120" i="158"/>
  <c r="I1120" i="158"/>
  <c r="H1120" i="158"/>
  <c r="F1120" i="158"/>
  <c r="D1120" i="158"/>
  <c r="E1120" i="158" s="1"/>
  <c r="B1120" i="158"/>
  <c r="J1119" i="158"/>
  <c r="I1119" i="158"/>
  <c r="H1119" i="158"/>
  <c r="F1119" i="158"/>
  <c r="D1119" i="158"/>
  <c r="E1119" i="158" s="1"/>
  <c r="B1119" i="158"/>
  <c r="J1118" i="158"/>
  <c r="I1118" i="158"/>
  <c r="H1118" i="158"/>
  <c r="F1118" i="158"/>
  <c r="D1118" i="158"/>
  <c r="E1118" i="158" s="1"/>
  <c r="B1118" i="158"/>
  <c r="J1117" i="158"/>
  <c r="I1117" i="158"/>
  <c r="H1117" i="158"/>
  <c r="F1117" i="158"/>
  <c r="D1117" i="158"/>
  <c r="E1117" i="158" s="1"/>
  <c r="B1117" i="158"/>
  <c r="J1116" i="158"/>
  <c r="I1116" i="158"/>
  <c r="H1116" i="158"/>
  <c r="F1116" i="158"/>
  <c r="D1116" i="158"/>
  <c r="E1116" i="158" s="1"/>
  <c r="B1116" i="158"/>
  <c r="J1115" i="158"/>
  <c r="I1115" i="158"/>
  <c r="H1115" i="158"/>
  <c r="F1115" i="158"/>
  <c r="D1115" i="158"/>
  <c r="E1115" i="158" s="1"/>
  <c r="B1115" i="158"/>
  <c r="J1114" i="158"/>
  <c r="I1114" i="158"/>
  <c r="H1114" i="158"/>
  <c r="F1114" i="158"/>
  <c r="D1114" i="158"/>
  <c r="E1114" i="158" s="1"/>
  <c r="B1114" i="158"/>
  <c r="J1113" i="158"/>
  <c r="I1113" i="158"/>
  <c r="H1113" i="158"/>
  <c r="F1113" i="158"/>
  <c r="D1113" i="158"/>
  <c r="E1113" i="158" s="1"/>
  <c r="B1113" i="158"/>
  <c r="J1112" i="158"/>
  <c r="I1112" i="158"/>
  <c r="H1112" i="158"/>
  <c r="F1112" i="158"/>
  <c r="D1112" i="158"/>
  <c r="E1112" i="158" s="1"/>
  <c r="B1112" i="158"/>
  <c r="J1111" i="158"/>
  <c r="I1111" i="158"/>
  <c r="H1111" i="158"/>
  <c r="F1111" i="158"/>
  <c r="D1111" i="158"/>
  <c r="E1111" i="158" s="1"/>
  <c r="B1111" i="158"/>
  <c r="J1110" i="158"/>
  <c r="I1110" i="158"/>
  <c r="H1110" i="158"/>
  <c r="F1110" i="158"/>
  <c r="D1110" i="158"/>
  <c r="E1110" i="158" s="1"/>
  <c r="B1110" i="158"/>
  <c r="J1109" i="158"/>
  <c r="I1109" i="158"/>
  <c r="H1109" i="158"/>
  <c r="F1109" i="158"/>
  <c r="D1109" i="158"/>
  <c r="E1109" i="158" s="1"/>
  <c r="B1109" i="158"/>
  <c r="J1108" i="158"/>
  <c r="I1108" i="158"/>
  <c r="H1108" i="158"/>
  <c r="F1108" i="158"/>
  <c r="D1108" i="158"/>
  <c r="E1108" i="158" s="1"/>
  <c r="B1108" i="158"/>
  <c r="J1107" i="158"/>
  <c r="I1107" i="158"/>
  <c r="H1107" i="158"/>
  <c r="F1107" i="158"/>
  <c r="D1107" i="158"/>
  <c r="E1107" i="158" s="1"/>
  <c r="B1107" i="158"/>
  <c r="J1106" i="158"/>
  <c r="I1106" i="158"/>
  <c r="H1106" i="158"/>
  <c r="F1106" i="158"/>
  <c r="D1106" i="158"/>
  <c r="E1106" i="158" s="1"/>
  <c r="B1106" i="158"/>
  <c r="J1105" i="158"/>
  <c r="I1105" i="158"/>
  <c r="H1105" i="158"/>
  <c r="F1105" i="158"/>
  <c r="D1105" i="158"/>
  <c r="E1105" i="158" s="1"/>
  <c r="B1105" i="158"/>
  <c r="J1104" i="158"/>
  <c r="I1104" i="158"/>
  <c r="H1104" i="158"/>
  <c r="F1104" i="158"/>
  <c r="D1104" i="158"/>
  <c r="E1104" i="158" s="1"/>
  <c r="B1104" i="158"/>
  <c r="J1103" i="158"/>
  <c r="I1103" i="158"/>
  <c r="H1103" i="158"/>
  <c r="F1103" i="158"/>
  <c r="D1103" i="158"/>
  <c r="E1103" i="158" s="1"/>
  <c r="B1103" i="158"/>
  <c r="J1102" i="158"/>
  <c r="I1102" i="158"/>
  <c r="H1102" i="158"/>
  <c r="F1102" i="158"/>
  <c r="D1102" i="158"/>
  <c r="E1102" i="158" s="1"/>
  <c r="B1102" i="158"/>
  <c r="J1101" i="158"/>
  <c r="I1101" i="158"/>
  <c r="H1101" i="158"/>
  <c r="F1101" i="158"/>
  <c r="D1101" i="158"/>
  <c r="E1101" i="158" s="1"/>
  <c r="B1101" i="158"/>
  <c r="J1100" i="158"/>
  <c r="I1100" i="158"/>
  <c r="H1100" i="158"/>
  <c r="F1100" i="158"/>
  <c r="D1100" i="158"/>
  <c r="E1100" i="158" s="1"/>
  <c r="B1100" i="158"/>
  <c r="J1099" i="158"/>
  <c r="I1099" i="158"/>
  <c r="H1099" i="158"/>
  <c r="F1099" i="158"/>
  <c r="D1099" i="158"/>
  <c r="E1099" i="158" s="1"/>
  <c r="B1099" i="158"/>
  <c r="J1098" i="158"/>
  <c r="I1098" i="158"/>
  <c r="H1098" i="158"/>
  <c r="F1098" i="158"/>
  <c r="D1098" i="158"/>
  <c r="E1098" i="158" s="1"/>
  <c r="B1098" i="158"/>
  <c r="J1097" i="158"/>
  <c r="I1097" i="158"/>
  <c r="H1097" i="158"/>
  <c r="F1097" i="158"/>
  <c r="D1097" i="158"/>
  <c r="E1097" i="158" s="1"/>
  <c r="B1097" i="158"/>
  <c r="J1096" i="158"/>
  <c r="I1096" i="158"/>
  <c r="H1096" i="158"/>
  <c r="F1096" i="158"/>
  <c r="D1096" i="158"/>
  <c r="E1096" i="158" s="1"/>
  <c r="B1096" i="158"/>
  <c r="J1095" i="158"/>
  <c r="I1095" i="158"/>
  <c r="H1095" i="158"/>
  <c r="F1095" i="158"/>
  <c r="D1095" i="158"/>
  <c r="E1095" i="158" s="1"/>
  <c r="B1095" i="158"/>
  <c r="J1094" i="158"/>
  <c r="I1094" i="158"/>
  <c r="H1094" i="158"/>
  <c r="F1094" i="158"/>
  <c r="D1094" i="158"/>
  <c r="E1094" i="158" s="1"/>
  <c r="B1094" i="158"/>
  <c r="J1093" i="158"/>
  <c r="I1093" i="158"/>
  <c r="H1093" i="158"/>
  <c r="F1093" i="158"/>
  <c r="D1093" i="158"/>
  <c r="E1093" i="158" s="1"/>
  <c r="B1093" i="158"/>
  <c r="J1092" i="158"/>
  <c r="I1092" i="158"/>
  <c r="H1092" i="158"/>
  <c r="F1092" i="158"/>
  <c r="D1092" i="158"/>
  <c r="E1092" i="158" s="1"/>
  <c r="B1092" i="158"/>
  <c r="J1091" i="158"/>
  <c r="I1091" i="158"/>
  <c r="H1091" i="158"/>
  <c r="F1091" i="158"/>
  <c r="D1091" i="158"/>
  <c r="E1091" i="158" s="1"/>
  <c r="B1091" i="158"/>
  <c r="J1090" i="158"/>
  <c r="I1090" i="158"/>
  <c r="H1090" i="158"/>
  <c r="F1090" i="158"/>
  <c r="D1090" i="158"/>
  <c r="E1090" i="158" s="1"/>
  <c r="B1090" i="158"/>
  <c r="J1089" i="158"/>
  <c r="I1089" i="158"/>
  <c r="H1089" i="158"/>
  <c r="F1089" i="158"/>
  <c r="D1089" i="158"/>
  <c r="E1089" i="158" s="1"/>
  <c r="B1089" i="158"/>
  <c r="J1088" i="158"/>
  <c r="I1088" i="158"/>
  <c r="H1088" i="158"/>
  <c r="F1088" i="158"/>
  <c r="D1088" i="158"/>
  <c r="E1088" i="158" s="1"/>
  <c r="B1088" i="158"/>
  <c r="J1087" i="158"/>
  <c r="I1087" i="158"/>
  <c r="H1087" i="158"/>
  <c r="F1087" i="158"/>
  <c r="D1087" i="158"/>
  <c r="E1087" i="158" s="1"/>
  <c r="B1087" i="158"/>
  <c r="J1086" i="158"/>
  <c r="I1086" i="158"/>
  <c r="H1086" i="158"/>
  <c r="F1086" i="158"/>
  <c r="D1086" i="158"/>
  <c r="E1086" i="158" s="1"/>
  <c r="B1086" i="158"/>
  <c r="J1085" i="158"/>
  <c r="I1085" i="158"/>
  <c r="H1085" i="158"/>
  <c r="F1085" i="158"/>
  <c r="D1085" i="158"/>
  <c r="E1085" i="158" s="1"/>
  <c r="B1085" i="158"/>
  <c r="J1084" i="158"/>
  <c r="I1084" i="158"/>
  <c r="H1084" i="158"/>
  <c r="F1084" i="158"/>
  <c r="D1084" i="158"/>
  <c r="E1084" i="158" s="1"/>
  <c r="B1084" i="158"/>
  <c r="J1083" i="158"/>
  <c r="I1083" i="158"/>
  <c r="H1083" i="158"/>
  <c r="F1083" i="158"/>
  <c r="D1083" i="158"/>
  <c r="E1083" i="158" s="1"/>
  <c r="B1083" i="158"/>
  <c r="J1082" i="158"/>
  <c r="I1082" i="158"/>
  <c r="H1082" i="158"/>
  <c r="F1082" i="158"/>
  <c r="D1082" i="158"/>
  <c r="E1082" i="158" s="1"/>
  <c r="B1082" i="158"/>
  <c r="J1081" i="158"/>
  <c r="I1081" i="158"/>
  <c r="H1081" i="158"/>
  <c r="F1081" i="158"/>
  <c r="D1081" i="158"/>
  <c r="E1081" i="158" s="1"/>
  <c r="B1081" i="158"/>
  <c r="J1080" i="158"/>
  <c r="I1080" i="158"/>
  <c r="H1080" i="158"/>
  <c r="F1080" i="158"/>
  <c r="D1080" i="158"/>
  <c r="E1080" i="158" s="1"/>
  <c r="B1080" i="158"/>
  <c r="J1079" i="158"/>
  <c r="I1079" i="158"/>
  <c r="H1079" i="158"/>
  <c r="F1079" i="158"/>
  <c r="D1079" i="158"/>
  <c r="E1079" i="158" s="1"/>
  <c r="B1079" i="158"/>
  <c r="J1078" i="158"/>
  <c r="I1078" i="158"/>
  <c r="H1078" i="158"/>
  <c r="F1078" i="158"/>
  <c r="D1078" i="158"/>
  <c r="E1078" i="158" s="1"/>
  <c r="B1078" i="158"/>
  <c r="J1077" i="158"/>
  <c r="I1077" i="158"/>
  <c r="H1077" i="158"/>
  <c r="F1077" i="158"/>
  <c r="D1077" i="158"/>
  <c r="E1077" i="158" s="1"/>
  <c r="B1077" i="158"/>
  <c r="J1076" i="158"/>
  <c r="I1076" i="158"/>
  <c r="H1076" i="158"/>
  <c r="F1076" i="158"/>
  <c r="D1076" i="158"/>
  <c r="E1076" i="158" s="1"/>
  <c r="B1076" i="158"/>
  <c r="J1075" i="158"/>
  <c r="I1075" i="158"/>
  <c r="H1075" i="158"/>
  <c r="F1075" i="158"/>
  <c r="D1075" i="158"/>
  <c r="E1075" i="158" s="1"/>
  <c r="B1075" i="158"/>
  <c r="J1074" i="158"/>
  <c r="I1074" i="158"/>
  <c r="H1074" i="158"/>
  <c r="F1074" i="158"/>
  <c r="D1074" i="158"/>
  <c r="E1074" i="158" s="1"/>
  <c r="B1074" i="158"/>
  <c r="J1073" i="158"/>
  <c r="I1073" i="158"/>
  <c r="H1073" i="158"/>
  <c r="F1073" i="158"/>
  <c r="D1073" i="158"/>
  <c r="E1073" i="158" s="1"/>
  <c r="B1073" i="158"/>
  <c r="J1072" i="158"/>
  <c r="I1072" i="158"/>
  <c r="H1072" i="158"/>
  <c r="F1072" i="158"/>
  <c r="D1072" i="158"/>
  <c r="E1072" i="158" s="1"/>
  <c r="B1072" i="158"/>
  <c r="J1071" i="158"/>
  <c r="I1071" i="158"/>
  <c r="H1071" i="158"/>
  <c r="F1071" i="158"/>
  <c r="D1071" i="158"/>
  <c r="E1071" i="158" s="1"/>
  <c r="B1071" i="158"/>
  <c r="J1070" i="158"/>
  <c r="I1070" i="158"/>
  <c r="H1070" i="158"/>
  <c r="F1070" i="158"/>
  <c r="D1070" i="158"/>
  <c r="E1070" i="158" s="1"/>
  <c r="B1070" i="158"/>
  <c r="J1069" i="158"/>
  <c r="I1069" i="158"/>
  <c r="H1069" i="158"/>
  <c r="F1069" i="158"/>
  <c r="D1069" i="158"/>
  <c r="E1069" i="158" s="1"/>
  <c r="B1069" i="158"/>
  <c r="J1068" i="158"/>
  <c r="I1068" i="158"/>
  <c r="H1068" i="158"/>
  <c r="F1068" i="158"/>
  <c r="D1068" i="158"/>
  <c r="E1068" i="158" s="1"/>
  <c r="B1068" i="158"/>
  <c r="J1067" i="158"/>
  <c r="I1067" i="158"/>
  <c r="H1067" i="158"/>
  <c r="F1067" i="158"/>
  <c r="D1067" i="158"/>
  <c r="E1067" i="158" s="1"/>
  <c r="B1067" i="158"/>
  <c r="J1066" i="158"/>
  <c r="I1066" i="158"/>
  <c r="H1066" i="158"/>
  <c r="F1066" i="158"/>
  <c r="D1066" i="158"/>
  <c r="E1066" i="158" s="1"/>
  <c r="B1066" i="158"/>
  <c r="J1065" i="158"/>
  <c r="I1065" i="158"/>
  <c r="H1065" i="158"/>
  <c r="F1065" i="158"/>
  <c r="D1065" i="158"/>
  <c r="E1065" i="158" s="1"/>
  <c r="B1065" i="158"/>
  <c r="J1064" i="158"/>
  <c r="I1064" i="158"/>
  <c r="H1064" i="158"/>
  <c r="F1064" i="158"/>
  <c r="D1064" i="158"/>
  <c r="E1064" i="158" s="1"/>
  <c r="B1064" i="158"/>
  <c r="J1063" i="158"/>
  <c r="I1063" i="158"/>
  <c r="H1063" i="158"/>
  <c r="F1063" i="158"/>
  <c r="D1063" i="158"/>
  <c r="E1063" i="158" s="1"/>
  <c r="B1063" i="158"/>
  <c r="J1062" i="158"/>
  <c r="I1062" i="158"/>
  <c r="H1062" i="158"/>
  <c r="F1062" i="158"/>
  <c r="D1062" i="158"/>
  <c r="E1062" i="158" s="1"/>
  <c r="B1062" i="158"/>
  <c r="J1061" i="158"/>
  <c r="I1061" i="158"/>
  <c r="H1061" i="158"/>
  <c r="F1061" i="158"/>
  <c r="D1061" i="158"/>
  <c r="E1061" i="158" s="1"/>
  <c r="B1061" i="158"/>
  <c r="J1060" i="158"/>
  <c r="I1060" i="158"/>
  <c r="H1060" i="158"/>
  <c r="F1060" i="158"/>
  <c r="D1060" i="158"/>
  <c r="E1060" i="158" s="1"/>
  <c r="B1060" i="158"/>
  <c r="J1059" i="158"/>
  <c r="I1059" i="158"/>
  <c r="H1059" i="158"/>
  <c r="F1059" i="158"/>
  <c r="D1059" i="158"/>
  <c r="E1059" i="158" s="1"/>
  <c r="B1059" i="158"/>
  <c r="J1058" i="158"/>
  <c r="I1058" i="158"/>
  <c r="H1058" i="158"/>
  <c r="F1058" i="158"/>
  <c r="D1058" i="158"/>
  <c r="E1058" i="158" s="1"/>
  <c r="B1058" i="158"/>
  <c r="J1057" i="158"/>
  <c r="I1057" i="158"/>
  <c r="H1057" i="158"/>
  <c r="F1057" i="158"/>
  <c r="D1057" i="158"/>
  <c r="E1057" i="158" s="1"/>
  <c r="B1057" i="158"/>
  <c r="J1056" i="158"/>
  <c r="I1056" i="158"/>
  <c r="H1056" i="158"/>
  <c r="F1056" i="158"/>
  <c r="D1056" i="158"/>
  <c r="E1056" i="158" s="1"/>
  <c r="B1056" i="158"/>
  <c r="J1055" i="158"/>
  <c r="I1055" i="158"/>
  <c r="H1055" i="158"/>
  <c r="F1055" i="158"/>
  <c r="D1055" i="158"/>
  <c r="E1055" i="158" s="1"/>
  <c r="B1055" i="158"/>
  <c r="J1054" i="158"/>
  <c r="I1054" i="158"/>
  <c r="H1054" i="158"/>
  <c r="F1054" i="158"/>
  <c r="D1054" i="158"/>
  <c r="E1054" i="158" s="1"/>
  <c r="B1054" i="158"/>
  <c r="J1053" i="158"/>
  <c r="I1053" i="158"/>
  <c r="H1053" i="158"/>
  <c r="F1053" i="158"/>
  <c r="D1053" i="158"/>
  <c r="E1053" i="158" s="1"/>
  <c r="B1053" i="158"/>
  <c r="J1052" i="158"/>
  <c r="I1052" i="158"/>
  <c r="H1052" i="158"/>
  <c r="F1052" i="158"/>
  <c r="D1052" i="158"/>
  <c r="E1052" i="158" s="1"/>
  <c r="B1052" i="158"/>
  <c r="J1051" i="158"/>
  <c r="I1051" i="158"/>
  <c r="H1051" i="158"/>
  <c r="F1051" i="158"/>
  <c r="D1051" i="158"/>
  <c r="E1051" i="158" s="1"/>
  <c r="B1051" i="158"/>
  <c r="J1050" i="158"/>
  <c r="I1050" i="158"/>
  <c r="H1050" i="158"/>
  <c r="F1050" i="158"/>
  <c r="D1050" i="158"/>
  <c r="E1050" i="158" s="1"/>
  <c r="B1050" i="158"/>
  <c r="J1049" i="158"/>
  <c r="I1049" i="158"/>
  <c r="H1049" i="158"/>
  <c r="F1049" i="158"/>
  <c r="D1049" i="158"/>
  <c r="E1049" i="158" s="1"/>
  <c r="B1049" i="158"/>
  <c r="J1048" i="158"/>
  <c r="I1048" i="158"/>
  <c r="H1048" i="158"/>
  <c r="F1048" i="158"/>
  <c r="D1048" i="158"/>
  <c r="E1048" i="158" s="1"/>
  <c r="B1048" i="158"/>
  <c r="J1047" i="158"/>
  <c r="I1047" i="158"/>
  <c r="H1047" i="158"/>
  <c r="F1047" i="158"/>
  <c r="D1047" i="158"/>
  <c r="E1047" i="158" s="1"/>
  <c r="B1047" i="158"/>
  <c r="J1046" i="158"/>
  <c r="I1046" i="158"/>
  <c r="H1046" i="158"/>
  <c r="F1046" i="158"/>
  <c r="D1046" i="158"/>
  <c r="E1046" i="158" s="1"/>
  <c r="B1046" i="158"/>
  <c r="J1045" i="158"/>
  <c r="I1045" i="158"/>
  <c r="H1045" i="158"/>
  <c r="F1045" i="158"/>
  <c r="D1045" i="158"/>
  <c r="E1045" i="158" s="1"/>
  <c r="B1045" i="158"/>
  <c r="J1044" i="158"/>
  <c r="I1044" i="158"/>
  <c r="H1044" i="158"/>
  <c r="F1044" i="158"/>
  <c r="D1044" i="158"/>
  <c r="E1044" i="158" s="1"/>
  <c r="B1044" i="158"/>
  <c r="J1043" i="158"/>
  <c r="I1043" i="158"/>
  <c r="H1043" i="158"/>
  <c r="F1043" i="158"/>
  <c r="D1043" i="158"/>
  <c r="E1043" i="158" s="1"/>
  <c r="B1043" i="158"/>
  <c r="J1042" i="158"/>
  <c r="I1042" i="158"/>
  <c r="H1042" i="158"/>
  <c r="F1042" i="158"/>
  <c r="D1042" i="158"/>
  <c r="E1042" i="158" s="1"/>
  <c r="B1042" i="158"/>
  <c r="J1041" i="158"/>
  <c r="I1041" i="158"/>
  <c r="H1041" i="158"/>
  <c r="F1041" i="158"/>
  <c r="D1041" i="158"/>
  <c r="E1041" i="158" s="1"/>
  <c r="B1041" i="158"/>
  <c r="J1040" i="158"/>
  <c r="I1040" i="158"/>
  <c r="H1040" i="158"/>
  <c r="F1040" i="158"/>
  <c r="D1040" i="158"/>
  <c r="E1040" i="158" s="1"/>
  <c r="B1040" i="158"/>
  <c r="J1039" i="158"/>
  <c r="I1039" i="158"/>
  <c r="H1039" i="158"/>
  <c r="F1039" i="158"/>
  <c r="D1039" i="158"/>
  <c r="E1039" i="158" s="1"/>
  <c r="B1039" i="158"/>
  <c r="J1038" i="158"/>
  <c r="I1038" i="158"/>
  <c r="H1038" i="158"/>
  <c r="F1038" i="158"/>
  <c r="D1038" i="158"/>
  <c r="E1038" i="158" s="1"/>
  <c r="B1038" i="158"/>
  <c r="J1037" i="158"/>
  <c r="I1037" i="158"/>
  <c r="H1037" i="158"/>
  <c r="F1037" i="158"/>
  <c r="D1037" i="158"/>
  <c r="E1037" i="158" s="1"/>
  <c r="B1037" i="158"/>
  <c r="J1036" i="158"/>
  <c r="I1036" i="158"/>
  <c r="H1036" i="158"/>
  <c r="F1036" i="158"/>
  <c r="D1036" i="158"/>
  <c r="E1036" i="158" s="1"/>
  <c r="B1036" i="158"/>
  <c r="J1035" i="158"/>
  <c r="I1035" i="158"/>
  <c r="H1035" i="158"/>
  <c r="F1035" i="158"/>
  <c r="D1035" i="158"/>
  <c r="E1035" i="158" s="1"/>
  <c r="B1035" i="158"/>
  <c r="J1034" i="158"/>
  <c r="I1034" i="158"/>
  <c r="H1034" i="158"/>
  <c r="F1034" i="158"/>
  <c r="D1034" i="158"/>
  <c r="E1034" i="158" s="1"/>
  <c r="B1034" i="158"/>
  <c r="J1033" i="158"/>
  <c r="I1033" i="158"/>
  <c r="H1033" i="158"/>
  <c r="F1033" i="158"/>
  <c r="D1033" i="158"/>
  <c r="E1033" i="158" s="1"/>
  <c r="B1033" i="158"/>
  <c r="J1032" i="158"/>
  <c r="I1032" i="158"/>
  <c r="H1032" i="158"/>
  <c r="F1032" i="158"/>
  <c r="D1032" i="158"/>
  <c r="E1032" i="158" s="1"/>
  <c r="B1032" i="158"/>
  <c r="J1031" i="158"/>
  <c r="I1031" i="158"/>
  <c r="H1031" i="158"/>
  <c r="F1031" i="158"/>
  <c r="D1031" i="158"/>
  <c r="E1031" i="158" s="1"/>
  <c r="B1031" i="158"/>
  <c r="J1030" i="158"/>
  <c r="I1030" i="158"/>
  <c r="H1030" i="158"/>
  <c r="F1030" i="158"/>
  <c r="D1030" i="158"/>
  <c r="E1030" i="158" s="1"/>
  <c r="B1030" i="158"/>
  <c r="J1029" i="158"/>
  <c r="I1029" i="158"/>
  <c r="H1029" i="158"/>
  <c r="F1029" i="158"/>
  <c r="D1029" i="158"/>
  <c r="E1029" i="158" s="1"/>
  <c r="B1029" i="158"/>
  <c r="J1028" i="158"/>
  <c r="I1028" i="158"/>
  <c r="H1028" i="158"/>
  <c r="F1028" i="158"/>
  <c r="D1028" i="158"/>
  <c r="E1028" i="158" s="1"/>
  <c r="B1028" i="158"/>
  <c r="J1027" i="158"/>
  <c r="I1027" i="158"/>
  <c r="H1027" i="158"/>
  <c r="F1027" i="158"/>
  <c r="D1027" i="158"/>
  <c r="E1027" i="158" s="1"/>
  <c r="B1027" i="158"/>
  <c r="J1026" i="158"/>
  <c r="I1026" i="158"/>
  <c r="H1026" i="158"/>
  <c r="F1026" i="158"/>
  <c r="D1026" i="158"/>
  <c r="E1026" i="158" s="1"/>
  <c r="B1026" i="158"/>
  <c r="J1025" i="158"/>
  <c r="I1025" i="158"/>
  <c r="H1025" i="158"/>
  <c r="F1025" i="158"/>
  <c r="D1025" i="158"/>
  <c r="E1025" i="158" s="1"/>
  <c r="B1025" i="158"/>
  <c r="J1024" i="158"/>
  <c r="I1024" i="158"/>
  <c r="H1024" i="158"/>
  <c r="F1024" i="158"/>
  <c r="D1024" i="158"/>
  <c r="E1024" i="158" s="1"/>
  <c r="B1024" i="158"/>
  <c r="J1023" i="158"/>
  <c r="I1023" i="158"/>
  <c r="H1023" i="158"/>
  <c r="F1023" i="158"/>
  <c r="D1023" i="158"/>
  <c r="E1023" i="158" s="1"/>
  <c r="B1023" i="158"/>
  <c r="J1022" i="158"/>
  <c r="I1022" i="158"/>
  <c r="H1022" i="158"/>
  <c r="F1022" i="158"/>
  <c r="D1022" i="158"/>
  <c r="E1022" i="158" s="1"/>
  <c r="B1022" i="158"/>
  <c r="J1021" i="158"/>
  <c r="I1021" i="158"/>
  <c r="H1021" i="158"/>
  <c r="F1021" i="158"/>
  <c r="D1021" i="158"/>
  <c r="E1021" i="158" s="1"/>
  <c r="B1021" i="158"/>
  <c r="J1020" i="158"/>
  <c r="I1020" i="158"/>
  <c r="H1020" i="158"/>
  <c r="F1020" i="158"/>
  <c r="D1020" i="158"/>
  <c r="E1020" i="158" s="1"/>
  <c r="B1020" i="158"/>
  <c r="J1019" i="158"/>
  <c r="I1019" i="158"/>
  <c r="H1019" i="158"/>
  <c r="F1019" i="158"/>
  <c r="D1019" i="158"/>
  <c r="E1019" i="158" s="1"/>
  <c r="B1019" i="158"/>
  <c r="J1018" i="158"/>
  <c r="I1018" i="158"/>
  <c r="H1018" i="158"/>
  <c r="F1018" i="158"/>
  <c r="D1018" i="158"/>
  <c r="E1018" i="158" s="1"/>
  <c r="B1018" i="158"/>
  <c r="J1017" i="158"/>
  <c r="I1017" i="158"/>
  <c r="H1017" i="158"/>
  <c r="F1017" i="158"/>
  <c r="D1017" i="158"/>
  <c r="E1017" i="158" s="1"/>
  <c r="B1017" i="158"/>
  <c r="J1016" i="158"/>
  <c r="I1016" i="158"/>
  <c r="H1016" i="158"/>
  <c r="F1016" i="158"/>
  <c r="D1016" i="158"/>
  <c r="E1016" i="158" s="1"/>
  <c r="B1016" i="158"/>
  <c r="J1015" i="158"/>
  <c r="I1015" i="158"/>
  <c r="H1015" i="158"/>
  <c r="F1015" i="158"/>
  <c r="D1015" i="158"/>
  <c r="E1015" i="158" s="1"/>
  <c r="B1015" i="158"/>
  <c r="J1014" i="158"/>
  <c r="I1014" i="158"/>
  <c r="H1014" i="158"/>
  <c r="F1014" i="158"/>
  <c r="D1014" i="158"/>
  <c r="E1014" i="158" s="1"/>
  <c r="B1014" i="158"/>
  <c r="J1013" i="158"/>
  <c r="I1013" i="158"/>
  <c r="H1013" i="158"/>
  <c r="F1013" i="158"/>
  <c r="D1013" i="158"/>
  <c r="E1013" i="158" s="1"/>
  <c r="B1013" i="158"/>
  <c r="J1012" i="158"/>
  <c r="I1012" i="158"/>
  <c r="H1012" i="158"/>
  <c r="F1012" i="158"/>
  <c r="D1012" i="158"/>
  <c r="E1012" i="158" s="1"/>
  <c r="B1012" i="158"/>
  <c r="J1011" i="158"/>
  <c r="I1011" i="158"/>
  <c r="H1011" i="158"/>
  <c r="F1011" i="158"/>
  <c r="D1011" i="158"/>
  <c r="E1011" i="158" s="1"/>
  <c r="B1011" i="158"/>
  <c r="J1010" i="158"/>
  <c r="I1010" i="158"/>
  <c r="H1010" i="158"/>
  <c r="F1010" i="158"/>
  <c r="D1010" i="158"/>
  <c r="E1010" i="158" s="1"/>
  <c r="B1010" i="158"/>
  <c r="J1009" i="158"/>
  <c r="I1009" i="158"/>
  <c r="H1009" i="158"/>
  <c r="F1009" i="158"/>
  <c r="D1009" i="158"/>
  <c r="E1009" i="158" s="1"/>
  <c r="B1009" i="158"/>
  <c r="J1008" i="158"/>
  <c r="I1008" i="158"/>
  <c r="H1008" i="158"/>
  <c r="F1008" i="158"/>
  <c r="D1008" i="158"/>
  <c r="E1008" i="158" s="1"/>
  <c r="B1008" i="158"/>
  <c r="J1007" i="158"/>
  <c r="I1007" i="158"/>
  <c r="H1007" i="158"/>
  <c r="F1007" i="158"/>
  <c r="D1007" i="158"/>
  <c r="E1007" i="158" s="1"/>
  <c r="B1007" i="158"/>
  <c r="J1006" i="158"/>
  <c r="I1006" i="158"/>
  <c r="H1006" i="158"/>
  <c r="F1006" i="158"/>
  <c r="D1006" i="158"/>
  <c r="E1006" i="158" s="1"/>
  <c r="B1006" i="158"/>
  <c r="J1005" i="158"/>
  <c r="I1005" i="158"/>
  <c r="H1005" i="158"/>
  <c r="F1005" i="158"/>
  <c r="D1005" i="158"/>
  <c r="E1005" i="158" s="1"/>
  <c r="B1005" i="158"/>
  <c r="J1004" i="158"/>
  <c r="I1004" i="158"/>
  <c r="H1004" i="158"/>
  <c r="F1004" i="158"/>
  <c r="D1004" i="158"/>
  <c r="E1004" i="158" s="1"/>
  <c r="B1004" i="158"/>
  <c r="J1003" i="158"/>
  <c r="I1003" i="158"/>
  <c r="H1003" i="158"/>
  <c r="F1003" i="158"/>
  <c r="D1003" i="158"/>
  <c r="E1003" i="158" s="1"/>
  <c r="B1003" i="158"/>
  <c r="J1002" i="158"/>
  <c r="I1002" i="158"/>
  <c r="H1002" i="158"/>
  <c r="F1002" i="158"/>
  <c r="D1002" i="158"/>
  <c r="E1002" i="158" s="1"/>
  <c r="B1002" i="158"/>
  <c r="J1001" i="158"/>
  <c r="I1001" i="158"/>
  <c r="H1001" i="158"/>
  <c r="F1001" i="158"/>
  <c r="D1001" i="158"/>
  <c r="E1001" i="158" s="1"/>
  <c r="B1001" i="158"/>
  <c r="J1000" i="158"/>
  <c r="I1000" i="158"/>
  <c r="H1000" i="158"/>
  <c r="F1000" i="158"/>
  <c r="D1000" i="158"/>
  <c r="E1000" i="158" s="1"/>
  <c r="B1000" i="158"/>
  <c r="J999" i="158"/>
  <c r="I999" i="158"/>
  <c r="H999" i="158"/>
  <c r="F999" i="158"/>
  <c r="D999" i="158"/>
  <c r="E999" i="158" s="1"/>
  <c r="B999" i="158"/>
  <c r="J998" i="158"/>
  <c r="I998" i="158"/>
  <c r="H998" i="158"/>
  <c r="F998" i="158"/>
  <c r="D998" i="158"/>
  <c r="E998" i="158" s="1"/>
  <c r="B998" i="158"/>
  <c r="J997" i="158"/>
  <c r="I997" i="158"/>
  <c r="H997" i="158"/>
  <c r="F997" i="158"/>
  <c r="D997" i="158"/>
  <c r="E997" i="158" s="1"/>
  <c r="B997" i="158"/>
  <c r="J996" i="158"/>
  <c r="I996" i="158"/>
  <c r="H996" i="158"/>
  <c r="F996" i="158"/>
  <c r="D996" i="158"/>
  <c r="E996" i="158" s="1"/>
  <c r="B996" i="158"/>
  <c r="J995" i="158"/>
  <c r="I995" i="158"/>
  <c r="H995" i="158"/>
  <c r="F995" i="158"/>
  <c r="D995" i="158"/>
  <c r="E995" i="158" s="1"/>
  <c r="B995" i="158"/>
  <c r="J994" i="158"/>
  <c r="I994" i="158"/>
  <c r="H994" i="158"/>
  <c r="F994" i="158"/>
  <c r="D994" i="158"/>
  <c r="E994" i="158" s="1"/>
  <c r="B994" i="158"/>
  <c r="J993" i="158"/>
  <c r="I993" i="158"/>
  <c r="H993" i="158"/>
  <c r="F993" i="158"/>
  <c r="D993" i="158"/>
  <c r="E993" i="158" s="1"/>
  <c r="B993" i="158"/>
  <c r="J992" i="158"/>
  <c r="I992" i="158"/>
  <c r="H992" i="158"/>
  <c r="F992" i="158"/>
  <c r="D992" i="158"/>
  <c r="E992" i="158" s="1"/>
  <c r="B992" i="158"/>
  <c r="J991" i="158"/>
  <c r="I991" i="158"/>
  <c r="H991" i="158"/>
  <c r="F991" i="158"/>
  <c r="D991" i="158"/>
  <c r="E991" i="158" s="1"/>
  <c r="B991" i="158"/>
  <c r="J990" i="158"/>
  <c r="I990" i="158"/>
  <c r="H990" i="158"/>
  <c r="F990" i="158"/>
  <c r="D990" i="158"/>
  <c r="E990" i="158" s="1"/>
  <c r="B990" i="158"/>
  <c r="J989" i="158"/>
  <c r="I989" i="158"/>
  <c r="H989" i="158"/>
  <c r="F989" i="158"/>
  <c r="D989" i="158"/>
  <c r="E989" i="158" s="1"/>
  <c r="B989" i="158"/>
  <c r="J988" i="158"/>
  <c r="I988" i="158"/>
  <c r="H988" i="158"/>
  <c r="F988" i="158"/>
  <c r="D988" i="158"/>
  <c r="E988" i="158" s="1"/>
  <c r="B988" i="158"/>
  <c r="J987" i="158"/>
  <c r="I987" i="158"/>
  <c r="H987" i="158"/>
  <c r="F987" i="158"/>
  <c r="D987" i="158"/>
  <c r="E987" i="158" s="1"/>
  <c r="B987" i="158"/>
  <c r="J986" i="158"/>
  <c r="I986" i="158"/>
  <c r="H986" i="158"/>
  <c r="F986" i="158"/>
  <c r="D986" i="158"/>
  <c r="E986" i="158" s="1"/>
  <c r="B986" i="158"/>
  <c r="J985" i="158"/>
  <c r="I985" i="158"/>
  <c r="H985" i="158"/>
  <c r="F985" i="158"/>
  <c r="D985" i="158"/>
  <c r="E985" i="158" s="1"/>
  <c r="B985" i="158"/>
  <c r="J984" i="158"/>
  <c r="I984" i="158"/>
  <c r="H984" i="158"/>
  <c r="F984" i="158"/>
  <c r="D984" i="158"/>
  <c r="E984" i="158" s="1"/>
  <c r="B984" i="158"/>
  <c r="J983" i="158"/>
  <c r="I983" i="158"/>
  <c r="H983" i="158"/>
  <c r="F983" i="158"/>
  <c r="D983" i="158"/>
  <c r="E983" i="158" s="1"/>
  <c r="B983" i="158"/>
  <c r="J982" i="158"/>
  <c r="I982" i="158"/>
  <c r="H982" i="158"/>
  <c r="F982" i="158"/>
  <c r="D982" i="158"/>
  <c r="E982" i="158" s="1"/>
  <c r="B982" i="158"/>
  <c r="J981" i="158"/>
  <c r="I981" i="158"/>
  <c r="H981" i="158"/>
  <c r="F981" i="158"/>
  <c r="D981" i="158"/>
  <c r="E981" i="158" s="1"/>
  <c r="B981" i="158"/>
  <c r="J980" i="158"/>
  <c r="I980" i="158"/>
  <c r="H980" i="158"/>
  <c r="F980" i="158"/>
  <c r="D980" i="158"/>
  <c r="E980" i="158" s="1"/>
  <c r="B980" i="158"/>
  <c r="J979" i="158"/>
  <c r="I979" i="158"/>
  <c r="H979" i="158"/>
  <c r="F979" i="158"/>
  <c r="D979" i="158"/>
  <c r="E979" i="158" s="1"/>
  <c r="B979" i="158"/>
  <c r="J978" i="158"/>
  <c r="I978" i="158"/>
  <c r="H978" i="158"/>
  <c r="F978" i="158"/>
  <c r="D978" i="158"/>
  <c r="E978" i="158" s="1"/>
  <c r="B978" i="158"/>
  <c r="J977" i="158"/>
  <c r="I977" i="158"/>
  <c r="H977" i="158"/>
  <c r="F977" i="158"/>
  <c r="D977" i="158"/>
  <c r="E977" i="158" s="1"/>
  <c r="B977" i="158"/>
  <c r="J976" i="158"/>
  <c r="I976" i="158"/>
  <c r="H976" i="158"/>
  <c r="F976" i="158"/>
  <c r="D976" i="158"/>
  <c r="E976" i="158" s="1"/>
  <c r="B976" i="158"/>
  <c r="J975" i="158"/>
  <c r="I975" i="158"/>
  <c r="H975" i="158"/>
  <c r="F975" i="158"/>
  <c r="D975" i="158"/>
  <c r="E975" i="158" s="1"/>
  <c r="B975" i="158"/>
  <c r="J974" i="158"/>
  <c r="I974" i="158"/>
  <c r="H974" i="158"/>
  <c r="F974" i="158"/>
  <c r="D974" i="158"/>
  <c r="E974" i="158" s="1"/>
  <c r="B974" i="158"/>
  <c r="J973" i="158"/>
  <c r="I973" i="158"/>
  <c r="H973" i="158"/>
  <c r="F973" i="158"/>
  <c r="D973" i="158"/>
  <c r="E973" i="158" s="1"/>
  <c r="B973" i="158"/>
  <c r="J972" i="158"/>
  <c r="I972" i="158"/>
  <c r="H972" i="158"/>
  <c r="F972" i="158"/>
  <c r="D972" i="158"/>
  <c r="E972" i="158" s="1"/>
  <c r="B972" i="158"/>
  <c r="J971" i="158"/>
  <c r="I971" i="158"/>
  <c r="H971" i="158"/>
  <c r="F971" i="158"/>
  <c r="D971" i="158"/>
  <c r="E971" i="158" s="1"/>
  <c r="B971" i="158"/>
  <c r="J970" i="158"/>
  <c r="I970" i="158"/>
  <c r="H970" i="158"/>
  <c r="F970" i="158"/>
  <c r="D970" i="158"/>
  <c r="E970" i="158" s="1"/>
  <c r="B970" i="158"/>
  <c r="J969" i="158"/>
  <c r="I969" i="158"/>
  <c r="H969" i="158"/>
  <c r="F969" i="158"/>
  <c r="D969" i="158"/>
  <c r="E969" i="158" s="1"/>
  <c r="B969" i="158"/>
  <c r="J968" i="158"/>
  <c r="I968" i="158"/>
  <c r="H968" i="158"/>
  <c r="F968" i="158"/>
  <c r="D968" i="158"/>
  <c r="E968" i="158" s="1"/>
  <c r="B968" i="158"/>
  <c r="J967" i="158"/>
  <c r="I967" i="158"/>
  <c r="H967" i="158"/>
  <c r="F967" i="158"/>
  <c r="D967" i="158"/>
  <c r="E967" i="158" s="1"/>
  <c r="B967" i="158"/>
  <c r="J966" i="158"/>
  <c r="I966" i="158"/>
  <c r="H966" i="158"/>
  <c r="F966" i="158"/>
  <c r="D966" i="158"/>
  <c r="E966" i="158" s="1"/>
  <c r="B966" i="158"/>
  <c r="J965" i="158"/>
  <c r="I965" i="158"/>
  <c r="H965" i="158"/>
  <c r="F965" i="158"/>
  <c r="D965" i="158"/>
  <c r="E965" i="158" s="1"/>
  <c r="B965" i="158"/>
  <c r="J964" i="158"/>
  <c r="I964" i="158"/>
  <c r="H964" i="158"/>
  <c r="F964" i="158"/>
  <c r="D964" i="158"/>
  <c r="E964" i="158" s="1"/>
  <c r="B964" i="158"/>
  <c r="J963" i="158"/>
  <c r="I963" i="158"/>
  <c r="H963" i="158"/>
  <c r="F963" i="158"/>
  <c r="D963" i="158"/>
  <c r="E963" i="158" s="1"/>
  <c r="B963" i="158"/>
  <c r="J962" i="158"/>
  <c r="I962" i="158"/>
  <c r="H962" i="158"/>
  <c r="F962" i="158"/>
  <c r="D962" i="158"/>
  <c r="E962" i="158" s="1"/>
  <c r="B962" i="158"/>
  <c r="J961" i="158"/>
  <c r="I961" i="158"/>
  <c r="H961" i="158"/>
  <c r="F961" i="158"/>
  <c r="D961" i="158"/>
  <c r="E961" i="158" s="1"/>
  <c r="B961" i="158"/>
  <c r="J960" i="158"/>
  <c r="I960" i="158"/>
  <c r="H960" i="158"/>
  <c r="F960" i="158"/>
  <c r="D960" i="158"/>
  <c r="E960" i="158" s="1"/>
  <c r="B960" i="158"/>
  <c r="J959" i="158"/>
  <c r="I959" i="158"/>
  <c r="H959" i="158"/>
  <c r="F959" i="158"/>
  <c r="D959" i="158"/>
  <c r="E959" i="158" s="1"/>
  <c r="B959" i="158"/>
  <c r="J958" i="158"/>
  <c r="I958" i="158"/>
  <c r="H958" i="158"/>
  <c r="F958" i="158"/>
  <c r="D958" i="158"/>
  <c r="E958" i="158" s="1"/>
  <c r="B958" i="158"/>
  <c r="J957" i="158"/>
  <c r="I957" i="158"/>
  <c r="H957" i="158"/>
  <c r="F957" i="158"/>
  <c r="D957" i="158"/>
  <c r="E957" i="158" s="1"/>
  <c r="B957" i="158"/>
  <c r="J956" i="158"/>
  <c r="I956" i="158"/>
  <c r="H956" i="158"/>
  <c r="F956" i="158"/>
  <c r="D956" i="158"/>
  <c r="E956" i="158" s="1"/>
  <c r="B956" i="158"/>
  <c r="J955" i="158"/>
  <c r="I955" i="158"/>
  <c r="H955" i="158"/>
  <c r="F955" i="158"/>
  <c r="D955" i="158"/>
  <c r="E955" i="158" s="1"/>
  <c r="B955" i="158"/>
  <c r="J954" i="158"/>
  <c r="I954" i="158"/>
  <c r="H954" i="158"/>
  <c r="F954" i="158"/>
  <c r="D954" i="158"/>
  <c r="E954" i="158" s="1"/>
  <c r="B954" i="158"/>
  <c r="J953" i="158"/>
  <c r="I953" i="158"/>
  <c r="H953" i="158"/>
  <c r="F953" i="158"/>
  <c r="D953" i="158"/>
  <c r="E953" i="158" s="1"/>
  <c r="B953" i="158"/>
  <c r="J952" i="158"/>
  <c r="I952" i="158"/>
  <c r="H952" i="158"/>
  <c r="F952" i="158"/>
  <c r="D952" i="158"/>
  <c r="E952" i="158" s="1"/>
  <c r="B952" i="158"/>
  <c r="J951" i="158"/>
  <c r="I951" i="158"/>
  <c r="H951" i="158"/>
  <c r="F951" i="158"/>
  <c r="D951" i="158"/>
  <c r="E951" i="158" s="1"/>
  <c r="B951" i="158"/>
  <c r="J950" i="158"/>
  <c r="I950" i="158"/>
  <c r="H950" i="158"/>
  <c r="F950" i="158"/>
  <c r="D950" i="158"/>
  <c r="E950" i="158" s="1"/>
  <c r="B950" i="158"/>
  <c r="J949" i="158"/>
  <c r="I949" i="158"/>
  <c r="H949" i="158"/>
  <c r="F949" i="158"/>
  <c r="D949" i="158"/>
  <c r="E949" i="158" s="1"/>
  <c r="B949" i="158"/>
  <c r="J948" i="158"/>
  <c r="I948" i="158"/>
  <c r="H948" i="158"/>
  <c r="F948" i="158"/>
  <c r="D948" i="158"/>
  <c r="E948" i="158" s="1"/>
  <c r="B948" i="158"/>
  <c r="J947" i="158"/>
  <c r="I947" i="158"/>
  <c r="H947" i="158"/>
  <c r="F947" i="158"/>
  <c r="D947" i="158"/>
  <c r="E947" i="158" s="1"/>
  <c r="B947" i="158"/>
  <c r="J946" i="158"/>
  <c r="I946" i="158"/>
  <c r="H946" i="158"/>
  <c r="F946" i="158"/>
  <c r="D946" i="158"/>
  <c r="E946" i="158" s="1"/>
  <c r="B946" i="158"/>
  <c r="J945" i="158"/>
  <c r="I945" i="158"/>
  <c r="H945" i="158"/>
  <c r="F945" i="158"/>
  <c r="D945" i="158"/>
  <c r="E945" i="158" s="1"/>
  <c r="B945" i="158"/>
  <c r="J944" i="158"/>
  <c r="I944" i="158"/>
  <c r="H944" i="158"/>
  <c r="F944" i="158"/>
  <c r="D944" i="158"/>
  <c r="E944" i="158" s="1"/>
  <c r="B944" i="158"/>
  <c r="J943" i="158"/>
  <c r="I943" i="158"/>
  <c r="H943" i="158"/>
  <c r="F943" i="158"/>
  <c r="D943" i="158"/>
  <c r="E943" i="158" s="1"/>
  <c r="B943" i="158"/>
  <c r="J942" i="158"/>
  <c r="I942" i="158"/>
  <c r="H942" i="158"/>
  <c r="F942" i="158"/>
  <c r="D942" i="158"/>
  <c r="E942" i="158" s="1"/>
  <c r="B942" i="158"/>
  <c r="J941" i="158"/>
  <c r="I941" i="158"/>
  <c r="H941" i="158"/>
  <c r="F941" i="158"/>
  <c r="D941" i="158"/>
  <c r="E941" i="158" s="1"/>
  <c r="B941" i="158"/>
  <c r="J940" i="158"/>
  <c r="I940" i="158"/>
  <c r="H940" i="158"/>
  <c r="F940" i="158"/>
  <c r="D940" i="158"/>
  <c r="E940" i="158" s="1"/>
  <c r="B940" i="158"/>
  <c r="J939" i="158"/>
  <c r="I939" i="158"/>
  <c r="H939" i="158"/>
  <c r="F939" i="158"/>
  <c r="D939" i="158"/>
  <c r="E939" i="158" s="1"/>
  <c r="B939" i="158"/>
  <c r="J938" i="158"/>
  <c r="I938" i="158"/>
  <c r="H938" i="158"/>
  <c r="F938" i="158"/>
  <c r="D938" i="158"/>
  <c r="E938" i="158" s="1"/>
  <c r="B938" i="158"/>
  <c r="J937" i="158"/>
  <c r="I937" i="158"/>
  <c r="H937" i="158"/>
  <c r="F937" i="158"/>
  <c r="D937" i="158"/>
  <c r="E937" i="158" s="1"/>
  <c r="B937" i="158"/>
  <c r="J936" i="158"/>
  <c r="I936" i="158"/>
  <c r="H936" i="158"/>
  <c r="F936" i="158"/>
  <c r="D936" i="158"/>
  <c r="E936" i="158" s="1"/>
  <c r="B936" i="158"/>
  <c r="J935" i="158"/>
  <c r="I935" i="158"/>
  <c r="H935" i="158"/>
  <c r="F935" i="158"/>
  <c r="D935" i="158"/>
  <c r="E935" i="158" s="1"/>
  <c r="B935" i="158"/>
  <c r="J934" i="158"/>
  <c r="I934" i="158"/>
  <c r="H934" i="158"/>
  <c r="F934" i="158"/>
  <c r="D934" i="158"/>
  <c r="E934" i="158" s="1"/>
  <c r="B934" i="158"/>
  <c r="J933" i="158"/>
  <c r="I933" i="158"/>
  <c r="H933" i="158"/>
  <c r="F933" i="158"/>
  <c r="D933" i="158"/>
  <c r="E933" i="158" s="1"/>
  <c r="B933" i="158"/>
  <c r="J932" i="158"/>
  <c r="I932" i="158"/>
  <c r="H932" i="158"/>
  <c r="F932" i="158"/>
  <c r="D932" i="158"/>
  <c r="E932" i="158" s="1"/>
  <c r="B932" i="158"/>
  <c r="J931" i="158"/>
  <c r="I931" i="158"/>
  <c r="H931" i="158"/>
  <c r="F931" i="158"/>
  <c r="D931" i="158"/>
  <c r="E931" i="158" s="1"/>
  <c r="B931" i="158"/>
  <c r="J930" i="158"/>
  <c r="I930" i="158"/>
  <c r="H930" i="158"/>
  <c r="F930" i="158"/>
  <c r="D930" i="158"/>
  <c r="E930" i="158" s="1"/>
  <c r="B930" i="158"/>
  <c r="J929" i="158"/>
  <c r="I929" i="158"/>
  <c r="H929" i="158"/>
  <c r="F929" i="158"/>
  <c r="D929" i="158"/>
  <c r="E929" i="158" s="1"/>
  <c r="B929" i="158"/>
  <c r="J928" i="158"/>
  <c r="I928" i="158"/>
  <c r="H928" i="158"/>
  <c r="F928" i="158"/>
  <c r="D928" i="158"/>
  <c r="E928" i="158" s="1"/>
  <c r="B928" i="158"/>
  <c r="J927" i="158"/>
  <c r="I927" i="158"/>
  <c r="H927" i="158"/>
  <c r="F927" i="158"/>
  <c r="D927" i="158"/>
  <c r="E927" i="158" s="1"/>
  <c r="B927" i="158"/>
  <c r="J926" i="158"/>
  <c r="I926" i="158"/>
  <c r="H926" i="158"/>
  <c r="F926" i="158"/>
  <c r="D926" i="158"/>
  <c r="E926" i="158" s="1"/>
  <c r="B926" i="158"/>
  <c r="J925" i="158"/>
  <c r="I925" i="158"/>
  <c r="H925" i="158"/>
  <c r="F925" i="158"/>
  <c r="D925" i="158"/>
  <c r="E925" i="158" s="1"/>
  <c r="B925" i="158"/>
  <c r="J924" i="158"/>
  <c r="I924" i="158"/>
  <c r="H924" i="158"/>
  <c r="F924" i="158"/>
  <c r="D924" i="158"/>
  <c r="E924" i="158" s="1"/>
  <c r="B924" i="158"/>
  <c r="J923" i="158"/>
  <c r="I923" i="158"/>
  <c r="H923" i="158"/>
  <c r="F923" i="158"/>
  <c r="D923" i="158"/>
  <c r="E923" i="158" s="1"/>
  <c r="B923" i="158"/>
  <c r="J922" i="158"/>
  <c r="I922" i="158"/>
  <c r="H922" i="158"/>
  <c r="F922" i="158"/>
  <c r="D922" i="158"/>
  <c r="E922" i="158" s="1"/>
  <c r="B922" i="158"/>
  <c r="J921" i="158"/>
  <c r="I921" i="158"/>
  <c r="H921" i="158"/>
  <c r="F921" i="158"/>
  <c r="D921" i="158"/>
  <c r="E921" i="158" s="1"/>
  <c r="B921" i="158"/>
  <c r="J920" i="158"/>
  <c r="I920" i="158"/>
  <c r="H920" i="158"/>
  <c r="F920" i="158"/>
  <c r="D920" i="158"/>
  <c r="E920" i="158" s="1"/>
  <c r="B920" i="158"/>
  <c r="J919" i="158"/>
  <c r="I919" i="158"/>
  <c r="H919" i="158"/>
  <c r="F919" i="158"/>
  <c r="D919" i="158"/>
  <c r="E919" i="158" s="1"/>
  <c r="B919" i="158"/>
  <c r="J918" i="158"/>
  <c r="I918" i="158"/>
  <c r="H918" i="158"/>
  <c r="F918" i="158"/>
  <c r="D918" i="158"/>
  <c r="E918" i="158" s="1"/>
  <c r="B918" i="158"/>
  <c r="J917" i="158"/>
  <c r="I917" i="158"/>
  <c r="H917" i="158"/>
  <c r="F917" i="158"/>
  <c r="D917" i="158"/>
  <c r="E917" i="158" s="1"/>
  <c r="B917" i="158"/>
  <c r="J916" i="158"/>
  <c r="I916" i="158"/>
  <c r="H916" i="158"/>
  <c r="F916" i="158"/>
  <c r="D916" i="158"/>
  <c r="E916" i="158" s="1"/>
  <c r="B916" i="158"/>
  <c r="J915" i="158"/>
  <c r="I915" i="158"/>
  <c r="H915" i="158"/>
  <c r="F915" i="158"/>
  <c r="D915" i="158"/>
  <c r="E915" i="158" s="1"/>
  <c r="B915" i="158"/>
  <c r="J914" i="158"/>
  <c r="I914" i="158"/>
  <c r="H914" i="158"/>
  <c r="F914" i="158"/>
  <c r="D914" i="158"/>
  <c r="E914" i="158" s="1"/>
  <c r="B914" i="158"/>
  <c r="J913" i="158"/>
  <c r="I913" i="158"/>
  <c r="H913" i="158"/>
  <c r="F913" i="158"/>
  <c r="D913" i="158"/>
  <c r="E913" i="158" s="1"/>
  <c r="B913" i="158"/>
  <c r="J912" i="158"/>
  <c r="I912" i="158"/>
  <c r="H912" i="158"/>
  <c r="F912" i="158"/>
  <c r="D912" i="158"/>
  <c r="E912" i="158" s="1"/>
  <c r="B912" i="158"/>
  <c r="J911" i="158"/>
  <c r="I911" i="158"/>
  <c r="H911" i="158"/>
  <c r="F911" i="158"/>
  <c r="D911" i="158"/>
  <c r="E911" i="158" s="1"/>
  <c r="B911" i="158"/>
  <c r="J910" i="158"/>
  <c r="I910" i="158"/>
  <c r="H910" i="158"/>
  <c r="F910" i="158"/>
  <c r="D910" i="158"/>
  <c r="E910" i="158" s="1"/>
  <c r="B910" i="158"/>
  <c r="J909" i="158"/>
  <c r="I909" i="158"/>
  <c r="H909" i="158"/>
  <c r="F909" i="158"/>
  <c r="D909" i="158"/>
  <c r="E909" i="158" s="1"/>
  <c r="B909" i="158"/>
  <c r="J908" i="158"/>
  <c r="I908" i="158"/>
  <c r="H908" i="158"/>
  <c r="F908" i="158"/>
  <c r="D908" i="158"/>
  <c r="E908" i="158" s="1"/>
  <c r="B908" i="158"/>
  <c r="J907" i="158"/>
  <c r="I907" i="158"/>
  <c r="H907" i="158"/>
  <c r="F907" i="158"/>
  <c r="D907" i="158"/>
  <c r="E907" i="158" s="1"/>
  <c r="B907" i="158"/>
  <c r="J906" i="158"/>
  <c r="I906" i="158"/>
  <c r="H906" i="158"/>
  <c r="F906" i="158"/>
  <c r="D906" i="158"/>
  <c r="E906" i="158" s="1"/>
  <c r="B906" i="158"/>
  <c r="J905" i="158"/>
  <c r="I905" i="158"/>
  <c r="H905" i="158"/>
  <c r="F905" i="158"/>
  <c r="D905" i="158"/>
  <c r="E905" i="158" s="1"/>
  <c r="B905" i="158"/>
  <c r="J904" i="158"/>
  <c r="I904" i="158"/>
  <c r="H904" i="158"/>
  <c r="F904" i="158"/>
  <c r="D904" i="158"/>
  <c r="E904" i="158" s="1"/>
  <c r="B904" i="158"/>
  <c r="J903" i="158"/>
  <c r="I903" i="158"/>
  <c r="H903" i="158"/>
  <c r="F903" i="158"/>
  <c r="D903" i="158"/>
  <c r="E903" i="158" s="1"/>
  <c r="B903" i="158"/>
  <c r="J902" i="158"/>
  <c r="I902" i="158"/>
  <c r="H902" i="158"/>
  <c r="F902" i="158"/>
  <c r="D902" i="158"/>
  <c r="E902" i="158" s="1"/>
  <c r="B902" i="158"/>
  <c r="J901" i="158"/>
  <c r="I901" i="158"/>
  <c r="H901" i="158"/>
  <c r="F901" i="158"/>
  <c r="D901" i="158"/>
  <c r="E901" i="158" s="1"/>
  <c r="B901" i="158"/>
  <c r="J900" i="158"/>
  <c r="I900" i="158"/>
  <c r="H900" i="158"/>
  <c r="F900" i="158"/>
  <c r="D900" i="158"/>
  <c r="E900" i="158" s="1"/>
  <c r="B900" i="158"/>
  <c r="J899" i="158"/>
  <c r="I899" i="158"/>
  <c r="H899" i="158"/>
  <c r="F899" i="158"/>
  <c r="D899" i="158"/>
  <c r="E899" i="158" s="1"/>
  <c r="B899" i="158"/>
  <c r="J898" i="158"/>
  <c r="I898" i="158"/>
  <c r="H898" i="158"/>
  <c r="F898" i="158"/>
  <c r="D898" i="158"/>
  <c r="E898" i="158" s="1"/>
  <c r="B898" i="158"/>
  <c r="J897" i="158"/>
  <c r="I897" i="158"/>
  <c r="H897" i="158"/>
  <c r="F897" i="158"/>
  <c r="D897" i="158"/>
  <c r="E897" i="158" s="1"/>
  <c r="B897" i="158"/>
  <c r="J896" i="158"/>
  <c r="I896" i="158"/>
  <c r="H896" i="158"/>
  <c r="F896" i="158"/>
  <c r="D896" i="158"/>
  <c r="E896" i="158" s="1"/>
  <c r="B896" i="158"/>
  <c r="J895" i="158"/>
  <c r="I895" i="158"/>
  <c r="H895" i="158"/>
  <c r="F895" i="158"/>
  <c r="D895" i="158"/>
  <c r="E895" i="158" s="1"/>
  <c r="B895" i="158"/>
  <c r="J894" i="158"/>
  <c r="I894" i="158"/>
  <c r="H894" i="158"/>
  <c r="F894" i="158"/>
  <c r="D894" i="158"/>
  <c r="E894" i="158" s="1"/>
  <c r="B894" i="158"/>
  <c r="J893" i="158"/>
  <c r="I893" i="158"/>
  <c r="H893" i="158"/>
  <c r="F893" i="158"/>
  <c r="D893" i="158"/>
  <c r="E893" i="158" s="1"/>
  <c r="B893" i="158"/>
  <c r="J892" i="158"/>
  <c r="I892" i="158"/>
  <c r="H892" i="158"/>
  <c r="F892" i="158"/>
  <c r="D892" i="158"/>
  <c r="E892" i="158" s="1"/>
  <c r="B892" i="158"/>
  <c r="J891" i="158"/>
  <c r="I891" i="158"/>
  <c r="H891" i="158"/>
  <c r="F891" i="158"/>
  <c r="D891" i="158"/>
  <c r="E891" i="158" s="1"/>
  <c r="B891" i="158"/>
  <c r="J890" i="158"/>
  <c r="I890" i="158"/>
  <c r="H890" i="158"/>
  <c r="F890" i="158"/>
  <c r="D890" i="158"/>
  <c r="E890" i="158" s="1"/>
  <c r="B890" i="158"/>
  <c r="J889" i="158"/>
  <c r="I889" i="158"/>
  <c r="H889" i="158"/>
  <c r="F889" i="158"/>
  <c r="D889" i="158"/>
  <c r="E889" i="158" s="1"/>
  <c r="B889" i="158"/>
  <c r="J888" i="158"/>
  <c r="I888" i="158"/>
  <c r="H888" i="158"/>
  <c r="F888" i="158"/>
  <c r="D888" i="158"/>
  <c r="E888" i="158" s="1"/>
  <c r="B888" i="158"/>
  <c r="J887" i="158"/>
  <c r="I887" i="158"/>
  <c r="H887" i="158"/>
  <c r="F887" i="158"/>
  <c r="D887" i="158"/>
  <c r="E887" i="158" s="1"/>
  <c r="B887" i="158"/>
  <c r="J886" i="158"/>
  <c r="I886" i="158"/>
  <c r="H886" i="158"/>
  <c r="F886" i="158"/>
  <c r="D886" i="158"/>
  <c r="E886" i="158" s="1"/>
  <c r="B886" i="158"/>
  <c r="J885" i="158"/>
  <c r="I885" i="158"/>
  <c r="H885" i="158"/>
  <c r="F885" i="158"/>
  <c r="D885" i="158"/>
  <c r="E885" i="158" s="1"/>
  <c r="B885" i="158"/>
  <c r="J884" i="158"/>
  <c r="I884" i="158"/>
  <c r="H884" i="158"/>
  <c r="F884" i="158"/>
  <c r="D884" i="158"/>
  <c r="E884" i="158" s="1"/>
  <c r="B884" i="158"/>
  <c r="J883" i="158"/>
  <c r="I883" i="158"/>
  <c r="H883" i="158"/>
  <c r="F883" i="158"/>
  <c r="D883" i="158"/>
  <c r="E883" i="158" s="1"/>
  <c r="B883" i="158"/>
  <c r="J882" i="158"/>
  <c r="I882" i="158"/>
  <c r="H882" i="158"/>
  <c r="F882" i="158"/>
  <c r="D882" i="158"/>
  <c r="E882" i="158" s="1"/>
  <c r="B882" i="158"/>
  <c r="J881" i="158"/>
  <c r="I881" i="158"/>
  <c r="H881" i="158"/>
  <c r="F881" i="158"/>
  <c r="D881" i="158"/>
  <c r="E881" i="158" s="1"/>
  <c r="B881" i="158"/>
  <c r="J880" i="158"/>
  <c r="I880" i="158"/>
  <c r="H880" i="158"/>
  <c r="F880" i="158"/>
  <c r="D880" i="158"/>
  <c r="E880" i="158" s="1"/>
  <c r="B880" i="158"/>
  <c r="J879" i="158"/>
  <c r="I879" i="158"/>
  <c r="H879" i="158"/>
  <c r="F879" i="158"/>
  <c r="D879" i="158"/>
  <c r="E879" i="158" s="1"/>
  <c r="B879" i="158"/>
  <c r="J878" i="158"/>
  <c r="I878" i="158"/>
  <c r="H878" i="158"/>
  <c r="F878" i="158"/>
  <c r="D878" i="158"/>
  <c r="E878" i="158" s="1"/>
  <c r="B878" i="158"/>
  <c r="J877" i="158"/>
  <c r="I877" i="158"/>
  <c r="H877" i="158"/>
  <c r="F877" i="158"/>
  <c r="D877" i="158"/>
  <c r="E877" i="158" s="1"/>
  <c r="B877" i="158"/>
  <c r="J876" i="158"/>
  <c r="I876" i="158"/>
  <c r="H876" i="158"/>
  <c r="F876" i="158"/>
  <c r="D876" i="158"/>
  <c r="E876" i="158" s="1"/>
  <c r="B876" i="158"/>
  <c r="J875" i="158"/>
  <c r="I875" i="158"/>
  <c r="H875" i="158"/>
  <c r="F875" i="158"/>
  <c r="D875" i="158"/>
  <c r="E875" i="158" s="1"/>
  <c r="B875" i="158"/>
  <c r="J874" i="158"/>
  <c r="I874" i="158"/>
  <c r="H874" i="158"/>
  <c r="F874" i="158"/>
  <c r="D874" i="158"/>
  <c r="E874" i="158" s="1"/>
  <c r="B874" i="158"/>
  <c r="J873" i="158"/>
  <c r="I873" i="158"/>
  <c r="H873" i="158"/>
  <c r="F873" i="158"/>
  <c r="D873" i="158"/>
  <c r="E873" i="158" s="1"/>
  <c r="B873" i="158"/>
  <c r="J872" i="158"/>
  <c r="I872" i="158"/>
  <c r="H872" i="158"/>
  <c r="F872" i="158"/>
  <c r="D872" i="158"/>
  <c r="E872" i="158" s="1"/>
  <c r="B872" i="158"/>
  <c r="J871" i="158"/>
  <c r="I871" i="158"/>
  <c r="H871" i="158"/>
  <c r="F871" i="158"/>
  <c r="D871" i="158"/>
  <c r="E871" i="158" s="1"/>
  <c r="B871" i="158"/>
  <c r="J870" i="158"/>
  <c r="I870" i="158"/>
  <c r="H870" i="158"/>
  <c r="F870" i="158"/>
  <c r="D870" i="158"/>
  <c r="E870" i="158" s="1"/>
  <c r="B870" i="158"/>
  <c r="J869" i="158"/>
  <c r="I869" i="158"/>
  <c r="H869" i="158"/>
  <c r="F869" i="158"/>
  <c r="D869" i="158"/>
  <c r="E869" i="158" s="1"/>
  <c r="B869" i="158"/>
  <c r="J868" i="158"/>
  <c r="I868" i="158"/>
  <c r="H868" i="158"/>
  <c r="F868" i="158"/>
  <c r="D868" i="158"/>
  <c r="E868" i="158" s="1"/>
  <c r="B868" i="158"/>
  <c r="J867" i="158"/>
  <c r="I867" i="158"/>
  <c r="H867" i="158"/>
  <c r="F867" i="158"/>
  <c r="D867" i="158"/>
  <c r="E867" i="158" s="1"/>
  <c r="B867" i="158"/>
  <c r="J866" i="158"/>
  <c r="I866" i="158"/>
  <c r="H866" i="158"/>
  <c r="F866" i="158"/>
  <c r="D866" i="158"/>
  <c r="E866" i="158" s="1"/>
  <c r="B866" i="158"/>
  <c r="J865" i="158"/>
  <c r="I865" i="158"/>
  <c r="H865" i="158"/>
  <c r="F865" i="158"/>
  <c r="D865" i="158"/>
  <c r="E865" i="158" s="1"/>
  <c r="B865" i="158"/>
  <c r="J864" i="158"/>
  <c r="I864" i="158"/>
  <c r="H864" i="158"/>
  <c r="F864" i="158"/>
  <c r="D864" i="158"/>
  <c r="E864" i="158" s="1"/>
  <c r="B864" i="158"/>
  <c r="J863" i="158"/>
  <c r="I863" i="158"/>
  <c r="H863" i="158"/>
  <c r="F863" i="158"/>
  <c r="D863" i="158"/>
  <c r="E863" i="158" s="1"/>
  <c r="B863" i="158"/>
  <c r="J862" i="158"/>
  <c r="I862" i="158"/>
  <c r="H862" i="158"/>
  <c r="F862" i="158"/>
  <c r="D862" i="158"/>
  <c r="E862" i="158" s="1"/>
  <c r="B862" i="158"/>
  <c r="J861" i="158"/>
  <c r="I861" i="158"/>
  <c r="H861" i="158"/>
  <c r="F861" i="158"/>
  <c r="D861" i="158"/>
  <c r="E861" i="158" s="1"/>
  <c r="B861" i="158"/>
  <c r="J860" i="158"/>
  <c r="I860" i="158"/>
  <c r="H860" i="158"/>
  <c r="F860" i="158"/>
  <c r="D860" i="158"/>
  <c r="E860" i="158" s="1"/>
  <c r="B860" i="158"/>
  <c r="J859" i="158"/>
  <c r="I859" i="158"/>
  <c r="H859" i="158"/>
  <c r="F859" i="158"/>
  <c r="D859" i="158"/>
  <c r="E859" i="158" s="1"/>
  <c r="B859" i="158"/>
  <c r="J858" i="158"/>
  <c r="I858" i="158"/>
  <c r="H858" i="158"/>
  <c r="F858" i="158"/>
  <c r="D858" i="158"/>
  <c r="E858" i="158" s="1"/>
  <c r="B858" i="158"/>
  <c r="J857" i="158"/>
  <c r="I857" i="158"/>
  <c r="H857" i="158"/>
  <c r="F857" i="158"/>
  <c r="D857" i="158"/>
  <c r="E857" i="158" s="1"/>
  <c r="B857" i="158"/>
  <c r="J856" i="158"/>
  <c r="I856" i="158"/>
  <c r="H856" i="158"/>
  <c r="F856" i="158"/>
  <c r="D856" i="158"/>
  <c r="E856" i="158" s="1"/>
  <c r="B856" i="158"/>
  <c r="J855" i="158"/>
  <c r="I855" i="158"/>
  <c r="H855" i="158"/>
  <c r="F855" i="158"/>
  <c r="D855" i="158"/>
  <c r="E855" i="158" s="1"/>
  <c r="B855" i="158"/>
  <c r="J854" i="158"/>
  <c r="I854" i="158"/>
  <c r="H854" i="158"/>
  <c r="F854" i="158"/>
  <c r="D854" i="158"/>
  <c r="E854" i="158" s="1"/>
  <c r="B854" i="158"/>
  <c r="J853" i="158"/>
  <c r="I853" i="158"/>
  <c r="H853" i="158"/>
  <c r="F853" i="158"/>
  <c r="D853" i="158"/>
  <c r="E853" i="158" s="1"/>
  <c r="B853" i="158"/>
  <c r="J852" i="158"/>
  <c r="I852" i="158"/>
  <c r="H852" i="158"/>
  <c r="F852" i="158"/>
  <c r="D852" i="158"/>
  <c r="E852" i="158" s="1"/>
  <c r="B852" i="158"/>
  <c r="J851" i="158"/>
  <c r="I851" i="158"/>
  <c r="H851" i="158"/>
  <c r="F851" i="158"/>
  <c r="D851" i="158"/>
  <c r="E851" i="158" s="1"/>
  <c r="B851" i="158"/>
  <c r="J850" i="158"/>
  <c r="I850" i="158"/>
  <c r="H850" i="158"/>
  <c r="F850" i="158"/>
  <c r="D850" i="158"/>
  <c r="E850" i="158" s="1"/>
  <c r="B850" i="158"/>
  <c r="J849" i="158"/>
  <c r="I849" i="158"/>
  <c r="H849" i="158"/>
  <c r="F849" i="158"/>
  <c r="D849" i="158"/>
  <c r="E849" i="158" s="1"/>
  <c r="B849" i="158"/>
  <c r="J848" i="158"/>
  <c r="I848" i="158"/>
  <c r="H848" i="158"/>
  <c r="F848" i="158"/>
  <c r="D848" i="158"/>
  <c r="E848" i="158" s="1"/>
  <c r="B848" i="158"/>
  <c r="J847" i="158"/>
  <c r="I847" i="158"/>
  <c r="H847" i="158"/>
  <c r="F847" i="158"/>
  <c r="D847" i="158"/>
  <c r="E847" i="158" s="1"/>
  <c r="B847" i="158"/>
  <c r="J846" i="158"/>
  <c r="I846" i="158"/>
  <c r="H846" i="158"/>
  <c r="F846" i="158"/>
  <c r="D846" i="158"/>
  <c r="E846" i="158" s="1"/>
  <c r="B846" i="158"/>
  <c r="J845" i="158"/>
  <c r="I845" i="158"/>
  <c r="H845" i="158"/>
  <c r="F845" i="158"/>
  <c r="D845" i="158"/>
  <c r="E845" i="158" s="1"/>
  <c r="B845" i="158"/>
  <c r="J844" i="158"/>
  <c r="I844" i="158"/>
  <c r="H844" i="158"/>
  <c r="F844" i="158"/>
  <c r="D844" i="158"/>
  <c r="E844" i="158" s="1"/>
  <c r="B844" i="158"/>
  <c r="J843" i="158"/>
  <c r="I843" i="158"/>
  <c r="H843" i="158"/>
  <c r="F843" i="158"/>
  <c r="D843" i="158"/>
  <c r="E843" i="158" s="1"/>
  <c r="B843" i="158"/>
  <c r="J842" i="158"/>
  <c r="I842" i="158"/>
  <c r="H842" i="158"/>
  <c r="F842" i="158"/>
  <c r="D842" i="158"/>
  <c r="E842" i="158" s="1"/>
  <c r="B842" i="158"/>
  <c r="J841" i="158"/>
  <c r="I841" i="158"/>
  <c r="H841" i="158"/>
  <c r="F841" i="158"/>
  <c r="D841" i="158"/>
  <c r="E841" i="158" s="1"/>
  <c r="B841" i="158"/>
  <c r="J840" i="158"/>
  <c r="I840" i="158"/>
  <c r="H840" i="158"/>
  <c r="F840" i="158"/>
  <c r="D840" i="158"/>
  <c r="E840" i="158" s="1"/>
  <c r="B840" i="158"/>
  <c r="J839" i="158"/>
  <c r="I839" i="158"/>
  <c r="H839" i="158"/>
  <c r="F839" i="158"/>
  <c r="D839" i="158"/>
  <c r="E839" i="158" s="1"/>
  <c r="B839" i="158"/>
  <c r="J838" i="158"/>
  <c r="I838" i="158"/>
  <c r="H838" i="158"/>
  <c r="F838" i="158"/>
  <c r="D838" i="158"/>
  <c r="E838" i="158" s="1"/>
  <c r="B838" i="158"/>
  <c r="J837" i="158"/>
  <c r="I837" i="158"/>
  <c r="H837" i="158"/>
  <c r="F837" i="158"/>
  <c r="D837" i="158"/>
  <c r="E837" i="158" s="1"/>
  <c r="B837" i="158"/>
  <c r="J836" i="158"/>
  <c r="I836" i="158"/>
  <c r="H836" i="158"/>
  <c r="F836" i="158"/>
  <c r="D836" i="158"/>
  <c r="E836" i="158" s="1"/>
  <c r="B836" i="158"/>
  <c r="J835" i="158"/>
  <c r="I835" i="158"/>
  <c r="H835" i="158"/>
  <c r="F835" i="158"/>
  <c r="D835" i="158"/>
  <c r="E835" i="158" s="1"/>
  <c r="B835" i="158"/>
  <c r="J834" i="158"/>
  <c r="I834" i="158"/>
  <c r="H834" i="158"/>
  <c r="F834" i="158"/>
  <c r="D834" i="158"/>
  <c r="E834" i="158" s="1"/>
  <c r="B834" i="158"/>
  <c r="J833" i="158"/>
  <c r="I833" i="158"/>
  <c r="H833" i="158"/>
  <c r="F833" i="158"/>
  <c r="D833" i="158"/>
  <c r="E833" i="158" s="1"/>
  <c r="B833" i="158"/>
  <c r="J832" i="158"/>
  <c r="I832" i="158"/>
  <c r="H832" i="158"/>
  <c r="F832" i="158"/>
  <c r="D832" i="158"/>
  <c r="E832" i="158" s="1"/>
  <c r="B832" i="158"/>
  <c r="J831" i="158"/>
  <c r="I831" i="158"/>
  <c r="H831" i="158"/>
  <c r="F831" i="158"/>
  <c r="D831" i="158"/>
  <c r="E831" i="158" s="1"/>
  <c r="B831" i="158"/>
  <c r="J830" i="158"/>
  <c r="I830" i="158"/>
  <c r="H830" i="158"/>
  <c r="F830" i="158"/>
  <c r="D830" i="158"/>
  <c r="E830" i="158" s="1"/>
  <c r="B830" i="158"/>
  <c r="J829" i="158"/>
  <c r="I829" i="158"/>
  <c r="H829" i="158"/>
  <c r="F829" i="158"/>
  <c r="D829" i="158"/>
  <c r="E829" i="158" s="1"/>
  <c r="B829" i="158"/>
  <c r="J828" i="158"/>
  <c r="I828" i="158"/>
  <c r="H828" i="158"/>
  <c r="F828" i="158"/>
  <c r="D828" i="158"/>
  <c r="E828" i="158" s="1"/>
  <c r="B828" i="158"/>
  <c r="J827" i="158"/>
  <c r="I827" i="158"/>
  <c r="H827" i="158"/>
  <c r="F827" i="158"/>
  <c r="D827" i="158"/>
  <c r="E827" i="158" s="1"/>
  <c r="B827" i="158"/>
  <c r="J826" i="158"/>
  <c r="I826" i="158"/>
  <c r="H826" i="158"/>
  <c r="F826" i="158"/>
  <c r="D826" i="158"/>
  <c r="E826" i="158" s="1"/>
  <c r="B826" i="158"/>
  <c r="J825" i="158"/>
  <c r="I825" i="158"/>
  <c r="H825" i="158"/>
  <c r="F825" i="158"/>
  <c r="D825" i="158"/>
  <c r="E825" i="158" s="1"/>
  <c r="B825" i="158"/>
  <c r="J824" i="158"/>
  <c r="I824" i="158"/>
  <c r="H824" i="158"/>
  <c r="F824" i="158"/>
  <c r="D824" i="158"/>
  <c r="E824" i="158" s="1"/>
  <c r="B824" i="158"/>
  <c r="J823" i="158"/>
  <c r="I823" i="158"/>
  <c r="H823" i="158"/>
  <c r="F823" i="158"/>
  <c r="D823" i="158"/>
  <c r="E823" i="158" s="1"/>
  <c r="B823" i="158"/>
  <c r="J822" i="158"/>
  <c r="I822" i="158"/>
  <c r="H822" i="158"/>
  <c r="F822" i="158"/>
  <c r="D822" i="158"/>
  <c r="E822" i="158" s="1"/>
  <c r="B822" i="158"/>
  <c r="J821" i="158"/>
  <c r="I821" i="158"/>
  <c r="H821" i="158"/>
  <c r="F821" i="158"/>
  <c r="D821" i="158"/>
  <c r="E821" i="158" s="1"/>
  <c r="B821" i="158"/>
  <c r="J820" i="158"/>
  <c r="I820" i="158"/>
  <c r="H820" i="158"/>
  <c r="F820" i="158"/>
  <c r="D820" i="158"/>
  <c r="E820" i="158" s="1"/>
  <c r="B820" i="158"/>
  <c r="J819" i="158"/>
  <c r="I819" i="158"/>
  <c r="H819" i="158"/>
  <c r="F819" i="158"/>
  <c r="D819" i="158"/>
  <c r="E819" i="158" s="1"/>
  <c r="B819" i="158"/>
  <c r="J818" i="158"/>
  <c r="I818" i="158"/>
  <c r="H818" i="158"/>
  <c r="F818" i="158"/>
  <c r="D818" i="158"/>
  <c r="E818" i="158" s="1"/>
  <c r="B818" i="158"/>
  <c r="J817" i="158"/>
  <c r="I817" i="158"/>
  <c r="H817" i="158"/>
  <c r="F817" i="158"/>
  <c r="D817" i="158"/>
  <c r="E817" i="158" s="1"/>
  <c r="B817" i="158"/>
  <c r="J816" i="158"/>
  <c r="I816" i="158"/>
  <c r="H816" i="158"/>
  <c r="F816" i="158"/>
  <c r="D816" i="158"/>
  <c r="E816" i="158" s="1"/>
  <c r="B816" i="158"/>
  <c r="J815" i="158"/>
  <c r="I815" i="158"/>
  <c r="H815" i="158"/>
  <c r="F815" i="158"/>
  <c r="D815" i="158"/>
  <c r="E815" i="158" s="1"/>
  <c r="B815" i="158"/>
  <c r="J814" i="158"/>
  <c r="I814" i="158"/>
  <c r="H814" i="158"/>
  <c r="F814" i="158"/>
  <c r="D814" i="158"/>
  <c r="E814" i="158" s="1"/>
  <c r="B814" i="158"/>
  <c r="J813" i="158"/>
  <c r="I813" i="158"/>
  <c r="H813" i="158"/>
  <c r="F813" i="158"/>
  <c r="D813" i="158"/>
  <c r="E813" i="158" s="1"/>
  <c r="B813" i="158"/>
  <c r="J812" i="158"/>
  <c r="I812" i="158"/>
  <c r="H812" i="158"/>
  <c r="F812" i="158"/>
  <c r="D812" i="158"/>
  <c r="E812" i="158" s="1"/>
  <c r="B812" i="158"/>
  <c r="J811" i="158"/>
  <c r="I811" i="158"/>
  <c r="H811" i="158"/>
  <c r="F811" i="158"/>
  <c r="D811" i="158"/>
  <c r="E811" i="158" s="1"/>
  <c r="B811" i="158"/>
  <c r="J810" i="158"/>
  <c r="I810" i="158"/>
  <c r="H810" i="158"/>
  <c r="F810" i="158"/>
  <c r="D810" i="158"/>
  <c r="E810" i="158" s="1"/>
  <c r="B810" i="158"/>
  <c r="J809" i="158"/>
  <c r="I809" i="158"/>
  <c r="H809" i="158"/>
  <c r="F809" i="158"/>
  <c r="D809" i="158"/>
  <c r="E809" i="158" s="1"/>
  <c r="B809" i="158"/>
  <c r="J808" i="158"/>
  <c r="I808" i="158"/>
  <c r="H808" i="158"/>
  <c r="F808" i="158"/>
  <c r="D808" i="158"/>
  <c r="E808" i="158" s="1"/>
  <c r="B808" i="158"/>
  <c r="J807" i="158"/>
  <c r="I807" i="158"/>
  <c r="H807" i="158"/>
  <c r="F807" i="158"/>
  <c r="D807" i="158"/>
  <c r="E807" i="158" s="1"/>
  <c r="B807" i="158"/>
  <c r="J806" i="158"/>
  <c r="I806" i="158"/>
  <c r="H806" i="158"/>
  <c r="F806" i="158"/>
  <c r="D806" i="158"/>
  <c r="E806" i="158" s="1"/>
  <c r="B806" i="158"/>
  <c r="J805" i="158"/>
  <c r="I805" i="158"/>
  <c r="H805" i="158"/>
  <c r="F805" i="158"/>
  <c r="D805" i="158"/>
  <c r="E805" i="158" s="1"/>
  <c r="B805" i="158"/>
  <c r="J804" i="158"/>
  <c r="I804" i="158"/>
  <c r="H804" i="158"/>
  <c r="F804" i="158"/>
  <c r="D804" i="158"/>
  <c r="E804" i="158" s="1"/>
  <c r="B804" i="158"/>
  <c r="J803" i="158"/>
  <c r="I803" i="158"/>
  <c r="H803" i="158"/>
  <c r="F803" i="158"/>
  <c r="D803" i="158"/>
  <c r="E803" i="158" s="1"/>
  <c r="B803" i="158"/>
  <c r="J802" i="158"/>
  <c r="I802" i="158"/>
  <c r="H802" i="158"/>
  <c r="F802" i="158"/>
  <c r="D802" i="158"/>
  <c r="E802" i="158" s="1"/>
  <c r="B802" i="158"/>
  <c r="J801" i="158"/>
  <c r="I801" i="158"/>
  <c r="H801" i="158"/>
  <c r="F801" i="158"/>
  <c r="D801" i="158"/>
  <c r="E801" i="158" s="1"/>
  <c r="B801" i="158"/>
  <c r="J800" i="158"/>
  <c r="I800" i="158"/>
  <c r="H800" i="158"/>
  <c r="F800" i="158"/>
  <c r="D800" i="158"/>
  <c r="E800" i="158" s="1"/>
  <c r="B800" i="158"/>
  <c r="J799" i="158"/>
  <c r="I799" i="158"/>
  <c r="H799" i="158"/>
  <c r="F799" i="158"/>
  <c r="D799" i="158"/>
  <c r="E799" i="158" s="1"/>
  <c r="B799" i="158"/>
  <c r="J798" i="158"/>
  <c r="I798" i="158"/>
  <c r="H798" i="158"/>
  <c r="F798" i="158"/>
  <c r="D798" i="158"/>
  <c r="E798" i="158" s="1"/>
  <c r="B798" i="158"/>
  <c r="J797" i="158"/>
  <c r="I797" i="158"/>
  <c r="H797" i="158"/>
  <c r="F797" i="158"/>
  <c r="D797" i="158"/>
  <c r="E797" i="158" s="1"/>
  <c r="B797" i="158"/>
  <c r="J796" i="158"/>
  <c r="I796" i="158"/>
  <c r="H796" i="158"/>
  <c r="F796" i="158"/>
  <c r="D796" i="158"/>
  <c r="E796" i="158" s="1"/>
  <c r="B796" i="158"/>
  <c r="J795" i="158"/>
  <c r="I795" i="158"/>
  <c r="H795" i="158"/>
  <c r="F795" i="158"/>
  <c r="D795" i="158"/>
  <c r="E795" i="158" s="1"/>
  <c r="B795" i="158"/>
  <c r="J794" i="158"/>
  <c r="I794" i="158"/>
  <c r="H794" i="158"/>
  <c r="F794" i="158"/>
  <c r="D794" i="158"/>
  <c r="E794" i="158" s="1"/>
  <c r="B794" i="158"/>
  <c r="J793" i="158"/>
  <c r="I793" i="158"/>
  <c r="H793" i="158"/>
  <c r="F793" i="158"/>
  <c r="D793" i="158"/>
  <c r="E793" i="158" s="1"/>
  <c r="B793" i="158"/>
  <c r="J792" i="158"/>
  <c r="I792" i="158"/>
  <c r="H792" i="158"/>
  <c r="F792" i="158"/>
  <c r="D792" i="158"/>
  <c r="E792" i="158" s="1"/>
  <c r="B792" i="158"/>
  <c r="J791" i="158"/>
  <c r="I791" i="158"/>
  <c r="H791" i="158"/>
  <c r="F791" i="158"/>
  <c r="D791" i="158"/>
  <c r="E791" i="158" s="1"/>
  <c r="B791" i="158"/>
  <c r="J790" i="158"/>
  <c r="I790" i="158"/>
  <c r="H790" i="158"/>
  <c r="F790" i="158"/>
  <c r="D790" i="158"/>
  <c r="E790" i="158" s="1"/>
  <c r="B790" i="158"/>
  <c r="J789" i="158"/>
  <c r="I789" i="158"/>
  <c r="H789" i="158"/>
  <c r="F789" i="158"/>
  <c r="D789" i="158"/>
  <c r="E789" i="158" s="1"/>
  <c r="B789" i="158"/>
  <c r="J788" i="158"/>
  <c r="I788" i="158"/>
  <c r="H788" i="158"/>
  <c r="F788" i="158"/>
  <c r="D788" i="158"/>
  <c r="E788" i="158" s="1"/>
  <c r="B788" i="158"/>
  <c r="J787" i="158"/>
  <c r="I787" i="158"/>
  <c r="H787" i="158"/>
  <c r="F787" i="158"/>
  <c r="D787" i="158"/>
  <c r="E787" i="158" s="1"/>
  <c r="B787" i="158"/>
  <c r="J786" i="158"/>
  <c r="I786" i="158"/>
  <c r="H786" i="158"/>
  <c r="F786" i="158"/>
  <c r="D786" i="158"/>
  <c r="E786" i="158" s="1"/>
  <c r="B786" i="158"/>
  <c r="J785" i="158"/>
  <c r="I785" i="158"/>
  <c r="H785" i="158"/>
  <c r="F785" i="158"/>
  <c r="D785" i="158"/>
  <c r="E785" i="158" s="1"/>
  <c r="B785" i="158"/>
  <c r="J784" i="158"/>
  <c r="I784" i="158"/>
  <c r="H784" i="158"/>
  <c r="F784" i="158"/>
  <c r="D784" i="158"/>
  <c r="E784" i="158" s="1"/>
  <c r="B784" i="158"/>
  <c r="J783" i="158"/>
  <c r="I783" i="158"/>
  <c r="H783" i="158"/>
  <c r="F783" i="158"/>
  <c r="D783" i="158"/>
  <c r="E783" i="158" s="1"/>
  <c r="B783" i="158"/>
  <c r="J782" i="158"/>
  <c r="I782" i="158"/>
  <c r="H782" i="158"/>
  <c r="F782" i="158"/>
  <c r="D782" i="158"/>
  <c r="E782" i="158" s="1"/>
  <c r="B782" i="158"/>
  <c r="J781" i="158"/>
  <c r="I781" i="158"/>
  <c r="H781" i="158"/>
  <c r="F781" i="158"/>
  <c r="D781" i="158"/>
  <c r="E781" i="158" s="1"/>
  <c r="B781" i="158"/>
  <c r="J780" i="158"/>
  <c r="I780" i="158"/>
  <c r="H780" i="158"/>
  <c r="F780" i="158"/>
  <c r="D780" i="158"/>
  <c r="E780" i="158" s="1"/>
  <c r="B780" i="158"/>
  <c r="J779" i="158"/>
  <c r="I779" i="158"/>
  <c r="H779" i="158"/>
  <c r="F779" i="158"/>
  <c r="D779" i="158"/>
  <c r="E779" i="158" s="1"/>
  <c r="B779" i="158"/>
  <c r="J778" i="158"/>
  <c r="I778" i="158"/>
  <c r="H778" i="158"/>
  <c r="F778" i="158"/>
  <c r="D778" i="158"/>
  <c r="E778" i="158" s="1"/>
  <c r="B778" i="158"/>
  <c r="J777" i="158"/>
  <c r="I777" i="158"/>
  <c r="H777" i="158"/>
  <c r="F777" i="158"/>
  <c r="D777" i="158"/>
  <c r="E777" i="158" s="1"/>
  <c r="B777" i="158"/>
  <c r="J776" i="158"/>
  <c r="I776" i="158"/>
  <c r="H776" i="158"/>
  <c r="F776" i="158"/>
  <c r="D776" i="158"/>
  <c r="E776" i="158" s="1"/>
  <c r="B776" i="158"/>
  <c r="J775" i="158"/>
  <c r="I775" i="158"/>
  <c r="H775" i="158"/>
  <c r="F775" i="158"/>
  <c r="D775" i="158"/>
  <c r="E775" i="158" s="1"/>
  <c r="B775" i="158"/>
  <c r="J774" i="158"/>
  <c r="I774" i="158"/>
  <c r="H774" i="158"/>
  <c r="F774" i="158"/>
  <c r="D774" i="158"/>
  <c r="E774" i="158" s="1"/>
  <c r="B774" i="158"/>
  <c r="J773" i="158"/>
  <c r="I773" i="158"/>
  <c r="H773" i="158"/>
  <c r="F773" i="158"/>
  <c r="D773" i="158"/>
  <c r="E773" i="158" s="1"/>
  <c r="B773" i="158"/>
  <c r="J772" i="158"/>
  <c r="I772" i="158"/>
  <c r="H772" i="158"/>
  <c r="F772" i="158"/>
  <c r="D772" i="158"/>
  <c r="E772" i="158" s="1"/>
  <c r="B772" i="158"/>
  <c r="J771" i="158"/>
  <c r="I771" i="158"/>
  <c r="H771" i="158"/>
  <c r="F771" i="158"/>
  <c r="D771" i="158"/>
  <c r="E771" i="158" s="1"/>
  <c r="B771" i="158"/>
  <c r="J770" i="158"/>
  <c r="I770" i="158"/>
  <c r="H770" i="158"/>
  <c r="F770" i="158"/>
  <c r="D770" i="158"/>
  <c r="E770" i="158" s="1"/>
  <c r="B770" i="158"/>
  <c r="J769" i="158"/>
  <c r="I769" i="158"/>
  <c r="H769" i="158"/>
  <c r="F769" i="158"/>
  <c r="D769" i="158"/>
  <c r="E769" i="158" s="1"/>
  <c r="B769" i="158"/>
  <c r="J768" i="158"/>
  <c r="I768" i="158"/>
  <c r="H768" i="158"/>
  <c r="F768" i="158"/>
  <c r="D768" i="158"/>
  <c r="E768" i="158" s="1"/>
  <c r="B768" i="158"/>
  <c r="J767" i="158"/>
  <c r="I767" i="158"/>
  <c r="H767" i="158"/>
  <c r="F767" i="158"/>
  <c r="D767" i="158"/>
  <c r="E767" i="158" s="1"/>
  <c r="B767" i="158"/>
  <c r="J766" i="158"/>
  <c r="I766" i="158"/>
  <c r="H766" i="158"/>
  <c r="F766" i="158"/>
  <c r="D766" i="158"/>
  <c r="E766" i="158" s="1"/>
  <c r="B766" i="158"/>
  <c r="J765" i="158"/>
  <c r="I765" i="158"/>
  <c r="H765" i="158"/>
  <c r="F765" i="158"/>
  <c r="D765" i="158"/>
  <c r="E765" i="158" s="1"/>
  <c r="B765" i="158"/>
  <c r="J764" i="158"/>
  <c r="I764" i="158"/>
  <c r="H764" i="158"/>
  <c r="F764" i="158"/>
  <c r="D764" i="158"/>
  <c r="E764" i="158" s="1"/>
  <c r="B764" i="158"/>
  <c r="J763" i="158"/>
  <c r="I763" i="158"/>
  <c r="H763" i="158"/>
  <c r="F763" i="158"/>
  <c r="D763" i="158"/>
  <c r="E763" i="158" s="1"/>
  <c r="B763" i="158"/>
  <c r="J762" i="158"/>
  <c r="I762" i="158"/>
  <c r="H762" i="158"/>
  <c r="F762" i="158"/>
  <c r="D762" i="158"/>
  <c r="E762" i="158" s="1"/>
  <c r="B762" i="158"/>
  <c r="J761" i="158"/>
  <c r="I761" i="158"/>
  <c r="H761" i="158"/>
  <c r="F761" i="158"/>
  <c r="D761" i="158"/>
  <c r="E761" i="158" s="1"/>
  <c r="B761" i="158"/>
  <c r="J760" i="158"/>
  <c r="I760" i="158"/>
  <c r="H760" i="158"/>
  <c r="F760" i="158"/>
  <c r="D760" i="158"/>
  <c r="E760" i="158" s="1"/>
  <c r="B760" i="158"/>
  <c r="J759" i="158"/>
  <c r="I759" i="158"/>
  <c r="H759" i="158"/>
  <c r="F759" i="158"/>
  <c r="D759" i="158"/>
  <c r="E759" i="158" s="1"/>
  <c r="B759" i="158"/>
  <c r="J758" i="158"/>
  <c r="I758" i="158"/>
  <c r="H758" i="158"/>
  <c r="F758" i="158"/>
  <c r="D758" i="158"/>
  <c r="E758" i="158" s="1"/>
  <c r="B758" i="158"/>
  <c r="J757" i="158"/>
  <c r="I757" i="158"/>
  <c r="H757" i="158"/>
  <c r="F757" i="158"/>
  <c r="D757" i="158"/>
  <c r="E757" i="158" s="1"/>
  <c r="B757" i="158"/>
  <c r="J756" i="158"/>
  <c r="I756" i="158"/>
  <c r="H756" i="158"/>
  <c r="F756" i="158"/>
  <c r="D756" i="158"/>
  <c r="E756" i="158" s="1"/>
  <c r="B756" i="158"/>
  <c r="J755" i="158"/>
  <c r="I755" i="158"/>
  <c r="H755" i="158"/>
  <c r="F755" i="158"/>
  <c r="D755" i="158"/>
  <c r="E755" i="158" s="1"/>
  <c r="B755" i="158"/>
  <c r="J754" i="158"/>
  <c r="I754" i="158"/>
  <c r="H754" i="158"/>
  <c r="F754" i="158"/>
  <c r="D754" i="158"/>
  <c r="E754" i="158" s="1"/>
  <c r="B754" i="158"/>
  <c r="J753" i="158"/>
  <c r="I753" i="158"/>
  <c r="H753" i="158"/>
  <c r="F753" i="158"/>
  <c r="D753" i="158"/>
  <c r="E753" i="158" s="1"/>
  <c r="B753" i="158"/>
  <c r="J752" i="158"/>
  <c r="I752" i="158"/>
  <c r="H752" i="158"/>
  <c r="F752" i="158"/>
  <c r="D752" i="158"/>
  <c r="E752" i="158" s="1"/>
  <c r="B752" i="158"/>
  <c r="J751" i="158"/>
  <c r="I751" i="158"/>
  <c r="H751" i="158"/>
  <c r="F751" i="158"/>
  <c r="D751" i="158"/>
  <c r="E751" i="158" s="1"/>
  <c r="B751" i="158"/>
  <c r="J750" i="158"/>
  <c r="I750" i="158"/>
  <c r="H750" i="158"/>
  <c r="F750" i="158"/>
  <c r="D750" i="158"/>
  <c r="E750" i="158" s="1"/>
  <c r="B750" i="158"/>
  <c r="J749" i="158"/>
  <c r="I749" i="158"/>
  <c r="H749" i="158"/>
  <c r="F749" i="158"/>
  <c r="D749" i="158"/>
  <c r="E749" i="158" s="1"/>
  <c r="B749" i="158"/>
  <c r="J748" i="158"/>
  <c r="I748" i="158"/>
  <c r="H748" i="158"/>
  <c r="F748" i="158"/>
  <c r="D748" i="158"/>
  <c r="E748" i="158" s="1"/>
  <c r="B748" i="158"/>
  <c r="J747" i="158"/>
  <c r="I747" i="158"/>
  <c r="H747" i="158"/>
  <c r="F747" i="158"/>
  <c r="D747" i="158"/>
  <c r="E747" i="158" s="1"/>
  <c r="B747" i="158"/>
  <c r="J746" i="158"/>
  <c r="I746" i="158"/>
  <c r="H746" i="158"/>
  <c r="F746" i="158"/>
  <c r="D746" i="158"/>
  <c r="E746" i="158" s="1"/>
  <c r="B746" i="158"/>
  <c r="J745" i="158"/>
  <c r="I745" i="158"/>
  <c r="H745" i="158"/>
  <c r="F745" i="158"/>
  <c r="D745" i="158"/>
  <c r="E745" i="158" s="1"/>
  <c r="B745" i="158"/>
  <c r="J744" i="158"/>
  <c r="I744" i="158"/>
  <c r="H744" i="158"/>
  <c r="F744" i="158"/>
  <c r="D744" i="158"/>
  <c r="E744" i="158" s="1"/>
  <c r="B744" i="158"/>
  <c r="J743" i="158"/>
  <c r="I743" i="158"/>
  <c r="H743" i="158"/>
  <c r="F743" i="158"/>
  <c r="D743" i="158"/>
  <c r="E743" i="158" s="1"/>
  <c r="B743" i="158"/>
  <c r="J742" i="158"/>
  <c r="I742" i="158"/>
  <c r="H742" i="158"/>
  <c r="F742" i="158"/>
  <c r="D742" i="158"/>
  <c r="E742" i="158" s="1"/>
  <c r="B742" i="158"/>
  <c r="J741" i="158"/>
  <c r="I741" i="158"/>
  <c r="H741" i="158"/>
  <c r="F741" i="158"/>
  <c r="D741" i="158"/>
  <c r="E741" i="158" s="1"/>
  <c r="B741" i="158"/>
  <c r="J740" i="158"/>
  <c r="I740" i="158"/>
  <c r="H740" i="158"/>
  <c r="F740" i="158"/>
  <c r="D740" i="158"/>
  <c r="E740" i="158" s="1"/>
  <c r="B740" i="158"/>
  <c r="J739" i="158"/>
  <c r="I739" i="158"/>
  <c r="H739" i="158"/>
  <c r="F739" i="158"/>
  <c r="D739" i="158"/>
  <c r="E739" i="158" s="1"/>
  <c r="B739" i="158"/>
  <c r="J738" i="158"/>
  <c r="I738" i="158"/>
  <c r="H738" i="158"/>
  <c r="F738" i="158"/>
  <c r="D738" i="158"/>
  <c r="E738" i="158" s="1"/>
  <c r="B738" i="158"/>
  <c r="J737" i="158"/>
  <c r="I737" i="158"/>
  <c r="H737" i="158"/>
  <c r="F737" i="158"/>
  <c r="D737" i="158"/>
  <c r="E737" i="158" s="1"/>
  <c r="B737" i="158"/>
  <c r="J736" i="158"/>
  <c r="I736" i="158"/>
  <c r="H736" i="158"/>
  <c r="F736" i="158"/>
  <c r="D736" i="158"/>
  <c r="E736" i="158" s="1"/>
  <c r="B736" i="158"/>
  <c r="J735" i="158"/>
  <c r="I735" i="158"/>
  <c r="H735" i="158"/>
  <c r="F735" i="158"/>
  <c r="D735" i="158"/>
  <c r="E735" i="158" s="1"/>
  <c r="B735" i="158"/>
  <c r="J734" i="158"/>
  <c r="I734" i="158"/>
  <c r="H734" i="158"/>
  <c r="F734" i="158"/>
  <c r="D734" i="158"/>
  <c r="E734" i="158" s="1"/>
  <c r="B734" i="158"/>
  <c r="J733" i="158"/>
  <c r="I733" i="158"/>
  <c r="H733" i="158"/>
  <c r="F733" i="158"/>
  <c r="D733" i="158"/>
  <c r="E733" i="158" s="1"/>
  <c r="B733" i="158"/>
  <c r="J732" i="158"/>
  <c r="I732" i="158"/>
  <c r="H732" i="158"/>
  <c r="F732" i="158"/>
  <c r="D732" i="158"/>
  <c r="E732" i="158" s="1"/>
  <c r="B732" i="158"/>
  <c r="J731" i="158"/>
  <c r="I731" i="158"/>
  <c r="H731" i="158"/>
  <c r="F731" i="158"/>
  <c r="D731" i="158"/>
  <c r="E731" i="158" s="1"/>
  <c r="B731" i="158"/>
  <c r="J730" i="158"/>
  <c r="I730" i="158"/>
  <c r="H730" i="158"/>
  <c r="F730" i="158"/>
  <c r="D730" i="158"/>
  <c r="E730" i="158" s="1"/>
  <c r="B730" i="158"/>
  <c r="J729" i="158"/>
  <c r="I729" i="158"/>
  <c r="H729" i="158"/>
  <c r="F729" i="158"/>
  <c r="D729" i="158"/>
  <c r="E729" i="158" s="1"/>
  <c r="B729" i="158"/>
  <c r="J728" i="158"/>
  <c r="I728" i="158"/>
  <c r="H728" i="158"/>
  <c r="F728" i="158"/>
  <c r="D728" i="158"/>
  <c r="E728" i="158" s="1"/>
  <c r="B728" i="158"/>
  <c r="J727" i="158"/>
  <c r="I727" i="158"/>
  <c r="H727" i="158"/>
  <c r="F727" i="158"/>
  <c r="D727" i="158"/>
  <c r="E727" i="158" s="1"/>
  <c r="B727" i="158"/>
  <c r="J726" i="158"/>
  <c r="I726" i="158"/>
  <c r="H726" i="158"/>
  <c r="F726" i="158"/>
  <c r="D726" i="158"/>
  <c r="E726" i="158" s="1"/>
  <c r="B726" i="158"/>
  <c r="J725" i="158"/>
  <c r="I725" i="158"/>
  <c r="H725" i="158"/>
  <c r="F725" i="158"/>
  <c r="D725" i="158"/>
  <c r="E725" i="158" s="1"/>
  <c r="B725" i="158"/>
  <c r="J724" i="158"/>
  <c r="I724" i="158"/>
  <c r="H724" i="158"/>
  <c r="F724" i="158"/>
  <c r="D724" i="158"/>
  <c r="E724" i="158" s="1"/>
  <c r="B724" i="158"/>
  <c r="J723" i="158"/>
  <c r="I723" i="158"/>
  <c r="H723" i="158"/>
  <c r="F723" i="158"/>
  <c r="D723" i="158"/>
  <c r="E723" i="158" s="1"/>
  <c r="B723" i="158"/>
  <c r="J722" i="158"/>
  <c r="I722" i="158"/>
  <c r="H722" i="158"/>
  <c r="F722" i="158"/>
  <c r="D722" i="158"/>
  <c r="E722" i="158" s="1"/>
  <c r="B722" i="158"/>
  <c r="J721" i="158"/>
  <c r="I721" i="158"/>
  <c r="H721" i="158"/>
  <c r="F721" i="158"/>
  <c r="D721" i="158"/>
  <c r="E721" i="158" s="1"/>
  <c r="B721" i="158"/>
  <c r="J720" i="158"/>
  <c r="I720" i="158"/>
  <c r="H720" i="158"/>
  <c r="F720" i="158"/>
  <c r="D720" i="158"/>
  <c r="E720" i="158" s="1"/>
  <c r="B720" i="158"/>
  <c r="J719" i="158"/>
  <c r="I719" i="158"/>
  <c r="H719" i="158"/>
  <c r="F719" i="158"/>
  <c r="D719" i="158"/>
  <c r="E719" i="158" s="1"/>
  <c r="B719" i="158"/>
  <c r="J718" i="158"/>
  <c r="I718" i="158"/>
  <c r="H718" i="158"/>
  <c r="F718" i="158"/>
  <c r="D718" i="158"/>
  <c r="E718" i="158" s="1"/>
  <c r="B718" i="158"/>
  <c r="J717" i="158"/>
  <c r="I717" i="158"/>
  <c r="H717" i="158"/>
  <c r="F717" i="158"/>
  <c r="D717" i="158"/>
  <c r="E717" i="158" s="1"/>
  <c r="B717" i="158"/>
  <c r="J716" i="158"/>
  <c r="I716" i="158"/>
  <c r="H716" i="158"/>
  <c r="F716" i="158"/>
  <c r="D716" i="158"/>
  <c r="E716" i="158" s="1"/>
  <c r="B716" i="158"/>
  <c r="J715" i="158"/>
  <c r="I715" i="158"/>
  <c r="H715" i="158"/>
  <c r="F715" i="158"/>
  <c r="D715" i="158"/>
  <c r="E715" i="158" s="1"/>
  <c r="B715" i="158"/>
  <c r="J714" i="158"/>
  <c r="I714" i="158"/>
  <c r="H714" i="158"/>
  <c r="F714" i="158"/>
  <c r="D714" i="158"/>
  <c r="E714" i="158" s="1"/>
  <c r="B714" i="158"/>
  <c r="J713" i="158"/>
  <c r="I713" i="158"/>
  <c r="H713" i="158"/>
  <c r="F713" i="158"/>
  <c r="D713" i="158"/>
  <c r="E713" i="158" s="1"/>
  <c r="B713" i="158"/>
  <c r="J712" i="158"/>
  <c r="I712" i="158"/>
  <c r="H712" i="158"/>
  <c r="F712" i="158"/>
  <c r="D712" i="158"/>
  <c r="E712" i="158" s="1"/>
  <c r="B712" i="158"/>
  <c r="J711" i="158"/>
  <c r="I711" i="158"/>
  <c r="H711" i="158"/>
  <c r="F711" i="158"/>
  <c r="D711" i="158"/>
  <c r="E711" i="158" s="1"/>
  <c r="B711" i="158"/>
  <c r="J710" i="158"/>
  <c r="I710" i="158"/>
  <c r="H710" i="158"/>
  <c r="F710" i="158"/>
  <c r="D710" i="158"/>
  <c r="E710" i="158" s="1"/>
  <c r="B710" i="158"/>
  <c r="J709" i="158"/>
  <c r="I709" i="158"/>
  <c r="H709" i="158"/>
  <c r="F709" i="158"/>
  <c r="D709" i="158"/>
  <c r="E709" i="158" s="1"/>
  <c r="B709" i="158"/>
  <c r="J708" i="158"/>
  <c r="I708" i="158"/>
  <c r="H708" i="158"/>
  <c r="F708" i="158"/>
  <c r="D708" i="158"/>
  <c r="E708" i="158" s="1"/>
  <c r="B708" i="158"/>
  <c r="J707" i="158"/>
  <c r="I707" i="158"/>
  <c r="H707" i="158"/>
  <c r="F707" i="158"/>
  <c r="D707" i="158"/>
  <c r="E707" i="158" s="1"/>
  <c r="B707" i="158"/>
  <c r="J706" i="158"/>
  <c r="I706" i="158"/>
  <c r="H706" i="158"/>
  <c r="F706" i="158"/>
  <c r="D706" i="158"/>
  <c r="E706" i="158" s="1"/>
  <c r="B706" i="158"/>
  <c r="J705" i="158"/>
  <c r="I705" i="158"/>
  <c r="H705" i="158"/>
  <c r="F705" i="158"/>
  <c r="D705" i="158"/>
  <c r="E705" i="158" s="1"/>
  <c r="B705" i="158"/>
  <c r="J704" i="158"/>
  <c r="I704" i="158"/>
  <c r="H704" i="158"/>
  <c r="F704" i="158"/>
  <c r="D704" i="158"/>
  <c r="E704" i="158" s="1"/>
  <c r="B704" i="158"/>
  <c r="J703" i="158"/>
  <c r="I703" i="158"/>
  <c r="H703" i="158"/>
  <c r="F703" i="158"/>
  <c r="D703" i="158"/>
  <c r="E703" i="158" s="1"/>
  <c r="B703" i="158"/>
  <c r="J702" i="158"/>
  <c r="I702" i="158"/>
  <c r="H702" i="158"/>
  <c r="F702" i="158"/>
  <c r="D702" i="158"/>
  <c r="E702" i="158" s="1"/>
  <c r="B702" i="158"/>
  <c r="J701" i="158"/>
  <c r="I701" i="158"/>
  <c r="H701" i="158"/>
  <c r="F701" i="158"/>
  <c r="D701" i="158"/>
  <c r="E701" i="158" s="1"/>
  <c r="B701" i="158"/>
  <c r="J700" i="158"/>
  <c r="I700" i="158"/>
  <c r="H700" i="158"/>
  <c r="F700" i="158"/>
  <c r="D700" i="158"/>
  <c r="E700" i="158" s="1"/>
  <c r="B700" i="158"/>
  <c r="J699" i="158"/>
  <c r="I699" i="158"/>
  <c r="H699" i="158"/>
  <c r="F699" i="158"/>
  <c r="D699" i="158"/>
  <c r="E699" i="158" s="1"/>
  <c r="B699" i="158"/>
  <c r="J698" i="158"/>
  <c r="I698" i="158"/>
  <c r="H698" i="158"/>
  <c r="F698" i="158"/>
  <c r="D698" i="158"/>
  <c r="E698" i="158" s="1"/>
  <c r="B698" i="158"/>
  <c r="J697" i="158"/>
  <c r="I697" i="158"/>
  <c r="H697" i="158"/>
  <c r="F697" i="158"/>
  <c r="D697" i="158"/>
  <c r="E697" i="158" s="1"/>
  <c r="B697" i="158"/>
  <c r="J696" i="158"/>
  <c r="I696" i="158"/>
  <c r="H696" i="158"/>
  <c r="F696" i="158"/>
  <c r="D696" i="158"/>
  <c r="E696" i="158" s="1"/>
  <c r="B696" i="158"/>
  <c r="J695" i="158"/>
  <c r="I695" i="158"/>
  <c r="H695" i="158"/>
  <c r="F695" i="158"/>
  <c r="D695" i="158"/>
  <c r="E695" i="158" s="1"/>
  <c r="B695" i="158"/>
  <c r="J694" i="158"/>
  <c r="I694" i="158"/>
  <c r="H694" i="158"/>
  <c r="F694" i="158"/>
  <c r="D694" i="158"/>
  <c r="E694" i="158" s="1"/>
  <c r="B694" i="158"/>
  <c r="J693" i="158"/>
  <c r="I693" i="158"/>
  <c r="H693" i="158"/>
  <c r="F693" i="158"/>
  <c r="D693" i="158"/>
  <c r="E693" i="158" s="1"/>
  <c r="B693" i="158"/>
  <c r="J692" i="158"/>
  <c r="I692" i="158"/>
  <c r="H692" i="158"/>
  <c r="F692" i="158"/>
  <c r="D692" i="158"/>
  <c r="E692" i="158" s="1"/>
  <c r="B692" i="158"/>
  <c r="J691" i="158"/>
  <c r="I691" i="158"/>
  <c r="H691" i="158"/>
  <c r="F691" i="158"/>
  <c r="D691" i="158"/>
  <c r="E691" i="158" s="1"/>
  <c r="B691" i="158"/>
  <c r="J690" i="158"/>
  <c r="I690" i="158"/>
  <c r="H690" i="158"/>
  <c r="F690" i="158"/>
  <c r="D690" i="158"/>
  <c r="E690" i="158" s="1"/>
  <c r="B690" i="158"/>
  <c r="J689" i="158"/>
  <c r="I689" i="158"/>
  <c r="H689" i="158"/>
  <c r="F689" i="158"/>
  <c r="D689" i="158"/>
  <c r="E689" i="158" s="1"/>
  <c r="B689" i="158"/>
  <c r="J688" i="158"/>
  <c r="I688" i="158"/>
  <c r="H688" i="158"/>
  <c r="F688" i="158"/>
  <c r="D688" i="158"/>
  <c r="E688" i="158" s="1"/>
  <c r="B688" i="158"/>
  <c r="J687" i="158"/>
  <c r="I687" i="158"/>
  <c r="H687" i="158"/>
  <c r="F687" i="158"/>
  <c r="D687" i="158"/>
  <c r="E687" i="158" s="1"/>
  <c r="B687" i="158"/>
  <c r="J686" i="158"/>
  <c r="I686" i="158"/>
  <c r="H686" i="158"/>
  <c r="F686" i="158"/>
  <c r="D686" i="158"/>
  <c r="E686" i="158" s="1"/>
  <c r="B686" i="158"/>
  <c r="J685" i="158"/>
  <c r="I685" i="158"/>
  <c r="H685" i="158"/>
  <c r="F685" i="158"/>
  <c r="D685" i="158"/>
  <c r="E685" i="158" s="1"/>
  <c r="B685" i="158"/>
  <c r="J684" i="158"/>
  <c r="I684" i="158"/>
  <c r="H684" i="158"/>
  <c r="F684" i="158"/>
  <c r="D684" i="158"/>
  <c r="E684" i="158" s="1"/>
  <c r="B684" i="158"/>
  <c r="J683" i="158"/>
  <c r="I683" i="158"/>
  <c r="H683" i="158"/>
  <c r="F683" i="158"/>
  <c r="D683" i="158"/>
  <c r="E683" i="158" s="1"/>
  <c r="B683" i="158"/>
  <c r="J682" i="158"/>
  <c r="I682" i="158"/>
  <c r="H682" i="158"/>
  <c r="F682" i="158"/>
  <c r="D682" i="158"/>
  <c r="E682" i="158" s="1"/>
  <c r="B682" i="158"/>
  <c r="J681" i="158"/>
  <c r="I681" i="158"/>
  <c r="H681" i="158"/>
  <c r="F681" i="158"/>
  <c r="D681" i="158"/>
  <c r="E681" i="158" s="1"/>
  <c r="B681" i="158"/>
  <c r="J680" i="158"/>
  <c r="I680" i="158"/>
  <c r="H680" i="158"/>
  <c r="F680" i="158"/>
  <c r="D680" i="158"/>
  <c r="E680" i="158" s="1"/>
  <c r="B680" i="158"/>
  <c r="J679" i="158"/>
  <c r="I679" i="158"/>
  <c r="H679" i="158"/>
  <c r="F679" i="158"/>
  <c r="D679" i="158"/>
  <c r="E679" i="158" s="1"/>
  <c r="B679" i="158"/>
  <c r="J678" i="158"/>
  <c r="I678" i="158"/>
  <c r="H678" i="158"/>
  <c r="F678" i="158"/>
  <c r="D678" i="158"/>
  <c r="E678" i="158" s="1"/>
  <c r="B678" i="158"/>
  <c r="J677" i="158"/>
  <c r="I677" i="158"/>
  <c r="H677" i="158"/>
  <c r="F677" i="158"/>
  <c r="D677" i="158"/>
  <c r="E677" i="158" s="1"/>
  <c r="B677" i="158"/>
  <c r="J676" i="158"/>
  <c r="I676" i="158"/>
  <c r="H676" i="158"/>
  <c r="F676" i="158"/>
  <c r="D676" i="158"/>
  <c r="E676" i="158" s="1"/>
  <c r="B676" i="158"/>
  <c r="J675" i="158"/>
  <c r="I675" i="158"/>
  <c r="H675" i="158"/>
  <c r="F675" i="158"/>
  <c r="D675" i="158"/>
  <c r="E675" i="158" s="1"/>
  <c r="B675" i="158"/>
  <c r="J674" i="158"/>
  <c r="I674" i="158"/>
  <c r="H674" i="158"/>
  <c r="F674" i="158"/>
  <c r="D674" i="158"/>
  <c r="E674" i="158" s="1"/>
  <c r="B674" i="158"/>
  <c r="J673" i="158"/>
  <c r="I673" i="158"/>
  <c r="H673" i="158"/>
  <c r="F673" i="158"/>
  <c r="D673" i="158"/>
  <c r="E673" i="158" s="1"/>
  <c r="B673" i="158"/>
  <c r="J672" i="158"/>
  <c r="I672" i="158"/>
  <c r="H672" i="158"/>
  <c r="F672" i="158"/>
  <c r="D672" i="158"/>
  <c r="E672" i="158" s="1"/>
  <c r="B672" i="158"/>
  <c r="J671" i="158"/>
  <c r="I671" i="158"/>
  <c r="H671" i="158"/>
  <c r="F671" i="158"/>
  <c r="D671" i="158"/>
  <c r="E671" i="158" s="1"/>
  <c r="B671" i="158"/>
  <c r="J670" i="158"/>
  <c r="I670" i="158"/>
  <c r="H670" i="158"/>
  <c r="F670" i="158"/>
  <c r="D670" i="158"/>
  <c r="E670" i="158" s="1"/>
  <c r="B670" i="158"/>
  <c r="J669" i="158"/>
  <c r="I669" i="158"/>
  <c r="H669" i="158"/>
  <c r="F669" i="158"/>
  <c r="D669" i="158"/>
  <c r="E669" i="158" s="1"/>
  <c r="B669" i="158"/>
  <c r="J668" i="158"/>
  <c r="I668" i="158"/>
  <c r="H668" i="158"/>
  <c r="F668" i="158"/>
  <c r="D668" i="158"/>
  <c r="E668" i="158" s="1"/>
  <c r="B668" i="158"/>
  <c r="J667" i="158"/>
  <c r="I667" i="158"/>
  <c r="H667" i="158"/>
  <c r="F667" i="158"/>
  <c r="D667" i="158"/>
  <c r="E667" i="158" s="1"/>
  <c r="B667" i="158"/>
  <c r="J666" i="158"/>
  <c r="I666" i="158"/>
  <c r="H666" i="158"/>
  <c r="F666" i="158"/>
  <c r="D666" i="158"/>
  <c r="E666" i="158" s="1"/>
  <c r="B666" i="158"/>
  <c r="J665" i="158"/>
  <c r="I665" i="158"/>
  <c r="H665" i="158"/>
  <c r="F665" i="158"/>
  <c r="D665" i="158"/>
  <c r="E665" i="158" s="1"/>
  <c r="B665" i="158"/>
  <c r="J664" i="158"/>
  <c r="I664" i="158"/>
  <c r="H664" i="158"/>
  <c r="F664" i="158"/>
  <c r="D664" i="158"/>
  <c r="E664" i="158" s="1"/>
  <c r="B664" i="158"/>
  <c r="J663" i="158"/>
  <c r="I663" i="158"/>
  <c r="H663" i="158"/>
  <c r="F663" i="158"/>
  <c r="D663" i="158"/>
  <c r="E663" i="158" s="1"/>
  <c r="B663" i="158"/>
  <c r="J662" i="158"/>
  <c r="I662" i="158"/>
  <c r="H662" i="158"/>
  <c r="F662" i="158"/>
  <c r="D662" i="158"/>
  <c r="E662" i="158" s="1"/>
  <c r="B662" i="158"/>
  <c r="J661" i="158"/>
  <c r="I661" i="158"/>
  <c r="H661" i="158"/>
  <c r="F661" i="158"/>
  <c r="D661" i="158"/>
  <c r="E661" i="158" s="1"/>
  <c r="B661" i="158"/>
  <c r="J660" i="158"/>
  <c r="I660" i="158"/>
  <c r="H660" i="158"/>
  <c r="F660" i="158"/>
  <c r="D660" i="158"/>
  <c r="E660" i="158" s="1"/>
  <c r="B660" i="158"/>
  <c r="J659" i="158"/>
  <c r="I659" i="158"/>
  <c r="H659" i="158"/>
  <c r="F659" i="158"/>
  <c r="D659" i="158"/>
  <c r="E659" i="158" s="1"/>
  <c r="B659" i="158"/>
  <c r="J658" i="158"/>
  <c r="I658" i="158"/>
  <c r="H658" i="158"/>
  <c r="F658" i="158"/>
  <c r="D658" i="158"/>
  <c r="E658" i="158" s="1"/>
  <c r="B658" i="158"/>
  <c r="J657" i="158"/>
  <c r="I657" i="158"/>
  <c r="H657" i="158"/>
  <c r="F657" i="158"/>
  <c r="D657" i="158"/>
  <c r="E657" i="158" s="1"/>
  <c r="B657" i="158"/>
  <c r="J656" i="158"/>
  <c r="I656" i="158"/>
  <c r="H656" i="158"/>
  <c r="F656" i="158"/>
  <c r="D656" i="158"/>
  <c r="E656" i="158" s="1"/>
  <c r="B656" i="158"/>
  <c r="J655" i="158"/>
  <c r="I655" i="158"/>
  <c r="H655" i="158"/>
  <c r="F655" i="158"/>
  <c r="D655" i="158"/>
  <c r="E655" i="158" s="1"/>
  <c r="B655" i="158"/>
  <c r="J654" i="158"/>
  <c r="I654" i="158"/>
  <c r="H654" i="158"/>
  <c r="F654" i="158"/>
  <c r="D654" i="158"/>
  <c r="E654" i="158" s="1"/>
  <c r="B654" i="158"/>
  <c r="J653" i="158"/>
  <c r="I653" i="158"/>
  <c r="H653" i="158"/>
  <c r="F653" i="158"/>
  <c r="D653" i="158"/>
  <c r="E653" i="158" s="1"/>
  <c r="B653" i="158"/>
  <c r="J652" i="158"/>
  <c r="I652" i="158"/>
  <c r="H652" i="158"/>
  <c r="F652" i="158"/>
  <c r="D652" i="158"/>
  <c r="E652" i="158" s="1"/>
  <c r="B652" i="158"/>
  <c r="J651" i="158"/>
  <c r="I651" i="158"/>
  <c r="H651" i="158"/>
  <c r="F651" i="158"/>
  <c r="D651" i="158"/>
  <c r="E651" i="158" s="1"/>
  <c r="B651" i="158"/>
  <c r="J650" i="158"/>
  <c r="I650" i="158"/>
  <c r="H650" i="158"/>
  <c r="F650" i="158"/>
  <c r="D650" i="158"/>
  <c r="E650" i="158" s="1"/>
  <c r="B650" i="158"/>
  <c r="J649" i="158"/>
  <c r="I649" i="158"/>
  <c r="H649" i="158"/>
  <c r="F649" i="158"/>
  <c r="D649" i="158"/>
  <c r="E649" i="158" s="1"/>
  <c r="B649" i="158"/>
  <c r="J648" i="158"/>
  <c r="I648" i="158"/>
  <c r="H648" i="158"/>
  <c r="F648" i="158"/>
  <c r="D648" i="158"/>
  <c r="E648" i="158" s="1"/>
  <c r="B648" i="158"/>
  <c r="J647" i="158"/>
  <c r="I647" i="158"/>
  <c r="H647" i="158"/>
  <c r="F647" i="158"/>
  <c r="D647" i="158"/>
  <c r="E647" i="158" s="1"/>
  <c r="B647" i="158"/>
  <c r="J646" i="158"/>
  <c r="I646" i="158"/>
  <c r="H646" i="158"/>
  <c r="F646" i="158"/>
  <c r="D646" i="158"/>
  <c r="E646" i="158" s="1"/>
  <c r="B646" i="158"/>
  <c r="J645" i="158"/>
  <c r="I645" i="158"/>
  <c r="H645" i="158"/>
  <c r="F645" i="158"/>
  <c r="D645" i="158"/>
  <c r="E645" i="158" s="1"/>
  <c r="B645" i="158"/>
  <c r="J644" i="158"/>
  <c r="I644" i="158"/>
  <c r="H644" i="158"/>
  <c r="F644" i="158"/>
  <c r="D644" i="158"/>
  <c r="E644" i="158" s="1"/>
  <c r="B644" i="158"/>
  <c r="J643" i="158"/>
  <c r="I643" i="158"/>
  <c r="H643" i="158"/>
  <c r="F643" i="158"/>
  <c r="D643" i="158"/>
  <c r="E643" i="158" s="1"/>
  <c r="B643" i="158"/>
  <c r="J642" i="158"/>
  <c r="I642" i="158"/>
  <c r="H642" i="158"/>
  <c r="F642" i="158"/>
  <c r="D642" i="158"/>
  <c r="E642" i="158" s="1"/>
  <c r="B642" i="158"/>
  <c r="J641" i="158"/>
  <c r="I641" i="158"/>
  <c r="H641" i="158"/>
  <c r="F641" i="158"/>
  <c r="D641" i="158"/>
  <c r="E641" i="158" s="1"/>
  <c r="B641" i="158"/>
  <c r="J640" i="158"/>
  <c r="I640" i="158"/>
  <c r="H640" i="158"/>
  <c r="F640" i="158"/>
  <c r="D640" i="158"/>
  <c r="E640" i="158" s="1"/>
  <c r="B640" i="158"/>
  <c r="J639" i="158"/>
  <c r="I639" i="158"/>
  <c r="H639" i="158"/>
  <c r="F639" i="158"/>
  <c r="D639" i="158"/>
  <c r="E639" i="158" s="1"/>
  <c r="B639" i="158"/>
  <c r="J638" i="158"/>
  <c r="I638" i="158"/>
  <c r="H638" i="158"/>
  <c r="F638" i="158"/>
  <c r="D638" i="158"/>
  <c r="E638" i="158" s="1"/>
  <c r="B638" i="158"/>
  <c r="J637" i="158"/>
  <c r="I637" i="158"/>
  <c r="H637" i="158"/>
  <c r="F637" i="158"/>
  <c r="D637" i="158"/>
  <c r="E637" i="158" s="1"/>
  <c r="B637" i="158"/>
  <c r="J636" i="158"/>
  <c r="I636" i="158"/>
  <c r="H636" i="158"/>
  <c r="F636" i="158"/>
  <c r="D636" i="158"/>
  <c r="E636" i="158" s="1"/>
  <c r="B636" i="158"/>
  <c r="J635" i="158"/>
  <c r="I635" i="158"/>
  <c r="H635" i="158"/>
  <c r="F635" i="158"/>
  <c r="D635" i="158"/>
  <c r="E635" i="158" s="1"/>
  <c r="B635" i="158"/>
  <c r="J634" i="158"/>
  <c r="I634" i="158"/>
  <c r="H634" i="158"/>
  <c r="F634" i="158"/>
  <c r="D634" i="158"/>
  <c r="E634" i="158" s="1"/>
  <c r="B634" i="158"/>
  <c r="J633" i="158"/>
  <c r="I633" i="158"/>
  <c r="H633" i="158"/>
  <c r="F633" i="158"/>
  <c r="D633" i="158"/>
  <c r="E633" i="158" s="1"/>
  <c r="B633" i="158"/>
  <c r="J632" i="158"/>
  <c r="I632" i="158"/>
  <c r="H632" i="158"/>
  <c r="F632" i="158"/>
  <c r="D632" i="158"/>
  <c r="E632" i="158" s="1"/>
  <c r="B632" i="158"/>
  <c r="J631" i="158"/>
  <c r="I631" i="158"/>
  <c r="H631" i="158"/>
  <c r="F631" i="158"/>
  <c r="D631" i="158"/>
  <c r="E631" i="158" s="1"/>
  <c r="B631" i="158"/>
  <c r="J630" i="158"/>
  <c r="I630" i="158"/>
  <c r="H630" i="158"/>
  <c r="F630" i="158"/>
  <c r="D630" i="158"/>
  <c r="E630" i="158" s="1"/>
  <c r="B630" i="158"/>
  <c r="J629" i="158"/>
  <c r="I629" i="158"/>
  <c r="H629" i="158"/>
  <c r="F629" i="158"/>
  <c r="D629" i="158"/>
  <c r="E629" i="158" s="1"/>
  <c r="B629" i="158"/>
  <c r="J628" i="158"/>
  <c r="I628" i="158"/>
  <c r="H628" i="158"/>
  <c r="F628" i="158"/>
  <c r="D628" i="158"/>
  <c r="E628" i="158" s="1"/>
  <c r="B628" i="158"/>
  <c r="J627" i="158"/>
  <c r="I627" i="158"/>
  <c r="H627" i="158"/>
  <c r="F627" i="158"/>
  <c r="D627" i="158"/>
  <c r="E627" i="158" s="1"/>
  <c r="B627" i="158"/>
  <c r="J626" i="158"/>
  <c r="I626" i="158"/>
  <c r="H626" i="158"/>
  <c r="F626" i="158"/>
  <c r="D626" i="158"/>
  <c r="E626" i="158" s="1"/>
  <c r="B626" i="158"/>
  <c r="J625" i="158"/>
  <c r="I625" i="158"/>
  <c r="H625" i="158"/>
  <c r="F625" i="158"/>
  <c r="D625" i="158"/>
  <c r="E625" i="158" s="1"/>
  <c r="B625" i="158"/>
  <c r="J624" i="158"/>
  <c r="I624" i="158"/>
  <c r="H624" i="158"/>
  <c r="F624" i="158"/>
  <c r="D624" i="158"/>
  <c r="E624" i="158" s="1"/>
  <c r="B624" i="158"/>
  <c r="J623" i="158"/>
  <c r="I623" i="158"/>
  <c r="H623" i="158"/>
  <c r="F623" i="158"/>
  <c r="D623" i="158"/>
  <c r="E623" i="158" s="1"/>
  <c r="B623" i="158"/>
  <c r="J622" i="158"/>
  <c r="I622" i="158"/>
  <c r="H622" i="158"/>
  <c r="F622" i="158"/>
  <c r="D622" i="158"/>
  <c r="E622" i="158" s="1"/>
  <c r="B622" i="158"/>
  <c r="J621" i="158"/>
  <c r="I621" i="158"/>
  <c r="H621" i="158"/>
  <c r="F621" i="158"/>
  <c r="D621" i="158"/>
  <c r="E621" i="158" s="1"/>
  <c r="B621" i="158"/>
  <c r="J620" i="158"/>
  <c r="I620" i="158"/>
  <c r="H620" i="158"/>
  <c r="F620" i="158"/>
  <c r="D620" i="158"/>
  <c r="E620" i="158" s="1"/>
  <c r="B620" i="158"/>
  <c r="J619" i="158"/>
  <c r="I619" i="158"/>
  <c r="H619" i="158"/>
  <c r="F619" i="158"/>
  <c r="D619" i="158"/>
  <c r="E619" i="158" s="1"/>
  <c r="B619" i="158"/>
  <c r="J618" i="158"/>
  <c r="I618" i="158"/>
  <c r="H618" i="158"/>
  <c r="F618" i="158"/>
  <c r="D618" i="158"/>
  <c r="E618" i="158" s="1"/>
  <c r="B618" i="158"/>
  <c r="J617" i="158"/>
  <c r="I617" i="158"/>
  <c r="H617" i="158"/>
  <c r="F617" i="158"/>
  <c r="D617" i="158"/>
  <c r="E617" i="158" s="1"/>
  <c r="B617" i="158"/>
  <c r="J616" i="158"/>
  <c r="I616" i="158"/>
  <c r="H616" i="158"/>
  <c r="F616" i="158"/>
  <c r="D616" i="158"/>
  <c r="E616" i="158" s="1"/>
  <c r="B616" i="158"/>
  <c r="J615" i="158"/>
  <c r="I615" i="158"/>
  <c r="H615" i="158"/>
  <c r="F615" i="158"/>
  <c r="D615" i="158"/>
  <c r="E615" i="158" s="1"/>
  <c r="B615" i="158"/>
  <c r="J614" i="158"/>
  <c r="I614" i="158"/>
  <c r="H614" i="158"/>
  <c r="F614" i="158"/>
  <c r="D614" i="158"/>
  <c r="E614" i="158" s="1"/>
  <c r="B614" i="158"/>
  <c r="J613" i="158"/>
  <c r="I613" i="158"/>
  <c r="H613" i="158"/>
  <c r="F613" i="158"/>
  <c r="D613" i="158"/>
  <c r="E613" i="158" s="1"/>
  <c r="B613" i="158"/>
  <c r="J612" i="158"/>
  <c r="I612" i="158"/>
  <c r="H612" i="158"/>
  <c r="F612" i="158"/>
  <c r="D612" i="158"/>
  <c r="E612" i="158" s="1"/>
  <c r="B612" i="158"/>
  <c r="J611" i="158"/>
  <c r="I611" i="158"/>
  <c r="H611" i="158"/>
  <c r="F611" i="158"/>
  <c r="D611" i="158"/>
  <c r="E611" i="158" s="1"/>
  <c r="B611" i="158"/>
  <c r="J610" i="158"/>
  <c r="I610" i="158"/>
  <c r="H610" i="158"/>
  <c r="F610" i="158"/>
  <c r="D610" i="158"/>
  <c r="E610" i="158" s="1"/>
  <c r="B610" i="158"/>
  <c r="J609" i="158"/>
  <c r="I609" i="158"/>
  <c r="H609" i="158"/>
  <c r="F609" i="158"/>
  <c r="D609" i="158"/>
  <c r="E609" i="158" s="1"/>
  <c r="B609" i="158"/>
  <c r="J608" i="158"/>
  <c r="I608" i="158"/>
  <c r="H608" i="158"/>
  <c r="F608" i="158"/>
  <c r="D608" i="158"/>
  <c r="E608" i="158" s="1"/>
  <c r="B608" i="158"/>
  <c r="J607" i="158"/>
  <c r="I607" i="158"/>
  <c r="H607" i="158"/>
  <c r="F607" i="158"/>
  <c r="D607" i="158"/>
  <c r="E607" i="158" s="1"/>
  <c r="B607" i="158"/>
  <c r="J606" i="158"/>
  <c r="I606" i="158"/>
  <c r="H606" i="158"/>
  <c r="F606" i="158"/>
  <c r="D606" i="158"/>
  <c r="E606" i="158" s="1"/>
  <c r="B606" i="158"/>
  <c r="J605" i="158"/>
  <c r="I605" i="158"/>
  <c r="H605" i="158"/>
  <c r="F605" i="158"/>
  <c r="D605" i="158"/>
  <c r="E605" i="158" s="1"/>
  <c r="B605" i="158"/>
  <c r="J604" i="158"/>
  <c r="I604" i="158"/>
  <c r="H604" i="158"/>
  <c r="F604" i="158"/>
  <c r="D604" i="158"/>
  <c r="E604" i="158" s="1"/>
  <c r="B604" i="158"/>
  <c r="J603" i="158"/>
  <c r="I603" i="158"/>
  <c r="H603" i="158"/>
  <c r="F603" i="158"/>
  <c r="D603" i="158"/>
  <c r="E603" i="158" s="1"/>
  <c r="B603" i="158"/>
  <c r="J602" i="158"/>
  <c r="I602" i="158"/>
  <c r="H602" i="158"/>
  <c r="F602" i="158"/>
  <c r="D602" i="158"/>
  <c r="E602" i="158" s="1"/>
  <c r="B602" i="158"/>
  <c r="J601" i="158"/>
  <c r="I601" i="158"/>
  <c r="H601" i="158"/>
  <c r="F601" i="158"/>
  <c r="D601" i="158"/>
  <c r="E601" i="158" s="1"/>
  <c r="B601" i="158"/>
  <c r="J600" i="158"/>
  <c r="I600" i="158"/>
  <c r="H600" i="158"/>
  <c r="F600" i="158"/>
  <c r="D600" i="158"/>
  <c r="E600" i="158" s="1"/>
  <c r="B600" i="158"/>
  <c r="J599" i="158"/>
  <c r="I599" i="158"/>
  <c r="H599" i="158"/>
  <c r="F599" i="158"/>
  <c r="D599" i="158"/>
  <c r="E599" i="158" s="1"/>
  <c r="B599" i="158"/>
  <c r="J598" i="158"/>
  <c r="I598" i="158"/>
  <c r="H598" i="158"/>
  <c r="F598" i="158"/>
  <c r="D598" i="158"/>
  <c r="E598" i="158" s="1"/>
  <c r="B598" i="158"/>
  <c r="J597" i="158"/>
  <c r="I597" i="158"/>
  <c r="H597" i="158"/>
  <c r="F597" i="158"/>
  <c r="D597" i="158"/>
  <c r="E597" i="158" s="1"/>
  <c r="B597" i="158"/>
  <c r="J596" i="158"/>
  <c r="I596" i="158"/>
  <c r="H596" i="158"/>
  <c r="F596" i="158"/>
  <c r="D596" i="158"/>
  <c r="E596" i="158" s="1"/>
  <c r="B596" i="158"/>
  <c r="J595" i="158"/>
  <c r="I595" i="158"/>
  <c r="H595" i="158"/>
  <c r="F595" i="158"/>
  <c r="D595" i="158"/>
  <c r="E595" i="158" s="1"/>
  <c r="B595" i="158"/>
  <c r="J594" i="158"/>
  <c r="I594" i="158"/>
  <c r="H594" i="158"/>
  <c r="F594" i="158"/>
  <c r="D594" i="158"/>
  <c r="E594" i="158" s="1"/>
  <c r="B594" i="158"/>
  <c r="J593" i="158"/>
  <c r="I593" i="158"/>
  <c r="H593" i="158"/>
  <c r="F593" i="158"/>
  <c r="D593" i="158"/>
  <c r="E593" i="158" s="1"/>
  <c r="B593" i="158"/>
  <c r="J592" i="158"/>
  <c r="I592" i="158"/>
  <c r="H592" i="158"/>
  <c r="F592" i="158"/>
  <c r="D592" i="158"/>
  <c r="E592" i="158" s="1"/>
  <c r="B592" i="158"/>
  <c r="J591" i="158"/>
  <c r="I591" i="158"/>
  <c r="H591" i="158"/>
  <c r="F591" i="158"/>
  <c r="D591" i="158"/>
  <c r="E591" i="158" s="1"/>
  <c r="B591" i="158"/>
  <c r="J590" i="158"/>
  <c r="I590" i="158"/>
  <c r="H590" i="158"/>
  <c r="F590" i="158"/>
  <c r="D590" i="158"/>
  <c r="E590" i="158" s="1"/>
  <c r="B590" i="158"/>
  <c r="J589" i="158"/>
  <c r="I589" i="158"/>
  <c r="H589" i="158"/>
  <c r="F589" i="158"/>
  <c r="D589" i="158"/>
  <c r="E589" i="158" s="1"/>
  <c r="B589" i="158"/>
  <c r="J588" i="158"/>
  <c r="I588" i="158"/>
  <c r="H588" i="158"/>
  <c r="F588" i="158"/>
  <c r="D588" i="158"/>
  <c r="E588" i="158" s="1"/>
  <c r="B588" i="158"/>
  <c r="J587" i="158"/>
  <c r="I587" i="158"/>
  <c r="H587" i="158"/>
  <c r="F587" i="158"/>
  <c r="D587" i="158"/>
  <c r="E587" i="158" s="1"/>
  <c r="B587" i="158"/>
  <c r="J586" i="158"/>
  <c r="I586" i="158"/>
  <c r="H586" i="158"/>
  <c r="F586" i="158"/>
  <c r="D586" i="158"/>
  <c r="E586" i="158" s="1"/>
  <c r="B586" i="158"/>
  <c r="J585" i="158"/>
  <c r="I585" i="158"/>
  <c r="H585" i="158"/>
  <c r="F585" i="158"/>
  <c r="D585" i="158"/>
  <c r="E585" i="158" s="1"/>
  <c r="B585" i="158"/>
  <c r="J584" i="158"/>
  <c r="I584" i="158"/>
  <c r="H584" i="158"/>
  <c r="F584" i="158"/>
  <c r="D584" i="158"/>
  <c r="E584" i="158" s="1"/>
  <c r="B584" i="158"/>
  <c r="J583" i="158"/>
  <c r="I583" i="158"/>
  <c r="H583" i="158"/>
  <c r="F583" i="158"/>
  <c r="D583" i="158"/>
  <c r="E583" i="158" s="1"/>
  <c r="B583" i="158"/>
  <c r="J582" i="158"/>
  <c r="I582" i="158"/>
  <c r="H582" i="158"/>
  <c r="F582" i="158"/>
  <c r="D582" i="158"/>
  <c r="E582" i="158" s="1"/>
  <c r="B582" i="158"/>
  <c r="J581" i="158"/>
  <c r="I581" i="158"/>
  <c r="H581" i="158"/>
  <c r="F581" i="158"/>
  <c r="D581" i="158"/>
  <c r="E581" i="158" s="1"/>
  <c r="B581" i="158"/>
  <c r="J580" i="158"/>
  <c r="I580" i="158"/>
  <c r="H580" i="158"/>
  <c r="F580" i="158"/>
  <c r="D580" i="158"/>
  <c r="E580" i="158" s="1"/>
  <c r="B580" i="158"/>
  <c r="J579" i="158"/>
  <c r="I579" i="158"/>
  <c r="H579" i="158"/>
  <c r="F579" i="158"/>
  <c r="D579" i="158"/>
  <c r="E579" i="158" s="1"/>
  <c r="B579" i="158"/>
  <c r="J578" i="158"/>
  <c r="I578" i="158"/>
  <c r="H578" i="158"/>
  <c r="F578" i="158"/>
  <c r="D578" i="158"/>
  <c r="E578" i="158" s="1"/>
  <c r="B578" i="158"/>
  <c r="J577" i="158"/>
  <c r="I577" i="158"/>
  <c r="H577" i="158"/>
  <c r="F577" i="158"/>
  <c r="D577" i="158"/>
  <c r="E577" i="158" s="1"/>
  <c r="B577" i="158"/>
  <c r="J576" i="158"/>
  <c r="I576" i="158"/>
  <c r="H576" i="158"/>
  <c r="F576" i="158"/>
  <c r="D576" i="158"/>
  <c r="E576" i="158" s="1"/>
  <c r="B576" i="158"/>
  <c r="J575" i="158"/>
  <c r="I575" i="158"/>
  <c r="H575" i="158"/>
  <c r="F575" i="158"/>
  <c r="D575" i="158"/>
  <c r="E575" i="158" s="1"/>
  <c r="B575" i="158"/>
  <c r="J574" i="158"/>
  <c r="I574" i="158"/>
  <c r="H574" i="158"/>
  <c r="F574" i="158"/>
  <c r="D574" i="158"/>
  <c r="E574" i="158" s="1"/>
  <c r="B574" i="158"/>
  <c r="J573" i="158"/>
  <c r="I573" i="158"/>
  <c r="H573" i="158"/>
  <c r="F573" i="158"/>
  <c r="D573" i="158"/>
  <c r="E573" i="158" s="1"/>
  <c r="B573" i="158"/>
  <c r="J572" i="158"/>
  <c r="I572" i="158"/>
  <c r="H572" i="158"/>
  <c r="F572" i="158"/>
  <c r="D572" i="158"/>
  <c r="E572" i="158" s="1"/>
  <c r="B572" i="158"/>
  <c r="J571" i="158"/>
  <c r="I571" i="158"/>
  <c r="H571" i="158"/>
  <c r="F571" i="158"/>
  <c r="D571" i="158"/>
  <c r="E571" i="158" s="1"/>
  <c r="B571" i="158"/>
  <c r="J570" i="158"/>
  <c r="I570" i="158"/>
  <c r="H570" i="158"/>
  <c r="F570" i="158"/>
  <c r="D570" i="158"/>
  <c r="E570" i="158" s="1"/>
  <c r="B570" i="158"/>
  <c r="J569" i="158"/>
  <c r="I569" i="158"/>
  <c r="H569" i="158"/>
  <c r="F569" i="158"/>
  <c r="D569" i="158"/>
  <c r="E569" i="158" s="1"/>
  <c r="B569" i="158"/>
  <c r="J568" i="158"/>
  <c r="I568" i="158"/>
  <c r="H568" i="158"/>
  <c r="F568" i="158"/>
  <c r="D568" i="158"/>
  <c r="E568" i="158" s="1"/>
  <c r="B568" i="158"/>
  <c r="J567" i="158"/>
  <c r="I567" i="158"/>
  <c r="H567" i="158"/>
  <c r="F567" i="158"/>
  <c r="D567" i="158"/>
  <c r="E567" i="158" s="1"/>
  <c r="B567" i="158"/>
  <c r="J566" i="158"/>
  <c r="I566" i="158"/>
  <c r="H566" i="158"/>
  <c r="F566" i="158"/>
  <c r="D566" i="158"/>
  <c r="E566" i="158" s="1"/>
  <c r="B566" i="158"/>
  <c r="J565" i="158"/>
  <c r="I565" i="158"/>
  <c r="H565" i="158"/>
  <c r="F565" i="158"/>
  <c r="D565" i="158"/>
  <c r="E565" i="158" s="1"/>
  <c r="B565" i="158"/>
  <c r="J564" i="158"/>
  <c r="I564" i="158"/>
  <c r="H564" i="158"/>
  <c r="F564" i="158"/>
  <c r="D564" i="158"/>
  <c r="E564" i="158" s="1"/>
  <c r="B564" i="158"/>
  <c r="J563" i="158"/>
  <c r="I563" i="158"/>
  <c r="H563" i="158"/>
  <c r="F563" i="158"/>
  <c r="D563" i="158"/>
  <c r="E563" i="158" s="1"/>
  <c r="B563" i="158"/>
  <c r="J562" i="158"/>
  <c r="I562" i="158"/>
  <c r="H562" i="158"/>
  <c r="F562" i="158"/>
  <c r="D562" i="158"/>
  <c r="E562" i="158" s="1"/>
  <c r="B562" i="158"/>
  <c r="J561" i="158"/>
  <c r="I561" i="158"/>
  <c r="H561" i="158"/>
  <c r="F561" i="158"/>
  <c r="D561" i="158"/>
  <c r="E561" i="158" s="1"/>
  <c r="B561" i="158"/>
  <c r="J560" i="158"/>
  <c r="I560" i="158"/>
  <c r="H560" i="158"/>
  <c r="F560" i="158"/>
  <c r="D560" i="158"/>
  <c r="E560" i="158" s="1"/>
  <c r="B560" i="158"/>
  <c r="J559" i="158"/>
  <c r="I559" i="158"/>
  <c r="H559" i="158"/>
  <c r="F559" i="158"/>
  <c r="D559" i="158"/>
  <c r="E559" i="158" s="1"/>
  <c r="B559" i="158"/>
  <c r="J558" i="158"/>
  <c r="I558" i="158"/>
  <c r="H558" i="158"/>
  <c r="F558" i="158"/>
  <c r="D558" i="158"/>
  <c r="E558" i="158" s="1"/>
  <c r="B558" i="158"/>
  <c r="J557" i="158"/>
  <c r="I557" i="158"/>
  <c r="H557" i="158"/>
  <c r="F557" i="158"/>
  <c r="D557" i="158"/>
  <c r="E557" i="158" s="1"/>
  <c r="B557" i="158"/>
  <c r="J556" i="158"/>
  <c r="I556" i="158"/>
  <c r="H556" i="158"/>
  <c r="F556" i="158"/>
  <c r="D556" i="158"/>
  <c r="E556" i="158" s="1"/>
  <c r="B556" i="158"/>
  <c r="J555" i="158"/>
  <c r="I555" i="158"/>
  <c r="H555" i="158"/>
  <c r="F555" i="158"/>
  <c r="D555" i="158"/>
  <c r="E555" i="158" s="1"/>
  <c r="B555" i="158"/>
  <c r="J554" i="158"/>
  <c r="I554" i="158"/>
  <c r="H554" i="158"/>
  <c r="F554" i="158"/>
  <c r="D554" i="158"/>
  <c r="E554" i="158" s="1"/>
  <c r="B554" i="158"/>
  <c r="J553" i="158"/>
  <c r="I553" i="158"/>
  <c r="H553" i="158"/>
  <c r="F553" i="158"/>
  <c r="D553" i="158"/>
  <c r="E553" i="158" s="1"/>
  <c r="B553" i="158"/>
  <c r="J552" i="158"/>
  <c r="I552" i="158"/>
  <c r="H552" i="158"/>
  <c r="F552" i="158"/>
  <c r="D552" i="158"/>
  <c r="E552" i="158" s="1"/>
  <c r="B552" i="158"/>
  <c r="J551" i="158"/>
  <c r="I551" i="158"/>
  <c r="H551" i="158"/>
  <c r="F551" i="158"/>
  <c r="D551" i="158"/>
  <c r="E551" i="158" s="1"/>
  <c r="B551" i="158"/>
  <c r="J550" i="158"/>
  <c r="I550" i="158"/>
  <c r="H550" i="158"/>
  <c r="F550" i="158"/>
  <c r="D550" i="158"/>
  <c r="E550" i="158" s="1"/>
  <c r="B550" i="158"/>
  <c r="J549" i="158"/>
  <c r="I549" i="158"/>
  <c r="H549" i="158"/>
  <c r="F549" i="158"/>
  <c r="D549" i="158"/>
  <c r="E549" i="158" s="1"/>
  <c r="B549" i="158"/>
  <c r="J548" i="158"/>
  <c r="I548" i="158"/>
  <c r="H548" i="158"/>
  <c r="F548" i="158"/>
  <c r="D548" i="158"/>
  <c r="E548" i="158" s="1"/>
  <c r="B548" i="158"/>
  <c r="J547" i="158"/>
  <c r="I547" i="158"/>
  <c r="H547" i="158"/>
  <c r="F547" i="158"/>
  <c r="D547" i="158"/>
  <c r="E547" i="158" s="1"/>
  <c r="B547" i="158"/>
  <c r="J546" i="158"/>
  <c r="I546" i="158"/>
  <c r="H546" i="158"/>
  <c r="F546" i="158"/>
  <c r="D546" i="158"/>
  <c r="E546" i="158" s="1"/>
  <c r="B546" i="158"/>
  <c r="J545" i="158"/>
  <c r="I545" i="158"/>
  <c r="H545" i="158"/>
  <c r="F545" i="158"/>
  <c r="D545" i="158"/>
  <c r="E545" i="158" s="1"/>
  <c r="B545" i="158"/>
  <c r="J544" i="158"/>
  <c r="I544" i="158"/>
  <c r="H544" i="158"/>
  <c r="F544" i="158"/>
  <c r="D544" i="158"/>
  <c r="E544" i="158" s="1"/>
  <c r="B544" i="158"/>
  <c r="J543" i="158"/>
  <c r="I543" i="158"/>
  <c r="H543" i="158"/>
  <c r="F543" i="158"/>
  <c r="D543" i="158"/>
  <c r="E543" i="158" s="1"/>
  <c r="B543" i="158"/>
  <c r="J542" i="158"/>
  <c r="I542" i="158"/>
  <c r="H542" i="158"/>
  <c r="F542" i="158"/>
  <c r="D542" i="158"/>
  <c r="E542" i="158" s="1"/>
  <c r="B542" i="158"/>
  <c r="J541" i="158"/>
  <c r="I541" i="158"/>
  <c r="H541" i="158"/>
  <c r="F541" i="158"/>
  <c r="D541" i="158"/>
  <c r="E541" i="158" s="1"/>
  <c r="B541" i="158"/>
  <c r="J540" i="158"/>
  <c r="I540" i="158"/>
  <c r="H540" i="158"/>
  <c r="F540" i="158"/>
  <c r="D540" i="158"/>
  <c r="E540" i="158" s="1"/>
  <c r="B540" i="158"/>
  <c r="J539" i="158"/>
  <c r="I539" i="158"/>
  <c r="H539" i="158"/>
  <c r="F539" i="158"/>
  <c r="D539" i="158"/>
  <c r="E539" i="158" s="1"/>
  <c r="B539" i="158"/>
  <c r="J538" i="158"/>
  <c r="I538" i="158"/>
  <c r="H538" i="158"/>
  <c r="F538" i="158"/>
  <c r="D538" i="158"/>
  <c r="E538" i="158" s="1"/>
  <c r="B538" i="158"/>
  <c r="J537" i="158"/>
  <c r="I537" i="158"/>
  <c r="H537" i="158"/>
  <c r="F537" i="158"/>
  <c r="D537" i="158"/>
  <c r="E537" i="158" s="1"/>
  <c r="B537" i="158"/>
  <c r="J536" i="158"/>
  <c r="I536" i="158"/>
  <c r="H536" i="158"/>
  <c r="F536" i="158"/>
  <c r="D536" i="158"/>
  <c r="E536" i="158" s="1"/>
  <c r="B536" i="158"/>
  <c r="J535" i="158"/>
  <c r="I535" i="158"/>
  <c r="H535" i="158"/>
  <c r="F535" i="158"/>
  <c r="D535" i="158"/>
  <c r="E535" i="158" s="1"/>
  <c r="B535" i="158"/>
  <c r="J534" i="158"/>
  <c r="I534" i="158"/>
  <c r="H534" i="158"/>
  <c r="F534" i="158"/>
  <c r="D534" i="158"/>
  <c r="E534" i="158" s="1"/>
  <c r="B534" i="158"/>
  <c r="J533" i="158"/>
  <c r="I533" i="158"/>
  <c r="H533" i="158"/>
  <c r="F533" i="158"/>
  <c r="D533" i="158"/>
  <c r="E533" i="158" s="1"/>
  <c r="B533" i="158"/>
  <c r="J532" i="158"/>
  <c r="I532" i="158"/>
  <c r="H532" i="158"/>
  <c r="F532" i="158"/>
  <c r="D532" i="158"/>
  <c r="E532" i="158" s="1"/>
  <c r="B532" i="158"/>
  <c r="J531" i="158"/>
  <c r="I531" i="158"/>
  <c r="H531" i="158"/>
  <c r="F531" i="158"/>
  <c r="D531" i="158"/>
  <c r="E531" i="158" s="1"/>
  <c r="B531" i="158"/>
  <c r="J530" i="158"/>
  <c r="I530" i="158"/>
  <c r="H530" i="158"/>
  <c r="F530" i="158"/>
  <c r="D530" i="158"/>
  <c r="E530" i="158" s="1"/>
  <c r="B530" i="158"/>
  <c r="J529" i="158"/>
  <c r="I529" i="158"/>
  <c r="H529" i="158"/>
  <c r="F529" i="158"/>
  <c r="D529" i="158"/>
  <c r="E529" i="158" s="1"/>
  <c r="B529" i="158"/>
  <c r="J528" i="158"/>
  <c r="I528" i="158"/>
  <c r="H528" i="158"/>
  <c r="F528" i="158"/>
  <c r="D528" i="158"/>
  <c r="E528" i="158" s="1"/>
  <c r="B528" i="158"/>
  <c r="J527" i="158"/>
  <c r="I527" i="158"/>
  <c r="H527" i="158"/>
  <c r="F527" i="158"/>
  <c r="D527" i="158"/>
  <c r="E527" i="158" s="1"/>
  <c r="B527" i="158"/>
  <c r="J526" i="158"/>
  <c r="I526" i="158"/>
  <c r="H526" i="158"/>
  <c r="F526" i="158"/>
  <c r="D526" i="158"/>
  <c r="E526" i="158" s="1"/>
  <c r="B526" i="158"/>
  <c r="J525" i="158"/>
  <c r="I525" i="158"/>
  <c r="H525" i="158"/>
  <c r="F525" i="158"/>
  <c r="D525" i="158"/>
  <c r="E525" i="158" s="1"/>
  <c r="B525" i="158"/>
  <c r="J524" i="158"/>
  <c r="I524" i="158"/>
  <c r="H524" i="158"/>
  <c r="F524" i="158"/>
  <c r="D524" i="158"/>
  <c r="E524" i="158" s="1"/>
  <c r="B524" i="158"/>
  <c r="J523" i="158"/>
  <c r="I523" i="158"/>
  <c r="H523" i="158"/>
  <c r="F523" i="158"/>
  <c r="D523" i="158"/>
  <c r="E523" i="158" s="1"/>
  <c r="B523" i="158"/>
  <c r="J522" i="158"/>
  <c r="I522" i="158"/>
  <c r="H522" i="158"/>
  <c r="F522" i="158"/>
  <c r="D522" i="158"/>
  <c r="E522" i="158" s="1"/>
  <c r="B522" i="158"/>
  <c r="J521" i="158"/>
  <c r="I521" i="158"/>
  <c r="H521" i="158"/>
  <c r="F521" i="158"/>
  <c r="D521" i="158"/>
  <c r="E521" i="158" s="1"/>
  <c r="B521" i="158"/>
  <c r="J520" i="158"/>
  <c r="I520" i="158"/>
  <c r="H520" i="158"/>
  <c r="F520" i="158"/>
  <c r="D520" i="158"/>
  <c r="E520" i="158" s="1"/>
  <c r="B520" i="158"/>
  <c r="J519" i="158"/>
  <c r="I519" i="158"/>
  <c r="H519" i="158"/>
  <c r="F519" i="158"/>
  <c r="D519" i="158"/>
  <c r="E519" i="158" s="1"/>
  <c r="B519" i="158"/>
  <c r="J518" i="158"/>
  <c r="I518" i="158"/>
  <c r="H518" i="158"/>
  <c r="F518" i="158"/>
  <c r="D518" i="158"/>
  <c r="E518" i="158" s="1"/>
  <c r="B518" i="158"/>
  <c r="J517" i="158"/>
  <c r="I517" i="158"/>
  <c r="H517" i="158"/>
  <c r="F517" i="158"/>
  <c r="D517" i="158"/>
  <c r="E517" i="158" s="1"/>
  <c r="B517" i="158"/>
  <c r="J516" i="158"/>
  <c r="I516" i="158"/>
  <c r="H516" i="158"/>
  <c r="F516" i="158"/>
  <c r="D516" i="158"/>
  <c r="E516" i="158" s="1"/>
  <c r="B516" i="158"/>
  <c r="J515" i="158"/>
  <c r="I515" i="158"/>
  <c r="H515" i="158"/>
  <c r="F515" i="158"/>
  <c r="D515" i="158"/>
  <c r="E515" i="158" s="1"/>
  <c r="B515" i="158"/>
  <c r="J514" i="158"/>
  <c r="I514" i="158"/>
  <c r="H514" i="158"/>
  <c r="F514" i="158"/>
  <c r="D514" i="158"/>
  <c r="E514" i="158" s="1"/>
  <c r="B514" i="158"/>
  <c r="J513" i="158"/>
  <c r="I513" i="158"/>
  <c r="H513" i="158"/>
  <c r="F513" i="158"/>
  <c r="D513" i="158"/>
  <c r="E513" i="158" s="1"/>
  <c r="B513" i="158"/>
  <c r="J512" i="158"/>
  <c r="I512" i="158"/>
  <c r="H512" i="158"/>
  <c r="F512" i="158"/>
  <c r="D512" i="158"/>
  <c r="E512" i="158" s="1"/>
  <c r="B512" i="158"/>
  <c r="J511" i="158"/>
  <c r="I511" i="158"/>
  <c r="H511" i="158"/>
  <c r="F511" i="158"/>
  <c r="D511" i="158"/>
  <c r="E511" i="158" s="1"/>
  <c r="B511" i="158"/>
  <c r="J510" i="158"/>
  <c r="I510" i="158"/>
  <c r="H510" i="158"/>
  <c r="F510" i="158"/>
  <c r="D510" i="158"/>
  <c r="E510" i="158" s="1"/>
  <c r="B510" i="158"/>
  <c r="J509" i="158"/>
  <c r="I509" i="158"/>
  <c r="H509" i="158"/>
  <c r="F509" i="158"/>
  <c r="D509" i="158"/>
  <c r="E509" i="158" s="1"/>
  <c r="B509" i="158"/>
  <c r="J508" i="158"/>
  <c r="I508" i="158"/>
  <c r="H508" i="158"/>
  <c r="F508" i="158"/>
  <c r="D508" i="158"/>
  <c r="E508" i="158" s="1"/>
  <c r="B508" i="158"/>
  <c r="J507" i="158"/>
  <c r="I507" i="158"/>
  <c r="H507" i="158"/>
  <c r="F507" i="158"/>
  <c r="D507" i="158"/>
  <c r="E507" i="158" s="1"/>
  <c r="B507" i="158"/>
  <c r="J506" i="158"/>
  <c r="I506" i="158"/>
  <c r="H506" i="158"/>
  <c r="F506" i="158"/>
  <c r="D506" i="158"/>
  <c r="E506" i="158" s="1"/>
  <c r="B506" i="158"/>
  <c r="J505" i="158"/>
  <c r="I505" i="158"/>
  <c r="H505" i="158"/>
  <c r="F505" i="158"/>
  <c r="D505" i="158"/>
  <c r="E505" i="158" s="1"/>
  <c r="B505" i="158"/>
  <c r="J504" i="158"/>
  <c r="I504" i="158"/>
  <c r="H504" i="158"/>
  <c r="F504" i="158"/>
  <c r="D504" i="158"/>
  <c r="E504" i="158" s="1"/>
  <c r="B504" i="158"/>
  <c r="J503" i="158"/>
  <c r="I503" i="158"/>
  <c r="H503" i="158"/>
  <c r="F503" i="158"/>
  <c r="D503" i="158"/>
  <c r="E503" i="158" s="1"/>
  <c r="B503" i="158"/>
  <c r="J502" i="158"/>
  <c r="I502" i="158"/>
  <c r="H502" i="158"/>
  <c r="F502" i="158"/>
  <c r="D502" i="158"/>
  <c r="E502" i="158" s="1"/>
  <c r="B502" i="158"/>
  <c r="J501" i="158"/>
  <c r="I501" i="158"/>
  <c r="H501" i="158"/>
  <c r="F501" i="158"/>
  <c r="D501" i="158"/>
  <c r="E501" i="158" s="1"/>
  <c r="B501" i="158"/>
  <c r="J500" i="158"/>
  <c r="I500" i="158"/>
  <c r="H500" i="158"/>
  <c r="F500" i="158"/>
  <c r="D500" i="158"/>
  <c r="E500" i="158" s="1"/>
  <c r="B500" i="158"/>
  <c r="J499" i="158"/>
  <c r="I499" i="158"/>
  <c r="H499" i="158"/>
  <c r="F499" i="158"/>
  <c r="D499" i="158"/>
  <c r="E499" i="158" s="1"/>
  <c r="B499" i="158"/>
  <c r="J498" i="158"/>
  <c r="I498" i="158"/>
  <c r="H498" i="158"/>
  <c r="F498" i="158"/>
  <c r="D498" i="158"/>
  <c r="E498" i="158" s="1"/>
  <c r="B498" i="158"/>
  <c r="J497" i="158"/>
  <c r="I497" i="158"/>
  <c r="H497" i="158"/>
  <c r="F497" i="158"/>
  <c r="D497" i="158"/>
  <c r="E497" i="158" s="1"/>
  <c r="B497" i="158"/>
  <c r="J496" i="158"/>
  <c r="I496" i="158"/>
  <c r="H496" i="158"/>
  <c r="F496" i="158"/>
  <c r="D496" i="158"/>
  <c r="E496" i="158" s="1"/>
  <c r="B496" i="158"/>
  <c r="J495" i="158"/>
  <c r="I495" i="158"/>
  <c r="H495" i="158"/>
  <c r="F495" i="158"/>
  <c r="D495" i="158"/>
  <c r="E495" i="158" s="1"/>
  <c r="B495" i="158"/>
  <c r="J494" i="158"/>
  <c r="I494" i="158"/>
  <c r="H494" i="158"/>
  <c r="F494" i="158"/>
  <c r="D494" i="158"/>
  <c r="E494" i="158" s="1"/>
  <c r="B494" i="158"/>
  <c r="J493" i="158"/>
  <c r="I493" i="158"/>
  <c r="H493" i="158"/>
  <c r="F493" i="158"/>
  <c r="D493" i="158"/>
  <c r="E493" i="158" s="1"/>
  <c r="B493" i="158"/>
  <c r="J492" i="158"/>
  <c r="I492" i="158"/>
  <c r="H492" i="158"/>
  <c r="F492" i="158"/>
  <c r="D492" i="158"/>
  <c r="E492" i="158" s="1"/>
  <c r="B492" i="158"/>
  <c r="J491" i="158"/>
  <c r="I491" i="158"/>
  <c r="H491" i="158"/>
  <c r="F491" i="158"/>
  <c r="D491" i="158"/>
  <c r="E491" i="158" s="1"/>
  <c r="B491" i="158"/>
  <c r="J490" i="158"/>
  <c r="I490" i="158"/>
  <c r="H490" i="158"/>
  <c r="F490" i="158"/>
  <c r="D490" i="158"/>
  <c r="E490" i="158" s="1"/>
  <c r="B490" i="158"/>
  <c r="J489" i="158"/>
  <c r="I489" i="158"/>
  <c r="H489" i="158"/>
  <c r="F489" i="158"/>
  <c r="D489" i="158"/>
  <c r="E489" i="158" s="1"/>
  <c r="B489" i="158"/>
  <c r="J488" i="158"/>
  <c r="I488" i="158"/>
  <c r="H488" i="158"/>
  <c r="F488" i="158"/>
  <c r="D488" i="158"/>
  <c r="E488" i="158" s="1"/>
  <c r="B488" i="158"/>
  <c r="J487" i="158"/>
  <c r="I487" i="158"/>
  <c r="H487" i="158"/>
  <c r="F487" i="158"/>
  <c r="D487" i="158"/>
  <c r="E487" i="158" s="1"/>
  <c r="B487" i="158"/>
  <c r="J486" i="158"/>
  <c r="I486" i="158"/>
  <c r="H486" i="158"/>
  <c r="F486" i="158"/>
  <c r="D486" i="158"/>
  <c r="E486" i="158" s="1"/>
  <c r="B486" i="158"/>
  <c r="J485" i="158"/>
  <c r="I485" i="158"/>
  <c r="H485" i="158"/>
  <c r="F485" i="158"/>
  <c r="D485" i="158"/>
  <c r="E485" i="158" s="1"/>
  <c r="B485" i="158"/>
  <c r="J484" i="158"/>
  <c r="I484" i="158"/>
  <c r="H484" i="158"/>
  <c r="F484" i="158"/>
  <c r="D484" i="158"/>
  <c r="E484" i="158" s="1"/>
  <c r="B484" i="158"/>
  <c r="J483" i="158"/>
  <c r="I483" i="158"/>
  <c r="H483" i="158"/>
  <c r="F483" i="158"/>
  <c r="D483" i="158"/>
  <c r="E483" i="158" s="1"/>
  <c r="B483" i="158"/>
  <c r="J482" i="158"/>
  <c r="I482" i="158"/>
  <c r="H482" i="158"/>
  <c r="F482" i="158"/>
  <c r="D482" i="158"/>
  <c r="E482" i="158" s="1"/>
  <c r="B482" i="158"/>
  <c r="J481" i="158"/>
  <c r="I481" i="158"/>
  <c r="H481" i="158"/>
  <c r="F481" i="158"/>
  <c r="D481" i="158"/>
  <c r="E481" i="158" s="1"/>
  <c r="B481" i="158"/>
  <c r="J480" i="158"/>
  <c r="I480" i="158"/>
  <c r="H480" i="158"/>
  <c r="F480" i="158"/>
  <c r="D480" i="158"/>
  <c r="E480" i="158" s="1"/>
  <c r="B480" i="158"/>
  <c r="J479" i="158"/>
  <c r="I479" i="158"/>
  <c r="H479" i="158"/>
  <c r="F479" i="158"/>
  <c r="D479" i="158"/>
  <c r="E479" i="158" s="1"/>
  <c r="B479" i="158"/>
  <c r="J478" i="158"/>
  <c r="I478" i="158"/>
  <c r="H478" i="158"/>
  <c r="F478" i="158"/>
  <c r="D478" i="158"/>
  <c r="E478" i="158" s="1"/>
  <c r="B478" i="158"/>
  <c r="J477" i="158"/>
  <c r="I477" i="158"/>
  <c r="H477" i="158"/>
  <c r="F477" i="158"/>
  <c r="D477" i="158"/>
  <c r="E477" i="158" s="1"/>
  <c r="B477" i="158"/>
  <c r="J476" i="158"/>
  <c r="I476" i="158"/>
  <c r="H476" i="158"/>
  <c r="F476" i="158"/>
  <c r="D476" i="158"/>
  <c r="E476" i="158" s="1"/>
  <c r="B476" i="158"/>
  <c r="J475" i="158"/>
  <c r="I475" i="158"/>
  <c r="H475" i="158"/>
  <c r="F475" i="158"/>
  <c r="D475" i="158"/>
  <c r="E475" i="158" s="1"/>
  <c r="B475" i="158"/>
  <c r="J474" i="158"/>
  <c r="I474" i="158"/>
  <c r="H474" i="158"/>
  <c r="F474" i="158"/>
  <c r="D474" i="158"/>
  <c r="E474" i="158" s="1"/>
  <c r="B474" i="158"/>
  <c r="J473" i="158"/>
  <c r="I473" i="158"/>
  <c r="H473" i="158"/>
  <c r="F473" i="158"/>
  <c r="D473" i="158"/>
  <c r="E473" i="158" s="1"/>
  <c r="B473" i="158"/>
  <c r="J472" i="158"/>
  <c r="I472" i="158"/>
  <c r="H472" i="158"/>
  <c r="F472" i="158"/>
  <c r="D472" i="158"/>
  <c r="E472" i="158" s="1"/>
  <c r="B472" i="158"/>
  <c r="J471" i="158"/>
  <c r="I471" i="158"/>
  <c r="H471" i="158"/>
  <c r="F471" i="158"/>
  <c r="D471" i="158"/>
  <c r="E471" i="158" s="1"/>
  <c r="B471" i="158"/>
  <c r="J470" i="158"/>
  <c r="I470" i="158"/>
  <c r="H470" i="158"/>
  <c r="F470" i="158"/>
  <c r="D470" i="158"/>
  <c r="E470" i="158" s="1"/>
  <c r="B470" i="158"/>
  <c r="J469" i="158"/>
  <c r="I469" i="158"/>
  <c r="H469" i="158"/>
  <c r="F469" i="158"/>
  <c r="D469" i="158"/>
  <c r="E469" i="158" s="1"/>
  <c r="B469" i="158"/>
  <c r="J468" i="158"/>
  <c r="I468" i="158"/>
  <c r="H468" i="158"/>
  <c r="F468" i="158"/>
  <c r="D468" i="158"/>
  <c r="E468" i="158" s="1"/>
  <c r="B468" i="158"/>
  <c r="J467" i="158"/>
  <c r="I467" i="158"/>
  <c r="H467" i="158"/>
  <c r="F467" i="158"/>
  <c r="D467" i="158"/>
  <c r="E467" i="158" s="1"/>
  <c r="B467" i="158"/>
  <c r="J466" i="158"/>
  <c r="I466" i="158"/>
  <c r="H466" i="158"/>
  <c r="F466" i="158"/>
  <c r="D466" i="158"/>
  <c r="E466" i="158" s="1"/>
  <c r="B466" i="158"/>
  <c r="J465" i="158"/>
  <c r="I465" i="158"/>
  <c r="H465" i="158"/>
  <c r="F465" i="158"/>
  <c r="D465" i="158"/>
  <c r="E465" i="158" s="1"/>
  <c r="B465" i="158"/>
  <c r="J464" i="158"/>
  <c r="I464" i="158"/>
  <c r="H464" i="158"/>
  <c r="F464" i="158"/>
  <c r="D464" i="158"/>
  <c r="E464" i="158" s="1"/>
  <c r="B464" i="158"/>
  <c r="J463" i="158"/>
  <c r="I463" i="158"/>
  <c r="H463" i="158"/>
  <c r="F463" i="158"/>
  <c r="D463" i="158"/>
  <c r="E463" i="158" s="1"/>
  <c r="B463" i="158"/>
  <c r="J462" i="158"/>
  <c r="I462" i="158"/>
  <c r="H462" i="158"/>
  <c r="F462" i="158"/>
  <c r="D462" i="158"/>
  <c r="E462" i="158" s="1"/>
  <c r="B462" i="158"/>
  <c r="J461" i="158"/>
  <c r="I461" i="158"/>
  <c r="H461" i="158"/>
  <c r="F461" i="158"/>
  <c r="D461" i="158"/>
  <c r="E461" i="158" s="1"/>
  <c r="B461" i="158"/>
  <c r="J460" i="158"/>
  <c r="I460" i="158"/>
  <c r="H460" i="158"/>
  <c r="F460" i="158"/>
  <c r="D460" i="158"/>
  <c r="E460" i="158" s="1"/>
  <c r="B460" i="158"/>
  <c r="J459" i="158"/>
  <c r="I459" i="158"/>
  <c r="H459" i="158"/>
  <c r="F459" i="158"/>
  <c r="D459" i="158"/>
  <c r="E459" i="158" s="1"/>
  <c r="B459" i="158"/>
  <c r="J458" i="158"/>
  <c r="I458" i="158"/>
  <c r="H458" i="158"/>
  <c r="F458" i="158"/>
  <c r="D458" i="158"/>
  <c r="E458" i="158" s="1"/>
  <c r="B458" i="158"/>
  <c r="J457" i="158"/>
  <c r="I457" i="158"/>
  <c r="H457" i="158"/>
  <c r="F457" i="158"/>
  <c r="D457" i="158"/>
  <c r="E457" i="158" s="1"/>
  <c r="B457" i="158"/>
  <c r="J456" i="158"/>
  <c r="I456" i="158"/>
  <c r="H456" i="158"/>
  <c r="F456" i="158"/>
  <c r="D456" i="158"/>
  <c r="E456" i="158" s="1"/>
  <c r="B456" i="158"/>
  <c r="J455" i="158"/>
  <c r="I455" i="158"/>
  <c r="H455" i="158"/>
  <c r="F455" i="158"/>
  <c r="D455" i="158"/>
  <c r="E455" i="158" s="1"/>
  <c r="B455" i="158"/>
  <c r="J454" i="158"/>
  <c r="I454" i="158"/>
  <c r="H454" i="158"/>
  <c r="F454" i="158"/>
  <c r="D454" i="158"/>
  <c r="E454" i="158" s="1"/>
  <c r="B454" i="158"/>
  <c r="J453" i="158"/>
  <c r="I453" i="158"/>
  <c r="H453" i="158"/>
  <c r="F453" i="158"/>
  <c r="D453" i="158"/>
  <c r="E453" i="158" s="1"/>
  <c r="B453" i="158"/>
  <c r="J452" i="158"/>
  <c r="I452" i="158"/>
  <c r="H452" i="158"/>
  <c r="F452" i="158"/>
  <c r="D452" i="158"/>
  <c r="E452" i="158" s="1"/>
  <c r="B452" i="158"/>
  <c r="J451" i="158"/>
  <c r="I451" i="158"/>
  <c r="H451" i="158"/>
  <c r="F451" i="158"/>
  <c r="D451" i="158"/>
  <c r="E451" i="158" s="1"/>
  <c r="B451" i="158"/>
  <c r="J450" i="158"/>
  <c r="I450" i="158"/>
  <c r="H450" i="158"/>
  <c r="F450" i="158"/>
  <c r="D450" i="158"/>
  <c r="E450" i="158" s="1"/>
  <c r="B450" i="158"/>
  <c r="J449" i="158"/>
  <c r="I449" i="158"/>
  <c r="H449" i="158"/>
  <c r="F449" i="158"/>
  <c r="D449" i="158"/>
  <c r="E449" i="158" s="1"/>
  <c r="B449" i="158"/>
  <c r="J448" i="158"/>
  <c r="I448" i="158"/>
  <c r="H448" i="158"/>
  <c r="F448" i="158"/>
  <c r="D448" i="158"/>
  <c r="E448" i="158" s="1"/>
  <c r="B448" i="158"/>
  <c r="J447" i="158"/>
  <c r="I447" i="158"/>
  <c r="H447" i="158"/>
  <c r="F447" i="158"/>
  <c r="D447" i="158"/>
  <c r="E447" i="158" s="1"/>
  <c r="B447" i="158"/>
  <c r="J446" i="158"/>
  <c r="I446" i="158"/>
  <c r="H446" i="158"/>
  <c r="F446" i="158"/>
  <c r="D446" i="158"/>
  <c r="E446" i="158" s="1"/>
  <c r="B446" i="158"/>
  <c r="J445" i="158"/>
  <c r="I445" i="158"/>
  <c r="H445" i="158"/>
  <c r="F445" i="158"/>
  <c r="D445" i="158"/>
  <c r="E445" i="158" s="1"/>
  <c r="B445" i="158"/>
  <c r="J444" i="158"/>
  <c r="I444" i="158"/>
  <c r="H444" i="158"/>
  <c r="F444" i="158"/>
  <c r="D444" i="158"/>
  <c r="E444" i="158" s="1"/>
  <c r="B444" i="158"/>
  <c r="J443" i="158"/>
  <c r="I443" i="158"/>
  <c r="H443" i="158"/>
  <c r="F443" i="158"/>
  <c r="D443" i="158"/>
  <c r="E443" i="158" s="1"/>
  <c r="B443" i="158"/>
  <c r="J442" i="158"/>
  <c r="I442" i="158"/>
  <c r="H442" i="158"/>
  <c r="F442" i="158"/>
  <c r="D442" i="158"/>
  <c r="E442" i="158" s="1"/>
  <c r="B442" i="158"/>
  <c r="J441" i="158"/>
  <c r="I441" i="158"/>
  <c r="H441" i="158"/>
  <c r="F441" i="158"/>
  <c r="D441" i="158"/>
  <c r="E441" i="158" s="1"/>
  <c r="B441" i="158"/>
  <c r="J440" i="158"/>
  <c r="I440" i="158"/>
  <c r="H440" i="158"/>
  <c r="F440" i="158"/>
  <c r="D440" i="158"/>
  <c r="E440" i="158" s="1"/>
  <c r="B440" i="158"/>
  <c r="J439" i="158"/>
  <c r="I439" i="158"/>
  <c r="H439" i="158"/>
  <c r="F439" i="158"/>
  <c r="D439" i="158"/>
  <c r="E439" i="158" s="1"/>
  <c r="B439" i="158"/>
  <c r="J438" i="158"/>
  <c r="I438" i="158"/>
  <c r="H438" i="158"/>
  <c r="F438" i="158"/>
  <c r="D438" i="158"/>
  <c r="E438" i="158" s="1"/>
  <c r="B438" i="158"/>
  <c r="J437" i="158"/>
  <c r="I437" i="158"/>
  <c r="H437" i="158"/>
  <c r="F437" i="158"/>
  <c r="D437" i="158"/>
  <c r="E437" i="158" s="1"/>
  <c r="B437" i="158"/>
  <c r="J436" i="158"/>
  <c r="I436" i="158"/>
  <c r="H436" i="158"/>
  <c r="F436" i="158"/>
  <c r="D436" i="158"/>
  <c r="E436" i="158" s="1"/>
  <c r="B436" i="158"/>
  <c r="J435" i="158"/>
  <c r="I435" i="158"/>
  <c r="H435" i="158"/>
  <c r="F435" i="158"/>
  <c r="D435" i="158"/>
  <c r="E435" i="158" s="1"/>
  <c r="B435" i="158"/>
  <c r="J434" i="158"/>
  <c r="I434" i="158"/>
  <c r="H434" i="158"/>
  <c r="F434" i="158"/>
  <c r="D434" i="158"/>
  <c r="E434" i="158" s="1"/>
  <c r="B434" i="158"/>
  <c r="J433" i="158"/>
  <c r="I433" i="158"/>
  <c r="H433" i="158"/>
  <c r="F433" i="158"/>
  <c r="D433" i="158"/>
  <c r="E433" i="158" s="1"/>
  <c r="B433" i="158"/>
  <c r="J432" i="158"/>
  <c r="I432" i="158"/>
  <c r="H432" i="158"/>
  <c r="F432" i="158"/>
  <c r="D432" i="158"/>
  <c r="E432" i="158" s="1"/>
  <c r="B432" i="158"/>
  <c r="J431" i="158"/>
  <c r="I431" i="158"/>
  <c r="H431" i="158"/>
  <c r="F431" i="158"/>
  <c r="D431" i="158"/>
  <c r="E431" i="158" s="1"/>
  <c r="B431" i="158"/>
  <c r="J430" i="158"/>
  <c r="I430" i="158"/>
  <c r="H430" i="158"/>
  <c r="F430" i="158"/>
  <c r="D430" i="158"/>
  <c r="E430" i="158" s="1"/>
  <c r="B430" i="158"/>
  <c r="J429" i="158"/>
  <c r="I429" i="158"/>
  <c r="H429" i="158"/>
  <c r="F429" i="158"/>
  <c r="D429" i="158"/>
  <c r="E429" i="158" s="1"/>
  <c r="B429" i="158"/>
  <c r="J428" i="158"/>
  <c r="I428" i="158"/>
  <c r="H428" i="158"/>
  <c r="F428" i="158"/>
  <c r="D428" i="158"/>
  <c r="E428" i="158" s="1"/>
  <c r="B428" i="158"/>
  <c r="J427" i="158"/>
  <c r="I427" i="158"/>
  <c r="H427" i="158"/>
  <c r="F427" i="158"/>
  <c r="D427" i="158"/>
  <c r="E427" i="158" s="1"/>
  <c r="B427" i="158"/>
  <c r="J426" i="158"/>
  <c r="I426" i="158"/>
  <c r="H426" i="158"/>
  <c r="F426" i="158"/>
  <c r="D426" i="158"/>
  <c r="E426" i="158" s="1"/>
  <c r="B426" i="158"/>
  <c r="J425" i="158"/>
  <c r="I425" i="158"/>
  <c r="H425" i="158"/>
  <c r="F425" i="158"/>
  <c r="D425" i="158"/>
  <c r="E425" i="158" s="1"/>
  <c r="B425" i="158"/>
  <c r="J424" i="158"/>
  <c r="I424" i="158"/>
  <c r="H424" i="158"/>
  <c r="F424" i="158"/>
  <c r="D424" i="158"/>
  <c r="E424" i="158" s="1"/>
  <c r="B424" i="158"/>
  <c r="J423" i="158"/>
  <c r="I423" i="158"/>
  <c r="H423" i="158"/>
  <c r="F423" i="158"/>
  <c r="D423" i="158"/>
  <c r="E423" i="158" s="1"/>
  <c r="B423" i="158"/>
  <c r="J422" i="158"/>
  <c r="I422" i="158"/>
  <c r="H422" i="158"/>
  <c r="F422" i="158"/>
  <c r="D422" i="158"/>
  <c r="E422" i="158" s="1"/>
  <c r="B422" i="158"/>
  <c r="J421" i="158"/>
  <c r="I421" i="158"/>
  <c r="H421" i="158"/>
  <c r="F421" i="158"/>
  <c r="D421" i="158"/>
  <c r="E421" i="158" s="1"/>
  <c r="B421" i="158"/>
  <c r="J420" i="158"/>
  <c r="I420" i="158"/>
  <c r="H420" i="158"/>
  <c r="F420" i="158"/>
  <c r="D420" i="158"/>
  <c r="E420" i="158" s="1"/>
  <c r="B420" i="158"/>
  <c r="J419" i="158"/>
  <c r="I419" i="158"/>
  <c r="H419" i="158"/>
  <c r="F419" i="158"/>
  <c r="D419" i="158"/>
  <c r="E419" i="158" s="1"/>
  <c r="B419" i="158"/>
  <c r="J418" i="158"/>
  <c r="I418" i="158"/>
  <c r="H418" i="158"/>
  <c r="F418" i="158"/>
  <c r="D418" i="158"/>
  <c r="E418" i="158" s="1"/>
  <c r="B418" i="158"/>
  <c r="J417" i="158"/>
  <c r="I417" i="158"/>
  <c r="H417" i="158"/>
  <c r="F417" i="158"/>
  <c r="D417" i="158"/>
  <c r="E417" i="158" s="1"/>
  <c r="B417" i="158"/>
  <c r="J416" i="158"/>
  <c r="I416" i="158"/>
  <c r="H416" i="158"/>
  <c r="F416" i="158"/>
  <c r="D416" i="158"/>
  <c r="E416" i="158" s="1"/>
  <c r="B416" i="158"/>
  <c r="J415" i="158"/>
  <c r="I415" i="158"/>
  <c r="H415" i="158"/>
  <c r="F415" i="158"/>
  <c r="D415" i="158"/>
  <c r="E415" i="158" s="1"/>
  <c r="B415" i="158"/>
  <c r="J414" i="158"/>
  <c r="I414" i="158"/>
  <c r="H414" i="158"/>
  <c r="F414" i="158"/>
  <c r="D414" i="158"/>
  <c r="E414" i="158" s="1"/>
  <c r="B414" i="158"/>
  <c r="J413" i="158"/>
  <c r="I413" i="158"/>
  <c r="H413" i="158"/>
  <c r="F413" i="158"/>
  <c r="D413" i="158"/>
  <c r="E413" i="158" s="1"/>
  <c r="B413" i="158"/>
  <c r="J412" i="158"/>
  <c r="I412" i="158"/>
  <c r="H412" i="158"/>
  <c r="F412" i="158"/>
  <c r="D412" i="158"/>
  <c r="E412" i="158" s="1"/>
  <c r="B412" i="158"/>
  <c r="J411" i="158"/>
  <c r="I411" i="158"/>
  <c r="H411" i="158"/>
  <c r="F411" i="158"/>
  <c r="D411" i="158"/>
  <c r="E411" i="158" s="1"/>
  <c r="B411" i="158"/>
  <c r="J410" i="158"/>
  <c r="I410" i="158"/>
  <c r="H410" i="158"/>
  <c r="F410" i="158"/>
  <c r="D410" i="158"/>
  <c r="E410" i="158" s="1"/>
  <c r="B410" i="158"/>
  <c r="J409" i="158"/>
  <c r="I409" i="158"/>
  <c r="H409" i="158"/>
  <c r="F409" i="158"/>
  <c r="D409" i="158"/>
  <c r="E409" i="158" s="1"/>
  <c r="B409" i="158"/>
  <c r="J408" i="158"/>
  <c r="I408" i="158"/>
  <c r="H408" i="158"/>
  <c r="F408" i="158"/>
  <c r="D408" i="158"/>
  <c r="E408" i="158" s="1"/>
  <c r="B408" i="158"/>
  <c r="J407" i="158"/>
  <c r="I407" i="158"/>
  <c r="H407" i="158"/>
  <c r="F407" i="158"/>
  <c r="D407" i="158"/>
  <c r="E407" i="158" s="1"/>
  <c r="B407" i="158"/>
  <c r="J406" i="158"/>
  <c r="I406" i="158"/>
  <c r="H406" i="158"/>
  <c r="F406" i="158"/>
  <c r="D406" i="158"/>
  <c r="E406" i="158" s="1"/>
  <c r="B406" i="158"/>
  <c r="J405" i="158"/>
  <c r="I405" i="158"/>
  <c r="H405" i="158"/>
  <c r="F405" i="158"/>
  <c r="D405" i="158"/>
  <c r="E405" i="158" s="1"/>
  <c r="B405" i="158"/>
  <c r="J404" i="158"/>
  <c r="I404" i="158"/>
  <c r="H404" i="158"/>
  <c r="F404" i="158"/>
  <c r="D404" i="158"/>
  <c r="E404" i="158" s="1"/>
  <c r="B404" i="158"/>
  <c r="J403" i="158"/>
  <c r="I403" i="158"/>
  <c r="H403" i="158"/>
  <c r="F403" i="158"/>
  <c r="D403" i="158"/>
  <c r="E403" i="158" s="1"/>
  <c r="B403" i="158"/>
  <c r="J402" i="158"/>
  <c r="I402" i="158"/>
  <c r="H402" i="158"/>
  <c r="F402" i="158"/>
  <c r="D402" i="158"/>
  <c r="E402" i="158" s="1"/>
  <c r="B402" i="158"/>
  <c r="J401" i="158"/>
  <c r="I401" i="158"/>
  <c r="H401" i="158"/>
  <c r="F401" i="158"/>
  <c r="D401" i="158"/>
  <c r="E401" i="158" s="1"/>
  <c r="B401" i="158"/>
  <c r="J400" i="158"/>
  <c r="I400" i="158"/>
  <c r="H400" i="158"/>
  <c r="F400" i="158"/>
  <c r="D400" i="158"/>
  <c r="E400" i="158" s="1"/>
  <c r="B400" i="158"/>
  <c r="J399" i="158"/>
  <c r="I399" i="158"/>
  <c r="H399" i="158"/>
  <c r="F399" i="158"/>
  <c r="D399" i="158"/>
  <c r="E399" i="158" s="1"/>
  <c r="B399" i="158"/>
  <c r="J398" i="158"/>
  <c r="I398" i="158"/>
  <c r="H398" i="158"/>
  <c r="F398" i="158"/>
  <c r="D398" i="158"/>
  <c r="E398" i="158" s="1"/>
  <c r="B398" i="158"/>
  <c r="J397" i="158"/>
  <c r="I397" i="158"/>
  <c r="H397" i="158"/>
  <c r="F397" i="158"/>
  <c r="D397" i="158"/>
  <c r="E397" i="158" s="1"/>
  <c r="B397" i="158"/>
  <c r="J396" i="158"/>
  <c r="I396" i="158"/>
  <c r="H396" i="158"/>
  <c r="F396" i="158"/>
  <c r="D396" i="158"/>
  <c r="E396" i="158" s="1"/>
  <c r="B396" i="158"/>
  <c r="J395" i="158"/>
  <c r="I395" i="158"/>
  <c r="H395" i="158"/>
  <c r="F395" i="158"/>
  <c r="D395" i="158"/>
  <c r="E395" i="158" s="1"/>
  <c r="B395" i="158"/>
  <c r="J394" i="158"/>
  <c r="I394" i="158"/>
  <c r="H394" i="158"/>
  <c r="F394" i="158"/>
  <c r="D394" i="158"/>
  <c r="E394" i="158" s="1"/>
  <c r="B394" i="158"/>
  <c r="J393" i="158"/>
  <c r="I393" i="158"/>
  <c r="H393" i="158"/>
  <c r="F393" i="158"/>
  <c r="D393" i="158"/>
  <c r="E393" i="158" s="1"/>
  <c r="B393" i="158"/>
  <c r="J392" i="158"/>
  <c r="I392" i="158"/>
  <c r="H392" i="158"/>
  <c r="F392" i="158"/>
  <c r="D392" i="158"/>
  <c r="E392" i="158" s="1"/>
  <c r="B392" i="158"/>
  <c r="J391" i="158"/>
  <c r="I391" i="158"/>
  <c r="H391" i="158"/>
  <c r="F391" i="158"/>
  <c r="D391" i="158"/>
  <c r="E391" i="158" s="1"/>
  <c r="B391" i="158"/>
  <c r="J390" i="158"/>
  <c r="I390" i="158"/>
  <c r="H390" i="158"/>
  <c r="F390" i="158"/>
  <c r="D390" i="158"/>
  <c r="E390" i="158" s="1"/>
  <c r="B390" i="158"/>
  <c r="J389" i="158"/>
  <c r="I389" i="158"/>
  <c r="H389" i="158"/>
  <c r="F389" i="158"/>
  <c r="D389" i="158"/>
  <c r="E389" i="158" s="1"/>
  <c r="B389" i="158"/>
  <c r="J388" i="158"/>
  <c r="I388" i="158"/>
  <c r="H388" i="158"/>
  <c r="F388" i="158"/>
  <c r="D388" i="158"/>
  <c r="E388" i="158" s="1"/>
  <c r="B388" i="158"/>
  <c r="J387" i="158"/>
  <c r="I387" i="158"/>
  <c r="H387" i="158"/>
  <c r="F387" i="158"/>
  <c r="D387" i="158"/>
  <c r="E387" i="158" s="1"/>
  <c r="B387" i="158"/>
  <c r="J386" i="158"/>
  <c r="I386" i="158"/>
  <c r="H386" i="158"/>
  <c r="F386" i="158"/>
  <c r="D386" i="158"/>
  <c r="E386" i="158" s="1"/>
  <c r="B386" i="158"/>
  <c r="J385" i="158"/>
  <c r="I385" i="158"/>
  <c r="H385" i="158"/>
  <c r="F385" i="158"/>
  <c r="D385" i="158"/>
  <c r="E385" i="158" s="1"/>
  <c r="B385" i="158"/>
  <c r="J384" i="158"/>
  <c r="I384" i="158"/>
  <c r="H384" i="158"/>
  <c r="F384" i="158"/>
  <c r="D384" i="158"/>
  <c r="E384" i="158" s="1"/>
  <c r="B384" i="158"/>
  <c r="J383" i="158"/>
  <c r="I383" i="158"/>
  <c r="H383" i="158"/>
  <c r="F383" i="158"/>
  <c r="D383" i="158"/>
  <c r="E383" i="158" s="1"/>
  <c r="B383" i="158"/>
  <c r="J382" i="158"/>
  <c r="I382" i="158"/>
  <c r="H382" i="158"/>
  <c r="F382" i="158"/>
  <c r="D382" i="158"/>
  <c r="E382" i="158" s="1"/>
  <c r="B382" i="158"/>
  <c r="J381" i="158"/>
  <c r="I381" i="158"/>
  <c r="H381" i="158"/>
  <c r="F381" i="158"/>
  <c r="D381" i="158"/>
  <c r="E381" i="158" s="1"/>
  <c r="B381" i="158"/>
  <c r="J380" i="158"/>
  <c r="I380" i="158"/>
  <c r="H380" i="158"/>
  <c r="F380" i="158"/>
  <c r="D380" i="158"/>
  <c r="E380" i="158" s="1"/>
  <c r="B380" i="158"/>
  <c r="J379" i="158"/>
  <c r="I379" i="158"/>
  <c r="H379" i="158"/>
  <c r="F379" i="158"/>
  <c r="D379" i="158"/>
  <c r="E379" i="158" s="1"/>
  <c r="B379" i="158"/>
  <c r="J378" i="158"/>
  <c r="I378" i="158"/>
  <c r="H378" i="158"/>
  <c r="F378" i="158"/>
  <c r="D378" i="158"/>
  <c r="E378" i="158" s="1"/>
  <c r="B378" i="158"/>
  <c r="J377" i="158"/>
  <c r="I377" i="158"/>
  <c r="H377" i="158"/>
  <c r="F377" i="158"/>
  <c r="D377" i="158"/>
  <c r="E377" i="158" s="1"/>
  <c r="B377" i="158"/>
  <c r="J376" i="158"/>
  <c r="I376" i="158"/>
  <c r="H376" i="158"/>
  <c r="F376" i="158"/>
  <c r="D376" i="158"/>
  <c r="E376" i="158" s="1"/>
  <c r="B376" i="158"/>
  <c r="J375" i="158"/>
  <c r="I375" i="158"/>
  <c r="H375" i="158"/>
  <c r="F375" i="158"/>
  <c r="D375" i="158"/>
  <c r="E375" i="158" s="1"/>
  <c r="B375" i="158"/>
  <c r="J374" i="158"/>
  <c r="I374" i="158"/>
  <c r="H374" i="158"/>
  <c r="F374" i="158"/>
  <c r="D374" i="158"/>
  <c r="E374" i="158" s="1"/>
  <c r="B374" i="158"/>
  <c r="J373" i="158"/>
  <c r="I373" i="158"/>
  <c r="H373" i="158"/>
  <c r="F373" i="158"/>
  <c r="D373" i="158"/>
  <c r="E373" i="158" s="1"/>
  <c r="B373" i="158"/>
  <c r="J372" i="158"/>
  <c r="I372" i="158"/>
  <c r="H372" i="158"/>
  <c r="F372" i="158"/>
  <c r="D372" i="158"/>
  <c r="E372" i="158" s="1"/>
  <c r="B372" i="158"/>
  <c r="J371" i="158"/>
  <c r="I371" i="158"/>
  <c r="H371" i="158"/>
  <c r="F371" i="158"/>
  <c r="D371" i="158"/>
  <c r="E371" i="158" s="1"/>
  <c r="B371" i="158"/>
  <c r="J370" i="158"/>
  <c r="I370" i="158"/>
  <c r="H370" i="158"/>
  <c r="F370" i="158"/>
  <c r="D370" i="158"/>
  <c r="E370" i="158" s="1"/>
  <c r="B370" i="158"/>
  <c r="J369" i="158"/>
  <c r="I369" i="158"/>
  <c r="H369" i="158"/>
  <c r="F369" i="158"/>
  <c r="D369" i="158"/>
  <c r="E369" i="158" s="1"/>
  <c r="B369" i="158"/>
  <c r="J368" i="158"/>
  <c r="I368" i="158"/>
  <c r="H368" i="158"/>
  <c r="F368" i="158"/>
  <c r="D368" i="158"/>
  <c r="E368" i="158" s="1"/>
  <c r="B368" i="158"/>
  <c r="J367" i="158"/>
  <c r="I367" i="158"/>
  <c r="H367" i="158"/>
  <c r="F367" i="158"/>
  <c r="D367" i="158"/>
  <c r="E367" i="158" s="1"/>
  <c r="B367" i="158"/>
  <c r="J366" i="158"/>
  <c r="I366" i="158"/>
  <c r="H366" i="158"/>
  <c r="F366" i="158"/>
  <c r="D366" i="158"/>
  <c r="E366" i="158" s="1"/>
  <c r="B366" i="158"/>
  <c r="J365" i="158"/>
  <c r="I365" i="158"/>
  <c r="H365" i="158"/>
  <c r="F365" i="158"/>
  <c r="D365" i="158"/>
  <c r="E365" i="158" s="1"/>
  <c r="B365" i="158"/>
  <c r="J364" i="158"/>
  <c r="I364" i="158"/>
  <c r="H364" i="158"/>
  <c r="F364" i="158"/>
  <c r="D364" i="158"/>
  <c r="E364" i="158" s="1"/>
  <c r="B364" i="158"/>
  <c r="J363" i="158"/>
  <c r="I363" i="158"/>
  <c r="H363" i="158"/>
  <c r="F363" i="158"/>
  <c r="D363" i="158"/>
  <c r="E363" i="158" s="1"/>
  <c r="B363" i="158"/>
  <c r="J362" i="158"/>
  <c r="I362" i="158"/>
  <c r="H362" i="158"/>
  <c r="F362" i="158"/>
  <c r="D362" i="158"/>
  <c r="E362" i="158" s="1"/>
  <c r="B362" i="158"/>
  <c r="J361" i="158"/>
  <c r="I361" i="158"/>
  <c r="H361" i="158"/>
  <c r="F361" i="158"/>
  <c r="D361" i="158"/>
  <c r="E361" i="158" s="1"/>
  <c r="B361" i="158"/>
  <c r="J360" i="158"/>
  <c r="I360" i="158"/>
  <c r="H360" i="158"/>
  <c r="F360" i="158"/>
  <c r="D360" i="158"/>
  <c r="E360" i="158" s="1"/>
  <c r="B360" i="158"/>
  <c r="J359" i="158"/>
  <c r="I359" i="158"/>
  <c r="H359" i="158"/>
  <c r="F359" i="158"/>
  <c r="D359" i="158"/>
  <c r="E359" i="158" s="1"/>
  <c r="B359" i="158"/>
  <c r="J358" i="158"/>
  <c r="I358" i="158"/>
  <c r="H358" i="158"/>
  <c r="F358" i="158"/>
  <c r="D358" i="158"/>
  <c r="E358" i="158" s="1"/>
  <c r="B358" i="158"/>
  <c r="J357" i="158"/>
  <c r="I357" i="158"/>
  <c r="H357" i="158"/>
  <c r="F357" i="158"/>
  <c r="D357" i="158"/>
  <c r="E357" i="158" s="1"/>
  <c r="B357" i="158"/>
  <c r="J356" i="158"/>
  <c r="I356" i="158"/>
  <c r="H356" i="158"/>
  <c r="F356" i="158"/>
  <c r="D356" i="158"/>
  <c r="E356" i="158" s="1"/>
  <c r="B356" i="158"/>
  <c r="J355" i="158"/>
  <c r="I355" i="158"/>
  <c r="H355" i="158"/>
  <c r="F355" i="158"/>
  <c r="D355" i="158"/>
  <c r="E355" i="158" s="1"/>
  <c r="B355" i="158"/>
  <c r="J354" i="158"/>
  <c r="I354" i="158"/>
  <c r="H354" i="158"/>
  <c r="F354" i="158"/>
  <c r="D354" i="158"/>
  <c r="E354" i="158" s="1"/>
  <c r="B354" i="158"/>
  <c r="J353" i="158"/>
  <c r="I353" i="158"/>
  <c r="H353" i="158"/>
  <c r="F353" i="158"/>
  <c r="D353" i="158"/>
  <c r="E353" i="158" s="1"/>
  <c r="B353" i="158"/>
  <c r="J352" i="158"/>
  <c r="I352" i="158"/>
  <c r="H352" i="158"/>
  <c r="F352" i="158"/>
  <c r="D352" i="158"/>
  <c r="E352" i="158" s="1"/>
  <c r="B352" i="158"/>
  <c r="J351" i="158"/>
  <c r="I351" i="158"/>
  <c r="H351" i="158"/>
  <c r="F351" i="158"/>
  <c r="D351" i="158"/>
  <c r="E351" i="158" s="1"/>
  <c r="B351" i="158"/>
  <c r="J350" i="158"/>
  <c r="I350" i="158"/>
  <c r="H350" i="158"/>
  <c r="F350" i="158"/>
  <c r="D350" i="158"/>
  <c r="E350" i="158" s="1"/>
  <c r="B350" i="158"/>
  <c r="J349" i="158"/>
  <c r="I349" i="158"/>
  <c r="H349" i="158"/>
  <c r="F349" i="158"/>
  <c r="D349" i="158"/>
  <c r="E349" i="158" s="1"/>
  <c r="B349" i="158"/>
  <c r="J348" i="158"/>
  <c r="I348" i="158"/>
  <c r="H348" i="158"/>
  <c r="F348" i="158"/>
  <c r="D348" i="158"/>
  <c r="E348" i="158" s="1"/>
  <c r="B348" i="158"/>
  <c r="J347" i="158"/>
  <c r="I347" i="158"/>
  <c r="H347" i="158"/>
  <c r="F347" i="158"/>
  <c r="D347" i="158"/>
  <c r="E347" i="158" s="1"/>
  <c r="B347" i="158"/>
  <c r="J346" i="158"/>
  <c r="I346" i="158"/>
  <c r="H346" i="158"/>
  <c r="F346" i="158"/>
  <c r="D346" i="158"/>
  <c r="E346" i="158" s="1"/>
  <c r="B346" i="158"/>
  <c r="J345" i="158"/>
  <c r="I345" i="158"/>
  <c r="H345" i="158"/>
  <c r="F345" i="158"/>
  <c r="D345" i="158"/>
  <c r="E345" i="158" s="1"/>
  <c r="B345" i="158"/>
  <c r="J344" i="158"/>
  <c r="I344" i="158"/>
  <c r="H344" i="158"/>
  <c r="F344" i="158"/>
  <c r="D344" i="158"/>
  <c r="E344" i="158" s="1"/>
  <c r="B344" i="158"/>
  <c r="J343" i="158"/>
  <c r="I343" i="158"/>
  <c r="H343" i="158"/>
  <c r="F343" i="158"/>
  <c r="D343" i="158"/>
  <c r="E343" i="158" s="1"/>
  <c r="B343" i="158"/>
  <c r="J342" i="158"/>
  <c r="I342" i="158"/>
  <c r="H342" i="158"/>
  <c r="F342" i="158"/>
  <c r="D342" i="158"/>
  <c r="E342" i="158" s="1"/>
  <c r="B342" i="158"/>
  <c r="J341" i="158"/>
  <c r="I341" i="158"/>
  <c r="H341" i="158"/>
  <c r="F341" i="158"/>
  <c r="D341" i="158"/>
  <c r="E341" i="158" s="1"/>
  <c r="B341" i="158"/>
  <c r="J340" i="158"/>
  <c r="I340" i="158"/>
  <c r="H340" i="158"/>
  <c r="F340" i="158"/>
  <c r="D340" i="158"/>
  <c r="E340" i="158" s="1"/>
  <c r="B340" i="158"/>
  <c r="J339" i="158"/>
  <c r="I339" i="158"/>
  <c r="H339" i="158"/>
  <c r="F339" i="158"/>
  <c r="D339" i="158"/>
  <c r="E339" i="158" s="1"/>
  <c r="B339" i="158"/>
  <c r="J338" i="158"/>
  <c r="I338" i="158"/>
  <c r="H338" i="158"/>
  <c r="F338" i="158"/>
  <c r="D338" i="158"/>
  <c r="E338" i="158" s="1"/>
  <c r="B338" i="158"/>
  <c r="J337" i="158"/>
  <c r="I337" i="158"/>
  <c r="H337" i="158"/>
  <c r="F337" i="158"/>
  <c r="D337" i="158"/>
  <c r="E337" i="158" s="1"/>
  <c r="B337" i="158"/>
  <c r="J336" i="158"/>
  <c r="I336" i="158"/>
  <c r="H336" i="158"/>
  <c r="F336" i="158"/>
  <c r="D336" i="158"/>
  <c r="E336" i="158" s="1"/>
  <c r="B336" i="158"/>
  <c r="J335" i="158"/>
  <c r="I335" i="158"/>
  <c r="H335" i="158"/>
  <c r="F335" i="158"/>
  <c r="D335" i="158"/>
  <c r="E335" i="158" s="1"/>
  <c r="B335" i="158"/>
  <c r="J334" i="158"/>
  <c r="I334" i="158"/>
  <c r="H334" i="158"/>
  <c r="F334" i="158"/>
  <c r="D334" i="158"/>
  <c r="E334" i="158" s="1"/>
  <c r="B334" i="158"/>
  <c r="J333" i="158"/>
  <c r="I333" i="158"/>
  <c r="H333" i="158"/>
  <c r="F333" i="158"/>
  <c r="D333" i="158"/>
  <c r="E333" i="158" s="1"/>
  <c r="B333" i="158"/>
  <c r="J332" i="158"/>
  <c r="I332" i="158"/>
  <c r="H332" i="158"/>
  <c r="F332" i="158"/>
  <c r="D332" i="158"/>
  <c r="E332" i="158" s="1"/>
  <c r="B332" i="158"/>
  <c r="J331" i="158"/>
  <c r="I331" i="158"/>
  <c r="H331" i="158"/>
  <c r="F331" i="158"/>
  <c r="D331" i="158"/>
  <c r="E331" i="158" s="1"/>
  <c r="B331" i="158"/>
  <c r="J330" i="158"/>
  <c r="I330" i="158"/>
  <c r="H330" i="158"/>
  <c r="F330" i="158"/>
  <c r="D330" i="158"/>
  <c r="E330" i="158" s="1"/>
  <c r="B330" i="158"/>
  <c r="J329" i="158"/>
  <c r="I329" i="158"/>
  <c r="H329" i="158"/>
  <c r="F329" i="158"/>
  <c r="D329" i="158"/>
  <c r="E329" i="158" s="1"/>
  <c r="B329" i="158"/>
  <c r="J328" i="158"/>
  <c r="I328" i="158"/>
  <c r="H328" i="158"/>
  <c r="F328" i="158"/>
  <c r="D328" i="158"/>
  <c r="E328" i="158" s="1"/>
  <c r="B328" i="158"/>
  <c r="J327" i="158"/>
  <c r="I327" i="158"/>
  <c r="H327" i="158"/>
  <c r="F327" i="158"/>
  <c r="D327" i="158"/>
  <c r="E327" i="158" s="1"/>
  <c r="B327" i="158"/>
  <c r="J326" i="158"/>
  <c r="I326" i="158"/>
  <c r="H326" i="158"/>
  <c r="F326" i="158"/>
  <c r="D326" i="158"/>
  <c r="E326" i="158" s="1"/>
  <c r="B326" i="158"/>
  <c r="J325" i="158"/>
  <c r="I325" i="158"/>
  <c r="H325" i="158"/>
  <c r="F325" i="158"/>
  <c r="D325" i="158"/>
  <c r="E325" i="158" s="1"/>
  <c r="B325" i="158"/>
  <c r="J324" i="158"/>
  <c r="I324" i="158"/>
  <c r="H324" i="158"/>
  <c r="F324" i="158"/>
  <c r="D324" i="158"/>
  <c r="E324" i="158" s="1"/>
  <c r="B324" i="158"/>
  <c r="J323" i="158"/>
  <c r="I323" i="158"/>
  <c r="H323" i="158"/>
  <c r="F323" i="158"/>
  <c r="D323" i="158"/>
  <c r="E323" i="158" s="1"/>
  <c r="B323" i="158"/>
  <c r="J322" i="158"/>
  <c r="I322" i="158"/>
  <c r="H322" i="158"/>
  <c r="F322" i="158"/>
  <c r="D322" i="158"/>
  <c r="E322" i="158" s="1"/>
  <c r="B322" i="158"/>
  <c r="J321" i="158"/>
  <c r="I321" i="158"/>
  <c r="H321" i="158"/>
  <c r="F321" i="158"/>
  <c r="D321" i="158"/>
  <c r="E321" i="158" s="1"/>
  <c r="B321" i="158"/>
  <c r="J320" i="158"/>
  <c r="I320" i="158"/>
  <c r="H320" i="158"/>
  <c r="F320" i="158"/>
  <c r="D320" i="158"/>
  <c r="E320" i="158" s="1"/>
  <c r="B320" i="158"/>
  <c r="J319" i="158"/>
  <c r="I319" i="158"/>
  <c r="H319" i="158"/>
  <c r="F319" i="158"/>
  <c r="D319" i="158"/>
  <c r="E319" i="158" s="1"/>
  <c r="B319" i="158"/>
  <c r="J318" i="158"/>
  <c r="I318" i="158"/>
  <c r="H318" i="158"/>
  <c r="F318" i="158"/>
  <c r="D318" i="158"/>
  <c r="E318" i="158" s="1"/>
  <c r="B318" i="158"/>
  <c r="J317" i="158"/>
  <c r="I317" i="158"/>
  <c r="H317" i="158"/>
  <c r="F317" i="158"/>
  <c r="D317" i="158"/>
  <c r="E317" i="158" s="1"/>
  <c r="B317" i="158"/>
  <c r="J316" i="158"/>
  <c r="I316" i="158"/>
  <c r="H316" i="158"/>
  <c r="F316" i="158"/>
  <c r="D316" i="158"/>
  <c r="E316" i="158" s="1"/>
  <c r="B316" i="158"/>
  <c r="J315" i="158"/>
  <c r="I315" i="158"/>
  <c r="H315" i="158"/>
  <c r="F315" i="158"/>
  <c r="D315" i="158"/>
  <c r="E315" i="158" s="1"/>
  <c r="B315" i="158"/>
  <c r="J314" i="158"/>
  <c r="I314" i="158"/>
  <c r="H314" i="158"/>
  <c r="F314" i="158"/>
  <c r="D314" i="158"/>
  <c r="E314" i="158" s="1"/>
  <c r="B314" i="158"/>
  <c r="J313" i="158"/>
  <c r="I313" i="158"/>
  <c r="H313" i="158"/>
  <c r="F313" i="158"/>
  <c r="D313" i="158"/>
  <c r="E313" i="158" s="1"/>
  <c r="B313" i="158"/>
  <c r="J312" i="158"/>
  <c r="I312" i="158"/>
  <c r="H312" i="158"/>
  <c r="F312" i="158"/>
  <c r="D312" i="158"/>
  <c r="E312" i="158" s="1"/>
  <c r="B312" i="158"/>
  <c r="J311" i="158"/>
  <c r="I311" i="158"/>
  <c r="H311" i="158"/>
  <c r="F311" i="158"/>
  <c r="D311" i="158"/>
  <c r="E311" i="158" s="1"/>
  <c r="B311" i="158"/>
  <c r="J310" i="158"/>
  <c r="I310" i="158"/>
  <c r="H310" i="158"/>
  <c r="F310" i="158"/>
  <c r="D310" i="158"/>
  <c r="E310" i="158" s="1"/>
  <c r="B310" i="158"/>
  <c r="J309" i="158"/>
  <c r="I309" i="158"/>
  <c r="H309" i="158"/>
  <c r="F309" i="158"/>
  <c r="D309" i="158"/>
  <c r="E309" i="158" s="1"/>
  <c r="B309" i="158"/>
  <c r="J308" i="158"/>
  <c r="I308" i="158"/>
  <c r="H308" i="158"/>
  <c r="F308" i="158"/>
  <c r="D308" i="158"/>
  <c r="E308" i="158" s="1"/>
  <c r="B308" i="158"/>
  <c r="J307" i="158"/>
  <c r="I307" i="158"/>
  <c r="H307" i="158"/>
  <c r="F307" i="158"/>
  <c r="D307" i="158"/>
  <c r="E307" i="158" s="1"/>
  <c r="B307" i="158"/>
  <c r="J306" i="158"/>
  <c r="I306" i="158"/>
  <c r="H306" i="158"/>
  <c r="F306" i="158"/>
  <c r="D306" i="158"/>
  <c r="E306" i="158" s="1"/>
  <c r="B306" i="158"/>
  <c r="J305" i="158"/>
  <c r="I305" i="158"/>
  <c r="H305" i="158"/>
  <c r="F305" i="158"/>
  <c r="D305" i="158"/>
  <c r="E305" i="158" s="1"/>
  <c r="B305" i="158"/>
  <c r="J304" i="158"/>
  <c r="I304" i="158"/>
  <c r="H304" i="158"/>
  <c r="F304" i="158"/>
  <c r="D304" i="158"/>
  <c r="E304" i="158" s="1"/>
  <c r="B304" i="158"/>
  <c r="J303" i="158"/>
  <c r="I303" i="158"/>
  <c r="H303" i="158"/>
  <c r="F303" i="158"/>
  <c r="D303" i="158"/>
  <c r="E303" i="158" s="1"/>
  <c r="B303" i="158"/>
  <c r="J302" i="158"/>
  <c r="I302" i="158"/>
  <c r="H302" i="158"/>
  <c r="F302" i="158"/>
  <c r="D302" i="158"/>
  <c r="E302" i="158" s="1"/>
  <c r="B302" i="158"/>
  <c r="J301" i="158"/>
  <c r="I301" i="158"/>
  <c r="H301" i="158"/>
  <c r="F301" i="158"/>
  <c r="D301" i="158"/>
  <c r="E301" i="158" s="1"/>
  <c r="B301" i="158"/>
  <c r="J300" i="158"/>
  <c r="I300" i="158"/>
  <c r="H300" i="158"/>
  <c r="F300" i="158"/>
  <c r="D300" i="158"/>
  <c r="E300" i="158" s="1"/>
  <c r="B300" i="158"/>
  <c r="J299" i="158"/>
  <c r="I299" i="158"/>
  <c r="H299" i="158"/>
  <c r="F299" i="158"/>
  <c r="D299" i="158"/>
  <c r="E299" i="158" s="1"/>
  <c r="B299" i="158"/>
  <c r="J298" i="158"/>
  <c r="I298" i="158"/>
  <c r="H298" i="158"/>
  <c r="F298" i="158"/>
  <c r="D298" i="158"/>
  <c r="E298" i="158" s="1"/>
  <c r="B298" i="158"/>
  <c r="J297" i="158"/>
  <c r="I297" i="158"/>
  <c r="H297" i="158"/>
  <c r="F297" i="158"/>
  <c r="D297" i="158"/>
  <c r="E297" i="158" s="1"/>
  <c r="B297" i="158"/>
  <c r="J296" i="158"/>
  <c r="I296" i="158"/>
  <c r="H296" i="158"/>
  <c r="F296" i="158"/>
  <c r="D296" i="158"/>
  <c r="E296" i="158" s="1"/>
  <c r="B296" i="158"/>
  <c r="J295" i="158"/>
  <c r="I295" i="158"/>
  <c r="H295" i="158"/>
  <c r="F295" i="158"/>
  <c r="D295" i="158"/>
  <c r="E295" i="158" s="1"/>
  <c r="B295" i="158"/>
  <c r="J294" i="158"/>
  <c r="I294" i="158"/>
  <c r="H294" i="158"/>
  <c r="F294" i="158"/>
  <c r="D294" i="158"/>
  <c r="E294" i="158" s="1"/>
  <c r="B294" i="158"/>
  <c r="J293" i="158"/>
  <c r="I293" i="158"/>
  <c r="H293" i="158"/>
  <c r="F293" i="158"/>
  <c r="D293" i="158"/>
  <c r="E293" i="158" s="1"/>
  <c r="B293" i="158"/>
  <c r="J292" i="158"/>
  <c r="I292" i="158"/>
  <c r="H292" i="158"/>
  <c r="F292" i="158"/>
  <c r="D292" i="158"/>
  <c r="E292" i="158" s="1"/>
  <c r="B292" i="158"/>
  <c r="J291" i="158"/>
  <c r="I291" i="158"/>
  <c r="H291" i="158"/>
  <c r="F291" i="158"/>
  <c r="D291" i="158"/>
  <c r="E291" i="158" s="1"/>
  <c r="B291" i="158"/>
  <c r="J290" i="158"/>
  <c r="I290" i="158"/>
  <c r="H290" i="158"/>
  <c r="F290" i="158"/>
  <c r="D290" i="158"/>
  <c r="E290" i="158" s="1"/>
  <c r="B290" i="158"/>
  <c r="J289" i="158"/>
  <c r="I289" i="158"/>
  <c r="H289" i="158"/>
  <c r="F289" i="158"/>
  <c r="D289" i="158"/>
  <c r="E289" i="158" s="1"/>
  <c r="B289" i="158"/>
  <c r="J288" i="158"/>
  <c r="I288" i="158"/>
  <c r="H288" i="158"/>
  <c r="F288" i="158"/>
  <c r="D288" i="158"/>
  <c r="E288" i="158" s="1"/>
  <c r="B288" i="158"/>
  <c r="J287" i="158"/>
  <c r="I287" i="158"/>
  <c r="H287" i="158"/>
  <c r="F287" i="158"/>
  <c r="D287" i="158"/>
  <c r="E287" i="158" s="1"/>
  <c r="B287" i="158"/>
  <c r="J286" i="158"/>
  <c r="I286" i="158"/>
  <c r="H286" i="158"/>
  <c r="F286" i="158"/>
  <c r="D286" i="158"/>
  <c r="E286" i="158" s="1"/>
  <c r="B286" i="158"/>
  <c r="J285" i="158"/>
  <c r="I285" i="158"/>
  <c r="H285" i="158"/>
  <c r="F285" i="158"/>
  <c r="D285" i="158"/>
  <c r="E285" i="158" s="1"/>
  <c r="B285" i="158"/>
  <c r="J284" i="158"/>
  <c r="I284" i="158"/>
  <c r="H284" i="158"/>
  <c r="F284" i="158"/>
  <c r="D284" i="158"/>
  <c r="E284" i="158" s="1"/>
  <c r="B284" i="158"/>
  <c r="J283" i="158"/>
  <c r="I283" i="158"/>
  <c r="H283" i="158"/>
  <c r="F283" i="158"/>
  <c r="D283" i="158"/>
  <c r="E283" i="158" s="1"/>
  <c r="B283" i="158"/>
  <c r="J282" i="158"/>
  <c r="I282" i="158"/>
  <c r="H282" i="158"/>
  <c r="F282" i="158"/>
  <c r="D282" i="158"/>
  <c r="E282" i="158" s="1"/>
  <c r="B282" i="158"/>
  <c r="J281" i="158"/>
  <c r="I281" i="158"/>
  <c r="H281" i="158"/>
  <c r="F281" i="158"/>
  <c r="D281" i="158"/>
  <c r="E281" i="158" s="1"/>
  <c r="B281" i="158"/>
  <c r="J280" i="158"/>
  <c r="I280" i="158"/>
  <c r="H280" i="158"/>
  <c r="F280" i="158"/>
  <c r="D280" i="158"/>
  <c r="E280" i="158" s="1"/>
  <c r="B280" i="158"/>
  <c r="J279" i="158"/>
  <c r="I279" i="158"/>
  <c r="H279" i="158"/>
  <c r="F279" i="158"/>
  <c r="D279" i="158"/>
  <c r="E279" i="158" s="1"/>
  <c r="B279" i="158"/>
  <c r="J278" i="158"/>
  <c r="I278" i="158"/>
  <c r="H278" i="158"/>
  <c r="F278" i="158"/>
  <c r="D278" i="158"/>
  <c r="E278" i="158" s="1"/>
  <c r="B278" i="158"/>
  <c r="J277" i="158"/>
  <c r="I277" i="158"/>
  <c r="H277" i="158"/>
  <c r="F277" i="158"/>
  <c r="D277" i="158"/>
  <c r="E277" i="158" s="1"/>
  <c r="B277" i="158"/>
  <c r="J276" i="158"/>
  <c r="I276" i="158"/>
  <c r="H276" i="158"/>
  <c r="F276" i="158"/>
  <c r="D276" i="158"/>
  <c r="E276" i="158" s="1"/>
  <c r="B276" i="158"/>
  <c r="J275" i="158"/>
  <c r="I275" i="158"/>
  <c r="H275" i="158"/>
  <c r="F275" i="158"/>
  <c r="D275" i="158"/>
  <c r="E275" i="158" s="1"/>
  <c r="B275" i="158"/>
  <c r="J274" i="158"/>
  <c r="I274" i="158"/>
  <c r="H274" i="158"/>
  <c r="F274" i="158"/>
  <c r="D274" i="158"/>
  <c r="E274" i="158" s="1"/>
  <c r="B274" i="158"/>
  <c r="J273" i="158"/>
  <c r="I273" i="158"/>
  <c r="H273" i="158"/>
  <c r="F273" i="158"/>
  <c r="D273" i="158"/>
  <c r="E273" i="158" s="1"/>
  <c r="B273" i="158"/>
  <c r="J272" i="158"/>
  <c r="I272" i="158"/>
  <c r="H272" i="158"/>
  <c r="F272" i="158"/>
  <c r="D272" i="158"/>
  <c r="E272" i="158" s="1"/>
  <c r="B272" i="158"/>
  <c r="J271" i="158"/>
  <c r="I271" i="158"/>
  <c r="H271" i="158"/>
  <c r="F271" i="158"/>
  <c r="D271" i="158"/>
  <c r="E271" i="158" s="1"/>
  <c r="B271" i="158"/>
  <c r="J270" i="158"/>
  <c r="I270" i="158"/>
  <c r="H270" i="158"/>
  <c r="F270" i="158"/>
  <c r="D270" i="158"/>
  <c r="E270" i="158" s="1"/>
  <c r="B270" i="158"/>
  <c r="J269" i="158"/>
  <c r="I269" i="158"/>
  <c r="H269" i="158"/>
  <c r="F269" i="158"/>
  <c r="D269" i="158"/>
  <c r="E269" i="158" s="1"/>
  <c r="B269" i="158"/>
  <c r="J268" i="158"/>
  <c r="I268" i="158"/>
  <c r="H268" i="158"/>
  <c r="F268" i="158"/>
  <c r="D268" i="158"/>
  <c r="E268" i="158" s="1"/>
  <c r="B268" i="158"/>
  <c r="J267" i="158"/>
  <c r="I267" i="158"/>
  <c r="H267" i="158"/>
  <c r="F267" i="158"/>
  <c r="D267" i="158"/>
  <c r="E267" i="158" s="1"/>
  <c r="B267" i="158"/>
  <c r="J266" i="158"/>
  <c r="I266" i="158"/>
  <c r="H266" i="158"/>
  <c r="F266" i="158"/>
  <c r="D266" i="158"/>
  <c r="E266" i="158" s="1"/>
  <c r="B266" i="158"/>
  <c r="J265" i="158"/>
  <c r="I265" i="158"/>
  <c r="H265" i="158"/>
  <c r="F265" i="158"/>
  <c r="D265" i="158"/>
  <c r="E265" i="158" s="1"/>
  <c r="B265" i="158"/>
  <c r="J264" i="158"/>
  <c r="I264" i="158"/>
  <c r="H264" i="158"/>
  <c r="F264" i="158"/>
  <c r="D264" i="158"/>
  <c r="E264" i="158" s="1"/>
  <c r="B264" i="158"/>
  <c r="J263" i="158"/>
  <c r="I263" i="158"/>
  <c r="H263" i="158"/>
  <c r="F263" i="158"/>
  <c r="D263" i="158"/>
  <c r="E263" i="158" s="1"/>
  <c r="B263" i="158"/>
  <c r="J262" i="158"/>
  <c r="I262" i="158"/>
  <c r="H262" i="158"/>
  <c r="F262" i="158"/>
  <c r="D262" i="158"/>
  <c r="E262" i="158" s="1"/>
  <c r="B262" i="158"/>
  <c r="J261" i="158"/>
  <c r="I261" i="158"/>
  <c r="H261" i="158"/>
  <c r="F261" i="158"/>
  <c r="D261" i="158"/>
  <c r="E261" i="158" s="1"/>
  <c r="B261" i="158"/>
  <c r="J260" i="158"/>
  <c r="I260" i="158"/>
  <c r="H260" i="158"/>
  <c r="F260" i="158"/>
  <c r="D260" i="158"/>
  <c r="E260" i="158" s="1"/>
  <c r="B260" i="158"/>
  <c r="J259" i="158"/>
  <c r="I259" i="158"/>
  <c r="H259" i="158"/>
  <c r="F259" i="158"/>
  <c r="D259" i="158"/>
  <c r="E259" i="158" s="1"/>
  <c r="B259" i="158"/>
  <c r="J258" i="158"/>
  <c r="I258" i="158"/>
  <c r="H258" i="158"/>
  <c r="F258" i="158"/>
  <c r="D258" i="158"/>
  <c r="E258" i="158" s="1"/>
  <c r="B258" i="158"/>
  <c r="J257" i="158"/>
  <c r="I257" i="158"/>
  <c r="H257" i="158"/>
  <c r="F257" i="158"/>
  <c r="D257" i="158"/>
  <c r="E257" i="158" s="1"/>
  <c r="B257" i="158"/>
  <c r="J256" i="158"/>
  <c r="I256" i="158"/>
  <c r="H256" i="158"/>
  <c r="F256" i="158"/>
  <c r="D256" i="158"/>
  <c r="E256" i="158" s="1"/>
  <c r="B256" i="158"/>
  <c r="J255" i="158"/>
  <c r="I255" i="158"/>
  <c r="H255" i="158"/>
  <c r="F255" i="158"/>
  <c r="D255" i="158"/>
  <c r="E255" i="158" s="1"/>
  <c r="B255" i="158"/>
  <c r="J254" i="158"/>
  <c r="I254" i="158"/>
  <c r="H254" i="158"/>
  <c r="F254" i="158"/>
  <c r="D254" i="158"/>
  <c r="E254" i="158" s="1"/>
  <c r="B254" i="158"/>
  <c r="J253" i="158"/>
  <c r="I253" i="158"/>
  <c r="H253" i="158"/>
  <c r="F253" i="158"/>
  <c r="D253" i="158"/>
  <c r="E253" i="158" s="1"/>
  <c r="B253" i="158"/>
  <c r="J252" i="158"/>
  <c r="I252" i="158"/>
  <c r="H252" i="158"/>
  <c r="F252" i="158"/>
  <c r="D252" i="158"/>
  <c r="E252" i="158" s="1"/>
  <c r="B252" i="158"/>
  <c r="J251" i="158"/>
  <c r="I251" i="158"/>
  <c r="H251" i="158"/>
  <c r="F251" i="158"/>
  <c r="D251" i="158"/>
  <c r="E251" i="158" s="1"/>
  <c r="B251" i="158"/>
  <c r="J250" i="158"/>
  <c r="I250" i="158"/>
  <c r="H250" i="158"/>
  <c r="F250" i="158"/>
  <c r="D250" i="158"/>
  <c r="E250" i="158" s="1"/>
  <c r="B250" i="158"/>
  <c r="J249" i="158"/>
  <c r="I249" i="158"/>
  <c r="H249" i="158"/>
  <c r="F249" i="158"/>
  <c r="D249" i="158"/>
  <c r="E249" i="158" s="1"/>
  <c r="B249" i="158"/>
  <c r="J248" i="158"/>
  <c r="I248" i="158"/>
  <c r="H248" i="158"/>
  <c r="F248" i="158"/>
  <c r="D248" i="158"/>
  <c r="E248" i="158" s="1"/>
  <c r="B248" i="158"/>
  <c r="J247" i="158"/>
  <c r="I247" i="158"/>
  <c r="H247" i="158"/>
  <c r="F247" i="158"/>
  <c r="D247" i="158"/>
  <c r="E247" i="158" s="1"/>
  <c r="B247" i="158"/>
  <c r="J246" i="158"/>
  <c r="I246" i="158"/>
  <c r="H246" i="158"/>
  <c r="F246" i="158"/>
  <c r="D246" i="158"/>
  <c r="E246" i="158" s="1"/>
  <c r="B246" i="158"/>
  <c r="J245" i="158"/>
  <c r="I245" i="158"/>
  <c r="H245" i="158"/>
  <c r="F245" i="158"/>
  <c r="D245" i="158"/>
  <c r="E245" i="158" s="1"/>
  <c r="B245" i="158"/>
  <c r="J244" i="158"/>
  <c r="I244" i="158"/>
  <c r="H244" i="158"/>
  <c r="F244" i="158"/>
  <c r="D244" i="158"/>
  <c r="E244" i="158" s="1"/>
  <c r="B244" i="158"/>
  <c r="J243" i="158"/>
  <c r="I243" i="158"/>
  <c r="H243" i="158"/>
  <c r="F243" i="158"/>
  <c r="D243" i="158"/>
  <c r="E243" i="158" s="1"/>
  <c r="B243" i="158"/>
  <c r="J242" i="158"/>
  <c r="I242" i="158"/>
  <c r="H242" i="158"/>
  <c r="F242" i="158"/>
  <c r="D242" i="158"/>
  <c r="E242" i="158" s="1"/>
  <c r="B242" i="158"/>
  <c r="J241" i="158"/>
  <c r="I241" i="158"/>
  <c r="H241" i="158"/>
  <c r="F241" i="158"/>
  <c r="D241" i="158"/>
  <c r="E241" i="158" s="1"/>
  <c r="B241" i="158"/>
  <c r="J240" i="158"/>
  <c r="I240" i="158"/>
  <c r="H240" i="158"/>
  <c r="F240" i="158"/>
  <c r="D240" i="158"/>
  <c r="E240" i="158" s="1"/>
  <c r="B240" i="158"/>
  <c r="J239" i="158"/>
  <c r="I239" i="158"/>
  <c r="H239" i="158"/>
  <c r="F239" i="158"/>
  <c r="D239" i="158"/>
  <c r="E239" i="158" s="1"/>
  <c r="B239" i="158"/>
  <c r="J238" i="158"/>
  <c r="I238" i="158"/>
  <c r="H238" i="158"/>
  <c r="F238" i="158"/>
  <c r="D238" i="158"/>
  <c r="E238" i="158" s="1"/>
  <c r="B238" i="158"/>
  <c r="J237" i="158"/>
  <c r="I237" i="158"/>
  <c r="H237" i="158"/>
  <c r="F237" i="158"/>
  <c r="D237" i="158"/>
  <c r="E237" i="158" s="1"/>
  <c r="B237" i="158"/>
  <c r="J236" i="158"/>
  <c r="I236" i="158"/>
  <c r="H236" i="158"/>
  <c r="F236" i="158"/>
  <c r="D236" i="158"/>
  <c r="E236" i="158" s="1"/>
  <c r="B236" i="158"/>
  <c r="J235" i="158"/>
  <c r="I235" i="158"/>
  <c r="H235" i="158"/>
  <c r="F235" i="158"/>
  <c r="D235" i="158"/>
  <c r="E235" i="158" s="1"/>
  <c r="B235" i="158"/>
  <c r="J234" i="158"/>
  <c r="I234" i="158"/>
  <c r="H234" i="158"/>
  <c r="F234" i="158"/>
  <c r="D234" i="158"/>
  <c r="E234" i="158" s="1"/>
  <c r="B234" i="158"/>
  <c r="J233" i="158"/>
  <c r="I233" i="158"/>
  <c r="H233" i="158"/>
  <c r="F233" i="158"/>
  <c r="D233" i="158"/>
  <c r="E233" i="158" s="1"/>
  <c r="B233" i="158"/>
  <c r="J232" i="158"/>
  <c r="I232" i="158"/>
  <c r="H232" i="158"/>
  <c r="F232" i="158"/>
  <c r="D232" i="158"/>
  <c r="E232" i="158" s="1"/>
  <c r="B232" i="158"/>
  <c r="J231" i="158"/>
  <c r="I231" i="158"/>
  <c r="H231" i="158"/>
  <c r="F231" i="158"/>
  <c r="D231" i="158"/>
  <c r="E231" i="158" s="1"/>
  <c r="B231" i="158"/>
  <c r="J230" i="158"/>
  <c r="I230" i="158"/>
  <c r="H230" i="158"/>
  <c r="F230" i="158"/>
  <c r="D230" i="158"/>
  <c r="E230" i="158" s="1"/>
  <c r="B230" i="158"/>
  <c r="J229" i="158"/>
  <c r="I229" i="158"/>
  <c r="H229" i="158"/>
  <c r="F229" i="158"/>
  <c r="D229" i="158"/>
  <c r="E229" i="158" s="1"/>
  <c r="B229" i="158"/>
  <c r="J228" i="158"/>
  <c r="I228" i="158"/>
  <c r="H228" i="158"/>
  <c r="F228" i="158"/>
  <c r="D228" i="158"/>
  <c r="E228" i="158" s="1"/>
  <c r="B228" i="158"/>
  <c r="J227" i="158"/>
  <c r="I227" i="158"/>
  <c r="H227" i="158"/>
  <c r="F227" i="158"/>
  <c r="D227" i="158"/>
  <c r="E227" i="158" s="1"/>
  <c r="B227" i="158"/>
  <c r="J226" i="158"/>
  <c r="I226" i="158"/>
  <c r="H226" i="158"/>
  <c r="F226" i="158"/>
  <c r="D226" i="158"/>
  <c r="E226" i="158" s="1"/>
  <c r="B226" i="158"/>
  <c r="J225" i="158"/>
  <c r="I225" i="158"/>
  <c r="H225" i="158"/>
  <c r="F225" i="158"/>
  <c r="D225" i="158"/>
  <c r="E225" i="158" s="1"/>
  <c r="B225" i="158"/>
  <c r="J224" i="158"/>
  <c r="I224" i="158"/>
  <c r="H224" i="158"/>
  <c r="F224" i="158"/>
  <c r="D224" i="158"/>
  <c r="E224" i="158" s="1"/>
  <c r="B224" i="158"/>
  <c r="J223" i="158"/>
  <c r="I223" i="158"/>
  <c r="H223" i="158"/>
  <c r="F223" i="158"/>
  <c r="D223" i="158"/>
  <c r="E223" i="158" s="1"/>
  <c r="B223" i="158"/>
  <c r="J222" i="158"/>
  <c r="I222" i="158"/>
  <c r="H222" i="158"/>
  <c r="F222" i="158"/>
  <c r="D222" i="158"/>
  <c r="E222" i="158" s="1"/>
  <c r="B222" i="158"/>
  <c r="J221" i="158"/>
  <c r="I221" i="158"/>
  <c r="H221" i="158"/>
  <c r="F221" i="158"/>
  <c r="D221" i="158"/>
  <c r="E221" i="158" s="1"/>
  <c r="B221" i="158"/>
  <c r="J220" i="158"/>
  <c r="I220" i="158"/>
  <c r="H220" i="158"/>
  <c r="F220" i="158"/>
  <c r="D220" i="158"/>
  <c r="E220" i="158" s="1"/>
  <c r="B220" i="158"/>
  <c r="J219" i="158"/>
  <c r="I219" i="158"/>
  <c r="H219" i="158"/>
  <c r="F219" i="158"/>
  <c r="D219" i="158"/>
  <c r="E219" i="158" s="1"/>
  <c r="B219" i="158"/>
  <c r="J218" i="158"/>
  <c r="I218" i="158"/>
  <c r="H218" i="158"/>
  <c r="F218" i="158"/>
  <c r="D218" i="158"/>
  <c r="E218" i="158" s="1"/>
  <c r="B218" i="158"/>
  <c r="J217" i="158"/>
  <c r="I217" i="158"/>
  <c r="H217" i="158"/>
  <c r="F217" i="158"/>
  <c r="D217" i="158"/>
  <c r="E217" i="158" s="1"/>
  <c r="B217" i="158"/>
  <c r="J216" i="158"/>
  <c r="I216" i="158"/>
  <c r="H216" i="158"/>
  <c r="F216" i="158"/>
  <c r="D216" i="158"/>
  <c r="E216" i="158" s="1"/>
  <c r="B216" i="158"/>
  <c r="J215" i="158"/>
  <c r="I215" i="158"/>
  <c r="H215" i="158"/>
  <c r="F215" i="158"/>
  <c r="D215" i="158"/>
  <c r="E215" i="158" s="1"/>
  <c r="B215" i="158"/>
  <c r="J214" i="158"/>
  <c r="I214" i="158"/>
  <c r="H214" i="158"/>
  <c r="F214" i="158"/>
  <c r="D214" i="158"/>
  <c r="E214" i="158" s="1"/>
  <c r="B214" i="158"/>
  <c r="J213" i="158"/>
  <c r="I213" i="158"/>
  <c r="H213" i="158"/>
  <c r="F213" i="158"/>
  <c r="D213" i="158"/>
  <c r="E213" i="158" s="1"/>
  <c r="B213" i="158"/>
  <c r="J212" i="158"/>
  <c r="I212" i="158"/>
  <c r="H212" i="158"/>
  <c r="F212" i="158"/>
  <c r="D212" i="158"/>
  <c r="E212" i="158" s="1"/>
  <c r="B212" i="158"/>
  <c r="J211" i="158"/>
  <c r="I211" i="158"/>
  <c r="H211" i="158"/>
  <c r="F211" i="158"/>
  <c r="D211" i="158"/>
  <c r="E211" i="158" s="1"/>
  <c r="B211" i="158"/>
  <c r="J210" i="158"/>
  <c r="I210" i="158"/>
  <c r="H210" i="158"/>
  <c r="F210" i="158"/>
  <c r="D210" i="158"/>
  <c r="E210" i="158" s="1"/>
  <c r="B210" i="158"/>
  <c r="J209" i="158"/>
  <c r="I209" i="158"/>
  <c r="H209" i="158"/>
  <c r="F209" i="158"/>
  <c r="D209" i="158"/>
  <c r="E209" i="158" s="1"/>
  <c r="B209" i="158"/>
  <c r="J208" i="158"/>
  <c r="I208" i="158"/>
  <c r="H208" i="158"/>
  <c r="F208" i="158"/>
  <c r="D208" i="158"/>
  <c r="E208" i="158" s="1"/>
  <c r="B208" i="158"/>
  <c r="J207" i="158"/>
  <c r="I207" i="158"/>
  <c r="H207" i="158"/>
  <c r="F207" i="158"/>
  <c r="D207" i="158"/>
  <c r="E207" i="158" s="1"/>
  <c r="B207" i="158"/>
  <c r="J206" i="158"/>
  <c r="I206" i="158"/>
  <c r="H206" i="158"/>
  <c r="F206" i="158"/>
  <c r="D206" i="158"/>
  <c r="E206" i="158" s="1"/>
  <c r="B206" i="158"/>
  <c r="J205" i="158"/>
  <c r="I205" i="158"/>
  <c r="H205" i="158"/>
  <c r="F205" i="158"/>
  <c r="D205" i="158"/>
  <c r="E205" i="158" s="1"/>
  <c r="B205" i="158"/>
  <c r="J204" i="158"/>
  <c r="I204" i="158"/>
  <c r="H204" i="158"/>
  <c r="F204" i="158"/>
  <c r="D204" i="158"/>
  <c r="E204" i="158" s="1"/>
  <c r="B204" i="158"/>
  <c r="J203" i="158"/>
  <c r="I203" i="158"/>
  <c r="H203" i="158"/>
  <c r="F203" i="158"/>
  <c r="D203" i="158"/>
  <c r="E203" i="158" s="1"/>
  <c r="B203" i="158"/>
  <c r="J202" i="158"/>
  <c r="I202" i="158"/>
  <c r="H202" i="158"/>
  <c r="F202" i="158"/>
  <c r="D202" i="158"/>
  <c r="E202" i="158" s="1"/>
  <c r="B202" i="158"/>
  <c r="J201" i="158"/>
  <c r="I201" i="158"/>
  <c r="H201" i="158"/>
  <c r="F201" i="158"/>
  <c r="D201" i="158"/>
  <c r="E201" i="158" s="1"/>
  <c r="B201" i="158"/>
  <c r="J200" i="158"/>
  <c r="I200" i="158"/>
  <c r="H200" i="158"/>
  <c r="F200" i="158"/>
  <c r="D200" i="158"/>
  <c r="E200" i="158" s="1"/>
  <c r="B200" i="158"/>
  <c r="J199" i="158"/>
  <c r="I199" i="158"/>
  <c r="H199" i="158"/>
  <c r="F199" i="158"/>
  <c r="D199" i="158"/>
  <c r="E199" i="158" s="1"/>
  <c r="B199" i="158"/>
  <c r="J198" i="158"/>
  <c r="I198" i="158"/>
  <c r="H198" i="158"/>
  <c r="F198" i="158"/>
  <c r="D198" i="158"/>
  <c r="E198" i="158" s="1"/>
  <c r="B198" i="158"/>
  <c r="J197" i="158"/>
  <c r="I197" i="158"/>
  <c r="H197" i="158"/>
  <c r="F197" i="158"/>
  <c r="D197" i="158"/>
  <c r="E197" i="158" s="1"/>
  <c r="B197" i="158"/>
  <c r="J196" i="158"/>
  <c r="I196" i="158"/>
  <c r="H196" i="158"/>
  <c r="F196" i="158"/>
  <c r="D196" i="158"/>
  <c r="E196" i="158" s="1"/>
  <c r="B196" i="158"/>
  <c r="J195" i="158"/>
  <c r="I195" i="158"/>
  <c r="H195" i="158"/>
  <c r="F195" i="158"/>
  <c r="D195" i="158"/>
  <c r="E195" i="158" s="1"/>
  <c r="B195" i="158"/>
  <c r="J194" i="158"/>
  <c r="I194" i="158"/>
  <c r="H194" i="158"/>
  <c r="F194" i="158"/>
  <c r="D194" i="158"/>
  <c r="E194" i="158" s="1"/>
  <c r="B194" i="158"/>
  <c r="J193" i="158"/>
  <c r="I193" i="158"/>
  <c r="H193" i="158"/>
  <c r="F193" i="158"/>
  <c r="D193" i="158"/>
  <c r="E193" i="158" s="1"/>
  <c r="B193" i="158"/>
  <c r="J192" i="158"/>
  <c r="I192" i="158"/>
  <c r="H192" i="158"/>
  <c r="F192" i="158"/>
  <c r="D192" i="158"/>
  <c r="E192" i="158" s="1"/>
  <c r="B192" i="158"/>
  <c r="J191" i="158"/>
  <c r="I191" i="158"/>
  <c r="H191" i="158"/>
  <c r="F191" i="158"/>
  <c r="D191" i="158"/>
  <c r="E191" i="158" s="1"/>
  <c r="B191" i="158"/>
  <c r="J190" i="158"/>
  <c r="I190" i="158"/>
  <c r="H190" i="158"/>
  <c r="F190" i="158"/>
  <c r="D190" i="158"/>
  <c r="E190" i="158" s="1"/>
  <c r="B190" i="158"/>
  <c r="J189" i="158"/>
  <c r="I189" i="158"/>
  <c r="H189" i="158"/>
  <c r="F189" i="158"/>
  <c r="D189" i="158"/>
  <c r="E189" i="158" s="1"/>
  <c r="B189" i="158"/>
  <c r="J188" i="158"/>
  <c r="I188" i="158"/>
  <c r="H188" i="158"/>
  <c r="F188" i="158"/>
  <c r="D188" i="158"/>
  <c r="E188" i="158" s="1"/>
  <c r="B188" i="158"/>
  <c r="J187" i="158"/>
  <c r="I187" i="158"/>
  <c r="H187" i="158"/>
  <c r="F187" i="158"/>
  <c r="D187" i="158"/>
  <c r="E187" i="158" s="1"/>
  <c r="B187" i="158"/>
  <c r="J186" i="158"/>
  <c r="I186" i="158"/>
  <c r="H186" i="158"/>
  <c r="F186" i="158"/>
  <c r="D186" i="158"/>
  <c r="E186" i="158" s="1"/>
  <c r="B186" i="158"/>
  <c r="J185" i="158"/>
  <c r="I185" i="158"/>
  <c r="H185" i="158"/>
  <c r="F185" i="158"/>
  <c r="D185" i="158"/>
  <c r="E185" i="158" s="1"/>
  <c r="B185" i="158"/>
  <c r="J184" i="158"/>
  <c r="I184" i="158"/>
  <c r="H184" i="158"/>
  <c r="F184" i="158"/>
  <c r="D184" i="158"/>
  <c r="E184" i="158" s="1"/>
  <c r="B184" i="158"/>
  <c r="J183" i="158"/>
  <c r="I183" i="158"/>
  <c r="H183" i="158"/>
  <c r="F183" i="158"/>
  <c r="D183" i="158"/>
  <c r="E183" i="158" s="1"/>
  <c r="B183" i="158"/>
  <c r="J182" i="158"/>
  <c r="I182" i="158"/>
  <c r="H182" i="158"/>
  <c r="F182" i="158"/>
  <c r="D182" i="158"/>
  <c r="E182" i="158" s="1"/>
  <c r="B182" i="158"/>
  <c r="J181" i="158"/>
  <c r="I181" i="158"/>
  <c r="H181" i="158"/>
  <c r="F181" i="158"/>
  <c r="D181" i="158"/>
  <c r="E181" i="158" s="1"/>
  <c r="B181" i="158"/>
  <c r="J180" i="158"/>
  <c r="I180" i="158"/>
  <c r="H180" i="158"/>
  <c r="F180" i="158"/>
  <c r="D180" i="158"/>
  <c r="E180" i="158" s="1"/>
  <c r="B180" i="158"/>
  <c r="J179" i="158"/>
  <c r="I179" i="158"/>
  <c r="H179" i="158"/>
  <c r="F179" i="158"/>
  <c r="D179" i="158"/>
  <c r="E179" i="158" s="1"/>
  <c r="B179" i="158"/>
  <c r="J178" i="158"/>
  <c r="I178" i="158"/>
  <c r="H178" i="158"/>
  <c r="F178" i="158"/>
  <c r="D178" i="158"/>
  <c r="E178" i="158" s="1"/>
  <c r="B178" i="158"/>
  <c r="J177" i="158"/>
  <c r="I177" i="158"/>
  <c r="H177" i="158"/>
  <c r="F177" i="158"/>
  <c r="D177" i="158"/>
  <c r="E177" i="158" s="1"/>
  <c r="B177" i="158"/>
  <c r="J176" i="158"/>
  <c r="I176" i="158"/>
  <c r="H176" i="158"/>
  <c r="F176" i="158"/>
  <c r="D176" i="158"/>
  <c r="E176" i="158" s="1"/>
  <c r="B176" i="158"/>
  <c r="J175" i="158"/>
  <c r="I175" i="158"/>
  <c r="H175" i="158"/>
  <c r="F175" i="158"/>
  <c r="D175" i="158"/>
  <c r="E175" i="158" s="1"/>
  <c r="B175" i="158"/>
  <c r="J174" i="158"/>
  <c r="I174" i="158"/>
  <c r="H174" i="158"/>
  <c r="F174" i="158"/>
  <c r="D174" i="158"/>
  <c r="E174" i="158" s="1"/>
  <c r="B174" i="158"/>
  <c r="J173" i="158"/>
  <c r="I173" i="158"/>
  <c r="H173" i="158"/>
  <c r="F173" i="158"/>
  <c r="D173" i="158"/>
  <c r="E173" i="158" s="1"/>
  <c r="B173" i="158"/>
  <c r="J172" i="158"/>
  <c r="I172" i="158"/>
  <c r="H172" i="158"/>
  <c r="F172" i="158"/>
  <c r="D172" i="158"/>
  <c r="E172" i="158" s="1"/>
  <c r="B172" i="158"/>
  <c r="J171" i="158"/>
  <c r="I171" i="158"/>
  <c r="H171" i="158"/>
  <c r="F171" i="158"/>
  <c r="D171" i="158"/>
  <c r="E171" i="158" s="1"/>
  <c r="B171" i="158"/>
  <c r="J170" i="158"/>
  <c r="I170" i="158"/>
  <c r="H170" i="158"/>
  <c r="F170" i="158"/>
  <c r="D170" i="158"/>
  <c r="E170" i="158" s="1"/>
  <c r="B170" i="158"/>
  <c r="J169" i="158"/>
  <c r="I169" i="158"/>
  <c r="H169" i="158"/>
  <c r="F169" i="158"/>
  <c r="D169" i="158"/>
  <c r="E169" i="158" s="1"/>
  <c r="B169" i="158"/>
  <c r="J168" i="158"/>
  <c r="I168" i="158"/>
  <c r="H168" i="158"/>
  <c r="F168" i="158"/>
  <c r="D168" i="158"/>
  <c r="E168" i="158" s="1"/>
  <c r="B168" i="158"/>
  <c r="J167" i="158"/>
  <c r="I167" i="158"/>
  <c r="H167" i="158"/>
  <c r="F167" i="158"/>
  <c r="D167" i="158"/>
  <c r="E167" i="158" s="1"/>
  <c r="B167" i="158"/>
  <c r="J166" i="158"/>
  <c r="I166" i="158"/>
  <c r="H166" i="158"/>
  <c r="F166" i="158"/>
  <c r="D166" i="158"/>
  <c r="E166" i="158" s="1"/>
  <c r="B166" i="158"/>
  <c r="J165" i="158"/>
  <c r="I165" i="158"/>
  <c r="H165" i="158"/>
  <c r="F165" i="158"/>
  <c r="D165" i="158"/>
  <c r="E165" i="158" s="1"/>
  <c r="B165" i="158"/>
  <c r="J164" i="158"/>
  <c r="I164" i="158"/>
  <c r="H164" i="158"/>
  <c r="F164" i="158"/>
  <c r="D164" i="158"/>
  <c r="E164" i="158" s="1"/>
  <c r="B164" i="158"/>
  <c r="J163" i="158"/>
  <c r="I163" i="158"/>
  <c r="H163" i="158"/>
  <c r="F163" i="158"/>
  <c r="D163" i="158"/>
  <c r="E163" i="158" s="1"/>
  <c r="B163" i="158"/>
  <c r="J162" i="158"/>
  <c r="I162" i="158"/>
  <c r="H162" i="158"/>
  <c r="F162" i="158"/>
  <c r="D162" i="158"/>
  <c r="E162" i="158" s="1"/>
  <c r="B162" i="158"/>
  <c r="J161" i="158"/>
  <c r="I161" i="158"/>
  <c r="H161" i="158"/>
  <c r="F161" i="158"/>
  <c r="D161" i="158"/>
  <c r="E161" i="158" s="1"/>
  <c r="B161" i="158"/>
  <c r="J160" i="158"/>
  <c r="I160" i="158"/>
  <c r="H160" i="158"/>
  <c r="F160" i="158"/>
  <c r="D160" i="158"/>
  <c r="E160" i="158" s="1"/>
  <c r="B160" i="158"/>
  <c r="J159" i="158"/>
  <c r="I159" i="158"/>
  <c r="H159" i="158"/>
  <c r="F159" i="158"/>
  <c r="D159" i="158"/>
  <c r="E159" i="158" s="1"/>
  <c r="B159" i="158"/>
  <c r="J158" i="158"/>
  <c r="I158" i="158"/>
  <c r="H158" i="158"/>
  <c r="F158" i="158"/>
  <c r="D158" i="158"/>
  <c r="E158" i="158" s="1"/>
  <c r="B158" i="158"/>
  <c r="J157" i="158"/>
  <c r="I157" i="158"/>
  <c r="H157" i="158"/>
  <c r="F157" i="158"/>
  <c r="D157" i="158"/>
  <c r="E157" i="158" s="1"/>
  <c r="B157" i="158"/>
  <c r="J156" i="158"/>
  <c r="I156" i="158"/>
  <c r="H156" i="158"/>
  <c r="F156" i="158"/>
  <c r="D156" i="158"/>
  <c r="E156" i="158" s="1"/>
  <c r="B156" i="158"/>
  <c r="J155" i="158"/>
  <c r="I155" i="158"/>
  <c r="H155" i="158"/>
  <c r="F155" i="158"/>
  <c r="D155" i="158"/>
  <c r="E155" i="158" s="1"/>
  <c r="B155" i="158"/>
  <c r="J154" i="158"/>
  <c r="I154" i="158"/>
  <c r="H154" i="158"/>
  <c r="F154" i="158"/>
  <c r="D154" i="158"/>
  <c r="E154" i="158" s="1"/>
  <c r="B154" i="158"/>
  <c r="J153" i="158"/>
  <c r="I153" i="158"/>
  <c r="H153" i="158"/>
  <c r="F153" i="158"/>
  <c r="D153" i="158"/>
  <c r="E153" i="158" s="1"/>
  <c r="B153" i="158"/>
  <c r="J152" i="158"/>
  <c r="I152" i="158"/>
  <c r="H152" i="158"/>
  <c r="F152" i="158"/>
  <c r="D152" i="158"/>
  <c r="E152" i="158" s="1"/>
  <c r="B152" i="158"/>
  <c r="J151" i="158"/>
  <c r="I151" i="158"/>
  <c r="H151" i="158"/>
  <c r="F151" i="158"/>
  <c r="D151" i="158"/>
  <c r="E151" i="158" s="1"/>
  <c r="B151" i="158"/>
  <c r="J150" i="158"/>
  <c r="I150" i="158"/>
  <c r="H150" i="158"/>
  <c r="F150" i="158"/>
  <c r="D150" i="158"/>
  <c r="E150" i="158" s="1"/>
  <c r="B150" i="158"/>
  <c r="J149" i="158"/>
  <c r="I149" i="158"/>
  <c r="H149" i="158"/>
  <c r="F149" i="158"/>
  <c r="D149" i="158"/>
  <c r="E149" i="158" s="1"/>
  <c r="B149" i="158"/>
  <c r="J148" i="158"/>
  <c r="I148" i="158"/>
  <c r="H148" i="158"/>
  <c r="F148" i="158"/>
  <c r="D148" i="158"/>
  <c r="E148" i="158" s="1"/>
  <c r="B148" i="158"/>
  <c r="J147" i="158"/>
  <c r="I147" i="158"/>
  <c r="H147" i="158"/>
  <c r="F147" i="158"/>
  <c r="D147" i="158"/>
  <c r="E147" i="158" s="1"/>
  <c r="B147" i="158"/>
  <c r="J146" i="158"/>
  <c r="I146" i="158"/>
  <c r="H146" i="158"/>
  <c r="F146" i="158"/>
  <c r="D146" i="158"/>
  <c r="E146" i="158" s="1"/>
  <c r="B146" i="158"/>
  <c r="J145" i="158"/>
  <c r="I145" i="158"/>
  <c r="H145" i="158"/>
  <c r="F145" i="158"/>
  <c r="D145" i="158"/>
  <c r="E145" i="158" s="1"/>
  <c r="B145" i="158"/>
  <c r="J144" i="158"/>
  <c r="I144" i="158"/>
  <c r="H144" i="158"/>
  <c r="F144" i="158"/>
  <c r="D144" i="158"/>
  <c r="E144" i="158" s="1"/>
  <c r="B144" i="158"/>
  <c r="J143" i="158"/>
  <c r="I143" i="158"/>
  <c r="H143" i="158"/>
  <c r="F143" i="158"/>
  <c r="D143" i="158"/>
  <c r="E143" i="158" s="1"/>
  <c r="B143" i="158"/>
  <c r="J142" i="158"/>
  <c r="I142" i="158"/>
  <c r="H142" i="158"/>
  <c r="F142" i="158"/>
  <c r="D142" i="158"/>
  <c r="E142" i="158" s="1"/>
  <c r="B142" i="158"/>
  <c r="J141" i="158"/>
  <c r="I141" i="158"/>
  <c r="H141" i="158"/>
  <c r="F141" i="158"/>
  <c r="D141" i="158"/>
  <c r="E141" i="158" s="1"/>
  <c r="B141" i="158"/>
  <c r="J140" i="158"/>
  <c r="I140" i="158"/>
  <c r="H140" i="158"/>
  <c r="F140" i="158"/>
  <c r="D140" i="158"/>
  <c r="E140" i="158" s="1"/>
  <c r="B140" i="158"/>
  <c r="J139" i="158"/>
  <c r="I139" i="158"/>
  <c r="H139" i="158"/>
  <c r="F139" i="158"/>
  <c r="D139" i="158"/>
  <c r="E139" i="158" s="1"/>
  <c r="B139" i="158"/>
  <c r="J138" i="158"/>
  <c r="I138" i="158"/>
  <c r="H138" i="158"/>
  <c r="F138" i="158"/>
  <c r="D138" i="158"/>
  <c r="E138" i="158" s="1"/>
  <c r="B138" i="158"/>
  <c r="J137" i="158"/>
  <c r="I137" i="158"/>
  <c r="H137" i="158"/>
  <c r="F137" i="158"/>
  <c r="D137" i="158"/>
  <c r="E137" i="158" s="1"/>
  <c r="B137" i="158"/>
  <c r="J136" i="158"/>
  <c r="I136" i="158"/>
  <c r="H136" i="158"/>
  <c r="F136" i="158"/>
  <c r="D136" i="158"/>
  <c r="E136" i="158" s="1"/>
  <c r="B136" i="158"/>
  <c r="J135" i="158"/>
  <c r="I135" i="158"/>
  <c r="H135" i="158"/>
  <c r="F135" i="158"/>
  <c r="D135" i="158"/>
  <c r="E135" i="158" s="1"/>
  <c r="B135" i="158"/>
  <c r="J134" i="158"/>
  <c r="I134" i="158"/>
  <c r="H134" i="158"/>
  <c r="F134" i="158"/>
  <c r="D134" i="158"/>
  <c r="E134" i="158" s="1"/>
  <c r="B134" i="158"/>
  <c r="J133" i="158"/>
  <c r="I133" i="158"/>
  <c r="H133" i="158"/>
  <c r="F133" i="158"/>
  <c r="D133" i="158"/>
  <c r="E133" i="158" s="1"/>
  <c r="B133" i="158"/>
  <c r="J132" i="158"/>
  <c r="I132" i="158"/>
  <c r="H132" i="158"/>
  <c r="F132" i="158"/>
  <c r="D132" i="158"/>
  <c r="E132" i="158" s="1"/>
  <c r="B132" i="158"/>
  <c r="J131" i="158"/>
  <c r="I131" i="158"/>
  <c r="H131" i="158"/>
  <c r="F131" i="158"/>
  <c r="D131" i="158"/>
  <c r="E131" i="158" s="1"/>
  <c r="B131" i="158"/>
  <c r="J130" i="158"/>
  <c r="I130" i="158"/>
  <c r="H130" i="158"/>
  <c r="F130" i="158"/>
  <c r="D130" i="158"/>
  <c r="E130" i="158" s="1"/>
  <c r="B130" i="158"/>
  <c r="J129" i="158"/>
  <c r="I129" i="158"/>
  <c r="H129" i="158"/>
  <c r="F129" i="158"/>
  <c r="D129" i="158"/>
  <c r="E129" i="158" s="1"/>
  <c r="B129" i="158"/>
  <c r="J128" i="158"/>
  <c r="I128" i="158"/>
  <c r="H128" i="158"/>
  <c r="F128" i="158"/>
  <c r="D128" i="158"/>
  <c r="E128" i="158" s="1"/>
  <c r="B128" i="158"/>
  <c r="J127" i="158"/>
  <c r="I127" i="158"/>
  <c r="H127" i="158"/>
  <c r="F127" i="158"/>
  <c r="D127" i="158"/>
  <c r="E127" i="158" s="1"/>
  <c r="B127" i="158"/>
  <c r="J126" i="158"/>
  <c r="I126" i="158"/>
  <c r="H126" i="158"/>
  <c r="F126" i="158"/>
  <c r="D126" i="158"/>
  <c r="E126" i="158" s="1"/>
  <c r="B126" i="158"/>
  <c r="J125" i="158"/>
  <c r="I125" i="158"/>
  <c r="H125" i="158"/>
  <c r="F125" i="158"/>
  <c r="D125" i="158"/>
  <c r="E125" i="158" s="1"/>
  <c r="B125" i="158"/>
  <c r="J124" i="158"/>
  <c r="I124" i="158"/>
  <c r="H124" i="158"/>
  <c r="F124" i="158"/>
  <c r="D124" i="158"/>
  <c r="E124" i="158" s="1"/>
  <c r="B124" i="158"/>
  <c r="J123" i="158"/>
  <c r="I123" i="158"/>
  <c r="H123" i="158"/>
  <c r="F123" i="158"/>
  <c r="D123" i="158"/>
  <c r="E123" i="158" s="1"/>
  <c r="B123" i="158"/>
  <c r="J122" i="158"/>
  <c r="I122" i="158"/>
  <c r="H122" i="158"/>
  <c r="F122" i="158"/>
  <c r="D122" i="158"/>
  <c r="E122" i="158" s="1"/>
  <c r="B122" i="158"/>
  <c r="J121" i="158"/>
  <c r="I121" i="158"/>
  <c r="H121" i="158"/>
  <c r="F121" i="158"/>
  <c r="D121" i="158"/>
  <c r="E121" i="158" s="1"/>
  <c r="B121" i="158"/>
  <c r="J120" i="158"/>
  <c r="I120" i="158"/>
  <c r="H120" i="158"/>
  <c r="F120" i="158"/>
  <c r="D120" i="158"/>
  <c r="E120" i="158" s="1"/>
  <c r="B120" i="158"/>
  <c r="J119" i="158"/>
  <c r="I119" i="158"/>
  <c r="H119" i="158"/>
  <c r="F119" i="158"/>
  <c r="D119" i="158"/>
  <c r="E119" i="158" s="1"/>
  <c r="B119" i="158"/>
  <c r="J118" i="158"/>
  <c r="I118" i="158"/>
  <c r="H118" i="158"/>
  <c r="F118" i="158"/>
  <c r="D118" i="158"/>
  <c r="E118" i="158" s="1"/>
  <c r="B118" i="158"/>
  <c r="J117" i="158"/>
  <c r="I117" i="158"/>
  <c r="H117" i="158"/>
  <c r="F117" i="158"/>
  <c r="D117" i="158"/>
  <c r="E117" i="158" s="1"/>
  <c r="B117" i="158"/>
  <c r="J116" i="158"/>
  <c r="I116" i="158"/>
  <c r="H116" i="158"/>
  <c r="F116" i="158"/>
  <c r="D116" i="158"/>
  <c r="E116" i="158" s="1"/>
  <c r="B116" i="158"/>
  <c r="J115" i="158"/>
  <c r="I115" i="158"/>
  <c r="H115" i="158"/>
  <c r="F115" i="158"/>
  <c r="D115" i="158"/>
  <c r="E115" i="158" s="1"/>
  <c r="B115" i="158"/>
  <c r="J114" i="158"/>
  <c r="I114" i="158"/>
  <c r="H114" i="158"/>
  <c r="F114" i="158"/>
  <c r="D114" i="158"/>
  <c r="E114" i="158" s="1"/>
  <c r="B114" i="158"/>
  <c r="J113" i="158"/>
  <c r="I113" i="158"/>
  <c r="H113" i="158"/>
  <c r="F113" i="158"/>
  <c r="D113" i="158"/>
  <c r="E113" i="158" s="1"/>
  <c r="B113" i="158"/>
  <c r="J112" i="158"/>
  <c r="I112" i="158"/>
  <c r="H112" i="158"/>
  <c r="F112" i="158"/>
  <c r="D112" i="158"/>
  <c r="E112" i="158" s="1"/>
  <c r="B112" i="158"/>
  <c r="J111" i="158"/>
  <c r="I111" i="158"/>
  <c r="H111" i="158"/>
  <c r="F111" i="158"/>
  <c r="D111" i="158"/>
  <c r="E111" i="158" s="1"/>
  <c r="B111" i="158"/>
  <c r="J110" i="158"/>
  <c r="I110" i="158"/>
  <c r="H110" i="158"/>
  <c r="F110" i="158"/>
  <c r="D110" i="158"/>
  <c r="E110" i="158" s="1"/>
  <c r="B110" i="158"/>
  <c r="J109" i="158"/>
  <c r="I109" i="158"/>
  <c r="H109" i="158"/>
  <c r="F109" i="158"/>
  <c r="D109" i="158"/>
  <c r="E109" i="158" s="1"/>
  <c r="B109" i="158"/>
  <c r="J108" i="158"/>
  <c r="I108" i="158"/>
  <c r="H108" i="158"/>
  <c r="F108" i="158"/>
  <c r="D108" i="158"/>
  <c r="E108" i="158" s="1"/>
  <c r="B108" i="158"/>
  <c r="J107" i="158"/>
  <c r="I107" i="158"/>
  <c r="H107" i="158"/>
  <c r="F107" i="158"/>
  <c r="D107" i="158"/>
  <c r="E107" i="158" s="1"/>
  <c r="B107" i="158"/>
  <c r="J106" i="158"/>
  <c r="I106" i="158"/>
  <c r="H106" i="158"/>
  <c r="F106" i="158"/>
  <c r="D106" i="158"/>
  <c r="E106" i="158" s="1"/>
  <c r="B106" i="158"/>
  <c r="J105" i="158"/>
  <c r="I105" i="158"/>
  <c r="H105" i="158"/>
  <c r="F105" i="158"/>
  <c r="D105" i="158"/>
  <c r="E105" i="158" s="1"/>
  <c r="B105" i="158"/>
  <c r="J104" i="158"/>
  <c r="I104" i="158"/>
  <c r="H104" i="158"/>
  <c r="F104" i="158"/>
  <c r="D104" i="158"/>
  <c r="E104" i="158" s="1"/>
  <c r="B104" i="158"/>
  <c r="J103" i="158"/>
  <c r="I103" i="158"/>
  <c r="H103" i="158"/>
  <c r="F103" i="158"/>
  <c r="D103" i="158"/>
  <c r="E103" i="158" s="1"/>
  <c r="B103" i="158"/>
  <c r="J102" i="158"/>
  <c r="I102" i="158"/>
  <c r="H102" i="158"/>
  <c r="F102" i="158"/>
  <c r="D102" i="158"/>
  <c r="E102" i="158" s="1"/>
  <c r="B102" i="158"/>
  <c r="J101" i="158"/>
  <c r="I101" i="158"/>
  <c r="H101" i="158"/>
  <c r="F101" i="158"/>
  <c r="D101" i="158"/>
  <c r="E101" i="158" s="1"/>
  <c r="B101" i="158"/>
  <c r="J100" i="158"/>
  <c r="I100" i="158"/>
  <c r="H100" i="158"/>
  <c r="F100" i="158"/>
  <c r="D100" i="158"/>
  <c r="E100" i="158" s="1"/>
  <c r="B100" i="158"/>
  <c r="J99" i="158"/>
  <c r="I99" i="158"/>
  <c r="H99" i="158"/>
  <c r="F99" i="158"/>
  <c r="D99" i="158"/>
  <c r="E99" i="158" s="1"/>
  <c r="B99" i="158"/>
  <c r="J98" i="158"/>
  <c r="I98" i="158"/>
  <c r="H98" i="158"/>
  <c r="F98" i="158"/>
  <c r="D98" i="158"/>
  <c r="E98" i="158" s="1"/>
  <c r="B98" i="158"/>
  <c r="J97" i="158"/>
  <c r="I97" i="158"/>
  <c r="H97" i="158"/>
  <c r="F97" i="158"/>
  <c r="D97" i="158"/>
  <c r="E97" i="158" s="1"/>
  <c r="B97" i="158"/>
  <c r="J96" i="158"/>
  <c r="I96" i="158"/>
  <c r="H96" i="158"/>
  <c r="F96" i="158"/>
  <c r="D96" i="158"/>
  <c r="E96" i="158" s="1"/>
  <c r="B96" i="158"/>
  <c r="J95" i="158"/>
  <c r="I95" i="158"/>
  <c r="H95" i="158"/>
  <c r="F95" i="158"/>
  <c r="D95" i="158"/>
  <c r="E95" i="158" s="1"/>
  <c r="B95" i="158"/>
  <c r="J94" i="158"/>
  <c r="I94" i="158"/>
  <c r="H94" i="158"/>
  <c r="F94" i="158"/>
  <c r="D94" i="158"/>
  <c r="E94" i="158" s="1"/>
  <c r="B94" i="158"/>
  <c r="J93" i="158"/>
  <c r="I93" i="158"/>
  <c r="H93" i="158"/>
  <c r="F93" i="158"/>
  <c r="D93" i="158"/>
  <c r="E93" i="158" s="1"/>
  <c r="B93" i="158"/>
  <c r="J92" i="158"/>
  <c r="I92" i="158"/>
  <c r="H92" i="158"/>
  <c r="F92" i="158"/>
  <c r="D92" i="158"/>
  <c r="E92" i="158" s="1"/>
  <c r="B92" i="158"/>
  <c r="J91" i="158"/>
  <c r="I91" i="158"/>
  <c r="H91" i="158"/>
  <c r="F91" i="158"/>
  <c r="D91" i="158"/>
  <c r="E91" i="158" s="1"/>
  <c r="B91" i="158"/>
  <c r="J90" i="158"/>
  <c r="I90" i="158"/>
  <c r="H90" i="158"/>
  <c r="F90" i="158"/>
  <c r="D90" i="158"/>
  <c r="E90" i="158" s="1"/>
  <c r="B90" i="158"/>
  <c r="J89" i="158"/>
  <c r="I89" i="158"/>
  <c r="H89" i="158"/>
  <c r="F89" i="158"/>
  <c r="D89" i="158"/>
  <c r="E89" i="158" s="1"/>
  <c r="B89" i="158"/>
  <c r="J88" i="158"/>
  <c r="I88" i="158"/>
  <c r="H88" i="158"/>
  <c r="F88" i="158"/>
  <c r="D88" i="158"/>
  <c r="E88" i="158" s="1"/>
  <c r="B88" i="158"/>
  <c r="J87" i="158"/>
  <c r="I87" i="158"/>
  <c r="H87" i="158"/>
  <c r="F87" i="158"/>
  <c r="D87" i="158"/>
  <c r="E87" i="158" s="1"/>
  <c r="B87" i="158"/>
  <c r="J86" i="158"/>
  <c r="I86" i="158"/>
  <c r="H86" i="158"/>
  <c r="F86" i="158"/>
  <c r="D86" i="158"/>
  <c r="E86" i="158" s="1"/>
  <c r="B86" i="158"/>
  <c r="J85" i="158"/>
  <c r="I85" i="158"/>
  <c r="H85" i="158"/>
  <c r="F85" i="158"/>
  <c r="D85" i="158"/>
  <c r="E85" i="158" s="1"/>
  <c r="B85" i="158"/>
  <c r="J84" i="158"/>
  <c r="I84" i="158"/>
  <c r="H84" i="158"/>
  <c r="F84" i="158"/>
  <c r="D84" i="158"/>
  <c r="E84" i="158" s="1"/>
  <c r="B84" i="158"/>
  <c r="J83" i="158"/>
  <c r="I83" i="158"/>
  <c r="H83" i="158"/>
  <c r="F83" i="158"/>
  <c r="D83" i="158"/>
  <c r="E83" i="158" s="1"/>
  <c r="B83" i="158"/>
  <c r="J82" i="158"/>
  <c r="I82" i="158"/>
  <c r="H82" i="158"/>
  <c r="F82" i="158"/>
  <c r="D82" i="158"/>
  <c r="E82" i="158" s="1"/>
  <c r="B82" i="158"/>
  <c r="J81" i="158"/>
  <c r="I81" i="158"/>
  <c r="H81" i="158"/>
  <c r="F81" i="158"/>
  <c r="D81" i="158"/>
  <c r="E81" i="158" s="1"/>
  <c r="B81" i="158"/>
  <c r="J80" i="158"/>
  <c r="I80" i="158"/>
  <c r="H80" i="158"/>
  <c r="F80" i="158"/>
  <c r="D80" i="158"/>
  <c r="E80" i="158" s="1"/>
  <c r="B80" i="158"/>
  <c r="J79" i="158"/>
  <c r="I79" i="158"/>
  <c r="H79" i="158"/>
  <c r="F79" i="158"/>
  <c r="D79" i="158"/>
  <c r="E79" i="158" s="1"/>
  <c r="B79" i="158"/>
  <c r="J78" i="158"/>
  <c r="I78" i="158"/>
  <c r="H78" i="158"/>
  <c r="F78" i="158"/>
  <c r="D78" i="158"/>
  <c r="E78" i="158" s="1"/>
  <c r="B78" i="158"/>
  <c r="J77" i="158"/>
  <c r="I77" i="158"/>
  <c r="H77" i="158"/>
  <c r="F77" i="158"/>
  <c r="D77" i="158"/>
  <c r="E77" i="158" s="1"/>
  <c r="B77" i="158"/>
  <c r="J76" i="158"/>
  <c r="I76" i="158"/>
  <c r="H76" i="158"/>
  <c r="F76" i="158"/>
  <c r="D76" i="158"/>
  <c r="E76" i="158" s="1"/>
  <c r="B76" i="158"/>
  <c r="J75" i="158"/>
  <c r="I75" i="158"/>
  <c r="H75" i="158"/>
  <c r="F75" i="158"/>
  <c r="D75" i="158"/>
  <c r="E75" i="158" s="1"/>
  <c r="B75" i="158"/>
  <c r="J74" i="158"/>
  <c r="I74" i="158"/>
  <c r="H74" i="158"/>
  <c r="F74" i="158"/>
  <c r="D74" i="158"/>
  <c r="E74" i="158" s="1"/>
  <c r="B74" i="158"/>
  <c r="J73" i="158"/>
  <c r="I73" i="158"/>
  <c r="H73" i="158"/>
  <c r="F73" i="158"/>
  <c r="D73" i="158"/>
  <c r="E73" i="158" s="1"/>
  <c r="B73" i="158"/>
  <c r="J72" i="158"/>
  <c r="I72" i="158"/>
  <c r="H72" i="158"/>
  <c r="F72" i="158"/>
  <c r="D72" i="158"/>
  <c r="E72" i="158" s="1"/>
  <c r="B72" i="158"/>
  <c r="J71" i="158"/>
  <c r="I71" i="158"/>
  <c r="H71" i="158"/>
  <c r="F71" i="158"/>
  <c r="D71" i="158"/>
  <c r="E71" i="158" s="1"/>
  <c r="B71" i="158"/>
  <c r="J70" i="158"/>
  <c r="I70" i="158"/>
  <c r="H70" i="158"/>
  <c r="F70" i="158"/>
  <c r="D70" i="158"/>
  <c r="E70" i="158" s="1"/>
  <c r="B70" i="158"/>
  <c r="J69" i="158"/>
  <c r="I69" i="158"/>
  <c r="H69" i="158"/>
  <c r="F69" i="158"/>
  <c r="D69" i="158"/>
  <c r="E69" i="158" s="1"/>
  <c r="B69" i="158"/>
  <c r="J68" i="158"/>
  <c r="I68" i="158"/>
  <c r="H68" i="158"/>
  <c r="F68" i="158"/>
  <c r="D68" i="158"/>
  <c r="E68" i="158" s="1"/>
  <c r="B68" i="158"/>
  <c r="J67" i="158"/>
  <c r="I67" i="158"/>
  <c r="H67" i="158"/>
  <c r="F67" i="158"/>
  <c r="D67" i="158"/>
  <c r="E67" i="158" s="1"/>
  <c r="B67" i="158"/>
  <c r="J66" i="158"/>
  <c r="I66" i="158"/>
  <c r="H66" i="158"/>
  <c r="F66" i="158"/>
  <c r="D66" i="158"/>
  <c r="E66" i="158" s="1"/>
  <c r="B66" i="158"/>
  <c r="J65" i="158"/>
  <c r="I65" i="158"/>
  <c r="H65" i="158"/>
  <c r="F65" i="158"/>
  <c r="D65" i="158"/>
  <c r="E65" i="158" s="1"/>
  <c r="B65" i="158"/>
  <c r="J64" i="158"/>
  <c r="I64" i="158"/>
  <c r="H64" i="158"/>
  <c r="F64" i="158"/>
  <c r="D64" i="158"/>
  <c r="E64" i="158" s="1"/>
  <c r="B64" i="158"/>
  <c r="J63" i="158"/>
  <c r="I63" i="158"/>
  <c r="H63" i="158"/>
  <c r="F63" i="158"/>
  <c r="D63" i="158"/>
  <c r="E63" i="158" s="1"/>
  <c r="B63" i="158"/>
  <c r="J62" i="158"/>
  <c r="I62" i="158"/>
  <c r="H62" i="158"/>
  <c r="F62" i="158"/>
  <c r="D62" i="158"/>
  <c r="E62" i="158" s="1"/>
  <c r="B62" i="158"/>
  <c r="J61" i="158"/>
  <c r="I61" i="158"/>
  <c r="H61" i="158"/>
  <c r="F61" i="158"/>
  <c r="D61" i="158"/>
  <c r="E61" i="158" s="1"/>
  <c r="B61" i="158"/>
  <c r="J60" i="158"/>
  <c r="I60" i="158"/>
  <c r="H60" i="158"/>
  <c r="F60" i="158"/>
  <c r="D60" i="158"/>
  <c r="E60" i="158" s="1"/>
  <c r="B60" i="158"/>
  <c r="J59" i="158"/>
  <c r="I59" i="158"/>
  <c r="H59" i="158"/>
  <c r="F59" i="158"/>
  <c r="D59" i="158"/>
  <c r="E59" i="158" s="1"/>
  <c r="B59" i="158"/>
  <c r="J58" i="158"/>
  <c r="I58" i="158"/>
  <c r="H58" i="158"/>
  <c r="F58" i="158"/>
  <c r="D58" i="158"/>
  <c r="E58" i="158" s="1"/>
  <c r="B58" i="158"/>
  <c r="J57" i="158"/>
  <c r="I57" i="158"/>
  <c r="H57" i="158"/>
  <c r="F57" i="158"/>
  <c r="D57" i="158"/>
  <c r="E57" i="158" s="1"/>
  <c r="B57" i="158"/>
  <c r="J56" i="158"/>
  <c r="I56" i="158"/>
  <c r="H56" i="158"/>
  <c r="F56" i="158"/>
  <c r="D56" i="158"/>
  <c r="E56" i="158" s="1"/>
  <c r="B56" i="158"/>
  <c r="J55" i="158"/>
  <c r="I55" i="158"/>
  <c r="H55" i="158"/>
  <c r="F55" i="158"/>
  <c r="D55" i="158"/>
  <c r="E55" i="158" s="1"/>
  <c r="B55" i="158"/>
  <c r="J54" i="158"/>
  <c r="I54" i="158"/>
  <c r="H54" i="158"/>
  <c r="F54" i="158"/>
  <c r="D54" i="158"/>
  <c r="E54" i="158" s="1"/>
  <c r="B54" i="158"/>
  <c r="J53" i="158"/>
  <c r="I53" i="158"/>
  <c r="H53" i="158"/>
  <c r="F53" i="158"/>
  <c r="D53" i="158"/>
  <c r="E53" i="158" s="1"/>
  <c r="B53" i="158"/>
  <c r="J52" i="158"/>
  <c r="I52" i="158"/>
  <c r="H52" i="158"/>
  <c r="F52" i="158"/>
  <c r="D52" i="158"/>
  <c r="E52" i="158" s="1"/>
  <c r="B52" i="158"/>
  <c r="J51" i="158"/>
  <c r="I51" i="158"/>
  <c r="H51" i="158"/>
  <c r="F51" i="158"/>
  <c r="D51" i="158"/>
  <c r="E51" i="158" s="1"/>
  <c r="K55" i="159" s="1"/>
  <c r="B51" i="158"/>
  <c r="J50" i="158"/>
  <c r="I50" i="158"/>
  <c r="H50" i="158"/>
  <c r="F50" i="158"/>
  <c r="D50" i="158"/>
  <c r="E50" i="158" s="1"/>
  <c r="B50" i="158"/>
  <c r="J49" i="158"/>
  <c r="I49" i="158"/>
  <c r="H49" i="158"/>
  <c r="F49" i="158"/>
  <c r="D49" i="158"/>
  <c r="E49" i="158" s="1"/>
  <c r="B49" i="158"/>
  <c r="J48" i="158"/>
  <c r="I48" i="158"/>
  <c r="H48" i="158"/>
  <c r="F48" i="158"/>
  <c r="D48" i="158"/>
  <c r="E48" i="158" s="1"/>
  <c r="B48" i="158"/>
  <c r="J47" i="158"/>
  <c r="B47" i="158"/>
  <c r="J46" i="158"/>
  <c r="B46" i="158"/>
  <c r="J45" i="158"/>
  <c r="B45" i="158"/>
  <c r="J44" i="158"/>
  <c r="B44" i="158"/>
  <c r="J43" i="158"/>
  <c r="B43" i="158"/>
  <c r="J42" i="158"/>
  <c r="B42" i="158"/>
  <c r="J41" i="158"/>
  <c r="B41" i="158"/>
  <c r="J40" i="158"/>
  <c r="B40" i="158"/>
  <c r="J39" i="158"/>
  <c r="B39" i="158"/>
  <c r="J38" i="158"/>
  <c r="B38" i="158"/>
  <c r="J37" i="158"/>
  <c r="B37" i="158"/>
  <c r="J36" i="158"/>
  <c r="B36" i="158"/>
  <c r="J35" i="158"/>
  <c r="B35" i="158"/>
  <c r="J34" i="158"/>
  <c r="B34" i="158"/>
  <c r="J33" i="158"/>
  <c r="B33" i="158"/>
  <c r="J32" i="158"/>
  <c r="B32" i="158"/>
  <c r="J31" i="158"/>
  <c r="B31" i="158"/>
  <c r="J30" i="158"/>
  <c r="B30" i="158"/>
  <c r="J29" i="158"/>
  <c r="B29" i="158"/>
  <c r="J28" i="158"/>
  <c r="B28" i="158"/>
  <c r="J27" i="158"/>
  <c r="D27" i="158"/>
  <c r="E27" i="158" s="1"/>
  <c r="B27" i="158"/>
  <c r="F26" i="158"/>
  <c r="E22" i="158"/>
  <c r="E21" i="158"/>
  <c r="J17" i="158"/>
  <c r="E14" i="158" a="1"/>
  <c r="E14" i="158" s="1"/>
  <c r="L13" i="158"/>
  <c r="G12" i="158"/>
  <c r="A9" i="163" l="1"/>
  <c r="A10" i="163" s="1"/>
  <c r="E10" i="163"/>
  <c r="E7" i="163"/>
  <c r="E44" i="161"/>
  <c r="M25" i="161"/>
  <c r="L25" i="161"/>
  <c r="K22" i="162" s="1"/>
  <c r="E16" i="158"/>
  <c r="E19" i="158" s="1"/>
  <c r="E3" i="163"/>
  <c r="E23" i="161"/>
  <c r="C42" i="178" s="1"/>
  <c r="C43" i="178" s="1"/>
  <c r="E28" i="161"/>
  <c r="K28" i="161"/>
  <c r="L28" i="161" s="1"/>
  <c r="M28" i="161" s="1"/>
  <c r="J61" i="162" s="1"/>
  <c r="K62" i="162" s="1"/>
  <c r="C47" i="159"/>
  <c r="C37" i="159"/>
  <c r="A9" i="160"/>
  <c r="A10" i="160" s="1"/>
  <c r="E3" i="160"/>
  <c r="J28" i="164"/>
  <c r="E21" i="164"/>
  <c r="E22" i="164" s="1"/>
  <c r="E28" i="164"/>
  <c r="A10" i="166"/>
  <c r="C9" i="166"/>
  <c r="B9" i="166"/>
  <c r="E3" i="166"/>
  <c r="J28" i="161"/>
  <c r="J20" i="158"/>
  <c r="E23" i="158"/>
  <c r="K20" i="158"/>
  <c r="L20" i="158" s="1"/>
  <c r="K17" i="158"/>
  <c r="K36" i="159"/>
  <c r="J34" i="159"/>
  <c r="J28" i="159"/>
  <c r="K35" i="159"/>
  <c r="J33" i="159"/>
  <c r="K29" i="159"/>
  <c r="E14" i="160"/>
  <c r="E10" i="160"/>
  <c r="M20" i="158" l="1"/>
  <c r="J61" i="159" s="1"/>
  <c r="K62" i="159" s="1"/>
  <c r="F27" i="158"/>
  <c r="G33" i="161"/>
  <c r="G34" i="161" s="1"/>
  <c r="E24" i="161"/>
  <c r="D46" i="161"/>
  <c r="A11" i="166"/>
  <c r="B10" i="166"/>
  <c r="C10" i="166"/>
  <c r="K75" i="165"/>
  <c r="J74" i="165"/>
  <c r="J66" i="165"/>
  <c r="E24" i="164"/>
  <c r="N25" i="164" s="1"/>
  <c r="J18" i="165" s="1"/>
  <c r="E23" i="164"/>
  <c r="J54" i="165"/>
  <c r="J41" i="165"/>
  <c r="K42" i="165" s="1"/>
  <c r="N28" i="164"/>
  <c r="K21" i="165"/>
  <c r="N28" i="161"/>
  <c r="J66" i="162" s="1"/>
  <c r="J18" i="162"/>
  <c r="K21" i="162"/>
  <c r="A11" i="163"/>
  <c r="C10" i="163"/>
  <c r="B10" i="163"/>
  <c r="J68" i="162"/>
  <c r="K70" i="162"/>
  <c r="K30" i="159"/>
  <c r="N17" i="158"/>
  <c r="J18" i="159" s="1"/>
  <c r="A11" i="160"/>
  <c r="C10" i="160"/>
  <c r="B10" i="160"/>
  <c r="K37" i="159"/>
  <c r="D28" i="158"/>
  <c r="G27" i="158"/>
  <c r="E46" i="161" l="1"/>
  <c r="K69" i="165"/>
  <c r="K70" i="165" s="1"/>
  <c r="K69" i="162"/>
  <c r="G35" i="161"/>
  <c r="G36" i="161" s="1"/>
  <c r="D47" i="161"/>
  <c r="J74" i="162"/>
  <c r="K75" i="162"/>
  <c r="K47" i="165"/>
  <c r="K51" i="165"/>
  <c r="J50" i="165" s="1"/>
  <c r="G33" i="164"/>
  <c r="C11" i="166"/>
  <c r="B11" i="166"/>
  <c r="A12" i="166"/>
  <c r="C11" i="163"/>
  <c r="B11" i="163"/>
  <c r="A12" i="163"/>
  <c r="E28" i="158"/>
  <c r="C11" i="160"/>
  <c r="B11" i="160"/>
  <c r="A12" i="160"/>
  <c r="G28" i="158"/>
  <c r="G29" i="158" s="1"/>
  <c r="H27" i="158"/>
  <c r="I27" i="158" s="1"/>
  <c r="J68" i="165" l="1"/>
  <c r="F46" i="161"/>
  <c r="E47" i="161"/>
  <c r="G37" i="161"/>
  <c r="G38" i="161" s="1"/>
  <c r="G34" i="164"/>
  <c r="C12" i="166"/>
  <c r="B12" i="166"/>
  <c r="A13" i="166"/>
  <c r="A13" i="163"/>
  <c r="C12" i="163"/>
  <c r="B12" i="163"/>
  <c r="H28" i="158"/>
  <c r="G30" i="158"/>
  <c r="B12" i="160"/>
  <c r="A13" i="160"/>
  <c r="C12" i="160"/>
  <c r="F28" i="158"/>
  <c r="G35" i="164" l="1"/>
  <c r="G36" i="164" s="1"/>
  <c r="F47" i="161"/>
  <c r="D48" i="161" s="1"/>
  <c r="G39" i="161"/>
  <c r="A14" i="166"/>
  <c r="C13" i="166"/>
  <c r="B13" i="166"/>
  <c r="A14" i="163"/>
  <c r="C13" i="163"/>
  <c r="B13" i="163"/>
  <c r="D29" i="158"/>
  <c r="I28" i="158"/>
  <c r="H29" i="158"/>
  <c r="I29" i="158" s="1"/>
  <c r="C13" i="160"/>
  <c r="B13" i="160"/>
  <c r="A14" i="160"/>
  <c r="G31" i="158"/>
  <c r="G37" i="164" l="1"/>
  <c r="G38" i="164" s="1"/>
  <c r="E48" i="161"/>
  <c r="G40" i="161"/>
  <c r="G41" i="161" s="1"/>
  <c r="A15" i="166"/>
  <c r="B14" i="166"/>
  <c r="C14" i="166"/>
  <c r="C14" i="163"/>
  <c r="A15" i="163"/>
  <c r="B14" i="163"/>
  <c r="G32" i="158"/>
  <c r="H30" i="158"/>
  <c r="I30" i="158" s="1"/>
  <c r="A15" i="160"/>
  <c r="C14" i="160"/>
  <c r="B14" i="160"/>
  <c r="E29" i="158"/>
  <c r="G39" i="164" l="1"/>
  <c r="F48" i="161"/>
  <c r="D49" i="161" s="1"/>
  <c r="G42" i="161"/>
  <c r="G43" i="161" s="1"/>
  <c r="G44" i="161" s="1"/>
  <c r="H31" i="158"/>
  <c r="I31" i="158" s="1"/>
  <c r="A16" i="166"/>
  <c r="B15" i="166"/>
  <c r="C15" i="166"/>
  <c r="A16" i="163"/>
  <c r="C15" i="163"/>
  <c r="B15" i="163"/>
  <c r="G33" i="158"/>
  <c r="F29" i="158"/>
  <c r="A16" i="160"/>
  <c r="C15" i="160"/>
  <c r="B15" i="160"/>
  <c r="H32" i="158" l="1"/>
  <c r="I32" i="158" s="1"/>
  <c r="G40" i="164"/>
  <c r="E49" i="161"/>
  <c r="G45" i="161"/>
  <c r="G46" i="161" s="1"/>
  <c r="C16" i="166"/>
  <c r="B16" i="166"/>
  <c r="A17" i="166"/>
  <c r="C16" i="163"/>
  <c r="B16" i="163"/>
  <c r="A17" i="163"/>
  <c r="A17" i="160"/>
  <c r="C16" i="160"/>
  <c r="B16" i="160"/>
  <c r="G34" i="158"/>
  <c r="G35" i="158" s="1"/>
  <c r="D30" i="158"/>
  <c r="H33" i="158" l="1"/>
  <c r="I33" i="158" s="1"/>
  <c r="G41" i="164"/>
  <c r="G42" i="164" s="1"/>
  <c r="F49" i="161"/>
  <c r="D50" i="161" s="1"/>
  <c r="H46" i="161"/>
  <c r="I46" i="161" s="1"/>
  <c r="G47" i="161"/>
  <c r="A18" i="166"/>
  <c r="C17" i="166"/>
  <c r="B17" i="166"/>
  <c r="A18" i="163"/>
  <c r="B17" i="163"/>
  <c r="C17" i="163"/>
  <c r="G36" i="158"/>
  <c r="E30" i="158"/>
  <c r="B17" i="160"/>
  <c r="A18" i="160"/>
  <c r="C17" i="160"/>
  <c r="H34" i="158" l="1"/>
  <c r="I34" i="158" s="1"/>
  <c r="G43" i="164"/>
  <c r="E50" i="161"/>
  <c r="G48" i="161"/>
  <c r="H47" i="161"/>
  <c r="I47" i="161" s="1"/>
  <c r="A19" i="166"/>
  <c r="C18" i="166"/>
  <c r="B18" i="166"/>
  <c r="A19" i="163"/>
  <c r="C18" i="163"/>
  <c r="B18" i="163"/>
  <c r="C18" i="160"/>
  <c r="B18" i="160"/>
  <c r="A19" i="160"/>
  <c r="F30" i="158"/>
  <c r="G37" i="158"/>
  <c r="H35" i="158" l="1"/>
  <c r="I35" i="158" s="1"/>
  <c r="G44" i="164"/>
  <c r="G45" i="164" s="1"/>
  <c r="G46" i="164" s="1"/>
  <c r="F50" i="161"/>
  <c r="D51" i="161" s="1"/>
  <c r="G49" i="161"/>
  <c r="H48" i="161"/>
  <c r="I48" i="161" s="1"/>
  <c r="B19" i="166"/>
  <c r="C19" i="166"/>
  <c r="A20" i="166"/>
  <c r="B19" i="163"/>
  <c r="A20" i="163"/>
  <c r="C19" i="163"/>
  <c r="G38" i="158"/>
  <c r="D31" i="158"/>
  <c r="A20" i="160"/>
  <c r="C19" i="160"/>
  <c r="B19" i="160"/>
  <c r="H36" i="158" l="1"/>
  <c r="G47" i="164"/>
  <c r="E51" i="161"/>
  <c r="G50" i="161"/>
  <c r="H49" i="161"/>
  <c r="I49" i="161" s="1"/>
  <c r="C20" i="166"/>
  <c r="B20" i="166"/>
  <c r="A21" i="166"/>
  <c r="A21" i="163"/>
  <c r="C20" i="163"/>
  <c r="B20" i="163"/>
  <c r="A21" i="160"/>
  <c r="C20" i="160"/>
  <c r="B20" i="160"/>
  <c r="G39" i="158"/>
  <c r="E31" i="158"/>
  <c r="I36" i="158" l="1"/>
  <c r="H37" i="158"/>
  <c r="G48" i="164"/>
  <c r="G49" i="164" s="1"/>
  <c r="G50" i="164" s="1"/>
  <c r="F51" i="161"/>
  <c r="D52" i="161" s="1"/>
  <c r="E52" i="161" s="1"/>
  <c r="F52" i="161" s="1"/>
  <c r="D53" i="161" s="1"/>
  <c r="E53" i="161" s="1"/>
  <c r="F53" i="161" s="1"/>
  <c r="G51" i="161"/>
  <c r="H50" i="161"/>
  <c r="I50" i="161" s="1"/>
  <c r="A22" i="166"/>
  <c r="C21" i="166"/>
  <c r="B21" i="166"/>
  <c r="A22" i="163"/>
  <c r="C21" i="163"/>
  <c r="B21" i="163"/>
  <c r="F31" i="158"/>
  <c r="G40" i="158"/>
  <c r="B21" i="160"/>
  <c r="A22" i="160"/>
  <c r="C21" i="160"/>
  <c r="I37" i="158" l="1"/>
  <c r="H38" i="158"/>
  <c r="M17" i="158" s="1"/>
  <c r="K21" i="159" s="1"/>
  <c r="G51" i="164"/>
  <c r="G52" i="164" s="1"/>
  <c r="D54" i="161"/>
  <c r="E54" i="161" s="1"/>
  <c r="F54" i="161" s="1"/>
  <c r="D55" i="161" s="1"/>
  <c r="E55" i="161" s="1"/>
  <c r="F55" i="161" s="1"/>
  <c r="D56" i="161" s="1"/>
  <c r="G52" i="161"/>
  <c r="H51" i="161"/>
  <c r="I51" i="161" s="1"/>
  <c r="A23" i="166"/>
  <c r="C22" i="166"/>
  <c r="B22" i="166"/>
  <c r="C22" i="163"/>
  <c r="A23" i="163"/>
  <c r="B22" i="163"/>
  <c r="G41" i="158"/>
  <c r="C22" i="160"/>
  <c r="A23" i="160"/>
  <c r="B22" i="160"/>
  <c r="D32" i="158"/>
  <c r="E32" i="158" s="1"/>
  <c r="F32" i="158" s="1"/>
  <c r="I38" i="158" l="1"/>
  <c r="H39" i="158"/>
  <c r="G53" i="164"/>
  <c r="G54" i="164" s="1"/>
  <c r="G55" i="164" s="1"/>
  <c r="G56" i="164" s="1"/>
  <c r="G57" i="164" s="1"/>
  <c r="G58" i="164" s="1"/>
  <c r="G59" i="164" s="1"/>
  <c r="G60" i="164" s="1"/>
  <c r="G61" i="164" s="1"/>
  <c r="G62" i="164" s="1"/>
  <c r="G63" i="164" s="1"/>
  <c r="G64" i="164" s="1"/>
  <c r="G65" i="164" s="1"/>
  <c r="G66" i="164" s="1"/>
  <c r="G67" i="164" s="1"/>
  <c r="G68" i="164" s="1"/>
  <c r="G69" i="164" s="1"/>
  <c r="G70" i="164" s="1"/>
  <c r="G71" i="164" s="1"/>
  <c r="G72" i="164" s="1"/>
  <c r="G73" i="164" s="1"/>
  <c r="G74" i="164" s="1"/>
  <c r="G75" i="164" s="1"/>
  <c r="G76" i="164" s="1"/>
  <c r="G77" i="164" s="1"/>
  <c r="G78" i="164" s="1"/>
  <c r="G79" i="164" s="1"/>
  <c r="G80" i="164" s="1"/>
  <c r="G81" i="164" s="1"/>
  <c r="G82" i="164" s="1"/>
  <c r="G83" i="164" s="1"/>
  <c r="G84" i="164" s="1"/>
  <c r="G85" i="164" s="1"/>
  <c r="G86" i="164" s="1"/>
  <c r="G87" i="164" s="1"/>
  <c r="G88" i="164" s="1"/>
  <c r="G89" i="164" s="1"/>
  <c r="G90" i="164" s="1"/>
  <c r="G91" i="164" s="1"/>
  <c r="G92" i="164" s="1"/>
  <c r="G93" i="164" s="1"/>
  <c r="G94" i="164" s="1"/>
  <c r="G95" i="164" s="1"/>
  <c r="G96" i="164" s="1"/>
  <c r="G97" i="164" s="1"/>
  <c r="G98" i="164" s="1"/>
  <c r="G99" i="164" s="1"/>
  <c r="G100" i="164" s="1"/>
  <c r="G101" i="164" s="1"/>
  <c r="G102" i="164" s="1"/>
  <c r="G103" i="164" s="1"/>
  <c r="G104" i="164" s="1"/>
  <c r="G105" i="164" s="1"/>
  <c r="G106" i="164" s="1"/>
  <c r="G107" i="164" s="1"/>
  <c r="G108" i="164" s="1"/>
  <c r="G109" i="164" s="1"/>
  <c r="G110" i="164" s="1"/>
  <c r="G111" i="164" s="1"/>
  <c r="G112" i="164" s="1"/>
  <c r="G113" i="164" s="1"/>
  <c r="G114" i="164" s="1"/>
  <c r="G115" i="164" s="1"/>
  <c r="G116" i="164" s="1"/>
  <c r="G117" i="164" s="1"/>
  <c r="G118" i="164" s="1"/>
  <c r="G119" i="164" s="1"/>
  <c r="G120" i="164" s="1"/>
  <c r="G121" i="164" s="1"/>
  <c r="G122" i="164" s="1"/>
  <c r="G123" i="164" s="1"/>
  <c r="G124" i="164" s="1"/>
  <c r="G125" i="164" s="1"/>
  <c r="G126" i="164" s="1"/>
  <c r="G127" i="164" s="1"/>
  <c r="G128" i="164" s="1"/>
  <c r="G129" i="164" s="1"/>
  <c r="G130" i="164" s="1"/>
  <c r="G131" i="164" s="1"/>
  <c r="G132" i="164" s="1"/>
  <c r="G133" i="164" s="1"/>
  <c r="G134" i="164" s="1"/>
  <c r="G135" i="164" s="1"/>
  <c r="G136" i="164" s="1"/>
  <c r="G137" i="164" s="1"/>
  <c r="G138" i="164" s="1"/>
  <c r="G139" i="164" s="1"/>
  <c r="G140" i="164" s="1"/>
  <c r="G141" i="164" s="1"/>
  <c r="G142" i="164" s="1"/>
  <c r="G143" i="164" s="1"/>
  <c r="G144" i="164" s="1"/>
  <c r="G145" i="164" s="1"/>
  <c r="G146" i="164" s="1"/>
  <c r="G147" i="164" s="1"/>
  <c r="G148" i="164" s="1"/>
  <c r="G149" i="164" s="1"/>
  <c r="G150" i="164" s="1"/>
  <c r="G151" i="164" s="1"/>
  <c r="G152" i="164" s="1"/>
  <c r="G153" i="164" s="1"/>
  <c r="G154" i="164" s="1"/>
  <c r="G155" i="164" s="1"/>
  <c r="G156" i="164" s="1"/>
  <c r="G157" i="164" s="1"/>
  <c r="G158" i="164" s="1"/>
  <c r="G159" i="164" s="1"/>
  <c r="G160" i="164" s="1"/>
  <c r="G161" i="164" s="1"/>
  <c r="G162" i="164" s="1"/>
  <c r="G163" i="164" s="1"/>
  <c r="G164" i="164" s="1"/>
  <c r="G165" i="164" s="1"/>
  <c r="G166" i="164" s="1"/>
  <c r="G167" i="164" s="1"/>
  <c r="G168" i="164" s="1"/>
  <c r="G169" i="164" s="1"/>
  <c r="G170" i="164" s="1"/>
  <c r="G171" i="164" s="1"/>
  <c r="G172" i="164" s="1"/>
  <c r="G173" i="164" s="1"/>
  <c r="G174" i="164" s="1"/>
  <c r="G175" i="164" s="1"/>
  <c r="G176" i="164" s="1"/>
  <c r="G177" i="164" s="1"/>
  <c r="G178" i="164" s="1"/>
  <c r="G179" i="164" s="1"/>
  <c r="G180" i="164" s="1"/>
  <c r="G181" i="164" s="1"/>
  <c r="G182" i="164" s="1"/>
  <c r="G183" i="164" s="1"/>
  <c r="G184" i="164" s="1"/>
  <c r="G185" i="164" s="1"/>
  <c r="G186" i="164" s="1"/>
  <c r="G187" i="164" s="1"/>
  <c r="G188" i="164" s="1"/>
  <c r="G189" i="164" s="1"/>
  <c r="G190" i="164" s="1"/>
  <c r="G191" i="164" s="1"/>
  <c r="G192" i="164" s="1"/>
  <c r="G193" i="164" s="1"/>
  <c r="G194" i="164" s="1"/>
  <c r="G195" i="164" s="1"/>
  <c r="G196" i="164" s="1"/>
  <c r="G197" i="164" s="1"/>
  <c r="G198" i="164" s="1"/>
  <c r="G199" i="164" s="1"/>
  <c r="G200" i="164" s="1"/>
  <c r="G201" i="164" s="1"/>
  <c r="G202" i="164" s="1"/>
  <c r="G203" i="164" s="1"/>
  <c r="G204" i="164" s="1"/>
  <c r="G205" i="164" s="1"/>
  <c r="G206" i="164" s="1"/>
  <c r="G207" i="164" s="1"/>
  <c r="G208" i="164" s="1"/>
  <c r="G209" i="164" s="1"/>
  <c r="G210" i="164" s="1"/>
  <c r="G211" i="164" s="1"/>
  <c r="G212" i="164" s="1"/>
  <c r="G213" i="164" s="1"/>
  <c r="G214" i="164" s="1"/>
  <c r="G215" i="164" s="1"/>
  <c r="G216" i="164" s="1"/>
  <c r="G217" i="164" s="1"/>
  <c r="G218" i="164" s="1"/>
  <c r="G219" i="164" s="1"/>
  <c r="G220" i="164" s="1"/>
  <c r="G221" i="164" s="1"/>
  <c r="G222" i="164" s="1"/>
  <c r="G223" i="164" s="1"/>
  <c r="G224" i="164" s="1"/>
  <c r="G225" i="164" s="1"/>
  <c r="G226" i="164" s="1"/>
  <c r="G227" i="164" s="1"/>
  <c r="G228" i="164" s="1"/>
  <c r="G229" i="164" s="1"/>
  <c r="G230" i="164" s="1"/>
  <c r="G231" i="164" s="1"/>
  <c r="G232" i="164" s="1"/>
  <c r="G233" i="164" s="1"/>
  <c r="G234" i="164" s="1"/>
  <c r="G235" i="164" s="1"/>
  <c r="G236" i="164" s="1"/>
  <c r="G237" i="164" s="1"/>
  <c r="G238" i="164" s="1"/>
  <c r="G239" i="164" s="1"/>
  <c r="G240" i="164" s="1"/>
  <c r="G241" i="164" s="1"/>
  <c r="G242" i="164" s="1"/>
  <c r="G243" i="164" s="1"/>
  <c r="G244" i="164" s="1"/>
  <c r="G245" i="164" s="1"/>
  <c r="G246" i="164" s="1"/>
  <c r="G247" i="164" s="1"/>
  <c r="G248" i="164" s="1"/>
  <c r="G249" i="164" s="1"/>
  <c r="G250" i="164" s="1"/>
  <c r="G251" i="164" s="1"/>
  <c r="G252" i="164" s="1"/>
  <c r="G253" i="164" s="1"/>
  <c r="G254" i="164" s="1"/>
  <c r="G255" i="164" s="1"/>
  <c r="G256" i="164" s="1"/>
  <c r="G257" i="164" s="1"/>
  <c r="G258" i="164" s="1"/>
  <c r="G259" i="164" s="1"/>
  <c r="G260" i="164" s="1"/>
  <c r="G261" i="164" s="1"/>
  <c r="G262" i="164" s="1"/>
  <c r="G263" i="164" s="1"/>
  <c r="G264" i="164" s="1"/>
  <c r="G265" i="164" s="1"/>
  <c r="G266" i="164" s="1"/>
  <c r="G267" i="164" s="1"/>
  <c r="G268" i="164" s="1"/>
  <c r="G269" i="164" s="1"/>
  <c r="G270" i="164" s="1"/>
  <c r="G271" i="164" s="1"/>
  <c r="G272" i="164" s="1"/>
  <c r="G273" i="164" s="1"/>
  <c r="G274" i="164" s="1"/>
  <c r="G275" i="164" s="1"/>
  <c r="G276" i="164" s="1"/>
  <c r="G277" i="164" s="1"/>
  <c r="G278" i="164" s="1"/>
  <c r="G279" i="164" s="1"/>
  <c r="G280" i="164" s="1"/>
  <c r="G281" i="164" s="1"/>
  <c r="G282" i="164" s="1"/>
  <c r="G283" i="164" s="1"/>
  <c r="G284" i="164" s="1"/>
  <c r="G285" i="164" s="1"/>
  <c r="G286" i="164" s="1"/>
  <c r="G287" i="164" s="1"/>
  <c r="G288" i="164" s="1"/>
  <c r="G289" i="164" s="1"/>
  <c r="G290" i="164" s="1"/>
  <c r="G291" i="164" s="1"/>
  <c r="G292" i="164" s="1"/>
  <c r="G293" i="164" s="1"/>
  <c r="G294" i="164" s="1"/>
  <c r="G295" i="164" s="1"/>
  <c r="G296" i="164" s="1"/>
  <c r="G297" i="164" s="1"/>
  <c r="G298" i="164" s="1"/>
  <c r="G299" i="164" s="1"/>
  <c r="G300" i="164" s="1"/>
  <c r="G301" i="164" s="1"/>
  <c r="G302" i="164" s="1"/>
  <c r="G303" i="164" s="1"/>
  <c r="G304" i="164" s="1"/>
  <c r="G305" i="164" s="1"/>
  <c r="G306" i="164" s="1"/>
  <c r="G307" i="164" s="1"/>
  <c r="G308" i="164" s="1"/>
  <c r="G309" i="164" s="1"/>
  <c r="G310" i="164" s="1"/>
  <c r="G311" i="164" s="1"/>
  <c r="G312" i="164" s="1"/>
  <c r="G313" i="164" s="1"/>
  <c r="G314" i="164" s="1"/>
  <c r="G315" i="164" s="1"/>
  <c r="G316" i="164" s="1"/>
  <c r="G317" i="164" s="1"/>
  <c r="G318" i="164" s="1"/>
  <c r="G319" i="164" s="1"/>
  <c r="G320" i="164" s="1"/>
  <c r="G321" i="164" s="1"/>
  <c r="G322" i="164" s="1"/>
  <c r="G323" i="164" s="1"/>
  <c r="G324" i="164" s="1"/>
  <c r="G325" i="164" s="1"/>
  <c r="G326" i="164" s="1"/>
  <c r="G327" i="164" s="1"/>
  <c r="G328" i="164" s="1"/>
  <c r="G329" i="164" s="1"/>
  <c r="G330" i="164" s="1"/>
  <c r="G331" i="164" s="1"/>
  <c r="G332" i="164" s="1"/>
  <c r="G333" i="164" s="1"/>
  <c r="G334" i="164" s="1"/>
  <c r="G335" i="164" s="1"/>
  <c r="G336" i="164" s="1"/>
  <c r="G337" i="164" s="1"/>
  <c r="G338" i="164" s="1"/>
  <c r="G339" i="164" s="1"/>
  <c r="G340" i="164" s="1"/>
  <c r="G341" i="164" s="1"/>
  <c r="G342" i="164" s="1"/>
  <c r="G343" i="164" s="1"/>
  <c r="G344" i="164" s="1"/>
  <c r="G345" i="164" s="1"/>
  <c r="G346" i="164" s="1"/>
  <c r="G347" i="164" s="1"/>
  <c r="G348" i="164" s="1"/>
  <c r="G349" i="164" s="1"/>
  <c r="G350" i="164" s="1"/>
  <c r="G351" i="164" s="1"/>
  <c r="G352" i="164" s="1"/>
  <c r="G353" i="164" s="1"/>
  <c r="G354" i="164" s="1"/>
  <c r="G355" i="164" s="1"/>
  <c r="G356" i="164" s="1"/>
  <c r="G357" i="164" s="1"/>
  <c r="G358" i="164" s="1"/>
  <c r="G359" i="164" s="1"/>
  <c r="G360" i="164" s="1"/>
  <c r="G361" i="164" s="1"/>
  <c r="G362" i="164" s="1"/>
  <c r="G363" i="164" s="1"/>
  <c r="G364" i="164" s="1"/>
  <c r="G365" i="164" s="1"/>
  <c r="G366" i="164" s="1"/>
  <c r="G367" i="164" s="1"/>
  <c r="G368" i="164" s="1"/>
  <c r="G369" i="164" s="1"/>
  <c r="G370" i="164" s="1"/>
  <c r="G371" i="164" s="1"/>
  <c r="G372" i="164" s="1"/>
  <c r="G373" i="164" s="1"/>
  <c r="G374" i="164" s="1"/>
  <c r="G375" i="164" s="1"/>
  <c r="G376" i="164" s="1"/>
  <c r="G377" i="164" s="1"/>
  <c r="G378" i="164" s="1"/>
  <c r="G379" i="164" s="1"/>
  <c r="G380" i="164" s="1"/>
  <c r="G381" i="164" s="1"/>
  <c r="G382" i="164" s="1"/>
  <c r="G383" i="164" s="1"/>
  <c r="G384" i="164" s="1"/>
  <c r="G385" i="164" s="1"/>
  <c r="G386" i="164" s="1"/>
  <c r="G387" i="164" s="1"/>
  <c r="G388" i="164" s="1"/>
  <c r="G389" i="164" s="1"/>
  <c r="G390" i="164" s="1"/>
  <c r="G391" i="164" s="1"/>
  <c r="G392" i="164" s="1"/>
  <c r="G393" i="164" s="1"/>
  <c r="G394" i="164" s="1"/>
  <c r="G395" i="164" s="1"/>
  <c r="G396" i="164" s="1"/>
  <c r="G397" i="164" s="1"/>
  <c r="G398" i="164" s="1"/>
  <c r="G399" i="164" s="1"/>
  <c r="G400" i="164" s="1"/>
  <c r="G401" i="164" s="1"/>
  <c r="G402" i="164" s="1"/>
  <c r="G403" i="164" s="1"/>
  <c r="G404" i="164" s="1"/>
  <c r="G405" i="164" s="1"/>
  <c r="G406" i="164" s="1"/>
  <c r="G407" i="164" s="1"/>
  <c r="G408" i="164" s="1"/>
  <c r="G409" i="164" s="1"/>
  <c r="G410" i="164" s="1"/>
  <c r="G411" i="164" s="1"/>
  <c r="G412" i="164" s="1"/>
  <c r="G413" i="164" s="1"/>
  <c r="G414" i="164" s="1"/>
  <c r="G415" i="164" s="1"/>
  <c r="G416" i="164" s="1"/>
  <c r="G417" i="164" s="1"/>
  <c r="G418" i="164" s="1"/>
  <c r="G419" i="164" s="1"/>
  <c r="G420" i="164" s="1"/>
  <c r="G421" i="164" s="1"/>
  <c r="G422" i="164" s="1"/>
  <c r="G423" i="164" s="1"/>
  <c r="G424" i="164" s="1"/>
  <c r="G425" i="164" s="1"/>
  <c r="G426" i="164" s="1"/>
  <c r="G427" i="164" s="1"/>
  <c r="G428" i="164" s="1"/>
  <c r="G429" i="164" s="1"/>
  <c r="G430" i="164" s="1"/>
  <c r="G431" i="164" s="1"/>
  <c r="G432" i="164" s="1"/>
  <c r="G433" i="164" s="1"/>
  <c r="G434" i="164" s="1"/>
  <c r="G435" i="164" s="1"/>
  <c r="G436" i="164" s="1"/>
  <c r="G437" i="164" s="1"/>
  <c r="G438" i="164" s="1"/>
  <c r="G439" i="164" s="1"/>
  <c r="G440" i="164" s="1"/>
  <c r="G441" i="164" s="1"/>
  <c r="G442" i="164" s="1"/>
  <c r="G443" i="164" s="1"/>
  <c r="G444" i="164" s="1"/>
  <c r="G445" i="164" s="1"/>
  <c r="G446" i="164" s="1"/>
  <c r="G447" i="164" s="1"/>
  <c r="G448" i="164" s="1"/>
  <c r="G449" i="164" s="1"/>
  <c r="G450" i="164" s="1"/>
  <c r="G451" i="164" s="1"/>
  <c r="G452" i="164" s="1"/>
  <c r="G453" i="164" s="1"/>
  <c r="G454" i="164" s="1"/>
  <c r="G455" i="164" s="1"/>
  <c r="G456" i="164" s="1"/>
  <c r="G457" i="164" s="1"/>
  <c r="G458" i="164" s="1"/>
  <c r="G459" i="164" s="1"/>
  <c r="G460" i="164" s="1"/>
  <c r="G461" i="164" s="1"/>
  <c r="G462" i="164" s="1"/>
  <c r="G463" i="164" s="1"/>
  <c r="G464" i="164" s="1"/>
  <c r="G465" i="164" s="1"/>
  <c r="G466" i="164" s="1"/>
  <c r="G467" i="164" s="1"/>
  <c r="G468" i="164" s="1"/>
  <c r="G469" i="164" s="1"/>
  <c r="G470" i="164" s="1"/>
  <c r="G471" i="164" s="1"/>
  <c r="G472" i="164" s="1"/>
  <c r="G473" i="164" s="1"/>
  <c r="G474" i="164" s="1"/>
  <c r="G475" i="164" s="1"/>
  <c r="G476" i="164" s="1"/>
  <c r="G477" i="164" s="1"/>
  <c r="G478" i="164" s="1"/>
  <c r="G479" i="164" s="1"/>
  <c r="G480" i="164" s="1"/>
  <c r="G481" i="164" s="1"/>
  <c r="G482" i="164" s="1"/>
  <c r="G483" i="164" s="1"/>
  <c r="G484" i="164" s="1"/>
  <c r="G485" i="164" s="1"/>
  <c r="G486" i="164" s="1"/>
  <c r="G487" i="164" s="1"/>
  <c r="G488" i="164" s="1"/>
  <c r="G489" i="164" s="1"/>
  <c r="G490" i="164" s="1"/>
  <c r="G491" i="164" s="1"/>
  <c r="G492" i="164" s="1"/>
  <c r="G493" i="164" s="1"/>
  <c r="G494" i="164" s="1"/>
  <c r="G495" i="164" s="1"/>
  <c r="G496" i="164" s="1"/>
  <c r="G497" i="164" s="1"/>
  <c r="G498" i="164" s="1"/>
  <c r="G499" i="164" s="1"/>
  <c r="G500" i="164" s="1"/>
  <c r="G501" i="164" s="1"/>
  <c r="G502" i="164" s="1"/>
  <c r="G503" i="164" s="1"/>
  <c r="G504" i="164" s="1"/>
  <c r="G505" i="164" s="1"/>
  <c r="G506" i="164" s="1"/>
  <c r="G507" i="164" s="1"/>
  <c r="G508" i="164" s="1"/>
  <c r="G509" i="164" s="1"/>
  <c r="G510" i="164" s="1"/>
  <c r="G511" i="164" s="1"/>
  <c r="G512" i="164" s="1"/>
  <c r="G513" i="164" s="1"/>
  <c r="G514" i="164" s="1"/>
  <c r="G515" i="164" s="1"/>
  <c r="G516" i="164" s="1"/>
  <c r="G517" i="164" s="1"/>
  <c r="G518" i="164" s="1"/>
  <c r="G519" i="164" s="1"/>
  <c r="G520" i="164" s="1"/>
  <c r="G521" i="164" s="1"/>
  <c r="G522" i="164" s="1"/>
  <c r="G523" i="164" s="1"/>
  <c r="G524" i="164" s="1"/>
  <c r="G525" i="164" s="1"/>
  <c r="G526" i="164" s="1"/>
  <c r="G527" i="164" s="1"/>
  <c r="G528" i="164" s="1"/>
  <c r="G529" i="164" s="1"/>
  <c r="G530" i="164" s="1"/>
  <c r="G531" i="164" s="1"/>
  <c r="G532" i="164" s="1"/>
  <c r="G533" i="164" s="1"/>
  <c r="G534" i="164" s="1"/>
  <c r="G535" i="164" s="1"/>
  <c r="G536" i="164" s="1"/>
  <c r="G537" i="164" s="1"/>
  <c r="G538" i="164" s="1"/>
  <c r="G539" i="164" s="1"/>
  <c r="G540" i="164" s="1"/>
  <c r="G541" i="164" s="1"/>
  <c r="G542" i="164" s="1"/>
  <c r="G543" i="164" s="1"/>
  <c r="G544" i="164" s="1"/>
  <c r="G545" i="164" s="1"/>
  <c r="G546" i="164" s="1"/>
  <c r="G547" i="164" s="1"/>
  <c r="G548" i="164" s="1"/>
  <c r="G549" i="164" s="1"/>
  <c r="G550" i="164" s="1"/>
  <c r="G551" i="164" s="1"/>
  <c r="G552" i="164" s="1"/>
  <c r="G553" i="164" s="1"/>
  <c r="G554" i="164" s="1"/>
  <c r="G555" i="164" s="1"/>
  <c r="G556" i="164" s="1"/>
  <c r="G557" i="164" s="1"/>
  <c r="G558" i="164" s="1"/>
  <c r="G559" i="164" s="1"/>
  <c r="G560" i="164" s="1"/>
  <c r="G561" i="164" s="1"/>
  <c r="G562" i="164" s="1"/>
  <c r="G563" i="164" s="1"/>
  <c r="G564" i="164" s="1"/>
  <c r="G565" i="164" s="1"/>
  <c r="G566" i="164" s="1"/>
  <c r="G567" i="164" s="1"/>
  <c r="G568" i="164" s="1"/>
  <c r="G569" i="164" s="1"/>
  <c r="G570" i="164" s="1"/>
  <c r="G571" i="164" s="1"/>
  <c r="G572" i="164" s="1"/>
  <c r="G573" i="164" s="1"/>
  <c r="G574" i="164" s="1"/>
  <c r="G575" i="164" s="1"/>
  <c r="G576" i="164" s="1"/>
  <c r="G577" i="164" s="1"/>
  <c r="G578" i="164" s="1"/>
  <c r="G579" i="164" s="1"/>
  <c r="G580" i="164" s="1"/>
  <c r="G581" i="164" s="1"/>
  <c r="G582" i="164" s="1"/>
  <c r="G583" i="164" s="1"/>
  <c r="G584" i="164" s="1"/>
  <c r="G585" i="164" s="1"/>
  <c r="G586" i="164" s="1"/>
  <c r="G587" i="164" s="1"/>
  <c r="G588" i="164" s="1"/>
  <c r="G589" i="164" s="1"/>
  <c r="G590" i="164" s="1"/>
  <c r="G591" i="164" s="1"/>
  <c r="G592" i="164" s="1"/>
  <c r="G593" i="164" s="1"/>
  <c r="G594" i="164" s="1"/>
  <c r="G595" i="164" s="1"/>
  <c r="G596" i="164" s="1"/>
  <c r="G597" i="164" s="1"/>
  <c r="G598" i="164" s="1"/>
  <c r="G599" i="164" s="1"/>
  <c r="G600" i="164" s="1"/>
  <c r="G601" i="164" s="1"/>
  <c r="G602" i="164" s="1"/>
  <c r="G603" i="164" s="1"/>
  <c r="G604" i="164" s="1"/>
  <c r="G605" i="164" s="1"/>
  <c r="G606" i="164" s="1"/>
  <c r="G607" i="164" s="1"/>
  <c r="G608" i="164" s="1"/>
  <c r="G609" i="164" s="1"/>
  <c r="G610" i="164" s="1"/>
  <c r="G611" i="164" s="1"/>
  <c r="G612" i="164" s="1"/>
  <c r="G613" i="164" s="1"/>
  <c r="G614" i="164" s="1"/>
  <c r="G615" i="164" s="1"/>
  <c r="G616" i="164" s="1"/>
  <c r="G617" i="164" s="1"/>
  <c r="G618" i="164" s="1"/>
  <c r="G619" i="164" s="1"/>
  <c r="G620" i="164" s="1"/>
  <c r="G621" i="164" s="1"/>
  <c r="G622" i="164" s="1"/>
  <c r="G623" i="164" s="1"/>
  <c r="G624" i="164" s="1"/>
  <c r="G625" i="164" s="1"/>
  <c r="G626" i="164" s="1"/>
  <c r="G627" i="164" s="1"/>
  <c r="G628" i="164" s="1"/>
  <c r="G629" i="164" s="1"/>
  <c r="G630" i="164" s="1"/>
  <c r="G631" i="164" s="1"/>
  <c r="G632" i="164" s="1"/>
  <c r="G633" i="164" s="1"/>
  <c r="G634" i="164" s="1"/>
  <c r="G635" i="164" s="1"/>
  <c r="G636" i="164" s="1"/>
  <c r="G637" i="164" s="1"/>
  <c r="G638" i="164" s="1"/>
  <c r="G639" i="164" s="1"/>
  <c r="G640" i="164" s="1"/>
  <c r="G641" i="164" s="1"/>
  <c r="G642" i="164" s="1"/>
  <c r="G643" i="164" s="1"/>
  <c r="G644" i="164" s="1"/>
  <c r="G645" i="164" s="1"/>
  <c r="G646" i="164" s="1"/>
  <c r="G647" i="164" s="1"/>
  <c r="G648" i="164" s="1"/>
  <c r="G649" i="164" s="1"/>
  <c r="G650" i="164" s="1"/>
  <c r="G651" i="164" s="1"/>
  <c r="G652" i="164" s="1"/>
  <c r="G653" i="164" s="1"/>
  <c r="G654" i="164" s="1"/>
  <c r="G655" i="164" s="1"/>
  <c r="G656" i="164" s="1"/>
  <c r="G657" i="164" s="1"/>
  <c r="G658" i="164" s="1"/>
  <c r="G659" i="164" s="1"/>
  <c r="G660" i="164" s="1"/>
  <c r="G661" i="164" s="1"/>
  <c r="G662" i="164" s="1"/>
  <c r="G663" i="164" s="1"/>
  <c r="G664" i="164" s="1"/>
  <c r="G665" i="164" s="1"/>
  <c r="G666" i="164" s="1"/>
  <c r="G667" i="164" s="1"/>
  <c r="G668" i="164" s="1"/>
  <c r="G669" i="164" s="1"/>
  <c r="G670" i="164" s="1"/>
  <c r="G671" i="164" s="1"/>
  <c r="G672" i="164" s="1"/>
  <c r="G673" i="164" s="1"/>
  <c r="G674" i="164" s="1"/>
  <c r="G675" i="164" s="1"/>
  <c r="G676" i="164" s="1"/>
  <c r="G677" i="164" s="1"/>
  <c r="G678" i="164" s="1"/>
  <c r="G679" i="164" s="1"/>
  <c r="G680" i="164" s="1"/>
  <c r="G681" i="164" s="1"/>
  <c r="G682" i="164" s="1"/>
  <c r="G683" i="164" s="1"/>
  <c r="G684" i="164" s="1"/>
  <c r="G685" i="164" s="1"/>
  <c r="G686" i="164" s="1"/>
  <c r="G687" i="164" s="1"/>
  <c r="G688" i="164" s="1"/>
  <c r="G689" i="164" s="1"/>
  <c r="G690" i="164" s="1"/>
  <c r="G691" i="164" s="1"/>
  <c r="G692" i="164" s="1"/>
  <c r="G693" i="164" s="1"/>
  <c r="G694" i="164" s="1"/>
  <c r="G695" i="164" s="1"/>
  <c r="G696" i="164" s="1"/>
  <c r="G697" i="164" s="1"/>
  <c r="G698" i="164" s="1"/>
  <c r="G699" i="164" s="1"/>
  <c r="G700" i="164" s="1"/>
  <c r="G701" i="164" s="1"/>
  <c r="G702" i="164" s="1"/>
  <c r="G703" i="164" s="1"/>
  <c r="G704" i="164" s="1"/>
  <c r="G705" i="164" s="1"/>
  <c r="G706" i="164" s="1"/>
  <c r="G707" i="164" s="1"/>
  <c r="G708" i="164" s="1"/>
  <c r="G709" i="164" s="1"/>
  <c r="G710" i="164" s="1"/>
  <c r="G711" i="164" s="1"/>
  <c r="G712" i="164" s="1"/>
  <c r="G713" i="164" s="1"/>
  <c r="G714" i="164" s="1"/>
  <c r="G715" i="164" s="1"/>
  <c r="G716" i="164" s="1"/>
  <c r="G717" i="164" s="1"/>
  <c r="G718" i="164" s="1"/>
  <c r="G719" i="164" s="1"/>
  <c r="G720" i="164" s="1"/>
  <c r="G721" i="164" s="1"/>
  <c r="G722" i="164" s="1"/>
  <c r="G723" i="164" s="1"/>
  <c r="G724" i="164" s="1"/>
  <c r="G725" i="164" s="1"/>
  <c r="G726" i="164" s="1"/>
  <c r="G727" i="164" s="1"/>
  <c r="G728" i="164" s="1"/>
  <c r="G729" i="164" s="1"/>
  <c r="G730" i="164" s="1"/>
  <c r="G731" i="164" s="1"/>
  <c r="G732" i="164" s="1"/>
  <c r="G733" i="164" s="1"/>
  <c r="G734" i="164" s="1"/>
  <c r="G735" i="164" s="1"/>
  <c r="G736" i="164" s="1"/>
  <c r="G737" i="164" s="1"/>
  <c r="G738" i="164" s="1"/>
  <c r="G739" i="164" s="1"/>
  <c r="G740" i="164" s="1"/>
  <c r="G741" i="164" s="1"/>
  <c r="G742" i="164" s="1"/>
  <c r="G743" i="164" s="1"/>
  <c r="G744" i="164" s="1"/>
  <c r="G745" i="164" s="1"/>
  <c r="G746" i="164" s="1"/>
  <c r="G747" i="164" s="1"/>
  <c r="G748" i="164" s="1"/>
  <c r="G749" i="164" s="1"/>
  <c r="G750" i="164" s="1"/>
  <c r="G751" i="164" s="1"/>
  <c r="G752" i="164" s="1"/>
  <c r="G753" i="164" s="1"/>
  <c r="G754" i="164" s="1"/>
  <c r="G755" i="164" s="1"/>
  <c r="G756" i="164" s="1"/>
  <c r="G757" i="164" s="1"/>
  <c r="G758" i="164" s="1"/>
  <c r="G759" i="164" s="1"/>
  <c r="G760" i="164" s="1"/>
  <c r="G761" i="164" s="1"/>
  <c r="G762" i="164" s="1"/>
  <c r="G763" i="164" s="1"/>
  <c r="G764" i="164" s="1"/>
  <c r="G765" i="164" s="1"/>
  <c r="G766" i="164" s="1"/>
  <c r="G767" i="164" s="1"/>
  <c r="G768" i="164" s="1"/>
  <c r="G769" i="164" s="1"/>
  <c r="G770" i="164" s="1"/>
  <c r="G771" i="164" s="1"/>
  <c r="G772" i="164" s="1"/>
  <c r="G773" i="164" s="1"/>
  <c r="G774" i="164" s="1"/>
  <c r="G775" i="164" s="1"/>
  <c r="G776" i="164" s="1"/>
  <c r="G777" i="164" s="1"/>
  <c r="G778" i="164" s="1"/>
  <c r="G779" i="164" s="1"/>
  <c r="G780" i="164" s="1"/>
  <c r="G781" i="164" s="1"/>
  <c r="G782" i="164" s="1"/>
  <c r="G783" i="164" s="1"/>
  <c r="G784" i="164" s="1"/>
  <c r="G785" i="164" s="1"/>
  <c r="G786" i="164" s="1"/>
  <c r="G787" i="164" s="1"/>
  <c r="G788" i="164" s="1"/>
  <c r="G789" i="164" s="1"/>
  <c r="G790" i="164" s="1"/>
  <c r="G791" i="164" s="1"/>
  <c r="G792" i="164" s="1"/>
  <c r="G793" i="164" s="1"/>
  <c r="G794" i="164" s="1"/>
  <c r="G795" i="164" s="1"/>
  <c r="G796" i="164" s="1"/>
  <c r="G797" i="164" s="1"/>
  <c r="G798" i="164" s="1"/>
  <c r="G799" i="164" s="1"/>
  <c r="G800" i="164" s="1"/>
  <c r="G801" i="164" s="1"/>
  <c r="G802" i="164" s="1"/>
  <c r="G803" i="164" s="1"/>
  <c r="G804" i="164" s="1"/>
  <c r="G805" i="164" s="1"/>
  <c r="G806" i="164" s="1"/>
  <c r="G807" i="164" s="1"/>
  <c r="G808" i="164" s="1"/>
  <c r="G809" i="164" s="1"/>
  <c r="G810" i="164" s="1"/>
  <c r="G811" i="164" s="1"/>
  <c r="G812" i="164" s="1"/>
  <c r="G813" i="164" s="1"/>
  <c r="G814" i="164" s="1"/>
  <c r="G815" i="164" s="1"/>
  <c r="G816" i="164" s="1"/>
  <c r="G817" i="164" s="1"/>
  <c r="G818" i="164" s="1"/>
  <c r="G819" i="164" s="1"/>
  <c r="G820" i="164" s="1"/>
  <c r="G821" i="164" s="1"/>
  <c r="G822" i="164" s="1"/>
  <c r="G823" i="164" s="1"/>
  <c r="G824" i="164" s="1"/>
  <c r="G825" i="164" s="1"/>
  <c r="G826" i="164" s="1"/>
  <c r="G827" i="164" s="1"/>
  <c r="G828" i="164" s="1"/>
  <c r="G829" i="164" s="1"/>
  <c r="G830" i="164" s="1"/>
  <c r="G831" i="164" s="1"/>
  <c r="G832" i="164" s="1"/>
  <c r="G833" i="164" s="1"/>
  <c r="G834" i="164" s="1"/>
  <c r="G835" i="164" s="1"/>
  <c r="G836" i="164" s="1"/>
  <c r="G837" i="164" s="1"/>
  <c r="G838" i="164" s="1"/>
  <c r="G839" i="164" s="1"/>
  <c r="G840" i="164" s="1"/>
  <c r="G841" i="164" s="1"/>
  <c r="G842" i="164" s="1"/>
  <c r="G843" i="164" s="1"/>
  <c r="G844" i="164" s="1"/>
  <c r="G845" i="164" s="1"/>
  <c r="G846" i="164" s="1"/>
  <c r="G847" i="164" s="1"/>
  <c r="G848" i="164" s="1"/>
  <c r="G849" i="164" s="1"/>
  <c r="G850" i="164" s="1"/>
  <c r="G851" i="164" s="1"/>
  <c r="G852" i="164" s="1"/>
  <c r="G853" i="164" s="1"/>
  <c r="G854" i="164" s="1"/>
  <c r="G855" i="164" s="1"/>
  <c r="G856" i="164" s="1"/>
  <c r="G857" i="164" s="1"/>
  <c r="G858" i="164" s="1"/>
  <c r="G859" i="164" s="1"/>
  <c r="G860" i="164" s="1"/>
  <c r="G861" i="164" s="1"/>
  <c r="G862" i="164" s="1"/>
  <c r="G863" i="164" s="1"/>
  <c r="G864" i="164" s="1"/>
  <c r="G865" i="164" s="1"/>
  <c r="G866" i="164" s="1"/>
  <c r="G867" i="164" s="1"/>
  <c r="G868" i="164" s="1"/>
  <c r="G869" i="164" s="1"/>
  <c r="G870" i="164" s="1"/>
  <c r="G871" i="164" s="1"/>
  <c r="G872" i="164" s="1"/>
  <c r="G873" i="164" s="1"/>
  <c r="G874" i="164" s="1"/>
  <c r="G875" i="164" s="1"/>
  <c r="G876" i="164" s="1"/>
  <c r="G877" i="164" s="1"/>
  <c r="G878" i="164" s="1"/>
  <c r="G879" i="164" s="1"/>
  <c r="G880" i="164" s="1"/>
  <c r="G881" i="164" s="1"/>
  <c r="G882" i="164" s="1"/>
  <c r="G883" i="164" s="1"/>
  <c r="G884" i="164" s="1"/>
  <c r="G885" i="164" s="1"/>
  <c r="G886" i="164" s="1"/>
  <c r="G887" i="164" s="1"/>
  <c r="G888" i="164" s="1"/>
  <c r="G889" i="164" s="1"/>
  <c r="G890" i="164" s="1"/>
  <c r="G891" i="164" s="1"/>
  <c r="G892" i="164" s="1"/>
  <c r="G893" i="164" s="1"/>
  <c r="G894" i="164" s="1"/>
  <c r="G895" i="164" s="1"/>
  <c r="G896" i="164" s="1"/>
  <c r="G897" i="164" s="1"/>
  <c r="G898" i="164" s="1"/>
  <c r="G899" i="164" s="1"/>
  <c r="G900" i="164" s="1"/>
  <c r="G901" i="164" s="1"/>
  <c r="G902" i="164" s="1"/>
  <c r="G903" i="164" s="1"/>
  <c r="G904" i="164" s="1"/>
  <c r="G905" i="164" s="1"/>
  <c r="G906" i="164" s="1"/>
  <c r="G907" i="164" s="1"/>
  <c r="G908" i="164" s="1"/>
  <c r="G909" i="164" s="1"/>
  <c r="G910" i="164" s="1"/>
  <c r="G911" i="164" s="1"/>
  <c r="G912" i="164" s="1"/>
  <c r="G913" i="164" s="1"/>
  <c r="G914" i="164" s="1"/>
  <c r="G915" i="164" s="1"/>
  <c r="G916" i="164" s="1"/>
  <c r="G917" i="164" s="1"/>
  <c r="G918" i="164" s="1"/>
  <c r="G919" i="164" s="1"/>
  <c r="G920" i="164" s="1"/>
  <c r="G921" i="164" s="1"/>
  <c r="G922" i="164" s="1"/>
  <c r="G923" i="164" s="1"/>
  <c r="G924" i="164" s="1"/>
  <c r="G925" i="164" s="1"/>
  <c r="G926" i="164" s="1"/>
  <c r="G927" i="164" s="1"/>
  <c r="G928" i="164" s="1"/>
  <c r="G929" i="164" s="1"/>
  <c r="G930" i="164" s="1"/>
  <c r="G931" i="164" s="1"/>
  <c r="G932" i="164" s="1"/>
  <c r="G933" i="164" s="1"/>
  <c r="G934" i="164" s="1"/>
  <c r="G935" i="164" s="1"/>
  <c r="G936" i="164" s="1"/>
  <c r="G937" i="164" s="1"/>
  <c r="G938" i="164" s="1"/>
  <c r="G939" i="164" s="1"/>
  <c r="G940" i="164" s="1"/>
  <c r="G941" i="164" s="1"/>
  <c r="G942" i="164" s="1"/>
  <c r="G943" i="164" s="1"/>
  <c r="G944" i="164" s="1"/>
  <c r="G945" i="164" s="1"/>
  <c r="G946" i="164" s="1"/>
  <c r="G947" i="164" s="1"/>
  <c r="G948" i="164" s="1"/>
  <c r="G949" i="164" s="1"/>
  <c r="G950" i="164" s="1"/>
  <c r="G951" i="164" s="1"/>
  <c r="G952" i="164" s="1"/>
  <c r="G953" i="164" s="1"/>
  <c r="G954" i="164" s="1"/>
  <c r="G955" i="164" s="1"/>
  <c r="G956" i="164" s="1"/>
  <c r="G957" i="164" s="1"/>
  <c r="G958" i="164" s="1"/>
  <c r="G959" i="164" s="1"/>
  <c r="G960" i="164" s="1"/>
  <c r="G961" i="164" s="1"/>
  <c r="G962" i="164" s="1"/>
  <c r="G963" i="164" s="1"/>
  <c r="G964" i="164" s="1"/>
  <c r="G965" i="164" s="1"/>
  <c r="G966" i="164" s="1"/>
  <c r="G967" i="164" s="1"/>
  <c r="G968" i="164" s="1"/>
  <c r="G969" i="164" s="1"/>
  <c r="G970" i="164" s="1"/>
  <c r="G971" i="164" s="1"/>
  <c r="G972" i="164" s="1"/>
  <c r="G973" i="164" s="1"/>
  <c r="G974" i="164" s="1"/>
  <c r="G975" i="164" s="1"/>
  <c r="G976" i="164" s="1"/>
  <c r="G977" i="164" s="1"/>
  <c r="G978" i="164" s="1"/>
  <c r="G979" i="164" s="1"/>
  <c r="G980" i="164" s="1"/>
  <c r="G981" i="164" s="1"/>
  <c r="G982" i="164" s="1"/>
  <c r="G983" i="164" s="1"/>
  <c r="G984" i="164" s="1"/>
  <c r="G985" i="164" s="1"/>
  <c r="G986" i="164" s="1"/>
  <c r="G987" i="164" s="1"/>
  <c r="G988" i="164" s="1"/>
  <c r="G989" i="164" s="1"/>
  <c r="G990" i="164" s="1"/>
  <c r="G991" i="164" s="1"/>
  <c r="G992" i="164" s="1"/>
  <c r="G993" i="164" s="1"/>
  <c r="G994" i="164" s="1"/>
  <c r="G995" i="164" s="1"/>
  <c r="G996" i="164" s="1"/>
  <c r="G997" i="164" s="1"/>
  <c r="G998" i="164" s="1"/>
  <c r="G999" i="164" s="1"/>
  <c r="G1000" i="164" s="1"/>
  <c r="G1001" i="164" s="1"/>
  <c r="G1002" i="164" s="1"/>
  <c r="G1003" i="164" s="1"/>
  <c r="G1004" i="164" s="1"/>
  <c r="G1005" i="164" s="1"/>
  <c r="G1006" i="164" s="1"/>
  <c r="G1007" i="164" s="1"/>
  <c r="G1008" i="164" s="1"/>
  <c r="G1009" i="164" s="1"/>
  <c r="G1010" i="164" s="1"/>
  <c r="G1011" i="164" s="1"/>
  <c r="G1012" i="164" s="1"/>
  <c r="G1013" i="164" s="1"/>
  <c r="G1014" i="164" s="1"/>
  <c r="G1015" i="164" s="1"/>
  <c r="G1016" i="164" s="1"/>
  <c r="G1017" i="164" s="1"/>
  <c r="G1018" i="164" s="1"/>
  <c r="G1019" i="164" s="1"/>
  <c r="G1020" i="164" s="1"/>
  <c r="G1021" i="164" s="1"/>
  <c r="G1022" i="164" s="1"/>
  <c r="G1023" i="164" s="1"/>
  <c r="G1024" i="164" s="1"/>
  <c r="G1025" i="164" s="1"/>
  <c r="G1026" i="164" s="1"/>
  <c r="G1027" i="164" s="1"/>
  <c r="G1028" i="164" s="1"/>
  <c r="G1029" i="164" s="1"/>
  <c r="G1030" i="164" s="1"/>
  <c r="G1031" i="164" s="1"/>
  <c r="G1032" i="164" s="1"/>
  <c r="G1033" i="164" s="1"/>
  <c r="G1034" i="164" s="1"/>
  <c r="G1035" i="164" s="1"/>
  <c r="G1036" i="164" s="1"/>
  <c r="G1037" i="164" s="1"/>
  <c r="G1038" i="164" s="1"/>
  <c r="G1039" i="164" s="1"/>
  <c r="G1040" i="164" s="1"/>
  <c r="G1041" i="164" s="1"/>
  <c r="G1042" i="164" s="1"/>
  <c r="G1043" i="164" s="1"/>
  <c r="G1044" i="164" s="1"/>
  <c r="G1045" i="164" s="1"/>
  <c r="G1046" i="164" s="1"/>
  <c r="G1047" i="164" s="1"/>
  <c r="G1048" i="164" s="1"/>
  <c r="G1049" i="164" s="1"/>
  <c r="G1050" i="164" s="1"/>
  <c r="G1051" i="164" s="1"/>
  <c r="G1052" i="164" s="1"/>
  <c r="G1053" i="164" s="1"/>
  <c r="G1054" i="164" s="1"/>
  <c r="G1055" i="164" s="1"/>
  <c r="G1056" i="164" s="1"/>
  <c r="G1057" i="164" s="1"/>
  <c r="G1058" i="164" s="1"/>
  <c r="G1059" i="164" s="1"/>
  <c r="G1060" i="164" s="1"/>
  <c r="G1061" i="164" s="1"/>
  <c r="G1062" i="164" s="1"/>
  <c r="G1063" i="164" s="1"/>
  <c r="G1064" i="164" s="1"/>
  <c r="G1065" i="164" s="1"/>
  <c r="G1066" i="164" s="1"/>
  <c r="G1067" i="164" s="1"/>
  <c r="G1068" i="164" s="1"/>
  <c r="G1069" i="164" s="1"/>
  <c r="G1070" i="164" s="1"/>
  <c r="G1071" i="164" s="1"/>
  <c r="G1072" i="164" s="1"/>
  <c r="G1073" i="164" s="1"/>
  <c r="G1074" i="164" s="1"/>
  <c r="G1075" i="164" s="1"/>
  <c r="G1076" i="164" s="1"/>
  <c r="G1077" i="164" s="1"/>
  <c r="G1078" i="164" s="1"/>
  <c r="G1079" i="164" s="1"/>
  <c r="G1080" i="164" s="1"/>
  <c r="G1081" i="164" s="1"/>
  <c r="G1082" i="164" s="1"/>
  <c r="G1083" i="164" s="1"/>
  <c r="G1084" i="164" s="1"/>
  <c r="G1085" i="164" s="1"/>
  <c r="G1086" i="164" s="1"/>
  <c r="G1087" i="164" s="1"/>
  <c r="G1088" i="164" s="1"/>
  <c r="G1089" i="164" s="1"/>
  <c r="G1090" i="164" s="1"/>
  <c r="G1091" i="164" s="1"/>
  <c r="G1092" i="164" s="1"/>
  <c r="G1093" i="164" s="1"/>
  <c r="G1094" i="164" s="1"/>
  <c r="G1095" i="164" s="1"/>
  <c r="G1096" i="164" s="1"/>
  <c r="G1097" i="164" s="1"/>
  <c r="G1098" i="164" s="1"/>
  <c r="G1099" i="164" s="1"/>
  <c r="G1100" i="164" s="1"/>
  <c r="G1101" i="164" s="1"/>
  <c r="G1102" i="164" s="1"/>
  <c r="G1103" i="164" s="1"/>
  <c r="G1104" i="164" s="1"/>
  <c r="G1105" i="164" s="1"/>
  <c r="G1106" i="164" s="1"/>
  <c r="G1107" i="164" s="1"/>
  <c r="G1108" i="164" s="1"/>
  <c r="G1109" i="164" s="1"/>
  <c r="G1110" i="164" s="1"/>
  <c r="G1111" i="164" s="1"/>
  <c r="G1112" i="164" s="1"/>
  <c r="G1113" i="164" s="1"/>
  <c r="G1114" i="164" s="1"/>
  <c r="G1115" i="164" s="1"/>
  <c r="G1116" i="164" s="1"/>
  <c r="G1117" i="164" s="1"/>
  <c r="G1118" i="164" s="1"/>
  <c r="G1119" i="164" s="1"/>
  <c r="G1120" i="164" s="1"/>
  <c r="G1121" i="164" s="1"/>
  <c r="G1122" i="164" s="1"/>
  <c r="G1123" i="164" s="1"/>
  <c r="G1124" i="164" s="1"/>
  <c r="G1125" i="164" s="1"/>
  <c r="G1126" i="164" s="1"/>
  <c r="G1127" i="164" s="1"/>
  <c r="G1128" i="164" s="1"/>
  <c r="G1129" i="164" s="1"/>
  <c r="G1130" i="164" s="1"/>
  <c r="G1131" i="164" s="1"/>
  <c r="G1132" i="164" s="1"/>
  <c r="G1133" i="164" s="1"/>
  <c r="G1134" i="164" s="1"/>
  <c r="G1135" i="164" s="1"/>
  <c r="G1136" i="164" s="1"/>
  <c r="G1137" i="164" s="1"/>
  <c r="G1138" i="164" s="1"/>
  <c r="G1139" i="164" s="1"/>
  <c r="G1140" i="164" s="1"/>
  <c r="G1141" i="164" s="1"/>
  <c r="G1142" i="164" s="1"/>
  <c r="G1143" i="164" s="1"/>
  <c r="G1144" i="164" s="1"/>
  <c r="G1145" i="164" s="1"/>
  <c r="G1146" i="164" s="1"/>
  <c r="G1147" i="164" s="1"/>
  <c r="G1148" i="164" s="1"/>
  <c r="G1149" i="164" s="1"/>
  <c r="G1150" i="164" s="1"/>
  <c r="G1151" i="164" s="1"/>
  <c r="G1152" i="164" s="1"/>
  <c r="G1153" i="164" s="1"/>
  <c r="G1154" i="164" s="1"/>
  <c r="G1155" i="164" s="1"/>
  <c r="G1156" i="164" s="1"/>
  <c r="G1157" i="164" s="1"/>
  <c r="G1158" i="164" s="1"/>
  <c r="G1159" i="164" s="1"/>
  <c r="G1160" i="164" s="1"/>
  <c r="G1161" i="164" s="1"/>
  <c r="G1162" i="164" s="1"/>
  <c r="G1163" i="164" s="1"/>
  <c r="G1164" i="164" s="1"/>
  <c r="G1165" i="164" s="1"/>
  <c r="G1166" i="164" s="1"/>
  <c r="G1167" i="164" s="1"/>
  <c r="G1168" i="164" s="1"/>
  <c r="G1169" i="164" s="1"/>
  <c r="G1170" i="164" s="1"/>
  <c r="G1171" i="164" s="1"/>
  <c r="G1172" i="164" s="1"/>
  <c r="G1173" i="164" s="1"/>
  <c r="G1174" i="164" s="1"/>
  <c r="G1175" i="164" s="1"/>
  <c r="G1176" i="164" s="1"/>
  <c r="G1177" i="164" s="1"/>
  <c r="G1178" i="164" s="1"/>
  <c r="G1179" i="164" s="1"/>
  <c r="G1180" i="164" s="1"/>
  <c r="G1181" i="164" s="1"/>
  <c r="G1182" i="164" s="1"/>
  <c r="G1183" i="164" s="1"/>
  <c r="G1184" i="164" s="1"/>
  <c r="G1185" i="164" s="1"/>
  <c r="G1186" i="164" s="1"/>
  <c r="G1187" i="164" s="1"/>
  <c r="G1188" i="164" s="1"/>
  <c r="G1189" i="164" s="1"/>
  <c r="G1190" i="164" s="1"/>
  <c r="G1191" i="164" s="1"/>
  <c r="G1192" i="164" s="1"/>
  <c r="G1193" i="164" s="1"/>
  <c r="G1194" i="164" s="1"/>
  <c r="G1195" i="164" s="1"/>
  <c r="G1196" i="164" s="1"/>
  <c r="G1197" i="164" s="1"/>
  <c r="G1198" i="164" s="1"/>
  <c r="G1199" i="164" s="1"/>
  <c r="G1200" i="164" s="1"/>
  <c r="G1201" i="164" s="1"/>
  <c r="G1202" i="164" s="1"/>
  <c r="G1203" i="164" s="1"/>
  <c r="G1204" i="164" s="1"/>
  <c r="G1205" i="164" s="1"/>
  <c r="G1206" i="164" s="1"/>
  <c r="G1207" i="164" s="1"/>
  <c r="G1208" i="164" s="1"/>
  <c r="G1209" i="164" s="1"/>
  <c r="G1210" i="164" s="1"/>
  <c r="G1211" i="164" s="1"/>
  <c r="G1212" i="164" s="1"/>
  <c r="G1213" i="164" s="1"/>
  <c r="G1214" i="164" s="1"/>
  <c r="G1215" i="164" s="1"/>
  <c r="G1216" i="164" s="1"/>
  <c r="G1217" i="164" s="1"/>
  <c r="G1218" i="164" s="1"/>
  <c r="G1219" i="164" s="1"/>
  <c r="G1220" i="164" s="1"/>
  <c r="G1221" i="164" s="1"/>
  <c r="G1222" i="164" s="1"/>
  <c r="G1223" i="164" s="1"/>
  <c r="G1224" i="164" s="1"/>
  <c r="G1225" i="164" s="1"/>
  <c r="G1226" i="164" s="1"/>
  <c r="G1227" i="164" s="1"/>
  <c r="G1228" i="164" s="1"/>
  <c r="G1229" i="164" s="1"/>
  <c r="G1230" i="164" s="1"/>
  <c r="G1231" i="164" s="1"/>
  <c r="G1232" i="164" s="1"/>
  <c r="G1233" i="164" s="1"/>
  <c r="G1234" i="164" s="1"/>
  <c r="G1235" i="164" s="1"/>
  <c r="G1236" i="164" s="1"/>
  <c r="G1237" i="164" s="1"/>
  <c r="G1238" i="164" s="1"/>
  <c r="G1239" i="164" s="1"/>
  <c r="G1240" i="164" s="1"/>
  <c r="G1241" i="164" s="1"/>
  <c r="G1242" i="164" s="1"/>
  <c r="G1243" i="164" s="1"/>
  <c r="E56" i="161"/>
  <c r="G53" i="161"/>
  <c r="H52" i="161"/>
  <c r="I52" i="161" s="1"/>
  <c r="A24" i="166"/>
  <c r="B23" i="166"/>
  <c r="C23" i="166"/>
  <c r="A24" i="163"/>
  <c r="C23" i="163"/>
  <c r="B23" i="163"/>
  <c r="D33" i="158"/>
  <c r="E33" i="158" s="1"/>
  <c r="F33" i="158" s="1"/>
  <c r="G42" i="158"/>
  <c r="A24" i="160"/>
  <c r="C23" i="160"/>
  <c r="B23" i="160"/>
  <c r="I39" i="158" l="1"/>
  <c r="H40" i="158"/>
  <c r="F56" i="161"/>
  <c r="D57" i="161" s="1"/>
  <c r="G54" i="161"/>
  <c r="H53" i="161"/>
  <c r="I53" i="161" s="1"/>
  <c r="C24" i="166"/>
  <c r="B24" i="166"/>
  <c r="A25" i="166"/>
  <c r="C24" i="163"/>
  <c r="B24" i="163"/>
  <c r="A25" i="163"/>
  <c r="D34" i="158"/>
  <c r="E34" i="158" s="1"/>
  <c r="F34" i="158" s="1"/>
  <c r="B24" i="160"/>
  <c r="A25" i="160"/>
  <c r="C24" i="160"/>
  <c r="G43" i="158"/>
  <c r="R41" i="158" s="1"/>
  <c r="I40" i="158" l="1"/>
  <c r="H41" i="158"/>
  <c r="E57" i="161"/>
  <c r="G55" i="161"/>
  <c r="H54" i="161"/>
  <c r="I54" i="161" s="1"/>
  <c r="A26" i="166"/>
  <c r="C25" i="166"/>
  <c r="B25" i="166"/>
  <c r="A26" i="163"/>
  <c r="B25" i="163"/>
  <c r="C25" i="163"/>
  <c r="D35" i="158"/>
  <c r="E35" i="158" s="1"/>
  <c r="F35" i="158" s="1"/>
  <c r="B25" i="160"/>
  <c r="A26" i="160"/>
  <c r="C25" i="160"/>
  <c r="G44" i="158"/>
  <c r="I41" i="158" l="1"/>
  <c r="H42" i="158"/>
  <c r="F57" i="161"/>
  <c r="D58" i="161" s="1"/>
  <c r="G56" i="161"/>
  <c r="H55" i="161"/>
  <c r="I55" i="161" s="1"/>
  <c r="A27" i="166"/>
  <c r="C26" i="166"/>
  <c r="B26" i="166"/>
  <c r="A27" i="163"/>
  <c r="C26" i="163"/>
  <c r="B26" i="163"/>
  <c r="D36" i="158"/>
  <c r="E36" i="158" s="1"/>
  <c r="F36" i="158" s="1"/>
  <c r="G45" i="158"/>
  <c r="F20" i="154"/>
  <c r="C26" i="160"/>
  <c r="B26" i="160"/>
  <c r="A27" i="160"/>
  <c r="I42" i="158" l="1"/>
  <c r="H43" i="158"/>
  <c r="G46" i="158"/>
  <c r="E58" i="161"/>
  <c r="G57" i="161"/>
  <c r="H56" i="161"/>
  <c r="I56" i="161" s="1"/>
  <c r="B27" i="166"/>
  <c r="A28" i="166"/>
  <c r="C27" i="166"/>
  <c r="B27" i="163"/>
  <c r="A28" i="163"/>
  <c r="C27" i="163"/>
  <c r="D37" i="158"/>
  <c r="E37" i="158" s="1"/>
  <c r="F37" i="158" s="1"/>
  <c r="A28" i="160"/>
  <c r="C27" i="160"/>
  <c r="B27" i="160"/>
  <c r="I43" i="158" l="1"/>
  <c r="R48" i="158" s="1"/>
  <c r="R47" i="158"/>
  <c r="E17" i="154" s="1"/>
  <c r="C42" i="167" s="1"/>
  <c r="H44" i="158"/>
  <c r="G47" i="158"/>
  <c r="F58" i="161"/>
  <c r="D59" i="161" s="1"/>
  <c r="G58" i="161"/>
  <c r="H57" i="161"/>
  <c r="I57" i="161" s="1"/>
  <c r="C28" i="166"/>
  <c r="B28" i="166"/>
  <c r="A29" i="166"/>
  <c r="A29" i="163"/>
  <c r="C28" i="163"/>
  <c r="B28" i="163"/>
  <c r="D38" i="158"/>
  <c r="E38" i="158" s="1"/>
  <c r="F38" i="158" s="1"/>
  <c r="L17" i="158" s="1"/>
  <c r="K22" i="159" s="1"/>
  <c r="A29" i="160"/>
  <c r="B28" i="160"/>
  <c r="C28" i="160"/>
  <c r="K23" i="159" l="1"/>
  <c r="J19" i="159"/>
  <c r="K24" i="159"/>
  <c r="J20" i="159"/>
  <c r="I44" i="158"/>
  <c r="E18" i="154" s="1"/>
  <c r="H45" i="158"/>
  <c r="G48" i="158"/>
  <c r="G49" i="158" s="1"/>
  <c r="G50" i="158" s="1"/>
  <c r="G51" i="158" s="1"/>
  <c r="G52" i="158" s="1"/>
  <c r="G53" i="158" s="1"/>
  <c r="G54" i="158" s="1"/>
  <c r="G55" i="158" s="1"/>
  <c r="G56" i="158" s="1"/>
  <c r="G57" i="158" s="1"/>
  <c r="G58" i="158" s="1"/>
  <c r="G59" i="158" s="1"/>
  <c r="G60" i="158" s="1"/>
  <c r="G61" i="158" s="1"/>
  <c r="G62" i="158" s="1"/>
  <c r="G63" i="158" s="1"/>
  <c r="G64" i="158" s="1"/>
  <c r="G65" i="158" s="1"/>
  <c r="G66" i="158" s="1"/>
  <c r="G67" i="158" s="1"/>
  <c r="G68" i="158" s="1"/>
  <c r="G69" i="158" s="1"/>
  <c r="G70" i="158" s="1"/>
  <c r="G71" i="158" s="1"/>
  <c r="G72" i="158" s="1"/>
  <c r="G73" i="158" s="1"/>
  <c r="G74" i="158" s="1"/>
  <c r="G75" i="158" s="1"/>
  <c r="G76" i="158" s="1"/>
  <c r="G77" i="158" s="1"/>
  <c r="G78" i="158" s="1"/>
  <c r="G79" i="158" s="1"/>
  <c r="G80" i="158" s="1"/>
  <c r="G81" i="158" s="1"/>
  <c r="G82" i="158" s="1"/>
  <c r="G83" i="158" s="1"/>
  <c r="G84" i="158" s="1"/>
  <c r="G85" i="158" s="1"/>
  <c r="G86" i="158" s="1"/>
  <c r="G87" i="158" s="1"/>
  <c r="G88" i="158" s="1"/>
  <c r="G89" i="158" s="1"/>
  <c r="G90" i="158" s="1"/>
  <c r="G91" i="158" s="1"/>
  <c r="G92" i="158" s="1"/>
  <c r="G93" i="158" s="1"/>
  <c r="G94" i="158" s="1"/>
  <c r="G95" i="158" s="1"/>
  <c r="G96" i="158" s="1"/>
  <c r="G97" i="158" s="1"/>
  <c r="G98" i="158" s="1"/>
  <c r="G99" i="158" s="1"/>
  <c r="G100" i="158" s="1"/>
  <c r="G101" i="158" s="1"/>
  <c r="G102" i="158" s="1"/>
  <c r="G103" i="158" s="1"/>
  <c r="G104" i="158" s="1"/>
  <c r="G105" i="158" s="1"/>
  <c r="G106" i="158" s="1"/>
  <c r="G107" i="158" s="1"/>
  <c r="G108" i="158" s="1"/>
  <c r="G109" i="158" s="1"/>
  <c r="G110" i="158" s="1"/>
  <c r="G111" i="158" s="1"/>
  <c r="G112" i="158" s="1"/>
  <c r="G113" i="158" s="1"/>
  <c r="G114" i="158" s="1"/>
  <c r="G115" i="158" s="1"/>
  <c r="G116" i="158" s="1"/>
  <c r="G117" i="158" s="1"/>
  <c r="G118" i="158" s="1"/>
  <c r="G119" i="158" s="1"/>
  <c r="G120" i="158" s="1"/>
  <c r="G121" i="158" s="1"/>
  <c r="G122" i="158" s="1"/>
  <c r="G123" i="158" s="1"/>
  <c r="G124" i="158" s="1"/>
  <c r="G125" i="158" s="1"/>
  <c r="G126" i="158" s="1"/>
  <c r="G127" i="158" s="1"/>
  <c r="G128" i="158" s="1"/>
  <c r="G129" i="158" s="1"/>
  <c r="G130" i="158" s="1"/>
  <c r="G131" i="158" s="1"/>
  <c r="G132" i="158" s="1"/>
  <c r="G133" i="158" s="1"/>
  <c r="G134" i="158" s="1"/>
  <c r="G135" i="158" s="1"/>
  <c r="G136" i="158" s="1"/>
  <c r="G137" i="158" s="1"/>
  <c r="G138" i="158" s="1"/>
  <c r="G139" i="158" s="1"/>
  <c r="G140" i="158" s="1"/>
  <c r="G141" i="158" s="1"/>
  <c r="G142" i="158" s="1"/>
  <c r="G143" i="158" s="1"/>
  <c r="G144" i="158" s="1"/>
  <c r="G145" i="158" s="1"/>
  <c r="G146" i="158" s="1"/>
  <c r="G147" i="158" s="1"/>
  <c r="G148" i="158" s="1"/>
  <c r="G149" i="158" s="1"/>
  <c r="G150" i="158" s="1"/>
  <c r="G151" i="158" s="1"/>
  <c r="G152" i="158" s="1"/>
  <c r="G153" i="158" s="1"/>
  <c r="G154" i="158" s="1"/>
  <c r="G155" i="158" s="1"/>
  <c r="G156" i="158" s="1"/>
  <c r="G157" i="158" s="1"/>
  <c r="G158" i="158" s="1"/>
  <c r="G159" i="158" s="1"/>
  <c r="G160" i="158" s="1"/>
  <c r="G161" i="158" s="1"/>
  <c r="G162" i="158" s="1"/>
  <c r="G163" i="158" s="1"/>
  <c r="G164" i="158" s="1"/>
  <c r="G165" i="158" s="1"/>
  <c r="G166" i="158" s="1"/>
  <c r="G167" i="158" s="1"/>
  <c r="G168" i="158" s="1"/>
  <c r="G169" i="158" s="1"/>
  <c r="G170" i="158" s="1"/>
  <c r="G171" i="158" s="1"/>
  <c r="G172" i="158" s="1"/>
  <c r="G173" i="158" s="1"/>
  <c r="G174" i="158" s="1"/>
  <c r="G175" i="158" s="1"/>
  <c r="G176" i="158" s="1"/>
  <c r="G177" i="158" s="1"/>
  <c r="G178" i="158" s="1"/>
  <c r="G179" i="158" s="1"/>
  <c r="G180" i="158" s="1"/>
  <c r="G181" i="158" s="1"/>
  <c r="G182" i="158" s="1"/>
  <c r="G183" i="158" s="1"/>
  <c r="G184" i="158" s="1"/>
  <c r="G185" i="158" s="1"/>
  <c r="G186" i="158" s="1"/>
  <c r="G187" i="158" s="1"/>
  <c r="G188" i="158" s="1"/>
  <c r="G189" i="158" s="1"/>
  <c r="G190" i="158" s="1"/>
  <c r="G191" i="158" s="1"/>
  <c r="G192" i="158" s="1"/>
  <c r="G193" i="158" s="1"/>
  <c r="G194" i="158" s="1"/>
  <c r="G195" i="158" s="1"/>
  <c r="G196" i="158" s="1"/>
  <c r="G197" i="158" s="1"/>
  <c r="G198" i="158" s="1"/>
  <c r="G199" i="158" s="1"/>
  <c r="G200" i="158" s="1"/>
  <c r="G201" i="158" s="1"/>
  <c r="G202" i="158" s="1"/>
  <c r="G203" i="158" s="1"/>
  <c r="G204" i="158" s="1"/>
  <c r="G205" i="158" s="1"/>
  <c r="G206" i="158" s="1"/>
  <c r="G207" i="158" s="1"/>
  <c r="G208" i="158" s="1"/>
  <c r="G209" i="158" s="1"/>
  <c r="G210" i="158" s="1"/>
  <c r="G211" i="158" s="1"/>
  <c r="G212" i="158" s="1"/>
  <c r="G213" i="158" s="1"/>
  <c r="G214" i="158" s="1"/>
  <c r="G215" i="158" s="1"/>
  <c r="G216" i="158" s="1"/>
  <c r="G217" i="158" s="1"/>
  <c r="G218" i="158" s="1"/>
  <c r="G219" i="158" s="1"/>
  <c r="G220" i="158" s="1"/>
  <c r="G221" i="158" s="1"/>
  <c r="G222" i="158" s="1"/>
  <c r="G223" i="158" s="1"/>
  <c r="G224" i="158" s="1"/>
  <c r="G225" i="158" s="1"/>
  <c r="G226" i="158" s="1"/>
  <c r="G227" i="158" s="1"/>
  <c r="G228" i="158" s="1"/>
  <c r="G229" i="158" s="1"/>
  <c r="G230" i="158" s="1"/>
  <c r="G231" i="158" s="1"/>
  <c r="G232" i="158" s="1"/>
  <c r="G233" i="158" s="1"/>
  <c r="G234" i="158" s="1"/>
  <c r="G235" i="158" s="1"/>
  <c r="G236" i="158" s="1"/>
  <c r="G237" i="158" s="1"/>
  <c r="G238" i="158" s="1"/>
  <c r="G239" i="158" s="1"/>
  <c r="G240" i="158" s="1"/>
  <c r="G241" i="158" s="1"/>
  <c r="G242" i="158" s="1"/>
  <c r="G243" i="158" s="1"/>
  <c r="G244" i="158" s="1"/>
  <c r="G245" i="158" s="1"/>
  <c r="G246" i="158" s="1"/>
  <c r="G247" i="158" s="1"/>
  <c r="G248" i="158" s="1"/>
  <c r="G249" i="158" s="1"/>
  <c r="G250" i="158" s="1"/>
  <c r="G251" i="158" s="1"/>
  <c r="G252" i="158" s="1"/>
  <c r="G253" i="158" s="1"/>
  <c r="G254" i="158" s="1"/>
  <c r="G255" i="158" s="1"/>
  <c r="G256" i="158" s="1"/>
  <c r="G257" i="158" s="1"/>
  <c r="G258" i="158" s="1"/>
  <c r="G259" i="158" s="1"/>
  <c r="G260" i="158" s="1"/>
  <c r="G261" i="158" s="1"/>
  <c r="G262" i="158" s="1"/>
  <c r="G263" i="158" s="1"/>
  <c r="G264" i="158" s="1"/>
  <c r="G265" i="158" s="1"/>
  <c r="G266" i="158" s="1"/>
  <c r="G267" i="158" s="1"/>
  <c r="G268" i="158" s="1"/>
  <c r="G269" i="158" s="1"/>
  <c r="G270" i="158" s="1"/>
  <c r="G271" i="158" s="1"/>
  <c r="G272" i="158" s="1"/>
  <c r="G273" i="158" s="1"/>
  <c r="G274" i="158" s="1"/>
  <c r="G275" i="158" s="1"/>
  <c r="G276" i="158" s="1"/>
  <c r="G277" i="158" s="1"/>
  <c r="G278" i="158" s="1"/>
  <c r="G279" i="158" s="1"/>
  <c r="G280" i="158" s="1"/>
  <c r="G281" i="158" s="1"/>
  <c r="G282" i="158" s="1"/>
  <c r="G283" i="158" s="1"/>
  <c r="G284" i="158" s="1"/>
  <c r="G285" i="158" s="1"/>
  <c r="G286" i="158" s="1"/>
  <c r="G287" i="158" s="1"/>
  <c r="G288" i="158" s="1"/>
  <c r="G289" i="158" s="1"/>
  <c r="G290" i="158" s="1"/>
  <c r="G291" i="158" s="1"/>
  <c r="G292" i="158" s="1"/>
  <c r="G293" i="158" s="1"/>
  <c r="G294" i="158" s="1"/>
  <c r="G295" i="158" s="1"/>
  <c r="G296" i="158" s="1"/>
  <c r="G297" i="158" s="1"/>
  <c r="G298" i="158" s="1"/>
  <c r="G299" i="158" s="1"/>
  <c r="G300" i="158" s="1"/>
  <c r="G301" i="158" s="1"/>
  <c r="G302" i="158" s="1"/>
  <c r="G303" i="158" s="1"/>
  <c r="G304" i="158" s="1"/>
  <c r="G305" i="158" s="1"/>
  <c r="G306" i="158" s="1"/>
  <c r="G307" i="158" s="1"/>
  <c r="G308" i="158" s="1"/>
  <c r="G309" i="158" s="1"/>
  <c r="G310" i="158" s="1"/>
  <c r="G311" i="158" s="1"/>
  <c r="G312" i="158" s="1"/>
  <c r="G313" i="158" s="1"/>
  <c r="G314" i="158" s="1"/>
  <c r="G315" i="158" s="1"/>
  <c r="G316" i="158" s="1"/>
  <c r="G317" i="158" s="1"/>
  <c r="G318" i="158" s="1"/>
  <c r="G319" i="158" s="1"/>
  <c r="G320" i="158" s="1"/>
  <c r="G321" i="158" s="1"/>
  <c r="G322" i="158" s="1"/>
  <c r="G323" i="158" s="1"/>
  <c r="G324" i="158" s="1"/>
  <c r="G325" i="158" s="1"/>
  <c r="G326" i="158" s="1"/>
  <c r="G327" i="158" s="1"/>
  <c r="G328" i="158" s="1"/>
  <c r="G329" i="158" s="1"/>
  <c r="G330" i="158" s="1"/>
  <c r="G331" i="158" s="1"/>
  <c r="G332" i="158" s="1"/>
  <c r="G333" i="158" s="1"/>
  <c r="G334" i="158" s="1"/>
  <c r="G335" i="158" s="1"/>
  <c r="G336" i="158" s="1"/>
  <c r="G337" i="158" s="1"/>
  <c r="G338" i="158" s="1"/>
  <c r="G339" i="158" s="1"/>
  <c r="G340" i="158" s="1"/>
  <c r="G341" i="158" s="1"/>
  <c r="G342" i="158" s="1"/>
  <c r="G343" i="158" s="1"/>
  <c r="G344" i="158" s="1"/>
  <c r="G345" i="158" s="1"/>
  <c r="G346" i="158" s="1"/>
  <c r="G347" i="158" s="1"/>
  <c r="G348" i="158" s="1"/>
  <c r="G349" i="158" s="1"/>
  <c r="G350" i="158" s="1"/>
  <c r="G351" i="158" s="1"/>
  <c r="G352" i="158" s="1"/>
  <c r="G353" i="158" s="1"/>
  <c r="G354" i="158" s="1"/>
  <c r="G355" i="158" s="1"/>
  <c r="G356" i="158" s="1"/>
  <c r="G357" i="158" s="1"/>
  <c r="G358" i="158" s="1"/>
  <c r="G359" i="158" s="1"/>
  <c r="G360" i="158" s="1"/>
  <c r="G361" i="158" s="1"/>
  <c r="G362" i="158" s="1"/>
  <c r="G363" i="158" s="1"/>
  <c r="G364" i="158" s="1"/>
  <c r="G365" i="158" s="1"/>
  <c r="G366" i="158" s="1"/>
  <c r="G367" i="158" s="1"/>
  <c r="G368" i="158" s="1"/>
  <c r="G369" i="158" s="1"/>
  <c r="G370" i="158" s="1"/>
  <c r="G371" i="158" s="1"/>
  <c r="G372" i="158" s="1"/>
  <c r="G373" i="158" s="1"/>
  <c r="G374" i="158" s="1"/>
  <c r="G375" i="158" s="1"/>
  <c r="G376" i="158" s="1"/>
  <c r="G377" i="158" s="1"/>
  <c r="G378" i="158" s="1"/>
  <c r="G379" i="158" s="1"/>
  <c r="G380" i="158" s="1"/>
  <c r="G381" i="158" s="1"/>
  <c r="G382" i="158" s="1"/>
  <c r="G383" i="158" s="1"/>
  <c r="G384" i="158" s="1"/>
  <c r="G385" i="158" s="1"/>
  <c r="G386" i="158" s="1"/>
  <c r="G387" i="158" s="1"/>
  <c r="G388" i="158" s="1"/>
  <c r="G389" i="158" s="1"/>
  <c r="G390" i="158" s="1"/>
  <c r="G391" i="158" s="1"/>
  <c r="G392" i="158" s="1"/>
  <c r="G393" i="158" s="1"/>
  <c r="G394" i="158" s="1"/>
  <c r="G395" i="158" s="1"/>
  <c r="G396" i="158" s="1"/>
  <c r="G397" i="158" s="1"/>
  <c r="G398" i="158" s="1"/>
  <c r="G399" i="158" s="1"/>
  <c r="G400" i="158" s="1"/>
  <c r="G401" i="158" s="1"/>
  <c r="G402" i="158" s="1"/>
  <c r="G403" i="158" s="1"/>
  <c r="G404" i="158" s="1"/>
  <c r="G405" i="158" s="1"/>
  <c r="G406" i="158" s="1"/>
  <c r="G407" i="158" s="1"/>
  <c r="G408" i="158" s="1"/>
  <c r="G409" i="158" s="1"/>
  <c r="G410" i="158" s="1"/>
  <c r="G411" i="158" s="1"/>
  <c r="G412" i="158" s="1"/>
  <c r="G413" i="158" s="1"/>
  <c r="G414" i="158" s="1"/>
  <c r="G415" i="158" s="1"/>
  <c r="G416" i="158" s="1"/>
  <c r="G417" i="158" s="1"/>
  <c r="G418" i="158" s="1"/>
  <c r="G419" i="158" s="1"/>
  <c r="G420" i="158" s="1"/>
  <c r="G421" i="158" s="1"/>
  <c r="G422" i="158" s="1"/>
  <c r="G423" i="158" s="1"/>
  <c r="G424" i="158" s="1"/>
  <c r="G425" i="158" s="1"/>
  <c r="G426" i="158" s="1"/>
  <c r="G427" i="158" s="1"/>
  <c r="G428" i="158" s="1"/>
  <c r="G429" i="158" s="1"/>
  <c r="G430" i="158" s="1"/>
  <c r="G431" i="158" s="1"/>
  <c r="G432" i="158" s="1"/>
  <c r="G433" i="158" s="1"/>
  <c r="G434" i="158" s="1"/>
  <c r="G435" i="158" s="1"/>
  <c r="G436" i="158" s="1"/>
  <c r="G437" i="158" s="1"/>
  <c r="G438" i="158" s="1"/>
  <c r="G439" i="158" s="1"/>
  <c r="G440" i="158" s="1"/>
  <c r="G441" i="158" s="1"/>
  <c r="G442" i="158" s="1"/>
  <c r="G443" i="158" s="1"/>
  <c r="G444" i="158" s="1"/>
  <c r="G445" i="158" s="1"/>
  <c r="G446" i="158" s="1"/>
  <c r="G447" i="158" s="1"/>
  <c r="G448" i="158" s="1"/>
  <c r="G449" i="158" s="1"/>
  <c r="G450" i="158" s="1"/>
  <c r="G451" i="158" s="1"/>
  <c r="G452" i="158" s="1"/>
  <c r="G453" i="158" s="1"/>
  <c r="G454" i="158" s="1"/>
  <c r="G455" i="158" s="1"/>
  <c r="G456" i="158" s="1"/>
  <c r="G457" i="158" s="1"/>
  <c r="G458" i="158" s="1"/>
  <c r="G459" i="158" s="1"/>
  <c r="G460" i="158" s="1"/>
  <c r="G461" i="158" s="1"/>
  <c r="G462" i="158" s="1"/>
  <c r="G463" i="158" s="1"/>
  <c r="G464" i="158" s="1"/>
  <c r="G465" i="158" s="1"/>
  <c r="G466" i="158" s="1"/>
  <c r="G467" i="158" s="1"/>
  <c r="G468" i="158" s="1"/>
  <c r="G469" i="158" s="1"/>
  <c r="G470" i="158" s="1"/>
  <c r="G471" i="158" s="1"/>
  <c r="G472" i="158" s="1"/>
  <c r="G473" i="158" s="1"/>
  <c r="G474" i="158" s="1"/>
  <c r="G475" i="158" s="1"/>
  <c r="G476" i="158" s="1"/>
  <c r="G477" i="158" s="1"/>
  <c r="G478" i="158" s="1"/>
  <c r="G479" i="158" s="1"/>
  <c r="G480" i="158" s="1"/>
  <c r="G481" i="158" s="1"/>
  <c r="G482" i="158" s="1"/>
  <c r="G483" i="158" s="1"/>
  <c r="G484" i="158" s="1"/>
  <c r="G485" i="158" s="1"/>
  <c r="G486" i="158" s="1"/>
  <c r="G487" i="158" s="1"/>
  <c r="G488" i="158" s="1"/>
  <c r="G489" i="158" s="1"/>
  <c r="G490" i="158" s="1"/>
  <c r="G491" i="158" s="1"/>
  <c r="G492" i="158" s="1"/>
  <c r="G493" i="158" s="1"/>
  <c r="G494" i="158" s="1"/>
  <c r="G495" i="158" s="1"/>
  <c r="G496" i="158" s="1"/>
  <c r="G497" i="158" s="1"/>
  <c r="G498" i="158" s="1"/>
  <c r="G499" i="158" s="1"/>
  <c r="G500" i="158" s="1"/>
  <c r="G501" i="158" s="1"/>
  <c r="G502" i="158" s="1"/>
  <c r="G503" i="158" s="1"/>
  <c r="G504" i="158" s="1"/>
  <c r="G505" i="158" s="1"/>
  <c r="G506" i="158" s="1"/>
  <c r="G507" i="158" s="1"/>
  <c r="G508" i="158" s="1"/>
  <c r="G509" i="158" s="1"/>
  <c r="G510" i="158" s="1"/>
  <c r="G511" i="158" s="1"/>
  <c r="G512" i="158" s="1"/>
  <c r="G513" i="158" s="1"/>
  <c r="G514" i="158" s="1"/>
  <c r="G515" i="158" s="1"/>
  <c r="G516" i="158" s="1"/>
  <c r="G517" i="158" s="1"/>
  <c r="G518" i="158" s="1"/>
  <c r="G519" i="158" s="1"/>
  <c r="G520" i="158" s="1"/>
  <c r="G521" i="158" s="1"/>
  <c r="G522" i="158" s="1"/>
  <c r="G523" i="158" s="1"/>
  <c r="G524" i="158" s="1"/>
  <c r="G525" i="158" s="1"/>
  <c r="G526" i="158" s="1"/>
  <c r="G527" i="158" s="1"/>
  <c r="G528" i="158" s="1"/>
  <c r="G529" i="158" s="1"/>
  <c r="G530" i="158" s="1"/>
  <c r="G531" i="158" s="1"/>
  <c r="G532" i="158" s="1"/>
  <c r="G533" i="158" s="1"/>
  <c r="G534" i="158" s="1"/>
  <c r="G535" i="158" s="1"/>
  <c r="G536" i="158" s="1"/>
  <c r="G537" i="158" s="1"/>
  <c r="G538" i="158" s="1"/>
  <c r="G539" i="158" s="1"/>
  <c r="G540" i="158" s="1"/>
  <c r="G541" i="158" s="1"/>
  <c r="G542" i="158" s="1"/>
  <c r="G543" i="158" s="1"/>
  <c r="G544" i="158" s="1"/>
  <c r="G545" i="158" s="1"/>
  <c r="G546" i="158" s="1"/>
  <c r="G547" i="158" s="1"/>
  <c r="G548" i="158" s="1"/>
  <c r="G549" i="158" s="1"/>
  <c r="G550" i="158" s="1"/>
  <c r="G551" i="158" s="1"/>
  <c r="G552" i="158" s="1"/>
  <c r="G553" i="158" s="1"/>
  <c r="G554" i="158" s="1"/>
  <c r="G555" i="158" s="1"/>
  <c r="G556" i="158" s="1"/>
  <c r="G557" i="158" s="1"/>
  <c r="G558" i="158" s="1"/>
  <c r="G559" i="158" s="1"/>
  <c r="G560" i="158" s="1"/>
  <c r="G561" i="158" s="1"/>
  <c r="G562" i="158" s="1"/>
  <c r="G563" i="158" s="1"/>
  <c r="G564" i="158" s="1"/>
  <c r="G565" i="158" s="1"/>
  <c r="G566" i="158" s="1"/>
  <c r="G567" i="158" s="1"/>
  <c r="G568" i="158" s="1"/>
  <c r="G569" i="158" s="1"/>
  <c r="G570" i="158" s="1"/>
  <c r="G571" i="158" s="1"/>
  <c r="G572" i="158" s="1"/>
  <c r="G573" i="158" s="1"/>
  <c r="G574" i="158" s="1"/>
  <c r="G575" i="158" s="1"/>
  <c r="G576" i="158" s="1"/>
  <c r="G577" i="158" s="1"/>
  <c r="G578" i="158" s="1"/>
  <c r="G579" i="158" s="1"/>
  <c r="G580" i="158" s="1"/>
  <c r="G581" i="158" s="1"/>
  <c r="G582" i="158" s="1"/>
  <c r="G583" i="158" s="1"/>
  <c r="G584" i="158" s="1"/>
  <c r="G585" i="158" s="1"/>
  <c r="G586" i="158" s="1"/>
  <c r="G587" i="158" s="1"/>
  <c r="G588" i="158" s="1"/>
  <c r="G589" i="158" s="1"/>
  <c r="G590" i="158" s="1"/>
  <c r="G591" i="158" s="1"/>
  <c r="G592" i="158" s="1"/>
  <c r="G593" i="158" s="1"/>
  <c r="G594" i="158" s="1"/>
  <c r="G595" i="158" s="1"/>
  <c r="G596" i="158" s="1"/>
  <c r="G597" i="158" s="1"/>
  <c r="G598" i="158" s="1"/>
  <c r="G599" i="158" s="1"/>
  <c r="G600" i="158" s="1"/>
  <c r="G601" i="158" s="1"/>
  <c r="G602" i="158" s="1"/>
  <c r="G603" i="158" s="1"/>
  <c r="G604" i="158" s="1"/>
  <c r="G605" i="158" s="1"/>
  <c r="G606" i="158" s="1"/>
  <c r="G607" i="158" s="1"/>
  <c r="G608" i="158" s="1"/>
  <c r="G609" i="158" s="1"/>
  <c r="G610" i="158" s="1"/>
  <c r="G611" i="158" s="1"/>
  <c r="G612" i="158" s="1"/>
  <c r="G613" i="158" s="1"/>
  <c r="G614" i="158" s="1"/>
  <c r="G615" i="158" s="1"/>
  <c r="G616" i="158" s="1"/>
  <c r="G617" i="158" s="1"/>
  <c r="G618" i="158" s="1"/>
  <c r="G619" i="158" s="1"/>
  <c r="G620" i="158" s="1"/>
  <c r="G621" i="158" s="1"/>
  <c r="G622" i="158" s="1"/>
  <c r="G623" i="158" s="1"/>
  <c r="G624" i="158" s="1"/>
  <c r="G625" i="158" s="1"/>
  <c r="G626" i="158" s="1"/>
  <c r="G627" i="158" s="1"/>
  <c r="G628" i="158" s="1"/>
  <c r="G629" i="158" s="1"/>
  <c r="G630" i="158" s="1"/>
  <c r="G631" i="158" s="1"/>
  <c r="G632" i="158" s="1"/>
  <c r="G633" i="158" s="1"/>
  <c r="G634" i="158" s="1"/>
  <c r="G635" i="158" s="1"/>
  <c r="G636" i="158" s="1"/>
  <c r="G637" i="158" s="1"/>
  <c r="G638" i="158" s="1"/>
  <c r="G639" i="158" s="1"/>
  <c r="G640" i="158" s="1"/>
  <c r="G641" i="158" s="1"/>
  <c r="G642" i="158" s="1"/>
  <c r="G643" i="158" s="1"/>
  <c r="G644" i="158" s="1"/>
  <c r="G645" i="158" s="1"/>
  <c r="G646" i="158" s="1"/>
  <c r="G647" i="158" s="1"/>
  <c r="G648" i="158" s="1"/>
  <c r="G649" i="158" s="1"/>
  <c r="G650" i="158" s="1"/>
  <c r="G651" i="158" s="1"/>
  <c r="G652" i="158" s="1"/>
  <c r="G653" i="158" s="1"/>
  <c r="G654" i="158" s="1"/>
  <c r="G655" i="158" s="1"/>
  <c r="G656" i="158" s="1"/>
  <c r="G657" i="158" s="1"/>
  <c r="G658" i="158" s="1"/>
  <c r="G659" i="158" s="1"/>
  <c r="G660" i="158" s="1"/>
  <c r="G661" i="158" s="1"/>
  <c r="G662" i="158" s="1"/>
  <c r="G663" i="158" s="1"/>
  <c r="G664" i="158" s="1"/>
  <c r="G665" i="158" s="1"/>
  <c r="G666" i="158" s="1"/>
  <c r="G667" i="158" s="1"/>
  <c r="G668" i="158" s="1"/>
  <c r="G669" i="158" s="1"/>
  <c r="G670" i="158" s="1"/>
  <c r="G671" i="158" s="1"/>
  <c r="G672" i="158" s="1"/>
  <c r="G673" i="158" s="1"/>
  <c r="G674" i="158" s="1"/>
  <c r="G675" i="158" s="1"/>
  <c r="G676" i="158" s="1"/>
  <c r="G677" i="158" s="1"/>
  <c r="G678" i="158" s="1"/>
  <c r="G679" i="158" s="1"/>
  <c r="G680" i="158" s="1"/>
  <c r="G681" i="158" s="1"/>
  <c r="G682" i="158" s="1"/>
  <c r="G683" i="158" s="1"/>
  <c r="G684" i="158" s="1"/>
  <c r="G685" i="158" s="1"/>
  <c r="G686" i="158" s="1"/>
  <c r="G687" i="158" s="1"/>
  <c r="G688" i="158" s="1"/>
  <c r="G689" i="158" s="1"/>
  <c r="G690" i="158" s="1"/>
  <c r="G691" i="158" s="1"/>
  <c r="G692" i="158" s="1"/>
  <c r="G693" i="158" s="1"/>
  <c r="G694" i="158" s="1"/>
  <c r="G695" i="158" s="1"/>
  <c r="G696" i="158" s="1"/>
  <c r="G697" i="158" s="1"/>
  <c r="G698" i="158" s="1"/>
  <c r="G699" i="158" s="1"/>
  <c r="G700" i="158" s="1"/>
  <c r="G701" i="158" s="1"/>
  <c r="G702" i="158" s="1"/>
  <c r="G703" i="158" s="1"/>
  <c r="G704" i="158" s="1"/>
  <c r="G705" i="158" s="1"/>
  <c r="G706" i="158" s="1"/>
  <c r="G707" i="158" s="1"/>
  <c r="G708" i="158" s="1"/>
  <c r="G709" i="158" s="1"/>
  <c r="G710" i="158" s="1"/>
  <c r="G711" i="158" s="1"/>
  <c r="G712" i="158" s="1"/>
  <c r="G713" i="158" s="1"/>
  <c r="G714" i="158" s="1"/>
  <c r="G715" i="158" s="1"/>
  <c r="G716" i="158" s="1"/>
  <c r="G717" i="158" s="1"/>
  <c r="G718" i="158" s="1"/>
  <c r="G719" i="158" s="1"/>
  <c r="G720" i="158" s="1"/>
  <c r="G721" i="158" s="1"/>
  <c r="G722" i="158" s="1"/>
  <c r="G723" i="158" s="1"/>
  <c r="G724" i="158" s="1"/>
  <c r="G725" i="158" s="1"/>
  <c r="G726" i="158" s="1"/>
  <c r="G727" i="158" s="1"/>
  <c r="G728" i="158" s="1"/>
  <c r="G729" i="158" s="1"/>
  <c r="G730" i="158" s="1"/>
  <c r="G731" i="158" s="1"/>
  <c r="G732" i="158" s="1"/>
  <c r="G733" i="158" s="1"/>
  <c r="G734" i="158" s="1"/>
  <c r="G735" i="158" s="1"/>
  <c r="G736" i="158" s="1"/>
  <c r="G737" i="158" s="1"/>
  <c r="G738" i="158" s="1"/>
  <c r="G739" i="158" s="1"/>
  <c r="G740" i="158" s="1"/>
  <c r="G741" i="158" s="1"/>
  <c r="G742" i="158" s="1"/>
  <c r="G743" i="158" s="1"/>
  <c r="G744" i="158" s="1"/>
  <c r="G745" i="158" s="1"/>
  <c r="G746" i="158" s="1"/>
  <c r="G747" i="158" s="1"/>
  <c r="G748" i="158" s="1"/>
  <c r="G749" i="158" s="1"/>
  <c r="G750" i="158" s="1"/>
  <c r="G751" i="158" s="1"/>
  <c r="G752" i="158" s="1"/>
  <c r="G753" i="158" s="1"/>
  <c r="G754" i="158" s="1"/>
  <c r="G755" i="158" s="1"/>
  <c r="G756" i="158" s="1"/>
  <c r="G757" i="158" s="1"/>
  <c r="G758" i="158" s="1"/>
  <c r="G759" i="158" s="1"/>
  <c r="G760" i="158" s="1"/>
  <c r="G761" i="158" s="1"/>
  <c r="G762" i="158" s="1"/>
  <c r="G763" i="158" s="1"/>
  <c r="G764" i="158" s="1"/>
  <c r="G765" i="158" s="1"/>
  <c r="G766" i="158" s="1"/>
  <c r="G767" i="158" s="1"/>
  <c r="G768" i="158" s="1"/>
  <c r="G769" i="158" s="1"/>
  <c r="G770" i="158" s="1"/>
  <c r="G771" i="158" s="1"/>
  <c r="G772" i="158" s="1"/>
  <c r="G773" i="158" s="1"/>
  <c r="G774" i="158" s="1"/>
  <c r="G775" i="158" s="1"/>
  <c r="G776" i="158" s="1"/>
  <c r="G777" i="158" s="1"/>
  <c r="G778" i="158" s="1"/>
  <c r="G779" i="158" s="1"/>
  <c r="G780" i="158" s="1"/>
  <c r="G781" i="158" s="1"/>
  <c r="G782" i="158" s="1"/>
  <c r="G783" i="158" s="1"/>
  <c r="G784" i="158" s="1"/>
  <c r="G785" i="158" s="1"/>
  <c r="G786" i="158" s="1"/>
  <c r="G787" i="158" s="1"/>
  <c r="G788" i="158" s="1"/>
  <c r="G789" i="158" s="1"/>
  <c r="G790" i="158" s="1"/>
  <c r="G791" i="158" s="1"/>
  <c r="G792" i="158" s="1"/>
  <c r="G793" i="158" s="1"/>
  <c r="G794" i="158" s="1"/>
  <c r="G795" i="158" s="1"/>
  <c r="G796" i="158" s="1"/>
  <c r="G797" i="158" s="1"/>
  <c r="G798" i="158" s="1"/>
  <c r="G799" i="158" s="1"/>
  <c r="G800" i="158" s="1"/>
  <c r="G801" i="158" s="1"/>
  <c r="G802" i="158" s="1"/>
  <c r="G803" i="158" s="1"/>
  <c r="G804" i="158" s="1"/>
  <c r="G805" i="158" s="1"/>
  <c r="G806" i="158" s="1"/>
  <c r="G807" i="158" s="1"/>
  <c r="G808" i="158" s="1"/>
  <c r="G809" i="158" s="1"/>
  <c r="G810" i="158" s="1"/>
  <c r="G811" i="158" s="1"/>
  <c r="G812" i="158" s="1"/>
  <c r="G813" i="158" s="1"/>
  <c r="G814" i="158" s="1"/>
  <c r="G815" i="158" s="1"/>
  <c r="G816" i="158" s="1"/>
  <c r="G817" i="158" s="1"/>
  <c r="G818" i="158" s="1"/>
  <c r="G819" i="158" s="1"/>
  <c r="G820" i="158" s="1"/>
  <c r="G821" i="158" s="1"/>
  <c r="G822" i="158" s="1"/>
  <c r="G823" i="158" s="1"/>
  <c r="G824" i="158" s="1"/>
  <c r="G825" i="158" s="1"/>
  <c r="G826" i="158" s="1"/>
  <c r="G827" i="158" s="1"/>
  <c r="G828" i="158" s="1"/>
  <c r="G829" i="158" s="1"/>
  <c r="G830" i="158" s="1"/>
  <c r="G831" i="158" s="1"/>
  <c r="G832" i="158" s="1"/>
  <c r="G833" i="158" s="1"/>
  <c r="G834" i="158" s="1"/>
  <c r="G835" i="158" s="1"/>
  <c r="G836" i="158" s="1"/>
  <c r="G837" i="158" s="1"/>
  <c r="G838" i="158" s="1"/>
  <c r="G839" i="158" s="1"/>
  <c r="G840" i="158" s="1"/>
  <c r="G841" i="158" s="1"/>
  <c r="G842" i="158" s="1"/>
  <c r="G843" i="158" s="1"/>
  <c r="G844" i="158" s="1"/>
  <c r="G845" i="158" s="1"/>
  <c r="G846" i="158" s="1"/>
  <c r="G847" i="158" s="1"/>
  <c r="G848" i="158" s="1"/>
  <c r="G849" i="158" s="1"/>
  <c r="G850" i="158" s="1"/>
  <c r="G851" i="158" s="1"/>
  <c r="G852" i="158" s="1"/>
  <c r="G853" i="158" s="1"/>
  <c r="G854" i="158" s="1"/>
  <c r="G855" i="158" s="1"/>
  <c r="G856" i="158" s="1"/>
  <c r="G857" i="158" s="1"/>
  <c r="G858" i="158" s="1"/>
  <c r="G859" i="158" s="1"/>
  <c r="G860" i="158" s="1"/>
  <c r="G861" i="158" s="1"/>
  <c r="G862" i="158" s="1"/>
  <c r="G863" i="158" s="1"/>
  <c r="G864" i="158" s="1"/>
  <c r="G865" i="158" s="1"/>
  <c r="G866" i="158" s="1"/>
  <c r="G867" i="158" s="1"/>
  <c r="G868" i="158" s="1"/>
  <c r="G869" i="158" s="1"/>
  <c r="G870" i="158" s="1"/>
  <c r="G871" i="158" s="1"/>
  <c r="G872" i="158" s="1"/>
  <c r="G873" i="158" s="1"/>
  <c r="G874" i="158" s="1"/>
  <c r="G875" i="158" s="1"/>
  <c r="G876" i="158" s="1"/>
  <c r="G877" i="158" s="1"/>
  <c r="G878" i="158" s="1"/>
  <c r="G879" i="158" s="1"/>
  <c r="G880" i="158" s="1"/>
  <c r="G881" i="158" s="1"/>
  <c r="G882" i="158" s="1"/>
  <c r="G883" i="158" s="1"/>
  <c r="G884" i="158" s="1"/>
  <c r="G885" i="158" s="1"/>
  <c r="G886" i="158" s="1"/>
  <c r="G887" i="158" s="1"/>
  <c r="G888" i="158" s="1"/>
  <c r="G889" i="158" s="1"/>
  <c r="G890" i="158" s="1"/>
  <c r="G891" i="158" s="1"/>
  <c r="G892" i="158" s="1"/>
  <c r="G893" i="158" s="1"/>
  <c r="G894" i="158" s="1"/>
  <c r="G895" i="158" s="1"/>
  <c r="G896" i="158" s="1"/>
  <c r="G897" i="158" s="1"/>
  <c r="G898" i="158" s="1"/>
  <c r="G899" i="158" s="1"/>
  <c r="G900" i="158" s="1"/>
  <c r="G901" i="158" s="1"/>
  <c r="G902" i="158" s="1"/>
  <c r="G903" i="158" s="1"/>
  <c r="G904" i="158" s="1"/>
  <c r="G905" i="158" s="1"/>
  <c r="G906" i="158" s="1"/>
  <c r="G907" i="158" s="1"/>
  <c r="G908" i="158" s="1"/>
  <c r="G909" i="158" s="1"/>
  <c r="G910" i="158" s="1"/>
  <c r="G911" i="158" s="1"/>
  <c r="G912" i="158" s="1"/>
  <c r="G913" i="158" s="1"/>
  <c r="G914" i="158" s="1"/>
  <c r="G915" i="158" s="1"/>
  <c r="G916" i="158" s="1"/>
  <c r="G917" i="158" s="1"/>
  <c r="G918" i="158" s="1"/>
  <c r="G919" i="158" s="1"/>
  <c r="G920" i="158" s="1"/>
  <c r="G921" i="158" s="1"/>
  <c r="G922" i="158" s="1"/>
  <c r="G923" i="158" s="1"/>
  <c r="G924" i="158" s="1"/>
  <c r="G925" i="158" s="1"/>
  <c r="G926" i="158" s="1"/>
  <c r="G927" i="158" s="1"/>
  <c r="G928" i="158" s="1"/>
  <c r="G929" i="158" s="1"/>
  <c r="G930" i="158" s="1"/>
  <c r="G931" i="158" s="1"/>
  <c r="G932" i="158" s="1"/>
  <c r="G933" i="158" s="1"/>
  <c r="G934" i="158" s="1"/>
  <c r="G935" i="158" s="1"/>
  <c r="G936" i="158" s="1"/>
  <c r="G937" i="158" s="1"/>
  <c r="G938" i="158" s="1"/>
  <c r="G939" i="158" s="1"/>
  <c r="G940" i="158" s="1"/>
  <c r="G941" i="158" s="1"/>
  <c r="G942" i="158" s="1"/>
  <c r="G943" i="158" s="1"/>
  <c r="G944" i="158" s="1"/>
  <c r="G945" i="158" s="1"/>
  <c r="G946" i="158" s="1"/>
  <c r="G947" i="158" s="1"/>
  <c r="G948" i="158" s="1"/>
  <c r="G949" i="158" s="1"/>
  <c r="G950" i="158" s="1"/>
  <c r="G951" i="158" s="1"/>
  <c r="G952" i="158" s="1"/>
  <c r="G953" i="158" s="1"/>
  <c r="G954" i="158" s="1"/>
  <c r="G955" i="158" s="1"/>
  <c r="G956" i="158" s="1"/>
  <c r="G957" i="158" s="1"/>
  <c r="G958" i="158" s="1"/>
  <c r="G959" i="158" s="1"/>
  <c r="G960" i="158" s="1"/>
  <c r="G961" i="158" s="1"/>
  <c r="G962" i="158" s="1"/>
  <c r="G963" i="158" s="1"/>
  <c r="G964" i="158" s="1"/>
  <c r="G965" i="158" s="1"/>
  <c r="G966" i="158" s="1"/>
  <c r="G967" i="158" s="1"/>
  <c r="G968" i="158" s="1"/>
  <c r="G969" i="158" s="1"/>
  <c r="G970" i="158" s="1"/>
  <c r="G971" i="158" s="1"/>
  <c r="G972" i="158" s="1"/>
  <c r="G973" i="158" s="1"/>
  <c r="G974" i="158" s="1"/>
  <c r="G975" i="158" s="1"/>
  <c r="G976" i="158" s="1"/>
  <c r="G977" i="158" s="1"/>
  <c r="G978" i="158" s="1"/>
  <c r="G979" i="158" s="1"/>
  <c r="G980" i="158" s="1"/>
  <c r="G981" i="158" s="1"/>
  <c r="G982" i="158" s="1"/>
  <c r="G983" i="158" s="1"/>
  <c r="G984" i="158" s="1"/>
  <c r="G985" i="158" s="1"/>
  <c r="G986" i="158" s="1"/>
  <c r="G987" i="158" s="1"/>
  <c r="G988" i="158" s="1"/>
  <c r="G989" i="158" s="1"/>
  <c r="G990" i="158" s="1"/>
  <c r="G991" i="158" s="1"/>
  <c r="G992" i="158" s="1"/>
  <c r="G993" i="158" s="1"/>
  <c r="G994" i="158" s="1"/>
  <c r="G995" i="158" s="1"/>
  <c r="G996" i="158" s="1"/>
  <c r="G997" i="158" s="1"/>
  <c r="G998" i="158" s="1"/>
  <c r="G999" i="158" s="1"/>
  <c r="G1000" i="158" s="1"/>
  <c r="G1001" i="158" s="1"/>
  <c r="G1002" i="158" s="1"/>
  <c r="G1003" i="158" s="1"/>
  <c r="G1004" i="158" s="1"/>
  <c r="G1005" i="158" s="1"/>
  <c r="G1006" i="158" s="1"/>
  <c r="G1007" i="158" s="1"/>
  <c r="G1008" i="158" s="1"/>
  <c r="G1009" i="158" s="1"/>
  <c r="G1010" i="158" s="1"/>
  <c r="G1011" i="158" s="1"/>
  <c r="G1012" i="158" s="1"/>
  <c r="G1013" i="158" s="1"/>
  <c r="G1014" i="158" s="1"/>
  <c r="G1015" i="158" s="1"/>
  <c r="G1016" i="158" s="1"/>
  <c r="G1017" i="158" s="1"/>
  <c r="G1018" i="158" s="1"/>
  <c r="G1019" i="158" s="1"/>
  <c r="G1020" i="158" s="1"/>
  <c r="G1021" i="158" s="1"/>
  <c r="G1022" i="158" s="1"/>
  <c r="G1023" i="158" s="1"/>
  <c r="G1024" i="158" s="1"/>
  <c r="G1025" i="158" s="1"/>
  <c r="G1026" i="158" s="1"/>
  <c r="G1027" i="158" s="1"/>
  <c r="G1028" i="158" s="1"/>
  <c r="G1029" i="158" s="1"/>
  <c r="G1030" i="158" s="1"/>
  <c r="G1031" i="158" s="1"/>
  <c r="G1032" i="158" s="1"/>
  <c r="G1033" i="158" s="1"/>
  <c r="G1034" i="158" s="1"/>
  <c r="G1035" i="158" s="1"/>
  <c r="G1036" i="158" s="1"/>
  <c r="G1037" i="158" s="1"/>
  <c r="G1038" i="158" s="1"/>
  <c r="G1039" i="158" s="1"/>
  <c r="G1040" i="158" s="1"/>
  <c r="G1041" i="158" s="1"/>
  <c r="G1042" i="158" s="1"/>
  <c r="G1043" i="158" s="1"/>
  <c r="G1044" i="158" s="1"/>
  <c r="G1045" i="158" s="1"/>
  <c r="G1046" i="158" s="1"/>
  <c r="G1047" i="158" s="1"/>
  <c r="G1048" i="158" s="1"/>
  <c r="G1049" i="158" s="1"/>
  <c r="G1050" i="158" s="1"/>
  <c r="G1051" i="158" s="1"/>
  <c r="G1052" i="158" s="1"/>
  <c r="G1053" i="158" s="1"/>
  <c r="G1054" i="158" s="1"/>
  <c r="G1055" i="158" s="1"/>
  <c r="G1056" i="158" s="1"/>
  <c r="G1057" i="158" s="1"/>
  <c r="G1058" i="158" s="1"/>
  <c r="G1059" i="158" s="1"/>
  <c r="G1060" i="158" s="1"/>
  <c r="G1061" i="158" s="1"/>
  <c r="G1062" i="158" s="1"/>
  <c r="G1063" i="158" s="1"/>
  <c r="G1064" i="158" s="1"/>
  <c r="G1065" i="158" s="1"/>
  <c r="G1066" i="158" s="1"/>
  <c r="G1067" i="158" s="1"/>
  <c r="G1068" i="158" s="1"/>
  <c r="G1069" i="158" s="1"/>
  <c r="G1070" i="158" s="1"/>
  <c r="G1071" i="158" s="1"/>
  <c r="G1072" i="158" s="1"/>
  <c r="G1073" i="158" s="1"/>
  <c r="G1074" i="158" s="1"/>
  <c r="G1075" i="158" s="1"/>
  <c r="G1076" i="158" s="1"/>
  <c r="G1077" i="158" s="1"/>
  <c r="G1078" i="158" s="1"/>
  <c r="G1079" i="158" s="1"/>
  <c r="G1080" i="158" s="1"/>
  <c r="G1081" i="158" s="1"/>
  <c r="G1082" i="158" s="1"/>
  <c r="G1083" i="158" s="1"/>
  <c r="G1084" i="158" s="1"/>
  <c r="G1085" i="158" s="1"/>
  <c r="G1086" i="158" s="1"/>
  <c r="G1087" i="158" s="1"/>
  <c r="G1088" i="158" s="1"/>
  <c r="G1089" i="158" s="1"/>
  <c r="G1090" i="158" s="1"/>
  <c r="G1091" i="158" s="1"/>
  <c r="G1092" i="158" s="1"/>
  <c r="G1093" i="158" s="1"/>
  <c r="G1094" i="158" s="1"/>
  <c r="G1095" i="158" s="1"/>
  <c r="G1096" i="158" s="1"/>
  <c r="G1097" i="158" s="1"/>
  <c r="G1098" i="158" s="1"/>
  <c r="G1099" i="158" s="1"/>
  <c r="G1100" i="158" s="1"/>
  <c r="G1101" i="158" s="1"/>
  <c r="G1102" i="158" s="1"/>
  <c r="G1103" i="158" s="1"/>
  <c r="G1104" i="158" s="1"/>
  <c r="G1105" i="158" s="1"/>
  <c r="G1106" i="158" s="1"/>
  <c r="G1107" i="158" s="1"/>
  <c r="G1108" i="158" s="1"/>
  <c r="G1109" i="158" s="1"/>
  <c r="G1110" i="158" s="1"/>
  <c r="G1111" i="158" s="1"/>
  <c r="G1112" i="158" s="1"/>
  <c r="G1113" i="158" s="1"/>
  <c r="G1114" i="158" s="1"/>
  <c r="G1115" i="158" s="1"/>
  <c r="G1116" i="158" s="1"/>
  <c r="G1117" i="158" s="1"/>
  <c r="G1118" i="158" s="1"/>
  <c r="G1119" i="158" s="1"/>
  <c r="G1120" i="158" s="1"/>
  <c r="G1121" i="158" s="1"/>
  <c r="G1122" i="158" s="1"/>
  <c r="G1123" i="158" s="1"/>
  <c r="G1124" i="158" s="1"/>
  <c r="G1125" i="158" s="1"/>
  <c r="G1126" i="158" s="1"/>
  <c r="G1127" i="158" s="1"/>
  <c r="G1128" i="158" s="1"/>
  <c r="G1129" i="158" s="1"/>
  <c r="G1130" i="158" s="1"/>
  <c r="G1131" i="158" s="1"/>
  <c r="G1132" i="158" s="1"/>
  <c r="G1133" i="158" s="1"/>
  <c r="G1134" i="158" s="1"/>
  <c r="G1135" i="158" s="1"/>
  <c r="G1136" i="158" s="1"/>
  <c r="G1137" i="158" s="1"/>
  <c r="G1138" i="158" s="1"/>
  <c r="G1139" i="158" s="1"/>
  <c r="G1140" i="158" s="1"/>
  <c r="G1141" i="158" s="1"/>
  <c r="G1142" i="158" s="1"/>
  <c r="G1143" i="158" s="1"/>
  <c r="G1144" i="158" s="1"/>
  <c r="G1145" i="158" s="1"/>
  <c r="G1146" i="158" s="1"/>
  <c r="G1147" i="158" s="1"/>
  <c r="G1148" i="158" s="1"/>
  <c r="G1149" i="158" s="1"/>
  <c r="G1150" i="158" s="1"/>
  <c r="G1151" i="158" s="1"/>
  <c r="G1152" i="158" s="1"/>
  <c r="G1153" i="158" s="1"/>
  <c r="G1154" i="158" s="1"/>
  <c r="G1155" i="158" s="1"/>
  <c r="G1156" i="158" s="1"/>
  <c r="G1157" i="158" s="1"/>
  <c r="G1158" i="158" s="1"/>
  <c r="G1159" i="158" s="1"/>
  <c r="G1160" i="158" s="1"/>
  <c r="G1161" i="158" s="1"/>
  <c r="G1162" i="158" s="1"/>
  <c r="G1163" i="158" s="1"/>
  <c r="G1164" i="158" s="1"/>
  <c r="G1165" i="158" s="1"/>
  <c r="G1166" i="158" s="1"/>
  <c r="G1167" i="158" s="1"/>
  <c r="G1168" i="158" s="1"/>
  <c r="G1169" i="158" s="1"/>
  <c r="G1170" i="158" s="1"/>
  <c r="G1171" i="158" s="1"/>
  <c r="G1172" i="158" s="1"/>
  <c r="G1173" i="158" s="1"/>
  <c r="G1174" i="158" s="1"/>
  <c r="G1175" i="158" s="1"/>
  <c r="G1176" i="158" s="1"/>
  <c r="G1177" i="158" s="1"/>
  <c r="G1178" i="158" s="1"/>
  <c r="G1179" i="158" s="1"/>
  <c r="G1180" i="158" s="1"/>
  <c r="G1181" i="158" s="1"/>
  <c r="G1182" i="158" s="1"/>
  <c r="G1183" i="158" s="1"/>
  <c r="G1184" i="158" s="1"/>
  <c r="G1185" i="158" s="1"/>
  <c r="G1186" i="158" s="1"/>
  <c r="G1187" i="158" s="1"/>
  <c r="G1188" i="158" s="1"/>
  <c r="G1189" i="158" s="1"/>
  <c r="G1190" i="158" s="1"/>
  <c r="G1191" i="158" s="1"/>
  <c r="G1192" i="158" s="1"/>
  <c r="G1193" i="158" s="1"/>
  <c r="G1194" i="158" s="1"/>
  <c r="G1195" i="158" s="1"/>
  <c r="G1196" i="158" s="1"/>
  <c r="G1197" i="158" s="1"/>
  <c r="G1198" i="158" s="1"/>
  <c r="G1199" i="158" s="1"/>
  <c r="G1200" i="158" s="1"/>
  <c r="G1201" i="158" s="1"/>
  <c r="G1202" i="158" s="1"/>
  <c r="G1203" i="158" s="1"/>
  <c r="G1204" i="158" s="1"/>
  <c r="G1205" i="158" s="1"/>
  <c r="G1206" i="158" s="1"/>
  <c r="G1207" i="158" s="1"/>
  <c r="G1208" i="158" s="1"/>
  <c r="G1209" i="158" s="1"/>
  <c r="G1210" i="158" s="1"/>
  <c r="G1211" i="158" s="1"/>
  <c r="G1212" i="158" s="1"/>
  <c r="G1213" i="158" s="1"/>
  <c r="G1214" i="158" s="1"/>
  <c r="G1215" i="158" s="1"/>
  <c r="G1216" i="158" s="1"/>
  <c r="G1217" i="158" s="1"/>
  <c r="G1218" i="158" s="1"/>
  <c r="G1219" i="158" s="1"/>
  <c r="G1220" i="158" s="1"/>
  <c r="G1221" i="158" s="1"/>
  <c r="G1222" i="158" s="1"/>
  <c r="G1223" i="158" s="1"/>
  <c r="G1224" i="158" s="1"/>
  <c r="G1225" i="158" s="1"/>
  <c r="G1226" i="158" s="1"/>
  <c r="G1227" i="158" s="1"/>
  <c r="G1228" i="158" s="1"/>
  <c r="G1229" i="158" s="1"/>
  <c r="G1230" i="158" s="1"/>
  <c r="G1231" i="158" s="1"/>
  <c r="G1232" i="158" s="1"/>
  <c r="G1233" i="158" s="1"/>
  <c r="G1234" i="158" s="1"/>
  <c r="G1235" i="158" s="1"/>
  <c r="G1236" i="158" s="1"/>
  <c r="G1237" i="158" s="1"/>
  <c r="G1238" i="158" s="1"/>
  <c r="J41" i="159" s="1"/>
  <c r="K42" i="159" s="1"/>
  <c r="E59" i="161"/>
  <c r="D65" i="161"/>
  <c r="E65" i="161" s="1"/>
  <c r="F65" i="161" s="1"/>
  <c r="G59" i="161"/>
  <c r="H58" i="161"/>
  <c r="I58" i="161" s="1"/>
  <c r="A30" i="166"/>
  <c r="C29" i="166"/>
  <c r="B29" i="166"/>
  <c r="A30" i="163"/>
  <c r="C29" i="163"/>
  <c r="B29" i="163"/>
  <c r="D39" i="158"/>
  <c r="B29" i="160"/>
  <c r="A30" i="160"/>
  <c r="C29" i="160"/>
  <c r="I45" i="158" l="1"/>
  <c r="H46" i="158"/>
  <c r="C34" i="167"/>
  <c r="F59" i="161"/>
  <c r="D60" i="161" s="1"/>
  <c r="D66" i="161"/>
  <c r="E66" i="161" s="1"/>
  <c r="F66" i="161" s="1"/>
  <c r="G60" i="161"/>
  <c r="H59" i="161"/>
  <c r="I59" i="161" s="1"/>
  <c r="A31" i="166"/>
  <c r="C30" i="166"/>
  <c r="B30" i="166"/>
  <c r="C30" i="163"/>
  <c r="A31" i="163"/>
  <c r="B30" i="163"/>
  <c r="E39" i="158"/>
  <c r="C30" i="160"/>
  <c r="A31" i="160"/>
  <c r="B30" i="160"/>
  <c r="I46" i="158" l="1"/>
  <c r="H47" i="158"/>
  <c r="I47" i="158" s="1"/>
  <c r="E60" i="161"/>
  <c r="D67" i="161"/>
  <c r="J46" i="162" s="1"/>
  <c r="G61" i="161"/>
  <c r="H60" i="161"/>
  <c r="I60" i="161" s="1"/>
  <c r="A32" i="166"/>
  <c r="B31" i="166"/>
  <c r="C31" i="166"/>
  <c r="A32" i="163"/>
  <c r="C31" i="163"/>
  <c r="B31" i="163"/>
  <c r="A32" i="160"/>
  <c r="C31" i="160"/>
  <c r="B31" i="160"/>
  <c r="F39" i="158"/>
  <c r="E67" i="161" l="1"/>
  <c r="F60" i="161"/>
  <c r="D61" i="161" s="1"/>
  <c r="G62" i="161"/>
  <c r="H61" i="161"/>
  <c r="I61" i="161" s="1"/>
  <c r="C32" i="166"/>
  <c r="B32" i="166"/>
  <c r="C32" i="163"/>
  <c r="B32" i="163"/>
  <c r="D40" i="158"/>
  <c r="C32" i="160"/>
  <c r="B32" i="160"/>
  <c r="J45" i="162" l="1"/>
  <c r="E61" i="161"/>
  <c r="F67" i="161"/>
  <c r="G63" i="161"/>
  <c r="H62" i="161"/>
  <c r="I62" i="161" s="1"/>
  <c r="E40" i="158"/>
  <c r="K47" i="162" l="1"/>
  <c r="K51" i="162"/>
  <c r="J50" i="162" s="1"/>
  <c r="F61" i="161"/>
  <c r="G64" i="161"/>
  <c r="H63" i="161"/>
  <c r="I63" i="161" s="1"/>
  <c r="F40" i="158"/>
  <c r="D62" i="161" l="1"/>
  <c r="G65" i="161"/>
  <c r="H64" i="161"/>
  <c r="I64" i="161" s="1"/>
  <c r="D41" i="158"/>
  <c r="E62" i="161" l="1"/>
  <c r="G66" i="161"/>
  <c r="H65" i="161"/>
  <c r="I65" i="161" s="1"/>
  <c r="E41" i="158"/>
  <c r="F62" i="161" l="1"/>
  <c r="D63" i="161" s="1"/>
  <c r="G67" i="161"/>
  <c r="H66" i="161"/>
  <c r="I66" i="161" s="1"/>
  <c r="F41" i="158"/>
  <c r="E63" i="161" l="1"/>
  <c r="G68" i="161"/>
  <c r="G69" i="161" s="1"/>
  <c r="G70" i="161" s="1"/>
  <c r="G71" i="161" s="1"/>
  <c r="G72" i="161" s="1"/>
  <c r="G73" i="161" s="1"/>
  <c r="G74" i="161" s="1"/>
  <c r="G75" i="161" s="1"/>
  <c r="G76" i="161" s="1"/>
  <c r="G77" i="161" s="1"/>
  <c r="G78" i="161" s="1"/>
  <c r="G79" i="161" s="1"/>
  <c r="G80" i="161" s="1"/>
  <c r="G81" i="161" s="1"/>
  <c r="G82" i="161" s="1"/>
  <c r="G83" i="161" s="1"/>
  <c r="G84" i="161" s="1"/>
  <c r="G85" i="161" s="1"/>
  <c r="G86" i="161" s="1"/>
  <c r="G87" i="161" s="1"/>
  <c r="G88" i="161" s="1"/>
  <c r="G89" i="161" s="1"/>
  <c r="G90" i="161" s="1"/>
  <c r="G91" i="161" s="1"/>
  <c r="G92" i="161" s="1"/>
  <c r="G93" i="161" s="1"/>
  <c r="G94" i="161" s="1"/>
  <c r="G95" i="161" s="1"/>
  <c r="G96" i="161" s="1"/>
  <c r="G97" i="161" s="1"/>
  <c r="G98" i="161" s="1"/>
  <c r="G99" i="161" s="1"/>
  <c r="G100" i="161" s="1"/>
  <c r="G101" i="161" s="1"/>
  <c r="G102" i="161" s="1"/>
  <c r="G103" i="161" s="1"/>
  <c r="G104" i="161" s="1"/>
  <c r="G105" i="161" s="1"/>
  <c r="G106" i="161" s="1"/>
  <c r="G107" i="161" s="1"/>
  <c r="G108" i="161" s="1"/>
  <c r="G109" i="161" s="1"/>
  <c r="G110" i="161" s="1"/>
  <c r="G111" i="161" s="1"/>
  <c r="G112" i="161" s="1"/>
  <c r="G113" i="161" s="1"/>
  <c r="G114" i="161" s="1"/>
  <c r="G115" i="161" s="1"/>
  <c r="G116" i="161" s="1"/>
  <c r="G117" i="161" s="1"/>
  <c r="G118" i="161" s="1"/>
  <c r="G119" i="161" s="1"/>
  <c r="G120" i="161" s="1"/>
  <c r="G121" i="161" s="1"/>
  <c r="G122" i="161" s="1"/>
  <c r="G123" i="161" s="1"/>
  <c r="G124" i="161" s="1"/>
  <c r="G125" i="161" s="1"/>
  <c r="G126" i="161" s="1"/>
  <c r="G127" i="161" s="1"/>
  <c r="G128" i="161" s="1"/>
  <c r="G129" i="161" s="1"/>
  <c r="G130" i="161" s="1"/>
  <c r="G131" i="161" s="1"/>
  <c r="G132" i="161" s="1"/>
  <c r="G133" i="161" s="1"/>
  <c r="G134" i="161" s="1"/>
  <c r="G135" i="161" s="1"/>
  <c r="G136" i="161" s="1"/>
  <c r="G137" i="161" s="1"/>
  <c r="G138" i="161" s="1"/>
  <c r="G139" i="161" s="1"/>
  <c r="G140" i="161" s="1"/>
  <c r="G141" i="161" s="1"/>
  <c r="G142" i="161" s="1"/>
  <c r="G143" i="161" s="1"/>
  <c r="G144" i="161" s="1"/>
  <c r="G145" i="161" s="1"/>
  <c r="G146" i="161" s="1"/>
  <c r="G147" i="161" s="1"/>
  <c r="G148" i="161" s="1"/>
  <c r="G149" i="161" s="1"/>
  <c r="G150" i="161" s="1"/>
  <c r="G151" i="161" s="1"/>
  <c r="G152" i="161" s="1"/>
  <c r="G153" i="161" s="1"/>
  <c r="G154" i="161" s="1"/>
  <c r="G155" i="161" s="1"/>
  <c r="G156" i="161" s="1"/>
  <c r="G157" i="161" s="1"/>
  <c r="G158" i="161" s="1"/>
  <c r="G159" i="161" s="1"/>
  <c r="G160" i="161" s="1"/>
  <c r="G161" i="161" s="1"/>
  <c r="G162" i="161" s="1"/>
  <c r="G163" i="161" s="1"/>
  <c r="G164" i="161" s="1"/>
  <c r="G165" i="161" s="1"/>
  <c r="G166" i="161" s="1"/>
  <c r="G167" i="161" s="1"/>
  <c r="G168" i="161" s="1"/>
  <c r="G169" i="161" s="1"/>
  <c r="G170" i="161" s="1"/>
  <c r="G171" i="161" s="1"/>
  <c r="G172" i="161" s="1"/>
  <c r="G173" i="161" s="1"/>
  <c r="G174" i="161" s="1"/>
  <c r="G175" i="161" s="1"/>
  <c r="G176" i="161" s="1"/>
  <c r="G177" i="161" s="1"/>
  <c r="G178" i="161" s="1"/>
  <c r="G179" i="161" s="1"/>
  <c r="G180" i="161" s="1"/>
  <c r="G181" i="161" s="1"/>
  <c r="G182" i="161" s="1"/>
  <c r="G183" i="161" s="1"/>
  <c r="G184" i="161" s="1"/>
  <c r="G185" i="161" s="1"/>
  <c r="G186" i="161" s="1"/>
  <c r="G187" i="161" s="1"/>
  <c r="G188" i="161" s="1"/>
  <c r="G189" i="161" s="1"/>
  <c r="G190" i="161" s="1"/>
  <c r="G191" i="161" s="1"/>
  <c r="G192" i="161" s="1"/>
  <c r="G193" i="161" s="1"/>
  <c r="G194" i="161" s="1"/>
  <c r="G195" i="161" s="1"/>
  <c r="G196" i="161" s="1"/>
  <c r="G197" i="161" s="1"/>
  <c r="G198" i="161" s="1"/>
  <c r="G199" i="161" s="1"/>
  <c r="G200" i="161" s="1"/>
  <c r="G201" i="161" s="1"/>
  <c r="G202" i="161" s="1"/>
  <c r="G203" i="161" s="1"/>
  <c r="G204" i="161" s="1"/>
  <c r="G205" i="161" s="1"/>
  <c r="G206" i="161" s="1"/>
  <c r="G207" i="161" s="1"/>
  <c r="G208" i="161" s="1"/>
  <c r="G209" i="161" s="1"/>
  <c r="G210" i="161" s="1"/>
  <c r="G211" i="161" s="1"/>
  <c r="G212" i="161" s="1"/>
  <c r="G213" i="161" s="1"/>
  <c r="G214" i="161" s="1"/>
  <c r="G215" i="161" s="1"/>
  <c r="G216" i="161" s="1"/>
  <c r="G217" i="161" s="1"/>
  <c r="G218" i="161" s="1"/>
  <c r="G219" i="161" s="1"/>
  <c r="G220" i="161" s="1"/>
  <c r="G221" i="161" s="1"/>
  <c r="G222" i="161" s="1"/>
  <c r="G223" i="161" s="1"/>
  <c r="G224" i="161" s="1"/>
  <c r="G225" i="161" s="1"/>
  <c r="G226" i="161" s="1"/>
  <c r="G227" i="161" s="1"/>
  <c r="G228" i="161" s="1"/>
  <c r="G229" i="161" s="1"/>
  <c r="G230" i="161" s="1"/>
  <c r="G231" i="161" s="1"/>
  <c r="G232" i="161" s="1"/>
  <c r="G233" i="161" s="1"/>
  <c r="G234" i="161" s="1"/>
  <c r="G235" i="161" s="1"/>
  <c r="G236" i="161" s="1"/>
  <c r="G237" i="161" s="1"/>
  <c r="G238" i="161" s="1"/>
  <c r="G239" i="161" s="1"/>
  <c r="G240" i="161" s="1"/>
  <c r="G241" i="161" s="1"/>
  <c r="G242" i="161" s="1"/>
  <c r="G243" i="161" s="1"/>
  <c r="G244" i="161" s="1"/>
  <c r="G245" i="161" s="1"/>
  <c r="G246" i="161" s="1"/>
  <c r="G247" i="161" s="1"/>
  <c r="G248" i="161" s="1"/>
  <c r="G249" i="161" s="1"/>
  <c r="G250" i="161" s="1"/>
  <c r="G251" i="161" s="1"/>
  <c r="G252" i="161" s="1"/>
  <c r="G253" i="161" s="1"/>
  <c r="G254" i="161" s="1"/>
  <c r="G255" i="161" s="1"/>
  <c r="G256" i="161" s="1"/>
  <c r="G257" i="161" s="1"/>
  <c r="G258" i="161" s="1"/>
  <c r="G259" i="161" s="1"/>
  <c r="G260" i="161" s="1"/>
  <c r="G261" i="161" s="1"/>
  <c r="G262" i="161" s="1"/>
  <c r="G263" i="161" s="1"/>
  <c r="G264" i="161" s="1"/>
  <c r="G265" i="161" s="1"/>
  <c r="G266" i="161" s="1"/>
  <c r="G267" i="161" s="1"/>
  <c r="G268" i="161" s="1"/>
  <c r="G269" i="161" s="1"/>
  <c r="G270" i="161" s="1"/>
  <c r="G271" i="161" s="1"/>
  <c r="G272" i="161" s="1"/>
  <c r="G273" i="161" s="1"/>
  <c r="G274" i="161" s="1"/>
  <c r="G275" i="161" s="1"/>
  <c r="G276" i="161" s="1"/>
  <c r="G277" i="161" s="1"/>
  <c r="G278" i="161" s="1"/>
  <c r="G279" i="161" s="1"/>
  <c r="G280" i="161" s="1"/>
  <c r="G281" i="161" s="1"/>
  <c r="G282" i="161" s="1"/>
  <c r="G283" i="161" s="1"/>
  <c r="G284" i="161" s="1"/>
  <c r="G285" i="161" s="1"/>
  <c r="G286" i="161" s="1"/>
  <c r="G287" i="161" s="1"/>
  <c r="G288" i="161" s="1"/>
  <c r="G289" i="161" s="1"/>
  <c r="G290" i="161" s="1"/>
  <c r="G291" i="161" s="1"/>
  <c r="G292" i="161" s="1"/>
  <c r="G293" i="161" s="1"/>
  <c r="G294" i="161" s="1"/>
  <c r="G295" i="161" s="1"/>
  <c r="G296" i="161" s="1"/>
  <c r="G297" i="161" s="1"/>
  <c r="G298" i="161" s="1"/>
  <c r="G299" i="161" s="1"/>
  <c r="G300" i="161" s="1"/>
  <c r="G301" i="161" s="1"/>
  <c r="G302" i="161" s="1"/>
  <c r="G303" i="161" s="1"/>
  <c r="G304" i="161" s="1"/>
  <c r="G305" i="161" s="1"/>
  <c r="G306" i="161" s="1"/>
  <c r="G307" i="161" s="1"/>
  <c r="G308" i="161" s="1"/>
  <c r="G309" i="161" s="1"/>
  <c r="G310" i="161" s="1"/>
  <c r="G311" i="161" s="1"/>
  <c r="G312" i="161" s="1"/>
  <c r="G313" i="161" s="1"/>
  <c r="G314" i="161" s="1"/>
  <c r="G315" i="161" s="1"/>
  <c r="G316" i="161" s="1"/>
  <c r="G317" i="161" s="1"/>
  <c r="G318" i="161" s="1"/>
  <c r="G319" i="161" s="1"/>
  <c r="G320" i="161" s="1"/>
  <c r="G321" i="161" s="1"/>
  <c r="G322" i="161" s="1"/>
  <c r="G323" i="161" s="1"/>
  <c r="G324" i="161" s="1"/>
  <c r="G325" i="161" s="1"/>
  <c r="G326" i="161" s="1"/>
  <c r="G327" i="161" s="1"/>
  <c r="G328" i="161" s="1"/>
  <c r="G329" i="161" s="1"/>
  <c r="G330" i="161" s="1"/>
  <c r="G331" i="161" s="1"/>
  <c r="G332" i="161" s="1"/>
  <c r="G333" i="161" s="1"/>
  <c r="G334" i="161" s="1"/>
  <c r="G335" i="161" s="1"/>
  <c r="G336" i="161" s="1"/>
  <c r="G337" i="161" s="1"/>
  <c r="G338" i="161" s="1"/>
  <c r="G339" i="161" s="1"/>
  <c r="G340" i="161" s="1"/>
  <c r="G341" i="161" s="1"/>
  <c r="G342" i="161" s="1"/>
  <c r="G343" i="161" s="1"/>
  <c r="G344" i="161" s="1"/>
  <c r="G345" i="161" s="1"/>
  <c r="G346" i="161" s="1"/>
  <c r="G347" i="161" s="1"/>
  <c r="G348" i="161" s="1"/>
  <c r="G349" i="161" s="1"/>
  <c r="G350" i="161" s="1"/>
  <c r="G351" i="161" s="1"/>
  <c r="G352" i="161" s="1"/>
  <c r="G353" i="161" s="1"/>
  <c r="G354" i="161" s="1"/>
  <c r="G355" i="161" s="1"/>
  <c r="G356" i="161" s="1"/>
  <c r="G357" i="161" s="1"/>
  <c r="G358" i="161" s="1"/>
  <c r="G359" i="161" s="1"/>
  <c r="G360" i="161" s="1"/>
  <c r="G361" i="161" s="1"/>
  <c r="G362" i="161" s="1"/>
  <c r="G363" i="161" s="1"/>
  <c r="G364" i="161" s="1"/>
  <c r="G365" i="161" s="1"/>
  <c r="G366" i="161" s="1"/>
  <c r="G367" i="161" s="1"/>
  <c r="G368" i="161" s="1"/>
  <c r="G369" i="161" s="1"/>
  <c r="G370" i="161" s="1"/>
  <c r="G371" i="161" s="1"/>
  <c r="G372" i="161" s="1"/>
  <c r="G373" i="161" s="1"/>
  <c r="G374" i="161" s="1"/>
  <c r="G375" i="161" s="1"/>
  <c r="G376" i="161" s="1"/>
  <c r="G377" i="161" s="1"/>
  <c r="G378" i="161" s="1"/>
  <c r="G379" i="161" s="1"/>
  <c r="G380" i="161" s="1"/>
  <c r="G381" i="161" s="1"/>
  <c r="G382" i="161" s="1"/>
  <c r="G383" i="161" s="1"/>
  <c r="G384" i="161" s="1"/>
  <c r="G385" i="161" s="1"/>
  <c r="G386" i="161" s="1"/>
  <c r="G387" i="161" s="1"/>
  <c r="G388" i="161" s="1"/>
  <c r="G389" i="161" s="1"/>
  <c r="G390" i="161" s="1"/>
  <c r="G391" i="161" s="1"/>
  <c r="G392" i="161" s="1"/>
  <c r="G393" i="161" s="1"/>
  <c r="G394" i="161" s="1"/>
  <c r="G395" i="161" s="1"/>
  <c r="G396" i="161" s="1"/>
  <c r="G397" i="161" s="1"/>
  <c r="G398" i="161" s="1"/>
  <c r="G399" i="161" s="1"/>
  <c r="G400" i="161" s="1"/>
  <c r="G401" i="161" s="1"/>
  <c r="G402" i="161" s="1"/>
  <c r="G403" i="161" s="1"/>
  <c r="G404" i="161" s="1"/>
  <c r="G405" i="161" s="1"/>
  <c r="G406" i="161" s="1"/>
  <c r="G407" i="161" s="1"/>
  <c r="G408" i="161" s="1"/>
  <c r="G409" i="161" s="1"/>
  <c r="G410" i="161" s="1"/>
  <c r="G411" i="161" s="1"/>
  <c r="G412" i="161" s="1"/>
  <c r="G413" i="161" s="1"/>
  <c r="G414" i="161" s="1"/>
  <c r="G415" i="161" s="1"/>
  <c r="G416" i="161" s="1"/>
  <c r="G417" i="161" s="1"/>
  <c r="G418" i="161" s="1"/>
  <c r="G419" i="161" s="1"/>
  <c r="G420" i="161" s="1"/>
  <c r="G421" i="161" s="1"/>
  <c r="G422" i="161" s="1"/>
  <c r="G423" i="161" s="1"/>
  <c r="G424" i="161" s="1"/>
  <c r="G425" i="161" s="1"/>
  <c r="G426" i="161" s="1"/>
  <c r="G427" i="161" s="1"/>
  <c r="G428" i="161" s="1"/>
  <c r="G429" i="161" s="1"/>
  <c r="G430" i="161" s="1"/>
  <c r="G431" i="161" s="1"/>
  <c r="G432" i="161" s="1"/>
  <c r="G433" i="161" s="1"/>
  <c r="G434" i="161" s="1"/>
  <c r="G435" i="161" s="1"/>
  <c r="G436" i="161" s="1"/>
  <c r="G437" i="161" s="1"/>
  <c r="G438" i="161" s="1"/>
  <c r="G439" i="161" s="1"/>
  <c r="G440" i="161" s="1"/>
  <c r="G441" i="161" s="1"/>
  <c r="G442" i="161" s="1"/>
  <c r="G443" i="161" s="1"/>
  <c r="G444" i="161" s="1"/>
  <c r="G445" i="161" s="1"/>
  <c r="G446" i="161" s="1"/>
  <c r="G447" i="161" s="1"/>
  <c r="G448" i="161" s="1"/>
  <c r="G449" i="161" s="1"/>
  <c r="G450" i="161" s="1"/>
  <c r="G451" i="161" s="1"/>
  <c r="G452" i="161" s="1"/>
  <c r="G453" i="161" s="1"/>
  <c r="G454" i="161" s="1"/>
  <c r="G455" i="161" s="1"/>
  <c r="G456" i="161" s="1"/>
  <c r="G457" i="161" s="1"/>
  <c r="G458" i="161" s="1"/>
  <c r="G459" i="161" s="1"/>
  <c r="G460" i="161" s="1"/>
  <c r="G461" i="161" s="1"/>
  <c r="G462" i="161" s="1"/>
  <c r="G463" i="161" s="1"/>
  <c r="G464" i="161" s="1"/>
  <c r="G465" i="161" s="1"/>
  <c r="G466" i="161" s="1"/>
  <c r="G467" i="161" s="1"/>
  <c r="G468" i="161" s="1"/>
  <c r="G469" i="161" s="1"/>
  <c r="G470" i="161" s="1"/>
  <c r="G471" i="161" s="1"/>
  <c r="G472" i="161" s="1"/>
  <c r="G473" i="161" s="1"/>
  <c r="G474" i="161" s="1"/>
  <c r="G475" i="161" s="1"/>
  <c r="G476" i="161" s="1"/>
  <c r="G477" i="161" s="1"/>
  <c r="G478" i="161" s="1"/>
  <c r="G479" i="161" s="1"/>
  <c r="G480" i="161" s="1"/>
  <c r="G481" i="161" s="1"/>
  <c r="G482" i="161" s="1"/>
  <c r="G483" i="161" s="1"/>
  <c r="G484" i="161" s="1"/>
  <c r="G485" i="161" s="1"/>
  <c r="G486" i="161" s="1"/>
  <c r="G487" i="161" s="1"/>
  <c r="G488" i="161" s="1"/>
  <c r="G489" i="161" s="1"/>
  <c r="G490" i="161" s="1"/>
  <c r="G491" i="161" s="1"/>
  <c r="G492" i="161" s="1"/>
  <c r="G493" i="161" s="1"/>
  <c r="G494" i="161" s="1"/>
  <c r="G495" i="161" s="1"/>
  <c r="G496" i="161" s="1"/>
  <c r="G497" i="161" s="1"/>
  <c r="G498" i="161" s="1"/>
  <c r="G499" i="161" s="1"/>
  <c r="G500" i="161" s="1"/>
  <c r="G501" i="161" s="1"/>
  <c r="G502" i="161" s="1"/>
  <c r="G503" i="161" s="1"/>
  <c r="G504" i="161" s="1"/>
  <c r="G505" i="161" s="1"/>
  <c r="G506" i="161" s="1"/>
  <c r="G507" i="161" s="1"/>
  <c r="G508" i="161" s="1"/>
  <c r="G509" i="161" s="1"/>
  <c r="G510" i="161" s="1"/>
  <c r="G511" i="161" s="1"/>
  <c r="G512" i="161" s="1"/>
  <c r="G513" i="161" s="1"/>
  <c r="G514" i="161" s="1"/>
  <c r="G515" i="161" s="1"/>
  <c r="G516" i="161" s="1"/>
  <c r="G517" i="161" s="1"/>
  <c r="G518" i="161" s="1"/>
  <c r="G519" i="161" s="1"/>
  <c r="G520" i="161" s="1"/>
  <c r="G521" i="161" s="1"/>
  <c r="G522" i="161" s="1"/>
  <c r="G523" i="161" s="1"/>
  <c r="G524" i="161" s="1"/>
  <c r="G525" i="161" s="1"/>
  <c r="G526" i="161" s="1"/>
  <c r="G527" i="161" s="1"/>
  <c r="G528" i="161" s="1"/>
  <c r="G529" i="161" s="1"/>
  <c r="G530" i="161" s="1"/>
  <c r="G531" i="161" s="1"/>
  <c r="G532" i="161" s="1"/>
  <c r="G533" i="161" s="1"/>
  <c r="G534" i="161" s="1"/>
  <c r="G535" i="161" s="1"/>
  <c r="G536" i="161" s="1"/>
  <c r="G537" i="161" s="1"/>
  <c r="G538" i="161" s="1"/>
  <c r="G539" i="161" s="1"/>
  <c r="G540" i="161" s="1"/>
  <c r="G541" i="161" s="1"/>
  <c r="G542" i="161" s="1"/>
  <c r="G543" i="161" s="1"/>
  <c r="G544" i="161" s="1"/>
  <c r="G545" i="161" s="1"/>
  <c r="G546" i="161" s="1"/>
  <c r="G547" i="161" s="1"/>
  <c r="G548" i="161" s="1"/>
  <c r="G549" i="161" s="1"/>
  <c r="G550" i="161" s="1"/>
  <c r="G551" i="161" s="1"/>
  <c r="G552" i="161" s="1"/>
  <c r="G553" i="161" s="1"/>
  <c r="G554" i="161" s="1"/>
  <c r="G555" i="161" s="1"/>
  <c r="G556" i="161" s="1"/>
  <c r="G557" i="161" s="1"/>
  <c r="G558" i="161" s="1"/>
  <c r="G559" i="161" s="1"/>
  <c r="G560" i="161" s="1"/>
  <c r="G561" i="161" s="1"/>
  <c r="G562" i="161" s="1"/>
  <c r="G563" i="161" s="1"/>
  <c r="G564" i="161" s="1"/>
  <c r="G565" i="161" s="1"/>
  <c r="G566" i="161" s="1"/>
  <c r="G567" i="161" s="1"/>
  <c r="G568" i="161" s="1"/>
  <c r="G569" i="161" s="1"/>
  <c r="G570" i="161" s="1"/>
  <c r="G571" i="161" s="1"/>
  <c r="G572" i="161" s="1"/>
  <c r="G573" i="161" s="1"/>
  <c r="G574" i="161" s="1"/>
  <c r="G575" i="161" s="1"/>
  <c r="G576" i="161" s="1"/>
  <c r="G577" i="161" s="1"/>
  <c r="G578" i="161" s="1"/>
  <c r="G579" i="161" s="1"/>
  <c r="G580" i="161" s="1"/>
  <c r="G581" i="161" s="1"/>
  <c r="G582" i="161" s="1"/>
  <c r="G583" i="161" s="1"/>
  <c r="G584" i="161" s="1"/>
  <c r="G585" i="161" s="1"/>
  <c r="G586" i="161" s="1"/>
  <c r="G587" i="161" s="1"/>
  <c r="G588" i="161" s="1"/>
  <c r="G589" i="161" s="1"/>
  <c r="G590" i="161" s="1"/>
  <c r="G591" i="161" s="1"/>
  <c r="G592" i="161" s="1"/>
  <c r="G593" i="161" s="1"/>
  <c r="G594" i="161" s="1"/>
  <c r="G595" i="161" s="1"/>
  <c r="G596" i="161" s="1"/>
  <c r="G597" i="161" s="1"/>
  <c r="G598" i="161" s="1"/>
  <c r="G599" i="161" s="1"/>
  <c r="G600" i="161" s="1"/>
  <c r="G601" i="161" s="1"/>
  <c r="G602" i="161" s="1"/>
  <c r="G603" i="161" s="1"/>
  <c r="G604" i="161" s="1"/>
  <c r="G605" i="161" s="1"/>
  <c r="G606" i="161" s="1"/>
  <c r="G607" i="161" s="1"/>
  <c r="G608" i="161" s="1"/>
  <c r="G609" i="161" s="1"/>
  <c r="G610" i="161" s="1"/>
  <c r="G611" i="161" s="1"/>
  <c r="G612" i="161" s="1"/>
  <c r="G613" i="161" s="1"/>
  <c r="G614" i="161" s="1"/>
  <c r="G615" i="161" s="1"/>
  <c r="G616" i="161" s="1"/>
  <c r="G617" i="161" s="1"/>
  <c r="G618" i="161" s="1"/>
  <c r="G619" i="161" s="1"/>
  <c r="G620" i="161" s="1"/>
  <c r="G621" i="161" s="1"/>
  <c r="G622" i="161" s="1"/>
  <c r="G623" i="161" s="1"/>
  <c r="G624" i="161" s="1"/>
  <c r="G625" i="161" s="1"/>
  <c r="G626" i="161" s="1"/>
  <c r="G627" i="161" s="1"/>
  <c r="G628" i="161" s="1"/>
  <c r="G629" i="161" s="1"/>
  <c r="G630" i="161" s="1"/>
  <c r="G631" i="161" s="1"/>
  <c r="G632" i="161" s="1"/>
  <c r="G633" i="161" s="1"/>
  <c r="G634" i="161" s="1"/>
  <c r="G635" i="161" s="1"/>
  <c r="G636" i="161" s="1"/>
  <c r="G637" i="161" s="1"/>
  <c r="G638" i="161" s="1"/>
  <c r="G639" i="161" s="1"/>
  <c r="G640" i="161" s="1"/>
  <c r="G641" i="161" s="1"/>
  <c r="G642" i="161" s="1"/>
  <c r="G643" i="161" s="1"/>
  <c r="G644" i="161" s="1"/>
  <c r="G645" i="161" s="1"/>
  <c r="G646" i="161" s="1"/>
  <c r="G647" i="161" s="1"/>
  <c r="G648" i="161" s="1"/>
  <c r="G649" i="161" s="1"/>
  <c r="G650" i="161" s="1"/>
  <c r="G651" i="161" s="1"/>
  <c r="G652" i="161" s="1"/>
  <c r="G653" i="161" s="1"/>
  <c r="G654" i="161" s="1"/>
  <c r="G655" i="161" s="1"/>
  <c r="G656" i="161" s="1"/>
  <c r="G657" i="161" s="1"/>
  <c r="G658" i="161" s="1"/>
  <c r="G659" i="161" s="1"/>
  <c r="G660" i="161" s="1"/>
  <c r="G661" i="161" s="1"/>
  <c r="G662" i="161" s="1"/>
  <c r="G663" i="161" s="1"/>
  <c r="G664" i="161" s="1"/>
  <c r="G665" i="161" s="1"/>
  <c r="G666" i="161" s="1"/>
  <c r="G667" i="161" s="1"/>
  <c r="G668" i="161" s="1"/>
  <c r="G669" i="161" s="1"/>
  <c r="G670" i="161" s="1"/>
  <c r="G671" i="161" s="1"/>
  <c r="G672" i="161" s="1"/>
  <c r="G673" i="161" s="1"/>
  <c r="G674" i="161" s="1"/>
  <c r="G675" i="161" s="1"/>
  <c r="G676" i="161" s="1"/>
  <c r="G677" i="161" s="1"/>
  <c r="G678" i="161" s="1"/>
  <c r="G679" i="161" s="1"/>
  <c r="G680" i="161" s="1"/>
  <c r="G681" i="161" s="1"/>
  <c r="G682" i="161" s="1"/>
  <c r="G683" i="161" s="1"/>
  <c r="G684" i="161" s="1"/>
  <c r="G685" i="161" s="1"/>
  <c r="G686" i="161" s="1"/>
  <c r="G687" i="161" s="1"/>
  <c r="G688" i="161" s="1"/>
  <c r="G689" i="161" s="1"/>
  <c r="G690" i="161" s="1"/>
  <c r="G691" i="161" s="1"/>
  <c r="G692" i="161" s="1"/>
  <c r="G693" i="161" s="1"/>
  <c r="G694" i="161" s="1"/>
  <c r="G695" i="161" s="1"/>
  <c r="G696" i="161" s="1"/>
  <c r="G697" i="161" s="1"/>
  <c r="G698" i="161" s="1"/>
  <c r="G699" i="161" s="1"/>
  <c r="G700" i="161" s="1"/>
  <c r="G701" i="161" s="1"/>
  <c r="G702" i="161" s="1"/>
  <c r="G703" i="161" s="1"/>
  <c r="G704" i="161" s="1"/>
  <c r="G705" i="161" s="1"/>
  <c r="G706" i="161" s="1"/>
  <c r="G707" i="161" s="1"/>
  <c r="G708" i="161" s="1"/>
  <c r="G709" i="161" s="1"/>
  <c r="G710" i="161" s="1"/>
  <c r="G711" i="161" s="1"/>
  <c r="G712" i="161" s="1"/>
  <c r="G713" i="161" s="1"/>
  <c r="G714" i="161" s="1"/>
  <c r="G715" i="161" s="1"/>
  <c r="G716" i="161" s="1"/>
  <c r="G717" i="161" s="1"/>
  <c r="G718" i="161" s="1"/>
  <c r="G719" i="161" s="1"/>
  <c r="G720" i="161" s="1"/>
  <c r="G721" i="161" s="1"/>
  <c r="G722" i="161" s="1"/>
  <c r="G723" i="161" s="1"/>
  <c r="G724" i="161" s="1"/>
  <c r="G725" i="161" s="1"/>
  <c r="G726" i="161" s="1"/>
  <c r="G727" i="161" s="1"/>
  <c r="G728" i="161" s="1"/>
  <c r="G729" i="161" s="1"/>
  <c r="G730" i="161" s="1"/>
  <c r="G731" i="161" s="1"/>
  <c r="G732" i="161" s="1"/>
  <c r="G733" i="161" s="1"/>
  <c r="G734" i="161" s="1"/>
  <c r="G735" i="161" s="1"/>
  <c r="G736" i="161" s="1"/>
  <c r="G737" i="161" s="1"/>
  <c r="G738" i="161" s="1"/>
  <c r="G739" i="161" s="1"/>
  <c r="G740" i="161" s="1"/>
  <c r="G741" i="161" s="1"/>
  <c r="G742" i="161" s="1"/>
  <c r="G743" i="161" s="1"/>
  <c r="G744" i="161" s="1"/>
  <c r="G745" i="161" s="1"/>
  <c r="G746" i="161" s="1"/>
  <c r="G747" i="161" s="1"/>
  <c r="G748" i="161" s="1"/>
  <c r="G749" i="161" s="1"/>
  <c r="G750" i="161" s="1"/>
  <c r="G751" i="161" s="1"/>
  <c r="G752" i="161" s="1"/>
  <c r="G753" i="161" s="1"/>
  <c r="G754" i="161" s="1"/>
  <c r="G755" i="161" s="1"/>
  <c r="G756" i="161" s="1"/>
  <c r="G757" i="161" s="1"/>
  <c r="G758" i="161" s="1"/>
  <c r="G759" i="161" s="1"/>
  <c r="G760" i="161" s="1"/>
  <c r="G761" i="161" s="1"/>
  <c r="G762" i="161" s="1"/>
  <c r="G763" i="161" s="1"/>
  <c r="G764" i="161" s="1"/>
  <c r="G765" i="161" s="1"/>
  <c r="G766" i="161" s="1"/>
  <c r="G767" i="161" s="1"/>
  <c r="G768" i="161" s="1"/>
  <c r="G769" i="161" s="1"/>
  <c r="G770" i="161" s="1"/>
  <c r="G771" i="161" s="1"/>
  <c r="G772" i="161" s="1"/>
  <c r="G773" i="161" s="1"/>
  <c r="G774" i="161" s="1"/>
  <c r="G775" i="161" s="1"/>
  <c r="G776" i="161" s="1"/>
  <c r="G777" i="161" s="1"/>
  <c r="G778" i="161" s="1"/>
  <c r="G779" i="161" s="1"/>
  <c r="G780" i="161" s="1"/>
  <c r="G781" i="161" s="1"/>
  <c r="G782" i="161" s="1"/>
  <c r="G783" i="161" s="1"/>
  <c r="G784" i="161" s="1"/>
  <c r="G785" i="161" s="1"/>
  <c r="G786" i="161" s="1"/>
  <c r="G787" i="161" s="1"/>
  <c r="G788" i="161" s="1"/>
  <c r="G789" i="161" s="1"/>
  <c r="G790" i="161" s="1"/>
  <c r="G791" i="161" s="1"/>
  <c r="G792" i="161" s="1"/>
  <c r="G793" i="161" s="1"/>
  <c r="G794" i="161" s="1"/>
  <c r="G795" i="161" s="1"/>
  <c r="G796" i="161" s="1"/>
  <c r="G797" i="161" s="1"/>
  <c r="G798" i="161" s="1"/>
  <c r="G799" i="161" s="1"/>
  <c r="G800" i="161" s="1"/>
  <c r="G801" i="161" s="1"/>
  <c r="G802" i="161" s="1"/>
  <c r="G803" i="161" s="1"/>
  <c r="G804" i="161" s="1"/>
  <c r="G805" i="161" s="1"/>
  <c r="G806" i="161" s="1"/>
  <c r="G807" i="161" s="1"/>
  <c r="G808" i="161" s="1"/>
  <c r="G809" i="161" s="1"/>
  <c r="G810" i="161" s="1"/>
  <c r="G811" i="161" s="1"/>
  <c r="G812" i="161" s="1"/>
  <c r="G813" i="161" s="1"/>
  <c r="G814" i="161" s="1"/>
  <c r="G815" i="161" s="1"/>
  <c r="G816" i="161" s="1"/>
  <c r="G817" i="161" s="1"/>
  <c r="G818" i="161" s="1"/>
  <c r="G819" i="161" s="1"/>
  <c r="G820" i="161" s="1"/>
  <c r="G821" i="161" s="1"/>
  <c r="G822" i="161" s="1"/>
  <c r="G823" i="161" s="1"/>
  <c r="G824" i="161" s="1"/>
  <c r="G825" i="161" s="1"/>
  <c r="G826" i="161" s="1"/>
  <c r="G827" i="161" s="1"/>
  <c r="G828" i="161" s="1"/>
  <c r="G829" i="161" s="1"/>
  <c r="G830" i="161" s="1"/>
  <c r="G831" i="161" s="1"/>
  <c r="G832" i="161" s="1"/>
  <c r="G833" i="161" s="1"/>
  <c r="G834" i="161" s="1"/>
  <c r="G835" i="161" s="1"/>
  <c r="G836" i="161" s="1"/>
  <c r="G837" i="161" s="1"/>
  <c r="G838" i="161" s="1"/>
  <c r="G839" i="161" s="1"/>
  <c r="G840" i="161" s="1"/>
  <c r="G841" i="161" s="1"/>
  <c r="G842" i="161" s="1"/>
  <c r="G843" i="161" s="1"/>
  <c r="G844" i="161" s="1"/>
  <c r="G845" i="161" s="1"/>
  <c r="G846" i="161" s="1"/>
  <c r="G847" i="161" s="1"/>
  <c r="G848" i="161" s="1"/>
  <c r="G849" i="161" s="1"/>
  <c r="G850" i="161" s="1"/>
  <c r="G851" i="161" s="1"/>
  <c r="G852" i="161" s="1"/>
  <c r="G853" i="161" s="1"/>
  <c r="G854" i="161" s="1"/>
  <c r="G855" i="161" s="1"/>
  <c r="G856" i="161" s="1"/>
  <c r="G857" i="161" s="1"/>
  <c r="G858" i="161" s="1"/>
  <c r="G859" i="161" s="1"/>
  <c r="G860" i="161" s="1"/>
  <c r="G861" i="161" s="1"/>
  <c r="G862" i="161" s="1"/>
  <c r="G863" i="161" s="1"/>
  <c r="G864" i="161" s="1"/>
  <c r="G865" i="161" s="1"/>
  <c r="G866" i="161" s="1"/>
  <c r="G867" i="161" s="1"/>
  <c r="G868" i="161" s="1"/>
  <c r="G869" i="161" s="1"/>
  <c r="G870" i="161" s="1"/>
  <c r="G871" i="161" s="1"/>
  <c r="G872" i="161" s="1"/>
  <c r="G873" i="161" s="1"/>
  <c r="G874" i="161" s="1"/>
  <c r="G875" i="161" s="1"/>
  <c r="G876" i="161" s="1"/>
  <c r="G877" i="161" s="1"/>
  <c r="G878" i="161" s="1"/>
  <c r="G879" i="161" s="1"/>
  <c r="G880" i="161" s="1"/>
  <c r="G881" i="161" s="1"/>
  <c r="G882" i="161" s="1"/>
  <c r="G883" i="161" s="1"/>
  <c r="G884" i="161" s="1"/>
  <c r="G885" i="161" s="1"/>
  <c r="G886" i="161" s="1"/>
  <c r="G887" i="161" s="1"/>
  <c r="G888" i="161" s="1"/>
  <c r="G889" i="161" s="1"/>
  <c r="G890" i="161" s="1"/>
  <c r="G891" i="161" s="1"/>
  <c r="G892" i="161" s="1"/>
  <c r="G893" i="161" s="1"/>
  <c r="G894" i="161" s="1"/>
  <c r="G895" i="161" s="1"/>
  <c r="G896" i="161" s="1"/>
  <c r="G897" i="161" s="1"/>
  <c r="G898" i="161" s="1"/>
  <c r="G899" i="161" s="1"/>
  <c r="G900" i="161" s="1"/>
  <c r="G901" i="161" s="1"/>
  <c r="G902" i="161" s="1"/>
  <c r="G903" i="161" s="1"/>
  <c r="G904" i="161" s="1"/>
  <c r="G905" i="161" s="1"/>
  <c r="G906" i="161" s="1"/>
  <c r="G907" i="161" s="1"/>
  <c r="G908" i="161" s="1"/>
  <c r="G909" i="161" s="1"/>
  <c r="G910" i="161" s="1"/>
  <c r="G911" i="161" s="1"/>
  <c r="G912" i="161" s="1"/>
  <c r="G913" i="161" s="1"/>
  <c r="G914" i="161" s="1"/>
  <c r="G915" i="161" s="1"/>
  <c r="G916" i="161" s="1"/>
  <c r="G917" i="161" s="1"/>
  <c r="G918" i="161" s="1"/>
  <c r="G919" i="161" s="1"/>
  <c r="G920" i="161" s="1"/>
  <c r="G921" i="161" s="1"/>
  <c r="G922" i="161" s="1"/>
  <c r="G923" i="161" s="1"/>
  <c r="G924" i="161" s="1"/>
  <c r="G925" i="161" s="1"/>
  <c r="G926" i="161" s="1"/>
  <c r="G927" i="161" s="1"/>
  <c r="G928" i="161" s="1"/>
  <c r="G929" i="161" s="1"/>
  <c r="G930" i="161" s="1"/>
  <c r="G931" i="161" s="1"/>
  <c r="G932" i="161" s="1"/>
  <c r="G933" i="161" s="1"/>
  <c r="G934" i="161" s="1"/>
  <c r="G935" i="161" s="1"/>
  <c r="G936" i="161" s="1"/>
  <c r="G937" i="161" s="1"/>
  <c r="G938" i="161" s="1"/>
  <c r="G939" i="161" s="1"/>
  <c r="G940" i="161" s="1"/>
  <c r="G941" i="161" s="1"/>
  <c r="G942" i="161" s="1"/>
  <c r="G943" i="161" s="1"/>
  <c r="G944" i="161" s="1"/>
  <c r="G945" i="161" s="1"/>
  <c r="G946" i="161" s="1"/>
  <c r="G947" i="161" s="1"/>
  <c r="G948" i="161" s="1"/>
  <c r="G949" i="161" s="1"/>
  <c r="G950" i="161" s="1"/>
  <c r="G951" i="161" s="1"/>
  <c r="G952" i="161" s="1"/>
  <c r="G953" i="161" s="1"/>
  <c r="G954" i="161" s="1"/>
  <c r="G955" i="161" s="1"/>
  <c r="G956" i="161" s="1"/>
  <c r="G957" i="161" s="1"/>
  <c r="G958" i="161" s="1"/>
  <c r="G959" i="161" s="1"/>
  <c r="G960" i="161" s="1"/>
  <c r="G961" i="161" s="1"/>
  <c r="G962" i="161" s="1"/>
  <c r="G963" i="161" s="1"/>
  <c r="G964" i="161" s="1"/>
  <c r="G965" i="161" s="1"/>
  <c r="G966" i="161" s="1"/>
  <c r="G967" i="161" s="1"/>
  <c r="G968" i="161" s="1"/>
  <c r="G969" i="161" s="1"/>
  <c r="G970" i="161" s="1"/>
  <c r="G971" i="161" s="1"/>
  <c r="G972" i="161" s="1"/>
  <c r="G973" i="161" s="1"/>
  <c r="G974" i="161" s="1"/>
  <c r="G975" i="161" s="1"/>
  <c r="G976" i="161" s="1"/>
  <c r="G977" i="161" s="1"/>
  <c r="G978" i="161" s="1"/>
  <c r="G979" i="161" s="1"/>
  <c r="G980" i="161" s="1"/>
  <c r="G981" i="161" s="1"/>
  <c r="G982" i="161" s="1"/>
  <c r="G983" i="161" s="1"/>
  <c r="G984" i="161" s="1"/>
  <c r="G985" i="161" s="1"/>
  <c r="G986" i="161" s="1"/>
  <c r="G987" i="161" s="1"/>
  <c r="G988" i="161" s="1"/>
  <c r="G989" i="161" s="1"/>
  <c r="G990" i="161" s="1"/>
  <c r="G991" i="161" s="1"/>
  <c r="G992" i="161" s="1"/>
  <c r="G993" i="161" s="1"/>
  <c r="G994" i="161" s="1"/>
  <c r="G995" i="161" s="1"/>
  <c r="G996" i="161" s="1"/>
  <c r="G997" i="161" s="1"/>
  <c r="G998" i="161" s="1"/>
  <c r="G999" i="161" s="1"/>
  <c r="G1000" i="161" s="1"/>
  <c r="G1001" i="161" s="1"/>
  <c r="G1002" i="161" s="1"/>
  <c r="G1003" i="161" s="1"/>
  <c r="G1004" i="161" s="1"/>
  <c r="G1005" i="161" s="1"/>
  <c r="G1006" i="161" s="1"/>
  <c r="G1007" i="161" s="1"/>
  <c r="G1008" i="161" s="1"/>
  <c r="G1009" i="161" s="1"/>
  <c r="G1010" i="161" s="1"/>
  <c r="G1011" i="161" s="1"/>
  <c r="G1012" i="161" s="1"/>
  <c r="G1013" i="161" s="1"/>
  <c r="G1014" i="161" s="1"/>
  <c r="G1015" i="161" s="1"/>
  <c r="G1016" i="161" s="1"/>
  <c r="G1017" i="161" s="1"/>
  <c r="G1018" i="161" s="1"/>
  <c r="G1019" i="161" s="1"/>
  <c r="G1020" i="161" s="1"/>
  <c r="G1021" i="161" s="1"/>
  <c r="G1022" i="161" s="1"/>
  <c r="G1023" i="161" s="1"/>
  <c r="G1024" i="161" s="1"/>
  <c r="G1025" i="161" s="1"/>
  <c r="G1026" i="161" s="1"/>
  <c r="G1027" i="161" s="1"/>
  <c r="G1028" i="161" s="1"/>
  <c r="G1029" i="161" s="1"/>
  <c r="G1030" i="161" s="1"/>
  <c r="G1031" i="161" s="1"/>
  <c r="G1032" i="161" s="1"/>
  <c r="G1033" i="161" s="1"/>
  <c r="G1034" i="161" s="1"/>
  <c r="G1035" i="161" s="1"/>
  <c r="G1036" i="161" s="1"/>
  <c r="G1037" i="161" s="1"/>
  <c r="G1038" i="161" s="1"/>
  <c r="G1039" i="161" s="1"/>
  <c r="G1040" i="161" s="1"/>
  <c r="G1041" i="161" s="1"/>
  <c r="G1042" i="161" s="1"/>
  <c r="G1043" i="161" s="1"/>
  <c r="G1044" i="161" s="1"/>
  <c r="G1045" i="161" s="1"/>
  <c r="G1046" i="161" s="1"/>
  <c r="G1047" i="161" s="1"/>
  <c r="G1048" i="161" s="1"/>
  <c r="G1049" i="161" s="1"/>
  <c r="G1050" i="161" s="1"/>
  <c r="G1051" i="161" s="1"/>
  <c r="G1052" i="161" s="1"/>
  <c r="G1053" i="161" s="1"/>
  <c r="G1054" i="161" s="1"/>
  <c r="G1055" i="161" s="1"/>
  <c r="G1056" i="161" s="1"/>
  <c r="G1057" i="161" s="1"/>
  <c r="G1058" i="161" s="1"/>
  <c r="G1059" i="161" s="1"/>
  <c r="G1060" i="161" s="1"/>
  <c r="G1061" i="161" s="1"/>
  <c r="G1062" i="161" s="1"/>
  <c r="G1063" i="161" s="1"/>
  <c r="G1064" i="161" s="1"/>
  <c r="G1065" i="161" s="1"/>
  <c r="G1066" i="161" s="1"/>
  <c r="G1067" i="161" s="1"/>
  <c r="G1068" i="161" s="1"/>
  <c r="G1069" i="161" s="1"/>
  <c r="G1070" i="161" s="1"/>
  <c r="G1071" i="161" s="1"/>
  <c r="G1072" i="161" s="1"/>
  <c r="G1073" i="161" s="1"/>
  <c r="G1074" i="161" s="1"/>
  <c r="G1075" i="161" s="1"/>
  <c r="G1076" i="161" s="1"/>
  <c r="G1077" i="161" s="1"/>
  <c r="G1078" i="161" s="1"/>
  <c r="G1079" i="161" s="1"/>
  <c r="G1080" i="161" s="1"/>
  <c r="G1081" i="161" s="1"/>
  <c r="G1082" i="161" s="1"/>
  <c r="G1083" i="161" s="1"/>
  <c r="G1084" i="161" s="1"/>
  <c r="G1085" i="161" s="1"/>
  <c r="G1086" i="161" s="1"/>
  <c r="G1087" i="161" s="1"/>
  <c r="G1088" i="161" s="1"/>
  <c r="G1089" i="161" s="1"/>
  <c r="G1090" i="161" s="1"/>
  <c r="G1091" i="161" s="1"/>
  <c r="G1092" i="161" s="1"/>
  <c r="G1093" i="161" s="1"/>
  <c r="G1094" i="161" s="1"/>
  <c r="G1095" i="161" s="1"/>
  <c r="G1096" i="161" s="1"/>
  <c r="G1097" i="161" s="1"/>
  <c r="G1098" i="161" s="1"/>
  <c r="G1099" i="161" s="1"/>
  <c r="G1100" i="161" s="1"/>
  <c r="G1101" i="161" s="1"/>
  <c r="G1102" i="161" s="1"/>
  <c r="G1103" i="161" s="1"/>
  <c r="G1104" i="161" s="1"/>
  <c r="G1105" i="161" s="1"/>
  <c r="G1106" i="161" s="1"/>
  <c r="G1107" i="161" s="1"/>
  <c r="G1108" i="161" s="1"/>
  <c r="G1109" i="161" s="1"/>
  <c r="G1110" i="161" s="1"/>
  <c r="G1111" i="161" s="1"/>
  <c r="G1112" i="161" s="1"/>
  <c r="G1113" i="161" s="1"/>
  <c r="G1114" i="161" s="1"/>
  <c r="G1115" i="161" s="1"/>
  <c r="G1116" i="161" s="1"/>
  <c r="G1117" i="161" s="1"/>
  <c r="G1118" i="161" s="1"/>
  <c r="G1119" i="161" s="1"/>
  <c r="G1120" i="161" s="1"/>
  <c r="G1121" i="161" s="1"/>
  <c r="G1122" i="161" s="1"/>
  <c r="G1123" i="161" s="1"/>
  <c r="G1124" i="161" s="1"/>
  <c r="G1125" i="161" s="1"/>
  <c r="G1126" i="161" s="1"/>
  <c r="G1127" i="161" s="1"/>
  <c r="G1128" i="161" s="1"/>
  <c r="G1129" i="161" s="1"/>
  <c r="G1130" i="161" s="1"/>
  <c r="G1131" i="161" s="1"/>
  <c r="G1132" i="161" s="1"/>
  <c r="G1133" i="161" s="1"/>
  <c r="G1134" i="161" s="1"/>
  <c r="G1135" i="161" s="1"/>
  <c r="G1136" i="161" s="1"/>
  <c r="G1137" i="161" s="1"/>
  <c r="G1138" i="161" s="1"/>
  <c r="G1139" i="161" s="1"/>
  <c r="G1140" i="161" s="1"/>
  <c r="G1141" i="161" s="1"/>
  <c r="G1142" i="161" s="1"/>
  <c r="G1143" i="161" s="1"/>
  <c r="G1144" i="161" s="1"/>
  <c r="G1145" i="161" s="1"/>
  <c r="G1146" i="161" s="1"/>
  <c r="G1147" i="161" s="1"/>
  <c r="G1148" i="161" s="1"/>
  <c r="G1149" i="161" s="1"/>
  <c r="G1150" i="161" s="1"/>
  <c r="G1151" i="161" s="1"/>
  <c r="G1152" i="161" s="1"/>
  <c r="G1153" i="161" s="1"/>
  <c r="G1154" i="161" s="1"/>
  <c r="G1155" i="161" s="1"/>
  <c r="G1156" i="161" s="1"/>
  <c r="G1157" i="161" s="1"/>
  <c r="G1158" i="161" s="1"/>
  <c r="G1159" i="161" s="1"/>
  <c r="G1160" i="161" s="1"/>
  <c r="G1161" i="161" s="1"/>
  <c r="G1162" i="161" s="1"/>
  <c r="G1163" i="161" s="1"/>
  <c r="G1164" i="161" s="1"/>
  <c r="G1165" i="161" s="1"/>
  <c r="G1166" i="161" s="1"/>
  <c r="G1167" i="161" s="1"/>
  <c r="G1168" i="161" s="1"/>
  <c r="G1169" i="161" s="1"/>
  <c r="G1170" i="161" s="1"/>
  <c r="G1171" i="161" s="1"/>
  <c r="G1172" i="161" s="1"/>
  <c r="G1173" i="161" s="1"/>
  <c r="G1174" i="161" s="1"/>
  <c r="G1175" i="161" s="1"/>
  <c r="G1176" i="161" s="1"/>
  <c r="G1177" i="161" s="1"/>
  <c r="G1178" i="161" s="1"/>
  <c r="G1179" i="161" s="1"/>
  <c r="G1180" i="161" s="1"/>
  <c r="G1181" i="161" s="1"/>
  <c r="G1182" i="161" s="1"/>
  <c r="G1183" i="161" s="1"/>
  <c r="G1184" i="161" s="1"/>
  <c r="G1185" i="161" s="1"/>
  <c r="G1186" i="161" s="1"/>
  <c r="G1187" i="161" s="1"/>
  <c r="G1188" i="161" s="1"/>
  <c r="G1189" i="161" s="1"/>
  <c r="G1190" i="161" s="1"/>
  <c r="G1191" i="161" s="1"/>
  <c r="G1192" i="161" s="1"/>
  <c r="G1193" i="161" s="1"/>
  <c r="G1194" i="161" s="1"/>
  <c r="G1195" i="161" s="1"/>
  <c r="G1196" i="161" s="1"/>
  <c r="G1197" i="161" s="1"/>
  <c r="G1198" i="161" s="1"/>
  <c r="G1199" i="161" s="1"/>
  <c r="G1200" i="161" s="1"/>
  <c r="G1201" i="161" s="1"/>
  <c r="G1202" i="161" s="1"/>
  <c r="G1203" i="161" s="1"/>
  <c r="G1204" i="161" s="1"/>
  <c r="G1205" i="161" s="1"/>
  <c r="G1206" i="161" s="1"/>
  <c r="G1207" i="161" s="1"/>
  <c r="G1208" i="161" s="1"/>
  <c r="G1209" i="161" s="1"/>
  <c r="G1210" i="161" s="1"/>
  <c r="G1211" i="161" s="1"/>
  <c r="G1212" i="161" s="1"/>
  <c r="G1213" i="161" s="1"/>
  <c r="G1214" i="161" s="1"/>
  <c r="G1215" i="161" s="1"/>
  <c r="G1216" i="161" s="1"/>
  <c r="G1217" i="161" s="1"/>
  <c r="G1218" i="161" s="1"/>
  <c r="G1219" i="161" s="1"/>
  <c r="G1220" i="161" s="1"/>
  <c r="G1221" i="161" s="1"/>
  <c r="G1222" i="161" s="1"/>
  <c r="G1223" i="161" s="1"/>
  <c r="G1224" i="161" s="1"/>
  <c r="G1225" i="161" s="1"/>
  <c r="G1226" i="161" s="1"/>
  <c r="G1227" i="161" s="1"/>
  <c r="G1228" i="161" s="1"/>
  <c r="G1229" i="161" s="1"/>
  <c r="G1230" i="161" s="1"/>
  <c r="G1231" i="161" s="1"/>
  <c r="G1232" i="161" s="1"/>
  <c r="G1233" i="161" s="1"/>
  <c r="G1234" i="161" s="1"/>
  <c r="G1235" i="161" s="1"/>
  <c r="G1236" i="161" s="1"/>
  <c r="G1237" i="161" s="1"/>
  <c r="G1238" i="161" s="1"/>
  <c r="G1239" i="161" s="1"/>
  <c r="G1240" i="161" s="1"/>
  <c r="G1241" i="161" s="1"/>
  <c r="G1242" i="161" s="1"/>
  <c r="G1243" i="161" s="1"/>
  <c r="H67" i="161"/>
  <c r="I67" i="161" s="1"/>
  <c r="D42" i="158"/>
  <c r="F63" i="161" l="1"/>
  <c r="J41" i="162"/>
  <c r="K42" i="162" s="1"/>
  <c r="E42" i="158"/>
  <c r="D64" i="161" l="1"/>
  <c r="F42" i="158"/>
  <c r="E64" i="161" l="1"/>
  <c r="K55" i="162" s="1"/>
  <c r="C9" i="163"/>
  <c r="D43" i="158"/>
  <c r="R39" i="158" s="1"/>
  <c r="J54" i="162" l="1"/>
  <c r="B9" i="163"/>
  <c r="F64" i="161"/>
  <c r="E43" i="158"/>
  <c r="R40" i="158" s="1"/>
  <c r="F43" i="158" l="1"/>
  <c r="R46" i="158" s="1"/>
  <c r="E16" i="154" s="1"/>
  <c r="D44" i="158" l="1"/>
  <c r="E44" i="158" l="1"/>
  <c r="D20" i="154"/>
  <c r="E20" i="154" l="1"/>
  <c r="F44" i="158"/>
  <c r="C26" i="167" l="1"/>
  <c r="D45" i="158"/>
  <c r="E45" i="158" l="1"/>
  <c r="E13" i="154" a="1"/>
  <c r="E13" i="154" s="1"/>
  <c r="F45" i="158" l="1"/>
  <c r="J28" i="154"/>
  <c r="B46" i="155"/>
  <c r="B45" i="155"/>
  <c r="D46" i="158" l="1"/>
  <c r="A18" i="154"/>
  <c r="A17" i="154"/>
  <c r="A16" i="154"/>
  <c r="C55" i="155"/>
  <c r="C75" i="155"/>
  <c r="B66" i="155"/>
  <c r="B54" i="155"/>
  <c r="B50" i="155"/>
  <c r="C36" i="155"/>
  <c r="C22" i="155"/>
  <c r="J67" i="155"/>
  <c r="C69" i="155"/>
  <c r="B67" i="155"/>
  <c r="B61" i="155"/>
  <c r="B74" i="155"/>
  <c r="K37" i="155"/>
  <c r="I1243" i="154"/>
  <c r="I41" i="154"/>
  <c r="I42" i="154"/>
  <c r="I43" i="154"/>
  <c r="I44" i="154"/>
  <c r="I45" i="154"/>
  <c r="I981" i="154"/>
  <c r="I982" i="154"/>
  <c r="I983" i="154"/>
  <c r="I984" i="154"/>
  <c r="I985" i="154"/>
  <c r="I986" i="154"/>
  <c r="I987" i="154"/>
  <c r="I988" i="154"/>
  <c r="I989" i="154"/>
  <c r="I990" i="154"/>
  <c r="I991" i="154"/>
  <c r="I992" i="154"/>
  <c r="I993" i="154"/>
  <c r="I994" i="154"/>
  <c r="I995" i="154"/>
  <c r="I996" i="154"/>
  <c r="I997" i="154"/>
  <c r="I998" i="154"/>
  <c r="I999" i="154"/>
  <c r="I1000" i="154"/>
  <c r="I1001" i="154"/>
  <c r="I1002" i="154"/>
  <c r="I1003" i="154"/>
  <c r="I1004" i="154"/>
  <c r="I1005" i="154"/>
  <c r="I1006" i="154"/>
  <c r="I1007" i="154"/>
  <c r="I1008" i="154"/>
  <c r="I1009" i="154"/>
  <c r="I1010" i="154"/>
  <c r="I1011" i="154"/>
  <c r="I1012" i="154"/>
  <c r="I1013" i="154"/>
  <c r="I1014" i="154"/>
  <c r="I1015" i="154"/>
  <c r="I1016" i="154"/>
  <c r="I1017" i="154"/>
  <c r="I1018" i="154"/>
  <c r="I1019" i="154"/>
  <c r="I1020" i="154"/>
  <c r="I1021" i="154"/>
  <c r="I1022" i="154"/>
  <c r="I1023" i="154"/>
  <c r="I1024" i="154"/>
  <c r="I1025" i="154"/>
  <c r="I1026" i="154"/>
  <c r="I1027" i="154"/>
  <c r="I1028" i="154"/>
  <c r="I1029" i="154"/>
  <c r="I1030" i="154"/>
  <c r="I1031" i="154"/>
  <c r="I1032" i="154"/>
  <c r="I1033" i="154"/>
  <c r="I1034" i="154"/>
  <c r="I1035" i="154"/>
  <c r="I1036" i="154"/>
  <c r="I1037" i="154"/>
  <c r="I1038" i="154"/>
  <c r="I1039" i="154"/>
  <c r="I1040" i="154"/>
  <c r="I1041" i="154"/>
  <c r="I1042" i="154"/>
  <c r="I1043" i="154"/>
  <c r="I1044" i="154"/>
  <c r="I1045" i="154"/>
  <c r="I1046" i="154"/>
  <c r="I1047" i="154"/>
  <c r="I1048" i="154"/>
  <c r="I1049" i="154"/>
  <c r="I1050" i="154"/>
  <c r="I1051" i="154"/>
  <c r="I1052" i="154"/>
  <c r="I1053" i="154"/>
  <c r="I1054" i="154"/>
  <c r="I1055" i="154"/>
  <c r="I1056" i="154"/>
  <c r="I1057" i="154"/>
  <c r="I1058" i="154"/>
  <c r="I1059" i="154"/>
  <c r="I1060" i="154"/>
  <c r="I1061" i="154"/>
  <c r="I1062" i="154"/>
  <c r="I1063" i="154"/>
  <c r="I1064" i="154"/>
  <c r="I1065" i="154"/>
  <c r="I1066" i="154"/>
  <c r="I1067" i="154"/>
  <c r="I1068" i="154"/>
  <c r="I1069" i="154"/>
  <c r="I1070" i="154"/>
  <c r="I1071" i="154"/>
  <c r="I1072" i="154"/>
  <c r="I1073" i="154"/>
  <c r="I1074" i="154"/>
  <c r="I1075" i="154"/>
  <c r="I1076" i="154"/>
  <c r="I1077" i="154"/>
  <c r="I1078" i="154"/>
  <c r="I1079" i="154"/>
  <c r="I1080" i="154"/>
  <c r="I1081" i="154"/>
  <c r="I1082" i="154"/>
  <c r="I1083" i="154"/>
  <c r="I1084" i="154"/>
  <c r="I1085" i="154"/>
  <c r="I1086" i="154"/>
  <c r="I1087" i="154"/>
  <c r="I1088" i="154"/>
  <c r="I1089" i="154"/>
  <c r="I1090" i="154"/>
  <c r="I1091" i="154"/>
  <c r="I1092" i="154"/>
  <c r="I1093" i="154"/>
  <c r="I1094" i="154"/>
  <c r="I1095" i="154"/>
  <c r="I1096" i="154"/>
  <c r="I1097" i="154"/>
  <c r="I1098" i="154"/>
  <c r="I1099" i="154"/>
  <c r="I1100" i="154"/>
  <c r="I1101" i="154"/>
  <c r="I1102" i="154"/>
  <c r="I1103" i="154"/>
  <c r="I1104" i="154"/>
  <c r="I1105" i="154"/>
  <c r="I1106" i="154"/>
  <c r="I1107" i="154"/>
  <c r="I1108" i="154"/>
  <c r="I1109" i="154"/>
  <c r="I1110" i="154"/>
  <c r="I1111" i="154"/>
  <c r="I1112" i="154"/>
  <c r="I1113" i="154"/>
  <c r="I1114" i="154"/>
  <c r="I1115" i="154"/>
  <c r="I1116" i="154"/>
  <c r="I1117" i="154"/>
  <c r="I1118" i="154"/>
  <c r="I1119" i="154"/>
  <c r="I1120" i="154"/>
  <c r="I1121" i="154"/>
  <c r="I1122" i="154"/>
  <c r="I1123" i="154"/>
  <c r="I1124" i="154"/>
  <c r="I1125" i="154"/>
  <c r="I1126" i="154"/>
  <c r="I1127" i="154"/>
  <c r="I1128" i="154"/>
  <c r="I1129" i="154"/>
  <c r="I1130" i="154"/>
  <c r="I1131" i="154"/>
  <c r="I1132" i="154"/>
  <c r="I1133" i="154"/>
  <c r="I1134" i="154"/>
  <c r="I1135" i="154"/>
  <c r="I1136" i="154"/>
  <c r="I1137" i="154"/>
  <c r="I1138" i="154"/>
  <c r="I1139" i="154"/>
  <c r="I1140" i="154"/>
  <c r="I1141" i="154"/>
  <c r="I1142" i="154"/>
  <c r="I1143" i="154"/>
  <c r="I1144" i="154"/>
  <c r="I1145" i="154"/>
  <c r="I1146" i="154"/>
  <c r="I1147" i="154"/>
  <c r="I1148" i="154"/>
  <c r="I1149" i="154"/>
  <c r="I1150" i="154"/>
  <c r="I1151" i="154"/>
  <c r="I1152" i="154"/>
  <c r="I1153" i="154"/>
  <c r="I1154" i="154"/>
  <c r="I1155" i="154"/>
  <c r="I1156" i="154"/>
  <c r="I1157" i="154"/>
  <c r="I1158" i="154"/>
  <c r="I1159" i="154"/>
  <c r="I1160" i="154"/>
  <c r="I1161" i="154"/>
  <c r="I1162" i="154"/>
  <c r="I1163" i="154"/>
  <c r="I1164" i="154"/>
  <c r="I1165" i="154"/>
  <c r="I1166" i="154"/>
  <c r="I1167" i="154"/>
  <c r="I1168" i="154"/>
  <c r="I1169" i="154"/>
  <c r="I1170" i="154"/>
  <c r="I1171" i="154"/>
  <c r="I1172" i="154"/>
  <c r="I1173" i="154"/>
  <c r="I1174" i="154"/>
  <c r="I1175" i="154"/>
  <c r="I1176" i="154"/>
  <c r="I1177" i="154"/>
  <c r="I1178" i="154"/>
  <c r="I1179" i="154"/>
  <c r="I1180" i="154"/>
  <c r="I1181" i="154"/>
  <c r="I1182" i="154"/>
  <c r="I1183" i="154"/>
  <c r="I1184" i="154"/>
  <c r="I1185" i="154"/>
  <c r="I1186" i="154"/>
  <c r="I1187" i="154"/>
  <c r="I1188" i="154"/>
  <c r="I1189" i="154"/>
  <c r="I1190" i="154"/>
  <c r="I1191" i="154"/>
  <c r="I1192" i="154"/>
  <c r="I1193" i="154"/>
  <c r="I1194" i="154"/>
  <c r="I1195" i="154"/>
  <c r="I1196" i="154"/>
  <c r="I1197" i="154"/>
  <c r="I1198" i="154"/>
  <c r="I1199" i="154"/>
  <c r="I1200" i="154"/>
  <c r="I1201" i="154"/>
  <c r="I1202" i="154"/>
  <c r="I1203" i="154"/>
  <c r="I1204" i="154"/>
  <c r="I1205" i="154"/>
  <c r="I1206" i="154"/>
  <c r="I1207" i="154"/>
  <c r="I1208" i="154"/>
  <c r="I1209" i="154"/>
  <c r="I1210" i="154"/>
  <c r="I1211" i="154"/>
  <c r="I1212" i="154"/>
  <c r="I1213" i="154"/>
  <c r="I1214" i="154"/>
  <c r="I1215" i="154"/>
  <c r="I1216" i="154"/>
  <c r="I1217" i="154"/>
  <c r="I1218" i="154"/>
  <c r="I1219" i="154"/>
  <c r="I1220" i="154"/>
  <c r="I1221" i="154"/>
  <c r="I1222" i="154"/>
  <c r="I1223" i="154"/>
  <c r="I1224" i="154"/>
  <c r="I1225" i="154"/>
  <c r="I1226" i="154"/>
  <c r="I1227" i="154"/>
  <c r="I1228" i="154"/>
  <c r="I1229" i="154"/>
  <c r="I1230" i="154"/>
  <c r="I1231" i="154"/>
  <c r="I1232" i="154"/>
  <c r="I1233" i="154"/>
  <c r="I1234" i="154"/>
  <c r="I1235" i="154"/>
  <c r="I1236" i="154"/>
  <c r="I1237" i="154"/>
  <c r="I1238" i="154"/>
  <c r="I1239" i="154"/>
  <c r="I1240" i="154"/>
  <c r="I1241" i="154"/>
  <c r="I1242" i="154"/>
  <c r="I33" i="154"/>
  <c r="I32" i="154"/>
  <c r="H1243" i="154"/>
  <c r="H1242" i="154"/>
  <c r="G32" i="154"/>
  <c r="B8" i="155"/>
  <c r="K30" i="154"/>
  <c r="C7" i="156"/>
  <c r="E3" i="156" s="1"/>
  <c r="C4" i="156"/>
  <c r="C62" i="155"/>
  <c r="C51" i="155"/>
  <c r="C42" i="155"/>
  <c r="B41" i="155"/>
  <c r="C35" i="155"/>
  <c r="B34" i="155"/>
  <c r="B33" i="155"/>
  <c r="C29" i="155"/>
  <c r="B28" i="155"/>
  <c r="C24" i="155"/>
  <c r="C23" i="155"/>
  <c r="C21" i="155"/>
  <c r="B20" i="155"/>
  <c r="B19" i="155"/>
  <c r="B18" i="155"/>
  <c r="E6" i="155"/>
  <c r="E5" i="155"/>
  <c r="C5" i="156" s="1"/>
  <c r="E3" i="155"/>
  <c r="E4" i="155" s="1"/>
  <c r="E2" i="155"/>
  <c r="C3" i="156" s="1"/>
  <c r="J1243" i="154"/>
  <c r="F1243" i="154"/>
  <c r="D1243" i="154"/>
  <c r="E1243" i="154" s="1"/>
  <c r="B1243" i="154"/>
  <c r="J1242" i="154"/>
  <c r="F1242" i="154"/>
  <c r="D1242" i="154"/>
  <c r="E1242" i="154" s="1"/>
  <c r="B1242" i="154"/>
  <c r="J1241" i="154"/>
  <c r="H1241" i="154"/>
  <c r="F1241" i="154"/>
  <c r="D1241" i="154"/>
  <c r="E1241" i="154" s="1"/>
  <c r="B1241" i="154"/>
  <c r="J1240" i="154"/>
  <c r="H1240" i="154"/>
  <c r="F1240" i="154"/>
  <c r="D1240" i="154"/>
  <c r="E1240" i="154" s="1"/>
  <c r="B1240" i="154"/>
  <c r="J1239" i="154"/>
  <c r="H1239" i="154"/>
  <c r="F1239" i="154"/>
  <c r="D1239" i="154"/>
  <c r="E1239" i="154" s="1"/>
  <c r="B1239" i="154"/>
  <c r="J1238" i="154"/>
  <c r="H1238" i="154"/>
  <c r="F1238" i="154"/>
  <c r="D1238" i="154"/>
  <c r="E1238" i="154" s="1"/>
  <c r="B1238" i="154"/>
  <c r="J1237" i="154"/>
  <c r="H1237" i="154"/>
  <c r="F1237" i="154"/>
  <c r="D1237" i="154"/>
  <c r="E1237" i="154" s="1"/>
  <c r="B1237" i="154"/>
  <c r="J1236" i="154"/>
  <c r="H1236" i="154"/>
  <c r="F1236" i="154"/>
  <c r="D1236" i="154"/>
  <c r="E1236" i="154" s="1"/>
  <c r="B1236" i="154"/>
  <c r="J1235" i="154"/>
  <c r="H1235" i="154"/>
  <c r="F1235" i="154"/>
  <c r="D1235" i="154"/>
  <c r="E1235" i="154" s="1"/>
  <c r="B1235" i="154"/>
  <c r="J1234" i="154"/>
  <c r="H1234" i="154"/>
  <c r="F1234" i="154"/>
  <c r="D1234" i="154"/>
  <c r="E1234" i="154" s="1"/>
  <c r="B1234" i="154"/>
  <c r="J1233" i="154"/>
  <c r="H1233" i="154"/>
  <c r="F1233" i="154"/>
  <c r="D1233" i="154"/>
  <c r="E1233" i="154" s="1"/>
  <c r="B1233" i="154"/>
  <c r="J1232" i="154"/>
  <c r="H1232" i="154"/>
  <c r="F1232" i="154"/>
  <c r="D1232" i="154"/>
  <c r="E1232" i="154" s="1"/>
  <c r="B1232" i="154"/>
  <c r="J1231" i="154"/>
  <c r="H1231" i="154"/>
  <c r="F1231" i="154"/>
  <c r="D1231" i="154"/>
  <c r="E1231" i="154" s="1"/>
  <c r="B1231" i="154"/>
  <c r="J1230" i="154"/>
  <c r="H1230" i="154"/>
  <c r="F1230" i="154"/>
  <c r="D1230" i="154"/>
  <c r="E1230" i="154" s="1"/>
  <c r="B1230" i="154"/>
  <c r="J1229" i="154"/>
  <c r="H1229" i="154"/>
  <c r="F1229" i="154"/>
  <c r="D1229" i="154"/>
  <c r="E1229" i="154" s="1"/>
  <c r="B1229" i="154"/>
  <c r="J1228" i="154"/>
  <c r="H1228" i="154"/>
  <c r="F1228" i="154"/>
  <c r="D1228" i="154"/>
  <c r="E1228" i="154" s="1"/>
  <c r="B1228" i="154"/>
  <c r="J1227" i="154"/>
  <c r="H1227" i="154"/>
  <c r="F1227" i="154"/>
  <c r="D1227" i="154"/>
  <c r="E1227" i="154" s="1"/>
  <c r="B1227" i="154"/>
  <c r="J1226" i="154"/>
  <c r="H1226" i="154"/>
  <c r="F1226" i="154"/>
  <c r="D1226" i="154"/>
  <c r="E1226" i="154" s="1"/>
  <c r="B1226" i="154"/>
  <c r="J1225" i="154"/>
  <c r="H1225" i="154"/>
  <c r="F1225" i="154"/>
  <c r="D1225" i="154"/>
  <c r="E1225" i="154" s="1"/>
  <c r="B1225" i="154"/>
  <c r="J1224" i="154"/>
  <c r="H1224" i="154"/>
  <c r="F1224" i="154"/>
  <c r="D1224" i="154"/>
  <c r="E1224" i="154" s="1"/>
  <c r="B1224" i="154"/>
  <c r="J1223" i="154"/>
  <c r="H1223" i="154"/>
  <c r="F1223" i="154"/>
  <c r="D1223" i="154"/>
  <c r="E1223" i="154" s="1"/>
  <c r="B1223" i="154"/>
  <c r="J1222" i="154"/>
  <c r="H1222" i="154"/>
  <c r="F1222" i="154"/>
  <c r="D1222" i="154"/>
  <c r="E1222" i="154" s="1"/>
  <c r="B1222" i="154"/>
  <c r="J1221" i="154"/>
  <c r="H1221" i="154"/>
  <c r="F1221" i="154"/>
  <c r="D1221" i="154"/>
  <c r="E1221" i="154" s="1"/>
  <c r="B1221" i="154"/>
  <c r="J1220" i="154"/>
  <c r="H1220" i="154"/>
  <c r="F1220" i="154"/>
  <c r="D1220" i="154"/>
  <c r="E1220" i="154" s="1"/>
  <c r="B1220" i="154"/>
  <c r="J1219" i="154"/>
  <c r="H1219" i="154"/>
  <c r="F1219" i="154"/>
  <c r="D1219" i="154"/>
  <c r="E1219" i="154" s="1"/>
  <c r="B1219" i="154"/>
  <c r="J1218" i="154"/>
  <c r="H1218" i="154"/>
  <c r="F1218" i="154"/>
  <c r="D1218" i="154"/>
  <c r="E1218" i="154" s="1"/>
  <c r="B1218" i="154"/>
  <c r="J1217" i="154"/>
  <c r="H1217" i="154"/>
  <c r="F1217" i="154"/>
  <c r="D1217" i="154"/>
  <c r="E1217" i="154" s="1"/>
  <c r="B1217" i="154"/>
  <c r="J1216" i="154"/>
  <c r="H1216" i="154"/>
  <c r="F1216" i="154"/>
  <c r="D1216" i="154"/>
  <c r="E1216" i="154" s="1"/>
  <c r="B1216" i="154"/>
  <c r="J1215" i="154"/>
  <c r="H1215" i="154"/>
  <c r="F1215" i="154"/>
  <c r="D1215" i="154"/>
  <c r="E1215" i="154" s="1"/>
  <c r="B1215" i="154"/>
  <c r="J1214" i="154"/>
  <c r="H1214" i="154"/>
  <c r="F1214" i="154"/>
  <c r="D1214" i="154"/>
  <c r="E1214" i="154" s="1"/>
  <c r="B1214" i="154"/>
  <c r="J1213" i="154"/>
  <c r="H1213" i="154"/>
  <c r="F1213" i="154"/>
  <c r="D1213" i="154"/>
  <c r="E1213" i="154" s="1"/>
  <c r="B1213" i="154"/>
  <c r="J1212" i="154"/>
  <c r="H1212" i="154"/>
  <c r="F1212" i="154"/>
  <c r="D1212" i="154"/>
  <c r="E1212" i="154" s="1"/>
  <c r="B1212" i="154"/>
  <c r="J1211" i="154"/>
  <c r="H1211" i="154"/>
  <c r="F1211" i="154"/>
  <c r="D1211" i="154"/>
  <c r="E1211" i="154" s="1"/>
  <c r="B1211" i="154"/>
  <c r="J1210" i="154"/>
  <c r="H1210" i="154"/>
  <c r="F1210" i="154"/>
  <c r="D1210" i="154"/>
  <c r="E1210" i="154" s="1"/>
  <c r="B1210" i="154"/>
  <c r="J1209" i="154"/>
  <c r="H1209" i="154"/>
  <c r="F1209" i="154"/>
  <c r="D1209" i="154"/>
  <c r="E1209" i="154" s="1"/>
  <c r="B1209" i="154"/>
  <c r="J1208" i="154"/>
  <c r="H1208" i="154"/>
  <c r="F1208" i="154"/>
  <c r="D1208" i="154"/>
  <c r="E1208" i="154" s="1"/>
  <c r="B1208" i="154"/>
  <c r="J1207" i="154"/>
  <c r="H1207" i="154"/>
  <c r="F1207" i="154"/>
  <c r="D1207" i="154"/>
  <c r="E1207" i="154" s="1"/>
  <c r="B1207" i="154"/>
  <c r="J1206" i="154"/>
  <c r="H1206" i="154"/>
  <c r="F1206" i="154"/>
  <c r="D1206" i="154"/>
  <c r="E1206" i="154" s="1"/>
  <c r="B1206" i="154"/>
  <c r="J1205" i="154"/>
  <c r="H1205" i="154"/>
  <c r="F1205" i="154"/>
  <c r="D1205" i="154"/>
  <c r="E1205" i="154" s="1"/>
  <c r="B1205" i="154"/>
  <c r="J1204" i="154"/>
  <c r="H1204" i="154"/>
  <c r="F1204" i="154"/>
  <c r="D1204" i="154"/>
  <c r="E1204" i="154" s="1"/>
  <c r="B1204" i="154"/>
  <c r="J1203" i="154"/>
  <c r="H1203" i="154"/>
  <c r="F1203" i="154"/>
  <c r="D1203" i="154"/>
  <c r="E1203" i="154" s="1"/>
  <c r="B1203" i="154"/>
  <c r="J1202" i="154"/>
  <c r="H1202" i="154"/>
  <c r="F1202" i="154"/>
  <c r="D1202" i="154"/>
  <c r="E1202" i="154" s="1"/>
  <c r="B1202" i="154"/>
  <c r="J1201" i="154"/>
  <c r="H1201" i="154"/>
  <c r="F1201" i="154"/>
  <c r="D1201" i="154"/>
  <c r="E1201" i="154" s="1"/>
  <c r="B1201" i="154"/>
  <c r="J1200" i="154"/>
  <c r="H1200" i="154"/>
  <c r="F1200" i="154"/>
  <c r="D1200" i="154"/>
  <c r="E1200" i="154" s="1"/>
  <c r="B1200" i="154"/>
  <c r="J1199" i="154"/>
  <c r="H1199" i="154"/>
  <c r="F1199" i="154"/>
  <c r="D1199" i="154"/>
  <c r="E1199" i="154" s="1"/>
  <c r="B1199" i="154"/>
  <c r="J1198" i="154"/>
  <c r="H1198" i="154"/>
  <c r="F1198" i="154"/>
  <c r="D1198" i="154"/>
  <c r="E1198" i="154" s="1"/>
  <c r="B1198" i="154"/>
  <c r="J1197" i="154"/>
  <c r="H1197" i="154"/>
  <c r="F1197" i="154"/>
  <c r="D1197" i="154"/>
  <c r="E1197" i="154" s="1"/>
  <c r="B1197" i="154"/>
  <c r="J1196" i="154"/>
  <c r="H1196" i="154"/>
  <c r="F1196" i="154"/>
  <c r="D1196" i="154"/>
  <c r="E1196" i="154" s="1"/>
  <c r="B1196" i="154"/>
  <c r="J1195" i="154"/>
  <c r="H1195" i="154"/>
  <c r="F1195" i="154"/>
  <c r="D1195" i="154"/>
  <c r="E1195" i="154" s="1"/>
  <c r="B1195" i="154"/>
  <c r="J1194" i="154"/>
  <c r="H1194" i="154"/>
  <c r="F1194" i="154"/>
  <c r="D1194" i="154"/>
  <c r="E1194" i="154" s="1"/>
  <c r="B1194" i="154"/>
  <c r="J1193" i="154"/>
  <c r="H1193" i="154"/>
  <c r="F1193" i="154"/>
  <c r="D1193" i="154"/>
  <c r="E1193" i="154" s="1"/>
  <c r="B1193" i="154"/>
  <c r="J1192" i="154"/>
  <c r="H1192" i="154"/>
  <c r="F1192" i="154"/>
  <c r="D1192" i="154"/>
  <c r="E1192" i="154" s="1"/>
  <c r="B1192" i="154"/>
  <c r="J1191" i="154"/>
  <c r="H1191" i="154"/>
  <c r="F1191" i="154"/>
  <c r="D1191" i="154"/>
  <c r="E1191" i="154" s="1"/>
  <c r="B1191" i="154"/>
  <c r="J1190" i="154"/>
  <c r="H1190" i="154"/>
  <c r="F1190" i="154"/>
  <c r="D1190" i="154"/>
  <c r="E1190" i="154" s="1"/>
  <c r="B1190" i="154"/>
  <c r="J1189" i="154"/>
  <c r="H1189" i="154"/>
  <c r="F1189" i="154"/>
  <c r="D1189" i="154"/>
  <c r="E1189" i="154" s="1"/>
  <c r="B1189" i="154"/>
  <c r="J1188" i="154"/>
  <c r="H1188" i="154"/>
  <c r="F1188" i="154"/>
  <c r="D1188" i="154"/>
  <c r="E1188" i="154" s="1"/>
  <c r="B1188" i="154"/>
  <c r="J1187" i="154"/>
  <c r="H1187" i="154"/>
  <c r="F1187" i="154"/>
  <c r="D1187" i="154"/>
  <c r="E1187" i="154" s="1"/>
  <c r="B1187" i="154"/>
  <c r="J1186" i="154"/>
  <c r="H1186" i="154"/>
  <c r="F1186" i="154"/>
  <c r="D1186" i="154"/>
  <c r="E1186" i="154" s="1"/>
  <c r="B1186" i="154"/>
  <c r="J1185" i="154"/>
  <c r="H1185" i="154"/>
  <c r="F1185" i="154"/>
  <c r="D1185" i="154"/>
  <c r="E1185" i="154" s="1"/>
  <c r="B1185" i="154"/>
  <c r="J1184" i="154"/>
  <c r="H1184" i="154"/>
  <c r="F1184" i="154"/>
  <c r="D1184" i="154"/>
  <c r="E1184" i="154" s="1"/>
  <c r="B1184" i="154"/>
  <c r="J1183" i="154"/>
  <c r="H1183" i="154"/>
  <c r="F1183" i="154"/>
  <c r="D1183" i="154"/>
  <c r="E1183" i="154" s="1"/>
  <c r="B1183" i="154"/>
  <c r="J1182" i="154"/>
  <c r="H1182" i="154"/>
  <c r="F1182" i="154"/>
  <c r="D1182" i="154"/>
  <c r="E1182" i="154" s="1"/>
  <c r="B1182" i="154"/>
  <c r="J1181" i="154"/>
  <c r="H1181" i="154"/>
  <c r="F1181" i="154"/>
  <c r="D1181" i="154"/>
  <c r="E1181" i="154" s="1"/>
  <c r="B1181" i="154"/>
  <c r="J1180" i="154"/>
  <c r="H1180" i="154"/>
  <c r="F1180" i="154"/>
  <c r="D1180" i="154"/>
  <c r="E1180" i="154" s="1"/>
  <c r="B1180" i="154"/>
  <c r="J1179" i="154"/>
  <c r="H1179" i="154"/>
  <c r="F1179" i="154"/>
  <c r="D1179" i="154"/>
  <c r="E1179" i="154" s="1"/>
  <c r="B1179" i="154"/>
  <c r="J1178" i="154"/>
  <c r="H1178" i="154"/>
  <c r="F1178" i="154"/>
  <c r="D1178" i="154"/>
  <c r="E1178" i="154" s="1"/>
  <c r="B1178" i="154"/>
  <c r="J1177" i="154"/>
  <c r="H1177" i="154"/>
  <c r="F1177" i="154"/>
  <c r="D1177" i="154"/>
  <c r="E1177" i="154" s="1"/>
  <c r="B1177" i="154"/>
  <c r="J1176" i="154"/>
  <c r="H1176" i="154"/>
  <c r="F1176" i="154"/>
  <c r="D1176" i="154"/>
  <c r="E1176" i="154" s="1"/>
  <c r="B1176" i="154"/>
  <c r="J1175" i="154"/>
  <c r="H1175" i="154"/>
  <c r="F1175" i="154"/>
  <c r="D1175" i="154"/>
  <c r="E1175" i="154" s="1"/>
  <c r="B1175" i="154"/>
  <c r="J1174" i="154"/>
  <c r="H1174" i="154"/>
  <c r="F1174" i="154"/>
  <c r="D1174" i="154"/>
  <c r="E1174" i="154" s="1"/>
  <c r="B1174" i="154"/>
  <c r="J1173" i="154"/>
  <c r="H1173" i="154"/>
  <c r="F1173" i="154"/>
  <c r="D1173" i="154"/>
  <c r="E1173" i="154" s="1"/>
  <c r="B1173" i="154"/>
  <c r="J1172" i="154"/>
  <c r="H1172" i="154"/>
  <c r="F1172" i="154"/>
  <c r="D1172" i="154"/>
  <c r="E1172" i="154" s="1"/>
  <c r="B1172" i="154"/>
  <c r="J1171" i="154"/>
  <c r="H1171" i="154"/>
  <c r="F1171" i="154"/>
  <c r="D1171" i="154"/>
  <c r="E1171" i="154" s="1"/>
  <c r="B1171" i="154"/>
  <c r="J1170" i="154"/>
  <c r="H1170" i="154"/>
  <c r="F1170" i="154"/>
  <c r="D1170" i="154"/>
  <c r="E1170" i="154" s="1"/>
  <c r="B1170" i="154"/>
  <c r="J1169" i="154"/>
  <c r="H1169" i="154"/>
  <c r="F1169" i="154"/>
  <c r="D1169" i="154"/>
  <c r="E1169" i="154" s="1"/>
  <c r="B1169" i="154"/>
  <c r="J1168" i="154"/>
  <c r="H1168" i="154"/>
  <c r="F1168" i="154"/>
  <c r="D1168" i="154"/>
  <c r="E1168" i="154" s="1"/>
  <c r="B1168" i="154"/>
  <c r="J1167" i="154"/>
  <c r="H1167" i="154"/>
  <c r="F1167" i="154"/>
  <c r="D1167" i="154"/>
  <c r="E1167" i="154" s="1"/>
  <c r="B1167" i="154"/>
  <c r="J1166" i="154"/>
  <c r="H1166" i="154"/>
  <c r="F1166" i="154"/>
  <c r="D1166" i="154"/>
  <c r="E1166" i="154" s="1"/>
  <c r="B1166" i="154"/>
  <c r="J1165" i="154"/>
  <c r="H1165" i="154"/>
  <c r="F1165" i="154"/>
  <c r="D1165" i="154"/>
  <c r="E1165" i="154" s="1"/>
  <c r="B1165" i="154"/>
  <c r="J1164" i="154"/>
  <c r="H1164" i="154"/>
  <c r="F1164" i="154"/>
  <c r="D1164" i="154"/>
  <c r="E1164" i="154" s="1"/>
  <c r="B1164" i="154"/>
  <c r="J1163" i="154"/>
  <c r="H1163" i="154"/>
  <c r="F1163" i="154"/>
  <c r="D1163" i="154"/>
  <c r="E1163" i="154" s="1"/>
  <c r="B1163" i="154"/>
  <c r="J1162" i="154"/>
  <c r="H1162" i="154"/>
  <c r="F1162" i="154"/>
  <c r="D1162" i="154"/>
  <c r="E1162" i="154" s="1"/>
  <c r="B1162" i="154"/>
  <c r="J1161" i="154"/>
  <c r="H1161" i="154"/>
  <c r="F1161" i="154"/>
  <c r="D1161" i="154"/>
  <c r="E1161" i="154" s="1"/>
  <c r="B1161" i="154"/>
  <c r="J1160" i="154"/>
  <c r="H1160" i="154"/>
  <c r="F1160" i="154"/>
  <c r="D1160" i="154"/>
  <c r="E1160" i="154" s="1"/>
  <c r="B1160" i="154"/>
  <c r="J1159" i="154"/>
  <c r="H1159" i="154"/>
  <c r="F1159" i="154"/>
  <c r="D1159" i="154"/>
  <c r="E1159" i="154" s="1"/>
  <c r="B1159" i="154"/>
  <c r="J1158" i="154"/>
  <c r="H1158" i="154"/>
  <c r="F1158" i="154"/>
  <c r="D1158" i="154"/>
  <c r="E1158" i="154" s="1"/>
  <c r="B1158" i="154"/>
  <c r="J1157" i="154"/>
  <c r="H1157" i="154"/>
  <c r="F1157" i="154"/>
  <c r="D1157" i="154"/>
  <c r="E1157" i="154" s="1"/>
  <c r="B1157" i="154"/>
  <c r="J1156" i="154"/>
  <c r="H1156" i="154"/>
  <c r="F1156" i="154"/>
  <c r="D1156" i="154"/>
  <c r="E1156" i="154" s="1"/>
  <c r="B1156" i="154"/>
  <c r="J1155" i="154"/>
  <c r="H1155" i="154"/>
  <c r="F1155" i="154"/>
  <c r="D1155" i="154"/>
  <c r="E1155" i="154" s="1"/>
  <c r="B1155" i="154"/>
  <c r="J1154" i="154"/>
  <c r="H1154" i="154"/>
  <c r="F1154" i="154"/>
  <c r="D1154" i="154"/>
  <c r="E1154" i="154" s="1"/>
  <c r="B1154" i="154"/>
  <c r="J1153" i="154"/>
  <c r="H1153" i="154"/>
  <c r="F1153" i="154"/>
  <c r="D1153" i="154"/>
  <c r="E1153" i="154" s="1"/>
  <c r="B1153" i="154"/>
  <c r="J1152" i="154"/>
  <c r="H1152" i="154"/>
  <c r="F1152" i="154"/>
  <c r="D1152" i="154"/>
  <c r="E1152" i="154" s="1"/>
  <c r="B1152" i="154"/>
  <c r="J1151" i="154"/>
  <c r="H1151" i="154"/>
  <c r="F1151" i="154"/>
  <c r="D1151" i="154"/>
  <c r="E1151" i="154" s="1"/>
  <c r="B1151" i="154"/>
  <c r="J1150" i="154"/>
  <c r="H1150" i="154"/>
  <c r="F1150" i="154"/>
  <c r="D1150" i="154"/>
  <c r="E1150" i="154" s="1"/>
  <c r="B1150" i="154"/>
  <c r="J1149" i="154"/>
  <c r="H1149" i="154"/>
  <c r="F1149" i="154"/>
  <c r="D1149" i="154"/>
  <c r="E1149" i="154" s="1"/>
  <c r="B1149" i="154"/>
  <c r="J1148" i="154"/>
  <c r="H1148" i="154"/>
  <c r="F1148" i="154"/>
  <c r="D1148" i="154"/>
  <c r="E1148" i="154" s="1"/>
  <c r="B1148" i="154"/>
  <c r="J1147" i="154"/>
  <c r="H1147" i="154"/>
  <c r="F1147" i="154"/>
  <c r="D1147" i="154"/>
  <c r="E1147" i="154" s="1"/>
  <c r="B1147" i="154"/>
  <c r="J1146" i="154"/>
  <c r="H1146" i="154"/>
  <c r="F1146" i="154"/>
  <c r="D1146" i="154"/>
  <c r="E1146" i="154" s="1"/>
  <c r="B1146" i="154"/>
  <c r="J1145" i="154"/>
  <c r="H1145" i="154"/>
  <c r="F1145" i="154"/>
  <c r="D1145" i="154"/>
  <c r="E1145" i="154" s="1"/>
  <c r="B1145" i="154"/>
  <c r="J1144" i="154"/>
  <c r="H1144" i="154"/>
  <c r="F1144" i="154"/>
  <c r="D1144" i="154"/>
  <c r="E1144" i="154" s="1"/>
  <c r="B1144" i="154"/>
  <c r="J1143" i="154"/>
  <c r="H1143" i="154"/>
  <c r="F1143" i="154"/>
  <c r="D1143" i="154"/>
  <c r="E1143" i="154" s="1"/>
  <c r="B1143" i="154"/>
  <c r="J1142" i="154"/>
  <c r="H1142" i="154"/>
  <c r="F1142" i="154"/>
  <c r="D1142" i="154"/>
  <c r="E1142" i="154" s="1"/>
  <c r="B1142" i="154"/>
  <c r="J1141" i="154"/>
  <c r="H1141" i="154"/>
  <c r="F1141" i="154"/>
  <c r="D1141" i="154"/>
  <c r="E1141" i="154" s="1"/>
  <c r="B1141" i="154"/>
  <c r="J1140" i="154"/>
  <c r="H1140" i="154"/>
  <c r="F1140" i="154"/>
  <c r="D1140" i="154"/>
  <c r="E1140" i="154" s="1"/>
  <c r="B1140" i="154"/>
  <c r="J1139" i="154"/>
  <c r="H1139" i="154"/>
  <c r="F1139" i="154"/>
  <c r="D1139" i="154"/>
  <c r="E1139" i="154" s="1"/>
  <c r="B1139" i="154"/>
  <c r="J1138" i="154"/>
  <c r="H1138" i="154"/>
  <c r="F1138" i="154"/>
  <c r="D1138" i="154"/>
  <c r="E1138" i="154" s="1"/>
  <c r="B1138" i="154"/>
  <c r="J1137" i="154"/>
  <c r="H1137" i="154"/>
  <c r="F1137" i="154"/>
  <c r="D1137" i="154"/>
  <c r="E1137" i="154" s="1"/>
  <c r="B1137" i="154"/>
  <c r="J1136" i="154"/>
  <c r="H1136" i="154"/>
  <c r="F1136" i="154"/>
  <c r="D1136" i="154"/>
  <c r="E1136" i="154" s="1"/>
  <c r="B1136" i="154"/>
  <c r="J1135" i="154"/>
  <c r="H1135" i="154"/>
  <c r="F1135" i="154"/>
  <c r="D1135" i="154"/>
  <c r="E1135" i="154" s="1"/>
  <c r="B1135" i="154"/>
  <c r="J1134" i="154"/>
  <c r="H1134" i="154"/>
  <c r="F1134" i="154"/>
  <c r="D1134" i="154"/>
  <c r="E1134" i="154" s="1"/>
  <c r="B1134" i="154"/>
  <c r="J1133" i="154"/>
  <c r="H1133" i="154"/>
  <c r="F1133" i="154"/>
  <c r="D1133" i="154"/>
  <c r="E1133" i="154" s="1"/>
  <c r="B1133" i="154"/>
  <c r="J1132" i="154"/>
  <c r="H1132" i="154"/>
  <c r="F1132" i="154"/>
  <c r="D1132" i="154"/>
  <c r="E1132" i="154" s="1"/>
  <c r="B1132" i="154"/>
  <c r="J1131" i="154"/>
  <c r="H1131" i="154"/>
  <c r="F1131" i="154"/>
  <c r="D1131" i="154"/>
  <c r="E1131" i="154" s="1"/>
  <c r="B1131" i="154"/>
  <c r="J1130" i="154"/>
  <c r="H1130" i="154"/>
  <c r="F1130" i="154"/>
  <c r="D1130" i="154"/>
  <c r="E1130" i="154" s="1"/>
  <c r="B1130" i="154"/>
  <c r="J1129" i="154"/>
  <c r="H1129" i="154"/>
  <c r="F1129" i="154"/>
  <c r="D1129" i="154"/>
  <c r="E1129" i="154" s="1"/>
  <c r="B1129" i="154"/>
  <c r="J1128" i="154"/>
  <c r="H1128" i="154"/>
  <c r="F1128" i="154"/>
  <c r="D1128" i="154"/>
  <c r="E1128" i="154" s="1"/>
  <c r="B1128" i="154"/>
  <c r="J1127" i="154"/>
  <c r="H1127" i="154"/>
  <c r="F1127" i="154"/>
  <c r="D1127" i="154"/>
  <c r="E1127" i="154" s="1"/>
  <c r="B1127" i="154"/>
  <c r="J1126" i="154"/>
  <c r="H1126" i="154"/>
  <c r="F1126" i="154"/>
  <c r="D1126" i="154"/>
  <c r="E1126" i="154" s="1"/>
  <c r="B1126" i="154"/>
  <c r="J1125" i="154"/>
  <c r="H1125" i="154"/>
  <c r="F1125" i="154"/>
  <c r="D1125" i="154"/>
  <c r="E1125" i="154" s="1"/>
  <c r="B1125" i="154"/>
  <c r="J1124" i="154"/>
  <c r="H1124" i="154"/>
  <c r="F1124" i="154"/>
  <c r="D1124" i="154"/>
  <c r="E1124" i="154" s="1"/>
  <c r="B1124" i="154"/>
  <c r="J1123" i="154"/>
  <c r="H1123" i="154"/>
  <c r="F1123" i="154"/>
  <c r="D1123" i="154"/>
  <c r="E1123" i="154" s="1"/>
  <c r="B1123" i="154"/>
  <c r="J1122" i="154"/>
  <c r="H1122" i="154"/>
  <c r="F1122" i="154"/>
  <c r="D1122" i="154"/>
  <c r="E1122" i="154" s="1"/>
  <c r="B1122" i="154"/>
  <c r="J1121" i="154"/>
  <c r="H1121" i="154"/>
  <c r="F1121" i="154"/>
  <c r="D1121" i="154"/>
  <c r="E1121" i="154" s="1"/>
  <c r="B1121" i="154"/>
  <c r="J1120" i="154"/>
  <c r="H1120" i="154"/>
  <c r="F1120" i="154"/>
  <c r="D1120" i="154"/>
  <c r="E1120" i="154" s="1"/>
  <c r="B1120" i="154"/>
  <c r="J1119" i="154"/>
  <c r="H1119" i="154"/>
  <c r="F1119" i="154"/>
  <c r="D1119" i="154"/>
  <c r="E1119" i="154" s="1"/>
  <c r="B1119" i="154"/>
  <c r="J1118" i="154"/>
  <c r="H1118" i="154"/>
  <c r="F1118" i="154"/>
  <c r="D1118" i="154"/>
  <c r="E1118" i="154" s="1"/>
  <c r="B1118" i="154"/>
  <c r="J1117" i="154"/>
  <c r="H1117" i="154"/>
  <c r="F1117" i="154"/>
  <c r="D1117" i="154"/>
  <c r="E1117" i="154" s="1"/>
  <c r="B1117" i="154"/>
  <c r="J1116" i="154"/>
  <c r="H1116" i="154"/>
  <c r="F1116" i="154"/>
  <c r="D1116" i="154"/>
  <c r="E1116" i="154" s="1"/>
  <c r="B1116" i="154"/>
  <c r="J1115" i="154"/>
  <c r="H1115" i="154"/>
  <c r="F1115" i="154"/>
  <c r="D1115" i="154"/>
  <c r="E1115" i="154" s="1"/>
  <c r="B1115" i="154"/>
  <c r="J1114" i="154"/>
  <c r="H1114" i="154"/>
  <c r="F1114" i="154"/>
  <c r="D1114" i="154"/>
  <c r="E1114" i="154" s="1"/>
  <c r="B1114" i="154"/>
  <c r="J1113" i="154"/>
  <c r="H1113" i="154"/>
  <c r="F1113" i="154"/>
  <c r="D1113" i="154"/>
  <c r="E1113" i="154" s="1"/>
  <c r="B1113" i="154"/>
  <c r="J1112" i="154"/>
  <c r="H1112" i="154"/>
  <c r="F1112" i="154"/>
  <c r="D1112" i="154"/>
  <c r="E1112" i="154" s="1"/>
  <c r="B1112" i="154"/>
  <c r="J1111" i="154"/>
  <c r="H1111" i="154"/>
  <c r="F1111" i="154"/>
  <c r="D1111" i="154"/>
  <c r="E1111" i="154" s="1"/>
  <c r="B1111" i="154"/>
  <c r="J1110" i="154"/>
  <c r="H1110" i="154"/>
  <c r="F1110" i="154"/>
  <c r="D1110" i="154"/>
  <c r="E1110" i="154" s="1"/>
  <c r="B1110" i="154"/>
  <c r="J1109" i="154"/>
  <c r="H1109" i="154"/>
  <c r="F1109" i="154"/>
  <c r="D1109" i="154"/>
  <c r="E1109" i="154" s="1"/>
  <c r="B1109" i="154"/>
  <c r="J1108" i="154"/>
  <c r="H1108" i="154"/>
  <c r="F1108" i="154"/>
  <c r="D1108" i="154"/>
  <c r="E1108" i="154" s="1"/>
  <c r="B1108" i="154"/>
  <c r="J1107" i="154"/>
  <c r="H1107" i="154"/>
  <c r="F1107" i="154"/>
  <c r="D1107" i="154"/>
  <c r="E1107" i="154" s="1"/>
  <c r="B1107" i="154"/>
  <c r="J1106" i="154"/>
  <c r="H1106" i="154"/>
  <c r="F1106" i="154"/>
  <c r="D1106" i="154"/>
  <c r="E1106" i="154" s="1"/>
  <c r="B1106" i="154"/>
  <c r="J1105" i="154"/>
  <c r="H1105" i="154"/>
  <c r="F1105" i="154"/>
  <c r="D1105" i="154"/>
  <c r="E1105" i="154" s="1"/>
  <c r="B1105" i="154"/>
  <c r="J1104" i="154"/>
  <c r="H1104" i="154"/>
  <c r="F1104" i="154"/>
  <c r="D1104" i="154"/>
  <c r="E1104" i="154" s="1"/>
  <c r="B1104" i="154"/>
  <c r="J1103" i="154"/>
  <c r="H1103" i="154"/>
  <c r="F1103" i="154"/>
  <c r="D1103" i="154"/>
  <c r="E1103" i="154" s="1"/>
  <c r="B1103" i="154"/>
  <c r="J1102" i="154"/>
  <c r="H1102" i="154"/>
  <c r="F1102" i="154"/>
  <c r="D1102" i="154"/>
  <c r="E1102" i="154" s="1"/>
  <c r="B1102" i="154"/>
  <c r="J1101" i="154"/>
  <c r="H1101" i="154"/>
  <c r="F1101" i="154"/>
  <c r="D1101" i="154"/>
  <c r="E1101" i="154" s="1"/>
  <c r="B1101" i="154"/>
  <c r="J1100" i="154"/>
  <c r="H1100" i="154"/>
  <c r="F1100" i="154"/>
  <c r="D1100" i="154"/>
  <c r="E1100" i="154" s="1"/>
  <c r="B1100" i="154"/>
  <c r="J1099" i="154"/>
  <c r="H1099" i="154"/>
  <c r="F1099" i="154"/>
  <c r="D1099" i="154"/>
  <c r="E1099" i="154" s="1"/>
  <c r="B1099" i="154"/>
  <c r="J1098" i="154"/>
  <c r="H1098" i="154"/>
  <c r="F1098" i="154"/>
  <c r="D1098" i="154"/>
  <c r="E1098" i="154" s="1"/>
  <c r="B1098" i="154"/>
  <c r="J1097" i="154"/>
  <c r="H1097" i="154"/>
  <c r="F1097" i="154"/>
  <c r="D1097" i="154"/>
  <c r="E1097" i="154" s="1"/>
  <c r="B1097" i="154"/>
  <c r="J1096" i="154"/>
  <c r="H1096" i="154"/>
  <c r="F1096" i="154"/>
  <c r="D1096" i="154"/>
  <c r="E1096" i="154" s="1"/>
  <c r="B1096" i="154"/>
  <c r="J1095" i="154"/>
  <c r="H1095" i="154"/>
  <c r="F1095" i="154"/>
  <c r="D1095" i="154"/>
  <c r="E1095" i="154" s="1"/>
  <c r="B1095" i="154"/>
  <c r="J1094" i="154"/>
  <c r="H1094" i="154"/>
  <c r="F1094" i="154"/>
  <c r="D1094" i="154"/>
  <c r="E1094" i="154" s="1"/>
  <c r="B1094" i="154"/>
  <c r="J1093" i="154"/>
  <c r="H1093" i="154"/>
  <c r="F1093" i="154"/>
  <c r="D1093" i="154"/>
  <c r="E1093" i="154" s="1"/>
  <c r="B1093" i="154"/>
  <c r="J1092" i="154"/>
  <c r="H1092" i="154"/>
  <c r="F1092" i="154"/>
  <c r="D1092" i="154"/>
  <c r="E1092" i="154" s="1"/>
  <c r="B1092" i="154"/>
  <c r="J1091" i="154"/>
  <c r="H1091" i="154"/>
  <c r="F1091" i="154"/>
  <c r="D1091" i="154"/>
  <c r="E1091" i="154" s="1"/>
  <c r="B1091" i="154"/>
  <c r="J1090" i="154"/>
  <c r="H1090" i="154"/>
  <c r="F1090" i="154"/>
  <c r="D1090" i="154"/>
  <c r="E1090" i="154" s="1"/>
  <c r="B1090" i="154"/>
  <c r="J1089" i="154"/>
  <c r="H1089" i="154"/>
  <c r="F1089" i="154"/>
  <c r="D1089" i="154"/>
  <c r="E1089" i="154" s="1"/>
  <c r="B1089" i="154"/>
  <c r="J1088" i="154"/>
  <c r="H1088" i="154"/>
  <c r="F1088" i="154"/>
  <c r="D1088" i="154"/>
  <c r="E1088" i="154" s="1"/>
  <c r="B1088" i="154"/>
  <c r="J1087" i="154"/>
  <c r="H1087" i="154"/>
  <c r="F1087" i="154"/>
  <c r="D1087" i="154"/>
  <c r="E1087" i="154" s="1"/>
  <c r="B1087" i="154"/>
  <c r="J1086" i="154"/>
  <c r="H1086" i="154"/>
  <c r="F1086" i="154"/>
  <c r="D1086" i="154"/>
  <c r="E1086" i="154" s="1"/>
  <c r="B1086" i="154"/>
  <c r="J1085" i="154"/>
  <c r="H1085" i="154"/>
  <c r="F1085" i="154"/>
  <c r="D1085" i="154"/>
  <c r="E1085" i="154" s="1"/>
  <c r="B1085" i="154"/>
  <c r="J1084" i="154"/>
  <c r="H1084" i="154"/>
  <c r="F1084" i="154"/>
  <c r="D1084" i="154"/>
  <c r="E1084" i="154" s="1"/>
  <c r="B1084" i="154"/>
  <c r="J1083" i="154"/>
  <c r="H1083" i="154"/>
  <c r="F1083" i="154"/>
  <c r="D1083" i="154"/>
  <c r="E1083" i="154" s="1"/>
  <c r="B1083" i="154"/>
  <c r="J1082" i="154"/>
  <c r="H1082" i="154"/>
  <c r="F1082" i="154"/>
  <c r="D1082" i="154"/>
  <c r="E1082" i="154" s="1"/>
  <c r="B1082" i="154"/>
  <c r="J1081" i="154"/>
  <c r="H1081" i="154"/>
  <c r="F1081" i="154"/>
  <c r="D1081" i="154"/>
  <c r="E1081" i="154" s="1"/>
  <c r="B1081" i="154"/>
  <c r="J1080" i="154"/>
  <c r="H1080" i="154"/>
  <c r="F1080" i="154"/>
  <c r="D1080" i="154"/>
  <c r="E1080" i="154" s="1"/>
  <c r="B1080" i="154"/>
  <c r="J1079" i="154"/>
  <c r="H1079" i="154"/>
  <c r="F1079" i="154"/>
  <c r="D1079" i="154"/>
  <c r="E1079" i="154" s="1"/>
  <c r="B1079" i="154"/>
  <c r="J1078" i="154"/>
  <c r="H1078" i="154"/>
  <c r="F1078" i="154"/>
  <c r="D1078" i="154"/>
  <c r="E1078" i="154" s="1"/>
  <c r="B1078" i="154"/>
  <c r="J1077" i="154"/>
  <c r="H1077" i="154"/>
  <c r="F1077" i="154"/>
  <c r="D1077" i="154"/>
  <c r="E1077" i="154" s="1"/>
  <c r="B1077" i="154"/>
  <c r="J1076" i="154"/>
  <c r="H1076" i="154"/>
  <c r="F1076" i="154"/>
  <c r="D1076" i="154"/>
  <c r="E1076" i="154" s="1"/>
  <c r="B1076" i="154"/>
  <c r="J1075" i="154"/>
  <c r="H1075" i="154"/>
  <c r="F1075" i="154"/>
  <c r="D1075" i="154"/>
  <c r="E1075" i="154" s="1"/>
  <c r="B1075" i="154"/>
  <c r="J1074" i="154"/>
  <c r="H1074" i="154"/>
  <c r="F1074" i="154"/>
  <c r="D1074" i="154"/>
  <c r="E1074" i="154" s="1"/>
  <c r="B1074" i="154"/>
  <c r="J1073" i="154"/>
  <c r="H1073" i="154"/>
  <c r="F1073" i="154"/>
  <c r="D1073" i="154"/>
  <c r="E1073" i="154" s="1"/>
  <c r="B1073" i="154"/>
  <c r="J1072" i="154"/>
  <c r="H1072" i="154"/>
  <c r="F1072" i="154"/>
  <c r="D1072" i="154"/>
  <c r="E1072" i="154" s="1"/>
  <c r="B1072" i="154"/>
  <c r="J1071" i="154"/>
  <c r="H1071" i="154"/>
  <c r="F1071" i="154"/>
  <c r="D1071" i="154"/>
  <c r="E1071" i="154" s="1"/>
  <c r="B1071" i="154"/>
  <c r="J1070" i="154"/>
  <c r="H1070" i="154"/>
  <c r="F1070" i="154"/>
  <c r="D1070" i="154"/>
  <c r="E1070" i="154" s="1"/>
  <c r="B1070" i="154"/>
  <c r="J1069" i="154"/>
  <c r="H1069" i="154"/>
  <c r="F1069" i="154"/>
  <c r="D1069" i="154"/>
  <c r="E1069" i="154" s="1"/>
  <c r="B1069" i="154"/>
  <c r="J1068" i="154"/>
  <c r="H1068" i="154"/>
  <c r="F1068" i="154"/>
  <c r="D1068" i="154"/>
  <c r="E1068" i="154" s="1"/>
  <c r="B1068" i="154"/>
  <c r="J1067" i="154"/>
  <c r="H1067" i="154"/>
  <c r="F1067" i="154"/>
  <c r="D1067" i="154"/>
  <c r="E1067" i="154" s="1"/>
  <c r="B1067" i="154"/>
  <c r="J1066" i="154"/>
  <c r="H1066" i="154"/>
  <c r="F1066" i="154"/>
  <c r="D1066" i="154"/>
  <c r="E1066" i="154" s="1"/>
  <c r="B1066" i="154"/>
  <c r="J1065" i="154"/>
  <c r="H1065" i="154"/>
  <c r="F1065" i="154"/>
  <c r="D1065" i="154"/>
  <c r="E1065" i="154" s="1"/>
  <c r="B1065" i="154"/>
  <c r="J1064" i="154"/>
  <c r="H1064" i="154"/>
  <c r="F1064" i="154"/>
  <c r="D1064" i="154"/>
  <c r="E1064" i="154" s="1"/>
  <c r="B1064" i="154"/>
  <c r="J1063" i="154"/>
  <c r="H1063" i="154"/>
  <c r="F1063" i="154"/>
  <c r="D1063" i="154"/>
  <c r="E1063" i="154" s="1"/>
  <c r="B1063" i="154"/>
  <c r="J1062" i="154"/>
  <c r="H1062" i="154"/>
  <c r="F1062" i="154"/>
  <c r="D1062" i="154"/>
  <c r="E1062" i="154" s="1"/>
  <c r="B1062" i="154"/>
  <c r="J1061" i="154"/>
  <c r="H1061" i="154"/>
  <c r="F1061" i="154"/>
  <c r="D1061" i="154"/>
  <c r="E1061" i="154" s="1"/>
  <c r="B1061" i="154"/>
  <c r="J1060" i="154"/>
  <c r="H1060" i="154"/>
  <c r="F1060" i="154"/>
  <c r="D1060" i="154"/>
  <c r="E1060" i="154" s="1"/>
  <c r="B1060" i="154"/>
  <c r="J1059" i="154"/>
  <c r="H1059" i="154"/>
  <c r="F1059" i="154"/>
  <c r="D1059" i="154"/>
  <c r="E1059" i="154" s="1"/>
  <c r="B1059" i="154"/>
  <c r="J1058" i="154"/>
  <c r="H1058" i="154"/>
  <c r="F1058" i="154"/>
  <c r="D1058" i="154"/>
  <c r="E1058" i="154" s="1"/>
  <c r="B1058" i="154"/>
  <c r="J1057" i="154"/>
  <c r="H1057" i="154"/>
  <c r="F1057" i="154"/>
  <c r="D1057" i="154"/>
  <c r="E1057" i="154" s="1"/>
  <c r="B1057" i="154"/>
  <c r="J1056" i="154"/>
  <c r="H1056" i="154"/>
  <c r="F1056" i="154"/>
  <c r="D1056" i="154"/>
  <c r="E1056" i="154" s="1"/>
  <c r="B1056" i="154"/>
  <c r="J1055" i="154"/>
  <c r="H1055" i="154"/>
  <c r="F1055" i="154"/>
  <c r="D1055" i="154"/>
  <c r="E1055" i="154" s="1"/>
  <c r="B1055" i="154"/>
  <c r="J1054" i="154"/>
  <c r="H1054" i="154"/>
  <c r="F1054" i="154"/>
  <c r="D1054" i="154"/>
  <c r="E1054" i="154" s="1"/>
  <c r="B1054" i="154"/>
  <c r="J1053" i="154"/>
  <c r="H1053" i="154"/>
  <c r="F1053" i="154"/>
  <c r="D1053" i="154"/>
  <c r="E1053" i="154" s="1"/>
  <c r="B1053" i="154"/>
  <c r="J1052" i="154"/>
  <c r="H1052" i="154"/>
  <c r="F1052" i="154"/>
  <c r="D1052" i="154"/>
  <c r="E1052" i="154" s="1"/>
  <c r="B1052" i="154"/>
  <c r="J1051" i="154"/>
  <c r="H1051" i="154"/>
  <c r="F1051" i="154"/>
  <c r="D1051" i="154"/>
  <c r="E1051" i="154" s="1"/>
  <c r="B1051" i="154"/>
  <c r="J1050" i="154"/>
  <c r="H1050" i="154"/>
  <c r="F1050" i="154"/>
  <c r="D1050" i="154"/>
  <c r="E1050" i="154" s="1"/>
  <c r="B1050" i="154"/>
  <c r="J1049" i="154"/>
  <c r="H1049" i="154"/>
  <c r="F1049" i="154"/>
  <c r="D1049" i="154"/>
  <c r="E1049" i="154" s="1"/>
  <c r="B1049" i="154"/>
  <c r="J1048" i="154"/>
  <c r="H1048" i="154"/>
  <c r="F1048" i="154"/>
  <c r="D1048" i="154"/>
  <c r="E1048" i="154" s="1"/>
  <c r="B1048" i="154"/>
  <c r="J1047" i="154"/>
  <c r="H1047" i="154"/>
  <c r="F1047" i="154"/>
  <c r="D1047" i="154"/>
  <c r="E1047" i="154" s="1"/>
  <c r="B1047" i="154"/>
  <c r="J1046" i="154"/>
  <c r="H1046" i="154"/>
  <c r="F1046" i="154"/>
  <c r="D1046" i="154"/>
  <c r="E1046" i="154" s="1"/>
  <c r="B1046" i="154"/>
  <c r="J1045" i="154"/>
  <c r="H1045" i="154"/>
  <c r="F1045" i="154"/>
  <c r="D1045" i="154"/>
  <c r="E1045" i="154" s="1"/>
  <c r="B1045" i="154"/>
  <c r="J1044" i="154"/>
  <c r="H1044" i="154"/>
  <c r="F1044" i="154"/>
  <c r="D1044" i="154"/>
  <c r="E1044" i="154" s="1"/>
  <c r="B1044" i="154"/>
  <c r="J1043" i="154"/>
  <c r="H1043" i="154"/>
  <c r="F1043" i="154"/>
  <c r="D1043" i="154"/>
  <c r="E1043" i="154" s="1"/>
  <c r="B1043" i="154"/>
  <c r="J1042" i="154"/>
  <c r="H1042" i="154"/>
  <c r="F1042" i="154"/>
  <c r="D1042" i="154"/>
  <c r="E1042" i="154" s="1"/>
  <c r="B1042" i="154"/>
  <c r="J1041" i="154"/>
  <c r="H1041" i="154"/>
  <c r="F1041" i="154"/>
  <c r="D1041" i="154"/>
  <c r="E1041" i="154" s="1"/>
  <c r="B1041" i="154"/>
  <c r="J1040" i="154"/>
  <c r="H1040" i="154"/>
  <c r="F1040" i="154"/>
  <c r="D1040" i="154"/>
  <c r="E1040" i="154" s="1"/>
  <c r="B1040" i="154"/>
  <c r="J1039" i="154"/>
  <c r="H1039" i="154"/>
  <c r="F1039" i="154"/>
  <c r="D1039" i="154"/>
  <c r="E1039" i="154" s="1"/>
  <c r="B1039" i="154"/>
  <c r="J1038" i="154"/>
  <c r="H1038" i="154"/>
  <c r="F1038" i="154"/>
  <c r="D1038" i="154"/>
  <c r="E1038" i="154" s="1"/>
  <c r="B1038" i="154"/>
  <c r="J1037" i="154"/>
  <c r="H1037" i="154"/>
  <c r="F1037" i="154"/>
  <c r="D1037" i="154"/>
  <c r="E1037" i="154" s="1"/>
  <c r="B1037" i="154"/>
  <c r="J1036" i="154"/>
  <c r="H1036" i="154"/>
  <c r="F1036" i="154"/>
  <c r="D1036" i="154"/>
  <c r="E1036" i="154" s="1"/>
  <c r="B1036" i="154"/>
  <c r="J1035" i="154"/>
  <c r="H1035" i="154"/>
  <c r="F1035" i="154"/>
  <c r="D1035" i="154"/>
  <c r="E1035" i="154" s="1"/>
  <c r="B1035" i="154"/>
  <c r="J1034" i="154"/>
  <c r="H1034" i="154"/>
  <c r="F1034" i="154"/>
  <c r="D1034" i="154"/>
  <c r="E1034" i="154" s="1"/>
  <c r="B1034" i="154"/>
  <c r="J1033" i="154"/>
  <c r="H1033" i="154"/>
  <c r="F1033" i="154"/>
  <c r="D1033" i="154"/>
  <c r="E1033" i="154" s="1"/>
  <c r="B1033" i="154"/>
  <c r="J1032" i="154"/>
  <c r="H1032" i="154"/>
  <c r="F1032" i="154"/>
  <c r="D1032" i="154"/>
  <c r="E1032" i="154" s="1"/>
  <c r="B1032" i="154"/>
  <c r="J1031" i="154"/>
  <c r="H1031" i="154"/>
  <c r="F1031" i="154"/>
  <c r="D1031" i="154"/>
  <c r="E1031" i="154" s="1"/>
  <c r="B1031" i="154"/>
  <c r="J1030" i="154"/>
  <c r="H1030" i="154"/>
  <c r="F1030" i="154"/>
  <c r="D1030" i="154"/>
  <c r="E1030" i="154" s="1"/>
  <c r="B1030" i="154"/>
  <c r="J1029" i="154"/>
  <c r="H1029" i="154"/>
  <c r="F1029" i="154"/>
  <c r="D1029" i="154"/>
  <c r="E1029" i="154" s="1"/>
  <c r="B1029" i="154"/>
  <c r="J1028" i="154"/>
  <c r="H1028" i="154"/>
  <c r="F1028" i="154"/>
  <c r="D1028" i="154"/>
  <c r="E1028" i="154" s="1"/>
  <c r="B1028" i="154"/>
  <c r="J1027" i="154"/>
  <c r="H1027" i="154"/>
  <c r="F1027" i="154"/>
  <c r="D1027" i="154"/>
  <c r="E1027" i="154" s="1"/>
  <c r="B1027" i="154"/>
  <c r="J1026" i="154"/>
  <c r="H1026" i="154"/>
  <c r="F1026" i="154"/>
  <c r="D1026" i="154"/>
  <c r="E1026" i="154" s="1"/>
  <c r="B1026" i="154"/>
  <c r="J1025" i="154"/>
  <c r="H1025" i="154"/>
  <c r="F1025" i="154"/>
  <c r="D1025" i="154"/>
  <c r="E1025" i="154" s="1"/>
  <c r="B1025" i="154"/>
  <c r="J1024" i="154"/>
  <c r="H1024" i="154"/>
  <c r="F1024" i="154"/>
  <c r="D1024" i="154"/>
  <c r="E1024" i="154" s="1"/>
  <c r="B1024" i="154"/>
  <c r="J1023" i="154"/>
  <c r="H1023" i="154"/>
  <c r="F1023" i="154"/>
  <c r="D1023" i="154"/>
  <c r="E1023" i="154" s="1"/>
  <c r="B1023" i="154"/>
  <c r="J1022" i="154"/>
  <c r="H1022" i="154"/>
  <c r="F1022" i="154"/>
  <c r="D1022" i="154"/>
  <c r="E1022" i="154" s="1"/>
  <c r="B1022" i="154"/>
  <c r="J1021" i="154"/>
  <c r="H1021" i="154"/>
  <c r="F1021" i="154"/>
  <c r="D1021" i="154"/>
  <c r="E1021" i="154" s="1"/>
  <c r="B1021" i="154"/>
  <c r="J1020" i="154"/>
  <c r="H1020" i="154"/>
  <c r="F1020" i="154"/>
  <c r="D1020" i="154"/>
  <c r="E1020" i="154" s="1"/>
  <c r="B1020" i="154"/>
  <c r="J1019" i="154"/>
  <c r="H1019" i="154"/>
  <c r="F1019" i="154"/>
  <c r="D1019" i="154"/>
  <c r="E1019" i="154" s="1"/>
  <c r="B1019" i="154"/>
  <c r="J1018" i="154"/>
  <c r="H1018" i="154"/>
  <c r="F1018" i="154"/>
  <c r="D1018" i="154"/>
  <c r="E1018" i="154" s="1"/>
  <c r="B1018" i="154"/>
  <c r="J1017" i="154"/>
  <c r="H1017" i="154"/>
  <c r="F1017" i="154"/>
  <c r="D1017" i="154"/>
  <c r="E1017" i="154" s="1"/>
  <c r="B1017" i="154"/>
  <c r="J1016" i="154"/>
  <c r="H1016" i="154"/>
  <c r="F1016" i="154"/>
  <c r="D1016" i="154"/>
  <c r="E1016" i="154" s="1"/>
  <c r="B1016" i="154"/>
  <c r="J1015" i="154"/>
  <c r="H1015" i="154"/>
  <c r="F1015" i="154"/>
  <c r="D1015" i="154"/>
  <c r="E1015" i="154" s="1"/>
  <c r="B1015" i="154"/>
  <c r="J1014" i="154"/>
  <c r="H1014" i="154"/>
  <c r="F1014" i="154"/>
  <c r="D1014" i="154"/>
  <c r="E1014" i="154" s="1"/>
  <c r="B1014" i="154"/>
  <c r="J1013" i="154"/>
  <c r="H1013" i="154"/>
  <c r="F1013" i="154"/>
  <c r="D1013" i="154"/>
  <c r="E1013" i="154" s="1"/>
  <c r="B1013" i="154"/>
  <c r="J1012" i="154"/>
  <c r="H1012" i="154"/>
  <c r="F1012" i="154"/>
  <c r="D1012" i="154"/>
  <c r="E1012" i="154" s="1"/>
  <c r="B1012" i="154"/>
  <c r="J1011" i="154"/>
  <c r="H1011" i="154"/>
  <c r="F1011" i="154"/>
  <c r="D1011" i="154"/>
  <c r="E1011" i="154" s="1"/>
  <c r="B1011" i="154"/>
  <c r="J1010" i="154"/>
  <c r="H1010" i="154"/>
  <c r="F1010" i="154"/>
  <c r="D1010" i="154"/>
  <c r="E1010" i="154" s="1"/>
  <c r="B1010" i="154"/>
  <c r="J1009" i="154"/>
  <c r="H1009" i="154"/>
  <c r="F1009" i="154"/>
  <c r="D1009" i="154"/>
  <c r="E1009" i="154" s="1"/>
  <c r="B1009" i="154"/>
  <c r="J1008" i="154"/>
  <c r="H1008" i="154"/>
  <c r="F1008" i="154"/>
  <c r="D1008" i="154"/>
  <c r="E1008" i="154" s="1"/>
  <c r="B1008" i="154"/>
  <c r="J1007" i="154"/>
  <c r="H1007" i="154"/>
  <c r="F1007" i="154"/>
  <c r="D1007" i="154"/>
  <c r="E1007" i="154" s="1"/>
  <c r="B1007" i="154"/>
  <c r="J1006" i="154"/>
  <c r="H1006" i="154"/>
  <c r="F1006" i="154"/>
  <c r="D1006" i="154"/>
  <c r="E1006" i="154" s="1"/>
  <c r="B1006" i="154"/>
  <c r="J1005" i="154"/>
  <c r="H1005" i="154"/>
  <c r="F1005" i="154"/>
  <c r="D1005" i="154"/>
  <c r="E1005" i="154" s="1"/>
  <c r="B1005" i="154"/>
  <c r="J1004" i="154"/>
  <c r="H1004" i="154"/>
  <c r="F1004" i="154"/>
  <c r="D1004" i="154"/>
  <c r="E1004" i="154" s="1"/>
  <c r="B1004" i="154"/>
  <c r="J1003" i="154"/>
  <c r="H1003" i="154"/>
  <c r="F1003" i="154"/>
  <c r="D1003" i="154"/>
  <c r="E1003" i="154" s="1"/>
  <c r="B1003" i="154"/>
  <c r="J1002" i="154"/>
  <c r="H1002" i="154"/>
  <c r="F1002" i="154"/>
  <c r="D1002" i="154"/>
  <c r="E1002" i="154" s="1"/>
  <c r="B1002" i="154"/>
  <c r="J1001" i="154"/>
  <c r="H1001" i="154"/>
  <c r="F1001" i="154"/>
  <c r="D1001" i="154"/>
  <c r="E1001" i="154" s="1"/>
  <c r="B1001" i="154"/>
  <c r="J1000" i="154"/>
  <c r="H1000" i="154"/>
  <c r="F1000" i="154"/>
  <c r="D1000" i="154"/>
  <c r="E1000" i="154" s="1"/>
  <c r="B1000" i="154"/>
  <c r="J999" i="154"/>
  <c r="H999" i="154"/>
  <c r="F999" i="154"/>
  <c r="D999" i="154"/>
  <c r="E999" i="154" s="1"/>
  <c r="B999" i="154"/>
  <c r="J998" i="154"/>
  <c r="H998" i="154"/>
  <c r="F998" i="154"/>
  <c r="D998" i="154"/>
  <c r="E998" i="154" s="1"/>
  <c r="B998" i="154"/>
  <c r="J997" i="154"/>
  <c r="H997" i="154"/>
  <c r="F997" i="154"/>
  <c r="D997" i="154"/>
  <c r="E997" i="154" s="1"/>
  <c r="B997" i="154"/>
  <c r="J996" i="154"/>
  <c r="H996" i="154"/>
  <c r="F996" i="154"/>
  <c r="D996" i="154"/>
  <c r="E996" i="154" s="1"/>
  <c r="B996" i="154"/>
  <c r="J995" i="154"/>
  <c r="H995" i="154"/>
  <c r="F995" i="154"/>
  <c r="D995" i="154"/>
  <c r="E995" i="154" s="1"/>
  <c r="B995" i="154"/>
  <c r="J994" i="154"/>
  <c r="H994" i="154"/>
  <c r="F994" i="154"/>
  <c r="D994" i="154"/>
  <c r="E994" i="154" s="1"/>
  <c r="B994" i="154"/>
  <c r="J993" i="154"/>
  <c r="H993" i="154"/>
  <c r="F993" i="154"/>
  <c r="D993" i="154"/>
  <c r="E993" i="154" s="1"/>
  <c r="B993" i="154"/>
  <c r="J992" i="154"/>
  <c r="H992" i="154"/>
  <c r="F992" i="154"/>
  <c r="D992" i="154"/>
  <c r="E992" i="154" s="1"/>
  <c r="B992" i="154"/>
  <c r="J991" i="154"/>
  <c r="H991" i="154"/>
  <c r="F991" i="154"/>
  <c r="D991" i="154"/>
  <c r="E991" i="154" s="1"/>
  <c r="B991" i="154"/>
  <c r="J990" i="154"/>
  <c r="H990" i="154"/>
  <c r="F990" i="154"/>
  <c r="D990" i="154"/>
  <c r="E990" i="154" s="1"/>
  <c r="B990" i="154"/>
  <c r="J989" i="154"/>
  <c r="H989" i="154"/>
  <c r="F989" i="154"/>
  <c r="D989" i="154"/>
  <c r="E989" i="154" s="1"/>
  <c r="B989" i="154"/>
  <c r="J988" i="154"/>
  <c r="H988" i="154"/>
  <c r="F988" i="154"/>
  <c r="D988" i="154"/>
  <c r="E988" i="154" s="1"/>
  <c r="B988" i="154"/>
  <c r="J987" i="154"/>
  <c r="H987" i="154"/>
  <c r="F987" i="154"/>
  <c r="D987" i="154"/>
  <c r="E987" i="154" s="1"/>
  <c r="B987" i="154"/>
  <c r="J986" i="154"/>
  <c r="H986" i="154"/>
  <c r="F986" i="154"/>
  <c r="D986" i="154"/>
  <c r="E986" i="154" s="1"/>
  <c r="B986" i="154"/>
  <c r="J985" i="154"/>
  <c r="H985" i="154"/>
  <c r="F985" i="154"/>
  <c r="D985" i="154"/>
  <c r="E985" i="154" s="1"/>
  <c r="B985" i="154"/>
  <c r="J984" i="154"/>
  <c r="H984" i="154"/>
  <c r="F984" i="154"/>
  <c r="D984" i="154"/>
  <c r="E984" i="154" s="1"/>
  <c r="B984" i="154"/>
  <c r="J983" i="154"/>
  <c r="H983" i="154"/>
  <c r="F983" i="154"/>
  <c r="D983" i="154"/>
  <c r="E983" i="154" s="1"/>
  <c r="B983" i="154"/>
  <c r="J982" i="154"/>
  <c r="H982" i="154"/>
  <c r="F982" i="154"/>
  <c r="D982" i="154"/>
  <c r="E982" i="154" s="1"/>
  <c r="B982" i="154"/>
  <c r="J981" i="154"/>
  <c r="H981" i="154"/>
  <c r="F981" i="154"/>
  <c r="D981" i="154"/>
  <c r="E981" i="154" s="1"/>
  <c r="B981" i="154"/>
  <c r="J980" i="154"/>
  <c r="B980" i="154"/>
  <c r="J979" i="154"/>
  <c r="B979" i="154"/>
  <c r="J978" i="154"/>
  <c r="B978" i="154"/>
  <c r="J977" i="154"/>
  <c r="B977" i="154"/>
  <c r="J976" i="154"/>
  <c r="B976" i="154"/>
  <c r="J975" i="154"/>
  <c r="B975" i="154"/>
  <c r="J974" i="154"/>
  <c r="B974" i="154"/>
  <c r="J973" i="154"/>
  <c r="B973" i="154"/>
  <c r="J972" i="154"/>
  <c r="B972" i="154"/>
  <c r="J971" i="154"/>
  <c r="B971" i="154"/>
  <c r="J970" i="154"/>
  <c r="B970" i="154"/>
  <c r="J969" i="154"/>
  <c r="B969" i="154"/>
  <c r="J968" i="154"/>
  <c r="B968" i="154"/>
  <c r="J967" i="154"/>
  <c r="B967" i="154"/>
  <c r="J966" i="154"/>
  <c r="B966" i="154"/>
  <c r="J965" i="154"/>
  <c r="B965" i="154"/>
  <c r="J964" i="154"/>
  <c r="B964" i="154"/>
  <c r="J963" i="154"/>
  <c r="B963" i="154"/>
  <c r="J962" i="154"/>
  <c r="B962" i="154"/>
  <c r="J961" i="154"/>
  <c r="B961" i="154"/>
  <c r="J960" i="154"/>
  <c r="B960" i="154"/>
  <c r="J959" i="154"/>
  <c r="B959" i="154"/>
  <c r="J958" i="154"/>
  <c r="B958" i="154"/>
  <c r="J957" i="154"/>
  <c r="B957" i="154"/>
  <c r="J956" i="154"/>
  <c r="B956" i="154"/>
  <c r="J955" i="154"/>
  <c r="B955" i="154"/>
  <c r="J954" i="154"/>
  <c r="B954" i="154"/>
  <c r="J953" i="154"/>
  <c r="B953" i="154"/>
  <c r="J952" i="154"/>
  <c r="B952" i="154"/>
  <c r="J951" i="154"/>
  <c r="B951" i="154"/>
  <c r="J950" i="154"/>
  <c r="B950" i="154"/>
  <c r="J949" i="154"/>
  <c r="B949" i="154"/>
  <c r="J948" i="154"/>
  <c r="B948" i="154"/>
  <c r="J947" i="154"/>
  <c r="B947" i="154"/>
  <c r="J946" i="154"/>
  <c r="B946" i="154"/>
  <c r="J945" i="154"/>
  <c r="B945" i="154"/>
  <c r="J944" i="154"/>
  <c r="B944" i="154"/>
  <c r="J943" i="154"/>
  <c r="B943" i="154"/>
  <c r="J942" i="154"/>
  <c r="B942" i="154"/>
  <c r="J941" i="154"/>
  <c r="B941" i="154"/>
  <c r="J940" i="154"/>
  <c r="B940" i="154"/>
  <c r="J939" i="154"/>
  <c r="B939" i="154"/>
  <c r="J938" i="154"/>
  <c r="B938" i="154"/>
  <c r="J937" i="154"/>
  <c r="B937" i="154"/>
  <c r="J936" i="154"/>
  <c r="B936" i="154"/>
  <c r="J935" i="154"/>
  <c r="B935" i="154"/>
  <c r="J934" i="154"/>
  <c r="B934" i="154"/>
  <c r="J933" i="154"/>
  <c r="B933" i="154"/>
  <c r="J932" i="154"/>
  <c r="B932" i="154"/>
  <c r="J931" i="154"/>
  <c r="B931" i="154"/>
  <c r="J930" i="154"/>
  <c r="B930" i="154"/>
  <c r="J929" i="154"/>
  <c r="B929" i="154"/>
  <c r="J928" i="154"/>
  <c r="B928" i="154"/>
  <c r="J927" i="154"/>
  <c r="B927" i="154"/>
  <c r="J926" i="154"/>
  <c r="B926" i="154"/>
  <c r="J925" i="154"/>
  <c r="B925" i="154"/>
  <c r="J924" i="154"/>
  <c r="B924" i="154"/>
  <c r="J923" i="154"/>
  <c r="B923" i="154"/>
  <c r="J922" i="154"/>
  <c r="B922" i="154"/>
  <c r="J921" i="154"/>
  <c r="B921" i="154"/>
  <c r="J920" i="154"/>
  <c r="B920" i="154"/>
  <c r="J919" i="154"/>
  <c r="B919" i="154"/>
  <c r="J918" i="154"/>
  <c r="B918" i="154"/>
  <c r="J917" i="154"/>
  <c r="B917" i="154"/>
  <c r="J916" i="154"/>
  <c r="B916" i="154"/>
  <c r="J915" i="154"/>
  <c r="B915" i="154"/>
  <c r="J914" i="154"/>
  <c r="B914" i="154"/>
  <c r="J913" i="154"/>
  <c r="B913" i="154"/>
  <c r="J912" i="154"/>
  <c r="B912" i="154"/>
  <c r="J911" i="154"/>
  <c r="B911" i="154"/>
  <c r="J910" i="154"/>
  <c r="B910" i="154"/>
  <c r="J909" i="154"/>
  <c r="B909" i="154"/>
  <c r="J908" i="154"/>
  <c r="B908" i="154"/>
  <c r="J907" i="154"/>
  <c r="B907" i="154"/>
  <c r="J906" i="154"/>
  <c r="B906" i="154"/>
  <c r="J905" i="154"/>
  <c r="B905" i="154"/>
  <c r="J904" i="154"/>
  <c r="B904" i="154"/>
  <c r="J903" i="154"/>
  <c r="B903" i="154"/>
  <c r="J902" i="154"/>
  <c r="B902" i="154"/>
  <c r="J901" i="154"/>
  <c r="B901" i="154"/>
  <c r="J900" i="154"/>
  <c r="B900" i="154"/>
  <c r="J899" i="154"/>
  <c r="B899" i="154"/>
  <c r="J898" i="154"/>
  <c r="B898" i="154"/>
  <c r="J897" i="154"/>
  <c r="B897" i="154"/>
  <c r="J896" i="154"/>
  <c r="B896" i="154"/>
  <c r="J895" i="154"/>
  <c r="B895" i="154"/>
  <c r="J894" i="154"/>
  <c r="B894" i="154"/>
  <c r="J893" i="154"/>
  <c r="B893" i="154"/>
  <c r="J892" i="154"/>
  <c r="B892" i="154"/>
  <c r="J891" i="154"/>
  <c r="B891" i="154"/>
  <c r="J890" i="154"/>
  <c r="B890" i="154"/>
  <c r="J889" i="154"/>
  <c r="B889" i="154"/>
  <c r="J888" i="154"/>
  <c r="B888" i="154"/>
  <c r="J887" i="154"/>
  <c r="B887" i="154"/>
  <c r="J886" i="154"/>
  <c r="B886" i="154"/>
  <c r="J885" i="154"/>
  <c r="B885" i="154"/>
  <c r="J884" i="154"/>
  <c r="B884" i="154"/>
  <c r="J883" i="154"/>
  <c r="B883" i="154"/>
  <c r="J882" i="154"/>
  <c r="B882" i="154"/>
  <c r="J881" i="154"/>
  <c r="B881" i="154"/>
  <c r="J880" i="154"/>
  <c r="B880" i="154"/>
  <c r="J879" i="154"/>
  <c r="B879" i="154"/>
  <c r="J878" i="154"/>
  <c r="B878" i="154"/>
  <c r="J877" i="154"/>
  <c r="B877" i="154"/>
  <c r="J876" i="154"/>
  <c r="B876" i="154"/>
  <c r="J875" i="154"/>
  <c r="B875" i="154"/>
  <c r="J874" i="154"/>
  <c r="B874" i="154"/>
  <c r="J873" i="154"/>
  <c r="B873" i="154"/>
  <c r="J872" i="154"/>
  <c r="B872" i="154"/>
  <c r="J871" i="154"/>
  <c r="B871" i="154"/>
  <c r="J870" i="154"/>
  <c r="B870" i="154"/>
  <c r="J869" i="154"/>
  <c r="B869" i="154"/>
  <c r="J868" i="154"/>
  <c r="B868" i="154"/>
  <c r="J867" i="154"/>
  <c r="B867" i="154"/>
  <c r="J866" i="154"/>
  <c r="B866" i="154"/>
  <c r="J865" i="154"/>
  <c r="B865" i="154"/>
  <c r="J864" i="154"/>
  <c r="B864" i="154"/>
  <c r="J863" i="154"/>
  <c r="B863" i="154"/>
  <c r="J862" i="154"/>
  <c r="B862" i="154"/>
  <c r="J861" i="154"/>
  <c r="B861" i="154"/>
  <c r="J860" i="154"/>
  <c r="B860" i="154"/>
  <c r="J859" i="154"/>
  <c r="B859" i="154"/>
  <c r="J858" i="154"/>
  <c r="B858" i="154"/>
  <c r="J857" i="154"/>
  <c r="B857" i="154"/>
  <c r="J856" i="154"/>
  <c r="B856" i="154"/>
  <c r="J855" i="154"/>
  <c r="B855" i="154"/>
  <c r="J854" i="154"/>
  <c r="B854" i="154"/>
  <c r="J853" i="154"/>
  <c r="B853" i="154"/>
  <c r="J852" i="154"/>
  <c r="B852" i="154"/>
  <c r="J851" i="154"/>
  <c r="B851" i="154"/>
  <c r="J850" i="154"/>
  <c r="B850" i="154"/>
  <c r="J849" i="154"/>
  <c r="B849" i="154"/>
  <c r="J848" i="154"/>
  <c r="B848" i="154"/>
  <c r="J847" i="154"/>
  <c r="B847" i="154"/>
  <c r="J846" i="154"/>
  <c r="B846" i="154"/>
  <c r="J845" i="154"/>
  <c r="B845" i="154"/>
  <c r="J844" i="154"/>
  <c r="B844" i="154"/>
  <c r="J843" i="154"/>
  <c r="B843" i="154"/>
  <c r="J842" i="154"/>
  <c r="B842" i="154"/>
  <c r="J841" i="154"/>
  <c r="B841" i="154"/>
  <c r="J840" i="154"/>
  <c r="B840" i="154"/>
  <c r="J839" i="154"/>
  <c r="B839" i="154"/>
  <c r="J838" i="154"/>
  <c r="B838" i="154"/>
  <c r="J837" i="154"/>
  <c r="B837" i="154"/>
  <c r="J836" i="154"/>
  <c r="B836" i="154"/>
  <c r="J835" i="154"/>
  <c r="B835" i="154"/>
  <c r="J834" i="154"/>
  <c r="B834" i="154"/>
  <c r="J833" i="154"/>
  <c r="B833" i="154"/>
  <c r="J832" i="154"/>
  <c r="B832" i="154"/>
  <c r="J831" i="154"/>
  <c r="B831" i="154"/>
  <c r="J830" i="154"/>
  <c r="B830" i="154"/>
  <c r="J829" i="154"/>
  <c r="B829" i="154"/>
  <c r="J828" i="154"/>
  <c r="B828" i="154"/>
  <c r="J827" i="154"/>
  <c r="B827" i="154"/>
  <c r="J826" i="154"/>
  <c r="B826" i="154"/>
  <c r="J825" i="154"/>
  <c r="B825" i="154"/>
  <c r="J824" i="154"/>
  <c r="B824" i="154"/>
  <c r="J823" i="154"/>
  <c r="B823" i="154"/>
  <c r="J822" i="154"/>
  <c r="B822" i="154"/>
  <c r="J821" i="154"/>
  <c r="B821" i="154"/>
  <c r="J820" i="154"/>
  <c r="B820" i="154"/>
  <c r="J819" i="154"/>
  <c r="B819" i="154"/>
  <c r="J818" i="154"/>
  <c r="B818" i="154"/>
  <c r="J817" i="154"/>
  <c r="B817" i="154"/>
  <c r="J816" i="154"/>
  <c r="B816" i="154"/>
  <c r="J815" i="154"/>
  <c r="B815" i="154"/>
  <c r="J814" i="154"/>
  <c r="B814" i="154"/>
  <c r="J813" i="154"/>
  <c r="B813" i="154"/>
  <c r="J812" i="154"/>
  <c r="B812" i="154"/>
  <c r="J811" i="154"/>
  <c r="B811" i="154"/>
  <c r="J810" i="154"/>
  <c r="B810" i="154"/>
  <c r="J809" i="154"/>
  <c r="B809" i="154"/>
  <c r="J808" i="154"/>
  <c r="B808" i="154"/>
  <c r="J807" i="154"/>
  <c r="B807" i="154"/>
  <c r="J806" i="154"/>
  <c r="B806" i="154"/>
  <c r="J805" i="154"/>
  <c r="B805" i="154"/>
  <c r="J804" i="154"/>
  <c r="B804" i="154"/>
  <c r="J803" i="154"/>
  <c r="B803" i="154"/>
  <c r="J802" i="154"/>
  <c r="B802" i="154"/>
  <c r="J801" i="154"/>
  <c r="B801" i="154"/>
  <c r="J800" i="154"/>
  <c r="B800" i="154"/>
  <c r="J799" i="154"/>
  <c r="B799" i="154"/>
  <c r="J798" i="154"/>
  <c r="B798" i="154"/>
  <c r="J797" i="154"/>
  <c r="B797" i="154"/>
  <c r="J796" i="154"/>
  <c r="B796" i="154"/>
  <c r="J795" i="154"/>
  <c r="B795" i="154"/>
  <c r="J794" i="154"/>
  <c r="B794" i="154"/>
  <c r="J793" i="154"/>
  <c r="B793" i="154"/>
  <c r="J792" i="154"/>
  <c r="B792" i="154"/>
  <c r="J791" i="154"/>
  <c r="B791" i="154"/>
  <c r="J790" i="154"/>
  <c r="B790" i="154"/>
  <c r="J789" i="154"/>
  <c r="B789" i="154"/>
  <c r="J788" i="154"/>
  <c r="B788" i="154"/>
  <c r="J787" i="154"/>
  <c r="B787" i="154"/>
  <c r="J786" i="154"/>
  <c r="B786" i="154"/>
  <c r="J785" i="154"/>
  <c r="B785" i="154"/>
  <c r="J784" i="154"/>
  <c r="B784" i="154"/>
  <c r="J783" i="154"/>
  <c r="B783" i="154"/>
  <c r="J782" i="154"/>
  <c r="B782" i="154"/>
  <c r="J781" i="154"/>
  <c r="B781" i="154"/>
  <c r="J780" i="154"/>
  <c r="B780" i="154"/>
  <c r="J779" i="154"/>
  <c r="B779" i="154"/>
  <c r="J778" i="154"/>
  <c r="B778" i="154"/>
  <c r="J777" i="154"/>
  <c r="B777" i="154"/>
  <c r="J776" i="154"/>
  <c r="B776" i="154"/>
  <c r="J775" i="154"/>
  <c r="B775" i="154"/>
  <c r="J774" i="154"/>
  <c r="B774" i="154"/>
  <c r="J773" i="154"/>
  <c r="B773" i="154"/>
  <c r="J772" i="154"/>
  <c r="B772" i="154"/>
  <c r="J771" i="154"/>
  <c r="B771" i="154"/>
  <c r="J770" i="154"/>
  <c r="B770" i="154"/>
  <c r="J769" i="154"/>
  <c r="B769" i="154"/>
  <c r="J768" i="154"/>
  <c r="B768" i="154"/>
  <c r="J767" i="154"/>
  <c r="B767" i="154"/>
  <c r="J766" i="154"/>
  <c r="B766" i="154"/>
  <c r="J765" i="154"/>
  <c r="B765" i="154"/>
  <c r="J764" i="154"/>
  <c r="B764" i="154"/>
  <c r="J763" i="154"/>
  <c r="B763" i="154"/>
  <c r="J762" i="154"/>
  <c r="B762" i="154"/>
  <c r="J761" i="154"/>
  <c r="B761" i="154"/>
  <c r="J760" i="154"/>
  <c r="B760" i="154"/>
  <c r="J759" i="154"/>
  <c r="B759" i="154"/>
  <c r="J758" i="154"/>
  <c r="B758" i="154"/>
  <c r="J757" i="154"/>
  <c r="B757" i="154"/>
  <c r="J756" i="154"/>
  <c r="B756" i="154"/>
  <c r="J755" i="154"/>
  <c r="B755" i="154"/>
  <c r="J754" i="154"/>
  <c r="B754" i="154"/>
  <c r="J753" i="154"/>
  <c r="B753" i="154"/>
  <c r="J752" i="154"/>
  <c r="B752" i="154"/>
  <c r="J751" i="154"/>
  <c r="B751" i="154"/>
  <c r="J750" i="154"/>
  <c r="B750" i="154"/>
  <c r="J749" i="154"/>
  <c r="B749" i="154"/>
  <c r="J748" i="154"/>
  <c r="B748" i="154"/>
  <c r="J747" i="154"/>
  <c r="B747" i="154"/>
  <c r="J746" i="154"/>
  <c r="B746" i="154"/>
  <c r="J745" i="154"/>
  <c r="B745" i="154"/>
  <c r="J744" i="154"/>
  <c r="B744" i="154"/>
  <c r="J743" i="154"/>
  <c r="B743" i="154"/>
  <c r="J742" i="154"/>
  <c r="B742" i="154"/>
  <c r="J741" i="154"/>
  <c r="B741" i="154"/>
  <c r="J740" i="154"/>
  <c r="B740" i="154"/>
  <c r="J739" i="154"/>
  <c r="B739" i="154"/>
  <c r="J738" i="154"/>
  <c r="B738" i="154"/>
  <c r="J737" i="154"/>
  <c r="B737" i="154"/>
  <c r="J736" i="154"/>
  <c r="B736" i="154"/>
  <c r="J735" i="154"/>
  <c r="B735" i="154"/>
  <c r="J734" i="154"/>
  <c r="B734" i="154"/>
  <c r="J733" i="154"/>
  <c r="B733" i="154"/>
  <c r="J732" i="154"/>
  <c r="B732" i="154"/>
  <c r="J731" i="154"/>
  <c r="B731" i="154"/>
  <c r="J730" i="154"/>
  <c r="B730" i="154"/>
  <c r="J729" i="154"/>
  <c r="B729" i="154"/>
  <c r="J728" i="154"/>
  <c r="B728" i="154"/>
  <c r="J727" i="154"/>
  <c r="B727" i="154"/>
  <c r="J726" i="154"/>
  <c r="B726" i="154"/>
  <c r="J725" i="154"/>
  <c r="B725" i="154"/>
  <c r="J724" i="154"/>
  <c r="B724" i="154"/>
  <c r="J723" i="154"/>
  <c r="B723" i="154"/>
  <c r="J722" i="154"/>
  <c r="B722" i="154"/>
  <c r="J721" i="154"/>
  <c r="B721" i="154"/>
  <c r="J720" i="154"/>
  <c r="B720" i="154"/>
  <c r="J719" i="154"/>
  <c r="B719" i="154"/>
  <c r="J718" i="154"/>
  <c r="B718" i="154"/>
  <c r="J717" i="154"/>
  <c r="B717" i="154"/>
  <c r="J716" i="154"/>
  <c r="B716" i="154"/>
  <c r="J715" i="154"/>
  <c r="B715" i="154"/>
  <c r="J714" i="154"/>
  <c r="B714" i="154"/>
  <c r="J713" i="154"/>
  <c r="B713" i="154"/>
  <c r="J712" i="154"/>
  <c r="B712" i="154"/>
  <c r="J711" i="154"/>
  <c r="B711" i="154"/>
  <c r="J710" i="154"/>
  <c r="B710" i="154"/>
  <c r="J709" i="154"/>
  <c r="B709" i="154"/>
  <c r="J708" i="154"/>
  <c r="B708" i="154"/>
  <c r="J707" i="154"/>
  <c r="B707" i="154"/>
  <c r="J706" i="154"/>
  <c r="B706" i="154"/>
  <c r="J705" i="154"/>
  <c r="B705" i="154"/>
  <c r="J704" i="154"/>
  <c r="B704" i="154"/>
  <c r="J703" i="154"/>
  <c r="B703" i="154"/>
  <c r="J702" i="154"/>
  <c r="B702" i="154"/>
  <c r="J701" i="154"/>
  <c r="B701" i="154"/>
  <c r="J700" i="154"/>
  <c r="B700" i="154"/>
  <c r="J699" i="154"/>
  <c r="B699" i="154"/>
  <c r="J698" i="154"/>
  <c r="B698" i="154"/>
  <c r="J697" i="154"/>
  <c r="B697" i="154"/>
  <c r="J696" i="154"/>
  <c r="B696" i="154"/>
  <c r="J695" i="154"/>
  <c r="B695" i="154"/>
  <c r="J694" i="154"/>
  <c r="B694" i="154"/>
  <c r="J693" i="154"/>
  <c r="B693" i="154"/>
  <c r="J692" i="154"/>
  <c r="B692" i="154"/>
  <c r="J691" i="154"/>
  <c r="B691" i="154"/>
  <c r="J690" i="154"/>
  <c r="B690" i="154"/>
  <c r="J689" i="154"/>
  <c r="B689" i="154"/>
  <c r="J688" i="154"/>
  <c r="B688" i="154"/>
  <c r="J687" i="154"/>
  <c r="B687" i="154"/>
  <c r="J686" i="154"/>
  <c r="B686" i="154"/>
  <c r="J685" i="154"/>
  <c r="B685" i="154"/>
  <c r="J684" i="154"/>
  <c r="B684" i="154"/>
  <c r="J683" i="154"/>
  <c r="B683" i="154"/>
  <c r="J682" i="154"/>
  <c r="B682" i="154"/>
  <c r="J681" i="154"/>
  <c r="B681" i="154"/>
  <c r="J680" i="154"/>
  <c r="B680" i="154"/>
  <c r="J679" i="154"/>
  <c r="B679" i="154"/>
  <c r="J678" i="154"/>
  <c r="B678" i="154"/>
  <c r="J677" i="154"/>
  <c r="B677" i="154"/>
  <c r="J676" i="154"/>
  <c r="B676" i="154"/>
  <c r="J675" i="154"/>
  <c r="B675" i="154"/>
  <c r="J674" i="154"/>
  <c r="B674" i="154"/>
  <c r="J673" i="154"/>
  <c r="B673" i="154"/>
  <c r="J672" i="154"/>
  <c r="B672" i="154"/>
  <c r="J671" i="154"/>
  <c r="B671" i="154"/>
  <c r="J670" i="154"/>
  <c r="B670" i="154"/>
  <c r="J669" i="154"/>
  <c r="B669" i="154"/>
  <c r="J668" i="154"/>
  <c r="B668" i="154"/>
  <c r="J667" i="154"/>
  <c r="B667" i="154"/>
  <c r="J666" i="154"/>
  <c r="B666" i="154"/>
  <c r="J665" i="154"/>
  <c r="B665" i="154"/>
  <c r="J664" i="154"/>
  <c r="B664" i="154"/>
  <c r="J663" i="154"/>
  <c r="B663" i="154"/>
  <c r="J662" i="154"/>
  <c r="B662" i="154"/>
  <c r="J661" i="154"/>
  <c r="B661" i="154"/>
  <c r="J660" i="154"/>
  <c r="B660" i="154"/>
  <c r="J659" i="154"/>
  <c r="B659" i="154"/>
  <c r="J658" i="154"/>
  <c r="B658" i="154"/>
  <c r="J657" i="154"/>
  <c r="B657" i="154"/>
  <c r="J656" i="154"/>
  <c r="B656" i="154"/>
  <c r="J655" i="154"/>
  <c r="B655" i="154"/>
  <c r="J654" i="154"/>
  <c r="B654" i="154"/>
  <c r="J653" i="154"/>
  <c r="B653" i="154"/>
  <c r="J652" i="154"/>
  <c r="B652" i="154"/>
  <c r="J651" i="154"/>
  <c r="B651" i="154"/>
  <c r="J650" i="154"/>
  <c r="B650" i="154"/>
  <c r="J649" i="154"/>
  <c r="B649" i="154"/>
  <c r="J648" i="154"/>
  <c r="B648" i="154"/>
  <c r="J647" i="154"/>
  <c r="B647" i="154"/>
  <c r="J646" i="154"/>
  <c r="B646" i="154"/>
  <c r="J645" i="154"/>
  <c r="B645" i="154"/>
  <c r="J644" i="154"/>
  <c r="B644" i="154"/>
  <c r="J643" i="154"/>
  <c r="B643" i="154"/>
  <c r="J642" i="154"/>
  <c r="B642" i="154"/>
  <c r="J641" i="154"/>
  <c r="B641" i="154"/>
  <c r="J640" i="154"/>
  <c r="B640" i="154"/>
  <c r="J639" i="154"/>
  <c r="B639" i="154"/>
  <c r="J638" i="154"/>
  <c r="B638" i="154"/>
  <c r="J637" i="154"/>
  <c r="B637" i="154"/>
  <c r="J636" i="154"/>
  <c r="B636" i="154"/>
  <c r="J635" i="154"/>
  <c r="B635" i="154"/>
  <c r="J634" i="154"/>
  <c r="B634" i="154"/>
  <c r="J633" i="154"/>
  <c r="B633" i="154"/>
  <c r="J632" i="154"/>
  <c r="B632" i="154"/>
  <c r="J631" i="154"/>
  <c r="B631" i="154"/>
  <c r="J630" i="154"/>
  <c r="B630" i="154"/>
  <c r="J629" i="154"/>
  <c r="B629" i="154"/>
  <c r="J628" i="154"/>
  <c r="B628" i="154"/>
  <c r="J627" i="154"/>
  <c r="B627" i="154"/>
  <c r="J626" i="154"/>
  <c r="B626" i="154"/>
  <c r="J625" i="154"/>
  <c r="B625" i="154"/>
  <c r="J624" i="154"/>
  <c r="B624" i="154"/>
  <c r="J623" i="154"/>
  <c r="B623" i="154"/>
  <c r="J622" i="154"/>
  <c r="B622" i="154"/>
  <c r="J621" i="154"/>
  <c r="B621" i="154"/>
  <c r="J620" i="154"/>
  <c r="B620" i="154"/>
  <c r="J619" i="154"/>
  <c r="B619" i="154"/>
  <c r="J618" i="154"/>
  <c r="B618" i="154"/>
  <c r="J617" i="154"/>
  <c r="B617" i="154"/>
  <c r="J616" i="154"/>
  <c r="B616" i="154"/>
  <c r="J615" i="154"/>
  <c r="B615" i="154"/>
  <c r="J614" i="154"/>
  <c r="B614" i="154"/>
  <c r="J613" i="154"/>
  <c r="B613" i="154"/>
  <c r="J612" i="154"/>
  <c r="B612" i="154"/>
  <c r="J611" i="154"/>
  <c r="B611" i="154"/>
  <c r="J610" i="154"/>
  <c r="B610" i="154"/>
  <c r="J609" i="154"/>
  <c r="B609" i="154"/>
  <c r="J608" i="154"/>
  <c r="B608" i="154"/>
  <c r="J607" i="154"/>
  <c r="B607" i="154"/>
  <c r="J606" i="154"/>
  <c r="B606" i="154"/>
  <c r="J605" i="154"/>
  <c r="B605" i="154"/>
  <c r="J604" i="154"/>
  <c r="B604" i="154"/>
  <c r="J603" i="154"/>
  <c r="B603" i="154"/>
  <c r="J602" i="154"/>
  <c r="B602" i="154"/>
  <c r="J601" i="154"/>
  <c r="B601" i="154"/>
  <c r="J600" i="154"/>
  <c r="B600" i="154"/>
  <c r="J599" i="154"/>
  <c r="B599" i="154"/>
  <c r="J598" i="154"/>
  <c r="B598" i="154"/>
  <c r="J597" i="154"/>
  <c r="B597" i="154"/>
  <c r="J596" i="154"/>
  <c r="B596" i="154"/>
  <c r="J595" i="154"/>
  <c r="B595" i="154"/>
  <c r="J594" i="154"/>
  <c r="B594" i="154"/>
  <c r="J593" i="154"/>
  <c r="B593" i="154"/>
  <c r="J592" i="154"/>
  <c r="B592" i="154"/>
  <c r="J591" i="154"/>
  <c r="B591" i="154"/>
  <c r="J590" i="154"/>
  <c r="B590" i="154"/>
  <c r="J589" i="154"/>
  <c r="B589" i="154"/>
  <c r="J588" i="154"/>
  <c r="B588" i="154"/>
  <c r="J587" i="154"/>
  <c r="B587" i="154"/>
  <c r="J586" i="154"/>
  <c r="B586" i="154"/>
  <c r="J585" i="154"/>
  <c r="B585" i="154"/>
  <c r="J584" i="154"/>
  <c r="B584" i="154"/>
  <c r="J583" i="154"/>
  <c r="B583" i="154"/>
  <c r="J582" i="154"/>
  <c r="B582" i="154"/>
  <c r="J581" i="154"/>
  <c r="B581" i="154"/>
  <c r="J580" i="154"/>
  <c r="B580" i="154"/>
  <c r="J579" i="154"/>
  <c r="B579" i="154"/>
  <c r="J578" i="154"/>
  <c r="B578" i="154"/>
  <c r="J577" i="154"/>
  <c r="B577" i="154"/>
  <c r="J576" i="154"/>
  <c r="B576" i="154"/>
  <c r="J575" i="154"/>
  <c r="B575" i="154"/>
  <c r="J574" i="154"/>
  <c r="B574" i="154"/>
  <c r="J573" i="154"/>
  <c r="B573" i="154"/>
  <c r="J572" i="154"/>
  <c r="B572" i="154"/>
  <c r="J571" i="154"/>
  <c r="B571" i="154"/>
  <c r="J570" i="154"/>
  <c r="B570" i="154"/>
  <c r="J569" i="154"/>
  <c r="B569" i="154"/>
  <c r="J568" i="154"/>
  <c r="B568" i="154"/>
  <c r="J567" i="154"/>
  <c r="B567" i="154"/>
  <c r="J566" i="154"/>
  <c r="B566" i="154"/>
  <c r="J565" i="154"/>
  <c r="B565" i="154"/>
  <c r="J564" i="154"/>
  <c r="B564" i="154"/>
  <c r="J563" i="154"/>
  <c r="B563" i="154"/>
  <c r="J562" i="154"/>
  <c r="B562" i="154"/>
  <c r="J561" i="154"/>
  <c r="B561" i="154"/>
  <c r="J560" i="154"/>
  <c r="B560" i="154"/>
  <c r="J559" i="154"/>
  <c r="B559" i="154"/>
  <c r="J558" i="154"/>
  <c r="B558" i="154"/>
  <c r="J557" i="154"/>
  <c r="B557" i="154"/>
  <c r="J556" i="154"/>
  <c r="B556" i="154"/>
  <c r="J555" i="154"/>
  <c r="B555" i="154"/>
  <c r="J554" i="154"/>
  <c r="B554" i="154"/>
  <c r="J553" i="154"/>
  <c r="B553" i="154"/>
  <c r="J552" i="154"/>
  <c r="B552" i="154"/>
  <c r="J551" i="154"/>
  <c r="B551" i="154"/>
  <c r="J550" i="154"/>
  <c r="B550" i="154"/>
  <c r="J549" i="154"/>
  <c r="B549" i="154"/>
  <c r="J548" i="154"/>
  <c r="B548" i="154"/>
  <c r="J547" i="154"/>
  <c r="B547" i="154"/>
  <c r="J546" i="154"/>
  <c r="B546" i="154"/>
  <c r="J545" i="154"/>
  <c r="B545" i="154"/>
  <c r="J544" i="154"/>
  <c r="B544" i="154"/>
  <c r="J543" i="154"/>
  <c r="B543" i="154"/>
  <c r="J542" i="154"/>
  <c r="B542" i="154"/>
  <c r="J541" i="154"/>
  <c r="B541" i="154"/>
  <c r="J540" i="154"/>
  <c r="B540" i="154"/>
  <c r="J539" i="154"/>
  <c r="B539" i="154"/>
  <c r="J538" i="154"/>
  <c r="B538" i="154"/>
  <c r="J537" i="154"/>
  <c r="B537" i="154"/>
  <c r="J536" i="154"/>
  <c r="B536" i="154"/>
  <c r="J535" i="154"/>
  <c r="B535" i="154"/>
  <c r="J534" i="154"/>
  <c r="B534" i="154"/>
  <c r="J533" i="154"/>
  <c r="B533" i="154"/>
  <c r="J532" i="154"/>
  <c r="B532" i="154"/>
  <c r="J531" i="154"/>
  <c r="B531" i="154"/>
  <c r="J530" i="154"/>
  <c r="B530" i="154"/>
  <c r="J529" i="154"/>
  <c r="B529" i="154"/>
  <c r="J528" i="154"/>
  <c r="B528" i="154"/>
  <c r="J527" i="154"/>
  <c r="B527" i="154"/>
  <c r="J526" i="154"/>
  <c r="B526" i="154"/>
  <c r="J525" i="154"/>
  <c r="B525" i="154"/>
  <c r="J524" i="154"/>
  <c r="B524" i="154"/>
  <c r="J523" i="154"/>
  <c r="B523" i="154"/>
  <c r="J522" i="154"/>
  <c r="B522" i="154"/>
  <c r="J521" i="154"/>
  <c r="B521" i="154"/>
  <c r="J520" i="154"/>
  <c r="B520" i="154"/>
  <c r="J519" i="154"/>
  <c r="B519" i="154"/>
  <c r="J518" i="154"/>
  <c r="B518" i="154"/>
  <c r="J517" i="154"/>
  <c r="B517" i="154"/>
  <c r="J516" i="154"/>
  <c r="B516" i="154"/>
  <c r="J515" i="154"/>
  <c r="B515" i="154"/>
  <c r="J514" i="154"/>
  <c r="B514" i="154"/>
  <c r="J513" i="154"/>
  <c r="B513" i="154"/>
  <c r="J512" i="154"/>
  <c r="B512" i="154"/>
  <c r="J511" i="154"/>
  <c r="B511" i="154"/>
  <c r="J510" i="154"/>
  <c r="B510" i="154"/>
  <c r="J509" i="154"/>
  <c r="B509" i="154"/>
  <c r="J508" i="154"/>
  <c r="B508" i="154"/>
  <c r="J507" i="154"/>
  <c r="B507" i="154"/>
  <c r="J506" i="154"/>
  <c r="B506" i="154"/>
  <c r="J505" i="154"/>
  <c r="B505" i="154"/>
  <c r="J504" i="154"/>
  <c r="B504" i="154"/>
  <c r="J503" i="154"/>
  <c r="B503" i="154"/>
  <c r="J502" i="154"/>
  <c r="B502" i="154"/>
  <c r="J501" i="154"/>
  <c r="B501" i="154"/>
  <c r="J500" i="154"/>
  <c r="B500" i="154"/>
  <c r="J499" i="154"/>
  <c r="B499" i="154"/>
  <c r="J498" i="154"/>
  <c r="B498" i="154"/>
  <c r="J497" i="154"/>
  <c r="B497" i="154"/>
  <c r="J496" i="154"/>
  <c r="B496" i="154"/>
  <c r="J495" i="154"/>
  <c r="B495" i="154"/>
  <c r="J494" i="154"/>
  <c r="B494" i="154"/>
  <c r="J493" i="154"/>
  <c r="B493" i="154"/>
  <c r="J492" i="154"/>
  <c r="B492" i="154"/>
  <c r="J491" i="154"/>
  <c r="B491" i="154"/>
  <c r="J490" i="154"/>
  <c r="B490" i="154"/>
  <c r="J489" i="154"/>
  <c r="B489" i="154"/>
  <c r="J488" i="154"/>
  <c r="B488" i="154"/>
  <c r="J487" i="154"/>
  <c r="B487" i="154"/>
  <c r="J486" i="154"/>
  <c r="B486" i="154"/>
  <c r="J485" i="154"/>
  <c r="B485" i="154"/>
  <c r="J484" i="154"/>
  <c r="B484" i="154"/>
  <c r="J483" i="154"/>
  <c r="B483" i="154"/>
  <c r="J482" i="154"/>
  <c r="B482" i="154"/>
  <c r="J481" i="154"/>
  <c r="B481" i="154"/>
  <c r="J480" i="154"/>
  <c r="B480" i="154"/>
  <c r="J479" i="154"/>
  <c r="B479" i="154"/>
  <c r="J478" i="154"/>
  <c r="B478" i="154"/>
  <c r="J477" i="154"/>
  <c r="B477" i="154"/>
  <c r="J476" i="154"/>
  <c r="B476" i="154"/>
  <c r="J475" i="154"/>
  <c r="B475" i="154"/>
  <c r="J474" i="154"/>
  <c r="B474" i="154"/>
  <c r="J473" i="154"/>
  <c r="B473" i="154"/>
  <c r="J472" i="154"/>
  <c r="B472" i="154"/>
  <c r="J471" i="154"/>
  <c r="B471" i="154"/>
  <c r="J470" i="154"/>
  <c r="B470" i="154"/>
  <c r="J469" i="154"/>
  <c r="B469" i="154"/>
  <c r="J468" i="154"/>
  <c r="B468" i="154"/>
  <c r="J467" i="154"/>
  <c r="B467" i="154"/>
  <c r="J466" i="154"/>
  <c r="B466" i="154"/>
  <c r="J465" i="154"/>
  <c r="B465" i="154"/>
  <c r="J464" i="154"/>
  <c r="B464" i="154"/>
  <c r="J463" i="154"/>
  <c r="B463" i="154"/>
  <c r="J462" i="154"/>
  <c r="B462" i="154"/>
  <c r="J461" i="154"/>
  <c r="B461" i="154"/>
  <c r="J460" i="154"/>
  <c r="B460" i="154"/>
  <c r="J459" i="154"/>
  <c r="B459" i="154"/>
  <c r="J458" i="154"/>
  <c r="B458" i="154"/>
  <c r="J457" i="154"/>
  <c r="B457" i="154"/>
  <c r="J456" i="154"/>
  <c r="B456" i="154"/>
  <c r="J455" i="154"/>
  <c r="B455" i="154"/>
  <c r="J454" i="154"/>
  <c r="B454" i="154"/>
  <c r="J453" i="154"/>
  <c r="B453" i="154"/>
  <c r="J452" i="154"/>
  <c r="B452" i="154"/>
  <c r="J451" i="154"/>
  <c r="B451" i="154"/>
  <c r="J450" i="154"/>
  <c r="B450" i="154"/>
  <c r="J449" i="154"/>
  <c r="B449" i="154"/>
  <c r="J448" i="154"/>
  <c r="B448" i="154"/>
  <c r="J447" i="154"/>
  <c r="B447" i="154"/>
  <c r="J446" i="154"/>
  <c r="B446" i="154"/>
  <c r="J445" i="154"/>
  <c r="B445" i="154"/>
  <c r="J444" i="154"/>
  <c r="B444" i="154"/>
  <c r="J443" i="154"/>
  <c r="B443" i="154"/>
  <c r="J442" i="154"/>
  <c r="B442" i="154"/>
  <c r="J441" i="154"/>
  <c r="B441" i="154"/>
  <c r="J440" i="154"/>
  <c r="B440" i="154"/>
  <c r="J439" i="154"/>
  <c r="B439" i="154"/>
  <c r="J438" i="154"/>
  <c r="B438" i="154"/>
  <c r="J437" i="154"/>
  <c r="B437" i="154"/>
  <c r="J436" i="154"/>
  <c r="B436" i="154"/>
  <c r="J435" i="154"/>
  <c r="B435" i="154"/>
  <c r="J434" i="154"/>
  <c r="B434" i="154"/>
  <c r="J433" i="154"/>
  <c r="B433" i="154"/>
  <c r="J432" i="154"/>
  <c r="B432" i="154"/>
  <c r="J431" i="154"/>
  <c r="B431" i="154"/>
  <c r="J430" i="154"/>
  <c r="B430" i="154"/>
  <c r="J429" i="154"/>
  <c r="B429" i="154"/>
  <c r="J428" i="154"/>
  <c r="B428" i="154"/>
  <c r="J427" i="154"/>
  <c r="B427" i="154"/>
  <c r="J426" i="154"/>
  <c r="B426" i="154"/>
  <c r="J425" i="154"/>
  <c r="B425" i="154"/>
  <c r="J424" i="154"/>
  <c r="B424" i="154"/>
  <c r="J423" i="154"/>
  <c r="B423" i="154"/>
  <c r="J422" i="154"/>
  <c r="B422" i="154"/>
  <c r="J421" i="154"/>
  <c r="B421" i="154"/>
  <c r="J420" i="154"/>
  <c r="B420" i="154"/>
  <c r="J419" i="154"/>
  <c r="B419" i="154"/>
  <c r="J418" i="154"/>
  <c r="B418" i="154"/>
  <c r="J417" i="154"/>
  <c r="B417" i="154"/>
  <c r="J416" i="154"/>
  <c r="B416" i="154"/>
  <c r="J415" i="154"/>
  <c r="B415" i="154"/>
  <c r="J414" i="154"/>
  <c r="B414" i="154"/>
  <c r="J413" i="154"/>
  <c r="B413" i="154"/>
  <c r="J412" i="154"/>
  <c r="B412" i="154"/>
  <c r="J411" i="154"/>
  <c r="B411" i="154"/>
  <c r="J410" i="154"/>
  <c r="B410" i="154"/>
  <c r="J409" i="154"/>
  <c r="B409" i="154"/>
  <c r="J408" i="154"/>
  <c r="B408" i="154"/>
  <c r="J407" i="154"/>
  <c r="B407" i="154"/>
  <c r="J406" i="154"/>
  <c r="B406" i="154"/>
  <c r="J405" i="154"/>
  <c r="B405" i="154"/>
  <c r="J404" i="154"/>
  <c r="B404" i="154"/>
  <c r="J403" i="154"/>
  <c r="B403" i="154"/>
  <c r="J402" i="154"/>
  <c r="B402" i="154"/>
  <c r="J401" i="154"/>
  <c r="B401" i="154"/>
  <c r="J400" i="154"/>
  <c r="B400" i="154"/>
  <c r="J399" i="154"/>
  <c r="B399" i="154"/>
  <c r="J398" i="154"/>
  <c r="B398" i="154"/>
  <c r="J397" i="154"/>
  <c r="B397" i="154"/>
  <c r="J396" i="154"/>
  <c r="B396" i="154"/>
  <c r="J395" i="154"/>
  <c r="B395" i="154"/>
  <c r="J394" i="154"/>
  <c r="B394" i="154"/>
  <c r="J393" i="154"/>
  <c r="B393" i="154"/>
  <c r="J392" i="154"/>
  <c r="B392" i="154"/>
  <c r="J391" i="154"/>
  <c r="B391" i="154"/>
  <c r="J390" i="154"/>
  <c r="B390" i="154"/>
  <c r="J389" i="154"/>
  <c r="B389" i="154"/>
  <c r="J388" i="154"/>
  <c r="B388" i="154"/>
  <c r="J387" i="154"/>
  <c r="B387" i="154"/>
  <c r="J386" i="154"/>
  <c r="B386" i="154"/>
  <c r="J385" i="154"/>
  <c r="B385" i="154"/>
  <c r="J384" i="154"/>
  <c r="B384" i="154"/>
  <c r="J383" i="154"/>
  <c r="B383" i="154"/>
  <c r="J382" i="154"/>
  <c r="B382" i="154"/>
  <c r="J381" i="154"/>
  <c r="B381" i="154"/>
  <c r="J380" i="154"/>
  <c r="B380" i="154"/>
  <c r="J379" i="154"/>
  <c r="B379" i="154"/>
  <c r="J378" i="154"/>
  <c r="B378" i="154"/>
  <c r="J377" i="154"/>
  <c r="B377" i="154"/>
  <c r="J376" i="154"/>
  <c r="B376" i="154"/>
  <c r="J375" i="154"/>
  <c r="B375" i="154"/>
  <c r="J374" i="154"/>
  <c r="B374" i="154"/>
  <c r="J373" i="154"/>
  <c r="B373" i="154"/>
  <c r="J372" i="154"/>
  <c r="B372" i="154"/>
  <c r="J371" i="154"/>
  <c r="B371" i="154"/>
  <c r="J370" i="154"/>
  <c r="B370" i="154"/>
  <c r="J369" i="154"/>
  <c r="B369" i="154"/>
  <c r="J368" i="154"/>
  <c r="B368" i="154"/>
  <c r="J367" i="154"/>
  <c r="B367" i="154"/>
  <c r="J366" i="154"/>
  <c r="B366" i="154"/>
  <c r="J365" i="154"/>
  <c r="B365" i="154"/>
  <c r="J364" i="154"/>
  <c r="B364" i="154"/>
  <c r="J363" i="154"/>
  <c r="B363" i="154"/>
  <c r="J362" i="154"/>
  <c r="B362" i="154"/>
  <c r="J361" i="154"/>
  <c r="B361" i="154"/>
  <c r="J360" i="154"/>
  <c r="B360" i="154"/>
  <c r="J359" i="154"/>
  <c r="B359" i="154"/>
  <c r="J358" i="154"/>
  <c r="B358" i="154"/>
  <c r="J357" i="154"/>
  <c r="B357" i="154"/>
  <c r="J356" i="154"/>
  <c r="B356" i="154"/>
  <c r="J355" i="154"/>
  <c r="B355" i="154"/>
  <c r="J354" i="154"/>
  <c r="B354" i="154"/>
  <c r="J353" i="154"/>
  <c r="B353" i="154"/>
  <c r="J352" i="154"/>
  <c r="B352" i="154"/>
  <c r="J351" i="154"/>
  <c r="B351" i="154"/>
  <c r="J350" i="154"/>
  <c r="B350" i="154"/>
  <c r="J349" i="154"/>
  <c r="B349" i="154"/>
  <c r="J348" i="154"/>
  <c r="B348" i="154"/>
  <c r="J347" i="154"/>
  <c r="B347" i="154"/>
  <c r="J346" i="154"/>
  <c r="B346" i="154"/>
  <c r="J345" i="154"/>
  <c r="B345" i="154"/>
  <c r="J344" i="154"/>
  <c r="B344" i="154"/>
  <c r="J343" i="154"/>
  <c r="B343" i="154"/>
  <c r="J342" i="154"/>
  <c r="B342" i="154"/>
  <c r="J341" i="154"/>
  <c r="B341" i="154"/>
  <c r="J340" i="154"/>
  <c r="B340" i="154"/>
  <c r="J339" i="154"/>
  <c r="B339" i="154"/>
  <c r="J338" i="154"/>
  <c r="B338" i="154"/>
  <c r="J337" i="154"/>
  <c r="B337" i="154"/>
  <c r="J336" i="154"/>
  <c r="B336" i="154"/>
  <c r="J335" i="154"/>
  <c r="B335" i="154"/>
  <c r="J334" i="154"/>
  <c r="B334" i="154"/>
  <c r="J333" i="154"/>
  <c r="B333" i="154"/>
  <c r="J332" i="154"/>
  <c r="B332" i="154"/>
  <c r="J331" i="154"/>
  <c r="B331" i="154"/>
  <c r="J330" i="154"/>
  <c r="B330" i="154"/>
  <c r="J329" i="154"/>
  <c r="B329" i="154"/>
  <c r="J328" i="154"/>
  <c r="B328" i="154"/>
  <c r="J327" i="154"/>
  <c r="B327" i="154"/>
  <c r="J326" i="154"/>
  <c r="B326" i="154"/>
  <c r="J325" i="154"/>
  <c r="B325" i="154"/>
  <c r="J324" i="154"/>
  <c r="B324" i="154"/>
  <c r="J323" i="154"/>
  <c r="B323" i="154"/>
  <c r="J322" i="154"/>
  <c r="B322" i="154"/>
  <c r="J321" i="154"/>
  <c r="B321" i="154"/>
  <c r="J320" i="154"/>
  <c r="B320" i="154"/>
  <c r="J319" i="154"/>
  <c r="B319" i="154"/>
  <c r="J318" i="154"/>
  <c r="B318" i="154"/>
  <c r="J317" i="154"/>
  <c r="B317" i="154"/>
  <c r="J316" i="154"/>
  <c r="B316" i="154"/>
  <c r="J315" i="154"/>
  <c r="B315" i="154"/>
  <c r="J314" i="154"/>
  <c r="B314" i="154"/>
  <c r="J313" i="154"/>
  <c r="B313" i="154"/>
  <c r="J312" i="154"/>
  <c r="B312" i="154"/>
  <c r="J311" i="154"/>
  <c r="B311" i="154"/>
  <c r="J310" i="154"/>
  <c r="B310" i="154"/>
  <c r="J309" i="154"/>
  <c r="B309" i="154"/>
  <c r="J308" i="154"/>
  <c r="B308" i="154"/>
  <c r="J307" i="154"/>
  <c r="B307" i="154"/>
  <c r="J306" i="154"/>
  <c r="B306" i="154"/>
  <c r="J305" i="154"/>
  <c r="B305" i="154"/>
  <c r="J304" i="154"/>
  <c r="B304" i="154"/>
  <c r="J303" i="154"/>
  <c r="B303" i="154"/>
  <c r="J302" i="154"/>
  <c r="B302" i="154"/>
  <c r="J301" i="154"/>
  <c r="B301" i="154"/>
  <c r="J300" i="154"/>
  <c r="B300" i="154"/>
  <c r="J299" i="154"/>
  <c r="B299" i="154"/>
  <c r="J298" i="154"/>
  <c r="B298" i="154"/>
  <c r="J297" i="154"/>
  <c r="B297" i="154"/>
  <c r="J296" i="154"/>
  <c r="B296" i="154"/>
  <c r="J295" i="154"/>
  <c r="B295" i="154"/>
  <c r="J294" i="154"/>
  <c r="B294" i="154"/>
  <c r="J293" i="154"/>
  <c r="B293" i="154"/>
  <c r="J292" i="154"/>
  <c r="B292" i="154"/>
  <c r="J291" i="154"/>
  <c r="B291" i="154"/>
  <c r="J290" i="154"/>
  <c r="B290" i="154"/>
  <c r="J289" i="154"/>
  <c r="B289" i="154"/>
  <c r="J288" i="154"/>
  <c r="B288" i="154"/>
  <c r="J287" i="154"/>
  <c r="B287" i="154"/>
  <c r="J286" i="154"/>
  <c r="B286" i="154"/>
  <c r="J285" i="154"/>
  <c r="B285" i="154"/>
  <c r="J284" i="154"/>
  <c r="B284" i="154"/>
  <c r="J283" i="154"/>
  <c r="B283" i="154"/>
  <c r="J282" i="154"/>
  <c r="B282" i="154"/>
  <c r="J281" i="154"/>
  <c r="B281" i="154"/>
  <c r="J280" i="154"/>
  <c r="B280" i="154"/>
  <c r="J279" i="154"/>
  <c r="B279" i="154"/>
  <c r="J278" i="154"/>
  <c r="B278" i="154"/>
  <c r="J277" i="154"/>
  <c r="B277" i="154"/>
  <c r="J276" i="154"/>
  <c r="B276" i="154"/>
  <c r="J275" i="154"/>
  <c r="B275" i="154"/>
  <c r="J274" i="154"/>
  <c r="B274" i="154"/>
  <c r="J273" i="154"/>
  <c r="B273" i="154"/>
  <c r="J272" i="154"/>
  <c r="B272" i="154"/>
  <c r="J271" i="154"/>
  <c r="B271" i="154"/>
  <c r="J270" i="154"/>
  <c r="B270" i="154"/>
  <c r="J269" i="154"/>
  <c r="B269" i="154"/>
  <c r="J268" i="154"/>
  <c r="B268" i="154"/>
  <c r="J267" i="154"/>
  <c r="B267" i="154"/>
  <c r="J266" i="154"/>
  <c r="B266" i="154"/>
  <c r="J265" i="154"/>
  <c r="B265" i="154"/>
  <c r="J264" i="154"/>
  <c r="B264" i="154"/>
  <c r="J263" i="154"/>
  <c r="B263" i="154"/>
  <c r="J262" i="154"/>
  <c r="B262" i="154"/>
  <c r="J261" i="154"/>
  <c r="B261" i="154"/>
  <c r="J260" i="154"/>
  <c r="B260" i="154"/>
  <c r="J259" i="154"/>
  <c r="B259" i="154"/>
  <c r="J258" i="154"/>
  <c r="B258" i="154"/>
  <c r="J257" i="154"/>
  <c r="B257" i="154"/>
  <c r="J256" i="154"/>
  <c r="B256" i="154"/>
  <c r="J255" i="154"/>
  <c r="B255" i="154"/>
  <c r="J254" i="154"/>
  <c r="B254" i="154"/>
  <c r="J253" i="154"/>
  <c r="B253" i="154"/>
  <c r="J252" i="154"/>
  <c r="B252" i="154"/>
  <c r="J251" i="154"/>
  <c r="B251" i="154"/>
  <c r="J250" i="154"/>
  <c r="B250" i="154"/>
  <c r="J249" i="154"/>
  <c r="B249" i="154"/>
  <c r="J248" i="154"/>
  <c r="B248" i="154"/>
  <c r="J247" i="154"/>
  <c r="B247" i="154"/>
  <c r="J246" i="154"/>
  <c r="B246" i="154"/>
  <c r="J245" i="154"/>
  <c r="B245" i="154"/>
  <c r="J244" i="154"/>
  <c r="B244" i="154"/>
  <c r="J243" i="154"/>
  <c r="B243" i="154"/>
  <c r="J242" i="154"/>
  <c r="B242" i="154"/>
  <c r="J241" i="154"/>
  <c r="B241" i="154"/>
  <c r="J240" i="154"/>
  <c r="B240" i="154"/>
  <c r="J239" i="154"/>
  <c r="B239" i="154"/>
  <c r="J238" i="154"/>
  <c r="B238" i="154"/>
  <c r="J237" i="154"/>
  <c r="B237" i="154"/>
  <c r="J236" i="154"/>
  <c r="B236" i="154"/>
  <c r="J235" i="154"/>
  <c r="B235" i="154"/>
  <c r="J234" i="154"/>
  <c r="B234" i="154"/>
  <c r="J233" i="154"/>
  <c r="B233" i="154"/>
  <c r="J232" i="154"/>
  <c r="B232" i="154"/>
  <c r="J231" i="154"/>
  <c r="B231" i="154"/>
  <c r="J230" i="154"/>
  <c r="B230" i="154"/>
  <c r="J229" i="154"/>
  <c r="B229" i="154"/>
  <c r="J228" i="154"/>
  <c r="B228" i="154"/>
  <c r="J227" i="154"/>
  <c r="B227" i="154"/>
  <c r="J226" i="154"/>
  <c r="B226" i="154"/>
  <c r="J225" i="154"/>
  <c r="B225" i="154"/>
  <c r="J224" i="154"/>
  <c r="B224" i="154"/>
  <c r="J223" i="154"/>
  <c r="B223" i="154"/>
  <c r="J222" i="154"/>
  <c r="B222" i="154"/>
  <c r="J221" i="154"/>
  <c r="B221" i="154"/>
  <c r="J220" i="154"/>
  <c r="B220" i="154"/>
  <c r="J219" i="154"/>
  <c r="B219" i="154"/>
  <c r="J218" i="154"/>
  <c r="B218" i="154"/>
  <c r="J217" i="154"/>
  <c r="B217" i="154"/>
  <c r="J216" i="154"/>
  <c r="B216" i="154"/>
  <c r="J215" i="154"/>
  <c r="B215" i="154"/>
  <c r="J214" i="154"/>
  <c r="B214" i="154"/>
  <c r="J213" i="154"/>
  <c r="B213" i="154"/>
  <c r="J212" i="154"/>
  <c r="B212" i="154"/>
  <c r="J211" i="154"/>
  <c r="B211" i="154"/>
  <c r="J210" i="154"/>
  <c r="B210" i="154"/>
  <c r="J209" i="154"/>
  <c r="B209" i="154"/>
  <c r="J208" i="154"/>
  <c r="B208" i="154"/>
  <c r="J207" i="154"/>
  <c r="B207" i="154"/>
  <c r="J206" i="154"/>
  <c r="B206" i="154"/>
  <c r="J205" i="154"/>
  <c r="B205" i="154"/>
  <c r="J204" i="154"/>
  <c r="B204" i="154"/>
  <c r="J203" i="154"/>
  <c r="B203" i="154"/>
  <c r="J202" i="154"/>
  <c r="B202" i="154"/>
  <c r="J201" i="154"/>
  <c r="B201" i="154"/>
  <c r="J200" i="154"/>
  <c r="B200" i="154"/>
  <c r="J199" i="154"/>
  <c r="B199" i="154"/>
  <c r="J198" i="154"/>
  <c r="B198" i="154"/>
  <c r="J197" i="154"/>
  <c r="B197" i="154"/>
  <c r="J196" i="154"/>
  <c r="B196" i="154"/>
  <c r="J195" i="154"/>
  <c r="B195" i="154"/>
  <c r="J194" i="154"/>
  <c r="B194" i="154"/>
  <c r="J193" i="154"/>
  <c r="B193" i="154"/>
  <c r="J192" i="154"/>
  <c r="B192" i="154"/>
  <c r="J191" i="154"/>
  <c r="B191" i="154"/>
  <c r="J190" i="154"/>
  <c r="B190" i="154"/>
  <c r="J189" i="154"/>
  <c r="B189" i="154"/>
  <c r="J188" i="154"/>
  <c r="B188" i="154"/>
  <c r="J187" i="154"/>
  <c r="B187" i="154"/>
  <c r="J186" i="154"/>
  <c r="B186" i="154"/>
  <c r="J185" i="154"/>
  <c r="B185" i="154"/>
  <c r="J184" i="154"/>
  <c r="B184" i="154"/>
  <c r="J183" i="154"/>
  <c r="B183" i="154"/>
  <c r="J182" i="154"/>
  <c r="B182" i="154"/>
  <c r="J181" i="154"/>
  <c r="B181" i="154"/>
  <c r="J180" i="154"/>
  <c r="B180" i="154"/>
  <c r="J179" i="154"/>
  <c r="B179" i="154"/>
  <c r="J178" i="154"/>
  <c r="B178" i="154"/>
  <c r="J177" i="154"/>
  <c r="B177" i="154"/>
  <c r="J176" i="154"/>
  <c r="B176" i="154"/>
  <c r="J175" i="154"/>
  <c r="B175" i="154"/>
  <c r="J174" i="154"/>
  <c r="B174" i="154"/>
  <c r="J173" i="154"/>
  <c r="B173" i="154"/>
  <c r="J172" i="154"/>
  <c r="B172" i="154"/>
  <c r="J171" i="154"/>
  <c r="B171" i="154"/>
  <c r="J170" i="154"/>
  <c r="B170" i="154"/>
  <c r="J169" i="154"/>
  <c r="B169" i="154"/>
  <c r="J168" i="154"/>
  <c r="B168" i="154"/>
  <c r="J167" i="154"/>
  <c r="B167" i="154"/>
  <c r="J166" i="154"/>
  <c r="B166" i="154"/>
  <c r="J165" i="154"/>
  <c r="B165" i="154"/>
  <c r="J164" i="154"/>
  <c r="B164" i="154"/>
  <c r="J163" i="154"/>
  <c r="B163" i="154"/>
  <c r="J162" i="154"/>
  <c r="B162" i="154"/>
  <c r="J161" i="154"/>
  <c r="B161" i="154"/>
  <c r="J160" i="154"/>
  <c r="B160" i="154"/>
  <c r="J159" i="154"/>
  <c r="B159" i="154"/>
  <c r="J158" i="154"/>
  <c r="B158" i="154"/>
  <c r="J157" i="154"/>
  <c r="B157" i="154"/>
  <c r="J156" i="154"/>
  <c r="B156" i="154"/>
  <c r="J155" i="154"/>
  <c r="B155" i="154"/>
  <c r="J154" i="154"/>
  <c r="B154" i="154"/>
  <c r="J153" i="154"/>
  <c r="B153" i="154"/>
  <c r="J152" i="154"/>
  <c r="B152" i="154"/>
  <c r="J151" i="154"/>
  <c r="B151" i="154"/>
  <c r="J150" i="154"/>
  <c r="B150" i="154"/>
  <c r="J149" i="154"/>
  <c r="B149" i="154"/>
  <c r="J148" i="154"/>
  <c r="B148" i="154"/>
  <c r="J147" i="154"/>
  <c r="B147" i="154"/>
  <c r="J146" i="154"/>
  <c r="B146" i="154"/>
  <c r="J145" i="154"/>
  <c r="B145" i="154"/>
  <c r="J144" i="154"/>
  <c r="B144" i="154"/>
  <c r="J143" i="154"/>
  <c r="B143" i="154"/>
  <c r="J142" i="154"/>
  <c r="B142" i="154"/>
  <c r="J141" i="154"/>
  <c r="B141" i="154"/>
  <c r="J140" i="154"/>
  <c r="B140" i="154"/>
  <c r="J139" i="154"/>
  <c r="B139" i="154"/>
  <c r="J138" i="154"/>
  <c r="B138" i="154"/>
  <c r="J137" i="154"/>
  <c r="B137" i="154"/>
  <c r="J136" i="154"/>
  <c r="B136" i="154"/>
  <c r="J135" i="154"/>
  <c r="B135" i="154"/>
  <c r="J134" i="154"/>
  <c r="B134" i="154"/>
  <c r="J133" i="154"/>
  <c r="B133" i="154"/>
  <c r="J132" i="154"/>
  <c r="B132" i="154"/>
  <c r="J131" i="154"/>
  <c r="B131" i="154"/>
  <c r="J130" i="154"/>
  <c r="B130" i="154"/>
  <c r="J129" i="154"/>
  <c r="B129" i="154"/>
  <c r="J128" i="154"/>
  <c r="B128" i="154"/>
  <c r="J127" i="154"/>
  <c r="B127" i="154"/>
  <c r="J126" i="154"/>
  <c r="B126" i="154"/>
  <c r="J125" i="154"/>
  <c r="B125" i="154"/>
  <c r="J124" i="154"/>
  <c r="B124" i="154"/>
  <c r="J123" i="154"/>
  <c r="B123" i="154"/>
  <c r="J122" i="154"/>
  <c r="B122" i="154"/>
  <c r="J121" i="154"/>
  <c r="B121" i="154"/>
  <c r="J120" i="154"/>
  <c r="B120" i="154"/>
  <c r="J119" i="154"/>
  <c r="B119" i="154"/>
  <c r="J118" i="154"/>
  <c r="B118" i="154"/>
  <c r="J117" i="154"/>
  <c r="B117" i="154"/>
  <c r="J116" i="154"/>
  <c r="B116" i="154"/>
  <c r="J115" i="154"/>
  <c r="B115" i="154"/>
  <c r="J114" i="154"/>
  <c r="B114" i="154"/>
  <c r="J113" i="154"/>
  <c r="B113" i="154"/>
  <c r="J112" i="154"/>
  <c r="B112" i="154"/>
  <c r="J111" i="154"/>
  <c r="B111" i="154"/>
  <c r="J110" i="154"/>
  <c r="B110" i="154"/>
  <c r="J109" i="154"/>
  <c r="B109" i="154"/>
  <c r="J108" i="154"/>
  <c r="B108" i="154"/>
  <c r="J107" i="154"/>
  <c r="B107" i="154"/>
  <c r="J106" i="154"/>
  <c r="B106" i="154"/>
  <c r="J105" i="154"/>
  <c r="B105" i="154"/>
  <c r="J104" i="154"/>
  <c r="B104" i="154"/>
  <c r="J103" i="154"/>
  <c r="B103" i="154"/>
  <c r="J102" i="154"/>
  <c r="B102" i="154"/>
  <c r="J101" i="154"/>
  <c r="B101" i="154"/>
  <c r="J100" i="154"/>
  <c r="B100" i="154"/>
  <c r="J99" i="154"/>
  <c r="B99" i="154"/>
  <c r="J98" i="154"/>
  <c r="B98" i="154"/>
  <c r="J97" i="154"/>
  <c r="B97" i="154"/>
  <c r="J96" i="154"/>
  <c r="B96" i="154"/>
  <c r="J95" i="154"/>
  <c r="B95" i="154"/>
  <c r="J94" i="154"/>
  <c r="B94" i="154"/>
  <c r="J93" i="154"/>
  <c r="B93" i="154"/>
  <c r="J92" i="154"/>
  <c r="B92" i="154"/>
  <c r="J91" i="154"/>
  <c r="B91" i="154"/>
  <c r="J90" i="154"/>
  <c r="B90" i="154"/>
  <c r="J89" i="154"/>
  <c r="B89" i="154"/>
  <c r="J88" i="154"/>
  <c r="B88" i="154"/>
  <c r="J87" i="154"/>
  <c r="B87" i="154"/>
  <c r="J86" i="154"/>
  <c r="B86" i="154"/>
  <c r="J85" i="154"/>
  <c r="B85" i="154"/>
  <c r="J84" i="154"/>
  <c r="B84" i="154"/>
  <c r="J83" i="154"/>
  <c r="B83" i="154"/>
  <c r="J82" i="154"/>
  <c r="B82" i="154"/>
  <c r="J81" i="154"/>
  <c r="B81" i="154"/>
  <c r="J80" i="154"/>
  <c r="B80" i="154"/>
  <c r="J79" i="154"/>
  <c r="B79" i="154"/>
  <c r="J78" i="154"/>
  <c r="B78" i="154"/>
  <c r="J77" i="154"/>
  <c r="B77" i="154"/>
  <c r="J76" i="154"/>
  <c r="B76" i="154"/>
  <c r="J75" i="154"/>
  <c r="B75" i="154"/>
  <c r="J74" i="154"/>
  <c r="B74" i="154"/>
  <c r="J73" i="154"/>
  <c r="B73" i="154"/>
  <c r="J72" i="154"/>
  <c r="B72" i="154"/>
  <c r="J71" i="154"/>
  <c r="B71" i="154"/>
  <c r="J70" i="154"/>
  <c r="B70" i="154"/>
  <c r="J69" i="154"/>
  <c r="B69" i="154"/>
  <c r="J68" i="154"/>
  <c r="B68" i="154"/>
  <c r="J67" i="154"/>
  <c r="B67" i="154"/>
  <c r="J66" i="154"/>
  <c r="B66" i="154"/>
  <c r="J65" i="154"/>
  <c r="B65" i="154"/>
  <c r="J64" i="154"/>
  <c r="B64" i="154"/>
  <c r="J63" i="154"/>
  <c r="B63" i="154"/>
  <c r="J62" i="154"/>
  <c r="B62" i="154"/>
  <c r="J61" i="154"/>
  <c r="B61" i="154"/>
  <c r="J60" i="154"/>
  <c r="B60" i="154"/>
  <c r="J59" i="154"/>
  <c r="B59" i="154"/>
  <c r="J58" i="154"/>
  <c r="B58" i="154"/>
  <c r="J57" i="154"/>
  <c r="B57" i="154"/>
  <c r="J56" i="154"/>
  <c r="B56" i="154"/>
  <c r="J55" i="154"/>
  <c r="B55" i="154"/>
  <c r="J54" i="154"/>
  <c r="B54" i="154"/>
  <c r="J53" i="154"/>
  <c r="B53" i="154"/>
  <c r="J52" i="154"/>
  <c r="B52" i="154"/>
  <c r="J51" i="154"/>
  <c r="B51" i="154"/>
  <c r="J50" i="154"/>
  <c r="B50" i="154"/>
  <c r="J49" i="154"/>
  <c r="B49" i="154"/>
  <c r="J48" i="154"/>
  <c r="B48" i="154"/>
  <c r="J47" i="154"/>
  <c r="B47" i="154"/>
  <c r="J46" i="154"/>
  <c r="B46" i="154"/>
  <c r="J45" i="154"/>
  <c r="B45" i="154"/>
  <c r="J44" i="154"/>
  <c r="B44" i="154"/>
  <c r="J43" i="154"/>
  <c r="B43" i="154"/>
  <c r="J42" i="154"/>
  <c r="B42" i="154"/>
  <c r="J41" i="154"/>
  <c r="B41" i="154"/>
  <c r="J40" i="154"/>
  <c r="B40" i="154"/>
  <c r="J39" i="154"/>
  <c r="B39" i="154"/>
  <c r="J38" i="154"/>
  <c r="B38" i="154"/>
  <c r="J37" i="154"/>
  <c r="B37" i="154"/>
  <c r="J36" i="154"/>
  <c r="B36" i="154"/>
  <c r="J35" i="154"/>
  <c r="B35" i="154"/>
  <c r="J34" i="154"/>
  <c r="B34" i="154"/>
  <c r="J33" i="154"/>
  <c r="B33" i="154"/>
  <c r="J32" i="154"/>
  <c r="D32" i="154"/>
  <c r="E32" i="154" s="1"/>
  <c r="B32" i="154"/>
  <c r="F31" i="154"/>
  <c r="E27" i="154"/>
  <c r="K28" i="154" s="1"/>
  <c r="E26" i="154"/>
  <c r="J25" i="154"/>
  <c r="K25" i="154" s="1"/>
  <c r="G12" i="154"/>
  <c r="E46" i="158" l="1"/>
  <c r="E28" i="154"/>
  <c r="A9" i="156"/>
  <c r="L28" i="154"/>
  <c r="E21" i="154"/>
  <c r="C25" i="167" s="1"/>
  <c r="C27" i="167" s="1"/>
  <c r="C35" i="167" s="1"/>
  <c r="C36" i="167" s="1"/>
  <c r="M25" i="154" l="1"/>
  <c r="N25" i="154"/>
  <c r="L25" i="154"/>
  <c r="K22" i="155" s="1"/>
  <c r="F46" i="158"/>
  <c r="E22" i="154"/>
  <c r="E24" i="154" s="1"/>
  <c r="A10" i="156"/>
  <c r="A11" i="156" s="1"/>
  <c r="F32" i="154"/>
  <c r="D47" i="158" l="1"/>
  <c r="J46" i="159" s="1"/>
  <c r="N28" i="154"/>
  <c r="J74" i="155" s="1"/>
  <c r="J18" i="155"/>
  <c r="E23" i="154"/>
  <c r="K69" i="155"/>
  <c r="M28" i="154"/>
  <c r="J61" i="155" s="1"/>
  <c r="K62" i="155" s="1"/>
  <c r="J66" i="155"/>
  <c r="A12" i="156"/>
  <c r="D33" i="154"/>
  <c r="E33" i="154" s="1"/>
  <c r="F33" i="154" s="1"/>
  <c r="C43" i="167" l="1"/>
  <c r="C44" i="167" s="1"/>
  <c r="E47" i="158"/>
  <c r="J45" i="159" s="1"/>
  <c r="C9" i="160"/>
  <c r="K75" i="155"/>
  <c r="G33" i="154"/>
  <c r="G34" i="154" s="1"/>
  <c r="K70" i="155"/>
  <c r="J68" i="155"/>
  <c r="D34" i="154"/>
  <c r="E34" i="154" s="1"/>
  <c r="F34" i="154" s="1"/>
  <c r="H32" i="154"/>
  <c r="A13" i="156"/>
  <c r="K47" i="159" l="1"/>
  <c r="K51" i="159"/>
  <c r="J50" i="159" s="1"/>
  <c r="B9" i="160"/>
  <c r="F47" i="158"/>
  <c r="G35" i="154"/>
  <c r="A14" i="156"/>
  <c r="H33" i="154"/>
  <c r="D35" i="154"/>
  <c r="E35" i="154" s="1"/>
  <c r="F35" i="154" s="1"/>
  <c r="J54" i="159" l="1"/>
  <c r="G36" i="154"/>
  <c r="G37" i="154" s="1"/>
  <c r="D36" i="154"/>
  <c r="E36" i="154" s="1"/>
  <c r="F36" i="154" s="1"/>
  <c r="A15" i="156"/>
  <c r="H34" i="154"/>
  <c r="I34" i="154" s="1"/>
  <c r="G38" i="154" l="1"/>
  <c r="G39" i="154" s="1"/>
  <c r="H35" i="154"/>
  <c r="I35" i="154" s="1"/>
  <c r="D37" i="154"/>
  <c r="E37" i="154" s="1"/>
  <c r="F37" i="154" s="1"/>
  <c r="A16" i="156"/>
  <c r="G40" i="154" l="1"/>
  <c r="H36" i="154"/>
  <c r="I36" i="154" s="1"/>
  <c r="D38" i="154"/>
  <c r="E38" i="154" s="1"/>
  <c r="F38" i="154" s="1"/>
  <c r="A17" i="156"/>
  <c r="G41" i="154" l="1"/>
  <c r="G42" i="154" s="1"/>
  <c r="H37" i="154"/>
  <c r="I37" i="154" s="1"/>
  <c r="A18" i="156"/>
  <c r="D39" i="154"/>
  <c r="E39" i="154" s="1"/>
  <c r="F39" i="154" s="1"/>
  <c r="G43" i="154" l="1"/>
  <c r="G44" i="154" s="1"/>
  <c r="H38" i="154"/>
  <c r="I38" i="154" s="1"/>
  <c r="D40" i="154"/>
  <c r="E40" i="154" s="1"/>
  <c r="F40" i="154" s="1"/>
  <c r="A19" i="156"/>
  <c r="G45" i="154" l="1"/>
  <c r="G46" i="154"/>
  <c r="H39" i="154"/>
  <c r="I39" i="154" s="1"/>
  <c r="A20" i="156"/>
  <c r="D41" i="154"/>
  <c r="E41" i="154" s="1"/>
  <c r="F41" i="154" s="1"/>
  <c r="G47" i="154" l="1"/>
  <c r="H40" i="154"/>
  <c r="I40" i="154" s="1"/>
  <c r="D42" i="154"/>
  <c r="E42" i="154" s="1"/>
  <c r="F42" i="154" s="1"/>
  <c r="A21" i="156"/>
  <c r="G48" i="154" l="1"/>
  <c r="G49" i="154" s="1"/>
  <c r="G50" i="154" s="1"/>
  <c r="G51" i="154" s="1"/>
  <c r="G52" i="154" s="1"/>
  <c r="G53" i="154" s="1"/>
  <c r="G54" i="154" s="1"/>
  <c r="G55" i="154" s="1"/>
  <c r="G56" i="154" s="1"/>
  <c r="G57" i="154" s="1"/>
  <c r="G58" i="154" s="1"/>
  <c r="G59" i="154" s="1"/>
  <c r="G60" i="154" s="1"/>
  <c r="G61" i="154" s="1"/>
  <c r="G62" i="154" s="1"/>
  <c r="G63" i="154" s="1"/>
  <c r="G64" i="154" s="1"/>
  <c r="G65" i="154" s="1"/>
  <c r="G66" i="154" s="1"/>
  <c r="G67" i="154" s="1"/>
  <c r="G68" i="154" s="1"/>
  <c r="G69" i="154" s="1"/>
  <c r="G70" i="154" s="1"/>
  <c r="G71" i="154" s="1"/>
  <c r="G72" i="154" s="1"/>
  <c r="G73" i="154" s="1"/>
  <c r="G74" i="154" s="1"/>
  <c r="G75" i="154" s="1"/>
  <c r="G76" i="154" s="1"/>
  <c r="G77" i="154" s="1"/>
  <c r="G78" i="154" s="1"/>
  <c r="G79" i="154" s="1"/>
  <c r="G80" i="154" s="1"/>
  <c r="G81" i="154" s="1"/>
  <c r="G82" i="154" s="1"/>
  <c r="G83" i="154" s="1"/>
  <c r="G84" i="154" s="1"/>
  <c r="G85" i="154" s="1"/>
  <c r="G86" i="154" s="1"/>
  <c r="G87" i="154" s="1"/>
  <c r="G88" i="154" s="1"/>
  <c r="G89" i="154" s="1"/>
  <c r="G90" i="154" s="1"/>
  <c r="G91" i="154" s="1"/>
  <c r="G92" i="154" s="1"/>
  <c r="J41" i="155"/>
  <c r="H41" i="154"/>
  <c r="D43" i="154"/>
  <c r="E43" i="154" s="1"/>
  <c r="F43" i="154" s="1"/>
  <c r="A22" i="156"/>
  <c r="G93" i="154" l="1"/>
  <c r="G94" i="154" s="1"/>
  <c r="G95" i="154" s="1"/>
  <c r="G96" i="154" s="1"/>
  <c r="G97" i="154" s="1"/>
  <c r="G98" i="154" s="1"/>
  <c r="H42" i="154"/>
  <c r="A23" i="156"/>
  <c r="D44" i="154"/>
  <c r="G99" i="154" l="1"/>
  <c r="G100" i="154" s="1"/>
  <c r="E44" i="154"/>
  <c r="H43" i="154"/>
  <c r="A24" i="156"/>
  <c r="G101" i="154" l="1"/>
  <c r="H44" i="154"/>
  <c r="F44" i="154"/>
  <c r="A25" i="156"/>
  <c r="G102" i="154" l="1"/>
  <c r="D45" i="154"/>
  <c r="H45" i="154"/>
  <c r="A26" i="156"/>
  <c r="G103" i="154" l="1"/>
  <c r="H46" i="154"/>
  <c r="I46" i="154" s="1"/>
  <c r="E45" i="154"/>
  <c r="A27" i="156"/>
  <c r="G104" i="154" l="1"/>
  <c r="F45" i="154"/>
  <c r="D46" i="154" s="1"/>
  <c r="H47" i="154"/>
  <c r="I47" i="154" s="1"/>
  <c r="A28" i="156"/>
  <c r="L2" i="2"/>
  <c r="L3" i="2" s="1"/>
  <c r="L4" i="2" s="1"/>
  <c r="L5" i="2" s="1"/>
  <c r="L6" i="2" s="1"/>
  <c r="L7" i="2" s="1"/>
  <c r="L8" i="2" s="1"/>
  <c r="L9" i="2" s="1"/>
  <c r="L10" i="2" s="1"/>
  <c r="L11" i="2" s="1"/>
  <c r="L12" i="2" s="1"/>
  <c r="L13" i="2" s="1"/>
  <c r="L14" i="2" s="1"/>
  <c r="L15" i="2" s="1"/>
  <c r="L16" i="2" s="1"/>
  <c r="L17" i="2" s="1"/>
  <c r="L18" i="2" s="1"/>
  <c r="L19" i="2" s="1"/>
  <c r="L20" i="2" s="1"/>
  <c r="L21" i="2" s="1"/>
  <c r="L22" i="2" s="1"/>
  <c r="L23" i="2" s="1"/>
  <c r="L24" i="2" s="1"/>
  <c r="L25" i="2" s="1"/>
  <c r="L26" i="2" s="1"/>
  <c r="L27" i="2" s="1"/>
  <c r="L28" i="2" s="1"/>
  <c r="L29" i="2" s="1"/>
  <c r="L30" i="2" s="1"/>
  <c r="L31" i="2" s="1"/>
  <c r="L32" i="2" s="1"/>
  <c r="L33" i="2" s="1"/>
  <c r="L34" i="2" s="1"/>
  <c r="L35" i="2" s="1"/>
  <c r="L36" i="2" s="1"/>
  <c r="L37" i="2" s="1"/>
  <c r="L38" i="2" s="1"/>
  <c r="L39" i="2" s="1"/>
  <c r="L40" i="2" s="1"/>
  <c r="L41" i="2" s="1"/>
  <c r="L42" i="2" s="1"/>
  <c r="L43" i="2" s="1"/>
  <c r="L44" i="2" s="1"/>
  <c r="L45" i="2" s="1"/>
  <c r="L46" i="2" s="1"/>
  <c r="L47" i="2" s="1"/>
  <c r="L48" i="2" s="1"/>
  <c r="L49" i="2" s="1"/>
  <c r="L50" i="2" s="1"/>
  <c r="L51" i="2" s="1"/>
  <c r="L52" i="2" s="1"/>
  <c r="L53" i="2" s="1"/>
  <c r="L54" i="2" s="1"/>
  <c r="L55" i="2" s="1"/>
  <c r="L56" i="2" s="1"/>
  <c r="L57" i="2" s="1"/>
  <c r="L58" i="2" s="1"/>
  <c r="L59" i="2" s="1"/>
  <c r="L60" i="2" s="1"/>
  <c r="L61" i="2" s="1"/>
  <c r="L62" i="2" s="1"/>
  <c r="L63" i="2" s="1"/>
  <c r="L64" i="2" s="1"/>
  <c r="L65" i="2" s="1"/>
  <c r="L66" i="2" s="1"/>
  <c r="L67" i="2" s="1"/>
  <c r="L68" i="2" s="1"/>
  <c r="L69" i="2" s="1"/>
  <c r="L70" i="2" s="1"/>
  <c r="L71" i="2" s="1"/>
  <c r="L72" i="2" s="1"/>
  <c r="L73" i="2" s="1"/>
  <c r="L74" i="2" s="1"/>
  <c r="L75" i="2" s="1"/>
  <c r="L76" i="2" s="1"/>
  <c r="L77" i="2" s="1"/>
  <c r="L78" i="2" s="1"/>
  <c r="L79" i="2" s="1"/>
  <c r="L80" i="2" s="1"/>
  <c r="L81" i="2" s="1"/>
  <c r="L82" i="2" s="1"/>
  <c r="L83" i="2" s="1"/>
  <c r="L84" i="2" s="1"/>
  <c r="L85" i="2" s="1"/>
  <c r="L86" i="2" s="1"/>
  <c r="L87" i="2" s="1"/>
  <c r="L88" i="2" s="1"/>
  <c r="L89" i="2" s="1"/>
  <c r="L90" i="2" s="1"/>
  <c r="L91" i="2" s="1"/>
  <c r="L92" i="2" s="1"/>
  <c r="L93" i="2" s="1"/>
  <c r="L94" i="2" s="1"/>
  <c r="L95" i="2" s="1"/>
  <c r="L96" i="2" s="1"/>
  <c r="L97" i="2" s="1"/>
  <c r="L98" i="2" s="1"/>
  <c r="L99" i="2" s="1"/>
  <c r="L100" i="2" s="1"/>
  <c r="L101" i="2" s="1"/>
  <c r="G105" i="154" l="1"/>
  <c r="E46" i="154"/>
  <c r="H48" i="154"/>
  <c r="I48" i="154" s="1"/>
  <c r="A29" i="156"/>
  <c r="G106" i="154" l="1"/>
  <c r="H49" i="154"/>
  <c r="I49" i="154" s="1"/>
  <c r="F46" i="154"/>
  <c r="C29" i="156"/>
  <c r="B29" i="156"/>
  <c r="A30" i="156"/>
  <c r="G107" i="154" l="1"/>
  <c r="H50" i="154"/>
  <c r="I50" i="154" s="1"/>
  <c r="D47" i="154"/>
  <c r="A31" i="156"/>
  <c r="B30" i="156"/>
  <c r="C30" i="156"/>
  <c r="G108" i="154" l="1"/>
  <c r="E47" i="154"/>
  <c r="H51" i="154"/>
  <c r="I51" i="154" s="1"/>
  <c r="A32" i="156"/>
  <c r="C31" i="156"/>
  <c r="B31" i="156"/>
  <c r="T3" i="2"/>
  <c r="C47" i="165" l="1"/>
  <c r="B68" i="165"/>
  <c r="C47" i="162"/>
  <c r="C30" i="165"/>
  <c r="C70" i="162"/>
  <c r="C70" i="165"/>
  <c r="C37" i="162"/>
  <c r="C37" i="165"/>
  <c r="B68" i="162"/>
  <c r="C30" i="162"/>
  <c r="B68" i="155"/>
  <c r="C70" i="155"/>
  <c r="G109" i="154"/>
  <c r="C47" i="155"/>
  <c r="C37" i="155"/>
  <c r="C30" i="155"/>
  <c r="H52" i="154"/>
  <c r="I52" i="154" s="1"/>
  <c r="F47" i="154"/>
  <c r="D48" i="154" s="1"/>
  <c r="B32" i="156"/>
  <c r="C32" i="156"/>
  <c r="G110" i="154" l="1"/>
  <c r="E48" i="154"/>
  <c r="H53" i="154"/>
  <c r="I53" i="154" s="1"/>
  <c r="G111" i="154" l="1"/>
  <c r="H54" i="154"/>
  <c r="I54" i="154" s="1"/>
  <c r="F48" i="154"/>
  <c r="G112" i="154" l="1"/>
  <c r="D49" i="154"/>
  <c r="E49" i="154" s="1"/>
  <c r="F49" i="154" s="1"/>
  <c r="D50" i="154" s="1"/>
  <c r="E50" i="154" s="1"/>
  <c r="F50" i="154" s="1"/>
  <c r="H55" i="154"/>
  <c r="G113" i="154" l="1"/>
  <c r="I55" i="154"/>
  <c r="D51" i="154"/>
  <c r="E51" i="154" s="1"/>
  <c r="F51" i="154" s="1"/>
  <c r="D52" i="154" s="1"/>
  <c r="E52" i="154" s="1"/>
  <c r="F52" i="154" s="1"/>
  <c r="H56" i="154"/>
  <c r="I56" i="154" s="1"/>
  <c r="G114" i="154" l="1"/>
  <c r="D53" i="154"/>
  <c r="E53" i="154" s="1"/>
  <c r="F53" i="154" s="1"/>
  <c r="D54" i="154" s="1"/>
  <c r="E54" i="154" s="1"/>
  <c r="F54" i="154" s="1"/>
  <c r="D55" i="154" s="1"/>
  <c r="E55" i="154" s="1"/>
  <c r="F55" i="154" s="1"/>
  <c r="H57" i="154"/>
  <c r="I57" i="154" s="1"/>
  <c r="G115" i="154" l="1"/>
  <c r="D56" i="154"/>
  <c r="E56" i="154" s="1"/>
  <c r="H58" i="154"/>
  <c r="I58" i="154" s="1"/>
  <c r="G116" i="154" l="1"/>
  <c r="F56" i="154"/>
  <c r="D57" i="154" s="1"/>
  <c r="H59" i="154"/>
  <c r="I59" i="154" s="1"/>
  <c r="G117" i="154" l="1"/>
  <c r="E57" i="154"/>
  <c r="H60" i="154"/>
  <c r="I60" i="154" s="1"/>
  <c r="G118" i="154" l="1"/>
  <c r="H61" i="154"/>
  <c r="I61" i="154" s="1"/>
  <c r="F57" i="154"/>
  <c r="D58" i="154" s="1"/>
  <c r="G119" i="154" l="1"/>
  <c r="E58" i="154"/>
  <c r="H62" i="154"/>
  <c r="I62" i="154" s="1"/>
  <c r="G120" i="154" l="1"/>
  <c r="H63" i="154"/>
  <c r="I63" i="154" s="1"/>
  <c r="F58" i="154"/>
  <c r="D59" i="154" s="1"/>
  <c r="G121" i="154" l="1"/>
  <c r="H64" i="154"/>
  <c r="I64" i="154" s="1"/>
  <c r="E59" i="154"/>
  <c r="G122" i="154" l="1"/>
  <c r="H65" i="154"/>
  <c r="I65" i="154" s="1"/>
  <c r="F59" i="154"/>
  <c r="D60" i="154" s="1"/>
  <c r="G123" i="154" l="1"/>
  <c r="E60" i="154"/>
  <c r="H66" i="154"/>
  <c r="I66" i="154" s="1"/>
  <c r="G124" i="154" l="1"/>
  <c r="H67" i="154"/>
  <c r="F60" i="154"/>
  <c r="D61" i="154" s="1"/>
  <c r="E61" i="154" s="1"/>
  <c r="F61" i="154" s="1"/>
  <c r="D62" i="154" s="1"/>
  <c r="E62" i="154" s="1"/>
  <c r="F62" i="154" s="1"/>
  <c r="D63" i="154" s="1"/>
  <c r="E63" i="154" s="1"/>
  <c r="F63" i="154" s="1"/>
  <c r="D64" i="154" s="1"/>
  <c r="E64" i="154" s="1"/>
  <c r="F64" i="154" s="1"/>
  <c r="D65" i="154" s="1"/>
  <c r="E65" i="154" s="1"/>
  <c r="F65" i="154" s="1"/>
  <c r="D66" i="154" s="1"/>
  <c r="E66" i="154" s="1"/>
  <c r="F66" i="154" s="1"/>
  <c r="D67" i="154" s="1"/>
  <c r="I67" i="154" l="1"/>
  <c r="G125" i="154"/>
  <c r="E67" i="154"/>
  <c r="K55" i="155" s="1"/>
  <c r="H68" i="154"/>
  <c r="I68" i="154" s="1"/>
  <c r="G126" i="154" l="1"/>
  <c r="H69" i="154"/>
  <c r="I69" i="154" s="1"/>
  <c r="F67" i="154"/>
  <c r="D68" i="154" l="1"/>
  <c r="E68" i="154" s="1"/>
  <c r="G127" i="154"/>
  <c r="H70" i="154"/>
  <c r="I70" i="154" s="1"/>
  <c r="G128" i="154" l="1"/>
  <c r="H71" i="154"/>
  <c r="I71" i="154" s="1"/>
  <c r="F68" i="154"/>
  <c r="D69" i="154" s="1"/>
  <c r="G129" i="154" l="1"/>
  <c r="E69" i="154"/>
  <c r="H72" i="154"/>
  <c r="I72" i="154" s="1"/>
  <c r="G130" i="154" l="1"/>
  <c r="F69" i="154"/>
  <c r="D70" i="154" s="1"/>
  <c r="H73" i="154"/>
  <c r="I73" i="154" s="1"/>
  <c r="G131" i="154" l="1"/>
  <c r="H74" i="154"/>
  <c r="I74" i="154" s="1"/>
  <c r="E70" i="154"/>
  <c r="G132" i="154" l="1"/>
  <c r="F70" i="154"/>
  <c r="D71" i="154" s="1"/>
  <c r="H75" i="154"/>
  <c r="I75" i="154" s="1"/>
  <c r="G133" i="154" l="1"/>
  <c r="H76" i="154"/>
  <c r="I76" i="154" s="1"/>
  <c r="E71" i="154"/>
  <c r="G134" i="154" l="1"/>
  <c r="F71" i="154"/>
  <c r="D72" i="154" s="1"/>
  <c r="H77" i="154"/>
  <c r="I77" i="154" s="1"/>
  <c r="G135" i="154" l="1"/>
  <c r="H78" i="154"/>
  <c r="I78" i="154" s="1"/>
  <c r="E72" i="154"/>
  <c r="G136" i="154" l="1"/>
  <c r="F72" i="154"/>
  <c r="D73" i="154" s="1"/>
  <c r="E73" i="154" s="1"/>
  <c r="F73" i="154" s="1"/>
  <c r="D74" i="154" s="1"/>
  <c r="E74" i="154" s="1"/>
  <c r="F74" i="154" s="1"/>
  <c r="D75" i="154" s="1"/>
  <c r="E75" i="154" s="1"/>
  <c r="F75" i="154" s="1"/>
  <c r="D76" i="154" s="1"/>
  <c r="E76" i="154" s="1"/>
  <c r="F76" i="154" s="1"/>
  <c r="D77" i="154" s="1"/>
  <c r="E77" i="154" s="1"/>
  <c r="F77" i="154" s="1"/>
  <c r="D78" i="154" s="1"/>
  <c r="E78" i="154" s="1"/>
  <c r="F78" i="154" s="1"/>
  <c r="D79" i="154" s="1"/>
  <c r="H79" i="154"/>
  <c r="G137" i="154" l="1"/>
  <c r="I79" i="154"/>
  <c r="H80" i="154"/>
  <c r="I80" i="154" s="1"/>
  <c r="E79" i="154"/>
  <c r="G138" i="154" l="1"/>
  <c r="H81" i="154"/>
  <c r="I81" i="154" s="1"/>
  <c r="F79" i="154"/>
  <c r="G139" i="154" l="1"/>
  <c r="D80" i="154"/>
  <c r="E80" i="154" s="1"/>
  <c r="H82" i="154"/>
  <c r="I82" i="154" s="1"/>
  <c r="G140" i="154" l="1"/>
  <c r="F80" i="154"/>
  <c r="D81" i="154" s="1"/>
  <c r="H83" i="154"/>
  <c r="I83" i="154" s="1"/>
  <c r="G141" i="154" l="1"/>
  <c r="H84" i="154"/>
  <c r="I84" i="154" s="1"/>
  <c r="E81" i="154"/>
  <c r="G142" i="154" l="1"/>
  <c r="F81" i="154"/>
  <c r="D82" i="154" s="1"/>
  <c r="H85" i="154"/>
  <c r="I85" i="154" s="1"/>
  <c r="G143" i="154" l="1"/>
  <c r="H86" i="154"/>
  <c r="I86" i="154" s="1"/>
  <c r="E82" i="154"/>
  <c r="G144" i="154" l="1"/>
  <c r="H87" i="154"/>
  <c r="I87" i="154" s="1"/>
  <c r="F82" i="154"/>
  <c r="D83" i="154" s="1"/>
  <c r="G145" i="154" l="1"/>
  <c r="E83" i="154"/>
  <c r="H88" i="154"/>
  <c r="I88" i="154" s="1"/>
  <c r="G146" i="154" l="1"/>
  <c r="H89" i="154"/>
  <c r="I89" i="154" s="1"/>
  <c r="F83" i="154"/>
  <c r="D84" i="154" s="1"/>
  <c r="G147" i="154" l="1"/>
  <c r="E84" i="154"/>
  <c r="H90" i="154"/>
  <c r="I90" i="154" s="1"/>
  <c r="G148" i="154" l="1"/>
  <c r="H91" i="154"/>
  <c r="I91" i="154" s="1"/>
  <c r="F84" i="154"/>
  <c r="D85" i="154" s="1"/>
  <c r="E85" i="154" s="1"/>
  <c r="F85" i="154" s="1"/>
  <c r="D86" i="154" s="1"/>
  <c r="E86" i="154" s="1"/>
  <c r="F86" i="154" s="1"/>
  <c r="D87" i="154" s="1"/>
  <c r="E87" i="154" s="1"/>
  <c r="F87" i="154" s="1"/>
  <c r="D88" i="154" s="1"/>
  <c r="E88" i="154" s="1"/>
  <c r="F88" i="154" s="1"/>
  <c r="D89" i="154" s="1"/>
  <c r="E89" i="154" s="1"/>
  <c r="F89" i="154" s="1"/>
  <c r="D90" i="154" s="1"/>
  <c r="E90" i="154" s="1"/>
  <c r="F90" i="154" s="1"/>
  <c r="D91" i="154" s="1"/>
  <c r="G149" i="154" l="1"/>
  <c r="H92" i="154"/>
  <c r="I92" i="154" s="1"/>
  <c r="E91" i="154"/>
  <c r="G150" i="154" l="1"/>
  <c r="H93" i="154"/>
  <c r="I93" i="154" s="1"/>
  <c r="F91" i="154"/>
  <c r="G151" i="154" l="1"/>
  <c r="D92" i="154"/>
  <c r="H94" i="154"/>
  <c r="I94" i="154" s="1"/>
  <c r="G152" i="154" l="1"/>
  <c r="H95" i="154"/>
  <c r="I95" i="154" s="1"/>
  <c r="E92" i="154"/>
  <c r="G153" i="154" l="1"/>
  <c r="F92" i="154"/>
  <c r="H96" i="154"/>
  <c r="I96" i="154" s="1"/>
  <c r="G154" i="154" l="1"/>
  <c r="H97" i="154"/>
  <c r="D93" i="154"/>
  <c r="H98" i="154" l="1"/>
  <c r="I97" i="154"/>
  <c r="G155" i="154"/>
  <c r="I98" i="154"/>
  <c r="H99" i="154"/>
  <c r="E93" i="154"/>
  <c r="G156" i="154" l="1"/>
  <c r="I99" i="154"/>
  <c r="H100" i="154"/>
  <c r="F93" i="154"/>
  <c r="G157" i="154" l="1"/>
  <c r="I100" i="154"/>
  <c r="H101" i="154"/>
  <c r="D94" i="154"/>
  <c r="G158" i="154" l="1"/>
  <c r="I101" i="154"/>
  <c r="H102" i="154"/>
  <c r="E94" i="154"/>
  <c r="G159" i="154" l="1"/>
  <c r="I102" i="154"/>
  <c r="H103" i="154"/>
  <c r="F94" i="154"/>
  <c r="G160" i="154" l="1"/>
  <c r="K21" i="155"/>
  <c r="I103" i="154"/>
  <c r="H104" i="154"/>
  <c r="D95" i="154"/>
  <c r="G161" i="154" l="1"/>
  <c r="I104" i="154"/>
  <c r="H105" i="154"/>
  <c r="E95" i="154"/>
  <c r="G162" i="154" l="1"/>
  <c r="I105" i="154"/>
  <c r="H106" i="154"/>
  <c r="F95" i="154"/>
  <c r="G163" i="154" l="1"/>
  <c r="I106" i="154"/>
  <c r="H107" i="154"/>
  <c r="D96" i="154"/>
  <c r="G164" i="154" l="1"/>
  <c r="I107" i="154"/>
  <c r="H108" i="154"/>
  <c r="E96" i="154"/>
  <c r="G165" i="154" l="1"/>
  <c r="I108" i="154"/>
  <c r="H109" i="154"/>
  <c r="F96" i="154"/>
  <c r="G166" i="154" l="1"/>
  <c r="I109" i="154"/>
  <c r="H110" i="154"/>
  <c r="D97" i="154"/>
  <c r="G167" i="154" l="1"/>
  <c r="I110" i="154"/>
  <c r="H111" i="154"/>
  <c r="C9" i="156"/>
  <c r="E97" i="154"/>
  <c r="G168" i="154" l="1"/>
  <c r="I111" i="154"/>
  <c r="H112" i="154"/>
  <c r="J54" i="155"/>
  <c r="B9" i="156"/>
  <c r="F97" i="154"/>
  <c r="D98" i="154" l="1"/>
  <c r="G169" i="154"/>
  <c r="I112" i="154"/>
  <c r="H113" i="154"/>
  <c r="G170" i="154" l="1"/>
  <c r="E98" i="154"/>
  <c r="I113" i="154"/>
  <c r="H114" i="154"/>
  <c r="F98" i="154" l="1"/>
  <c r="D99" i="154" s="1"/>
  <c r="G171" i="154"/>
  <c r="I114" i="154"/>
  <c r="H115" i="154"/>
  <c r="G172" i="154" l="1"/>
  <c r="E99" i="154"/>
  <c r="I115" i="154"/>
  <c r="H116" i="154"/>
  <c r="F99" i="154" l="1"/>
  <c r="D100" i="154" s="1"/>
  <c r="G173" i="154"/>
  <c r="I116" i="154"/>
  <c r="H117" i="154"/>
  <c r="G174" i="154" l="1"/>
  <c r="E100" i="154"/>
  <c r="I117" i="154"/>
  <c r="H118" i="154"/>
  <c r="F100" i="154" l="1"/>
  <c r="D101" i="154" s="1"/>
  <c r="G175" i="154"/>
  <c r="I118" i="154"/>
  <c r="H119" i="154"/>
  <c r="G176" i="154" l="1"/>
  <c r="E101" i="154"/>
  <c r="I119" i="154"/>
  <c r="H120" i="154"/>
  <c r="F101" i="154" l="1"/>
  <c r="D102" i="154" s="1"/>
  <c r="E102" i="154" s="1"/>
  <c r="F102" i="154" s="1"/>
  <c r="D103" i="154" s="1"/>
  <c r="G177" i="154"/>
  <c r="I120" i="154"/>
  <c r="H121" i="154"/>
  <c r="G178" i="154" l="1"/>
  <c r="E103" i="154"/>
  <c r="C10" i="156"/>
  <c r="I121" i="154"/>
  <c r="H122" i="154"/>
  <c r="F103" i="154" l="1"/>
  <c r="D104" i="154" s="1"/>
  <c r="B10" i="156"/>
  <c r="G179" i="154"/>
  <c r="I122" i="154"/>
  <c r="H123" i="154"/>
  <c r="G180" i="154" l="1"/>
  <c r="E104" i="154"/>
  <c r="I123" i="154"/>
  <c r="H124" i="154"/>
  <c r="F104" i="154" l="1"/>
  <c r="D105" i="154" s="1"/>
  <c r="G181" i="154"/>
  <c r="I124" i="154"/>
  <c r="H125" i="154"/>
  <c r="G182" i="154" l="1"/>
  <c r="E105" i="154"/>
  <c r="I125" i="154"/>
  <c r="H126" i="154"/>
  <c r="F105" i="154" l="1"/>
  <c r="D106" i="154" s="1"/>
  <c r="G183" i="154"/>
  <c r="I126" i="154"/>
  <c r="H127" i="154"/>
  <c r="G184" i="154" l="1"/>
  <c r="E106" i="154"/>
  <c r="I127" i="154"/>
  <c r="H128" i="154"/>
  <c r="F106" i="154" l="1"/>
  <c r="D107" i="154" s="1"/>
  <c r="G185" i="154"/>
  <c r="I128" i="154"/>
  <c r="H129" i="154"/>
  <c r="G186" i="154" l="1"/>
  <c r="E107" i="154"/>
  <c r="I129" i="154"/>
  <c r="H130" i="154"/>
  <c r="F107" i="154" l="1"/>
  <c r="D108" i="154" s="1"/>
  <c r="G187" i="154"/>
  <c r="I130" i="154"/>
  <c r="H131" i="154"/>
  <c r="G188" i="154" l="1"/>
  <c r="E108" i="154"/>
  <c r="I131" i="154"/>
  <c r="H132" i="154"/>
  <c r="F108" i="154" l="1"/>
  <c r="G189" i="154"/>
  <c r="I132" i="154"/>
  <c r="H133" i="154"/>
  <c r="G190" i="154" l="1"/>
  <c r="D109" i="154"/>
  <c r="E109" i="154" s="1"/>
  <c r="F109" i="154" s="1"/>
  <c r="D110" i="154" s="1"/>
  <c r="E110" i="154" s="1"/>
  <c r="F110" i="154" s="1"/>
  <c r="D111" i="154" s="1"/>
  <c r="E111" i="154" s="1"/>
  <c r="F111" i="154" s="1"/>
  <c r="D112" i="154" s="1"/>
  <c r="E112" i="154" s="1"/>
  <c r="F112" i="154" s="1"/>
  <c r="D113" i="154" s="1"/>
  <c r="E113" i="154" s="1"/>
  <c r="F113" i="154" s="1"/>
  <c r="D114" i="154" s="1"/>
  <c r="E114" i="154" s="1"/>
  <c r="F114" i="154" s="1"/>
  <c r="D115" i="154" s="1"/>
  <c r="I133" i="154"/>
  <c r="H134" i="154"/>
  <c r="E115" i="154" l="1"/>
  <c r="C11" i="156"/>
  <c r="G191" i="154"/>
  <c r="I134" i="154"/>
  <c r="H135" i="154"/>
  <c r="G192" i="154" l="1"/>
  <c r="F115" i="154"/>
  <c r="D116" i="154" s="1"/>
  <c r="B11" i="156"/>
  <c r="I135" i="154"/>
  <c r="H136" i="154"/>
  <c r="E116" i="154" l="1"/>
  <c r="G193" i="154"/>
  <c r="I136" i="154"/>
  <c r="H137" i="154"/>
  <c r="G194" i="154" l="1"/>
  <c r="F116" i="154"/>
  <c r="D117" i="154" s="1"/>
  <c r="I137" i="154"/>
  <c r="H138" i="154"/>
  <c r="E117" i="154" l="1"/>
  <c r="G195" i="154"/>
  <c r="I138" i="154"/>
  <c r="H139" i="154"/>
  <c r="G196" i="154" l="1"/>
  <c r="F117" i="154"/>
  <c r="D118" i="154" s="1"/>
  <c r="I139" i="154"/>
  <c r="H140" i="154"/>
  <c r="E118" i="154" l="1"/>
  <c r="G197" i="154"/>
  <c r="I140" i="154"/>
  <c r="H141" i="154"/>
  <c r="G198" i="154" l="1"/>
  <c r="F118" i="154"/>
  <c r="D119" i="154" s="1"/>
  <c r="I141" i="154"/>
  <c r="H142" i="154"/>
  <c r="E119" i="154" l="1"/>
  <c r="G199" i="154"/>
  <c r="I142" i="154"/>
  <c r="H143" i="154"/>
  <c r="G200" i="154" l="1"/>
  <c r="F119" i="154"/>
  <c r="D120" i="154" s="1"/>
  <c r="I143" i="154"/>
  <c r="H144" i="154"/>
  <c r="E120" i="154" l="1"/>
  <c r="G201" i="154"/>
  <c r="I144" i="154"/>
  <c r="H145" i="154"/>
  <c r="I145" i="154" l="1"/>
  <c r="H146" i="154"/>
  <c r="G202" i="154"/>
  <c r="F120" i="154"/>
  <c r="D121" i="154" s="1"/>
  <c r="E121" i="154" s="1"/>
  <c r="F121" i="154" s="1"/>
  <c r="D122" i="154" l="1"/>
  <c r="E122" i="154" s="1"/>
  <c r="F122" i="154" s="1"/>
  <c r="D123" i="154" s="1"/>
  <c r="E123" i="154" s="1"/>
  <c r="F123" i="154" s="1"/>
  <c r="D124" i="154" s="1"/>
  <c r="E124" i="154" s="1"/>
  <c r="F124" i="154" s="1"/>
  <c r="D125" i="154" s="1"/>
  <c r="E125" i="154" s="1"/>
  <c r="F125" i="154" s="1"/>
  <c r="D126" i="154" s="1"/>
  <c r="E126" i="154" s="1"/>
  <c r="F126" i="154" s="1"/>
  <c r="G203" i="154"/>
  <c r="I146" i="154"/>
  <c r="H147" i="154"/>
  <c r="I147" i="154" l="1"/>
  <c r="H148" i="154"/>
  <c r="D127" i="154"/>
  <c r="G204" i="154"/>
  <c r="G205" i="154" l="1"/>
  <c r="E127" i="154"/>
  <c r="C12" i="156"/>
  <c r="I148" i="154"/>
  <c r="H149" i="154"/>
  <c r="I149" i="154" l="1"/>
  <c r="H150" i="154"/>
  <c r="B12" i="156"/>
  <c r="F127" i="154"/>
  <c r="D128" i="154" s="1"/>
  <c r="G206" i="154"/>
  <c r="G207" i="154" l="1"/>
  <c r="E128" i="154"/>
  <c r="I150" i="154"/>
  <c r="H151" i="154"/>
  <c r="F128" i="154" l="1"/>
  <c r="D129" i="154" s="1"/>
  <c r="I151" i="154"/>
  <c r="H152" i="154"/>
  <c r="G208" i="154"/>
  <c r="G209" i="154" l="1"/>
  <c r="I152" i="154"/>
  <c r="H153" i="154"/>
  <c r="E129" i="154"/>
  <c r="F129" i="154" l="1"/>
  <c r="I153" i="154"/>
  <c r="H154" i="154"/>
  <c r="G210" i="154"/>
  <c r="G211" i="154" l="1"/>
  <c r="I154" i="154"/>
  <c r="H155" i="154"/>
  <c r="D130" i="154"/>
  <c r="E130" i="154" l="1"/>
  <c r="I155" i="154"/>
  <c r="H156" i="154"/>
  <c r="G212" i="154"/>
  <c r="G213" i="154" l="1"/>
  <c r="I156" i="154"/>
  <c r="H157" i="154"/>
  <c r="F130" i="154"/>
  <c r="D131" i="154" s="1"/>
  <c r="E131" i="154" l="1"/>
  <c r="I157" i="154"/>
  <c r="H158" i="154"/>
  <c r="G214" i="154"/>
  <c r="G215" i="154" l="1"/>
  <c r="I158" i="154"/>
  <c r="H159" i="154"/>
  <c r="F131" i="154"/>
  <c r="D132" i="154" s="1"/>
  <c r="I159" i="154" l="1"/>
  <c r="H160" i="154"/>
  <c r="E132" i="154"/>
  <c r="G216" i="154"/>
  <c r="G217" i="154" l="1"/>
  <c r="F132" i="154"/>
  <c r="D133" i="154" s="1"/>
  <c r="E133" i="154" s="1"/>
  <c r="F133" i="154" s="1"/>
  <c r="D134" i="154" s="1"/>
  <c r="E134" i="154" s="1"/>
  <c r="F134" i="154" s="1"/>
  <c r="D135" i="154" s="1"/>
  <c r="E135" i="154" s="1"/>
  <c r="F135" i="154" s="1"/>
  <c r="D136" i="154" s="1"/>
  <c r="E136" i="154" s="1"/>
  <c r="F136" i="154" s="1"/>
  <c r="D137" i="154" s="1"/>
  <c r="E137" i="154" s="1"/>
  <c r="F137" i="154" s="1"/>
  <c r="D138" i="154" s="1"/>
  <c r="E138" i="154" s="1"/>
  <c r="F138" i="154" s="1"/>
  <c r="D139" i="154" s="1"/>
  <c r="I160" i="154"/>
  <c r="H161" i="154"/>
  <c r="I161" i="154" l="1"/>
  <c r="H162" i="154"/>
  <c r="E139" i="154"/>
  <c r="C13" i="156"/>
  <c r="G218" i="154"/>
  <c r="G219" i="154" l="1"/>
  <c r="F139" i="154"/>
  <c r="B13" i="156"/>
  <c r="I162" i="154"/>
  <c r="H163" i="154"/>
  <c r="D140" i="154" l="1"/>
  <c r="I163" i="154"/>
  <c r="H164" i="154"/>
  <c r="G220" i="154"/>
  <c r="G221" i="154" l="1"/>
  <c r="I164" i="154"/>
  <c r="H165" i="154"/>
  <c r="E140" i="154"/>
  <c r="I165" i="154" l="1"/>
  <c r="H166" i="154"/>
  <c r="F140" i="154"/>
  <c r="D141" i="154" s="1"/>
  <c r="G222" i="154"/>
  <c r="G223" i="154" l="1"/>
  <c r="E141" i="154"/>
  <c r="I166" i="154"/>
  <c r="H167" i="154"/>
  <c r="I167" i="154" l="1"/>
  <c r="H168" i="154"/>
  <c r="F141" i="154"/>
  <c r="G224" i="154"/>
  <c r="G225" i="154" l="1"/>
  <c r="D142" i="154"/>
  <c r="I168" i="154"/>
  <c r="H169" i="154"/>
  <c r="E142" i="154" l="1"/>
  <c r="I169" i="154"/>
  <c r="H170" i="154"/>
  <c r="G226" i="154"/>
  <c r="G227" i="154" l="1"/>
  <c r="I170" i="154"/>
  <c r="H171" i="154"/>
  <c r="F142" i="154"/>
  <c r="I171" i="154" l="1"/>
  <c r="H172" i="154"/>
  <c r="D143" i="154"/>
  <c r="G228" i="154"/>
  <c r="E143" i="154" l="1"/>
  <c r="G229" i="154"/>
  <c r="I172" i="154"/>
  <c r="H173" i="154"/>
  <c r="I173" i="154" l="1"/>
  <c r="H174" i="154"/>
  <c r="G230" i="154"/>
  <c r="F143" i="154"/>
  <c r="D144" i="154" l="1"/>
  <c r="I174" i="154"/>
  <c r="H175" i="154"/>
  <c r="G231" i="154"/>
  <c r="G232" i="154" l="1"/>
  <c r="I175" i="154"/>
  <c r="H176" i="154"/>
  <c r="E144" i="154"/>
  <c r="I176" i="154" l="1"/>
  <c r="H177" i="154"/>
  <c r="F144" i="154"/>
  <c r="D145" i="154" s="1"/>
  <c r="E145" i="154" s="1"/>
  <c r="F145" i="154" s="1"/>
  <c r="G233" i="154"/>
  <c r="G234" i="154" l="1"/>
  <c r="D146" i="154"/>
  <c r="E146" i="154" s="1"/>
  <c r="F146" i="154"/>
  <c r="I177" i="154"/>
  <c r="H178" i="154"/>
  <c r="D147" i="154" l="1"/>
  <c r="E147" i="154" s="1"/>
  <c r="F147" i="154" s="1"/>
  <c r="I178" i="154"/>
  <c r="H179" i="154"/>
  <c r="G235" i="154"/>
  <c r="D148" i="154" l="1"/>
  <c r="E148" i="154" s="1"/>
  <c r="F148" i="154" s="1"/>
  <c r="G236" i="154"/>
  <c r="I179" i="154"/>
  <c r="H180" i="154"/>
  <c r="I180" i="154" l="1"/>
  <c r="H181" i="154"/>
  <c r="G237" i="154"/>
  <c r="D149" i="154"/>
  <c r="E149" i="154" s="1"/>
  <c r="F149" i="154" s="1"/>
  <c r="D150" i="154" l="1"/>
  <c r="E150" i="154" s="1"/>
  <c r="F150" i="154" s="1"/>
  <c r="G238" i="154"/>
  <c r="I181" i="154"/>
  <c r="H182" i="154"/>
  <c r="D151" i="154" l="1"/>
  <c r="E151" i="154" s="1"/>
  <c r="F151" i="154" s="1"/>
  <c r="G239" i="154"/>
  <c r="I182" i="154"/>
  <c r="H183" i="154"/>
  <c r="D152" i="154" l="1"/>
  <c r="E152" i="154" s="1"/>
  <c r="F152" i="154" s="1"/>
  <c r="G240" i="154"/>
  <c r="I183" i="154"/>
  <c r="H184" i="154"/>
  <c r="D153" i="154" l="1"/>
  <c r="E153" i="154" s="1"/>
  <c r="F153" i="154" s="1"/>
  <c r="G241" i="154"/>
  <c r="I184" i="154"/>
  <c r="H185" i="154"/>
  <c r="D154" i="154" l="1"/>
  <c r="E154" i="154" s="1"/>
  <c r="F154" i="154" s="1"/>
  <c r="G242" i="154"/>
  <c r="I185" i="154"/>
  <c r="H186" i="154"/>
  <c r="D155" i="154" l="1"/>
  <c r="E155" i="154" s="1"/>
  <c r="F155" i="154" s="1"/>
  <c r="G243" i="154"/>
  <c r="I186" i="154"/>
  <c r="H187" i="154"/>
  <c r="D156" i="154" l="1"/>
  <c r="E156" i="154" s="1"/>
  <c r="F156" i="154" s="1"/>
  <c r="I187" i="154"/>
  <c r="H188" i="154"/>
  <c r="G244" i="154"/>
  <c r="G245" i="154" l="1"/>
  <c r="I188" i="154"/>
  <c r="H189" i="154"/>
  <c r="D157" i="154"/>
  <c r="E157" i="154" s="1"/>
  <c r="F157" i="154" s="1"/>
  <c r="D158" i="154" l="1"/>
  <c r="E158" i="154" s="1"/>
  <c r="F158" i="154" s="1"/>
  <c r="I189" i="154"/>
  <c r="H190" i="154"/>
  <c r="G246" i="154"/>
  <c r="D159" i="154" l="1"/>
  <c r="E159" i="154" s="1"/>
  <c r="F159" i="154" s="1"/>
  <c r="G247" i="154"/>
  <c r="I190" i="154"/>
  <c r="H191" i="154"/>
  <c r="D160" i="154" l="1"/>
  <c r="E160" i="154" s="1"/>
  <c r="F160" i="154" s="1"/>
  <c r="G248" i="154"/>
  <c r="I191" i="154"/>
  <c r="H192" i="154"/>
  <c r="D161" i="154" l="1"/>
  <c r="E161" i="154" s="1"/>
  <c r="F161" i="154" s="1"/>
  <c r="G249" i="154"/>
  <c r="I192" i="154"/>
  <c r="H193" i="154"/>
  <c r="D162" i="154" l="1"/>
  <c r="E162" i="154" s="1"/>
  <c r="F162" i="154" s="1"/>
  <c r="G250" i="154"/>
  <c r="I193" i="154"/>
  <c r="H194" i="154"/>
  <c r="G251" i="154" l="1"/>
  <c r="I194" i="154"/>
  <c r="H195" i="154"/>
  <c r="D163" i="154"/>
  <c r="E163" i="154" s="1"/>
  <c r="F163" i="154" s="1"/>
  <c r="D164" i="154" l="1"/>
  <c r="E164" i="154" s="1"/>
  <c r="F164" i="154"/>
  <c r="I195" i="154"/>
  <c r="H196" i="154"/>
  <c r="G252" i="154"/>
  <c r="G253" i="154" l="1"/>
  <c r="I196" i="154"/>
  <c r="H197" i="154"/>
  <c r="D165" i="154"/>
  <c r="E165" i="154" s="1"/>
  <c r="F165" i="154" s="1"/>
  <c r="D166" i="154" l="1"/>
  <c r="E166" i="154" s="1"/>
  <c r="F166" i="154" s="1"/>
  <c r="I197" i="154"/>
  <c r="H198" i="154"/>
  <c r="G254" i="154"/>
  <c r="D167" i="154" l="1"/>
  <c r="E167" i="154" s="1"/>
  <c r="F167" i="154" s="1"/>
  <c r="G255" i="154"/>
  <c r="I198" i="154"/>
  <c r="H199" i="154"/>
  <c r="D168" i="154" l="1"/>
  <c r="E168" i="154" s="1"/>
  <c r="F168" i="154" s="1"/>
  <c r="I199" i="154"/>
  <c r="H200" i="154"/>
  <c r="G256" i="154"/>
  <c r="D169" i="154" l="1"/>
  <c r="E169" i="154" s="1"/>
  <c r="F169" i="154" s="1"/>
  <c r="G257" i="154"/>
  <c r="I200" i="154"/>
  <c r="H201" i="154"/>
  <c r="G258" i="154" l="1"/>
  <c r="I201" i="154"/>
  <c r="H202" i="154"/>
  <c r="D170" i="154"/>
  <c r="E170" i="154" s="1"/>
  <c r="F170" i="154" s="1"/>
  <c r="D171" i="154" l="1"/>
  <c r="E171" i="154" s="1"/>
  <c r="F171" i="154" s="1"/>
  <c r="I202" i="154"/>
  <c r="H203" i="154"/>
  <c r="G259" i="154"/>
  <c r="D172" i="154" l="1"/>
  <c r="E172" i="154" s="1"/>
  <c r="F172" i="154"/>
  <c r="G260" i="154"/>
  <c r="I203" i="154"/>
  <c r="H204" i="154"/>
  <c r="I204" i="154" l="1"/>
  <c r="H205" i="154"/>
  <c r="G261" i="154"/>
  <c r="D173" i="154"/>
  <c r="E173" i="154" s="1"/>
  <c r="F173" i="154" s="1"/>
  <c r="D174" i="154" l="1"/>
  <c r="E174" i="154" s="1"/>
  <c r="F174" i="154" s="1"/>
  <c r="G262" i="154"/>
  <c r="I205" i="154"/>
  <c r="H206" i="154"/>
  <c r="D175" i="154" l="1"/>
  <c r="E175" i="154" s="1"/>
  <c r="F175" i="154" s="1"/>
  <c r="I206" i="154"/>
  <c r="H207" i="154"/>
  <c r="G263" i="154"/>
  <c r="D176" i="154" l="1"/>
  <c r="E176" i="154" s="1"/>
  <c r="F176" i="154" s="1"/>
  <c r="I207" i="154"/>
  <c r="H208" i="154"/>
  <c r="G264" i="154"/>
  <c r="D177" i="154" l="1"/>
  <c r="E177" i="154" s="1"/>
  <c r="F177" i="154" s="1"/>
  <c r="G265" i="154"/>
  <c r="I208" i="154"/>
  <c r="H209" i="154"/>
  <c r="D178" i="154" l="1"/>
  <c r="E178" i="154" s="1"/>
  <c r="F178" i="154" s="1"/>
  <c r="I209" i="154"/>
  <c r="H210" i="154"/>
  <c r="G266" i="154"/>
  <c r="D179" i="154" l="1"/>
  <c r="E179" i="154" s="1"/>
  <c r="F179" i="154" s="1"/>
  <c r="G267" i="154"/>
  <c r="I210" i="154"/>
  <c r="H211" i="154"/>
  <c r="D180" i="154" l="1"/>
  <c r="E180" i="154" s="1"/>
  <c r="F180" i="154"/>
  <c r="G268" i="154"/>
  <c r="I211" i="154"/>
  <c r="H212" i="154"/>
  <c r="I212" i="154" l="1"/>
  <c r="H213" i="154"/>
  <c r="G269" i="154"/>
  <c r="D181" i="154"/>
  <c r="E181" i="154" s="1"/>
  <c r="F181" i="154" s="1"/>
  <c r="D182" i="154" l="1"/>
  <c r="E182" i="154" s="1"/>
  <c r="F182" i="154" s="1"/>
  <c r="G270" i="154"/>
  <c r="I213" i="154"/>
  <c r="H214" i="154"/>
  <c r="D183" i="154" l="1"/>
  <c r="E183" i="154" s="1"/>
  <c r="F183" i="154" s="1"/>
  <c r="G271" i="154"/>
  <c r="I214" i="154"/>
  <c r="H215" i="154"/>
  <c r="D184" i="154" l="1"/>
  <c r="E184" i="154" s="1"/>
  <c r="F184" i="154" s="1"/>
  <c r="G272" i="154"/>
  <c r="I215" i="154"/>
  <c r="H216" i="154"/>
  <c r="D185" i="154" l="1"/>
  <c r="E185" i="154" s="1"/>
  <c r="F185" i="154" s="1"/>
  <c r="I216" i="154"/>
  <c r="H217" i="154"/>
  <c r="G273" i="154"/>
  <c r="G274" i="154" l="1"/>
  <c r="I217" i="154"/>
  <c r="H218" i="154"/>
  <c r="D186" i="154"/>
  <c r="E186" i="154" s="1"/>
  <c r="F186" i="154" s="1"/>
  <c r="D187" i="154" l="1"/>
  <c r="E187" i="154" s="1"/>
  <c r="F187" i="154" s="1"/>
  <c r="I218" i="154"/>
  <c r="H219" i="154"/>
  <c r="G275" i="154"/>
  <c r="D188" i="154" l="1"/>
  <c r="E188" i="154" s="1"/>
  <c r="F188" i="154"/>
  <c r="G276" i="154"/>
  <c r="I219" i="154"/>
  <c r="H220" i="154"/>
  <c r="I220" i="154" l="1"/>
  <c r="H221" i="154"/>
  <c r="D189" i="154"/>
  <c r="E189" i="154" s="1"/>
  <c r="F189" i="154" s="1"/>
  <c r="G277" i="154"/>
  <c r="D190" i="154" l="1"/>
  <c r="E190" i="154" s="1"/>
  <c r="F190" i="154" s="1"/>
  <c r="G278" i="154"/>
  <c r="I221" i="154"/>
  <c r="H222" i="154"/>
  <c r="D191" i="154" l="1"/>
  <c r="E191" i="154" s="1"/>
  <c r="F191" i="154" s="1"/>
  <c r="G279" i="154"/>
  <c r="I222" i="154"/>
  <c r="H223" i="154"/>
  <c r="D192" i="154" l="1"/>
  <c r="E192" i="154" s="1"/>
  <c r="F192" i="154" s="1"/>
  <c r="G280" i="154"/>
  <c r="I223" i="154"/>
  <c r="H224" i="154"/>
  <c r="D193" i="154" l="1"/>
  <c r="E193" i="154" s="1"/>
  <c r="F193" i="154" s="1"/>
  <c r="G281" i="154"/>
  <c r="I224" i="154"/>
  <c r="H225" i="154"/>
  <c r="G282" i="154" l="1"/>
  <c r="I225" i="154"/>
  <c r="H226" i="154"/>
  <c r="D194" i="154"/>
  <c r="E194" i="154" s="1"/>
  <c r="F194" i="154" s="1"/>
  <c r="D195" i="154" l="1"/>
  <c r="E195" i="154" s="1"/>
  <c r="F195" i="154" s="1"/>
  <c r="I226" i="154"/>
  <c r="H227" i="154"/>
  <c r="G283" i="154"/>
  <c r="D196" i="154" l="1"/>
  <c r="E196" i="154" s="1"/>
  <c r="F196" i="154" s="1"/>
  <c r="I227" i="154"/>
  <c r="H228" i="154"/>
  <c r="G284" i="154"/>
  <c r="G285" i="154" l="1"/>
  <c r="I228" i="154"/>
  <c r="H229" i="154"/>
  <c r="D197" i="154"/>
  <c r="E197" i="154" s="1"/>
  <c r="F197" i="154" s="1"/>
  <c r="D198" i="154" l="1"/>
  <c r="E198" i="154" s="1"/>
  <c r="F198" i="154" s="1"/>
  <c r="I229" i="154"/>
  <c r="H230" i="154"/>
  <c r="G286" i="154"/>
  <c r="D199" i="154" l="1"/>
  <c r="G287" i="154"/>
  <c r="I230" i="154"/>
  <c r="H231" i="154"/>
  <c r="G288" i="154" l="1"/>
  <c r="E199" i="154"/>
  <c r="C14" i="156"/>
  <c r="I231" i="154"/>
  <c r="H232" i="154"/>
  <c r="I232" i="154" l="1"/>
  <c r="H233" i="154"/>
  <c r="B14" i="156"/>
  <c r="F199" i="154"/>
  <c r="G289" i="154"/>
  <c r="D200" i="154" l="1"/>
  <c r="I233" i="154"/>
  <c r="H234" i="154"/>
  <c r="G290" i="154"/>
  <c r="E200" i="154" l="1"/>
  <c r="G291" i="154"/>
  <c r="I234" i="154"/>
  <c r="H235" i="154"/>
  <c r="I235" i="154" l="1"/>
  <c r="H236" i="154"/>
  <c r="G292" i="154"/>
  <c r="F200" i="154"/>
  <c r="D201" i="154" l="1"/>
  <c r="I236" i="154"/>
  <c r="H237" i="154"/>
  <c r="G293" i="154"/>
  <c r="G294" i="154" l="1"/>
  <c r="E201" i="154"/>
  <c r="I237" i="154"/>
  <c r="H238" i="154"/>
  <c r="F201" i="154" l="1"/>
  <c r="I238" i="154"/>
  <c r="H239" i="154"/>
  <c r="G295" i="154"/>
  <c r="G296" i="154" l="1"/>
  <c r="I239" i="154"/>
  <c r="H240" i="154"/>
  <c r="D202" i="154"/>
  <c r="E202" i="154" l="1"/>
  <c r="I240" i="154"/>
  <c r="H241" i="154"/>
  <c r="G297" i="154"/>
  <c r="G298" i="154" l="1"/>
  <c r="I241" i="154"/>
  <c r="H242" i="154"/>
  <c r="F202" i="154"/>
  <c r="I242" i="154" l="1"/>
  <c r="H243" i="154"/>
  <c r="D203" i="154"/>
  <c r="G299" i="154"/>
  <c r="E203" i="154" l="1"/>
  <c r="G300" i="154"/>
  <c r="I243" i="154"/>
  <c r="H244" i="154"/>
  <c r="I244" i="154" l="1"/>
  <c r="H245" i="154"/>
  <c r="G301" i="154"/>
  <c r="F203" i="154"/>
  <c r="D204" i="154" l="1"/>
  <c r="I245" i="154"/>
  <c r="H246" i="154"/>
  <c r="G302" i="154"/>
  <c r="G303" i="154" l="1"/>
  <c r="I246" i="154"/>
  <c r="H247" i="154"/>
  <c r="E204" i="154"/>
  <c r="F204" i="154" l="1"/>
  <c r="I247" i="154"/>
  <c r="H248" i="154"/>
  <c r="G304" i="154"/>
  <c r="I248" i="154" l="1"/>
  <c r="H249" i="154"/>
  <c r="G305" i="154"/>
  <c r="D205" i="154"/>
  <c r="E205" i="154" s="1"/>
  <c r="F205" i="154" s="1"/>
  <c r="D206" i="154" l="1"/>
  <c r="E206" i="154" s="1"/>
  <c r="F206" i="154" s="1"/>
  <c r="G306" i="154"/>
  <c r="I249" i="154"/>
  <c r="H250" i="154"/>
  <c r="D207" i="154" l="1"/>
  <c r="E207" i="154" s="1"/>
  <c r="F207" i="154" s="1"/>
  <c r="G307" i="154"/>
  <c r="I250" i="154"/>
  <c r="H251" i="154"/>
  <c r="D208" i="154" l="1"/>
  <c r="E208" i="154" s="1"/>
  <c r="F208" i="154" s="1"/>
  <c r="G308" i="154"/>
  <c r="I251" i="154"/>
  <c r="H252" i="154"/>
  <c r="D209" i="154" l="1"/>
  <c r="E209" i="154" s="1"/>
  <c r="F209" i="154" s="1"/>
  <c r="G309" i="154"/>
  <c r="I252" i="154"/>
  <c r="H253" i="154"/>
  <c r="D210" i="154" l="1"/>
  <c r="E210" i="154" s="1"/>
  <c r="F210" i="154" s="1"/>
  <c r="G310" i="154"/>
  <c r="I253" i="154"/>
  <c r="H254" i="154"/>
  <c r="I254" i="154" l="1"/>
  <c r="H255" i="154"/>
  <c r="D211" i="154"/>
  <c r="E211" i="154" s="1"/>
  <c r="F211" i="154" s="1"/>
  <c r="G311" i="154"/>
  <c r="D212" i="154" l="1"/>
  <c r="E212" i="154" s="1"/>
  <c r="F212" i="154" s="1"/>
  <c r="G312" i="154"/>
  <c r="I255" i="154"/>
  <c r="H256" i="154"/>
  <c r="D213" i="154" l="1"/>
  <c r="E213" i="154" s="1"/>
  <c r="F213" i="154" s="1"/>
  <c r="G313" i="154"/>
  <c r="I256" i="154"/>
  <c r="H257" i="154"/>
  <c r="D214" i="154" l="1"/>
  <c r="E214" i="154" s="1"/>
  <c r="F214" i="154" s="1"/>
  <c r="G314" i="154"/>
  <c r="I257" i="154"/>
  <c r="H258" i="154"/>
  <c r="D215" i="154" l="1"/>
  <c r="E215" i="154" s="1"/>
  <c r="F215" i="154" s="1"/>
  <c r="I258" i="154"/>
  <c r="H259" i="154"/>
  <c r="G315" i="154"/>
  <c r="D216" i="154" l="1"/>
  <c r="E216" i="154" s="1"/>
  <c r="F216" i="154" s="1"/>
  <c r="G316" i="154"/>
  <c r="I259" i="154"/>
  <c r="H260" i="154"/>
  <c r="D217" i="154" l="1"/>
  <c r="E217" i="154" s="1"/>
  <c r="F217" i="154" s="1"/>
  <c r="I260" i="154"/>
  <c r="H261" i="154"/>
  <c r="G317" i="154"/>
  <c r="D218" i="154" l="1"/>
  <c r="E218" i="154" s="1"/>
  <c r="F218" i="154" s="1"/>
  <c r="G318" i="154"/>
  <c r="I261" i="154"/>
  <c r="H262" i="154"/>
  <c r="I262" i="154" l="1"/>
  <c r="H263" i="154"/>
  <c r="G319" i="154"/>
  <c r="D219" i="154"/>
  <c r="E219" i="154" s="1"/>
  <c r="F219" i="154" s="1"/>
  <c r="D220" i="154" l="1"/>
  <c r="E220" i="154" s="1"/>
  <c r="F220" i="154" s="1"/>
  <c r="I263" i="154"/>
  <c r="H264" i="154"/>
  <c r="G320" i="154"/>
  <c r="D221" i="154" l="1"/>
  <c r="E221" i="154" s="1"/>
  <c r="F221" i="154" s="1"/>
  <c r="G321" i="154"/>
  <c r="I264" i="154"/>
  <c r="H265" i="154"/>
  <c r="D222" i="154" l="1"/>
  <c r="E222" i="154" s="1"/>
  <c r="F222" i="154" s="1"/>
  <c r="G322" i="154"/>
  <c r="I265" i="154"/>
  <c r="H266" i="154"/>
  <c r="D223" i="154" l="1"/>
  <c r="E223" i="154" s="1"/>
  <c r="F223" i="154" s="1"/>
  <c r="G323" i="154"/>
  <c r="I266" i="154"/>
  <c r="H267" i="154"/>
  <c r="D224" i="154" l="1"/>
  <c r="E224" i="154" s="1"/>
  <c r="F224" i="154" s="1"/>
  <c r="G324" i="154"/>
  <c r="I267" i="154"/>
  <c r="H268" i="154"/>
  <c r="D225" i="154" l="1"/>
  <c r="E225" i="154" s="1"/>
  <c r="F225" i="154" s="1"/>
  <c r="G325" i="154"/>
  <c r="I268" i="154"/>
  <c r="H269" i="154"/>
  <c r="D226" i="154" l="1"/>
  <c r="E226" i="154" s="1"/>
  <c r="F226" i="154" s="1"/>
  <c r="G326" i="154"/>
  <c r="I269" i="154"/>
  <c r="H270" i="154"/>
  <c r="D227" i="154" l="1"/>
  <c r="E227" i="154" s="1"/>
  <c r="F227" i="154" s="1"/>
  <c r="I270" i="154"/>
  <c r="H271" i="154"/>
  <c r="G327" i="154"/>
  <c r="D228" i="154" l="1"/>
  <c r="E228" i="154" s="1"/>
  <c r="F228" i="154" s="1"/>
  <c r="G328" i="154"/>
  <c r="I271" i="154"/>
  <c r="H272" i="154"/>
  <c r="D229" i="154" l="1"/>
  <c r="E229" i="154" s="1"/>
  <c r="F229" i="154" s="1"/>
  <c r="I272" i="154"/>
  <c r="H273" i="154"/>
  <c r="G329" i="154"/>
  <c r="D230" i="154" l="1"/>
  <c r="E230" i="154" s="1"/>
  <c r="F230" i="154" s="1"/>
  <c r="I273" i="154"/>
  <c r="H274" i="154"/>
  <c r="G330" i="154"/>
  <c r="D231" i="154" l="1"/>
  <c r="E231" i="154" s="1"/>
  <c r="F231" i="154" s="1"/>
  <c r="I274" i="154"/>
  <c r="H275" i="154"/>
  <c r="G331" i="154"/>
  <c r="D232" i="154" l="1"/>
  <c r="E232" i="154" s="1"/>
  <c r="F232" i="154" s="1"/>
  <c r="G332" i="154"/>
  <c r="I275" i="154"/>
  <c r="H276" i="154"/>
  <c r="D233" i="154" l="1"/>
  <c r="E233" i="154" s="1"/>
  <c r="F233" i="154" s="1"/>
  <c r="G333" i="154"/>
  <c r="I276" i="154"/>
  <c r="H277" i="154"/>
  <c r="D234" i="154" l="1"/>
  <c r="E234" i="154" s="1"/>
  <c r="F234" i="154" s="1"/>
  <c r="I277" i="154"/>
  <c r="H278" i="154"/>
  <c r="G334" i="154"/>
  <c r="G335" i="154" l="1"/>
  <c r="I278" i="154"/>
  <c r="H279" i="154"/>
  <c r="D235" i="154"/>
  <c r="E235" i="154" s="1"/>
  <c r="F235" i="154" s="1"/>
  <c r="D236" i="154" l="1"/>
  <c r="E236" i="154" s="1"/>
  <c r="F236" i="154" s="1"/>
  <c r="I279" i="154"/>
  <c r="H280" i="154"/>
  <c r="G336" i="154"/>
  <c r="I280" i="154" l="1"/>
  <c r="H281" i="154"/>
  <c r="G337" i="154"/>
  <c r="D237" i="154"/>
  <c r="E237" i="154" s="1"/>
  <c r="F237" i="154" s="1"/>
  <c r="D238" i="154" l="1"/>
  <c r="E238" i="154" s="1"/>
  <c r="F238" i="154" s="1"/>
  <c r="G338" i="154"/>
  <c r="I281" i="154"/>
  <c r="H282" i="154"/>
  <c r="D239" i="154" l="1"/>
  <c r="E239" i="154" s="1"/>
  <c r="F239" i="154" s="1"/>
  <c r="G339" i="154"/>
  <c r="I282" i="154"/>
  <c r="H283" i="154"/>
  <c r="D240" i="154" l="1"/>
  <c r="E240" i="154" s="1"/>
  <c r="F240" i="154" s="1"/>
  <c r="G340" i="154"/>
  <c r="I283" i="154"/>
  <c r="H284" i="154"/>
  <c r="D241" i="154" l="1"/>
  <c r="E241" i="154" s="1"/>
  <c r="F241" i="154" s="1"/>
  <c r="I284" i="154"/>
  <c r="H285" i="154"/>
  <c r="G341" i="154"/>
  <c r="D242" i="154" l="1"/>
  <c r="E242" i="154" s="1"/>
  <c r="F242" i="154" s="1"/>
  <c r="G342" i="154"/>
  <c r="I285" i="154"/>
  <c r="H286" i="154"/>
  <c r="I286" i="154" l="1"/>
  <c r="H287" i="154"/>
  <c r="G343" i="154"/>
  <c r="D243" i="154"/>
  <c r="E243" i="154" s="1"/>
  <c r="F243" i="154" s="1"/>
  <c r="D244" i="154" l="1"/>
  <c r="E244" i="154" s="1"/>
  <c r="F244" i="154"/>
  <c r="G344" i="154"/>
  <c r="I287" i="154"/>
  <c r="H288" i="154"/>
  <c r="I288" i="154" l="1"/>
  <c r="H289" i="154"/>
  <c r="G345" i="154"/>
  <c r="D245" i="154"/>
  <c r="E245" i="154" s="1"/>
  <c r="F245" i="154" s="1"/>
  <c r="D246" i="154" l="1"/>
  <c r="E246" i="154" s="1"/>
  <c r="F246" i="154" s="1"/>
  <c r="G346" i="154"/>
  <c r="I289" i="154"/>
  <c r="H290" i="154"/>
  <c r="D247" i="154" l="1"/>
  <c r="E247" i="154" s="1"/>
  <c r="F247" i="154" s="1"/>
  <c r="G347" i="154"/>
  <c r="I290" i="154"/>
  <c r="H291" i="154"/>
  <c r="D248" i="154" l="1"/>
  <c r="E248" i="154" s="1"/>
  <c r="F248" i="154" s="1"/>
  <c r="I291" i="154"/>
  <c r="H292" i="154"/>
  <c r="G348" i="154"/>
  <c r="D249" i="154" l="1"/>
  <c r="E249" i="154" s="1"/>
  <c r="F249" i="154"/>
  <c r="I292" i="154"/>
  <c r="H293" i="154"/>
  <c r="G349" i="154"/>
  <c r="G350" i="154" l="1"/>
  <c r="I293" i="154"/>
  <c r="H294" i="154"/>
  <c r="D250" i="154"/>
  <c r="E250" i="154" s="1"/>
  <c r="F250" i="154" s="1"/>
  <c r="D251" i="154" l="1"/>
  <c r="E251" i="154" s="1"/>
  <c r="F251" i="154" s="1"/>
  <c r="I294" i="154"/>
  <c r="H295" i="154"/>
  <c r="G351" i="154"/>
  <c r="D252" i="154" l="1"/>
  <c r="E252" i="154" s="1"/>
  <c r="F252" i="154" s="1"/>
  <c r="G352" i="154"/>
  <c r="I295" i="154"/>
  <c r="H296" i="154"/>
  <c r="I296" i="154" l="1"/>
  <c r="H297" i="154"/>
  <c r="D253" i="154"/>
  <c r="E253" i="154" s="1"/>
  <c r="F253" i="154" s="1"/>
  <c r="G353" i="154"/>
  <c r="D254" i="154" l="1"/>
  <c r="E254" i="154" s="1"/>
  <c r="F254" i="154" s="1"/>
  <c r="G354" i="154"/>
  <c r="I297" i="154"/>
  <c r="H298" i="154"/>
  <c r="D255" i="154" l="1"/>
  <c r="E255" i="154" s="1"/>
  <c r="F255" i="154" s="1"/>
  <c r="I298" i="154"/>
  <c r="H299" i="154"/>
  <c r="G355" i="154"/>
  <c r="D256" i="154" l="1"/>
  <c r="E256" i="154" s="1"/>
  <c r="F256" i="154" s="1"/>
  <c r="G356" i="154"/>
  <c r="I299" i="154"/>
  <c r="H300" i="154"/>
  <c r="D257" i="154" l="1"/>
  <c r="E257" i="154" s="1"/>
  <c r="F257" i="154" s="1"/>
  <c r="I300" i="154"/>
  <c r="H301" i="154"/>
  <c r="G357" i="154"/>
  <c r="I301" i="154" l="1"/>
  <c r="H302" i="154"/>
  <c r="G358" i="154"/>
  <c r="D258" i="154"/>
  <c r="E258" i="154" s="1"/>
  <c r="F258" i="154" s="1"/>
  <c r="D259" i="154" l="1"/>
  <c r="G359" i="154"/>
  <c r="I302" i="154"/>
  <c r="H303" i="154"/>
  <c r="G360" i="154" l="1"/>
  <c r="I303" i="154"/>
  <c r="H304" i="154"/>
  <c r="E259" i="154"/>
  <c r="C15" i="156"/>
  <c r="B15" i="156" l="1"/>
  <c r="F259" i="154"/>
  <c r="I304" i="154"/>
  <c r="H305" i="154"/>
  <c r="G361" i="154"/>
  <c r="G362" i="154" l="1"/>
  <c r="I305" i="154"/>
  <c r="H306" i="154"/>
  <c r="D260" i="154"/>
  <c r="I306" i="154" l="1"/>
  <c r="H307" i="154"/>
  <c r="E260" i="154"/>
  <c r="G363" i="154"/>
  <c r="G364" i="154" l="1"/>
  <c r="F260" i="154"/>
  <c r="I307" i="154"/>
  <c r="H308" i="154"/>
  <c r="I308" i="154" l="1"/>
  <c r="H309" i="154"/>
  <c r="D261" i="154"/>
  <c r="G365" i="154"/>
  <c r="E261" i="154" l="1"/>
  <c r="G366" i="154"/>
  <c r="I309" i="154"/>
  <c r="H310" i="154"/>
  <c r="I310" i="154" l="1"/>
  <c r="H311" i="154"/>
  <c r="G367" i="154"/>
  <c r="F261" i="154"/>
  <c r="D262" i="154" l="1"/>
  <c r="G368" i="154"/>
  <c r="I311" i="154"/>
  <c r="H312" i="154"/>
  <c r="I312" i="154" l="1"/>
  <c r="H313" i="154"/>
  <c r="E262" i="154"/>
  <c r="G369" i="154"/>
  <c r="G370" i="154" l="1"/>
  <c r="F262" i="154"/>
  <c r="I313" i="154"/>
  <c r="H314" i="154"/>
  <c r="I314" i="154" l="1"/>
  <c r="H315" i="154"/>
  <c r="D263" i="154"/>
  <c r="G371" i="154"/>
  <c r="E263" i="154" l="1"/>
  <c r="G372" i="154"/>
  <c r="I315" i="154"/>
  <c r="H316" i="154"/>
  <c r="I316" i="154" l="1"/>
  <c r="H317" i="154"/>
  <c r="G373" i="154"/>
  <c r="F263" i="154"/>
  <c r="D264" i="154" l="1"/>
  <c r="I317" i="154"/>
  <c r="H318" i="154"/>
  <c r="G374" i="154"/>
  <c r="G375" i="154" l="1"/>
  <c r="I318" i="154"/>
  <c r="H319" i="154"/>
  <c r="E264" i="154"/>
  <c r="F264" i="154" l="1"/>
  <c r="I319" i="154"/>
  <c r="H320" i="154"/>
  <c r="G376" i="154"/>
  <c r="G377" i="154" l="1"/>
  <c r="I320" i="154"/>
  <c r="H321" i="154"/>
  <c r="D265" i="154"/>
  <c r="E265" i="154" s="1"/>
  <c r="F265" i="154" s="1"/>
  <c r="D266" i="154" l="1"/>
  <c r="E266" i="154" s="1"/>
  <c r="F266" i="154"/>
  <c r="I321" i="154"/>
  <c r="H322" i="154"/>
  <c r="G378" i="154"/>
  <c r="D267" i="154" l="1"/>
  <c r="E267" i="154" s="1"/>
  <c r="F267" i="154" s="1"/>
  <c r="G379" i="154"/>
  <c r="I322" i="154"/>
  <c r="H323" i="154"/>
  <c r="D268" i="154" l="1"/>
  <c r="E268" i="154" s="1"/>
  <c r="F268" i="154" s="1"/>
  <c r="G380" i="154"/>
  <c r="I323" i="154"/>
  <c r="H324" i="154"/>
  <c r="I324" i="154" l="1"/>
  <c r="H325" i="154"/>
  <c r="G381" i="154"/>
  <c r="D269" i="154"/>
  <c r="E269" i="154" s="1"/>
  <c r="F269" i="154" s="1"/>
  <c r="D270" i="154" l="1"/>
  <c r="E270" i="154" s="1"/>
  <c r="F270" i="154" s="1"/>
  <c r="G382" i="154"/>
  <c r="I325" i="154"/>
  <c r="H326" i="154"/>
  <c r="D271" i="154" l="1"/>
  <c r="E271" i="154" s="1"/>
  <c r="F271" i="154" s="1"/>
  <c r="I326" i="154"/>
  <c r="H327" i="154"/>
  <c r="G383" i="154"/>
  <c r="D272" i="154" l="1"/>
  <c r="E272" i="154" s="1"/>
  <c r="F272" i="154" s="1"/>
  <c r="G384" i="154"/>
  <c r="I327" i="154"/>
  <c r="H328" i="154"/>
  <c r="D273" i="154" l="1"/>
  <c r="E273" i="154" s="1"/>
  <c r="F273" i="154" s="1"/>
  <c r="I328" i="154"/>
  <c r="H329" i="154"/>
  <c r="G385" i="154"/>
  <c r="D274" i="154" l="1"/>
  <c r="E274" i="154" s="1"/>
  <c r="F274" i="154" s="1"/>
  <c r="G386" i="154"/>
  <c r="I329" i="154"/>
  <c r="H330" i="154"/>
  <c r="I330" i="154" l="1"/>
  <c r="H331" i="154"/>
  <c r="G387" i="154"/>
  <c r="D275" i="154"/>
  <c r="E275" i="154" s="1"/>
  <c r="F275" i="154" s="1"/>
  <c r="D276" i="154" l="1"/>
  <c r="E276" i="154" s="1"/>
  <c r="F276" i="154" s="1"/>
  <c r="G388" i="154"/>
  <c r="I331" i="154"/>
  <c r="H332" i="154"/>
  <c r="I332" i="154" l="1"/>
  <c r="H333" i="154"/>
  <c r="D277" i="154"/>
  <c r="E277" i="154" s="1"/>
  <c r="F277" i="154" s="1"/>
  <c r="G389" i="154"/>
  <c r="D278" i="154" l="1"/>
  <c r="E278" i="154" s="1"/>
  <c r="F278" i="154" s="1"/>
  <c r="G390" i="154"/>
  <c r="I333" i="154"/>
  <c r="H334" i="154"/>
  <c r="D279" i="154" l="1"/>
  <c r="E279" i="154" s="1"/>
  <c r="F279" i="154" s="1"/>
  <c r="I334" i="154"/>
  <c r="H335" i="154"/>
  <c r="G391" i="154"/>
  <c r="D280" i="154" l="1"/>
  <c r="E280" i="154" s="1"/>
  <c r="F280" i="154" s="1"/>
  <c r="G392" i="154"/>
  <c r="I335" i="154"/>
  <c r="H336" i="154"/>
  <c r="D281" i="154" l="1"/>
  <c r="E281" i="154" s="1"/>
  <c r="F281" i="154" s="1"/>
  <c r="I336" i="154"/>
  <c r="H337" i="154"/>
  <c r="G393" i="154"/>
  <c r="D282" i="154" l="1"/>
  <c r="E282" i="154" s="1"/>
  <c r="F282" i="154" s="1"/>
  <c r="I337" i="154"/>
  <c r="H338" i="154"/>
  <c r="G394" i="154"/>
  <c r="D283" i="154" l="1"/>
  <c r="E283" i="154" s="1"/>
  <c r="F283" i="154" s="1"/>
  <c r="G395" i="154"/>
  <c r="I338" i="154"/>
  <c r="H339" i="154"/>
  <c r="D284" i="154" l="1"/>
  <c r="E284" i="154" s="1"/>
  <c r="F284" i="154" s="1"/>
  <c r="I339" i="154"/>
  <c r="H340" i="154"/>
  <c r="G396" i="154"/>
  <c r="I340" i="154" l="1"/>
  <c r="H341" i="154"/>
  <c r="G397" i="154"/>
  <c r="D285" i="154"/>
  <c r="E285" i="154" s="1"/>
  <c r="F285" i="154" s="1"/>
  <c r="D286" i="154" l="1"/>
  <c r="E286" i="154" s="1"/>
  <c r="F286" i="154" s="1"/>
  <c r="G398" i="154"/>
  <c r="I341" i="154"/>
  <c r="H342" i="154"/>
  <c r="D287" i="154" l="1"/>
  <c r="E287" i="154" s="1"/>
  <c r="F287" i="154" s="1"/>
  <c r="I342" i="154"/>
  <c r="H343" i="154"/>
  <c r="G399" i="154"/>
  <c r="D288" i="154" l="1"/>
  <c r="E288" i="154" s="1"/>
  <c r="F288" i="154" s="1"/>
  <c r="G400" i="154"/>
  <c r="I343" i="154"/>
  <c r="H344" i="154"/>
  <c r="D289" i="154" l="1"/>
  <c r="E289" i="154" s="1"/>
  <c r="F289" i="154" s="1"/>
  <c r="G401" i="154"/>
  <c r="I344" i="154"/>
  <c r="H345" i="154"/>
  <c r="D290" i="154" l="1"/>
  <c r="E290" i="154" s="1"/>
  <c r="F290" i="154" s="1"/>
  <c r="G402" i="154"/>
  <c r="I345" i="154"/>
  <c r="H346" i="154"/>
  <c r="I346" i="154" l="1"/>
  <c r="H347" i="154"/>
  <c r="D291" i="154"/>
  <c r="E291" i="154" s="1"/>
  <c r="F291" i="154"/>
  <c r="G403" i="154"/>
  <c r="D292" i="154" l="1"/>
  <c r="E292" i="154" s="1"/>
  <c r="F292" i="154" s="1"/>
  <c r="G404" i="154"/>
  <c r="I347" i="154"/>
  <c r="H348" i="154"/>
  <c r="D293" i="154" l="1"/>
  <c r="E293" i="154" s="1"/>
  <c r="F293" i="154" s="1"/>
  <c r="G405" i="154"/>
  <c r="I348" i="154"/>
  <c r="H349" i="154"/>
  <c r="D294" i="154" l="1"/>
  <c r="E294" i="154" s="1"/>
  <c r="F294" i="154" s="1"/>
  <c r="G406" i="154"/>
  <c r="I349" i="154"/>
  <c r="H350" i="154"/>
  <c r="D295" i="154" l="1"/>
  <c r="E295" i="154" s="1"/>
  <c r="F295" i="154"/>
  <c r="I350" i="154"/>
  <c r="H351" i="154"/>
  <c r="G407" i="154"/>
  <c r="G408" i="154" l="1"/>
  <c r="I351" i="154"/>
  <c r="H352" i="154"/>
  <c r="D296" i="154"/>
  <c r="E296" i="154" s="1"/>
  <c r="F296" i="154" s="1"/>
  <c r="D297" i="154" l="1"/>
  <c r="E297" i="154" s="1"/>
  <c r="F297" i="154" s="1"/>
  <c r="I352" i="154"/>
  <c r="H353" i="154"/>
  <c r="G409" i="154"/>
  <c r="D298" i="154" l="1"/>
  <c r="E298" i="154" s="1"/>
  <c r="F298" i="154" s="1"/>
  <c r="I353" i="154"/>
  <c r="H354" i="154"/>
  <c r="G410" i="154"/>
  <c r="D299" i="154" l="1"/>
  <c r="E299" i="154" s="1"/>
  <c r="F299" i="154"/>
  <c r="I354" i="154"/>
  <c r="H355" i="154"/>
  <c r="G411" i="154"/>
  <c r="I355" i="154" l="1"/>
  <c r="H356" i="154"/>
  <c r="G412" i="154"/>
  <c r="D300" i="154"/>
  <c r="E300" i="154" s="1"/>
  <c r="F300" i="154" s="1"/>
  <c r="D301" i="154" l="1"/>
  <c r="E301" i="154" s="1"/>
  <c r="F301" i="154" s="1"/>
  <c r="G413" i="154"/>
  <c r="I356" i="154"/>
  <c r="H357" i="154"/>
  <c r="D302" i="154" l="1"/>
  <c r="E302" i="154" s="1"/>
  <c r="F302" i="154" s="1"/>
  <c r="G414" i="154"/>
  <c r="I357" i="154"/>
  <c r="H358" i="154"/>
  <c r="D303" i="154" l="1"/>
  <c r="E303" i="154" s="1"/>
  <c r="F303" i="154" s="1"/>
  <c r="I358" i="154"/>
  <c r="H359" i="154"/>
  <c r="G415" i="154"/>
  <c r="D304" i="154" l="1"/>
  <c r="E304" i="154" s="1"/>
  <c r="F304" i="154" s="1"/>
  <c r="G416" i="154"/>
  <c r="I359" i="154"/>
  <c r="H360" i="154"/>
  <c r="I360" i="154" l="1"/>
  <c r="H361" i="154"/>
  <c r="G417" i="154"/>
  <c r="D305" i="154"/>
  <c r="E305" i="154" s="1"/>
  <c r="F305" i="154" s="1"/>
  <c r="D306" i="154" l="1"/>
  <c r="E306" i="154" s="1"/>
  <c r="F306" i="154" s="1"/>
  <c r="G418" i="154"/>
  <c r="I361" i="154"/>
  <c r="H362" i="154"/>
  <c r="D307" i="154" l="1"/>
  <c r="E307" i="154" s="1"/>
  <c r="F307" i="154" s="1"/>
  <c r="G419" i="154"/>
  <c r="I362" i="154"/>
  <c r="H363" i="154"/>
  <c r="I363" i="154" l="1"/>
  <c r="H364" i="154"/>
  <c r="G420" i="154"/>
  <c r="D308" i="154"/>
  <c r="E308" i="154" s="1"/>
  <c r="F308" i="154" s="1"/>
  <c r="D309" i="154" l="1"/>
  <c r="E309" i="154" s="1"/>
  <c r="F309" i="154" s="1"/>
  <c r="G421" i="154"/>
  <c r="I364" i="154"/>
  <c r="H365" i="154"/>
  <c r="G422" i="154" l="1"/>
  <c r="D310" i="154"/>
  <c r="E310" i="154" s="1"/>
  <c r="F310" i="154" s="1"/>
  <c r="I365" i="154"/>
  <c r="H366" i="154"/>
  <c r="G423" i="154" l="1"/>
  <c r="D311" i="154"/>
  <c r="E311" i="154" s="1"/>
  <c r="F311" i="154" s="1"/>
  <c r="I366" i="154"/>
  <c r="H367" i="154"/>
  <c r="G424" i="154" l="1"/>
  <c r="I367" i="154"/>
  <c r="H368" i="154"/>
  <c r="D312" i="154"/>
  <c r="E312" i="154" s="1"/>
  <c r="F312" i="154" s="1"/>
  <c r="G425" i="154" l="1"/>
  <c r="D313" i="154"/>
  <c r="E313" i="154" s="1"/>
  <c r="F313" i="154" s="1"/>
  <c r="I368" i="154"/>
  <c r="H369" i="154"/>
  <c r="G426" i="154" l="1"/>
  <c r="D314" i="154"/>
  <c r="E314" i="154" s="1"/>
  <c r="F314" i="154" s="1"/>
  <c r="I369" i="154"/>
  <c r="H370" i="154"/>
  <c r="G427" i="154" l="1"/>
  <c r="D315" i="154"/>
  <c r="E315" i="154" s="1"/>
  <c r="F315" i="154" s="1"/>
  <c r="I370" i="154"/>
  <c r="H371" i="154"/>
  <c r="G428" i="154" l="1"/>
  <c r="I371" i="154"/>
  <c r="H372" i="154"/>
  <c r="D316" i="154"/>
  <c r="E316" i="154" s="1"/>
  <c r="F316" i="154" s="1"/>
  <c r="G429" i="154" l="1"/>
  <c r="D317" i="154"/>
  <c r="E317" i="154" s="1"/>
  <c r="F317" i="154" s="1"/>
  <c r="I372" i="154"/>
  <c r="H373" i="154"/>
  <c r="G430" i="154" l="1"/>
  <c r="D318" i="154"/>
  <c r="E318" i="154" s="1"/>
  <c r="F318" i="154" s="1"/>
  <c r="I373" i="154"/>
  <c r="H374" i="154"/>
  <c r="G431" i="154" l="1"/>
  <c r="D319" i="154"/>
  <c r="I374" i="154"/>
  <c r="H375" i="154"/>
  <c r="G432" i="154" l="1"/>
  <c r="I375" i="154"/>
  <c r="H376" i="154"/>
  <c r="E319" i="154"/>
  <c r="C16" i="156"/>
  <c r="G433" i="154" l="1"/>
  <c r="B16" i="156"/>
  <c r="F319" i="154"/>
  <c r="I376" i="154"/>
  <c r="H377" i="154"/>
  <c r="G434" i="154" l="1"/>
  <c r="I377" i="154"/>
  <c r="H378" i="154"/>
  <c r="D320" i="154"/>
  <c r="G435" i="154" l="1"/>
  <c r="E320" i="154"/>
  <c r="I378" i="154"/>
  <c r="H379" i="154"/>
  <c r="G436" i="154" l="1"/>
  <c r="I379" i="154"/>
  <c r="H380" i="154"/>
  <c r="F320" i="154"/>
  <c r="G437" i="154" l="1"/>
  <c r="D321" i="154"/>
  <c r="I380" i="154"/>
  <c r="H381" i="154"/>
  <c r="G438" i="154" l="1"/>
  <c r="E321" i="154"/>
  <c r="I381" i="154"/>
  <c r="H382" i="154"/>
  <c r="G439" i="154" l="1"/>
  <c r="I382" i="154"/>
  <c r="H383" i="154"/>
  <c r="F321" i="154"/>
  <c r="G440" i="154" l="1"/>
  <c r="D322" i="154"/>
  <c r="I383" i="154"/>
  <c r="H384" i="154"/>
  <c r="G441" i="154" l="1"/>
  <c r="E322" i="154"/>
  <c r="I384" i="154"/>
  <c r="H385" i="154"/>
  <c r="G442" i="154" l="1"/>
  <c r="I385" i="154"/>
  <c r="H386" i="154"/>
  <c r="F322" i="154"/>
  <c r="G443" i="154" l="1"/>
  <c r="D323" i="154"/>
  <c r="I386" i="154"/>
  <c r="H387" i="154"/>
  <c r="G444" i="154" l="1"/>
  <c r="I387" i="154"/>
  <c r="H388" i="154"/>
  <c r="E323" i="154"/>
  <c r="G445" i="154" l="1"/>
  <c r="F323" i="154"/>
  <c r="I388" i="154"/>
  <c r="H389" i="154"/>
  <c r="G446" i="154" l="1"/>
  <c r="I389" i="154"/>
  <c r="H390" i="154"/>
  <c r="D324" i="154"/>
  <c r="G447" i="154" l="1"/>
  <c r="I390" i="154"/>
  <c r="H391" i="154"/>
  <c r="E324" i="154"/>
  <c r="G448" i="154" l="1"/>
  <c r="F324" i="154"/>
  <c r="I391" i="154"/>
  <c r="H392" i="154"/>
  <c r="G449" i="154" l="1"/>
  <c r="I392" i="154"/>
  <c r="H393" i="154"/>
  <c r="D325" i="154"/>
  <c r="E325" i="154" s="1"/>
  <c r="F325" i="154" s="1"/>
  <c r="G450" i="154" l="1"/>
  <c r="D326" i="154"/>
  <c r="E326" i="154" s="1"/>
  <c r="F326" i="154" s="1"/>
  <c r="I393" i="154"/>
  <c r="H394" i="154"/>
  <c r="G451" i="154" l="1"/>
  <c r="D327" i="154"/>
  <c r="E327" i="154" s="1"/>
  <c r="F327" i="154" s="1"/>
  <c r="I394" i="154"/>
  <c r="H395" i="154"/>
  <c r="G452" i="154" l="1"/>
  <c r="D328" i="154"/>
  <c r="E328" i="154" s="1"/>
  <c r="F328" i="154" s="1"/>
  <c r="I395" i="154"/>
  <c r="H396" i="154"/>
  <c r="G453" i="154" l="1"/>
  <c r="D329" i="154"/>
  <c r="E329" i="154" s="1"/>
  <c r="F329" i="154" s="1"/>
  <c r="I396" i="154"/>
  <c r="H397" i="154"/>
  <c r="G454" i="154" l="1"/>
  <c r="D330" i="154"/>
  <c r="E330" i="154" s="1"/>
  <c r="F330" i="154" s="1"/>
  <c r="I397" i="154"/>
  <c r="H398" i="154"/>
  <c r="G455" i="154" l="1"/>
  <c r="D331" i="154"/>
  <c r="E331" i="154" s="1"/>
  <c r="F331" i="154" s="1"/>
  <c r="I398" i="154"/>
  <c r="H399" i="154"/>
  <c r="G456" i="154" l="1"/>
  <c r="D332" i="154"/>
  <c r="E332" i="154" s="1"/>
  <c r="F332" i="154" s="1"/>
  <c r="I399" i="154"/>
  <c r="H400" i="154"/>
  <c r="G457" i="154" l="1"/>
  <c r="D333" i="154"/>
  <c r="E333" i="154" s="1"/>
  <c r="F333" i="154" s="1"/>
  <c r="I400" i="154"/>
  <c r="H401" i="154"/>
  <c r="G458" i="154" l="1"/>
  <c r="D334" i="154"/>
  <c r="E334" i="154" s="1"/>
  <c r="F334" i="154" s="1"/>
  <c r="I401" i="154"/>
  <c r="H402" i="154"/>
  <c r="G459" i="154" l="1"/>
  <c r="D335" i="154"/>
  <c r="E335" i="154" s="1"/>
  <c r="F335" i="154" s="1"/>
  <c r="I402" i="154"/>
  <c r="H403" i="154"/>
  <c r="G460" i="154" l="1"/>
  <c r="D336" i="154"/>
  <c r="E336" i="154" s="1"/>
  <c r="F336" i="154" s="1"/>
  <c r="I403" i="154"/>
  <c r="H404" i="154"/>
  <c r="G461" i="154" l="1"/>
  <c r="D337" i="154"/>
  <c r="E337" i="154" s="1"/>
  <c r="F337" i="154" s="1"/>
  <c r="I404" i="154"/>
  <c r="H405" i="154"/>
  <c r="G462" i="154" l="1"/>
  <c r="D338" i="154"/>
  <c r="E338" i="154" s="1"/>
  <c r="F338" i="154" s="1"/>
  <c r="I405" i="154"/>
  <c r="H406" i="154"/>
  <c r="G463" i="154" l="1"/>
  <c r="D339" i="154"/>
  <c r="E339" i="154" s="1"/>
  <c r="F339" i="154" s="1"/>
  <c r="I406" i="154"/>
  <c r="H407" i="154"/>
  <c r="G464" i="154" l="1"/>
  <c r="I407" i="154"/>
  <c r="H408" i="154"/>
  <c r="D340" i="154"/>
  <c r="E340" i="154" s="1"/>
  <c r="F340" i="154" s="1"/>
  <c r="G465" i="154" l="1"/>
  <c r="D341" i="154"/>
  <c r="E341" i="154" s="1"/>
  <c r="F341" i="154" s="1"/>
  <c r="I408" i="154"/>
  <c r="H409" i="154"/>
  <c r="G466" i="154" l="1"/>
  <c r="D342" i="154"/>
  <c r="E342" i="154" s="1"/>
  <c r="F342" i="154" s="1"/>
  <c r="I409" i="154"/>
  <c r="H410" i="154"/>
  <c r="G467" i="154" l="1"/>
  <c r="D343" i="154"/>
  <c r="E343" i="154" s="1"/>
  <c r="F343" i="154" s="1"/>
  <c r="I410" i="154"/>
  <c r="H411" i="154"/>
  <c r="G468" i="154" l="1"/>
  <c r="D344" i="154"/>
  <c r="E344" i="154" s="1"/>
  <c r="F344" i="154" s="1"/>
  <c r="I411" i="154"/>
  <c r="H412" i="154"/>
  <c r="G469" i="154" l="1"/>
  <c r="D345" i="154"/>
  <c r="E345" i="154" s="1"/>
  <c r="F345" i="154" s="1"/>
  <c r="I412" i="154"/>
  <c r="H413" i="154"/>
  <c r="G470" i="154" l="1"/>
  <c r="D346" i="154"/>
  <c r="E346" i="154" s="1"/>
  <c r="F346" i="154" s="1"/>
  <c r="I413" i="154"/>
  <c r="H414" i="154"/>
  <c r="G471" i="154" l="1"/>
  <c r="D347" i="154"/>
  <c r="E347" i="154" s="1"/>
  <c r="F347" i="154" s="1"/>
  <c r="I414" i="154"/>
  <c r="H415" i="154"/>
  <c r="G472" i="154" l="1"/>
  <c r="D348" i="154"/>
  <c r="E348" i="154" s="1"/>
  <c r="F348" i="154" s="1"/>
  <c r="I415" i="154"/>
  <c r="H416" i="154"/>
  <c r="G473" i="154" l="1"/>
  <c r="D349" i="154"/>
  <c r="E349" i="154" s="1"/>
  <c r="F349" i="154" s="1"/>
  <c r="I416" i="154"/>
  <c r="H417" i="154"/>
  <c r="G474" i="154" l="1"/>
  <c r="D350" i="154"/>
  <c r="E350" i="154" s="1"/>
  <c r="F350" i="154" s="1"/>
  <c r="I417" i="154"/>
  <c r="H418" i="154"/>
  <c r="G475" i="154" l="1"/>
  <c r="D351" i="154"/>
  <c r="E351" i="154" s="1"/>
  <c r="F351" i="154" s="1"/>
  <c r="I418" i="154"/>
  <c r="H419" i="154"/>
  <c r="G476" i="154" l="1"/>
  <c r="D352" i="154"/>
  <c r="E352" i="154" s="1"/>
  <c r="F352" i="154" s="1"/>
  <c r="I419" i="154"/>
  <c r="H420" i="154"/>
  <c r="G477" i="154" l="1"/>
  <c r="I420" i="154"/>
  <c r="H421" i="154"/>
  <c r="D353" i="154"/>
  <c r="E353" i="154" s="1"/>
  <c r="F353" i="154" s="1"/>
  <c r="G478" i="154" l="1"/>
  <c r="I421" i="154"/>
  <c r="H422" i="154"/>
  <c r="D354" i="154"/>
  <c r="E354" i="154" s="1"/>
  <c r="F354" i="154" s="1"/>
  <c r="G479" i="154" l="1"/>
  <c r="I422" i="154"/>
  <c r="H423" i="154"/>
  <c r="D355" i="154"/>
  <c r="E355" i="154" s="1"/>
  <c r="F355" i="154"/>
  <c r="G480" i="154" l="1"/>
  <c r="I423" i="154"/>
  <c r="H424" i="154"/>
  <c r="D356" i="154"/>
  <c r="E356" i="154" s="1"/>
  <c r="F356" i="154"/>
  <c r="G481" i="154" l="1"/>
  <c r="I424" i="154"/>
  <c r="H425" i="154"/>
  <c r="D357" i="154"/>
  <c r="E357" i="154" s="1"/>
  <c r="F357" i="154" s="1"/>
  <c r="G482" i="154" l="1"/>
  <c r="I425" i="154"/>
  <c r="H426" i="154"/>
  <c r="D358" i="154"/>
  <c r="E358" i="154" s="1"/>
  <c r="F358" i="154" s="1"/>
  <c r="G483" i="154" l="1"/>
  <c r="I426" i="154"/>
  <c r="H427" i="154"/>
  <c r="D359" i="154"/>
  <c r="E359" i="154" s="1"/>
  <c r="F359" i="154" s="1"/>
  <c r="G484" i="154" l="1"/>
  <c r="I427" i="154"/>
  <c r="H428" i="154"/>
  <c r="D360" i="154"/>
  <c r="E360" i="154" s="1"/>
  <c r="F360" i="154" s="1"/>
  <c r="G485" i="154" l="1"/>
  <c r="I428" i="154"/>
  <c r="H429" i="154"/>
  <c r="D361" i="154"/>
  <c r="E361" i="154" s="1"/>
  <c r="F361" i="154" s="1"/>
  <c r="G486" i="154" l="1"/>
  <c r="I429" i="154"/>
  <c r="H430" i="154"/>
  <c r="D362" i="154"/>
  <c r="E362" i="154" s="1"/>
  <c r="F362" i="154" s="1"/>
  <c r="G487" i="154" l="1"/>
  <c r="I430" i="154"/>
  <c r="H431" i="154"/>
  <c r="D363" i="154"/>
  <c r="E363" i="154" s="1"/>
  <c r="F363" i="154" s="1"/>
  <c r="G488" i="154" l="1"/>
  <c r="I431" i="154"/>
  <c r="H432" i="154"/>
  <c r="D364" i="154"/>
  <c r="E364" i="154" s="1"/>
  <c r="F364" i="154" s="1"/>
  <c r="G489" i="154" l="1"/>
  <c r="I432" i="154"/>
  <c r="H433" i="154"/>
  <c r="D365" i="154"/>
  <c r="E365" i="154" s="1"/>
  <c r="F365" i="154" s="1"/>
  <c r="G490" i="154" l="1"/>
  <c r="I433" i="154"/>
  <c r="H434" i="154"/>
  <c r="D366" i="154"/>
  <c r="E366" i="154" s="1"/>
  <c r="F366" i="154" s="1"/>
  <c r="G491" i="154" l="1"/>
  <c r="I434" i="154"/>
  <c r="H435" i="154"/>
  <c r="D367" i="154"/>
  <c r="E367" i="154" s="1"/>
  <c r="F367" i="154" s="1"/>
  <c r="G492" i="154" l="1"/>
  <c r="I435" i="154"/>
  <c r="H436" i="154"/>
  <c r="D368" i="154"/>
  <c r="E368" i="154" s="1"/>
  <c r="F368" i="154" s="1"/>
  <c r="G493" i="154" l="1"/>
  <c r="I436" i="154"/>
  <c r="H437" i="154"/>
  <c r="D369" i="154"/>
  <c r="E369" i="154" s="1"/>
  <c r="F369" i="154" s="1"/>
  <c r="G494" i="154" l="1"/>
  <c r="I437" i="154"/>
  <c r="H438" i="154"/>
  <c r="D370" i="154"/>
  <c r="E370" i="154" s="1"/>
  <c r="F370" i="154" s="1"/>
  <c r="G495" i="154" l="1"/>
  <c r="I438" i="154"/>
  <c r="H439" i="154"/>
  <c r="D371" i="154"/>
  <c r="E371" i="154" s="1"/>
  <c r="F371" i="154"/>
  <c r="G496" i="154" l="1"/>
  <c r="I439" i="154"/>
  <c r="H440" i="154"/>
  <c r="D372" i="154"/>
  <c r="E372" i="154" s="1"/>
  <c r="F372" i="154" s="1"/>
  <c r="G497" i="154" l="1"/>
  <c r="I440" i="154"/>
  <c r="H441" i="154"/>
  <c r="D373" i="154"/>
  <c r="E373" i="154" s="1"/>
  <c r="F373" i="154" s="1"/>
  <c r="G498" i="154" l="1"/>
  <c r="I441" i="154"/>
  <c r="H442" i="154"/>
  <c r="D374" i="154"/>
  <c r="E374" i="154" s="1"/>
  <c r="F374" i="154" s="1"/>
  <c r="G499" i="154" l="1"/>
  <c r="I442" i="154"/>
  <c r="H443" i="154"/>
  <c r="D375" i="154"/>
  <c r="E375" i="154" s="1"/>
  <c r="F375" i="154" s="1"/>
  <c r="G500" i="154" l="1"/>
  <c r="I443" i="154"/>
  <c r="H444" i="154"/>
  <c r="D376" i="154"/>
  <c r="E376" i="154" s="1"/>
  <c r="F376" i="154" s="1"/>
  <c r="G501" i="154" l="1"/>
  <c r="I444" i="154"/>
  <c r="H445" i="154"/>
  <c r="D377" i="154"/>
  <c r="E377" i="154" s="1"/>
  <c r="F377" i="154" s="1"/>
  <c r="G502" i="154" l="1"/>
  <c r="I445" i="154"/>
  <c r="H446" i="154"/>
  <c r="D378" i="154"/>
  <c r="E378" i="154" s="1"/>
  <c r="F378" i="154" s="1"/>
  <c r="G503" i="154" l="1"/>
  <c r="I446" i="154"/>
  <c r="H447" i="154"/>
  <c r="D379" i="154"/>
  <c r="G504" i="154" l="1"/>
  <c r="I447" i="154"/>
  <c r="H448" i="154"/>
  <c r="E379" i="154"/>
  <c r="C17" i="156"/>
  <c r="I448" i="154" l="1"/>
  <c r="H449" i="154"/>
  <c r="G505" i="154"/>
  <c r="B17" i="156"/>
  <c r="F379" i="154"/>
  <c r="G506" i="154" l="1"/>
  <c r="I449" i="154"/>
  <c r="H450" i="154"/>
  <c r="D380" i="154"/>
  <c r="I450" i="154" l="1"/>
  <c r="H451" i="154"/>
  <c r="G507" i="154"/>
  <c r="E380" i="154"/>
  <c r="G508" i="154" l="1"/>
  <c r="I451" i="154"/>
  <c r="H452" i="154"/>
  <c r="F380" i="154"/>
  <c r="I452" i="154" l="1"/>
  <c r="H453" i="154"/>
  <c r="G509" i="154"/>
  <c r="D381" i="154"/>
  <c r="G510" i="154" l="1"/>
  <c r="I453" i="154"/>
  <c r="H454" i="154"/>
  <c r="E381" i="154"/>
  <c r="I454" i="154" l="1"/>
  <c r="H455" i="154"/>
  <c r="G511" i="154"/>
  <c r="F381" i="154"/>
  <c r="G512" i="154" l="1"/>
  <c r="I455" i="154"/>
  <c r="H456" i="154"/>
  <c r="D382" i="154"/>
  <c r="I456" i="154" l="1"/>
  <c r="H457" i="154"/>
  <c r="G513" i="154"/>
  <c r="E382" i="154"/>
  <c r="I457" i="154" l="1"/>
  <c r="H458" i="154"/>
  <c r="G514" i="154"/>
  <c r="F382" i="154"/>
  <c r="G515" i="154" l="1"/>
  <c r="I458" i="154"/>
  <c r="H459" i="154"/>
  <c r="D383" i="154"/>
  <c r="I459" i="154" l="1"/>
  <c r="H460" i="154"/>
  <c r="G516" i="154"/>
  <c r="E383" i="154"/>
  <c r="I460" i="154" l="1"/>
  <c r="H461" i="154"/>
  <c r="G517" i="154"/>
  <c r="F383" i="154"/>
  <c r="G518" i="154" l="1"/>
  <c r="I461" i="154"/>
  <c r="H462" i="154"/>
  <c r="D384" i="154"/>
  <c r="I462" i="154" l="1"/>
  <c r="H463" i="154"/>
  <c r="G519" i="154"/>
  <c r="E384" i="154"/>
  <c r="G520" i="154" l="1"/>
  <c r="I463" i="154"/>
  <c r="H464" i="154"/>
  <c r="F384" i="154"/>
  <c r="I464" i="154" l="1"/>
  <c r="H465" i="154"/>
  <c r="G521" i="154"/>
  <c r="D385" i="154"/>
  <c r="E385" i="154" s="1"/>
  <c r="F385" i="154" s="1"/>
  <c r="G522" i="154" l="1"/>
  <c r="I465" i="154"/>
  <c r="H466" i="154"/>
  <c r="D386" i="154"/>
  <c r="E386" i="154" s="1"/>
  <c r="F386" i="154" s="1"/>
  <c r="I466" i="154" l="1"/>
  <c r="H467" i="154"/>
  <c r="G523" i="154"/>
  <c r="D387" i="154"/>
  <c r="E387" i="154" s="1"/>
  <c r="F387" i="154"/>
  <c r="G524" i="154" l="1"/>
  <c r="I467" i="154"/>
  <c r="H468" i="154"/>
  <c r="D388" i="154"/>
  <c r="E388" i="154" s="1"/>
  <c r="F388" i="154"/>
  <c r="I468" i="154" l="1"/>
  <c r="H469" i="154"/>
  <c r="G525" i="154"/>
  <c r="D389" i="154"/>
  <c r="E389" i="154" s="1"/>
  <c r="F389" i="154"/>
  <c r="G526" i="154" l="1"/>
  <c r="I469" i="154"/>
  <c r="H470" i="154"/>
  <c r="D390" i="154"/>
  <c r="E390" i="154" s="1"/>
  <c r="F390" i="154" s="1"/>
  <c r="I470" i="154" l="1"/>
  <c r="H471" i="154"/>
  <c r="G527" i="154"/>
  <c r="D391" i="154"/>
  <c r="E391" i="154" s="1"/>
  <c r="F391" i="154" s="1"/>
  <c r="G528" i="154" l="1"/>
  <c r="I471" i="154"/>
  <c r="H472" i="154"/>
  <c r="D392" i="154"/>
  <c r="E392" i="154" s="1"/>
  <c r="F392" i="154" s="1"/>
  <c r="I472" i="154" l="1"/>
  <c r="H473" i="154"/>
  <c r="G529" i="154"/>
  <c r="D393" i="154"/>
  <c r="E393" i="154" s="1"/>
  <c r="F393" i="154" s="1"/>
  <c r="G530" i="154" l="1"/>
  <c r="I473" i="154"/>
  <c r="H474" i="154"/>
  <c r="D394" i="154"/>
  <c r="E394" i="154" s="1"/>
  <c r="F394" i="154" s="1"/>
  <c r="I474" i="154" l="1"/>
  <c r="H475" i="154"/>
  <c r="G531" i="154"/>
  <c r="D395" i="154"/>
  <c r="E395" i="154" s="1"/>
  <c r="F395" i="154"/>
  <c r="I475" i="154" l="1"/>
  <c r="H476" i="154"/>
  <c r="G532" i="154"/>
  <c r="D396" i="154"/>
  <c r="E396" i="154" s="1"/>
  <c r="F396" i="154" s="1"/>
  <c r="G533" i="154" l="1"/>
  <c r="I476" i="154"/>
  <c r="H477" i="154"/>
  <c r="D397" i="154"/>
  <c r="E397" i="154" s="1"/>
  <c r="F397" i="154"/>
  <c r="I477" i="154" l="1"/>
  <c r="H478" i="154"/>
  <c r="G534" i="154"/>
  <c r="D398" i="154"/>
  <c r="E398" i="154" s="1"/>
  <c r="F398" i="154" s="1"/>
  <c r="G535" i="154" l="1"/>
  <c r="I478" i="154"/>
  <c r="H479" i="154"/>
  <c r="D399" i="154"/>
  <c r="E399" i="154" s="1"/>
  <c r="F399" i="154" s="1"/>
  <c r="I479" i="154" l="1"/>
  <c r="H480" i="154"/>
  <c r="G536" i="154"/>
  <c r="D400" i="154"/>
  <c r="E400" i="154" s="1"/>
  <c r="F400" i="154" s="1"/>
  <c r="I480" i="154" l="1"/>
  <c r="H481" i="154"/>
  <c r="G537" i="154"/>
  <c r="D401" i="154"/>
  <c r="E401" i="154" s="1"/>
  <c r="F401" i="154" s="1"/>
  <c r="G538" i="154" l="1"/>
  <c r="I481" i="154"/>
  <c r="H482" i="154"/>
  <c r="D402" i="154"/>
  <c r="E402" i="154" s="1"/>
  <c r="F402" i="154" s="1"/>
  <c r="I482" i="154" l="1"/>
  <c r="H483" i="154"/>
  <c r="G539" i="154"/>
  <c r="D403" i="154"/>
  <c r="E403" i="154" s="1"/>
  <c r="F403" i="154"/>
  <c r="G540" i="154" l="1"/>
  <c r="I483" i="154"/>
  <c r="H484" i="154"/>
  <c r="D404" i="154"/>
  <c r="E404" i="154" s="1"/>
  <c r="F404" i="154"/>
  <c r="I484" i="154" l="1"/>
  <c r="H485" i="154"/>
  <c r="G541" i="154"/>
  <c r="D405" i="154"/>
  <c r="E405" i="154" s="1"/>
  <c r="F405" i="154"/>
  <c r="I485" i="154" l="1"/>
  <c r="H486" i="154"/>
  <c r="G542" i="154"/>
  <c r="D406" i="154"/>
  <c r="E406" i="154" s="1"/>
  <c r="F406" i="154" s="1"/>
  <c r="I486" i="154" l="1"/>
  <c r="H487" i="154"/>
  <c r="G543" i="154"/>
  <c r="D407" i="154"/>
  <c r="E407" i="154" s="1"/>
  <c r="F407" i="154" s="1"/>
  <c r="G544" i="154" l="1"/>
  <c r="I487" i="154"/>
  <c r="H488" i="154"/>
  <c r="D408" i="154"/>
  <c r="E408" i="154" s="1"/>
  <c r="F408" i="154" s="1"/>
  <c r="I488" i="154" l="1"/>
  <c r="H489" i="154"/>
  <c r="G545" i="154"/>
  <c r="D409" i="154"/>
  <c r="E409" i="154" s="1"/>
  <c r="F409" i="154" s="1"/>
  <c r="G546" i="154" l="1"/>
  <c r="I489" i="154"/>
  <c r="H490" i="154"/>
  <c r="D410" i="154"/>
  <c r="E410" i="154" s="1"/>
  <c r="F410" i="154" s="1"/>
  <c r="I490" i="154" l="1"/>
  <c r="H491" i="154"/>
  <c r="G547" i="154"/>
  <c r="D411" i="154"/>
  <c r="E411" i="154" s="1"/>
  <c r="F411" i="154"/>
  <c r="I491" i="154" l="1"/>
  <c r="H492" i="154"/>
  <c r="G548" i="154"/>
  <c r="D412" i="154"/>
  <c r="E412" i="154" s="1"/>
  <c r="F412" i="154"/>
  <c r="I492" i="154" l="1"/>
  <c r="H493" i="154"/>
  <c r="G549" i="154"/>
  <c r="D413" i="154"/>
  <c r="E413" i="154" s="1"/>
  <c r="F413" i="154"/>
  <c r="G550" i="154" l="1"/>
  <c r="I493" i="154"/>
  <c r="H494" i="154"/>
  <c r="D414" i="154"/>
  <c r="E414" i="154" s="1"/>
  <c r="F414" i="154" s="1"/>
  <c r="I494" i="154" l="1"/>
  <c r="H495" i="154"/>
  <c r="G551" i="154"/>
  <c r="D415" i="154"/>
  <c r="E415" i="154" s="1"/>
  <c r="F415" i="154" s="1"/>
  <c r="G552" i="154" l="1"/>
  <c r="I495" i="154"/>
  <c r="H496" i="154"/>
  <c r="D416" i="154"/>
  <c r="E416" i="154" s="1"/>
  <c r="F416" i="154" s="1"/>
  <c r="I496" i="154" l="1"/>
  <c r="H497" i="154"/>
  <c r="G553" i="154"/>
  <c r="D417" i="154"/>
  <c r="E417" i="154" s="1"/>
  <c r="F417" i="154" s="1"/>
  <c r="I497" i="154" l="1"/>
  <c r="H498" i="154"/>
  <c r="G554" i="154"/>
  <c r="D418" i="154"/>
  <c r="E418" i="154" s="1"/>
  <c r="F418" i="154" s="1"/>
  <c r="G555" i="154" l="1"/>
  <c r="I498" i="154"/>
  <c r="H499" i="154"/>
  <c r="D419" i="154"/>
  <c r="E419" i="154" s="1"/>
  <c r="F419" i="154" s="1"/>
  <c r="I499" i="154" l="1"/>
  <c r="H500" i="154"/>
  <c r="G556" i="154"/>
  <c r="D420" i="154"/>
  <c r="G557" i="154" l="1"/>
  <c r="I500" i="154"/>
  <c r="H501" i="154"/>
  <c r="E420" i="154"/>
  <c r="I501" i="154" l="1"/>
  <c r="H502" i="154"/>
  <c r="G558" i="154"/>
  <c r="F420" i="154"/>
  <c r="G559" i="154" l="1"/>
  <c r="I502" i="154"/>
  <c r="H503" i="154"/>
  <c r="D421" i="154"/>
  <c r="I503" i="154" l="1"/>
  <c r="H504" i="154"/>
  <c r="G560" i="154"/>
  <c r="E421" i="154"/>
  <c r="I504" i="154" l="1"/>
  <c r="H505" i="154"/>
  <c r="G561" i="154"/>
  <c r="F421" i="154"/>
  <c r="G562" i="154" l="1"/>
  <c r="I505" i="154"/>
  <c r="H506" i="154"/>
  <c r="D422" i="154"/>
  <c r="I506" i="154" l="1"/>
  <c r="H507" i="154"/>
  <c r="G563" i="154"/>
  <c r="E422" i="154"/>
  <c r="G564" i="154" l="1"/>
  <c r="I507" i="154"/>
  <c r="H508" i="154"/>
  <c r="F422" i="154"/>
  <c r="I508" i="154" l="1"/>
  <c r="H509" i="154"/>
  <c r="G565" i="154"/>
  <c r="D423" i="154"/>
  <c r="I509" i="154" l="1"/>
  <c r="H510" i="154"/>
  <c r="G566" i="154"/>
  <c r="E423" i="154"/>
  <c r="G567" i="154" l="1"/>
  <c r="I510" i="154"/>
  <c r="H511" i="154"/>
  <c r="F423" i="154"/>
  <c r="I511" i="154" l="1"/>
  <c r="H512" i="154"/>
  <c r="G568" i="154"/>
  <c r="D424" i="154"/>
  <c r="G569" i="154" l="1"/>
  <c r="I512" i="154"/>
  <c r="H513" i="154"/>
  <c r="E424" i="154"/>
  <c r="I513" i="154" l="1"/>
  <c r="H514" i="154"/>
  <c r="G570" i="154"/>
  <c r="F424" i="154"/>
  <c r="I514" i="154" l="1"/>
  <c r="H515" i="154"/>
  <c r="G571" i="154"/>
  <c r="D425" i="154"/>
  <c r="G572" i="154" l="1"/>
  <c r="I515" i="154"/>
  <c r="H516" i="154"/>
  <c r="E425" i="154"/>
  <c r="I516" i="154" l="1"/>
  <c r="H517" i="154"/>
  <c r="G573" i="154"/>
  <c r="F425" i="154"/>
  <c r="G574" i="154" l="1"/>
  <c r="I517" i="154"/>
  <c r="H518" i="154"/>
  <c r="D426" i="154"/>
  <c r="E426" i="154" s="1"/>
  <c r="F426" i="154"/>
  <c r="I518" i="154" l="1"/>
  <c r="H519" i="154"/>
  <c r="G575" i="154"/>
  <c r="D427" i="154"/>
  <c r="E427" i="154" s="1"/>
  <c r="F427" i="154" s="1"/>
  <c r="G576" i="154" l="1"/>
  <c r="I519" i="154"/>
  <c r="H520" i="154"/>
  <c r="D428" i="154"/>
  <c r="E428" i="154" s="1"/>
  <c r="F428" i="154" s="1"/>
  <c r="I520" i="154" l="1"/>
  <c r="H521" i="154"/>
  <c r="G577" i="154"/>
  <c r="D429" i="154"/>
  <c r="E429" i="154" s="1"/>
  <c r="F429" i="154" s="1"/>
  <c r="G578" i="154" l="1"/>
  <c r="I521" i="154"/>
  <c r="H522" i="154"/>
  <c r="D430" i="154"/>
  <c r="E430" i="154" s="1"/>
  <c r="F430" i="154" s="1"/>
  <c r="I522" i="154" l="1"/>
  <c r="H523" i="154"/>
  <c r="G579" i="154"/>
  <c r="D431" i="154"/>
  <c r="E431" i="154" s="1"/>
  <c r="F431" i="154" s="1"/>
  <c r="G580" i="154" l="1"/>
  <c r="I523" i="154"/>
  <c r="H524" i="154"/>
  <c r="D432" i="154"/>
  <c r="E432" i="154" s="1"/>
  <c r="F432" i="154" s="1"/>
  <c r="I524" i="154" l="1"/>
  <c r="H525" i="154"/>
  <c r="G581" i="154"/>
  <c r="D433" i="154"/>
  <c r="E433" i="154" s="1"/>
  <c r="F433" i="154" s="1"/>
  <c r="G582" i="154" l="1"/>
  <c r="I525" i="154"/>
  <c r="H526" i="154"/>
  <c r="D434" i="154"/>
  <c r="E434" i="154" s="1"/>
  <c r="F434" i="154"/>
  <c r="I526" i="154" l="1"/>
  <c r="H527" i="154"/>
  <c r="G583" i="154"/>
  <c r="D435" i="154"/>
  <c r="E435" i="154" s="1"/>
  <c r="F435" i="154" s="1"/>
  <c r="G584" i="154" l="1"/>
  <c r="I527" i="154"/>
  <c r="H528" i="154"/>
  <c r="D436" i="154"/>
  <c r="E436" i="154" s="1"/>
  <c r="F436" i="154" s="1"/>
  <c r="I528" i="154" l="1"/>
  <c r="H529" i="154"/>
  <c r="G585" i="154"/>
  <c r="D437" i="154"/>
  <c r="E437" i="154" s="1"/>
  <c r="F437" i="154" s="1"/>
  <c r="G586" i="154" l="1"/>
  <c r="I529" i="154"/>
  <c r="H530" i="154"/>
  <c r="D438" i="154"/>
  <c r="E438" i="154" s="1"/>
  <c r="F438" i="154" s="1"/>
  <c r="I530" i="154" l="1"/>
  <c r="H531" i="154"/>
  <c r="G587" i="154"/>
  <c r="D439" i="154"/>
  <c r="G588" i="154" l="1"/>
  <c r="I531" i="154"/>
  <c r="H532" i="154"/>
  <c r="E439" i="154"/>
  <c r="C18" i="156"/>
  <c r="I532" i="154" l="1"/>
  <c r="H533" i="154"/>
  <c r="G589" i="154"/>
  <c r="B18" i="156"/>
  <c r="F439" i="154"/>
  <c r="G590" i="154" l="1"/>
  <c r="I533" i="154"/>
  <c r="H534" i="154"/>
  <c r="D440" i="154"/>
  <c r="I534" i="154" l="1"/>
  <c r="H535" i="154"/>
  <c r="G591" i="154"/>
  <c r="E440" i="154"/>
  <c r="G592" i="154" l="1"/>
  <c r="I535" i="154"/>
  <c r="H536" i="154"/>
  <c r="F440" i="154"/>
  <c r="I536" i="154" l="1"/>
  <c r="H537" i="154"/>
  <c r="G593" i="154"/>
  <c r="D441" i="154"/>
  <c r="G594" i="154" l="1"/>
  <c r="I537" i="154"/>
  <c r="H538" i="154"/>
  <c r="E441" i="154"/>
  <c r="I538" i="154" l="1"/>
  <c r="H539" i="154"/>
  <c r="G595" i="154"/>
  <c r="F441" i="154"/>
  <c r="G596" i="154" l="1"/>
  <c r="I539" i="154"/>
  <c r="H540" i="154"/>
  <c r="D442" i="154"/>
  <c r="I540" i="154" l="1"/>
  <c r="H541" i="154"/>
  <c r="G597" i="154"/>
  <c r="E442" i="154"/>
  <c r="G598" i="154" l="1"/>
  <c r="I541" i="154"/>
  <c r="H542" i="154"/>
  <c r="F442" i="154"/>
  <c r="I542" i="154" l="1"/>
  <c r="H543" i="154"/>
  <c r="G599" i="154"/>
  <c r="D443" i="154"/>
  <c r="G600" i="154" l="1"/>
  <c r="I543" i="154"/>
  <c r="H544" i="154"/>
  <c r="E443" i="154"/>
  <c r="I544" i="154" l="1"/>
  <c r="H545" i="154"/>
  <c r="G601" i="154"/>
  <c r="F443" i="154"/>
  <c r="G602" i="154" l="1"/>
  <c r="I545" i="154"/>
  <c r="H546" i="154"/>
  <c r="D444" i="154"/>
  <c r="I546" i="154" l="1"/>
  <c r="H547" i="154"/>
  <c r="G603" i="154"/>
  <c r="E444" i="154"/>
  <c r="I547" i="154" l="1"/>
  <c r="H548" i="154"/>
  <c r="G604" i="154"/>
  <c r="F444" i="154"/>
  <c r="I548" i="154" l="1"/>
  <c r="H549" i="154"/>
  <c r="G605" i="154"/>
  <c r="D445" i="154"/>
  <c r="E445" i="154" s="1"/>
  <c r="F445" i="154" s="1"/>
  <c r="G606" i="154" l="1"/>
  <c r="I549" i="154"/>
  <c r="H550" i="154"/>
  <c r="D446" i="154"/>
  <c r="E446" i="154" s="1"/>
  <c r="F446" i="154" s="1"/>
  <c r="I550" i="154" l="1"/>
  <c r="H551" i="154"/>
  <c r="G607" i="154"/>
  <c r="D447" i="154"/>
  <c r="E447" i="154" s="1"/>
  <c r="F447" i="154" s="1"/>
  <c r="G608" i="154" l="1"/>
  <c r="I551" i="154"/>
  <c r="H552" i="154"/>
  <c r="D448" i="154"/>
  <c r="I552" i="154" l="1"/>
  <c r="H553" i="154"/>
  <c r="G609" i="154"/>
  <c r="E448" i="154"/>
  <c r="G610" i="154" l="1"/>
  <c r="I553" i="154"/>
  <c r="H554" i="154"/>
  <c r="F448" i="154"/>
  <c r="D449" i="154" l="1"/>
  <c r="I554" i="154"/>
  <c r="H555" i="154"/>
  <c r="G611" i="154"/>
  <c r="G612" i="154" l="1"/>
  <c r="I555" i="154"/>
  <c r="H556" i="154"/>
  <c r="E449" i="154"/>
  <c r="F449" i="154" l="1"/>
  <c r="I556" i="154"/>
  <c r="H557" i="154"/>
  <c r="G613" i="154"/>
  <c r="G614" i="154" l="1"/>
  <c r="I557" i="154"/>
  <c r="H558" i="154"/>
  <c r="D450" i="154"/>
  <c r="E450" i="154" l="1"/>
  <c r="I558" i="154"/>
  <c r="H559" i="154"/>
  <c r="G615" i="154"/>
  <c r="G616" i="154" l="1"/>
  <c r="I559" i="154"/>
  <c r="H560" i="154"/>
  <c r="F450" i="154"/>
  <c r="D451" i="154" l="1"/>
  <c r="I560" i="154"/>
  <c r="H561" i="154"/>
  <c r="G617" i="154"/>
  <c r="E451" i="154" l="1"/>
  <c r="G618" i="154"/>
  <c r="I561" i="154"/>
  <c r="H562" i="154"/>
  <c r="I562" i="154" l="1"/>
  <c r="H563" i="154"/>
  <c r="G619" i="154"/>
  <c r="F451" i="154"/>
  <c r="D452" i="154" l="1"/>
  <c r="I563" i="154"/>
  <c r="H564" i="154"/>
  <c r="G620" i="154"/>
  <c r="G621" i="154" l="1"/>
  <c r="I564" i="154"/>
  <c r="H565" i="154"/>
  <c r="E452" i="154"/>
  <c r="F452" i="154" l="1"/>
  <c r="I565" i="154"/>
  <c r="H566" i="154"/>
  <c r="G622" i="154"/>
  <c r="G623" i="154" l="1"/>
  <c r="I566" i="154"/>
  <c r="H567" i="154"/>
  <c r="D453" i="154"/>
  <c r="E453" i="154" l="1"/>
  <c r="I567" i="154"/>
  <c r="H568" i="154"/>
  <c r="G624" i="154"/>
  <c r="G625" i="154" l="1"/>
  <c r="I568" i="154"/>
  <c r="H569" i="154"/>
  <c r="F453" i="154"/>
  <c r="D454" i="154" l="1"/>
  <c r="E454" i="154" s="1"/>
  <c r="F454" i="154"/>
  <c r="I569" i="154"/>
  <c r="H570" i="154"/>
  <c r="G626" i="154"/>
  <c r="G627" i="154" l="1"/>
  <c r="I570" i="154"/>
  <c r="H571" i="154"/>
  <c r="D455" i="154"/>
  <c r="E455" i="154" s="1"/>
  <c r="F455" i="154" s="1"/>
  <c r="D456" i="154" l="1"/>
  <c r="E456" i="154" s="1"/>
  <c r="F456" i="154" s="1"/>
  <c r="I571" i="154"/>
  <c r="H572" i="154"/>
  <c r="G628" i="154"/>
  <c r="D457" i="154" l="1"/>
  <c r="E457" i="154" s="1"/>
  <c r="F457" i="154"/>
  <c r="I572" i="154"/>
  <c r="H573" i="154"/>
  <c r="G629" i="154"/>
  <c r="G630" i="154" l="1"/>
  <c r="I573" i="154"/>
  <c r="H574" i="154"/>
  <c r="D458" i="154"/>
  <c r="E458" i="154" s="1"/>
  <c r="F458" i="154" s="1"/>
  <c r="D459" i="154" l="1"/>
  <c r="E459" i="154" s="1"/>
  <c r="F459" i="154" s="1"/>
  <c r="I574" i="154"/>
  <c r="H575" i="154"/>
  <c r="G631" i="154"/>
  <c r="D460" i="154" l="1"/>
  <c r="E460" i="154" s="1"/>
  <c r="F460" i="154" s="1"/>
  <c r="G632" i="154"/>
  <c r="I575" i="154"/>
  <c r="H576" i="154"/>
  <c r="D461" i="154" l="1"/>
  <c r="E461" i="154" s="1"/>
  <c r="F461" i="154" s="1"/>
  <c r="G633" i="154"/>
  <c r="I576" i="154"/>
  <c r="H577" i="154"/>
  <c r="D462" i="154" l="1"/>
  <c r="E462" i="154" s="1"/>
  <c r="F462" i="154"/>
  <c r="I577" i="154"/>
  <c r="H578" i="154"/>
  <c r="G634" i="154"/>
  <c r="G635" i="154" l="1"/>
  <c r="I578" i="154"/>
  <c r="H579" i="154"/>
  <c r="D463" i="154"/>
  <c r="E463" i="154" s="1"/>
  <c r="F463" i="154" s="1"/>
  <c r="D464" i="154" l="1"/>
  <c r="E464" i="154" s="1"/>
  <c r="F464" i="154" s="1"/>
  <c r="I579" i="154"/>
  <c r="H580" i="154"/>
  <c r="G636" i="154"/>
  <c r="D465" i="154" l="1"/>
  <c r="E465" i="154" s="1"/>
  <c r="F465" i="154"/>
  <c r="G637" i="154"/>
  <c r="I580" i="154"/>
  <c r="H581" i="154"/>
  <c r="G638" i="154" l="1"/>
  <c r="I581" i="154"/>
  <c r="H582" i="154"/>
  <c r="D466" i="154"/>
  <c r="E466" i="154" s="1"/>
  <c r="F466" i="154" s="1"/>
  <c r="D467" i="154" l="1"/>
  <c r="E467" i="154" s="1"/>
  <c r="F467" i="154" s="1"/>
  <c r="I582" i="154"/>
  <c r="H583" i="154"/>
  <c r="G639" i="154"/>
  <c r="D468" i="154" l="1"/>
  <c r="E468" i="154" s="1"/>
  <c r="F468" i="154" s="1"/>
  <c r="G640" i="154"/>
  <c r="I583" i="154"/>
  <c r="H584" i="154"/>
  <c r="D469" i="154" l="1"/>
  <c r="E469" i="154" s="1"/>
  <c r="F469" i="154" s="1"/>
  <c r="G641" i="154"/>
  <c r="I584" i="154"/>
  <c r="H585" i="154"/>
  <c r="D470" i="154" l="1"/>
  <c r="E470" i="154" s="1"/>
  <c r="F470" i="154"/>
  <c r="I585" i="154"/>
  <c r="H586" i="154"/>
  <c r="G642" i="154"/>
  <c r="I586" i="154" l="1"/>
  <c r="H587" i="154"/>
  <c r="G643" i="154"/>
  <c r="D471" i="154"/>
  <c r="E471" i="154" s="1"/>
  <c r="F471" i="154" s="1"/>
  <c r="D472" i="154" l="1"/>
  <c r="E472" i="154" s="1"/>
  <c r="F472" i="154" s="1"/>
  <c r="I587" i="154"/>
  <c r="H588" i="154"/>
  <c r="G644" i="154"/>
  <c r="D473" i="154" l="1"/>
  <c r="E473" i="154" s="1"/>
  <c r="F473" i="154"/>
  <c r="G645" i="154"/>
  <c r="I588" i="154"/>
  <c r="H589" i="154"/>
  <c r="I589" i="154" l="1"/>
  <c r="H590" i="154"/>
  <c r="D474" i="154"/>
  <c r="E474" i="154" s="1"/>
  <c r="F474" i="154" s="1"/>
  <c r="G646" i="154"/>
  <c r="D475" i="154" l="1"/>
  <c r="E475" i="154" s="1"/>
  <c r="F475" i="154" s="1"/>
  <c r="G647" i="154"/>
  <c r="I590" i="154"/>
  <c r="H591" i="154"/>
  <c r="D476" i="154" l="1"/>
  <c r="E476" i="154" s="1"/>
  <c r="F476" i="154" s="1"/>
  <c r="I591" i="154"/>
  <c r="H592" i="154"/>
  <c r="G648" i="154"/>
  <c r="D477" i="154" l="1"/>
  <c r="E477" i="154" s="1"/>
  <c r="F477" i="154" s="1"/>
  <c r="G649" i="154"/>
  <c r="I592" i="154"/>
  <c r="H593" i="154"/>
  <c r="D478" i="154" l="1"/>
  <c r="E478" i="154" s="1"/>
  <c r="F478" i="154"/>
  <c r="I593" i="154"/>
  <c r="H594" i="154"/>
  <c r="G650" i="154"/>
  <c r="G651" i="154" l="1"/>
  <c r="I594" i="154"/>
  <c r="H595" i="154"/>
  <c r="D479" i="154"/>
  <c r="E479" i="154" s="1"/>
  <c r="F479" i="154" s="1"/>
  <c r="D480" i="154" l="1"/>
  <c r="E480" i="154" s="1"/>
  <c r="F480" i="154" s="1"/>
  <c r="I595" i="154"/>
  <c r="H596" i="154"/>
  <c r="G652" i="154"/>
  <c r="D481" i="154" l="1"/>
  <c r="E481" i="154" s="1"/>
  <c r="F481" i="154"/>
  <c r="G653" i="154"/>
  <c r="I596" i="154"/>
  <c r="H597" i="154"/>
  <c r="I597" i="154" l="1"/>
  <c r="H598" i="154"/>
  <c r="D482" i="154"/>
  <c r="E482" i="154" s="1"/>
  <c r="F482" i="154" s="1"/>
  <c r="G654" i="154"/>
  <c r="D483" i="154" l="1"/>
  <c r="E483" i="154" s="1"/>
  <c r="F483" i="154" s="1"/>
  <c r="G655" i="154"/>
  <c r="I598" i="154"/>
  <c r="H599" i="154"/>
  <c r="D484" i="154" l="1"/>
  <c r="E484" i="154" s="1"/>
  <c r="F484" i="154" s="1"/>
  <c r="I599" i="154"/>
  <c r="H600" i="154"/>
  <c r="G656" i="154"/>
  <c r="D485" i="154" l="1"/>
  <c r="E485" i="154" s="1"/>
  <c r="F485" i="154" s="1"/>
  <c r="G657" i="154"/>
  <c r="I600" i="154"/>
  <c r="H601" i="154"/>
  <c r="D486" i="154" l="1"/>
  <c r="E486" i="154" s="1"/>
  <c r="F486" i="154"/>
  <c r="G658" i="154"/>
  <c r="I601" i="154"/>
  <c r="H602" i="154"/>
  <c r="I602" i="154" l="1"/>
  <c r="H603" i="154"/>
  <c r="D487" i="154"/>
  <c r="E487" i="154" s="1"/>
  <c r="F487" i="154" s="1"/>
  <c r="G659" i="154"/>
  <c r="D488" i="154" l="1"/>
  <c r="E488" i="154" s="1"/>
  <c r="F488" i="154" s="1"/>
  <c r="G660" i="154"/>
  <c r="I603" i="154"/>
  <c r="H604" i="154"/>
  <c r="D489" i="154" l="1"/>
  <c r="E489" i="154" s="1"/>
  <c r="F489" i="154"/>
  <c r="I604" i="154"/>
  <c r="H605" i="154"/>
  <c r="G661" i="154"/>
  <c r="G662" i="154" l="1"/>
  <c r="I605" i="154"/>
  <c r="H606" i="154"/>
  <c r="D490" i="154"/>
  <c r="E490" i="154" s="1"/>
  <c r="F490" i="154" s="1"/>
  <c r="D491" i="154" l="1"/>
  <c r="E491" i="154" s="1"/>
  <c r="F491" i="154" s="1"/>
  <c r="I606" i="154"/>
  <c r="H607" i="154"/>
  <c r="G663" i="154"/>
  <c r="D492" i="154" l="1"/>
  <c r="E492" i="154" s="1"/>
  <c r="F492" i="154" s="1"/>
  <c r="G664" i="154"/>
  <c r="I607" i="154"/>
  <c r="H608" i="154"/>
  <c r="D493" i="154" l="1"/>
  <c r="E493" i="154" s="1"/>
  <c r="F493" i="154" s="1"/>
  <c r="I608" i="154"/>
  <c r="H609" i="154"/>
  <c r="G665" i="154"/>
  <c r="D494" i="154" l="1"/>
  <c r="E494" i="154" s="1"/>
  <c r="F494" i="154"/>
  <c r="G666" i="154"/>
  <c r="I609" i="154"/>
  <c r="H610" i="154"/>
  <c r="I610" i="154" l="1"/>
  <c r="H611" i="154"/>
  <c r="G667" i="154"/>
  <c r="D495" i="154"/>
  <c r="E495" i="154" s="1"/>
  <c r="F495" i="154" s="1"/>
  <c r="D496" i="154" l="1"/>
  <c r="E496" i="154" s="1"/>
  <c r="F496" i="154" s="1"/>
  <c r="G668" i="154"/>
  <c r="I611" i="154"/>
  <c r="H612" i="154"/>
  <c r="D497" i="154" l="1"/>
  <c r="E497" i="154" s="1"/>
  <c r="F497" i="154"/>
  <c r="I612" i="154"/>
  <c r="H613" i="154"/>
  <c r="G669" i="154"/>
  <c r="G670" i="154" l="1"/>
  <c r="I613" i="154"/>
  <c r="H614" i="154"/>
  <c r="D498" i="154"/>
  <c r="E498" i="154" s="1"/>
  <c r="F498" i="154" s="1"/>
  <c r="D499" i="154" l="1"/>
  <c r="I614" i="154"/>
  <c r="H615" i="154"/>
  <c r="G671" i="154"/>
  <c r="I615" i="154" l="1"/>
  <c r="H616" i="154"/>
  <c r="G672" i="154"/>
  <c r="E499" i="154"/>
  <c r="C19" i="156"/>
  <c r="B19" i="156" l="1"/>
  <c r="F499" i="154"/>
  <c r="G673" i="154"/>
  <c r="I616" i="154"/>
  <c r="H617" i="154"/>
  <c r="G674" i="154" l="1"/>
  <c r="I617" i="154"/>
  <c r="H618" i="154"/>
  <c r="D500" i="154"/>
  <c r="E500" i="154" l="1"/>
  <c r="I618" i="154"/>
  <c r="H619" i="154"/>
  <c r="G675" i="154"/>
  <c r="G676" i="154" l="1"/>
  <c r="I619" i="154"/>
  <c r="H620" i="154"/>
  <c r="F500" i="154"/>
  <c r="D501" i="154" l="1"/>
  <c r="I620" i="154"/>
  <c r="H621" i="154"/>
  <c r="G677" i="154"/>
  <c r="G678" i="154" l="1"/>
  <c r="I621" i="154"/>
  <c r="H622" i="154"/>
  <c r="E501" i="154"/>
  <c r="F501" i="154" l="1"/>
  <c r="I622" i="154"/>
  <c r="H623" i="154"/>
  <c r="G679" i="154"/>
  <c r="G680" i="154" l="1"/>
  <c r="I623" i="154"/>
  <c r="H624" i="154"/>
  <c r="D502" i="154"/>
  <c r="E502" i="154" l="1"/>
  <c r="I624" i="154"/>
  <c r="H625" i="154"/>
  <c r="G681" i="154"/>
  <c r="G682" i="154" l="1"/>
  <c r="I625" i="154"/>
  <c r="H626" i="154"/>
  <c r="F502" i="154"/>
  <c r="D503" i="154" l="1"/>
  <c r="I626" i="154"/>
  <c r="H627" i="154"/>
  <c r="G683" i="154"/>
  <c r="E503" i="154" l="1"/>
  <c r="G684" i="154"/>
  <c r="I627" i="154"/>
  <c r="H628" i="154"/>
  <c r="I628" i="154" l="1"/>
  <c r="H629" i="154"/>
  <c r="G685" i="154"/>
  <c r="F503" i="154"/>
  <c r="D504" i="154" l="1"/>
  <c r="G686" i="154"/>
  <c r="I629" i="154"/>
  <c r="H630" i="154"/>
  <c r="I630" i="154" l="1"/>
  <c r="H631" i="154"/>
  <c r="E504" i="154"/>
  <c r="G687" i="154"/>
  <c r="G688" i="154" l="1"/>
  <c r="F504" i="154"/>
  <c r="I631" i="154"/>
  <c r="H632" i="154"/>
  <c r="I632" i="154" l="1"/>
  <c r="H633" i="154"/>
  <c r="D505" i="154"/>
  <c r="E505" i="154" s="1"/>
  <c r="F505" i="154"/>
  <c r="G689" i="154"/>
  <c r="G690" i="154" l="1"/>
  <c r="D506" i="154"/>
  <c r="E506" i="154" s="1"/>
  <c r="F506" i="154" s="1"/>
  <c r="I633" i="154"/>
  <c r="H634" i="154"/>
  <c r="D507" i="154" l="1"/>
  <c r="E507" i="154" s="1"/>
  <c r="F507" i="154" s="1"/>
  <c r="I634" i="154"/>
  <c r="H635" i="154"/>
  <c r="G691" i="154"/>
  <c r="D508" i="154" l="1"/>
  <c r="E508" i="154" s="1"/>
  <c r="F508" i="154" s="1"/>
  <c r="G692" i="154"/>
  <c r="I635" i="154"/>
  <c r="H636" i="154"/>
  <c r="D509" i="154" l="1"/>
  <c r="E509" i="154" s="1"/>
  <c r="F509" i="154" s="1"/>
  <c r="I636" i="154"/>
  <c r="H637" i="154"/>
  <c r="G693" i="154"/>
  <c r="D510" i="154" l="1"/>
  <c r="E510" i="154" s="1"/>
  <c r="F510" i="154"/>
  <c r="G694" i="154"/>
  <c r="I637" i="154"/>
  <c r="H638" i="154"/>
  <c r="I638" i="154" l="1"/>
  <c r="H639" i="154"/>
  <c r="D511" i="154"/>
  <c r="E511" i="154" s="1"/>
  <c r="F511" i="154" s="1"/>
  <c r="G695" i="154"/>
  <c r="D512" i="154" l="1"/>
  <c r="E512" i="154" s="1"/>
  <c r="F512" i="154" s="1"/>
  <c r="G696" i="154"/>
  <c r="I639" i="154"/>
  <c r="H640" i="154"/>
  <c r="D513" i="154" l="1"/>
  <c r="E513" i="154" s="1"/>
  <c r="F513" i="154"/>
  <c r="G697" i="154"/>
  <c r="I640" i="154"/>
  <c r="H641" i="154"/>
  <c r="G698" i="154" l="1"/>
  <c r="I641" i="154"/>
  <c r="H642" i="154"/>
  <c r="D514" i="154"/>
  <c r="E514" i="154" s="1"/>
  <c r="F514" i="154" s="1"/>
  <c r="D515" i="154" l="1"/>
  <c r="E515" i="154" s="1"/>
  <c r="F515" i="154" s="1"/>
  <c r="I642" i="154"/>
  <c r="H643" i="154"/>
  <c r="G699" i="154"/>
  <c r="D516" i="154" l="1"/>
  <c r="E516" i="154" s="1"/>
  <c r="F516" i="154" s="1"/>
  <c r="G700" i="154"/>
  <c r="I643" i="154"/>
  <c r="H644" i="154"/>
  <c r="D517" i="154" l="1"/>
  <c r="E517" i="154" s="1"/>
  <c r="F517" i="154" s="1"/>
  <c r="I644" i="154"/>
  <c r="H645" i="154"/>
  <c r="G701" i="154"/>
  <c r="D518" i="154" l="1"/>
  <c r="E518" i="154" s="1"/>
  <c r="F518" i="154"/>
  <c r="G702" i="154"/>
  <c r="I645" i="154"/>
  <c r="H646" i="154"/>
  <c r="I646" i="154" l="1"/>
  <c r="H647" i="154"/>
  <c r="G703" i="154"/>
  <c r="D519" i="154"/>
  <c r="E519" i="154" s="1"/>
  <c r="F519" i="154" s="1"/>
  <c r="D520" i="154" l="1"/>
  <c r="E520" i="154" s="1"/>
  <c r="F520" i="154" s="1"/>
  <c r="G704" i="154"/>
  <c r="I647" i="154"/>
  <c r="H648" i="154"/>
  <c r="D521" i="154" l="1"/>
  <c r="E521" i="154" s="1"/>
  <c r="F521" i="154"/>
  <c r="G705" i="154"/>
  <c r="I648" i="154"/>
  <c r="H649" i="154"/>
  <c r="I649" i="154" l="1"/>
  <c r="H650" i="154"/>
  <c r="D522" i="154"/>
  <c r="E522" i="154" s="1"/>
  <c r="F522" i="154" s="1"/>
  <c r="G706" i="154"/>
  <c r="D523" i="154" l="1"/>
  <c r="E523" i="154" s="1"/>
  <c r="F523" i="154" s="1"/>
  <c r="G707" i="154"/>
  <c r="I650" i="154"/>
  <c r="H651" i="154"/>
  <c r="D524" i="154" l="1"/>
  <c r="E524" i="154" s="1"/>
  <c r="F524" i="154" s="1"/>
  <c r="G708" i="154"/>
  <c r="I651" i="154"/>
  <c r="H652" i="154"/>
  <c r="D525" i="154" l="1"/>
  <c r="E525" i="154" s="1"/>
  <c r="F525" i="154" s="1"/>
  <c r="I652" i="154"/>
  <c r="H653" i="154"/>
  <c r="G709" i="154"/>
  <c r="D526" i="154" l="1"/>
  <c r="E526" i="154" s="1"/>
  <c r="F526" i="154" s="1"/>
  <c r="G710" i="154"/>
  <c r="I653" i="154"/>
  <c r="H654" i="154"/>
  <c r="D527" i="154" l="1"/>
  <c r="E527" i="154" s="1"/>
  <c r="F527" i="154" s="1"/>
  <c r="I654" i="154"/>
  <c r="H655" i="154"/>
  <c r="G711" i="154"/>
  <c r="D528" i="154" l="1"/>
  <c r="E528" i="154" s="1"/>
  <c r="F528" i="154" s="1"/>
  <c r="G712" i="154"/>
  <c r="I655" i="154"/>
  <c r="H656" i="154"/>
  <c r="D529" i="154" l="1"/>
  <c r="E529" i="154" s="1"/>
  <c r="F529" i="154"/>
  <c r="G713" i="154"/>
  <c r="I656" i="154"/>
  <c r="H657" i="154"/>
  <c r="G714" i="154" l="1"/>
  <c r="I657" i="154"/>
  <c r="H658" i="154"/>
  <c r="D530" i="154"/>
  <c r="E530" i="154" s="1"/>
  <c r="F530" i="154" s="1"/>
  <c r="D531" i="154" l="1"/>
  <c r="E531" i="154" s="1"/>
  <c r="F531" i="154" s="1"/>
  <c r="I658" i="154"/>
  <c r="H659" i="154"/>
  <c r="G715" i="154"/>
  <c r="D532" i="154" l="1"/>
  <c r="E532" i="154" s="1"/>
  <c r="F532" i="154" s="1"/>
  <c r="I659" i="154"/>
  <c r="H660" i="154"/>
  <c r="G716" i="154"/>
  <c r="D533" i="154" l="1"/>
  <c r="E533" i="154" s="1"/>
  <c r="F533" i="154" s="1"/>
  <c r="G717" i="154"/>
  <c r="I660" i="154"/>
  <c r="H661" i="154"/>
  <c r="D534" i="154" l="1"/>
  <c r="E534" i="154" s="1"/>
  <c r="F534" i="154"/>
  <c r="I661" i="154"/>
  <c r="H662" i="154"/>
  <c r="G718" i="154"/>
  <c r="G719" i="154" l="1"/>
  <c r="I662" i="154"/>
  <c r="H663" i="154"/>
  <c r="D535" i="154"/>
  <c r="E535" i="154" s="1"/>
  <c r="F535" i="154" s="1"/>
  <c r="D536" i="154" l="1"/>
  <c r="E536" i="154" s="1"/>
  <c r="F536" i="154" s="1"/>
  <c r="I663" i="154"/>
  <c r="H664" i="154"/>
  <c r="G720" i="154"/>
  <c r="D537" i="154" l="1"/>
  <c r="E537" i="154" s="1"/>
  <c r="F537" i="154"/>
  <c r="G721" i="154"/>
  <c r="I664" i="154"/>
  <c r="H665" i="154"/>
  <c r="I665" i="154" l="1"/>
  <c r="H666" i="154"/>
  <c r="D538" i="154"/>
  <c r="E538" i="154" s="1"/>
  <c r="F538" i="154" s="1"/>
  <c r="G722" i="154"/>
  <c r="D539" i="154" l="1"/>
  <c r="E539" i="154" s="1"/>
  <c r="F539" i="154" s="1"/>
  <c r="G723" i="154"/>
  <c r="I666" i="154"/>
  <c r="H667" i="154"/>
  <c r="D540" i="154" l="1"/>
  <c r="E540" i="154" s="1"/>
  <c r="F540" i="154" s="1"/>
  <c r="G724" i="154"/>
  <c r="I667" i="154"/>
  <c r="H668" i="154"/>
  <c r="D541" i="154" l="1"/>
  <c r="E541" i="154" s="1"/>
  <c r="F541" i="154" s="1"/>
  <c r="I668" i="154"/>
  <c r="H669" i="154"/>
  <c r="G725" i="154"/>
  <c r="D542" i="154" l="1"/>
  <c r="E542" i="154" s="1"/>
  <c r="F542" i="154"/>
  <c r="G726" i="154"/>
  <c r="I669" i="154"/>
  <c r="H670" i="154"/>
  <c r="I670" i="154" l="1"/>
  <c r="H671" i="154"/>
  <c r="G727" i="154"/>
  <c r="D543" i="154"/>
  <c r="E543" i="154" s="1"/>
  <c r="F543" i="154" s="1"/>
  <c r="D544" i="154" l="1"/>
  <c r="E544" i="154" s="1"/>
  <c r="F544" i="154" s="1"/>
  <c r="I671" i="154"/>
  <c r="H672" i="154"/>
  <c r="G728" i="154"/>
  <c r="D545" i="154" l="1"/>
  <c r="E545" i="154" s="1"/>
  <c r="F545" i="154"/>
  <c r="G729" i="154"/>
  <c r="I672" i="154"/>
  <c r="H673" i="154"/>
  <c r="I673" i="154" l="1"/>
  <c r="H674" i="154"/>
  <c r="D546" i="154"/>
  <c r="E546" i="154" s="1"/>
  <c r="F546" i="154" s="1"/>
  <c r="G730" i="154"/>
  <c r="D547" i="154" l="1"/>
  <c r="E547" i="154" s="1"/>
  <c r="F547" i="154" s="1"/>
  <c r="G731" i="154"/>
  <c r="I674" i="154"/>
  <c r="H675" i="154"/>
  <c r="D548" i="154" l="1"/>
  <c r="E548" i="154" s="1"/>
  <c r="F548" i="154" s="1"/>
  <c r="I675" i="154"/>
  <c r="H676" i="154"/>
  <c r="G732" i="154"/>
  <c r="D549" i="154" l="1"/>
  <c r="E549" i="154" s="1"/>
  <c r="F549" i="154" s="1"/>
  <c r="G733" i="154"/>
  <c r="I676" i="154"/>
  <c r="H677" i="154"/>
  <c r="D550" i="154" l="1"/>
  <c r="E550" i="154" s="1"/>
  <c r="F550" i="154"/>
  <c r="I677" i="154"/>
  <c r="H678" i="154"/>
  <c r="G734" i="154"/>
  <c r="G735" i="154" l="1"/>
  <c r="I678" i="154"/>
  <c r="H679" i="154"/>
  <c r="D551" i="154"/>
  <c r="E551" i="154" s="1"/>
  <c r="F551" i="154" s="1"/>
  <c r="D552" i="154" l="1"/>
  <c r="E552" i="154" s="1"/>
  <c r="F552" i="154" s="1"/>
  <c r="I679" i="154"/>
  <c r="H680" i="154"/>
  <c r="G736" i="154"/>
  <c r="D553" i="154" l="1"/>
  <c r="E553" i="154" s="1"/>
  <c r="F553" i="154"/>
  <c r="I680" i="154"/>
  <c r="H681" i="154"/>
  <c r="G737" i="154"/>
  <c r="I681" i="154" l="1"/>
  <c r="H682" i="154"/>
  <c r="D554" i="154"/>
  <c r="E554" i="154" s="1"/>
  <c r="F554" i="154" s="1"/>
  <c r="G738" i="154"/>
  <c r="D555" i="154" l="1"/>
  <c r="E555" i="154" s="1"/>
  <c r="F555" i="154" s="1"/>
  <c r="G739" i="154"/>
  <c r="I682" i="154"/>
  <c r="H683" i="154"/>
  <c r="D556" i="154" l="1"/>
  <c r="E556" i="154" s="1"/>
  <c r="F556" i="154" s="1"/>
  <c r="I683" i="154"/>
  <c r="H684" i="154"/>
  <c r="G740" i="154"/>
  <c r="D557" i="154" l="1"/>
  <c r="E557" i="154" s="1"/>
  <c r="F557" i="154" s="1"/>
  <c r="G741" i="154"/>
  <c r="I684" i="154"/>
  <c r="H685" i="154"/>
  <c r="D558" i="154" l="1"/>
  <c r="E558" i="154" s="1"/>
  <c r="F558" i="154"/>
  <c r="I685" i="154"/>
  <c r="H686" i="154"/>
  <c r="G742" i="154"/>
  <c r="I686" i="154" l="1"/>
  <c r="H687" i="154"/>
  <c r="G743" i="154"/>
  <c r="D559" i="154"/>
  <c r="E559" i="154" l="1"/>
  <c r="C20" i="156"/>
  <c r="G744" i="154"/>
  <c r="I687" i="154"/>
  <c r="H688" i="154"/>
  <c r="I688" i="154" l="1"/>
  <c r="H689" i="154"/>
  <c r="G745" i="154"/>
  <c r="B20" i="156"/>
  <c r="F559" i="154"/>
  <c r="D560" i="154" l="1"/>
  <c r="G746" i="154"/>
  <c r="I689" i="154"/>
  <c r="H690" i="154"/>
  <c r="I690" i="154" l="1"/>
  <c r="H691" i="154"/>
  <c r="E560" i="154"/>
  <c r="G747" i="154"/>
  <c r="G748" i="154" l="1"/>
  <c r="F560" i="154"/>
  <c r="I691" i="154"/>
  <c r="H692" i="154"/>
  <c r="I692" i="154" l="1"/>
  <c r="H693" i="154"/>
  <c r="D561" i="154"/>
  <c r="G749" i="154"/>
  <c r="I693" i="154" l="1"/>
  <c r="H694" i="154"/>
  <c r="G750" i="154"/>
  <c r="E561" i="154"/>
  <c r="G751" i="154" l="1"/>
  <c r="F561" i="154"/>
  <c r="I694" i="154"/>
  <c r="H695" i="154"/>
  <c r="I695" i="154" l="1"/>
  <c r="H696" i="154"/>
  <c r="D562" i="154"/>
  <c r="G752" i="154"/>
  <c r="G753" i="154" l="1"/>
  <c r="I696" i="154"/>
  <c r="H697" i="154"/>
  <c r="E562" i="154"/>
  <c r="F562" i="154" l="1"/>
  <c r="I697" i="154"/>
  <c r="H698" i="154"/>
  <c r="G754" i="154"/>
  <c r="G755" i="154" l="1"/>
  <c r="I698" i="154"/>
  <c r="H699" i="154"/>
  <c r="D563" i="154"/>
  <c r="E563" i="154" l="1"/>
  <c r="I699" i="154"/>
  <c r="H700" i="154"/>
  <c r="G756" i="154"/>
  <c r="G757" i="154" l="1"/>
  <c r="I700" i="154"/>
  <c r="H701" i="154"/>
  <c r="F563" i="154"/>
  <c r="D564" i="154" l="1"/>
  <c r="I701" i="154"/>
  <c r="H702" i="154"/>
  <c r="G758" i="154"/>
  <c r="G759" i="154" l="1"/>
  <c r="I702" i="154"/>
  <c r="H703" i="154"/>
  <c r="E564" i="154"/>
  <c r="F564" i="154" l="1"/>
  <c r="I703" i="154"/>
  <c r="H704" i="154"/>
  <c r="G760" i="154"/>
  <c r="G761" i="154" l="1"/>
  <c r="I704" i="154"/>
  <c r="H705" i="154"/>
  <c r="D565" i="154"/>
  <c r="E565" i="154" s="1"/>
  <c r="F565" i="154" s="1"/>
  <c r="D566" i="154" l="1"/>
  <c r="E566" i="154" s="1"/>
  <c r="F566" i="154" s="1"/>
  <c r="I705" i="154"/>
  <c r="H706" i="154"/>
  <c r="G762" i="154"/>
  <c r="D567" i="154" l="1"/>
  <c r="E567" i="154" s="1"/>
  <c r="F567" i="154" s="1"/>
  <c r="G763" i="154"/>
  <c r="I706" i="154"/>
  <c r="H707" i="154"/>
  <c r="D568" i="154" l="1"/>
  <c r="E568" i="154" s="1"/>
  <c r="F568" i="154" s="1"/>
  <c r="I707" i="154"/>
  <c r="H708" i="154"/>
  <c r="G764" i="154"/>
  <c r="I708" i="154" l="1"/>
  <c r="H709" i="154"/>
  <c r="D569" i="154"/>
  <c r="E569" i="154" s="1"/>
  <c r="F569" i="154" s="1"/>
  <c r="G765" i="154"/>
  <c r="D570" i="154" l="1"/>
  <c r="E570" i="154" s="1"/>
  <c r="F570" i="154" s="1"/>
  <c r="G766" i="154"/>
  <c r="I709" i="154"/>
  <c r="H710" i="154"/>
  <c r="D571" i="154" l="1"/>
  <c r="E571" i="154" s="1"/>
  <c r="F571" i="154" s="1"/>
  <c r="I710" i="154"/>
  <c r="H711" i="154"/>
  <c r="G767" i="154"/>
  <c r="D572" i="154" l="1"/>
  <c r="E572" i="154" s="1"/>
  <c r="F572" i="154" s="1"/>
  <c r="G768" i="154"/>
  <c r="I711" i="154"/>
  <c r="H712" i="154"/>
  <c r="D573" i="154" l="1"/>
  <c r="E573" i="154" s="1"/>
  <c r="F573" i="154" s="1"/>
  <c r="I712" i="154"/>
  <c r="H713" i="154"/>
  <c r="G769" i="154"/>
  <c r="D574" i="154" l="1"/>
  <c r="E574" i="154" s="1"/>
  <c r="F574" i="154" s="1"/>
  <c r="G770" i="154"/>
  <c r="I713" i="154"/>
  <c r="H714" i="154"/>
  <c r="D575" i="154" l="1"/>
  <c r="E575" i="154" s="1"/>
  <c r="F575" i="154" s="1"/>
  <c r="G771" i="154"/>
  <c r="I714" i="154"/>
  <c r="H715" i="154"/>
  <c r="G772" i="154" l="1"/>
  <c r="D576" i="154"/>
  <c r="E576" i="154" s="1"/>
  <c r="F576" i="154" s="1"/>
  <c r="I715" i="154"/>
  <c r="H716" i="154"/>
  <c r="D577" i="154" l="1"/>
  <c r="E577" i="154" s="1"/>
  <c r="F577" i="154"/>
  <c r="I716" i="154"/>
  <c r="H717" i="154"/>
  <c r="G773" i="154"/>
  <c r="G774" i="154" l="1"/>
  <c r="I717" i="154"/>
  <c r="H718" i="154"/>
  <c r="D578" i="154"/>
  <c r="E578" i="154" s="1"/>
  <c r="F578" i="154" s="1"/>
  <c r="D579" i="154" l="1"/>
  <c r="E579" i="154" s="1"/>
  <c r="F579" i="154" s="1"/>
  <c r="I718" i="154"/>
  <c r="H719" i="154"/>
  <c r="G775" i="154"/>
  <c r="D580" i="154" l="1"/>
  <c r="E580" i="154" s="1"/>
  <c r="F580" i="154" s="1"/>
  <c r="G776" i="154"/>
  <c r="I719" i="154"/>
  <c r="H720" i="154"/>
  <c r="D581" i="154" l="1"/>
  <c r="E581" i="154" s="1"/>
  <c r="F581" i="154" s="1"/>
  <c r="G777" i="154"/>
  <c r="I720" i="154"/>
  <c r="H721" i="154"/>
  <c r="D582" i="154" l="1"/>
  <c r="E582" i="154" s="1"/>
  <c r="F582" i="154" s="1"/>
  <c r="I721" i="154"/>
  <c r="H722" i="154"/>
  <c r="G778" i="154"/>
  <c r="D583" i="154" l="1"/>
  <c r="E583" i="154" s="1"/>
  <c r="F583" i="154"/>
  <c r="I722" i="154"/>
  <c r="H723" i="154"/>
  <c r="G779" i="154"/>
  <c r="G780" i="154" l="1"/>
  <c r="I723" i="154"/>
  <c r="H724" i="154"/>
  <c r="D584" i="154"/>
  <c r="E584" i="154" s="1"/>
  <c r="F584" i="154" s="1"/>
  <c r="D585" i="154" l="1"/>
  <c r="E585" i="154" s="1"/>
  <c r="F585" i="154" s="1"/>
  <c r="I724" i="154"/>
  <c r="H725" i="154"/>
  <c r="G781" i="154"/>
  <c r="G782" i="154" l="1"/>
  <c r="D586" i="154"/>
  <c r="E586" i="154" s="1"/>
  <c r="F586" i="154" s="1"/>
  <c r="I725" i="154"/>
  <c r="H726" i="154"/>
  <c r="D587" i="154" l="1"/>
  <c r="E587" i="154" s="1"/>
  <c r="F587" i="154" s="1"/>
  <c r="I726" i="154"/>
  <c r="H727" i="154"/>
  <c r="G783" i="154"/>
  <c r="D588" i="154" l="1"/>
  <c r="E588" i="154" s="1"/>
  <c r="F588" i="154" s="1"/>
  <c r="G784" i="154"/>
  <c r="I727" i="154"/>
  <c r="H728" i="154"/>
  <c r="D589" i="154" l="1"/>
  <c r="E589" i="154" s="1"/>
  <c r="F589" i="154" s="1"/>
  <c r="G785" i="154"/>
  <c r="I728" i="154"/>
  <c r="H729" i="154"/>
  <c r="D590" i="154" l="1"/>
  <c r="E590" i="154" s="1"/>
  <c r="F590" i="154" s="1"/>
  <c r="I729" i="154"/>
  <c r="H730" i="154"/>
  <c r="G786" i="154"/>
  <c r="D591" i="154" l="1"/>
  <c r="E591" i="154" s="1"/>
  <c r="F591" i="154"/>
  <c r="G787" i="154"/>
  <c r="I730" i="154"/>
  <c r="H731" i="154"/>
  <c r="I731" i="154" l="1"/>
  <c r="H732" i="154"/>
  <c r="G788" i="154"/>
  <c r="D592" i="154"/>
  <c r="E592" i="154" s="1"/>
  <c r="F592" i="154" s="1"/>
  <c r="D593" i="154" l="1"/>
  <c r="E593" i="154" s="1"/>
  <c r="F593" i="154"/>
  <c r="G789" i="154"/>
  <c r="I732" i="154"/>
  <c r="H733" i="154"/>
  <c r="I733" i="154" l="1"/>
  <c r="H734" i="154"/>
  <c r="G790" i="154"/>
  <c r="D594" i="154"/>
  <c r="E594" i="154" s="1"/>
  <c r="F594" i="154" s="1"/>
  <c r="D595" i="154" l="1"/>
  <c r="E595" i="154" s="1"/>
  <c r="F595" i="154" s="1"/>
  <c r="G791" i="154"/>
  <c r="I734" i="154"/>
  <c r="H735" i="154"/>
  <c r="D596" i="154" l="1"/>
  <c r="E596" i="154" s="1"/>
  <c r="F596" i="154" s="1"/>
  <c r="I735" i="154"/>
  <c r="H736" i="154"/>
  <c r="G792" i="154"/>
  <c r="D597" i="154" l="1"/>
  <c r="E597" i="154" s="1"/>
  <c r="F597" i="154" s="1"/>
  <c r="I736" i="154"/>
  <c r="H737" i="154"/>
  <c r="G793" i="154"/>
  <c r="D598" i="154" l="1"/>
  <c r="E598" i="154" s="1"/>
  <c r="F598" i="154" s="1"/>
  <c r="G794" i="154"/>
  <c r="I737" i="154"/>
  <c r="H738" i="154"/>
  <c r="D599" i="154" l="1"/>
  <c r="E599" i="154" s="1"/>
  <c r="F599" i="154"/>
  <c r="I738" i="154"/>
  <c r="H739" i="154"/>
  <c r="G795" i="154"/>
  <c r="G796" i="154" l="1"/>
  <c r="I739" i="154"/>
  <c r="H740" i="154"/>
  <c r="D600" i="154"/>
  <c r="E600" i="154" s="1"/>
  <c r="F600" i="154" s="1"/>
  <c r="D601" i="154" l="1"/>
  <c r="E601" i="154" s="1"/>
  <c r="F601" i="154"/>
  <c r="I740" i="154"/>
  <c r="H741" i="154"/>
  <c r="G797" i="154"/>
  <c r="D602" i="154" l="1"/>
  <c r="E602" i="154" s="1"/>
  <c r="F602" i="154" s="1"/>
  <c r="G798" i="154"/>
  <c r="I741" i="154"/>
  <c r="H742" i="154"/>
  <c r="D603" i="154" l="1"/>
  <c r="E603" i="154" s="1"/>
  <c r="F603" i="154" s="1"/>
  <c r="I742" i="154"/>
  <c r="H743" i="154"/>
  <c r="G799" i="154"/>
  <c r="D604" i="154" l="1"/>
  <c r="E604" i="154" s="1"/>
  <c r="F604" i="154" s="1"/>
  <c r="G800" i="154"/>
  <c r="I743" i="154"/>
  <c r="H744" i="154"/>
  <c r="D605" i="154" l="1"/>
  <c r="E605" i="154" s="1"/>
  <c r="F605" i="154" s="1"/>
  <c r="I744" i="154"/>
  <c r="H745" i="154"/>
  <c r="G801" i="154"/>
  <c r="D606" i="154" l="1"/>
  <c r="E606" i="154" s="1"/>
  <c r="F606" i="154" s="1"/>
  <c r="G802" i="154"/>
  <c r="I745" i="154"/>
  <c r="H746" i="154"/>
  <c r="D607" i="154" l="1"/>
  <c r="E607" i="154" s="1"/>
  <c r="F607" i="154"/>
  <c r="I746" i="154"/>
  <c r="H747" i="154"/>
  <c r="G803" i="154"/>
  <c r="G804" i="154" l="1"/>
  <c r="I747" i="154"/>
  <c r="H748" i="154"/>
  <c r="D608" i="154"/>
  <c r="E608" i="154" s="1"/>
  <c r="F608" i="154" s="1"/>
  <c r="D609" i="154" l="1"/>
  <c r="E609" i="154" s="1"/>
  <c r="F609" i="154" s="1"/>
  <c r="I748" i="154"/>
  <c r="H749" i="154"/>
  <c r="G805" i="154"/>
  <c r="I749" i="154" l="1"/>
  <c r="H750" i="154"/>
  <c r="G806" i="154"/>
  <c r="D610" i="154"/>
  <c r="E610" i="154" s="1"/>
  <c r="F610" i="154" s="1"/>
  <c r="D611" i="154" l="1"/>
  <c r="E611" i="154" s="1"/>
  <c r="F611" i="154" s="1"/>
  <c r="G807" i="154"/>
  <c r="I750" i="154"/>
  <c r="H751" i="154"/>
  <c r="D612" i="154" l="1"/>
  <c r="E612" i="154" s="1"/>
  <c r="F612" i="154" s="1"/>
  <c r="I751" i="154"/>
  <c r="H752" i="154"/>
  <c r="G808" i="154"/>
  <c r="D613" i="154" l="1"/>
  <c r="E613" i="154" s="1"/>
  <c r="F613" i="154" s="1"/>
  <c r="G809" i="154"/>
  <c r="I752" i="154"/>
  <c r="H753" i="154"/>
  <c r="D614" i="154" l="1"/>
  <c r="E614" i="154" s="1"/>
  <c r="F614" i="154" s="1"/>
  <c r="G810" i="154"/>
  <c r="I753" i="154"/>
  <c r="H754" i="154"/>
  <c r="D615" i="154" l="1"/>
  <c r="E615" i="154" s="1"/>
  <c r="F615" i="154" s="1"/>
  <c r="G811" i="154"/>
  <c r="I754" i="154"/>
  <c r="H755" i="154"/>
  <c r="I755" i="154" l="1"/>
  <c r="H756" i="154"/>
  <c r="D616" i="154"/>
  <c r="E616" i="154" s="1"/>
  <c r="F616" i="154" s="1"/>
  <c r="G812" i="154"/>
  <c r="D617" i="154" l="1"/>
  <c r="E617" i="154" s="1"/>
  <c r="F617" i="154" s="1"/>
  <c r="G813" i="154"/>
  <c r="I756" i="154"/>
  <c r="H757" i="154"/>
  <c r="I757" i="154" l="1"/>
  <c r="H758" i="154"/>
  <c r="G814" i="154"/>
  <c r="D618" i="154"/>
  <c r="E618" i="154" s="1"/>
  <c r="F618" i="154" s="1"/>
  <c r="D619" i="154" l="1"/>
  <c r="G815" i="154"/>
  <c r="I758" i="154"/>
  <c r="H759" i="154"/>
  <c r="I759" i="154" l="1"/>
  <c r="H760" i="154"/>
  <c r="G816" i="154"/>
  <c r="E619" i="154"/>
  <c r="C21" i="156"/>
  <c r="B21" i="156" l="1"/>
  <c r="F619" i="154"/>
  <c r="G817" i="154"/>
  <c r="I760" i="154"/>
  <c r="H761" i="154"/>
  <c r="G818" i="154" l="1"/>
  <c r="I761" i="154"/>
  <c r="H762" i="154"/>
  <c r="D620" i="154"/>
  <c r="E620" i="154" l="1"/>
  <c r="I762" i="154"/>
  <c r="H763" i="154"/>
  <c r="G819" i="154"/>
  <c r="G820" i="154" l="1"/>
  <c r="I763" i="154"/>
  <c r="H764" i="154"/>
  <c r="F620" i="154"/>
  <c r="D621" i="154" l="1"/>
  <c r="I764" i="154"/>
  <c r="H765" i="154"/>
  <c r="G821" i="154"/>
  <c r="G822" i="154" l="1"/>
  <c r="I765" i="154"/>
  <c r="H766" i="154"/>
  <c r="E621" i="154"/>
  <c r="F621" i="154" l="1"/>
  <c r="I766" i="154"/>
  <c r="H767" i="154"/>
  <c r="G823" i="154"/>
  <c r="G824" i="154" l="1"/>
  <c r="I767" i="154"/>
  <c r="H768" i="154"/>
  <c r="D622" i="154"/>
  <c r="E622" i="154" l="1"/>
  <c r="I768" i="154"/>
  <c r="H769" i="154"/>
  <c r="G825" i="154"/>
  <c r="G826" i="154" l="1"/>
  <c r="I769" i="154"/>
  <c r="H770" i="154"/>
  <c r="F622" i="154"/>
  <c r="D623" i="154" l="1"/>
  <c r="I770" i="154"/>
  <c r="H771" i="154"/>
  <c r="G827" i="154"/>
  <c r="G828" i="154" l="1"/>
  <c r="I771" i="154"/>
  <c r="H772" i="154"/>
  <c r="E623" i="154"/>
  <c r="I772" i="154" l="1"/>
  <c r="H773" i="154"/>
  <c r="F623" i="154"/>
  <c r="G829" i="154"/>
  <c r="G830" i="154" l="1"/>
  <c r="D624" i="154"/>
  <c r="I773" i="154"/>
  <c r="H774" i="154"/>
  <c r="I774" i="154" l="1"/>
  <c r="H775" i="154"/>
  <c r="E624" i="154"/>
  <c r="G831" i="154"/>
  <c r="G832" i="154" l="1"/>
  <c r="F624" i="154"/>
  <c r="I775" i="154"/>
  <c r="H776" i="154"/>
  <c r="I776" i="154" l="1"/>
  <c r="H777" i="154"/>
  <c r="D625" i="154"/>
  <c r="E625" i="154" s="1"/>
  <c r="F625" i="154" s="1"/>
  <c r="G833" i="154"/>
  <c r="G834" i="154" l="1"/>
  <c r="I777" i="154"/>
  <c r="H778" i="154"/>
  <c r="D626" i="154"/>
  <c r="E626" i="154" s="1"/>
  <c r="F626" i="154" s="1"/>
  <c r="D627" i="154" l="1"/>
  <c r="E627" i="154" s="1"/>
  <c r="F627" i="154" s="1"/>
  <c r="I778" i="154"/>
  <c r="H779" i="154"/>
  <c r="G835" i="154"/>
  <c r="D628" i="154" l="1"/>
  <c r="E628" i="154" s="1"/>
  <c r="F628" i="154" s="1"/>
  <c r="I779" i="154"/>
  <c r="H780" i="154"/>
  <c r="G836" i="154"/>
  <c r="D629" i="154" l="1"/>
  <c r="E629" i="154" s="1"/>
  <c r="F629" i="154" s="1"/>
  <c r="G837" i="154"/>
  <c r="I780" i="154"/>
  <c r="H781" i="154"/>
  <c r="D630" i="154" l="1"/>
  <c r="E630" i="154" s="1"/>
  <c r="F630" i="154" s="1"/>
  <c r="G838" i="154"/>
  <c r="I781" i="154"/>
  <c r="H782" i="154"/>
  <c r="D631" i="154" l="1"/>
  <c r="E631" i="154" s="1"/>
  <c r="F631" i="154" s="1"/>
  <c r="G839" i="154"/>
  <c r="I782" i="154"/>
  <c r="H783" i="154"/>
  <c r="G840" i="154" l="1"/>
  <c r="I783" i="154"/>
  <c r="H784" i="154"/>
  <c r="D632" i="154"/>
  <c r="E632" i="154" s="1"/>
  <c r="F632" i="154" s="1"/>
  <c r="D633" i="154" l="1"/>
  <c r="E633" i="154" s="1"/>
  <c r="F633" i="154" s="1"/>
  <c r="I784" i="154"/>
  <c r="H785" i="154"/>
  <c r="G841" i="154"/>
  <c r="G842" i="154" l="1"/>
  <c r="I785" i="154"/>
  <c r="H786" i="154"/>
  <c r="D634" i="154"/>
  <c r="E634" i="154" s="1"/>
  <c r="F634" i="154" s="1"/>
  <c r="D635" i="154" l="1"/>
  <c r="E635" i="154" s="1"/>
  <c r="F635" i="154" s="1"/>
  <c r="I786" i="154"/>
  <c r="H787" i="154"/>
  <c r="G843" i="154"/>
  <c r="D636" i="154" l="1"/>
  <c r="E636" i="154" s="1"/>
  <c r="F636" i="154" s="1"/>
  <c r="I787" i="154"/>
  <c r="H788" i="154"/>
  <c r="G844" i="154"/>
  <c r="D637" i="154" l="1"/>
  <c r="E637" i="154" s="1"/>
  <c r="F637" i="154" s="1"/>
  <c r="G845" i="154"/>
  <c r="I788" i="154"/>
  <c r="H789" i="154"/>
  <c r="D638" i="154" l="1"/>
  <c r="E638" i="154" s="1"/>
  <c r="F638" i="154" s="1"/>
  <c r="G846" i="154"/>
  <c r="I789" i="154"/>
  <c r="H790" i="154"/>
  <c r="D639" i="154" l="1"/>
  <c r="E639" i="154" s="1"/>
  <c r="F639" i="154" s="1"/>
  <c r="I790" i="154"/>
  <c r="H791" i="154"/>
  <c r="G847" i="154"/>
  <c r="I791" i="154" l="1"/>
  <c r="H792" i="154"/>
  <c r="D640" i="154"/>
  <c r="E640" i="154" s="1"/>
  <c r="F640" i="154" s="1"/>
  <c r="G848" i="154"/>
  <c r="D641" i="154" l="1"/>
  <c r="E641" i="154" s="1"/>
  <c r="F641" i="154" s="1"/>
  <c r="G849" i="154"/>
  <c r="I792" i="154"/>
  <c r="H793" i="154"/>
  <c r="I793" i="154" l="1"/>
  <c r="H794" i="154"/>
  <c r="D642" i="154"/>
  <c r="E642" i="154" s="1"/>
  <c r="F642" i="154" s="1"/>
  <c r="G850" i="154"/>
  <c r="D643" i="154" l="1"/>
  <c r="E643" i="154" s="1"/>
  <c r="F643" i="154" s="1"/>
  <c r="G851" i="154"/>
  <c r="I794" i="154"/>
  <c r="H795" i="154"/>
  <c r="D644" i="154" l="1"/>
  <c r="E644" i="154" s="1"/>
  <c r="F644" i="154" s="1"/>
  <c r="G852" i="154"/>
  <c r="I795" i="154"/>
  <c r="H796" i="154"/>
  <c r="D645" i="154" l="1"/>
  <c r="E645" i="154" s="1"/>
  <c r="F645" i="154" s="1"/>
  <c r="I796" i="154"/>
  <c r="H797" i="154"/>
  <c r="G853" i="154"/>
  <c r="D646" i="154" l="1"/>
  <c r="E646" i="154" s="1"/>
  <c r="F646" i="154" s="1"/>
  <c r="I797" i="154"/>
  <c r="H798" i="154"/>
  <c r="G854" i="154"/>
  <c r="D647" i="154" l="1"/>
  <c r="E647" i="154" s="1"/>
  <c r="F647" i="154" s="1"/>
  <c r="G855" i="154"/>
  <c r="I798" i="154"/>
  <c r="H799" i="154"/>
  <c r="I799" i="154" l="1"/>
  <c r="H800" i="154"/>
  <c r="G856" i="154"/>
  <c r="D648" i="154"/>
  <c r="E648" i="154" s="1"/>
  <c r="F648" i="154" s="1"/>
  <c r="D649" i="154" l="1"/>
  <c r="E649" i="154" s="1"/>
  <c r="F649" i="154"/>
  <c r="I800" i="154"/>
  <c r="H801" i="154"/>
  <c r="G857" i="154"/>
  <c r="G858" i="154" l="1"/>
  <c r="I801" i="154"/>
  <c r="H802" i="154"/>
  <c r="D650" i="154"/>
  <c r="E650" i="154" s="1"/>
  <c r="F650" i="154" s="1"/>
  <c r="D651" i="154" l="1"/>
  <c r="E651" i="154" s="1"/>
  <c r="F651" i="154" s="1"/>
  <c r="I802" i="154"/>
  <c r="H803" i="154"/>
  <c r="G859" i="154"/>
  <c r="D652" i="154" l="1"/>
  <c r="E652" i="154" s="1"/>
  <c r="F652" i="154" s="1"/>
  <c r="G860" i="154"/>
  <c r="I803" i="154"/>
  <c r="H804" i="154"/>
  <c r="D653" i="154" l="1"/>
  <c r="E653" i="154" s="1"/>
  <c r="F653" i="154" s="1"/>
  <c r="G861" i="154"/>
  <c r="I804" i="154"/>
  <c r="H805" i="154"/>
  <c r="D654" i="154" l="1"/>
  <c r="E654" i="154" s="1"/>
  <c r="F654" i="154" s="1"/>
  <c r="G862" i="154"/>
  <c r="I805" i="154"/>
  <c r="H806" i="154"/>
  <c r="D655" i="154" l="1"/>
  <c r="E655" i="154" s="1"/>
  <c r="F655" i="154"/>
  <c r="G863" i="154"/>
  <c r="I806" i="154"/>
  <c r="H807" i="154"/>
  <c r="I807" i="154" l="1"/>
  <c r="H808" i="154"/>
  <c r="D656" i="154"/>
  <c r="E656" i="154" s="1"/>
  <c r="F656" i="154" s="1"/>
  <c r="G864" i="154"/>
  <c r="D657" i="154" l="1"/>
  <c r="E657" i="154" s="1"/>
  <c r="F657" i="154"/>
  <c r="G865" i="154"/>
  <c r="I808" i="154"/>
  <c r="H809" i="154"/>
  <c r="I809" i="154" l="1"/>
  <c r="H810" i="154"/>
  <c r="G866" i="154"/>
  <c r="D658" i="154"/>
  <c r="E658" i="154" s="1"/>
  <c r="F658" i="154" s="1"/>
  <c r="D659" i="154" l="1"/>
  <c r="E659" i="154" s="1"/>
  <c r="F659" i="154" s="1"/>
  <c r="G867" i="154"/>
  <c r="I810" i="154"/>
  <c r="H811" i="154"/>
  <c r="D660" i="154" l="1"/>
  <c r="E660" i="154" s="1"/>
  <c r="F660" i="154" s="1"/>
  <c r="G868" i="154"/>
  <c r="I811" i="154"/>
  <c r="H812" i="154"/>
  <c r="D661" i="154" l="1"/>
  <c r="E661" i="154" s="1"/>
  <c r="F661" i="154" s="1"/>
  <c r="G869" i="154"/>
  <c r="I812" i="154"/>
  <c r="H813" i="154"/>
  <c r="D662" i="154" l="1"/>
  <c r="E662" i="154" s="1"/>
  <c r="F662" i="154" s="1"/>
  <c r="G870" i="154"/>
  <c r="I813" i="154"/>
  <c r="H814" i="154"/>
  <c r="D663" i="154" l="1"/>
  <c r="E663" i="154" s="1"/>
  <c r="F663" i="154"/>
  <c r="I814" i="154"/>
  <c r="H815" i="154"/>
  <c r="G871" i="154"/>
  <c r="I815" i="154" l="1"/>
  <c r="H816" i="154"/>
  <c r="G872" i="154"/>
  <c r="D664" i="154"/>
  <c r="E664" i="154" s="1"/>
  <c r="F664" i="154" s="1"/>
  <c r="D665" i="154" l="1"/>
  <c r="E665" i="154" s="1"/>
  <c r="F665" i="154"/>
  <c r="G873" i="154"/>
  <c r="I816" i="154"/>
  <c r="H817" i="154"/>
  <c r="G874" i="154" l="1"/>
  <c r="I817" i="154"/>
  <c r="H818" i="154"/>
  <c r="D666" i="154"/>
  <c r="E666" i="154" s="1"/>
  <c r="F666" i="154" s="1"/>
  <c r="D667" i="154" l="1"/>
  <c r="E667" i="154" s="1"/>
  <c r="F667" i="154" s="1"/>
  <c r="I818" i="154"/>
  <c r="H819" i="154"/>
  <c r="G875" i="154"/>
  <c r="D668" i="154" l="1"/>
  <c r="E668" i="154" s="1"/>
  <c r="F668" i="154" s="1"/>
  <c r="G876" i="154"/>
  <c r="I819" i="154"/>
  <c r="H820" i="154"/>
  <c r="D669" i="154" l="1"/>
  <c r="E669" i="154" s="1"/>
  <c r="F669" i="154" s="1"/>
  <c r="G877" i="154"/>
  <c r="I820" i="154"/>
  <c r="H821" i="154"/>
  <c r="D670" i="154" l="1"/>
  <c r="E670" i="154" s="1"/>
  <c r="F670" i="154" s="1"/>
  <c r="I821" i="154"/>
  <c r="H822" i="154"/>
  <c r="G878" i="154"/>
  <c r="D671" i="154" l="1"/>
  <c r="E671" i="154" s="1"/>
  <c r="F671" i="154"/>
  <c r="I822" i="154"/>
  <c r="H823" i="154"/>
  <c r="G879" i="154"/>
  <c r="I823" i="154" l="1"/>
  <c r="H824" i="154"/>
  <c r="G880" i="154"/>
  <c r="D672" i="154"/>
  <c r="E672" i="154" s="1"/>
  <c r="F672" i="154" s="1"/>
  <c r="D673" i="154" l="1"/>
  <c r="E673" i="154" s="1"/>
  <c r="F673" i="154" s="1"/>
  <c r="G881" i="154"/>
  <c r="I824" i="154"/>
  <c r="H825" i="154"/>
  <c r="D674" i="154" l="1"/>
  <c r="E674" i="154" s="1"/>
  <c r="F674" i="154" s="1"/>
  <c r="G882" i="154"/>
  <c r="I825" i="154"/>
  <c r="H826" i="154"/>
  <c r="D675" i="154" l="1"/>
  <c r="E675" i="154" s="1"/>
  <c r="F675" i="154" s="1"/>
  <c r="G883" i="154"/>
  <c r="I826" i="154"/>
  <c r="H827" i="154"/>
  <c r="D676" i="154" l="1"/>
  <c r="E676" i="154" s="1"/>
  <c r="F676" i="154" s="1"/>
  <c r="I827" i="154"/>
  <c r="H828" i="154"/>
  <c r="G884" i="154"/>
  <c r="D677" i="154" l="1"/>
  <c r="E677" i="154" s="1"/>
  <c r="F677" i="154" s="1"/>
  <c r="I828" i="154"/>
  <c r="H829" i="154"/>
  <c r="G885" i="154"/>
  <c r="D678" i="154" l="1"/>
  <c r="E678" i="154" s="1"/>
  <c r="F678" i="154" s="1"/>
  <c r="G886" i="154"/>
  <c r="I829" i="154"/>
  <c r="H830" i="154"/>
  <c r="D679" i="154" l="1"/>
  <c r="G887" i="154"/>
  <c r="I830" i="154"/>
  <c r="H831" i="154"/>
  <c r="G888" i="154" l="1"/>
  <c r="I831" i="154"/>
  <c r="H832" i="154"/>
  <c r="E679" i="154"/>
  <c r="C22" i="156"/>
  <c r="B22" i="156" l="1"/>
  <c r="F679" i="154"/>
  <c r="I832" i="154"/>
  <c r="H833" i="154"/>
  <c r="G889" i="154"/>
  <c r="G890" i="154" l="1"/>
  <c r="I833" i="154"/>
  <c r="H834" i="154"/>
  <c r="D680" i="154"/>
  <c r="E680" i="154" l="1"/>
  <c r="I834" i="154"/>
  <c r="H835" i="154"/>
  <c r="G891" i="154"/>
  <c r="G892" i="154" l="1"/>
  <c r="I835" i="154"/>
  <c r="H836" i="154"/>
  <c r="F680" i="154"/>
  <c r="D681" i="154" l="1"/>
  <c r="I836" i="154"/>
  <c r="H837" i="154"/>
  <c r="G893" i="154"/>
  <c r="I837" i="154" l="1"/>
  <c r="H838" i="154"/>
  <c r="G894" i="154"/>
  <c r="E681" i="154"/>
  <c r="F681" i="154" l="1"/>
  <c r="G895" i="154"/>
  <c r="I838" i="154"/>
  <c r="H839" i="154"/>
  <c r="G896" i="154" l="1"/>
  <c r="I839" i="154"/>
  <c r="H840" i="154"/>
  <c r="D682" i="154"/>
  <c r="E682" i="154" l="1"/>
  <c r="I840" i="154"/>
  <c r="H841" i="154"/>
  <c r="G897" i="154"/>
  <c r="G898" i="154" l="1"/>
  <c r="I841" i="154"/>
  <c r="H842" i="154"/>
  <c r="F682" i="154"/>
  <c r="D683" i="154" l="1"/>
  <c r="I842" i="154"/>
  <c r="H843" i="154"/>
  <c r="G899" i="154"/>
  <c r="G900" i="154" l="1"/>
  <c r="I843" i="154"/>
  <c r="H844" i="154"/>
  <c r="E683" i="154"/>
  <c r="F683" i="154" l="1"/>
  <c r="I844" i="154"/>
  <c r="H845" i="154"/>
  <c r="G901" i="154"/>
  <c r="G902" i="154" l="1"/>
  <c r="I845" i="154"/>
  <c r="H846" i="154"/>
  <c r="D684" i="154"/>
  <c r="E684" i="154" l="1"/>
  <c r="I846" i="154"/>
  <c r="H847" i="154"/>
  <c r="G903" i="154"/>
  <c r="G904" i="154" l="1"/>
  <c r="I847" i="154"/>
  <c r="H848" i="154"/>
  <c r="F684" i="154"/>
  <c r="D685" i="154" l="1"/>
  <c r="E685" i="154" s="1"/>
  <c r="F685" i="154" s="1"/>
  <c r="I848" i="154"/>
  <c r="H849" i="154"/>
  <c r="G905" i="154"/>
  <c r="D686" i="154" l="1"/>
  <c r="E686" i="154" s="1"/>
  <c r="F686" i="154" s="1"/>
  <c r="G906" i="154"/>
  <c r="I849" i="154"/>
  <c r="H850" i="154"/>
  <c r="D687" i="154" l="1"/>
  <c r="E687" i="154" s="1"/>
  <c r="F687" i="154"/>
  <c r="G907" i="154"/>
  <c r="I850" i="154"/>
  <c r="H851" i="154"/>
  <c r="I851" i="154" l="1"/>
  <c r="H852" i="154"/>
  <c r="G908" i="154"/>
  <c r="D688" i="154"/>
  <c r="E688" i="154" s="1"/>
  <c r="F688" i="154" s="1"/>
  <c r="D689" i="154" l="1"/>
  <c r="E689" i="154" s="1"/>
  <c r="F689" i="154"/>
  <c r="G909" i="154"/>
  <c r="I852" i="154"/>
  <c r="H853" i="154"/>
  <c r="I853" i="154" l="1"/>
  <c r="H854" i="154"/>
  <c r="D690" i="154"/>
  <c r="E690" i="154" s="1"/>
  <c r="F690" i="154" s="1"/>
  <c r="G910" i="154"/>
  <c r="D691" i="154" l="1"/>
  <c r="E691" i="154" s="1"/>
  <c r="F691" i="154" s="1"/>
  <c r="G911" i="154"/>
  <c r="I854" i="154"/>
  <c r="H855" i="154"/>
  <c r="D692" i="154" l="1"/>
  <c r="E692" i="154" s="1"/>
  <c r="F692" i="154" s="1"/>
  <c r="G912" i="154"/>
  <c r="I855" i="154"/>
  <c r="H856" i="154"/>
  <c r="D693" i="154" l="1"/>
  <c r="E693" i="154" s="1"/>
  <c r="F693" i="154" s="1"/>
  <c r="G913" i="154"/>
  <c r="I856" i="154"/>
  <c r="H857" i="154"/>
  <c r="D694" i="154" l="1"/>
  <c r="E694" i="154" s="1"/>
  <c r="F694" i="154" s="1"/>
  <c r="G914" i="154"/>
  <c r="I857" i="154"/>
  <c r="H858" i="154"/>
  <c r="D695" i="154" l="1"/>
  <c r="E695" i="154" s="1"/>
  <c r="F695" i="154" s="1"/>
  <c r="G915" i="154"/>
  <c r="I858" i="154"/>
  <c r="H859" i="154"/>
  <c r="D696" i="154" l="1"/>
  <c r="E696" i="154" s="1"/>
  <c r="F696" i="154" s="1"/>
  <c r="I859" i="154"/>
  <c r="H860" i="154"/>
  <c r="G916" i="154"/>
  <c r="D697" i="154" l="1"/>
  <c r="E697" i="154" s="1"/>
  <c r="F697" i="154"/>
  <c r="G917" i="154"/>
  <c r="I860" i="154"/>
  <c r="H861" i="154"/>
  <c r="I861" i="154" l="1"/>
  <c r="H862" i="154"/>
  <c r="G918" i="154"/>
  <c r="D698" i="154"/>
  <c r="E698" i="154" s="1"/>
  <c r="F698" i="154" s="1"/>
  <c r="D699" i="154" l="1"/>
  <c r="E699" i="154" s="1"/>
  <c r="F699" i="154" s="1"/>
  <c r="G919" i="154"/>
  <c r="I862" i="154"/>
  <c r="H863" i="154"/>
  <c r="D700" i="154" l="1"/>
  <c r="E700" i="154" s="1"/>
  <c r="F700" i="154" s="1"/>
  <c r="I863" i="154"/>
  <c r="H864" i="154"/>
  <c r="G920" i="154"/>
  <c r="D701" i="154" l="1"/>
  <c r="E701" i="154" s="1"/>
  <c r="F701" i="154" s="1"/>
  <c r="G921" i="154"/>
  <c r="I864" i="154"/>
  <c r="H865" i="154"/>
  <c r="D702" i="154" l="1"/>
  <c r="E702" i="154" s="1"/>
  <c r="F702" i="154" s="1"/>
  <c r="G922" i="154"/>
  <c r="I865" i="154"/>
  <c r="H866" i="154"/>
  <c r="D703" i="154" l="1"/>
  <c r="E703" i="154" s="1"/>
  <c r="F703" i="154"/>
  <c r="G923" i="154"/>
  <c r="I866" i="154"/>
  <c r="H867" i="154"/>
  <c r="I867" i="154" l="1"/>
  <c r="H868" i="154"/>
  <c r="D704" i="154"/>
  <c r="E704" i="154" s="1"/>
  <c r="F704" i="154" s="1"/>
  <c r="G924" i="154"/>
  <c r="D705" i="154" l="1"/>
  <c r="E705" i="154" s="1"/>
  <c r="F705" i="154"/>
  <c r="G925" i="154"/>
  <c r="I868" i="154"/>
  <c r="H869" i="154"/>
  <c r="G926" i="154" l="1"/>
  <c r="I869" i="154"/>
  <c r="H870" i="154"/>
  <c r="D706" i="154"/>
  <c r="E706" i="154" s="1"/>
  <c r="F706" i="154" s="1"/>
  <c r="D707" i="154" l="1"/>
  <c r="E707" i="154" s="1"/>
  <c r="F707" i="154" s="1"/>
  <c r="I870" i="154"/>
  <c r="H871" i="154"/>
  <c r="G927" i="154"/>
  <c r="D708" i="154" l="1"/>
  <c r="E708" i="154" s="1"/>
  <c r="F708" i="154" s="1"/>
  <c r="I871" i="154"/>
  <c r="H872" i="154"/>
  <c r="G928" i="154"/>
  <c r="D709" i="154" l="1"/>
  <c r="E709" i="154" s="1"/>
  <c r="F709" i="154" s="1"/>
  <c r="G929" i="154"/>
  <c r="I872" i="154"/>
  <c r="H873" i="154"/>
  <c r="D710" i="154" l="1"/>
  <c r="E710" i="154" s="1"/>
  <c r="F710" i="154" s="1"/>
  <c r="G930" i="154"/>
  <c r="I873" i="154"/>
  <c r="H874" i="154"/>
  <c r="D711" i="154" l="1"/>
  <c r="E711" i="154" s="1"/>
  <c r="F711" i="154"/>
  <c r="G931" i="154"/>
  <c r="I874" i="154"/>
  <c r="H875" i="154"/>
  <c r="I875" i="154" l="1"/>
  <c r="H876" i="154"/>
  <c r="D712" i="154"/>
  <c r="E712" i="154" s="1"/>
  <c r="F712" i="154" s="1"/>
  <c r="G932" i="154"/>
  <c r="D713" i="154" l="1"/>
  <c r="E713" i="154" s="1"/>
  <c r="F713" i="154"/>
  <c r="G933" i="154"/>
  <c r="I876" i="154"/>
  <c r="H877" i="154"/>
  <c r="I877" i="154" l="1"/>
  <c r="H878" i="154"/>
  <c r="D714" i="154"/>
  <c r="E714" i="154" s="1"/>
  <c r="F714" i="154" s="1"/>
  <c r="G934" i="154"/>
  <c r="D715" i="154" l="1"/>
  <c r="E715" i="154" s="1"/>
  <c r="F715" i="154" s="1"/>
  <c r="G935" i="154"/>
  <c r="I878" i="154"/>
  <c r="H879" i="154"/>
  <c r="D716" i="154" l="1"/>
  <c r="E716" i="154" s="1"/>
  <c r="F716" i="154" s="1"/>
  <c r="G936" i="154"/>
  <c r="I879" i="154"/>
  <c r="H880" i="154"/>
  <c r="D717" i="154" l="1"/>
  <c r="E717" i="154" s="1"/>
  <c r="F717" i="154" s="1"/>
  <c r="G937" i="154"/>
  <c r="I880" i="154"/>
  <c r="H881" i="154"/>
  <c r="D718" i="154" l="1"/>
  <c r="E718" i="154" s="1"/>
  <c r="F718" i="154" s="1"/>
  <c r="G938" i="154"/>
  <c r="I881" i="154"/>
  <c r="H882" i="154"/>
  <c r="D719" i="154" l="1"/>
  <c r="E719" i="154" s="1"/>
  <c r="F719" i="154"/>
  <c r="G939" i="154"/>
  <c r="I882" i="154"/>
  <c r="H883" i="154"/>
  <c r="G940" i="154" l="1"/>
  <c r="I883" i="154"/>
  <c r="H884" i="154"/>
  <c r="D720" i="154"/>
  <c r="E720" i="154" s="1"/>
  <c r="F720" i="154" s="1"/>
  <c r="D721" i="154" l="1"/>
  <c r="E721" i="154" s="1"/>
  <c r="F721" i="154"/>
  <c r="I884" i="154"/>
  <c r="H885" i="154"/>
  <c r="G941" i="154"/>
  <c r="G942" i="154" l="1"/>
  <c r="I885" i="154"/>
  <c r="H886" i="154"/>
  <c r="D722" i="154"/>
  <c r="E722" i="154" s="1"/>
  <c r="F722" i="154" s="1"/>
  <c r="D723" i="154" l="1"/>
  <c r="E723" i="154" s="1"/>
  <c r="F723" i="154" s="1"/>
  <c r="I886" i="154"/>
  <c r="H887" i="154"/>
  <c r="G943" i="154"/>
  <c r="D724" i="154" l="1"/>
  <c r="E724" i="154" s="1"/>
  <c r="F724" i="154" s="1"/>
  <c r="G944" i="154"/>
  <c r="I887" i="154"/>
  <c r="H888" i="154"/>
  <c r="D725" i="154" l="1"/>
  <c r="E725" i="154" s="1"/>
  <c r="F725" i="154" s="1"/>
  <c r="I888" i="154"/>
  <c r="H889" i="154"/>
  <c r="G945" i="154"/>
  <c r="D726" i="154" l="1"/>
  <c r="E726" i="154" s="1"/>
  <c r="F726" i="154" s="1"/>
  <c r="I889" i="154"/>
  <c r="H890" i="154"/>
  <c r="G946" i="154"/>
  <c r="D727" i="154" l="1"/>
  <c r="E727" i="154" s="1"/>
  <c r="F727" i="154"/>
  <c r="G947" i="154"/>
  <c r="I890" i="154"/>
  <c r="H891" i="154"/>
  <c r="I891" i="154" l="1"/>
  <c r="H892" i="154"/>
  <c r="G948" i="154"/>
  <c r="D728" i="154"/>
  <c r="E728" i="154" s="1"/>
  <c r="F728" i="154" s="1"/>
  <c r="D729" i="154" l="1"/>
  <c r="E729" i="154" s="1"/>
  <c r="F729" i="154"/>
  <c r="G949" i="154"/>
  <c r="I892" i="154"/>
  <c r="H893" i="154"/>
  <c r="I893" i="154" l="1"/>
  <c r="H894" i="154"/>
  <c r="G950" i="154"/>
  <c r="D730" i="154"/>
  <c r="E730" i="154" s="1"/>
  <c r="F730" i="154" s="1"/>
  <c r="D731" i="154" l="1"/>
  <c r="E731" i="154" s="1"/>
  <c r="F731" i="154" s="1"/>
  <c r="G951" i="154"/>
  <c r="I894" i="154"/>
  <c r="H895" i="154"/>
  <c r="D732" i="154" l="1"/>
  <c r="E732" i="154" s="1"/>
  <c r="F732" i="154" s="1"/>
  <c r="G952" i="154"/>
  <c r="I895" i="154"/>
  <c r="H896" i="154"/>
  <c r="D733" i="154" l="1"/>
  <c r="E733" i="154" s="1"/>
  <c r="F733" i="154" s="1"/>
  <c r="G953" i="154"/>
  <c r="I896" i="154"/>
  <c r="H897" i="154"/>
  <c r="D734" i="154" l="1"/>
  <c r="E734" i="154" s="1"/>
  <c r="F734" i="154" s="1"/>
  <c r="I897" i="154"/>
  <c r="H898" i="154"/>
  <c r="G954" i="154"/>
  <c r="D735" i="154" l="1"/>
  <c r="E735" i="154" s="1"/>
  <c r="F735" i="154"/>
  <c r="G955" i="154"/>
  <c r="I898" i="154"/>
  <c r="H899" i="154"/>
  <c r="I899" i="154" l="1"/>
  <c r="H900" i="154"/>
  <c r="G956" i="154"/>
  <c r="D736" i="154"/>
  <c r="E736" i="154" s="1"/>
  <c r="F736" i="154" s="1"/>
  <c r="D737" i="154" l="1"/>
  <c r="E737" i="154" s="1"/>
  <c r="F737" i="154"/>
  <c r="G957" i="154"/>
  <c r="I900" i="154"/>
  <c r="H901" i="154"/>
  <c r="I901" i="154" l="1"/>
  <c r="H902" i="154"/>
  <c r="D738" i="154"/>
  <c r="E738" i="154" s="1"/>
  <c r="F738" i="154" s="1"/>
  <c r="G958" i="154"/>
  <c r="D739" i="154" l="1"/>
  <c r="G959" i="154"/>
  <c r="I902" i="154"/>
  <c r="H903" i="154"/>
  <c r="I903" i="154" l="1"/>
  <c r="H904" i="154"/>
  <c r="G960" i="154"/>
  <c r="E739" i="154"/>
  <c r="C23" i="156"/>
  <c r="B23" i="156" l="1"/>
  <c r="F739" i="154"/>
  <c r="G961" i="154"/>
  <c r="I904" i="154"/>
  <c r="H905" i="154"/>
  <c r="G962" i="154" l="1"/>
  <c r="I905" i="154"/>
  <c r="H906" i="154"/>
  <c r="D740" i="154"/>
  <c r="E740" i="154" l="1"/>
  <c r="I906" i="154"/>
  <c r="H907" i="154"/>
  <c r="G963" i="154"/>
  <c r="G964" i="154" l="1"/>
  <c r="I907" i="154"/>
  <c r="H908" i="154"/>
  <c r="F740" i="154"/>
  <c r="D741" i="154" l="1"/>
  <c r="I908" i="154"/>
  <c r="H909" i="154"/>
  <c r="G965" i="154"/>
  <c r="G966" i="154" l="1"/>
  <c r="I909" i="154"/>
  <c r="H910" i="154"/>
  <c r="E741" i="154"/>
  <c r="F741" i="154" l="1"/>
  <c r="I910" i="154"/>
  <c r="H911" i="154"/>
  <c r="G967" i="154"/>
  <c r="I911" i="154" l="1"/>
  <c r="H912" i="154"/>
  <c r="G968" i="154"/>
  <c r="D742" i="154"/>
  <c r="E742" i="154" l="1"/>
  <c r="I912" i="154"/>
  <c r="H913" i="154"/>
  <c r="G969" i="154"/>
  <c r="G970" i="154" l="1"/>
  <c r="I913" i="154"/>
  <c r="H914" i="154"/>
  <c r="F742" i="154"/>
  <c r="D743" i="154" l="1"/>
  <c r="I914" i="154"/>
  <c r="H915" i="154"/>
  <c r="G971" i="154"/>
  <c r="G972" i="154" l="1"/>
  <c r="I915" i="154"/>
  <c r="H916" i="154"/>
  <c r="E743" i="154"/>
  <c r="F743" i="154" l="1"/>
  <c r="I916" i="154"/>
  <c r="H917" i="154"/>
  <c r="G973" i="154"/>
  <c r="I917" i="154" l="1"/>
  <c r="H918" i="154"/>
  <c r="G974" i="154"/>
  <c r="D744" i="154"/>
  <c r="G975" i="154" l="1"/>
  <c r="I918" i="154"/>
  <c r="H919" i="154"/>
  <c r="E744" i="154"/>
  <c r="I919" i="154" l="1"/>
  <c r="H920" i="154"/>
  <c r="F744" i="154"/>
  <c r="G976" i="154"/>
  <c r="D745" i="154" l="1"/>
  <c r="E745" i="154" s="1"/>
  <c r="F745" i="154" s="1"/>
  <c r="G977" i="154"/>
  <c r="I920" i="154"/>
  <c r="H921" i="154"/>
  <c r="D746" i="154" l="1"/>
  <c r="E746" i="154" s="1"/>
  <c r="F746" i="154"/>
  <c r="G978" i="154"/>
  <c r="I921" i="154"/>
  <c r="H922" i="154"/>
  <c r="I922" i="154" l="1"/>
  <c r="H923" i="154"/>
  <c r="G979" i="154"/>
  <c r="D747" i="154"/>
  <c r="E747" i="154" s="1"/>
  <c r="F747" i="154" s="1"/>
  <c r="D748" i="154" l="1"/>
  <c r="E748" i="154" s="1"/>
  <c r="F748" i="154"/>
  <c r="I923" i="154"/>
  <c r="H924" i="154"/>
  <c r="G980" i="154"/>
  <c r="G981" i="154" l="1"/>
  <c r="G982" i="154" s="1"/>
  <c r="G983" i="154" s="1"/>
  <c r="G984" i="154" s="1"/>
  <c r="G985" i="154" s="1"/>
  <c r="G986" i="154" s="1"/>
  <c r="G987" i="154" s="1"/>
  <c r="G988" i="154" s="1"/>
  <c r="G989" i="154" s="1"/>
  <c r="G990" i="154" s="1"/>
  <c r="G991" i="154" s="1"/>
  <c r="G992" i="154" s="1"/>
  <c r="G993" i="154" s="1"/>
  <c r="G994" i="154" s="1"/>
  <c r="G995" i="154" s="1"/>
  <c r="G996" i="154" s="1"/>
  <c r="G997" i="154" s="1"/>
  <c r="G998" i="154" s="1"/>
  <c r="G999" i="154" s="1"/>
  <c r="G1000" i="154" s="1"/>
  <c r="G1001" i="154" s="1"/>
  <c r="G1002" i="154" s="1"/>
  <c r="G1003" i="154" s="1"/>
  <c r="G1004" i="154" s="1"/>
  <c r="G1005" i="154" s="1"/>
  <c r="G1006" i="154" s="1"/>
  <c r="G1007" i="154" s="1"/>
  <c r="G1008" i="154" s="1"/>
  <c r="G1009" i="154" s="1"/>
  <c r="G1010" i="154" s="1"/>
  <c r="G1011" i="154" s="1"/>
  <c r="G1012" i="154" s="1"/>
  <c r="G1013" i="154" s="1"/>
  <c r="G1014" i="154" s="1"/>
  <c r="G1015" i="154" s="1"/>
  <c r="G1016" i="154" s="1"/>
  <c r="G1017" i="154" s="1"/>
  <c r="G1018" i="154" s="1"/>
  <c r="G1019" i="154" s="1"/>
  <c r="G1020" i="154" s="1"/>
  <c r="G1021" i="154" s="1"/>
  <c r="G1022" i="154" s="1"/>
  <c r="G1023" i="154" s="1"/>
  <c r="G1024" i="154" s="1"/>
  <c r="G1025" i="154" s="1"/>
  <c r="G1026" i="154" s="1"/>
  <c r="G1027" i="154" s="1"/>
  <c r="G1028" i="154" s="1"/>
  <c r="G1029" i="154" s="1"/>
  <c r="G1030" i="154" s="1"/>
  <c r="G1031" i="154" s="1"/>
  <c r="G1032" i="154" s="1"/>
  <c r="G1033" i="154" s="1"/>
  <c r="G1034" i="154" s="1"/>
  <c r="G1035" i="154" s="1"/>
  <c r="G1036" i="154" s="1"/>
  <c r="G1037" i="154" s="1"/>
  <c r="G1038" i="154" s="1"/>
  <c r="G1039" i="154" s="1"/>
  <c r="G1040" i="154" s="1"/>
  <c r="G1041" i="154" s="1"/>
  <c r="G1042" i="154" s="1"/>
  <c r="G1043" i="154" s="1"/>
  <c r="G1044" i="154" s="1"/>
  <c r="G1045" i="154" s="1"/>
  <c r="G1046" i="154" s="1"/>
  <c r="G1047" i="154" s="1"/>
  <c r="G1048" i="154" s="1"/>
  <c r="G1049" i="154" s="1"/>
  <c r="G1050" i="154" s="1"/>
  <c r="G1051" i="154" s="1"/>
  <c r="G1052" i="154" s="1"/>
  <c r="G1053" i="154" s="1"/>
  <c r="G1054" i="154" s="1"/>
  <c r="G1055" i="154" s="1"/>
  <c r="G1056" i="154" s="1"/>
  <c r="G1057" i="154" s="1"/>
  <c r="G1058" i="154" s="1"/>
  <c r="G1059" i="154" s="1"/>
  <c r="G1060" i="154" s="1"/>
  <c r="G1061" i="154" s="1"/>
  <c r="G1062" i="154" s="1"/>
  <c r="G1063" i="154" s="1"/>
  <c r="G1064" i="154" s="1"/>
  <c r="G1065" i="154" s="1"/>
  <c r="G1066" i="154" s="1"/>
  <c r="G1067" i="154" s="1"/>
  <c r="G1068" i="154" s="1"/>
  <c r="G1069" i="154" s="1"/>
  <c r="G1070" i="154" s="1"/>
  <c r="G1071" i="154" s="1"/>
  <c r="G1072" i="154" s="1"/>
  <c r="G1073" i="154" s="1"/>
  <c r="G1074" i="154" s="1"/>
  <c r="G1075" i="154" s="1"/>
  <c r="G1076" i="154" s="1"/>
  <c r="G1077" i="154" s="1"/>
  <c r="G1078" i="154" s="1"/>
  <c r="G1079" i="154" s="1"/>
  <c r="G1080" i="154" s="1"/>
  <c r="G1081" i="154" s="1"/>
  <c r="G1082" i="154" s="1"/>
  <c r="G1083" i="154" s="1"/>
  <c r="G1084" i="154" s="1"/>
  <c r="G1085" i="154" s="1"/>
  <c r="G1086" i="154" s="1"/>
  <c r="G1087" i="154" s="1"/>
  <c r="G1088" i="154" s="1"/>
  <c r="G1089" i="154" s="1"/>
  <c r="G1090" i="154" s="1"/>
  <c r="G1091" i="154" s="1"/>
  <c r="G1092" i="154" s="1"/>
  <c r="G1093" i="154" s="1"/>
  <c r="G1094" i="154" s="1"/>
  <c r="G1095" i="154" s="1"/>
  <c r="G1096" i="154" s="1"/>
  <c r="G1097" i="154" s="1"/>
  <c r="G1098" i="154" s="1"/>
  <c r="G1099" i="154" s="1"/>
  <c r="G1100" i="154" s="1"/>
  <c r="G1101" i="154" s="1"/>
  <c r="G1102" i="154" s="1"/>
  <c r="G1103" i="154" s="1"/>
  <c r="G1104" i="154" s="1"/>
  <c r="G1105" i="154" s="1"/>
  <c r="G1106" i="154" s="1"/>
  <c r="G1107" i="154" s="1"/>
  <c r="G1108" i="154" s="1"/>
  <c r="G1109" i="154" s="1"/>
  <c r="G1110" i="154" s="1"/>
  <c r="G1111" i="154" s="1"/>
  <c r="G1112" i="154" s="1"/>
  <c r="G1113" i="154" s="1"/>
  <c r="G1114" i="154" s="1"/>
  <c r="G1115" i="154" s="1"/>
  <c r="G1116" i="154" s="1"/>
  <c r="G1117" i="154" s="1"/>
  <c r="G1118" i="154" s="1"/>
  <c r="G1119" i="154" s="1"/>
  <c r="G1120" i="154" s="1"/>
  <c r="G1121" i="154" s="1"/>
  <c r="G1122" i="154" s="1"/>
  <c r="G1123" i="154" s="1"/>
  <c r="G1124" i="154" s="1"/>
  <c r="G1125" i="154" s="1"/>
  <c r="G1126" i="154" s="1"/>
  <c r="G1127" i="154" s="1"/>
  <c r="G1128" i="154" s="1"/>
  <c r="G1129" i="154" s="1"/>
  <c r="G1130" i="154" s="1"/>
  <c r="G1131" i="154" s="1"/>
  <c r="G1132" i="154" s="1"/>
  <c r="G1133" i="154" s="1"/>
  <c r="G1134" i="154" s="1"/>
  <c r="G1135" i="154" s="1"/>
  <c r="G1136" i="154" s="1"/>
  <c r="G1137" i="154" s="1"/>
  <c r="G1138" i="154" s="1"/>
  <c r="G1139" i="154" s="1"/>
  <c r="G1140" i="154" s="1"/>
  <c r="G1141" i="154" s="1"/>
  <c r="G1142" i="154" s="1"/>
  <c r="G1143" i="154" s="1"/>
  <c r="G1144" i="154" s="1"/>
  <c r="G1145" i="154" s="1"/>
  <c r="G1146" i="154" s="1"/>
  <c r="G1147" i="154" s="1"/>
  <c r="G1148" i="154" s="1"/>
  <c r="G1149" i="154" s="1"/>
  <c r="G1150" i="154" s="1"/>
  <c r="G1151" i="154" s="1"/>
  <c r="G1152" i="154" s="1"/>
  <c r="G1153" i="154" s="1"/>
  <c r="G1154" i="154" s="1"/>
  <c r="G1155" i="154" s="1"/>
  <c r="G1156" i="154" s="1"/>
  <c r="G1157" i="154" s="1"/>
  <c r="G1158" i="154" s="1"/>
  <c r="G1159" i="154" s="1"/>
  <c r="G1160" i="154" s="1"/>
  <c r="G1161" i="154" s="1"/>
  <c r="G1162" i="154" s="1"/>
  <c r="G1163" i="154" s="1"/>
  <c r="G1164" i="154" s="1"/>
  <c r="G1165" i="154" s="1"/>
  <c r="G1166" i="154" s="1"/>
  <c r="G1167" i="154" s="1"/>
  <c r="G1168" i="154" s="1"/>
  <c r="G1169" i="154" s="1"/>
  <c r="G1170" i="154" s="1"/>
  <c r="G1171" i="154" s="1"/>
  <c r="G1172" i="154" s="1"/>
  <c r="G1173" i="154" s="1"/>
  <c r="G1174" i="154" s="1"/>
  <c r="G1175" i="154" s="1"/>
  <c r="G1176" i="154" s="1"/>
  <c r="G1177" i="154" s="1"/>
  <c r="G1178" i="154" s="1"/>
  <c r="G1179" i="154" s="1"/>
  <c r="G1180" i="154" s="1"/>
  <c r="G1181" i="154" s="1"/>
  <c r="G1182" i="154" s="1"/>
  <c r="G1183" i="154" s="1"/>
  <c r="G1184" i="154" s="1"/>
  <c r="G1185" i="154" s="1"/>
  <c r="G1186" i="154" s="1"/>
  <c r="G1187" i="154" s="1"/>
  <c r="G1188" i="154" s="1"/>
  <c r="G1189" i="154" s="1"/>
  <c r="G1190" i="154" s="1"/>
  <c r="G1191" i="154" s="1"/>
  <c r="G1192" i="154" s="1"/>
  <c r="G1193" i="154" s="1"/>
  <c r="G1194" i="154" s="1"/>
  <c r="G1195" i="154" s="1"/>
  <c r="G1196" i="154" s="1"/>
  <c r="G1197" i="154" s="1"/>
  <c r="G1198" i="154" s="1"/>
  <c r="G1199" i="154" s="1"/>
  <c r="G1200" i="154" s="1"/>
  <c r="G1201" i="154" s="1"/>
  <c r="G1202" i="154" s="1"/>
  <c r="G1203" i="154" s="1"/>
  <c r="G1204" i="154" s="1"/>
  <c r="G1205" i="154" s="1"/>
  <c r="G1206" i="154" s="1"/>
  <c r="G1207" i="154" s="1"/>
  <c r="G1208" i="154" s="1"/>
  <c r="G1209" i="154" s="1"/>
  <c r="G1210" i="154" s="1"/>
  <c r="G1211" i="154" s="1"/>
  <c r="G1212" i="154" s="1"/>
  <c r="G1213" i="154" s="1"/>
  <c r="G1214" i="154" s="1"/>
  <c r="G1215" i="154" s="1"/>
  <c r="G1216" i="154" s="1"/>
  <c r="G1217" i="154" s="1"/>
  <c r="G1218" i="154" s="1"/>
  <c r="G1219" i="154" s="1"/>
  <c r="G1220" i="154" s="1"/>
  <c r="G1221" i="154" s="1"/>
  <c r="G1222" i="154" s="1"/>
  <c r="G1223" i="154" s="1"/>
  <c r="G1224" i="154" s="1"/>
  <c r="G1225" i="154" s="1"/>
  <c r="G1226" i="154" s="1"/>
  <c r="G1227" i="154" s="1"/>
  <c r="G1228" i="154" s="1"/>
  <c r="G1229" i="154" s="1"/>
  <c r="G1230" i="154" s="1"/>
  <c r="G1231" i="154" s="1"/>
  <c r="G1232" i="154" s="1"/>
  <c r="G1233" i="154" s="1"/>
  <c r="G1234" i="154" s="1"/>
  <c r="G1235" i="154" s="1"/>
  <c r="G1236" i="154" s="1"/>
  <c r="G1237" i="154" s="1"/>
  <c r="G1238" i="154" s="1"/>
  <c r="G1239" i="154" s="1"/>
  <c r="G1240" i="154" s="1"/>
  <c r="G1241" i="154" s="1"/>
  <c r="G1242" i="154" s="1"/>
  <c r="G1243" i="154" s="1"/>
  <c r="K42" i="155" s="1"/>
  <c r="I924" i="154"/>
  <c r="H925" i="154"/>
  <c r="D749" i="154"/>
  <c r="E749" i="154" s="1"/>
  <c r="F749" i="154" s="1"/>
  <c r="D750" i="154" l="1"/>
  <c r="E750" i="154" s="1"/>
  <c r="F750" i="154" s="1"/>
  <c r="I925" i="154"/>
  <c r="H926" i="154"/>
  <c r="D751" i="154" l="1"/>
  <c r="E751" i="154" s="1"/>
  <c r="F751" i="154" s="1"/>
  <c r="I926" i="154"/>
  <c r="H927" i="154"/>
  <c r="D752" i="154" l="1"/>
  <c r="E752" i="154" s="1"/>
  <c r="F752" i="154" s="1"/>
  <c r="I927" i="154"/>
  <c r="H928" i="154"/>
  <c r="D753" i="154" l="1"/>
  <c r="E753" i="154" s="1"/>
  <c r="F753" i="154" s="1"/>
  <c r="I928" i="154"/>
  <c r="H929" i="154"/>
  <c r="D754" i="154" l="1"/>
  <c r="E754" i="154" s="1"/>
  <c r="F754" i="154"/>
  <c r="I929" i="154"/>
  <c r="H930" i="154"/>
  <c r="I930" i="154" l="1"/>
  <c r="H931" i="154"/>
  <c r="D755" i="154"/>
  <c r="E755" i="154" s="1"/>
  <c r="F755" i="154" s="1"/>
  <c r="D756" i="154" l="1"/>
  <c r="E756" i="154" s="1"/>
  <c r="F756" i="154" s="1"/>
  <c r="I931" i="154"/>
  <c r="H932" i="154"/>
  <c r="D757" i="154" l="1"/>
  <c r="E757" i="154" s="1"/>
  <c r="F757" i="154" s="1"/>
  <c r="I932" i="154"/>
  <c r="H933" i="154"/>
  <c r="D758" i="154" l="1"/>
  <c r="E758" i="154" s="1"/>
  <c r="F758" i="154" s="1"/>
  <c r="I933" i="154"/>
  <c r="H934" i="154"/>
  <c r="D759" i="154" l="1"/>
  <c r="E759" i="154" s="1"/>
  <c r="F759" i="154"/>
  <c r="I934" i="154"/>
  <c r="H935" i="154"/>
  <c r="I935" i="154" l="1"/>
  <c r="H936" i="154"/>
  <c r="D760" i="154"/>
  <c r="E760" i="154" s="1"/>
  <c r="F760" i="154" s="1"/>
  <c r="D761" i="154" l="1"/>
  <c r="E761" i="154" s="1"/>
  <c r="F761" i="154" s="1"/>
  <c r="I936" i="154"/>
  <c r="H937" i="154"/>
  <c r="D762" i="154" l="1"/>
  <c r="E762" i="154" s="1"/>
  <c r="F762" i="154"/>
  <c r="I937" i="154"/>
  <c r="H938" i="154"/>
  <c r="I938" i="154" l="1"/>
  <c r="H939" i="154"/>
  <c r="D763" i="154"/>
  <c r="E763" i="154" s="1"/>
  <c r="F763" i="154" s="1"/>
  <c r="D764" i="154" l="1"/>
  <c r="E764" i="154" s="1"/>
  <c r="F764" i="154" s="1"/>
  <c r="I939" i="154"/>
  <c r="H940" i="154"/>
  <c r="D765" i="154" l="1"/>
  <c r="E765" i="154" s="1"/>
  <c r="F765" i="154" s="1"/>
  <c r="I940" i="154"/>
  <c r="H941" i="154"/>
  <c r="D766" i="154" l="1"/>
  <c r="E766" i="154" s="1"/>
  <c r="F766" i="154" s="1"/>
  <c r="I941" i="154"/>
  <c r="H942" i="154"/>
  <c r="D767" i="154" l="1"/>
  <c r="E767" i="154" s="1"/>
  <c r="F767" i="154" s="1"/>
  <c r="I942" i="154"/>
  <c r="H943" i="154"/>
  <c r="D768" i="154" l="1"/>
  <c r="E768" i="154" s="1"/>
  <c r="F768" i="154" s="1"/>
  <c r="I943" i="154"/>
  <c r="H944" i="154"/>
  <c r="D769" i="154" l="1"/>
  <c r="E769" i="154" s="1"/>
  <c r="F769" i="154" s="1"/>
  <c r="I944" i="154"/>
  <c r="H945" i="154"/>
  <c r="D770" i="154" l="1"/>
  <c r="E770" i="154" s="1"/>
  <c r="F770" i="154" s="1"/>
  <c r="I945" i="154"/>
  <c r="H946" i="154"/>
  <c r="D771" i="154" l="1"/>
  <c r="E771" i="154" s="1"/>
  <c r="F771" i="154" s="1"/>
  <c r="I946" i="154"/>
  <c r="H947" i="154"/>
  <c r="D772" i="154" l="1"/>
  <c r="E772" i="154" s="1"/>
  <c r="F772" i="154" s="1"/>
  <c r="I947" i="154"/>
  <c r="H948" i="154"/>
  <c r="D773" i="154" l="1"/>
  <c r="E773" i="154" s="1"/>
  <c r="F773" i="154" s="1"/>
  <c r="I948" i="154"/>
  <c r="H949" i="154"/>
  <c r="D774" i="154" l="1"/>
  <c r="E774" i="154" s="1"/>
  <c r="F774" i="154" s="1"/>
  <c r="I949" i="154"/>
  <c r="H950" i="154"/>
  <c r="D775" i="154" l="1"/>
  <c r="E775" i="154" s="1"/>
  <c r="F775" i="154" s="1"/>
  <c r="I950" i="154"/>
  <c r="H951" i="154"/>
  <c r="D776" i="154" l="1"/>
  <c r="E776" i="154" s="1"/>
  <c r="F776" i="154" s="1"/>
  <c r="I951" i="154"/>
  <c r="H952" i="154"/>
  <c r="D777" i="154" l="1"/>
  <c r="E777" i="154" s="1"/>
  <c r="F777" i="154" s="1"/>
  <c r="I952" i="154"/>
  <c r="H953" i="154"/>
  <c r="D778" i="154" l="1"/>
  <c r="E778" i="154" s="1"/>
  <c r="F778" i="154"/>
  <c r="I953" i="154"/>
  <c r="H954" i="154"/>
  <c r="I954" i="154" l="1"/>
  <c r="H955" i="154"/>
  <c r="D779" i="154"/>
  <c r="E779" i="154" s="1"/>
  <c r="F779" i="154" s="1"/>
  <c r="D780" i="154" l="1"/>
  <c r="E780" i="154" s="1"/>
  <c r="F780" i="154" s="1"/>
  <c r="I955" i="154"/>
  <c r="H956" i="154"/>
  <c r="D781" i="154" l="1"/>
  <c r="E781" i="154" s="1"/>
  <c r="F781" i="154" s="1"/>
  <c r="I956" i="154"/>
  <c r="H957" i="154"/>
  <c r="I957" i="154" l="1"/>
  <c r="H958" i="154"/>
  <c r="D782" i="154"/>
  <c r="E782" i="154" s="1"/>
  <c r="F782" i="154" s="1"/>
  <c r="D783" i="154" l="1"/>
  <c r="E783" i="154" s="1"/>
  <c r="F783" i="154" s="1"/>
  <c r="I958" i="154"/>
  <c r="H959" i="154"/>
  <c r="D784" i="154" l="1"/>
  <c r="E784" i="154" s="1"/>
  <c r="F784" i="154" s="1"/>
  <c r="I959" i="154"/>
  <c r="H960" i="154"/>
  <c r="D785" i="154" l="1"/>
  <c r="E785" i="154" s="1"/>
  <c r="F785" i="154" s="1"/>
  <c r="I960" i="154"/>
  <c r="H961" i="154"/>
  <c r="D786" i="154" l="1"/>
  <c r="E786" i="154" s="1"/>
  <c r="F786" i="154"/>
  <c r="I961" i="154"/>
  <c r="H962" i="154"/>
  <c r="I962" i="154" l="1"/>
  <c r="H963" i="154"/>
  <c r="D787" i="154"/>
  <c r="E787" i="154" s="1"/>
  <c r="F787" i="154" s="1"/>
  <c r="D788" i="154" l="1"/>
  <c r="E788" i="154" s="1"/>
  <c r="F788" i="154" s="1"/>
  <c r="I963" i="154"/>
  <c r="H964" i="154"/>
  <c r="D789" i="154" l="1"/>
  <c r="E789" i="154" s="1"/>
  <c r="F789" i="154" s="1"/>
  <c r="I964" i="154"/>
  <c r="H965" i="154"/>
  <c r="D790" i="154" l="1"/>
  <c r="E790" i="154" s="1"/>
  <c r="F790" i="154" s="1"/>
  <c r="I965" i="154"/>
  <c r="H966" i="154"/>
  <c r="D791" i="154" l="1"/>
  <c r="E791" i="154" s="1"/>
  <c r="F791" i="154" s="1"/>
  <c r="I966" i="154"/>
  <c r="H967" i="154"/>
  <c r="D792" i="154" l="1"/>
  <c r="E792" i="154" s="1"/>
  <c r="F792" i="154" s="1"/>
  <c r="I967" i="154"/>
  <c r="H968" i="154"/>
  <c r="D793" i="154" l="1"/>
  <c r="E793" i="154" s="1"/>
  <c r="F793" i="154" s="1"/>
  <c r="I968" i="154"/>
  <c r="H969" i="154"/>
  <c r="D794" i="154" l="1"/>
  <c r="E794" i="154" s="1"/>
  <c r="F794" i="154"/>
  <c r="I969" i="154"/>
  <c r="H970" i="154"/>
  <c r="I970" i="154" l="1"/>
  <c r="H971" i="154"/>
  <c r="D795" i="154"/>
  <c r="E795" i="154" s="1"/>
  <c r="F795" i="154" s="1"/>
  <c r="D796" i="154" l="1"/>
  <c r="E796" i="154" s="1"/>
  <c r="F796" i="154" s="1"/>
  <c r="I971" i="154"/>
  <c r="H972" i="154"/>
  <c r="D797" i="154" l="1"/>
  <c r="E797" i="154" s="1"/>
  <c r="F797" i="154" s="1"/>
  <c r="I972" i="154"/>
  <c r="H973" i="154"/>
  <c r="D798" i="154" l="1"/>
  <c r="E798" i="154" s="1"/>
  <c r="F798" i="154" s="1"/>
  <c r="I973" i="154"/>
  <c r="H974" i="154"/>
  <c r="D799" i="154" l="1"/>
  <c r="I974" i="154"/>
  <c r="H975" i="154"/>
  <c r="I975" i="154" l="1"/>
  <c r="H976" i="154"/>
  <c r="E799" i="154"/>
  <c r="C24" i="156"/>
  <c r="B24" i="156" l="1"/>
  <c r="F799" i="154"/>
  <c r="I976" i="154"/>
  <c r="H977" i="154"/>
  <c r="I977" i="154" l="1"/>
  <c r="H978" i="154"/>
  <c r="D800" i="154"/>
  <c r="E800" i="154" l="1"/>
  <c r="I978" i="154"/>
  <c r="H979" i="154"/>
  <c r="I979" i="154" l="1"/>
  <c r="H980" i="154"/>
  <c r="I980" i="154" s="1"/>
  <c r="F800" i="154"/>
  <c r="D801" i="154" l="1"/>
  <c r="E801" i="154" l="1"/>
  <c r="F801" i="154" l="1"/>
  <c r="D802" i="154" l="1"/>
  <c r="E802" i="154" l="1"/>
  <c r="F802" i="154" l="1"/>
  <c r="D803" i="154" l="1"/>
  <c r="E803" i="154" l="1"/>
  <c r="F803" i="154" l="1"/>
  <c r="D804" i="154" l="1"/>
  <c r="E804" i="154" l="1"/>
  <c r="F804" i="154" l="1"/>
  <c r="D805" i="154" l="1"/>
  <c r="E805" i="154" s="1"/>
  <c r="F805" i="154" s="1"/>
  <c r="D806" i="154" l="1"/>
  <c r="E806" i="154" s="1"/>
  <c r="F806" i="154" s="1"/>
  <c r="D807" i="154" l="1"/>
  <c r="E807" i="154" s="1"/>
  <c r="F807" i="154" s="1"/>
  <c r="D808" i="154" l="1"/>
  <c r="E808" i="154" s="1"/>
  <c r="F808" i="154" s="1"/>
  <c r="D809" i="154" l="1"/>
  <c r="E809" i="154" s="1"/>
  <c r="F809" i="154" s="1"/>
  <c r="D810" i="154" l="1"/>
  <c r="E810" i="154" s="1"/>
  <c r="F810" i="154"/>
  <c r="D811" i="154" l="1"/>
  <c r="E811" i="154" s="1"/>
  <c r="F811" i="154" s="1"/>
  <c r="D812" i="154" l="1"/>
  <c r="E812" i="154" s="1"/>
  <c r="F812" i="154" s="1"/>
  <c r="D813" i="154" l="1"/>
  <c r="E813" i="154" s="1"/>
  <c r="F813" i="154" s="1"/>
  <c r="D814" i="154" l="1"/>
  <c r="E814" i="154" s="1"/>
  <c r="F814" i="154" s="1"/>
  <c r="D815" i="154" l="1"/>
  <c r="E815" i="154" s="1"/>
  <c r="F815" i="154" s="1"/>
  <c r="D816" i="154" l="1"/>
  <c r="E816" i="154" s="1"/>
  <c r="F816" i="154" s="1"/>
  <c r="D817" i="154" l="1"/>
  <c r="E817" i="154" s="1"/>
  <c r="F817" i="154" s="1"/>
  <c r="D818" i="154" l="1"/>
  <c r="E818" i="154" s="1"/>
  <c r="F818" i="154"/>
  <c r="D819" i="154" l="1"/>
  <c r="E819" i="154" s="1"/>
  <c r="F819" i="154" s="1"/>
  <c r="D820" i="154" l="1"/>
  <c r="E820" i="154" s="1"/>
  <c r="F820" i="154" s="1"/>
  <c r="D821" i="154" l="1"/>
  <c r="E821" i="154" s="1"/>
  <c r="F821" i="154" s="1"/>
  <c r="D822" i="154" l="1"/>
  <c r="E822" i="154" s="1"/>
  <c r="F822" i="154" s="1"/>
  <c r="D823" i="154" l="1"/>
  <c r="E823" i="154" s="1"/>
  <c r="F823" i="154"/>
  <c r="D824" i="154" l="1"/>
  <c r="E824" i="154" s="1"/>
  <c r="F824" i="154" s="1"/>
  <c r="D825" i="154" l="1"/>
  <c r="E825" i="154" s="1"/>
  <c r="F825" i="154" s="1"/>
  <c r="D826" i="154" l="1"/>
  <c r="E826" i="154" s="1"/>
  <c r="F826" i="154"/>
  <c r="D827" i="154" l="1"/>
  <c r="E827" i="154" s="1"/>
  <c r="F827" i="154" s="1"/>
  <c r="D828" i="154" l="1"/>
  <c r="E828" i="154" s="1"/>
  <c r="F828" i="154" s="1"/>
  <c r="D829" i="154" l="1"/>
  <c r="E829" i="154" s="1"/>
  <c r="F829" i="154" s="1"/>
  <c r="D830" i="154" l="1"/>
  <c r="E830" i="154" s="1"/>
  <c r="F830" i="154" s="1"/>
  <c r="D831" i="154" l="1"/>
  <c r="E831" i="154" s="1"/>
  <c r="F831" i="154"/>
  <c r="D832" i="154" l="1"/>
  <c r="E832" i="154" s="1"/>
  <c r="F832" i="154" s="1"/>
  <c r="D833" i="154" l="1"/>
  <c r="E833" i="154" s="1"/>
  <c r="F833" i="154" s="1"/>
  <c r="D834" i="154" l="1"/>
  <c r="E834" i="154" s="1"/>
  <c r="F834" i="154"/>
  <c r="D835" i="154" l="1"/>
  <c r="E835" i="154" s="1"/>
  <c r="F835" i="154" s="1"/>
  <c r="D836" i="154" l="1"/>
  <c r="E836" i="154" s="1"/>
  <c r="F836" i="154" s="1"/>
  <c r="D837" i="154" l="1"/>
  <c r="E837" i="154" s="1"/>
  <c r="F837" i="154" s="1"/>
  <c r="D838" i="154" l="1"/>
  <c r="E838" i="154" s="1"/>
  <c r="F838" i="154" s="1"/>
  <c r="D839" i="154" l="1"/>
  <c r="E839" i="154" s="1"/>
  <c r="F839" i="154" s="1"/>
  <c r="D840" i="154" l="1"/>
  <c r="E840" i="154" s="1"/>
  <c r="F840" i="154" s="1"/>
  <c r="D841" i="154" l="1"/>
  <c r="E841" i="154" s="1"/>
  <c r="F841" i="154" s="1"/>
  <c r="D842" i="154" l="1"/>
  <c r="E842" i="154" s="1"/>
  <c r="F842" i="154"/>
  <c r="D843" i="154" l="1"/>
  <c r="E843" i="154" s="1"/>
  <c r="F843" i="154" s="1"/>
  <c r="D844" i="154" l="1"/>
  <c r="E844" i="154" s="1"/>
  <c r="F844" i="154" s="1"/>
  <c r="D845" i="154" l="1"/>
  <c r="E845" i="154" s="1"/>
  <c r="F845" i="154" s="1"/>
  <c r="D846" i="154" l="1"/>
  <c r="E846" i="154" s="1"/>
  <c r="F846" i="154" s="1"/>
  <c r="D847" i="154" l="1"/>
  <c r="E847" i="154" s="1"/>
  <c r="F847" i="154" s="1"/>
  <c r="D848" i="154" l="1"/>
  <c r="E848" i="154" s="1"/>
  <c r="F848" i="154" s="1"/>
  <c r="D849" i="154" l="1"/>
  <c r="E849" i="154" s="1"/>
  <c r="F849" i="154" s="1"/>
  <c r="D850" i="154" l="1"/>
  <c r="E850" i="154" s="1"/>
  <c r="F850" i="154"/>
  <c r="D851" i="154" l="1"/>
  <c r="E851" i="154" s="1"/>
  <c r="F851" i="154" s="1"/>
  <c r="D852" i="154" l="1"/>
  <c r="E852" i="154" s="1"/>
  <c r="F852" i="154" s="1"/>
  <c r="D853" i="154" l="1"/>
  <c r="E853" i="154" s="1"/>
  <c r="F853" i="154" s="1"/>
  <c r="D854" i="154" l="1"/>
  <c r="E854" i="154" s="1"/>
  <c r="F854" i="154" s="1"/>
  <c r="D855" i="154" l="1"/>
  <c r="E855" i="154" s="1"/>
  <c r="F855" i="154"/>
  <c r="D856" i="154" l="1"/>
  <c r="E856" i="154" s="1"/>
  <c r="F856" i="154" s="1"/>
  <c r="D857" i="154" l="1"/>
  <c r="E857" i="154" s="1"/>
  <c r="F857" i="154" s="1"/>
  <c r="D858" i="154" l="1"/>
  <c r="E858" i="154" s="1"/>
  <c r="F858" i="154"/>
  <c r="D859" i="154" l="1"/>
  <c r="E859" i="154" l="1"/>
  <c r="C25" i="156"/>
  <c r="B25" i="156" l="1"/>
  <c r="F859" i="154"/>
  <c r="D860" i="154" l="1"/>
  <c r="E860" i="154" l="1"/>
  <c r="F860" i="154" l="1"/>
  <c r="D861" i="154" l="1"/>
  <c r="E861" i="154" l="1"/>
  <c r="F861" i="154" l="1"/>
  <c r="D862" i="154" l="1"/>
  <c r="E862" i="154" l="1"/>
  <c r="F862" i="154" l="1"/>
  <c r="D863" i="154" l="1"/>
  <c r="E863" i="154" l="1"/>
  <c r="F863" i="154" l="1"/>
  <c r="D864" i="154" l="1"/>
  <c r="E864" i="154" l="1"/>
  <c r="F864" i="154" l="1"/>
  <c r="D865" i="154" l="1"/>
  <c r="E865" i="154" s="1"/>
  <c r="F865" i="154" s="1"/>
  <c r="D866" i="154" l="1"/>
  <c r="E866" i="154" s="1"/>
  <c r="F866" i="154"/>
  <c r="D867" i="154" l="1"/>
  <c r="E867" i="154" s="1"/>
  <c r="F867" i="154" s="1"/>
  <c r="D868" i="154" l="1"/>
  <c r="E868" i="154" s="1"/>
  <c r="F868" i="154" s="1"/>
  <c r="D869" i="154" l="1"/>
  <c r="E869" i="154" s="1"/>
  <c r="F869" i="154" s="1"/>
  <c r="D870" i="154" l="1"/>
  <c r="E870" i="154" s="1"/>
  <c r="F870" i="154" s="1"/>
  <c r="D871" i="154" l="1"/>
  <c r="E871" i="154" s="1"/>
  <c r="F871" i="154" s="1"/>
  <c r="D872" i="154" l="1"/>
  <c r="E872" i="154" s="1"/>
  <c r="F872" i="154" s="1"/>
  <c r="D873" i="154" l="1"/>
  <c r="E873" i="154" s="1"/>
  <c r="F873" i="154" s="1"/>
  <c r="D874" i="154" l="1"/>
  <c r="E874" i="154" s="1"/>
  <c r="F874" i="154"/>
  <c r="D875" i="154" l="1"/>
  <c r="E875" i="154" s="1"/>
  <c r="F875" i="154" s="1"/>
  <c r="D876" i="154" l="1"/>
  <c r="E876" i="154" s="1"/>
  <c r="F876" i="154" s="1"/>
  <c r="D877" i="154" l="1"/>
  <c r="E877" i="154" s="1"/>
  <c r="F877" i="154" s="1"/>
  <c r="D878" i="154" l="1"/>
  <c r="E878" i="154" s="1"/>
  <c r="F878" i="154" s="1"/>
  <c r="D879" i="154" l="1"/>
  <c r="E879" i="154" s="1"/>
  <c r="F879" i="154" s="1"/>
  <c r="D880" i="154" l="1"/>
  <c r="E880" i="154" s="1"/>
  <c r="F880" i="154" s="1"/>
  <c r="D881" i="154" l="1"/>
  <c r="E881" i="154" s="1"/>
  <c r="F881" i="154" s="1"/>
  <c r="D882" i="154" l="1"/>
  <c r="E882" i="154" s="1"/>
  <c r="F882" i="154"/>
  <c r="D883" i="154" l="1"/>
  <c r="E883" i="154" s="1"/>
  <c r="F883" i="154" s="1"/>
  <c r="D884" i="154" l="1"/>
  <c r="E884" i="154" s="1"/>
  <c r="F884" i="154" s="1"/>
  <c r="D885" i="154" l="1"/>
  <c r="E885" i="154" s="1"/>
  <c r="F885" i="154" s="1"/>
  <c r="D886" i="154" l="1"/>
  <c r="E886" i="154" s="1"/>
  <c r="F886" i="154" s="1"/>
  <c r="D887" i="154" l="1"/>
  <c r="E887" i="154" s="1"/>
  <c r="F887" i="154" s="1"/>
  <c r="D888" i="154" l="1"/>
  <c r="E888" i="154" s="1"/>
  <c r="F888" i="154" s="1"/>
  <c r="D889" i="154" l="1"/>
  <c r="E889" i="154" s="1"/>
  <c r="F889" i="154" s="1"/>
  <c r="D890" i="154" l="1"/>
  <c r="E890" i="154" s="1"/>
  <c r="F890" i="154"/>
  <c r="D891" i="154" l="1"/>
  <c r="E891" i="154" s="1"/>
  <c r="F891" i="154" s="1"/>
  <c r="D892" i="154" l="1"/>
  <c r="E892" i="154" s="1"/>
  <c r="F892" i="154" s="1"/>
  <c r="D893" i="154" l="1"/>
  <c r="E893" i="154" s="1"/>
  <c r="F893" i="154" s="1"/>
  <c r="D894" i="154" l="1"/>
  <c r="E894" i="154" s="1"/>
  <c r="F894" i="154" s="1"/>
  <c r="D895" i="154" l="1"/>
  <c r="E895" i="154" s="1"/>
  <c r="F895" i="154" s="1"/>
  <c r="D896" i="154" l="1"/>
  <c r="E896" i="154" s="1"/>
  <c r="F896" i="154" s="1"/>
  <c r="D897" i="154" l="1"/>
  <c r="E897" i="154" s="1"/>
  <c r="F897" i="154" s="1"/>
  <c r="D898" i="154" l="1"/>
  <c r="E898" i="154" s="1"/>
  <c r="F898" i="154"/>
  <c r="D899" i="154" l="1"/>
  <c r="E899" i="154" s="1"/>
  <c r="F899" i="154" s="1"/>
  <c r="D900" i="154" l="1"/>
  <c r="E900" i="154" s="1"/>
  <c r="F900" i="154" s="1"/>
  <c r="D901" i="154" l="1"/>
  <c r="E901" i="154" s="1"/>
  <c r="F901" i="154" s="1"/>
  <c r="D902" i="154" l="1"/>
  <c r="E902" i="154" s="1"/>
  <c r="F902" i="154" s="1"/>
  <c r="D903" i="154" l="1"/>
  <c r="E903" i="154" s="1"/>
  <c r="F903" i="154" s="1"/>
  <c r="D904" i="154" l="1"/>
  <c r="E904" i="154" s="1"/>
  <c r="F904" i="154" s="1"/>
  <c r="D905" i="154" l="1"/>
  <c r="E905" i="154" s="1"/>
  <c r="F905" i="154" s="1"/>
  <c r="D906" i="154" l="1"/>
  <c r="E906" i="154" s="1"/>
  <c r="F906" i="154"/>
  <c r="D907" i="154" l="1"/>
  <c r="E907" i="154" s="1"/>
  <c r="F907" i="154" s="1"/>
  <c r="D908" i="154" l="1"/>
  <c r="E908" i="154" s="1"/>
  <c r="F908" i="154" s="1"/>
  <c r="D909" i="154" l="1"/>
  <c r="E909" i="154" s="1"/>
  <c r="F909" i="154" s="1"/>
  <c r="D910" i="154" l="1"/>
  <c r="E910" i="154" s="1"/>
  <c r="F910" i="154" s="1"/>
  <c r="D911" i="154" l="1"/>
  <c r="E911" i="154" s="1"/>
  <c r="F911" i="154" s="1"/>
  <c r="D912" i="154" l="1"/>
  <c r="E912" i="154" s="1"/>
  <c r="F912" i="154" s="1"/>
  <c r="D913" i="154" l="1"/>
  <c r="E913" i="154" s="1"/>
  <c r="F913" i="154" s="1"/>
  <c r="D914" i="154" l="1"/>
  <c r="E914" i="154" s="1"/>
  <c r="F914" i="154"/>
  <c r="D915" i="154" l="1"/>
  <c r="E915" i="154" s="1"/>
  <c r="F915" i="154" s="1"/>
  <c r="D916" i="154" l="1"/>
  <c r="E916" i="154" s="1"/>
  <c r="F916" i="154" s="1"/>
  <c r="D917" i="154" l="1"/>
  <c r="E917" i="154" s="1"/>
  <c r="F917" i="154" s="1"/>
  <c r="D918" i="154" l="1"/>
  <c r="E918" i="154" s="1"/>
  <c r="F918" i="154" s="1"/>
  <c r="D919" i="154" l="1"/>
  <c r="E919" i="154" l="1"/>
  <c r="C26" i="156"/>
  <c r="B26" i="156" l="1"/>
  <c r="F919" i="154"/>
  <c r="D920" i="154" l="1"/>
  <c r="E920" i="154" l="1"/>
  <c r="F920" i="154" l="1"/>
  <c r="D921" i="154" l="1"/>
  <c r="E921" i="154" l="1"/>
  <c r="F921" i="154" l="1"/>
  <c r="D922" i="154" l="1"/>
  <c r="E922" i="154" l="1"/>
  <c r="F922" i="154" l="1"/>
  <c r="D923" i="154" l="1"/>
  <c r="E923" i="154" l="1"/>
  <c r="F923" i="154" l="1"/>
  <c r="D924" i="154" l="1"/>
  <c r="E924" i="154" l="1"/>
  <c r="F924" i="154" l="1"/>
  <c r="D925" i="154" l="1"/>
  <c r="E925" i="154" s="1"/>
  <c r="F925" i="154" s="1"/>
  <c r="D926" i="154" l="1"/>
  <c r="E926" i="154" s="1"/>
  <c r="F926" i="154" s="1"/>
  <c r="D927" i="154" l="1"/>
  <c r="E927" i="154" s="1"/>
  <c r="F927" i="154" s="1"/>
  <c r="D928" i="154" l="1"/>
  <c r="E928" i="154" s="1"/>
  <c r="F928" i="154" s="1"/>
  <c r="D929" i="154" l="1"/>
  <c r="E929" i="154" s="1"/>
  <c r="F929" i="154" s="1"/>
  <c r="D930" i="154" l="1"/>
  <c r="E930" i="154" s="1"/>
  <c r="F930" i="154"/>
  <c r="D931" i="154" l="1"/>
  <c r="E931" i="154" s="1"/>
  <c r="F931" i="154" s="1"/>
  <c r="D932" i="154" l="1"/>
  <c r="E932" i="154" s="1"/>
  <c r="F932" i="154" s="1"/>
  <c r="D933" i="154" l="1"/>
  <c r="E933" i="154" s="1"/>
  <c r="F933" i="154" s="1"/>
  <c r="D934" i="154" l="1"/>
  <c r="E934" i="154" s="1"/>
  <c r="F934" i="154"/>
  <c r="D935" i="154" l="1"/>
  <c r="E935" i="154" s="1"/>
  <c r="F935" i="154"/>
  <c r="D936" i="154" l="1"/>
  <c r="E936" i="154" s="1"/>
  <c r="F936" i="154" s="1"/>
  <c r="D937" i="154" l="1"/>
  <c r="E937" i="154" s="1"/>
  <c r="F937" i="154" s="1"/>
  <c r="D938" i="154" l="1"/>
  <c r="E938" i="154" s="1"/>
  <c r="F938" i="154" s="1"/>
  <c r="D939" i="154" l="1"/>
  <c r="E939" i="154" s="1"/>
  <c r="F939" i="154" s="1"/>
  <c r="D940" i="154" l="1"/>
  <c r="E940" i="154" s="1"/>
  <c r="F940" i="154" s="1"/>
  <c r="D941" i="154" l="1"/>
  <c r="E941" i="154" s="1"/>
  <c r="F941" i="154" s="1"/>
  <c r="D942" i="154" l="1"/>
  <c r="E942" i="154" s="1"/>
  <c r="F942" i="154"/>
  <c r="D943" i="154" l="1"/>
  <c r="E943" i="154" s="1"/>
  <c r="F943" i="154" s="1"/>
  <c r="D944" i="154" l="1"/>
  <c r="E944" i="154" s="1"/>
  <c r="F944" i="154" s="1"/>
  <c r="D945" i="154" l="1"/>
  <c r="E945" i="154" s="1"/>
  <c r="F945" i="154" s="1"/>
  <c r="D946" i="154" l="1"/>
  <c r="E946" i="154" s="1"/>
  <c r="F946" i="154" s="1"/>
  <c r="D947" i="154" l="1"/>
  <c r="E947" i="154" s="1"/>
  <c r="F947" i="154"/>
  <c r="D948" i="154" l="1"/>
  <c r="E948" i="154" s="1"/>
  <c r="F948" i="154" s="1"/>
  <c r="D949" i="154" l="1"/>
  <c r="E949" i="154" s="1"/>
  <c r="F949" i="154" s="1"/>
  <c r="D950" i="154" l="1"/>
  <c r="E950" i="154" s="1"/>
  <c r="F950" i="154"/>
  <c r="D951" i="154" l="1"/>
  <c r="E951" i="154" s="1"/>
  <c r="F951" i="154" s="1"/>
  <c r="D952" i="154" l="1"/>
  <c r="E952" i="154" s="1"/>
  <c r="F952" i="154" s="1"/>
  <c r="D953" i="154" l="1"/>
  <c r="E953" i="154" s="1"/>
  <c r="F953" i="154" s="1"/>
  <c r="D954" i="154" l="1"/>
  <c r="E954" i="154" s="1"/>
  <c r="F954" i="154" s="1"/>
  <c r="D955" i="154" l="1"/>
  <c r="E955" i="154" s="1"/>
  <c r="F955" i="154" s="1"/>
  <c r="D956" i="154" l="1"/>
  <c r="E956" i="154" s="1"/>
  <c r="F956" i="154" s="1"/>
  <c r="D957" i="154" l="1"/>
  <c r="E957" i="154" s="1"/>
  <c r="F957" i="154" s="1"/>
  <c r="D958" i="154" l="1"/>
  <c r="E958" i="154" s="1"/>
  <c r="F958" i="154"/>
  <c r="D959" i="154" l="1"/>
  <c r="E959" i="154" s="1"/>
  <c r="F959" i="154" s="1"/>
  <c r="D960" i="154" l="1"/>
  <c r="E960" i="154" s="1"/>
  <c r="F960" i="154" s="1"/>
  <c r="D961" i="154" l="1"/>
  <c r="E961" i="154" s="1"/>
  <c r="F961" i="154" s="1"/>
  <c r="D962" i="154" l="1"/>
  <c r="E962" i="154" s="1"/>
  <c r="F962" i="154" s="1"/>
  <c r="D963" i="154" l="1"/>
  <c r="E963" i="154" s="1"/>
  <c r="F963" i="154" s="1"/>
  <c r="D964" i="154" l="1"/>
  <c r="E964" i="154" s="1"/>
  <c r="F964" i="154" s="1"/>
  <c r="D965" i="154" l="1"/>
  <c r="E965" i="154" s="1"/>
  <c r="F965" i="154" s="1"/>
  <c r="D966" i="154" l="1"/>
  <c r="E966" i="154" s="1"/>
  <c r="F966" i="154"/>
  <c r="D967" i="154" l="1"/>
  <c r="E967" i="154" s="1"/>
  <c r="F967" i="154" s="1"/>
  <c r="D968" i="154" l="1"/>
  <c r="E968" i="154" s="1"/>
  <c r="F968" i="154" s="1"/>
  <c r="D969" i="154" l="1"/>
  <c r="E969" i="154" s="1"/>
  <c r="F969" i="154" s="1"/>
  <c r="D970" i="154" l="1"/>
  <c r="E970" i="154" s="1"/>
  <c r="F970" i="154" s="1"/>
  <c r="D971" i="154" l="1"/>
  <c r="E971" i="154" s="1"/>
  <c r="F971" i="154" s="1"/>
  <c r="D972" i="154" l="1"/>
  <c r="E972" i="154" s="1"/>
  <c r="F972" i="154" s="1"/>
  <c r="D973" i="154" l="1"/>
  <c r="E973" i="154" s="1"/>
  <c r="F973" i="154" s="1"/>
  <c r="D974" i="154" l="1"/>
  <c r="E974" i="154" s="1"/>
  <c r="F974" i="154"/>
  <c r="D975" i="154" l="1"/>
  <c r="E975" i="154" s="1"/>
  <c r="F975" i="154" s="1"/>
  <c r="D976" i="154" l="1"/>
  <c r="E976" i="154" s="1"/>
  <c r="F976" i="154" s="1"/>
  <c r="D977" i="154" l="1"/>
  <c r="E977" i="154" s="1"/>
  <c r="F977" i="154" s="1"/>
  <c r="D978" i="154" l="1"/>
  <c r="E978" i="154" s="1"/>
  <c r="F978" i="154" s="1"/>
  <c r="D979" i="154" l="1"/>
  <c r="E979" i="154" l="1"/>
  <c r="C27" i="156"/>
  <c r="B27" i="156" l="1"/>
  <c r="F979" i="154"/>
  <c r="D980" i="154" l="1"/>
  <c r="J46" i="155" s="1"/>
  <c r="E980" i="154" l="1"/>
  <c r="J45" i="155" s="1"/>
  <c r="C28" i="156"/>
  <c r="K51" i="155" l="1"/>
  <c r="J50" i="155" s="1"/>
  <c r="K47" i="155"/>
  <c r="B28" i="156"/>
  <c r="F980" i="154"/>
</calcChain>
</file>

<file path=xl/sharedStrings.xml><?xml version="1.0" encoding="utf-8"?>
<sst xmlns="http://schemas.openxmlformats.org/spreadsheetml/2006/main" count="8028" uniqueCount="1669">
  <si>
    <t>Month of Payment</t>
  </si>
  <si>
    <t>Principal</t>
  </si>
  <si>
    <t>Interest</t>
  </si>
  <si>
    <t>Asset classes</t>
  </si>
  <si>
    <t>Years of amortization</t>
  </si>
  <si>
    <t>Payment at beginning or end of month</t>
  </si>
  <si>
    <t>Beginning</t>
  </si>
  <si>
    <t>End</t>
  </si>
  <si>
    <t>Principal Payments</t>
  </si>
  <si>
    <t>Interest Payments</t>
  </si>
  <si>
    <t>Yes</t>
  </si>
  <si>
    <t>No</t>
  </si>
  <si>
    <t xml:space="preserve">Payment </t>
  </si>
  <si>
    <t>Fiscal Reporting Year</t>
  </si>
  <si>
    <t>Reporting Fiscal Year:</t>
  </si>
  <si>
    <t>FI$Cal</t>
  </si>
  <si>
    <t>Non-FI$Cal</t>
  </si>
  <si>
    <t>Fund Number:</t>
  </si>
  <si>
    <t>DEPT OF TRANSPORTATION</t>
  </si>
  <si>
    <t>DEPARTMENT OF MOTOR VEHICLES</t>
  </si>
  <si>
    <t>DEPARTMENT OF WATER RESOURCES</t>
  </si>
  <si>
    <t>DEPT OF CORRECTIONS &amp; REHAB</t>
  </si>
  <si>
    <t>DEPARTMENT OF TECHNOLOGY</t>
  </si>
  <si>
    <t>GENERAL GOVERNMENT</t>
  </si>
  <si>
    <t>TRANSPORTATION</t>
  </si>
  <si>
    <t>RESOURCES</t>
  </si>
  <si>
    <t>CORRECTIONS AND REHABILITATION</t>
  </si>
  <si>
    <t>CALIFORNIA STATE AUDITOR</t>
  </si>
  <si>
    <t>STATE COMPENSATION INSURANCE FUND</t>
  </si>
  <si>
    <t>Is the payment at beginning or end of the month?</t>
  </si>
  <si>
    <t>Org Code:</t>
  </si>
  <si>
    <t>First month of contract</t>
  </si>
  <si>
    <t>Contract Description</t>
  </si>
  <si>
    <t>Contract Information:</t>
  </si>
  <si>
    <t>Is this a proprietary fund?</t>
  </si>
  <si>
    <t>General government</t>
  </si>
  <si>
    <t>Health and human services</t>
  </si>
  <si>
    <t>Resources</t>
  </si>
  <si>
    <t>Dr: Acct 5808 - GENERAL GOV. (REV &amp; EXP)</t>
  </si>
  <si>
    <t>Dr: Acct 5810 - EDUCATION EXP (REV-EXP)</t>
  </si>
  <si>
    <t>Dr: Acct 5815 - HEALTH HM SRV &amp; LAB (REV-EXP)</t>
  </si>
  <si>
    <t>Dr: Acct 5820 - NATURL RSRCS &amp; ENVIR (REV-EXP)</t>
  </si>
  <si>
    <t>Dr: Acct 5825 - BUS, CONS SERV, HS (REV-EXP)</t>
  </si>
  <si>
    <t>Dr: Acct 5830 - TRANSPORTATION (REV-EXP)</t>
  </si>
  <si>
    <t>Cr: Acct 0808 - GENERAL GOV. (GAAP ADJ)</t>
  </si>
  <si>
    <t>Cr: Acct 0810 - EDUCATION EXP (GAAP ADJ)</t>
  </si>
  <si>
    <t>Cr: Acct 0830 - TRANSPORTATION (GAAP ADJ)</t>
  </si>
  <si>
    <t>Cr: Acct 0815 - HLTH&amp;HUM SV SV.LAB(GAAP ADJ)</t>
  </si>
  <si>
    <t>Cr: Acct 0820 - NAT RES &amp; ENVIRON (GAAP ADJ)</t>
  </si>
  <si>
    <t>Cr: Acct 0825 - BUS, CONSUMER SERV, HOUSING</t>
  </si>
  <si>
    <t>Cr: Acct 0835 - CORRECTIONS AND REHABILITATION</t>
  </si>
  <si>
    <t/>
  </si>
  <si>
    <t>Dr: Acct 5835 - CORRECTIONAL PROG. (REV-EXP)</t>
  </si>
  <si>
    <t>Dr: Acct 0808 - GENERAL GOV. (GAAP ADJ)</t>
  </si>
  <si>
    <t>Dr: Acct 0810 - EDUCATION EXP (GAAP ADJ)</t>
  </si>
  <si>
    <t>Dr: Acct 0815 - HLTH&amp;HUM SV SV.LAB(GAAP ADJ)</t>
  </si>
  <si>
    <t>Dr: Acct 0820 - NAT RES &amp; ENVIRON (GAAP ADJ)</t>
  </si>
  <si>
    <t>Dr: Acct 0825 - BUS, CONSUMER SERV, HOUSING</t>
  </si>
  <si>
    <t>Dr: Acct 0830 - TRANSPORTATION (GAAP ADJ)</t>
  </si>
  <si>
    <t>Dr: Acct 0835 - CORRECTIONS AND REHABILITATION</t>
  </si>
  <si>
    <t xml:space="preserve"> Please select fund type above.</t>
  </si>
  <si>
    <t>Please select fund type above.</t>
  </si>
  <si>
    <t>Fiscal Year</t>
  </si>
  <si>
    <t>Accumulated Amortization</t>
  </si>
  <si>
    <t>Entry #</t>
  </si>
  <si>
    <t>Agency</t>
  </si>
  <si>
    <t>Title</t>
  </si>
  <si>
    <t>Hier1</t>
  </si>
  <si>
    <t>Desc1</t>
  </si>
  <si>
    <t>Desc2</t>
  </si>
  <si>
    <t>Hier2</t>
  </si>
  <si>
    <t>Hier3</t>
  </si>
  <si>
    <t>Hier4</t>
  </si>
  <si>
    <t>Hier5</t>
  </si>
  <si>
    <t>EffectiveDate</t>
  </si>
  <si>
    <t>CancelDate</t>
  </si>
  <si>
    <t>0000</t>
  </si>
  <si>
    <t>BOND INTEREST AND REDEMPTION</t>
  </si>
  <si>
    <t>9000</t>
  </si>
  <si>
    <t>9030</t>
  </si>
  <si>
    <t>9600</t>
  </si>
  <si>
    <t>04/04/1984</t>
  </si>
  <si>
    <t>00/00/0000</t>
  </si>
  <si>
    <t>0010</t>
  </si>
  <si>
    <t>LEGISLATIVE, JUDICIAL AND EXEC</t>
  </si>
  <si>
    <t>0808</t>
  </si>
  <si>
    <t>07/11/2006</t>
  </si>
  <si>
    <t>0015</t>
  </si>
  <si>
    <t>ADD AGENCY TEST</t>
  </si>
  <si>
    <t>99/99/9999</t>
  </si>
  <si>
    <t>0020</t>
  </si>
  <si>
    <t>LEGISLATIVE</t>
  </si>
  <si>
    <t>0100</t>
  </si>
  <si>
    <t>LEGISLATURE</t>
  </si>
  <si>
    <t>0110</t>
  </si>
  <si>
    <t>SENATE</t>
  </si>
  <si>
    <t>06/26/1985</t>
  </si>
  <si>
    <t>0120</t>
  </si>
  <si>
    <t>ASSEMBLY</t>
  </si>
  <si>
    <t>0130</t>
  </si>
  <si>
    <t>LEGISLATIVE JOINT EXPENSES</t>
  </si>
  <si>
    <t>0150</t>
  </si>
  <si>
    <t>CONTRIB TO LEGIS RETIRE FUND</t>
  </si>
  <si>
    <t>0155</t>
  </si>
  <si>
    <t>AUDITOR GENERAL OFFICE</t>
  </si>
  <si>
    <t>0160</t>
  </si>
  <si>
    <t>LEGISLATIVE COUNSEL BUREAU</t>
  </si>
  <si>
    <t>0170</t>
  </si>
  <si>
    <t>CA LAW REVISION COMMISSION</t>
  </si>
  <si>
    <t>07/01/1985</t>
  </si>
  <si>
    <t>0180</t>
  </si>
  <si>
    <t>COMMISSION ON UNIFORM ST LAWS</t>
  </si>
  <si>
    <t>0200</t>
  </si>
  <si>
    <t>JUDICIAL</t>
  </si>
  <si>
    <t>0240</t>
  </si>
  <si>
    <t>CA JUDICAL CENTER LIBRARY</t>
  </si>
  <si>
    <t>08/18/2000</t>
  </si>
  <si>
    <t>0250</t>
  </si>
  <si>
    <t>JUDICIARY</t>
  </si>
  <si>
    <t>0260</t>
  </si>
  <si>
    <t>SUPREME COURT</t>
  </si>
  <si>
    <t>0270</t>
  </si>
  <si>
    <t>JUDICIAL COUNCIL</t>
  </si>
  <si>
    <t>0280</t>
  </si>
  <si>
    <t>COMM ON JUDICIAL PERFORMANCE</t>
  </si>
  <si>
    <t>0290</t>
  </si>
  <si>
    <t>HABEAS RESOURCE CENTER</t>
  </si>
  <si>
    <t>07/23/1999</t>
  </si>
  <si>
    <t>0300</t>
  </si>
  <si>
    <t>DISTRICT COURTS OF APPEAL</t>
  </si>
  <si>
    <t>04/05/1984</t>
  </si>
  <si>
    <t>0310</t>
  </si>
  <si>
    <t>FIRST DIST COURT OF APPEAL</t>
  </si>
  <si>
    <t>0320</t>
  </si>
  <si>
    <t>SECOND DIST COURT OF APPEAL</t>
  </si>
  <si>
    <t>0330</t>
  </si>
  <si>
    <t>THIRD DIST COURT OF APPEAL</t>
  </si>
  <si>
    <t>0340</t>
  </si>
  <si>
    <t>FOURTH DIST COURT OF APPEAL</t>
  </si>
  <si>
    <t>0350</t>
  </si>
  <si>
    <t>FIFTH DIST COURT OF APPEAL</t>
  </si>
  <si>
    <t>0360</t>
  </si>
  <si>
    <t>SIXTH DIST COURT OF APPEAL</t>
  </si>
  <si>
    <t>0390</t>
  </si>
  <si>
    <t>CONTRIB TO JUDGES RET FUND</t>
  </si>
  <si>
    <t>0420</t>
  </si>
  <si>
    <t>SAL OF SUPERIOR COURT JUDGES</t>
  </si>
  <si>
    <t>0440</t>
  </si>
  <si>
    <t>ST BLOCK GRANT FOR SUP CT JUDG</t>
  </si>
  <si>
    <t>0450</t>
  </si>
  <si>
    <t>ST. BLK GRANT TRIAL CT.FUNDING</t>
  </si>
  <si>
    <t>0460</t>
  </si>
  <si>
    <t>NAT CENTER FOR STATE COURTS</t>
  </si>
  <si>
    <t>0490</t>
  </si>
  <si>
    <t>EXECUTIVE</t>
  </si>
  <si>
    <t>0500</t>
  </si>
  <si>
    <t>GOVERNORS OFFICE</t>
  </si>
  <si>
    <t>0505</t>
  </si>
  <si>
    <t>OFFICE OF TECHNOLOGY</t>
  </si>
  <si>
    <t>GENERAL GOVERNMENT- DO NOT USE</t>
  </si>
  <si>
    <t>11/04/2016</t>
  </si>
  <si>
    <t>0509</t>
  </si>
  <si>
    <t>GOV OFC OF BUSINESS &amp; ECONOMIC</t>
  </si>
  <si>
    <t>08/06/2013</t>
  </si>
  <si>
    <t>0511</t>
  </si>
  <si>
    <t>SEC FOR GOVERNMENT OPERATIONS</t>
  </si>
  <si>
    <t>08/26/2014</t>
  </si>
  <si>
    <t>0515</t>
  </si>
  <si>
    <t>SEC FOR BUS-CONSUM-SERV &amp; HOUS</t>
  </si>
  <si>
    <t>0825</t>
  </si>
  <si>
    <t>BUS, CONSUMER SERV, HOUSING</t>
  </si>
  <si>
    <t>08/19/2016</t>
  </si>
  <si>
    <t>0521</t>
  </si>
  <si>
    <t>SECRETARY OF TRANSPORTATION AG</t>
  </si>
  <si>
    <t>0830</t>
  </si>
  <si>
    <t>0530</t>
  </si>
  <si>
    <t>HEALTH AND WELFARE AGENCY</t>
  </si>
  <si>
    <t>0815</t>
  </si>
  <si>
    <t>HEALTH AND HUMAN SERVICES</t>
  </si>
  <si>
    <t>0531</t>
  </si>
  <si>
    <t>OFFICE OF SYSTEM INTEGRATION</t>
  </si>
  <si>
    <t>0540</t>
  </si>
  <si>
    <t>NATURAL RESOURCES AGENCY, SECY</t>
  </si>
  <si>
    <t>0820</t>
  </si>
  <si>
    <t>07/08/2016</t>
  </si>
  <si>
    <t>00/00/1999</t>
  </si>
  <si>
    <t>0550</t>
  </si>
  <si>
    <t>YOUTH &amp; ADULT CORRECTIONAL AG</t>
  </si>
  <si>
    <t>0835</t>
  </si>
  <si>
    <t>CORRECTIONS AND REHAB DONOTUSE</t>
  </si>
  <si>
    <t>0552</t>
  </si>
  <si>
    <t>OFFICE OF THE INSPECTOR GENERL</t>
  </si>
  <si>
    <t>0553</t>
  </si>
  <si>
    <t>OFFICE OF INSPECTOR GENERAL</t>
  </si>
  <si>
    <t>08/29/2001</t>
  </si>
  <si>
    <t>0555</t>
  </si>
  <si>
    <t>ENVIRONMENTAL PROTECTION, SECY</t>
  </si>
  <si>
    <t>0558</t>
  </si>
  <si>
    <t>SECTY CHILD DEV &amp; EDUCATION</t>
  </si>
  <si>
    <t>0810</t>
  </si>
  <si>
    <t>EDUCATION - DO NOT USE</t>
  </si>
  <si>
    <t>0559</t>
  </si>
  <si>
    <t>SEC-LABOR-AND-WORKFORCE-DEVLMT</t>
  </si>
  <si>
    <t>0560</t>
  </si>
  <si>
    <t>CITIZEN INIT &amp; VOLUNTARY ACT</t>
  </si>
  <si>
    <t>0565</t>
  </si>
  <si>
    <t>CA COMM INDUSTRIAL INNOVATION</t>
  </si>
  <si>
    <t>0570</t>
  </si>
  <si>
    <t>GOV COUNCIL ON WEL &amp; PHYS FIT</t>
  </si>
  <si>
    <t>0580</t>
  </si>
  <si>
    <t>OFFICE CA/MEXICO AFFAIRS</t>
  </si>
  <si>
    <t>0585</t>
  </si>
  <si>
    <t>CA STATE WORLD TRADE COMM</t>
  </si>
  <si>
    <t>0590</t>
  </si>
  <si>
    <t>SOUTHWEST BOARDER REG CONN</t>
  </si>
  <si>
    <t>01/01/1984</t>
  </si>
  <si>
    <t>0630</t>
  </si>
  <si>
    <t>OFC/SP HEALTH CARE NEGOTIATNS</t>
  </si>
  <si>
    <t>0650</t>
  </si>
  <si>
    <t>OFFICE OF PLANNING &amp; RESEARCH</t>
  </si>
  <si>
    <t>0660</t>
  </si>
  <si>
    <t>DEPT. OF ECONOMIC OPPORTUNITY</t>
  </si>
  <si>
    <t>0670</t>
  </si>
  <si>
    <t>OFFICE LONG-ERM CARE</t>
  </si>
  <si>
    <t>06/28/1984</t>
  </si>
  <si>
    <t>0690</t>
  </si>
  <si>
    <t>CA EMERGENCY MANAGEMENT AGENCY</t>
  </si>
  <si>
    <t>09/17/2009</t>
  </si>
  <si>
    <t>0695</t>
  </si>
  <si>
    <t>NATURAL DISASTER ASSISTANCE</t>
  </si>
  <si>
    <t>06/28/1990</t>
  </si>
  <si>
    <t>0697</t>
  </si>
  <si>
    <t>NORTHRIDGE EARTHQUAKE</t>
  </si>
  <si>
    <t>07/30/1997</t>
  </si>
  <si>
    <t>0720</t>
  </si>
  <si>
    <t>GOVERNORS PORTRAIT</t>
  </si>
  <si>
    <t>0730</t>
  </si>
  <si>
    <t>REG OF GOV ELECT &amp; OUTGO GOV</t>
  </si>
  <si>
    <t>0740</t>
  </si>
  <si>
    <t>EXECUTIVE/CONSTITUTIONAL OFF</t>
  </si>
  <si>
    <t>0750</t>
  </si>
  <si>
    <t>OFFICE OF LIEUTENANT GOVERNOR</t>
  </si>
  <si>
    <t>0780</t>
  </si>
  <si>
    <t>RURAL YOUTH EMPLOYMENT COMM</t>
  </si>
  <si>
    <t>DEPARTMENT OF JUSTICE</t>
  </si>
  <si>
    <t>OJ HAWKINS DATA CENTER</t>
  </si>
  <si>
    <t>0840</t>
  </si>
  <si>
    <t>STATE CONTROLLER</t>
  </si>
  <si>
    <t>0841</t>
  </si>
  <si>
    <t>SCO STATEWIDE INFO TECH PROJ</t>
  </si>
  <si>
    <t>0845</t>
  </si>
  <si>
    <t>DEPARTMENT OF INSURANCE</t>
  </si>
  <si>
    <t>10/24/1995</t>
  </si>
  <si>
    <t>0850</t>
  </si>
  <si>
    <t>CAL STATE LOTTERY COMMISSION</t>
  </si>
  <si>
    <t>0855</t>
  </si>
  <si>
    <t>GAMBLING CONTROL COMMISSION</t>
  </si>
  <si>
    <t>0860</t>
  </si>
  <si>
    <t>STATE BOARD OF EQUALIZATION</t>
  </si>
  <si>
    <t>0870</t>
  </si>
  <si>
    <t>OFFICE OF TAX APPEALS</t>
  </si>
  <si>
    <t>08/06/2018</t>
  </si>
  <si>
    <t>0890</t>
  </si>
  <si>
    <t>SECRETARY OF STATE</t>
  </si>
  <si>
    <t>0911</t>
  </si>
  <si>
    <t>CITIZENS REDISTRICTING COMM</t>
  </si>
  <si>
    <t>08/25/2010</t>
  </si>
  <si>
    <t>0950</t>
  </si>
  <si>
    <t>STATE TREASURER</t>
  </si>
  <si>
    <t>04/18/1988</t>
  </si>
  <si>
    <t>0953</t>
  </si>
  <si>
    <t>LOCAL AGY INDEBTEDNSS LOAN PGM</t>
  </si>
  <si>
    <t>0954</t>
  </si>
  <si>
    <t>SCHOLARSHARE INVESTMENT BOARD</t>
  </si>
  <si>
    <t>EDUCATION</t>
  </si>
  <si>
    <t>0955</t>
  </si>
  <si>
    <t>CALIF REVENUE BOND FINAN AU</t>
  </si>
  <si>
    <t>0956</t>
  </si>
  <si>
    <t>DEBT ADVISORY COMMISSION</t>
  </si>
  <si>
    <t>0959</t>
  </si>
  <si>
    <t>CA DEBT LIMIT ALLOCATN COMMITE</t>
  </si>
  <si>
    <t>0960</t>
  </si>
  <si>
    <t>LOCAL AGCY INDEBTEDNESS LN PG</t>
  </si>
  <si>
    <t>0962</t>
  </si>
  <si>
    <t>CAL RAIL PASSENGER FIN COMM</t>
  </si>
  <si>
    <t>0964</t>
  </si>
  <si>
    <t>CA TRANSPORTATION FINANCE AUTH</t>
  </si>
  <si>
    <t>0965</t>
  </si>
  <si>
    <t>CA INDUSTRL DEV FIN ADVRY COMM</t>
  </si>
  <si>
    <t>0968</t>
  </si>
  <si>
    <t>MORTGAGE BOND ALLOC COMMITTEE</t>
  </si>
  <si>
    <t>0970</t>
  </si>
  <si>
    <t>0971</t>
  </si>
  <si>
    <t>CA ALT ENERGY SOURCE FIN AUTHY</t>
  </si>
  <si>
    <t>0974</t>
  </si>
  <si>
    <t>POLLUTION CONTRL FINANCNG AUTH</t>
  </si>
  <si>
    <t>0975</t>
  </si>
  <si>
    <t>L.A. STATE BLDG AUTHORITY</t>
  </si>
  <si>
    <t>0976</t>
  </si>
  <si>
    <t>CAPITOL AREA DEVELOPMENT AUTH</t>
  </si>
  <si>
    <t>0977</t>
  </si>
  <si>
    <t>CA HEALTH FACILITIES FIN AUTH</t>
  </si>
  <si>
    <t>0978</t>
  </si>
  <si>
    <t>S.F. STATE BLDG AUTHORITY</t>
  </si>
  <si>
    <t>0979</t>
  </si>
  <si>
    <t>OAKLAND JOINT POWERS AUTHORITY</t>
  </si>
  <si>
    <t>0980</t>
  </si>
  <si>
    <t>0981</t>
  </si>
  <si>
    <t>CALIFORNIA ABLE ACT BOARD</t>
  </si>
  <si>
    <t>08/10/2017</t>
  </si>
  <si>
    <t>0983</t>
  </si>
  <si>
    <t>CA URBN WTRFRNT AREA RES FIN</t>
  </si>
  <si>
    <t>0984</t>
  </si>
  <si>
    <t>SECURE CHOICE RETIRE SAVINGS I</t>
  </si>
  <si>
    <t>09/29/2014</t>
  </si>
  <si>
    <t>0985</t>
  </si>
  <si>
    <t>CA SCHOOL FINANCE AUTHORITY</t>
  </si>
  <si>
    <t>0986</t>
  </si>
  <si>
    <t>CAL STUDENT LOAN AUTHORITY</t>
  </si>
  <si>
    <t>0989</t>
  </si>
  <si>
    <t>CAL EDUC FACILITIES AUTHORITY</t>
  </si>
  <si>
    <t>0992</t>
  </si>
  <si>
    <t>HAZARD SUB CLEANUP FIN AUTH</t>
  </si>
  <si>
    <t>0994</t>
  </si>
  <si>
    <t>CA.COMM.TO PROMOTE SELF-ESTEEM</t>
  </si>
  <si>
    <t>1000</t>
  </si>
  <si>
    <t>STATE AND CONSUMER SERVICES</t>
  </si>
  <si>
    <t>1045</t>
  </si>
  <si>
    <t>CANNABIS CONTROL APPEALS PANEL</t>
  </si>
  <si>
    <t>1108</t>
  </si>
  <si>
    <t>CALIFORNIA AEROSPACE COMM.</t>
  </si>
  <si>
    <t>1110</t>
  </si>
  <si>
    <t>DEPT OF CONSUMER AFFAIRS</t>
  </si>
  <si>
    <t>1111</t>
  </si>
  <si>
    <t>1120</t>
  </si>
  <si>
    <t>BOARD OF ACCOUNTANCY</t>
  </si>
  <si>
    <t>1130</t>
  </si>
  <si>
    <t>BD OF ARCHITECTURAL EXAMINERS</t>
  </si>
  <si>
    <t>1140</t>
  </si>
  <si>
    <t>STATE ATHLETIC COMMISSION</t>
  </si>
  <si>
    <t>1150</t>
  </si>
  <si>
    <t>BUREAU OF AUTOMOTIVE REPAIR</t>
  </si>
  <si>
    <t>1160</t>
  </si>
  <si>
    <t>BOARD OF BARBER EXAMINERS</t>
  </si>
  <si>
    <t>1165</t>
  </si>
  <si>
    <t>BD OF BARBERING &amp; COSMETOLOGY</t>
  </si>
  <si>
    <t>1170</t>
  </si>
  <si>
    <t>BD OF BEHAVIORAL SCIENCE EXAM</t>
  </si>
  <si>
    <t>1180</t>
  </si>
  <si>
    <t>CEMETERY BOARD</t>
  </si>
  <si>
    <t>1190</t>
  </si>
  <si>
    <t>BUR COLLECTION/INVEST SERVICE</t>
  </si>
  <si>
    <t>1200</t>
  </si>
  <si>
    <t>BUREAU OF COLLECTION AGENCIES</t>
  </si>
  <si>
    <t>1210</t>
  </si>
  <si>
    <t>BUREAU OF PRIVATE INVEST &amp; ADJ</t>
  </si>
  <si>
    <t>1220</t>
  </si>
  <si>
    <t>ST BD OF REGIS CONSTR INSP</t>
  </si>
  <si>
    <t>1230</t>
  </si>
  <si>
    <t>CONTRACTORS LICENSE BOARD</t>
  </si>
  <si>
    <t>1240</t>
  </si>
  <si>
    <t>BOARD OF COSMETOLOGY</t>
  </si>
  <si>
    <t>1250</t>
  </si>
  <si>
    <t>BOARD OF DENTAL EXAMINERS</t>
  </si>
  <si>
    <t>10/28/2016</t>
  </si>
  <si>
    <t>1260</t>
  </si>
  <si>
    <t>BOARD OF DENTISTRY</t>
  </si>
  <si>
    <t>1270</t>
  </si>
  <si>
    <t>BOARD OF DENTAL AUXILIARIES</t>
  </si>
  <si>
    <t>1280</t>
  </si>
  <si>
    <t>BU OF ELECTRON &amp; APPL REPAIR</t>
  </si>
  <si>
    <t>1300</t>
  </si>
  <si>
    <t>BUREAU OF PERSONNEL SERVICES</t>
  </si>
  <si>
    <t>1310</t>
  </si>
  <si>
    <t>NURSES REGISTRY</t>
  </si>
  <si>
    <t>1330</t>
  </si>
  <si>
    <t>BD OF FUNERAL DIR &amp; EMBALMERS</t>
  </si>
  <si>
    <t>1340</t>
  </si>
  <si>
    <t>BD OF REGIS FOR GEOLOGISTS</t>
  </si>
  <si>
    <t>1350</t>
  </si>
  <si>
    <t>BD OF GUIDE DOGS FOR THE BLIND</t>
  </si>
  <si>
    <t>1360</t>
  </si>
  <si>
    <t>BUREAU OF HOME FURNISHING</t>
  </si>
  <si>
    <t>1370</t>
  </si>
  <si>
    <t>BD OF LANDSCAPE ARCHITECTS</t>
  </si>
  <si>
    <t>1380</t>
  </si>
  <si>
    <t>MEDICAL QUALITY ASSURANCE</t>
  </si>
  <si>
    <t>11/03/2016</t>
  </si>
  <si>
    <t>1390</t>
  </si>
  <si>
    <t>BD OF MED QUALITY ASSURANCE</t>
  </si>
  <si>
    <t>1400</t>
  </si>
  <si>
    <t>ACUPUNCTURE ADVIS COMMITTEE</t>
  </si>
  <si>
    <t>1410</t>
  </si>
  <si>
    <t>BD-MED EXAM-HEARING AID DISP</t>
  </si>
  <si>
    <t>1420</t>
  </si>
  <si>
    <t>PHYSICAL THERAPY EXAM COMM</t>
  </si>
  <si>
    <t>1430</t>
  </si>
  <si>
    <t>BD OF REGIS PHYS ASST EX COMM</t>
  </si>
  <si>
    <t>1440</t>
  </si>
  <si>
    <t>PODIATRY EXAMINING COMMITTEE</t>
  </si>
  <si>
    <t>1450</t>
  </si>
  <si>
    <t>PSYCHOLOGY EXAMINING COMMITTEE</t>
  </si>
  <si>
    <t>1455</t>
  </si>
  <si>
    <t>RESPIRATORY CARE EXAM COMITE</t>
  </si>
  <si>
    <t>1460</t>
  </si>
  <si>
    <t>BD OF M Q ASSURSP PATH AUDIO</t>
  </si>
  <si>
    <t>1470</t>
  </si>
  <si>
    <t>BD OF NURSING HOME ADMIN</t>
  </si>
  <si>
    <t>1475</t>
  </si>
  <si>
    <t>BD OF OCCUPATIONAL THERAPY</t>
  </si>
  <si>
    <t>1480</t>
  </si>
  <si>
    <t>BOARD OF OPTOMETRY</t>
  </si>
  <si>
    <t>1485</t>
  </si>
  <si>
    <t>OSTEOPATHIC-MEDICAL-OF CA</t>
  </si>
  <si>
    <t>1490</t>
  </si>
  <si>
    <t>BOARD OF PHARMACY</t>
  </si>
  <si>
    <t>1500</t>
  </si>
  <si>
    <t>BD OF REG-PROFFESSIONAL ENGRS</t>
  </si>
  <si>
    <t>1510</t>
  </si>
  <si>
    <t>BD OF REGISTERED NURSING</t>
  </si>
  <si>
    <t>1520</t>
  </si>
  <si>
    <t>CERT SHORTHAND REPORTERS BD</t>
  </si>
  <si>
    <t>1530</t>
  </si>
  <si>
    <t>STRUCTURAL PEST CONTROL BOARD</t>
  </si>
  <si>
    <t>1540</t>
  </si>
  <si>
    <t>TAX PREPARERS' PROGRAM</t>
  </si>
  <si>
    <t>1550</t>
  </si>
  <si>
    <t>VETERINARY MEDICINE</t>
  </si>
  <si>
    <t>1560</t>
  </si>
  <si>
    <t>VETERINARY MEDICINE EXAM BOARD</t>
  </si>
  <si>
    <t>1570</t>
  </si>
  <si>
    <t>ANIMAL HEALTH TECH EXAM COMM</t>
  </si>
  <si>
    <t>1580</t>
  </si>
  <si>
    <t>BD OF VOC NURS AND PSYCH TECH</t>
  </si>
  <si>
    <t>1590</t>
  </si>
  <si>
    <t>VOCATIONAL NURSE EXAM BOARD</t>
  </si>
  <si>
    <t>1600</t>
  </si>
  <si>
    <t>PSYCH TECH EXAMINING COMMITTEE</t>
  </si>
  <si>
    <t>1654</t>
  </si>
  <si>
    <t>1655</t>
  </si>
  <si>
    <t>DEPT OF CONSUMER AFF -ADM SEV</t>
  </si>
  <si>
    <t>1660</t>
  </si>
  <si>
    <t>DEPT CONSUMER AFF-INVESTIGATE</t>
  </si>
  <si>
    <t>1670</t>
  </si>
  <si>
    <t>DEPT CONSUMER AFF-ADMINISTN</t>
  </si>
  <si>
    <t>1680</t>
  </si>
  <si>
    <t>CONSUMER AFF-BLDG MAINT &amp; OP</t>
  </si>
  <si>
    <t>1690</t>
  </si>
  <si>
    <t>SIESMIC SAFETY COMMISSION</t>
  </si>
  <si>
    <t>1700</t>
  </si>
  <si>
    <t>DEPT FAIR EMPLOYMENT &amp; HOUSING</t>
  </si>
  <si>
    <t>1701</t>
  </si>
  <si>
    <t>BUSINESS OVERSIGHT</t>
  </si>
  <si>
    <t>1705</t>
  </si>
  <si>
    <t>FAIR EMPLOY AND HOUSING COMM</t>
  </si>
  <si>
    <t>1750</t>
  </si>
  <si>
    <t>HORSE RACING BOARD</t>
  </si>
  <si>
    <t>1790</t>
  </si>
  <si>
    <t>OFFICE OF STATE ARCHITECT</t>
  </si>
  <si>
    <t>1800</t>
  </si>
  <si>
    <t>OFFICE OF STATE PRINTING</t>
  </si>
  <si>
    <t>1820</t>
  </si>
  <si>
    <t>OFFICE OF PUBLIC SCHOOL CONSTR</t>
  </si>
  <si>
    <t>1830</t>
  </si>
  <si>
    <t>STATE ALLOCATION BOARD</t>
  </si>
  <si>
    <t>1860</t>
  </si>
  <si>
    <t>INTERGOVT PERS ACT ADVIS COUNC</t>
  </si>
  <si>
    <t>1880</t>
  </si>
  <si>
    <t>STATE PERSONNEL BOARD</t>
  </si>
  <si>
    <t>2000</t>
  </si>
  <si>
    <t>BUSINESS, TRANSP AND HOUSING</t>
  </si>
  <si>
    <t>12/21/2016</t>
  </si>
  <si>
    <t>2010</t>
  </si>
  <si>
    <t>BUSINESS AND HOUSING</t>
  </si>
  <si>
    <t>2020</t>
  </si>
  <si>
    <t>2050</t>
  </si>
  <si>
    <t>BUS, TRANSP AND HSNG AGCY PROG</t>
  </si>
  <si>
    <t>2060</t>
  </si>
  <si>
    <t>SOLAR CAL OFFICE</t>
  </si>
  <si>
    <t>2070</t>
  </si>
  <si>
    <t>SOLAR BUSINESS OFFICE</t>
  </si>
  <si>
    <t>2080</t>
  </si>
  <si>
    <t>SOLAR AND ENERGY CONS MTG CORP</t>
  </si>
  <si>
    <t>2100</t>
  </si>
  <si>
    <t>DEPT OF ALCOHOLIC BEV CONTROL</t>
  </si>
  <si>
    <t>12/12/2016</t>
  </si>
  <si>
    <t>2120</t>
  </si>
  <si>
    <t>ALCOHOLIC BEV CTRL APPEALS BD</t>
  </si>
  <si>
    <t>2140</t>
  </si>
  <si>
    <t>STATE BANKING DEPARTMENT</t>
  </si>
  <si>
    <t>2150</t>
  </si>
  <si>
    <t>FINANCIAL INSTITUTIONS</t>
  </si>
  <si>
    <t>ADD BACK TO POST PY REVERSAL</t>
  </si>
  <si>
    <t>DELETE 16/17</t>
  </si>
  <si>
    <t>08/18/2016</t>
  </si>
  <si>
    <t>2180</t>
  </si>
  <si>
    <t>DEPART OF CORPORATIONS</t>
  </si>
  <si>
    <t>08/24/2016</t>
  </si>
  <si>
    <t>2190</t>
  </si>
  <si>
    <t>MAJOR MEDICAL INSURANCE BOARD</t>
  </si>
  <si>
    <t>2200</t>
  </si>
  <si>
    <t>DEPARTMENT OF COMMERCE</t>
  </si>
  <si>
    <t>2220</t>
  </si>
  <si>
    <t>OFFICE OF SMALL BUSINESS DEVEL</t>
  </si>
  <si>
    <t>2222</t>
  </si>
  <si>
    <t>ST ASST FD FOR ENTERPRISE</t>
  </si>
  <si>
    <t>2225</t>
  </si>
  <si>
    <t>UNITARY FUND PROGRAMS</t>
  </si>
  <si>
    <t>2230</t>
  </si>
  <si>
    <t>CA INDTRL DEV FINCL ADVRY COMM</t>
  </si>
  <si>
    <t>2235</t>
  </si>
  <si>
    <t>CA HOME LOAN MORTGAGE ASSN</t>
  </si>
  <si>
    <t>2240</t>
  </si>
  <si>
    <t>DEPT-HOUSING/COMMUNITY DEVEL</t>
  </si>
  <si>
    <t>2245</t>
  </si>
  <si>
    <t>CALIFORNIA HOUSING FINANCE AGY</t>
  </si>
  <si>
    <t>2265</t>
  </si>
  <si>
    <t>CALIFORNIA HOUSING INSURANCE</t>
  </si>
  <si>
    <t>2270</t>
  </si>
  <si>
    <t>2290</t>
  </si>
  <si>
    <t>2295</t>
  </si>
  <si>
    <t>INSURANCE ADVISORY OFFICE</t>
  </si>
  <si>
    <t>2320</t>
  </si>
  <si>
    <t>DEPARTMENT OF REAL ESTATE</t>
  </si>
  <si>
    <t>12/20/2018</t>
  </si>
  <si>
    <t>2340</t>
  </si>
  <si>
    <t>DEPARTMENT OF SAVINGS AND LOAN</t>
  </si>
  <si>
    <t>2400</t>
  </si>
  <si>
    <t>DEPT. OF MANAGED HEALTH CARE</t>
  </si>
  <si>
    <t>2500</t>
  </si>
  <si>
    <t>08/18/2017</t>
  </si>
  <si>
    <t>2600</t>
  </si>
  <si>
    <t>CA TRANSPORTATION COMM</t>
  </si>
  <si>
    <t>2640</t>
  </si>
  <si>
    <t>STATE TRANSIT ASSISTANCE</t>
  </si>
  <si>
    <t>2660</t>
  </si>
  <si>
    <t>2665</t>
  </si>
  <si>
    <t>HIGH SPEED RAIL AUTHORITY</t>
  </si>
  <si>
    <t>2670</t>
  </si>
  <si>
    <t>BD OF PILOT COMMISSIONERS-SF</t>
  </si>
  <si>
    <t>08/03/2017</t>
  </si>
  <si>
    <t>2700</t>
  </si>
  <si>
    <t>OFFICE OF TRAFFIC SAFETY</t>
  </si>
  <si>
    <t>MERGED W/0521-ADD 4 PY ACCR RV</t>
  </si>
  <si>
    <t>09/28/2016</t>
  </si>
  <si>
    <t>2720</t>
  </si>
  <si>
    <t>DEPT OF CAL HIGHWAY PATROL</t>
  </si>
  <si>
    <t>2740</t>
  </si>
  <si>
    <t>2780</t>
  </si>
  <si>
    <t>STEPHEN P TEALE DATA CENTER</t>
  </si>
  <si>
    <t>2900</t>
  </si>
  <si>
    <t>TRADE AND COMMERCE</t>
  </si>
  <si>
    <t>2920</t>
  </si>
  <si>
    <t>TECHNOLOGY TRADE &amp; COMMERCE AG</t>
  </si>
  <si>
    <t>3000</t>
  </si>
  <si>
    <t>NATURAL RESOURCES</t>
  </si>
  <si>
    <t>3100</t>
  </si>
  <si>
    <t>EXPOSITION PARK</t>
  </si>
  <si>
    <t>10/17/2018</t>
  </si>
  <si>
    <t>3105</t>
  </si>
  <si>
    <t>CALIFORNIA AFRO-AMERICAN MUSEU</t>
  </si>
  <si>
    <t>09/05/2014</t>
  </si>
  <si>
    <t>3110</t>
  </si>
  <si>
    <t>SPECIAL RESOURCES PROGRAMS</t>
  </si>
  <si>
    <t>3125</t>
  </si>
  <si>
    <t>CALIF TAHOE CONSERVANCY</t>
  </si>
  <si>
    <t>3130</t>
  </si>
  <si>
    <t>WATERWAYS MANAGEMENT PLANNING</t>
  </si>
  <si>
    <t>3140</t>
  </si>
  <si>
    <t>SEA GRANT PROGRAM</t>
  </si>
  <si>
    <t>3150</t>
  </si>
  <si>
    <t>CALIF TAHOE REGIONAL PLANNING</t>
  </si>
  <si>
    <t>3180</t>
  </si>
  <si>
    <t>GEOTHERMAL RESOURCES DEV PRGMS</t>
  </si>
  <si>
    <t>3210</t>
  </si>
  <si>
    <t>ENVIRONMENTAL PROTECTION PGM</t>
  </si>
  <si>
    <t>03/08/2001</t>
  </si>
  <si>
    <t>3300</t>
  </si>
  <si>
    <t>ST ASSIT FD-ENGY CA BUS/INDUS</t>
  </si>
  <si>
    <t>3310</t>
  </si>
  <si>
    <t>CA ALT ENERGY SOURCE FIN AUTH</t>
  </si>
  <si>
    <t>3320</t>
  </si>
  <si>
    <t>POLLUTN CONTL FINANCING AUTH</t>
  </si>
  <si>
    <t>3340</t>
  </si>
  <si>
    <t>CALIFORNIA CONSERVATION CORPS</t>
  </si>
  <si>
    <t>3360</t>
  </si>
  <si>
    <t>ENERGY RES CONS AND DEV COMM</t>
  </si>
  <si>
    <t>3410</t>
  </si>
  <si>
    <t>HUMBOLDT BAY FUND</t>
  </si>
  <si>
    <t>07/21/1986</t>
  </si>
  <si>
    <t>3460</t>
  </si>
  <si>
    <t>COLORADO RIVER BOARD OF CALIF</t>
  </si>
  <si>
    <t>3480</t>
  </si>
  <si>
    <t>DEPARTMENT OF CONSERVATION</t>
  </si>
  <si>
    <t>3540</t>
  </si>
  <si>
    <t>DEPARTMENT OF FORESTRY</t>
  </si>
  <si>
    <t>3560</t>
  </si>
  <si>
    <t>STATE LANDS COMMISSION</t>
  </si>
  <si>
    <t>3580</t>
  </si>
  <si>
    <t>SEISMIC SAFETY COMMISSION</t>
  </si>
  <si>
    <t>3600</t>
  </si>
  <si>
    <t>DEPT OF FISH AND GAME</t>
  </si>
  <si>
    <t>3640</t>
  </si>
  <si>
    <t>WILDLIFE CONSERVATION BOARD</t>
  </si>
  <si>
    <t>3720</t>
  </si>
  <si>
    <t>CALIFORNIA COASTAL COMMISSION</t>
  </si>
  <si>
    <t>3760</t>
  </si>
  <si>
    <t>STATE COASTAL CONSERVANCY</t>
  </si>
  <si>
    <t>08/05/2016</t>
  </si>
  <si>
    <t>3780</t>
  </si>
  <si>
    <t>NATIVE AMERICAN HERITAGE COMM</t>
  </si>
  <si>
    <t>3790</t>
  </si>
  <si>
    <t>DEPT OF PARKS AND RECREATION</t>
  </si>
  <si>
    <t>3810</t>
  </si>
  <si>
    <t>SANTA MONICA MOUNTAINS CONSERV</t>
  </si>
  <si>
    <t>3820</t>
  </si>
  <si>
    <t>SF BAY CONSERVATION/DEVEL COMM</t>
  </si>
  <si>
    <t>3825</t>
  </si>
  <si>
    <t>SAN GABRIEL/LOWER LA RIVERS</t>
  </si>
  <si>
    <t>3830</t>
  </si>
  <si>
    <t>SAN JOAQUIN RIVER CONSUCY</t>
  </si>
  <si>
    <t>3835</t>
  </si>
  <si>
    <t>BALDWIN HILLS CONSERVANCY</t>
  </si>
  <si>
    <t>10/15/2002</t>
  </si>
  <si>
    <t>3840</t>
  </si>
  <si>
    <t>DELTA PROTECTION COMMISSION</t>
  </si>
  <si>
    <t>04/04/1994</t>
  </si>
  <si>
    <t>3845</t>
  </si>
  <si>
    <t>SAN DIEGO RIVE CONSERVANCY</t>
  </si>
  <si>
    <t>08/18/2004</t>
  </si>
  <si>
    <t>3850</t>
  </si>
  <si>
    <t>COACHELLA VALLEY MTS CONSV</t>
  </si>
  <si>
    <t>3855</t>
  </si>
  <si>
    <t>SIERRA NEVADA CONSERVANCY</t>
  </si>
  <si>
    <t>3860</t>
  </si>
  <si>
    <t>3870</t>
  </si>
  <si>
    <t>CA BAY DELTA</t>
  </si>
  <si>
    <t>3875</t>
  </si>
  <si>
    <t>SAC-SAN JOAQUIN DELTA CONSERV</t>
  </si>
  <si>
    <t>3885</t>
  </si>
  <si>
    <t>DELTA STEWARDSHIP COUNCIL</t>
  </si>
  <si>
    <t>3900</t>
  </si>
  <si>
    <t>AIR RESOURCES BOARD</t>
  </si>
  <si>
    <t>06/23/1992</t>
  </si>
  <si>
    <t>3910</t>
  </si>
  <si>
    <t>CA INTEGRATED WASTE MANAGE. BD</t>
  </si>
  <si>
    <t>3930</t>
  </si>
  <si>
    <t>DEPT OF PESTICIDE REGULATION</t>
  </si>
  <si>
    <t>3940</t>
  </si>
  <si>
    <t>ST WATER RESOURCES CONTROL BD</t>
  </si>
  <si>
    <t>3945</t>
  </si>
  <si>
    <t>PYMT OF INTEREST ON PMIA LOANS</t>
  </si>
  <si>
    <t>10/23/1990</t>
  </si>
  <si>
    <t>3946</t>
  </si>
  <si>
    <t>GENERAL OBLIGATION BONDS</t>
  </si>
  <si>
    <t>3948</t>
  </si>
  <si>
    <t>STATE MANDATED LOCAL COSTS</t>
  </si>
  <si>
    <t>3949</t>
  </si>
  <si>
    <t>MISC ADJUSTMENTS</t>
  </si>
  <si>
    <t>3960</t>
  </si>
  <si>
    <t>DEPT OF TOXIC SUBSTANCES CTL</t>
  </si>
  <si>
    <t>3970</t>
  </si>
  <si>
    <t>RESOURCES RECYCLING RECOVERY</t>
  </si>
  <si>
    <t>3980</t>
  </si>
  <si>
    <t>OFFICE OF ENVIR HLTH HAZ ASS</t>
  </si>
  <si>
    <t>4000</t>
  </si>
  <si>
    <t>HEALTH AND WELFARE</t>
  </si>
  <si>
    <t>4100</t>
  </si>
  <si>
    <t>STATE COUNCIL-DEV DISABILITY</t>
  </si>
  <si>
    <t>4110</t>
  </si>
  <si>
    <t>AREA BOARD-DEV DISABILITY</t>
  </si>
  <si>
    <t>4120</t>
  </si>
  <si>
    <t>EMERGENCY MEDICAL SERVICE AUTH</t>
  </si>
  <si>
    <t>4130</t>
  </si>
  <si>
    <t>HLTH AND HUMAN SVCS AGY CTR</t>
  </si>
  <si>
    <t>4140</t>
  </si>
  <si>
    <t>OFFICE OF HEALTH PLAN &amp; DEV</t>
  </si>
  <si>
    <t>4150</t>
  </si>
  <si>
    <t>DEPT OF MANAGED HEALTH CARE</t>
  </si>
  <si>
    <t>RENUMBERED FROM 2400</t>
  </si>
  <si>
    <t>4170</t>
  </si>
  <si>
    <t>DEPARTMENT OF AGING</t>
  </si>
  <si>
    <t>4180</t>
  </si>
  <si>
    <t>COMMISSION ON AGING</t>
  </si>
  <si>
    <t>4185</t>
  </si>
  <si>
    <t>CALIFORNIA SENIOR LEGISLATURE</t>
  </si>
  <si>
    <t>4210</t>
  </si>
  <si>
    <t>GOV COUNCIL DRUG/ALCOHOL ABUSE</t>
  </si>
  <si>
    <t>4220</t>
  </si>
  <si>
    <t>GOV ADV COM CHILD DEVEL PROG</t>
  </si>
  <si>
    <t>4250</t>
  </si>
  <si>
    <t>CA. CHILDREN AND FAMILIES COMM</t>
  </si>
  <si>
    <t>4260</t>
  </si>
  <si>
    <t>DEPARTMENT OF HEALTH CARE SVCS</t>
  </si>
  <si>
    <t>4265</t>
  </si>
  <si>
    <t>DEPARTMENT OF PUBLIC HEALTH</t>
  </si>
  <si>
    <t>4270</t>
  </si>
  <si>
    <t>CAL MED ASSISTANCE COMMISSION</t>
  </si>
  <si>
    <t>4280</t>
  </si>
  <si>
    <t>MANAGED RISK MED INSUR BD.</t>
  </si>
  <si>
    <t>4300</t>
  </si>
  <si>
    <t>DEPT. DEVELOPMENTAL SVCS</t>
  </si>
  <si>
    <t>4310</t>
  </si>
  <si>
    <t>DO NOT USE AGENCY MERGED WITH</t>
  </si>
  <si>
    <t>09/07/2018</t>
  </si>
  <si>
    <t>4320</t>
  </si>
  <si>
    <t>STATE HOSPITALS</t>
  </si>
  <si>
    <t>4350</t>
  </si>
  <si>
    <t>4370</t>
  </si>
  <si>
    <t>4390</t>
  </si>
  <si>
    <t>4400</t>
  </si>
  <si>
    <t>4430</t>
  </si>
  <si>
    <t>4440</t>
  </si>
  <si>
    <t>DEPT. OF STATE HOSPITAL</t>
  </si>
  <si>
    <t>4450</t>
  </si>
  <si>
    <t>SACRAMENTO STATE HOSPITAL</t>
  </si>
  <si>
    <t>4460</t>
  </si>
  <si>
    <t>4470</t>
  </si>
  <si>
    <t>ATASCADERO STATE HOSPITAL</t>
  </si>
  <si>
    <t>4490</t>
  </si>
  <si>
    <t>METROPOLITAN STATE HOSPITAL</t>
  </si>
  <si>
    <t>4500</t>
  </si>
  <si>
    <t>NAPA STATE HOSPITAL</t>
  </si>
  <si>
    <t>4510</t>
  </si>
  <si>
    <t>PATTON STATE HOSPITAL</t>
  </si>
  <si>
    <t>4520</t>
  </si>
  <si>
    <t>STOCKTON STATE HOSPITAL-DMH</t>
  </si>
  <si>
    <t>4530</t>
  </si>
  <si>
    <t>VACAVILLE STATE HOSPITAL</t>
  </si>
  <si>
    <t>4540</t>
  </si>
  <si>
    <t>COALINGA STATE HOSPITAL</t>
  </si>
  <si>
    <t>4550</t>
  </si>
  <si>
    <t>SALINAS STATE HOSPITAL</t>
  </si>
  <si>
    <t>4560</t>
  </si>
  <si>
    <t>MENTAL HEALTH SVCS OVERSIGHT</t>
  </si>
  <si>
    <t>4700</t>
  </si>
  <si>
    <t>DEPT. COMMUNTY SVCS AND DEV</t>
  </si>
  <si>
    <t>4800</t>
  </si>
  <si>
    <t>CA. HLTH AND BENEFIT EXCHANGE</t>
  </si>
  <si>
    <t>5160</t>
  </si>
  <si>
    <t>DEPARTMENT OF REHABILITATION</t>
  </si>
  <si>
    <t>5165</t>
  </si>
  <si>
    <t>YOUTH AND COMMUNITY RESTORATIO</t>
  </si>
  <si>
    <t>09/09/2019</t>
  </si>
  <si>
    <t>5170</t>
  </si>
  <si>
    <t>ST INDPT LIVING COUNCIL</t>
  </si>
  <si>
    <t>5175</t>
  </si>
  <si>
    <t>DEPT OF CHILD SUPPORT SERVICE</t>
  </si>
  <si>
    <t>5180</t>
  </si>
  <si>
    <t>DEPT OF SOCIAL SERVICES</t>
  </si>
  <si>
    <t>5190</t>
  </si>
  <si>
    <t>CALIF HEALTH FACILITIES COMM</t>
  </si>
  <si>
    <t>5195</t>
  </si>
  <si>
    <t>STATE-LOCAL REALIGNMENT</t>
  </si>
  <si>
    <t>5196</t>
  </si>
  <si>
    <t>STATE-LOCAL REALIGNMENT,2011</t>
  </si>
  <si>
    <t>5210</t>
  </si>
  <si>
    <t>5225</t>
  </si>
  <si>
    <t>5226</t>
  </si>
  <si>
    <t>CORRECTIONS &amp; REHAB HDQTRS</t>
  </si>
  <si>
    <t>5227</t>
  </si>
  <si>
    <t>STATE/COMMUNITY CORRECTIONS</t>
  </si>
  <si>
    <t>5228</t>
  </si>
  <si>
    <t>SAFE NGHBORHOODS &amp; SCHOOLS ACT</t>
  </si>
  <si>
    <t>5231</t>
  </si>
  <si>
    <t>CORRECTIONS &amp; REHAB CORCORAN</t>
  </si>
  <si>
    <t>5232</t>
  </si>
  <si>
    <t>CORRECTIONS &amp; REHAB EL CENTRO</t>
  </si>
  <si>
    <t>5233</t>
  </si>
  <si>
    <t>CORRECTIONS &amp; REHAB BAKERSFLD</t>
  </si>
  <si>
    <t>5234</t>
  </si>
  <si>
    <t>CORRECTIONS &amp; REHAB SACTO</t>
  </si>
  <si>
    <t>5236</t>
  </si>
  <si>
    <t>CORRECTIONS &amp; REHAB NO COAST</t>
  </si>
  <si>
    <t>5237</t>
  </si>
  <si>
    <t>CORRECTIONS &amp; REHAB CNTR COAS</t>
  </si>
  <si>
    <t>5238</t>
  </si>
  <si>
    <t>CORRECTIONS &amp; REHAB SO CAL</t>
  </si>
  <si>
    <t>5239</t>
  </si>
  <si>
    <t>DEPARTMENT OF CORRECTIONS</t>
  </si>
  <si>
    <t>5240</t>
  </si>
  <si>
    <t>DEPT OF CORRECTIONS-UNALLOC</t>
  </si>
  <si>
    <t>5241</t>
  </si>
  <si>
    <t>CORRECTIONS &amp; REHAB NO YOUTH</t>
  </si>
  <si>
    <t>5242</t>
  </si>
  <si>
    <t>CORRECTIONS &amp; REHAB SO YOUTH</t>
  </si>
  <si>
    <t>5250</t>
  </si>
  <si>
    <t>5260</t>
  </si>
  <si>
    <t>PAROLE &amp; COMMUNITY SVC DIV</t>
  </si>
  <si>
    <t>5280</t>
  </si>
  <si>
    <t>CORRECTIONAL INSTITUTIONS</t>
  </si>
  <si>
    <t>5281</t>
  </si>
  <si>
    <t>CORCORAN REGION</t>
  </si>
  <si>
    <t>5282</t>
  </si>
  <si>
    <t>EL CENTRO REGION</t>
  </si>
  <si>
    <t>5283</t>
  </si>
  <si>
    <t>BAKERSFIELD REGION</t>
  </si>
  <si>
    <t>5284</t>
  </si>
  <si>
    <t>SACRAMENTO REGION</t>
  </si>
  <si>
    <t>5285</t>
  </si>
  <si>
    <t>NORTH COAST REGION</t>
  </si>
  <si>
    <t>5286</t>
  </si>
  <si>
    <t>CENTRAL COAST REGION</t>
  </si>
  <si>
    <t>5287</t>
  </si>
  <si>
    <t>SOUTHERN CALIFORNIA REGION</t>
  </si>
  <si>
    <t>5288</t>
  </si>
  <si>
    <t>CENTRAL VALLEY REGION</t>
  </si>
  <si>
    <t>5290</t>
  </si>
  <si>
    <t>CALIF CORR CENTER SUSANVILLE</t>
  </si>
  <si>
    <t>5291</t>
  </si>
  <si>
    <t>CA ST PRISON-MADERA CO II</t>
  </si>
  <si>
    <t>5292</t>
  </si>
  <si>
    <t>CA ST PRISON-MONTEREY CO SOLII</t>
  </si>
  <si>
    <t>5295</t>
  </si>
  <si>
    <t>CA ST PRISON-LASSEN CO SUSANII</t>
  </si>
  <si>
    <t>5300</t>
  </si>
  <si>
    <t>CA CORRECTIONAL INSTITUTION</t>
  </si>
  <si>
    <t>5310</t>
  </si>
  <si>
    <t>CALIFORNIA INSTITUTION FOR MEN</t>
  </si>
  <si>
    <t>5320</t>
  </si>
  <si>
    <t>CALIF INSTITUTION FOR WOMEN</t>
  </si>
  <si>
    <t>5330</t>
  </si>
  <si>
    <t>CALIFORNIA MEDICAL FACILITY</t>
  </si>
  <si>
    <t>5335</t>
  </si>
  <si>
    <t>CA STATE PRISON-SOLANO COUNTY</t>
  </si>
  <si>
    <t>5340</t>
  </si>
  <si>
    <t>CALIFORNIA MENS COLONY</t>
  </si>
  <si>
    <t>5341</t>
  </si>
  <si>
    <t>CALIF ST PRISON, FRESNO CO</t>
  </si>
  <si>
    <t>5342</t>
  </si>
  <si>
    <t>CALIF ST PRISON, IMPERIAL CO</t>
  </si>
  <si>
    <t>5343</t>
  </si>
  <si>
    <t>CALIF RECEPTION CENTER, LA</t>
  </si>
  <si>
    <t>5344</t>
  </si>
  <si>
    <t>CA STATE PRISON, SACRAMENTO</t>
  </si>
  <si>
    <t>5349</t>
  </si>
  <si>
    <t>CORCORAN CENTER</t>
  </si>
  <si>
    <t>5350</t>
  </si>
  <si>
    <t>CALIF REHABILITATION CENTER</t>
  </si>
  <si>
    <t>5351</t>
  </si>
  <si>
    <t>CA STATE PRISON-AMADOR COUNTY</t>
  </si>
  <si>
    <t>5352</t>
  </si>
  <si>
    <t>CA STATE PRISON-KINGS COUNTY</t>
  </si>
  <si>
    <t>5353</t>
  </si>
  <si>
    <t>CA STATE PRISON- L.A. COUNTY</t>
  </si>
  <si>
    <t>5354</t>
  </si>
  <si>
    <t>CA STATE PRISON-RIVERSIDE CO.</t>
  </si>
  <si>
    <t>5355</t>
  </si>
  <si>
    <t>CALIF ST PRISON RIVERSIDE</t>
  </si>
  <si>
    <t>5356</t>
  </si>
  <si>
    <t>CA STATE PRISON-S/BERN COUNTY</t>
  </si>
  <si>
    <t>5357</t>
  </si>
  <si>
    <t>CA STATE PRISON-S/DIEGO CO.</t>
  </si>
  <si>
    <t>5358</t>
  </si>
  <si>
    <t>CA STATE PRISON - CORCORAN</t>
  </si>
  <si>
    <t>5359</t>
  </si>
  <si>
    <t>PRISON OF THE REDWOODS</t>
  </si>
  <si>
    <t>5361</t>
  </si>
  <si>
    <t>CA STATE PRISON, MADERA COUNTY</t>
  </si>
  <si>
    <t>5362</t>
  </si>
  <si>
    <t>CA ST PRISON, IMPERIAL COUNTY</t>
  </si>
  <si>
    <t>5363</t>
  </si>
  <si>
    <t>CA ST PRISON,WASCO,KERN COUNTY</t>
  </si>
  <si>
    <t>5364</t>
  </si>
  <si>
    <t>CA ST PRISON, DELANO, KERN CO.</t>
  </si>
  <si>
    <t>5365</t>
  </si>
  <si>
    <t>CA ST PRISON-KERN CO AT DELANO</t>
  </si>
  <si>
    <t>5370</t>
  </si>
  <si>
    <t>DEUEL VOCATIONAL INSTITUTION</t>
  </si>
  <si>
    <t>5380</t>
  </si>
  <si>
    <t>FOLSOM STATE PRISON</t>
  </si>
  <si>
    <t>5384</t>
  </si>
  <si>
    <t>NO. CA WOMEN'S FACILITY</t>
  </si>
  <si>
    <t>5388</t>
  </si>
  <si>
    <t>RICHARD A MCGEE TRAINING CTR</t>
  </si>
  <si>
    <t>5390</t>
  </si>
  <si>
    <t>SAN QUENTIN STATE PRISON</t>
  </si>
  <si>
    <t>5400</t>
  </si>
  <si>
    <t>SIERRA CONSERVATION CENTER</t>
  </si>
  <si>
    <t>5420</t>
  </si>
  <si>
    <t>PRISON INDUSTRY AUTHORITY</t>
  </si>
  <si>
    <t>5430</t>
  </si>
  <si>
    <t>BOARD OF CORRECTIONS</t>
  </si>
  <si>
    <t>5440</t>
  </si>
  <si>
    <t>BOARD OF PRISON TERMS</t>
  </si>
  <si>
    <t>5450</t>
  </si>
  <si>
    <t>YOUTHFUL OFFENDER PAROLE BOARD</t>
  </si>
  <si>
    <t>5459</t>
  </si>
  <si>
    <t>DEPT OF YOUTH AUTHORITY</t>
  </si>
  <si>
    <t>5460</t>
  </si>
  <si>
    <t>DEPT OF YOUTH AUTHORITY-UNALOC</t>
  </si>
  <si>
    <t>5465</t>
  </si>
  <si>
    <t>YOUTH AUTHTY-HEADQUARTERS REG</t>
  </si>
  <si>
    <t>5470</t>
  </si>
  <si>
    <t>DEPT OF THE YOUTH AUTHORITY</t>
  </si>
  <si>
    <t>5471</t>
  </si>
  <si>
    <t>NORTHERN SCHOOLS</t>
  </si>
  <si>
    <t>5472</t>
  </si>
  <si>
    <t>NORTHERN CAMPS</t>
  </si>
  <si>
    <t>5473</t>
  </si>
  <si>
    <t>YOUTH AUTHTY-NORTH REGION</t>
  </si>
  <si>
    <t>5474</t>
  </si>
  <si>
    <t>SOUTHERN YOUTH CONSERV CAMPS</t>
  </si>
  <si>
    <t>5480</t>
  </si>
  <si>
    <t>COMM. ON CORR PEACE OFFICERS'</t>
  </si>
  <si>
    <t>5490</t>
  </si>
  <si>
    <t>YOUTH AUTH CONSERVATION CAMPS</t>
  </si>
  <si>
    <t>5500</t>
  </si>
  <si>
    <t>NO CAL RECEPTION CENTER/CLINIC</t>
  </si>
  <si>
    <t>5510</t>
  </si>
  <si>
    <t>SOUTHERN RECEP CENTER/CLINIC</t>
  </si>
  <si>
    <t>5520</t>
  </si>
  <si>
    <t>EL PASO DE ROBLES SCHOOL</t>
  </si>
  <si>
    <t>5530</t>
  </si>
  <si>
    <t>FRED C NELLES SCHOOL FOR BOYS</t>
  </si>
  <si>
    <t>5580</t>
  </si>
  <si>
    <t>PRESTON SCHOOL OF INDUSTRY</t>
  </si>
  <si>
    <t>5590</t>
  </si>
  <si>
    <t>VENTURA SCHOOL</t>
  </si>
  <si>
    <t>5600</t>
  </si>
  <si>
    <t>YOUTH TRAINING SCHOOL</t>
  </si>
  <si>
    <t>5990</t>
  </si>
  <si>
    <t>FED IMMIGRATION-INCARCERATION</t>
  </si>
  <si>
    <t>5991</t>
  </si>
  <si>
    <t>VIOLENT OFFENDER</t>
  </si>
  <si>
    <t>6000</t>
  </si>
  <si>
    <t>6010</t>
  </si>
  <si>
    <t>K-12 EDUCATION</t>
  </si>
  <si>
    <t>6020</t>
  </si>
  <si>
    <t>HIGHER EDUCATION</t>
  </si>
  <si>
    <t>6050</t>
  </si>
  <si>
    <t>DEPARTMENT OF EDUCATION</t>
  </si>
  <si>
    <t>08/19/1986</t>
  </si>
  <si>
    <t>6100</t>
  </si>
  <si>
    <t>6110</t>
  </si>
  <si>
    <t>DEPT. OF EDUCATION HD QTRS</t>
  </si>
  <si>
    <t>6120</t>
  </si>
  <si>
    <t>STATE LIBRARY</t>
  </si>
  <si>
    <t>6125</t>
  </si>
  <si>
    <t>ED-AUDIT-APPLS</t>
  </si>
  <si>
    <t>08/15/2003</t>
  </si>
  <si>
    <t>6190</t>
  </si>
  <si>
    <t>SPECIAL SCHOOLS</t>
  </si>
  <si>
    <t>6200</t>
  </si>
  <si>
    <t>CALIF SCHOOL FOR THE BLIND</t>
  </si>
  <si>
    <t>6210</t>
  </si>
  <si>
    <t>DIAGN SCH-NEUR HND CHIL-NO CAL</t>
  </si>
  <si>
    <t>6220</t>
  </si>
  <si>
    <t>DIAGN SCH NEUR HND CHIL CT CA</t>
  </si>
  <si>
    <t>6230</t>
  </si>
  <si>
    <t>DIAGN SCH-NEUR HND CHIL-SO CAL</t>
  </si>
  <si>
    <t>6240</t>
  </si>
  <si>
    <t>SCHOOL FOR THE DEAF, FREMONT</t>
  </si>
  <si>
    <t>6250</t>
  </si>
  <si>
    <t>SCHOOL FOR THE DEAF,RIVERSIDE</t>
  </si>
  <si>
    <t>6255</t>
  </si>
  <si>
    <t>CALIF STATE SUMMER SCHOOL FOR</t>
  </si>
  <si>
    <t>6260</t>
  </si>
  <si>
    <t>DIAGNOSTIC CENTERS</t>
  </si>
  <si>
    <t>08/03/1998</t>
  </si>
  <si>
    <t>6300</t>
  </si>
  <si>
    <t>CONTRIB TO ST TEARCHR RET FUND</t>
  </si>
  <si>
    <t>6320</t>
  </si>
  <si>
    <t>CA ST COUNCIL ON VOCATNL EDUC</t>
  </si>
  <si>
    <t>6330</t>
  </si>
  <si>
    <t>CA CAREER RESOURCE NETWORK</t>
  </si>
  <si>
    <t>6350</t>
  </si>
  <si>
    <t>SCHOOL FACILITIES AID PROGRAM</t>
  </si>
  <si>
    <t>6360</t>
  </si>
  <si>
    <t>COMM TEACHER CREDENTIALING</t>
  </si>
  <si>
    <t>6380</t>
  </si>
  <si>
    <t>DEBT SERV ON PUB SCHL BLDG</t>
  </si>
  <si>
    <t>6420</t>
  </si>
  <si>
    <t>CA POSTSECONDARY EDUC COMM</t>
  </si>
  <si>
    <t>6425</t>
  </si>
  <si>
    <t>COMM REVIEW MASTR PLAN-HIGH ED</t>
  </si>
  <si>
    <t>6440</t>
  </si>
  <si>
    <t>UNIVERSITY OF CALIFORNIA</t>
  </si>
  <si>
    <t>6445</t>
  </si>
  <si>
    <t>CA INSTITUTE REGENERATIVE MED</t>
  </si>
  <si>
    <t>10/28/2005</t>
  </si>
  <si>
    <t>6600</t>
  </si>
  <si>
    <t>HASTINGS COLLEGE OF LAW</t>
  </si>
  <si>
    <t>6610</t>
  </si>
  <si>
    <t>TOTAL CALIF STATE UNIVERSITIES</t>
  </si>
  <si>
    <t>6620</t>
  </si>
  <si>
    <t>CSU STATE WIDE PROGRAMS</t>
  </si>
  <si>
    <t>6630</t>
  </si>
  <si>
    <t>CSU SYSTEM WIDE PROGRAMS</t>
  </si>
  <si>
    <t>6640</t>
  </si>
  <si>
    <t>CSU CAMPUSES</t>
  </si>
  <si>
    <t>6645</t>
  </si>
  <si>
    <t>CSU HLTH BENEFITS RETIRED ANNU</t>
  </si>
  <si>
    <t>6650</t>
  </si>
  <si>
    <t>CAL ST COLLEGE BAKERSFIELD</t>
  </si>
  <si>
    <t>6660</t>
  </si>
  <si>
    <t>CAL ST COLL SAN BERNARDINO</t>
  </si>
  <si>
    <t>6670</t>
  </si>
  <si>
    <t>CAL ST COLL STANISLAUS</t>
  </si>
  <si>
    <t>6680</t>
  </si>
  <si>
    <t>CAL ST UNIV CHICO</t>
  </si>
  <si>
    <t>6690</t>
  </si>
  <si>
    <t>CAL ST UNIV DOMINGUEZ HILLS</t>
  </si>
  <si>
    <t>6700</t>
  </si>
  <si>
    <t>CAL ST UNIV FRESNO</t>
  </si>
  <si>
    <t>6710</t>
  </si>
  <si>
    <t>CAL ST UNIV FULLERTON</t>
  </si>
  <si>
    <t>6720</t>
  </si>
  <si>
    <t>CAL ST UNIV EAST BAY</t>
  </si>
  <si>
    <t>6730</t>
  </si>
  <si>
    <t>HUMBOLDT STATE UNIVERSITY</t>
  </si>
  <si>
    <t>6740</t>
  </si>
  <si>
    <t>CAL ST UNIV LONG BEACH</t>
  </si>
  <si>
    <t>6750</t>
  </si>
  <si>
    <t>CAL ST UNIV LOS ANGELES</t>
  </si>
  <si>
    <t>6752</t>
  </si>
  <si>
    <t>CAL ST UNIV MARITIME ACADEMY</t>
  </si>
  <si>
    <t>6756</t>
  </si>
  <si>
    <t>CAL ST UNIV MONTEREY BAY</t>
  </si>
  <si>
    <t>6760</t>
  </si>
  <si>
    <t>CAL ST UNIV NORTHRIDGE</t>
  </si>
  <si>
    <t>6770</t>
  </si>
  <si>
    <t>CAL ST POLY UNIV POMONA</t>
  </si>
  <si>
    <t>6780</t>
  </si>
  <si>
    <t>CAL ST UNIV SACRAMENTO</t>
  </si>
  <si>
    <t>6790</t>
  </si>
  <si>
    <t>SAN DIEGO STATE UNIVERSITY</t>
  </si>
  <si>
    <t>6800</t>
  </si>
  <si>
    <t>SAN FRANCISCO STATE UNIVERSITY</t>
  </si>
  <si>
    <t>6810</t>
  </si>
  <si>
    <t>SAN JOSE STATE UNIVERSITY</t>
  </si>
  <si>
    <t>6820</t>
  </si>
  <si>
    <t>CAL POLY ST UNIVERSITY SLO</t>
  </si>
  <si>
    <t>6830</t>
  </si>
  <si>
    <t>SONOMA STATE UNIVERSITY</t>
  </si>
  <si>
    <t>6840</t>
  </si>
  <si>
    <t>CA STATE UNIV., SAN MARCOS</t>
  </si>
  <si>
    <t>6850</t>
  </si>
  <si>
    <t>CAL ST UNIV CHANNEL ISLANDS</t>
  </si>
  <si>
    <t>6860</t>
  </si>
  <si>
    <t>CALIFORNIA MARITIME ACADEMY</t>
  </si>
  <si>
    <t>6870</t>
  </si>
  <si>
    <t>BD OF GOVS-COMMUNITY COLLEGES</t>
  </si>
  <si>
    <t>6880</t>
  </si>
  <si>
    <t>COUNC.FOR PR.POSTSECOND.&amp;VO.ED</t>
  </si>
  <si>
    <t>6910</t>
  </si>
  <si>
    <t>AWARDS FOR INNOVATION HIGHR ED</t>
  </si>
  <si>
    <t>6980</t>
  </si>
  <si>
    <t>CA STUDENT AID COMMISSION</t>
  </si>
  <si>
    <t>7000</t>
  </si>
  <si>
    <t>LABOR AND WORKFORCE DEVELOPM</t>
  </si>
  <si>
    <t>7020</t>
  </si>
  <si>
    <t>LABOR &amp; WORKFORCE DVLPMNT, SEC</t>
  </si>
  <si>
    <t>7100</t>
  </si>
  <si>
    <t>EMPLOYMENT-DEVELOPMENT-DEPT</t>
  </si>
  <si>
    <t>7120</t>
  </si>
  <si>
    <t>CA WORKFORCE INVESTMENT BOARD</t>
  </si>
  <si>
    <t>7300</t>
  </si>
  <si>
    <t>AGRICULTURL-LABOR-RELATION-BD</t>
  </si>
  <si>
    <t>7320</t>
  </si>
  <si>
    <t>PUB EMPLOYMENT RELATIONS</t>
  </si>
  <si>
    <t>7350</t>
  </si>
  <si>
    <t>DEPT-OF-INDUSTRIAL-RELATIONS</t>
  </si>
  <si>
    <t>7501</t>
  </si>
  <si>
    <t>DEPT OF HUMAN RESOURCES</t>
  </si>
  <si>
    <t>7502</t>
  </si>
  <si>
    <t>7503</t>
  </si>
  <si>
    <t>7600</t>
  </si>
  <si>
    <t>DEPT OF TAX &amp; FEE ADMINISTRATN</t>
  </si>
  <si>
    <t>7730</t>
  </si>
  <si>
    <t>FRANCHISE TAX BOARD</t>
  </si>
  <si>
    <t>7760</t>
  </si>
  <si>
    <t>DEPARTMENT OF GENERAL SERVICES</t>
  </si>
  <si>
    <t>7870</t>
  </si>
  <si>
    <t>CA VICTIM COMP/GOVT CLMS BD</t>
  </si>
  <si>
    <t>7900</t>
  </si>
  <si>
    <t>PUBLIC EMPLOYEES RETIREMENT SY</t>
  </si>
  <si>
    <t>7910</t>
  </si>
  <si>
    <t>OFFICE OF ADMINISTRATIVE LAW</t>
  </si>
  <si>
    <t>7920</t>
  </si>
  <si>
    <t>TEACHERS RETIREMENT SYSTEM</t>
  </si>
  <si>
    <t>8000</t>
  </si>
  <si>
    <t>OTHER GOVERNMENTAL UNITS</t>
  </si>
  <si>
    <t>8010</t>
  </si>
  <si>
    <t>CIVIL/CRIMINAL JUSTICE</t>
  </si>
  <si>
    <t>8100</t>
  </si>
  <si>
    <t>OFFICE OF CRIMINAL JUST PLAN</t>
  </si>
  <si>
    <t>8103</t>
  </si>
  <si>
    <t>BD OF VICTIM'S ASSISTANCE</t>
  </si>
  <si>
    <t>8105</t>
  </si>
  <si>
    <t>COMM FOR REVISION OF JUVENILE</t>
  </si>
  <si>
    <t>09/14/2006</t>
  </si>
  <si>
    <t>8120</t>
  </si>
  <si>
    <t>COMM ON PEACE OFF STD &amp; TRNG</t>
  </si>
  <si>
    <t>8140</t>
  </si>
  <si>
    <t>OFFICE OF STATE PUBLIC DEF</t>
  </si>
  <si>
    <t>8160</t>
  </si>
  <si>
    <t>ASST TO CO FOR DEF OF INDIGENT</t>
  </si>
  <si>
    <t>8170</t>
  </si>
  <si>
    <t>SUBV FOR GRDSHP/CONSHP PROCEED</t>
  </si>
  <si>
    <t>8180</t>
  </si>
  <si>
    <t>PAY TO CO FOR COSTS OF HOM TRI</t>
  </si>
  <si>
    <t>8190</t>
  </si>
  <si>
    <t>ADMIN AND PAY OF TORT LIAB CLM</t>
  </si>
  <si>
    <t>8200</t>
  </si>
  <si>
    <t>CA COMM FOR ECONOMIC DEV</t>
  </si>
  <si>
    <t>8225</t>
  </si>
  <si>
    <t>CAL ENTERTAINMENT COMMISSION</t>
  </si>
  <si>
    <t>8255</t>
  </si>
  <si>
    <t>CAL BICENTENNIAL COMMISSION</t>
  </si>
  <si>
    <t>8260</t>
  </si>
  <si>
    <t>ARTS COUNCIL</t>
  </si>
  <si>
    <t>8280</t>
  </si>
  <si>
    <t>8290</t>
  </si>
  <si>
    <t>CALIF PUBLIC BROADCASTING COMM</t>
  </si>
  <si>
    <t>8300</t>
  </si>
  <si>
    <t>AGRICULTURAL LABOR RELATNS BD</t>
  </si>
  <si>
    <t>8350</t>
  </si>
  <si>
    <t>DEPT OF INDUSTRIAL RELATIONS</t>
  </si>
  <si>
    <t>8360</t>
  </si>
  <si>
    <t>INDUSTRIAL RELUNPAID WAGE FD</t>
  </si>
  <si>
    <t>8370</t>
  </si>
  <si>
    <t>UNINSURED EMPLOYERS FD</t>
  </si>
  <si>
    <t>8385</t>
  </si>
  <si>
    <t>CA CITIZEN COMPENSATION COMM</t>
  </si>
  <si>
    <t>8420</t>
  </si>
  <si>
    <t>WORKERS COMPENSATION BENEFITS</t>
  </si>
  <si>
    <t>8430</t>
  </si>
  <si>
    <t>COMPENSATION INSURANCE FUND</t>
  </si>
  <si>
    <t>8450</t>
  </si>
  <si>
    <t>SUBSEQUENT INJURIES</t>
  </si>
  <si>
    <t>8460</t>
  </si>
  <si>
    <t>DISASTER SERVICE WORKERS</t>
  </si>
  <si>
    <t>8510</t>
  </si>
  <si>
    <t>BOARD OF OSTEOPATHIC EXAMINERS</t>
  </si>
  <si>
    <t>8530</t>
  </si>
  <si>
    <t>8540</t>
  </si>
  <si>
    <t>CAL AUCTIONEER COMMISSION</t>
  </si>
  <si>
    <t>8560</t>
  </si>
  <si>
    <t>CALIF EXPOSITION AND FAIRS</t>
  </si>
  <si>
    <t>8570</t>
  </si>
  <si>
    <t>DEPT OF FOOD AND AGRICULTURE</t>
  </si>
  <si>
    <t>8590</t>
  </si>
  <si>
    <t>FINANCIAL ASSIST TO LOCAL FAIR</t>
  </si>
  <si>
    <t>8600</t>
  </si>
  <si>
    <t>COUNTY FAIRS</t>
  </si>
  <si>
    <t>8610</t>
  </si>
  <si>
    <t>DISTRICT AGRICULTURAL ASSNS</t>
  </si>
  <si>
    <t>8620</t>
  </si>
  <si>
    <t>FAIR POLITICAL PRACTICES COMM</t>
  </si>
  <si>
    <t>8640</t>
  </si>
  <si>
    <t>POLITICAL REFORM ACT OF 1974</t>
  </si>
  <si>
    <t>8655</t>
  </si>
  <si>
    <t>INDEP.CITIZENS REDIST.COMM.</t>
  </si>
  <si>
    <t>04/26/1991</t>
  </si>
  <si>
    <t>8660</t>
  </si>
  <si>
    <t>PUBLIC UTILITIES COMMISSION</t>
  </si>
  <si>
    <t>8665</t>
  </si>
  <si>
    <t>CONSUMER POWER &amp; CONSERVN</t>
  </si>
  <si>
    <t>10/25/2002</t>
  </si>
  <si>
    <t>8680</t>
  </si>
  <si>
    <t>STATE BAR OF CALIFORNIA</t>
  </si>
  <si>
    <t>8690</t>
  </si>
  <si>
    <t>SEISMIC COMMISSION</t>
  </si>
  <si>
    <t>8700</t>
  </si>
  <si>
    <t>BOARD OF CONTROL</t>
  </si>
  <si>
    <t>8720</t>
  </si>
  <si>
    <t>INDEMNIFICATN OF PVT CITIZENS</t>
  </si>
  <si>
    <t>8730</t>
  </si>
  <si>
    <t>COMMISSION ON STATE FINANCE</t>
  </si>
  <si>
    <t>8740</t>
  </si>
  <si>
    <t>CALIF INFORMATION SYS IMPL COM</t>
  </si>
  <si>
    <t>8750</t>
  </si>
  <si>
    <t>COMMISSION ON LOCAL GOVERANCE</t>
  </si>
  <si>
    <t>08/07/1998</t>
  </si>
  <si>
    <t>8760</t>
  </si>
  <si>
    <t>COMMISSION OF THE CALIFORNIAS</t>
  </si>
  <si>
    <t>8770</t>
  </si>
  <si>
    <t>ELECTRICITY OVERSIGH BOARD</t>
  </si>
  <si>
    <t>8780</t>
  </si>
  <si>
    <t>COMM ON CAL GOVT ORG &amp; ECONOMY</t>
  </si>
  <si>
    <t>8790</t>
  </si>
  <si>
    <t>DISABILITY ACCESS COMMISSION</t>
  </si>
  <si>
    <t>8800</t>
  </si>
  <si>
    <t>MEMBERSHIP/COUNCIL/STATE GOVT</t>
  </si>
  <si>
    <t>8810</t>
  </si>
  <si>
    <t>RETAIL CREDIT ADVISORY COMM</t>
  </si>
  <si>
    <t>8820</t>
  </si>
  <si>
    <t>COMMISSION ON STATUS OF WOMEN</t>
  </si>
  <si>
    <t>8825</t>
  </si>
  <si>
    <t>ASIAN/PACIFIC ISLANDER AMER AF</t>
  </si>
  <si>
    <t>8830</t>
  </si>
  <si>
    <t>CAL LAW REVISION COMMISSION</t>
  </si>
  <si>
    <t>8850</t>
  </si>
  <si>
    <t>PUBLIC WORKS BOARD</t>
  </si>
  <si>
    <t>8855</t>
  </si>
  <si>
    <t>BUREAU OF STATE AUDITS</t>
  </si>
  <si>
    <t>8860</t>
  </si>
  <si>
    <t>DEPT OF FINANCE</t>
  </si>
  <si>
    <t>8870</t>
  </si>
  <si>
    <t>DEPT OF FINANCE - OPERATIONS</t>
  </si>
  <si>
    <t>8880</t>
  </si>
  <si>
    <t>FINANCIAL INFO SYSTEM FOR CA</t>
  </si>
  <si>
    <t>8882</t>
  </si>
  <si>
    <t>CALIF CONSTITUTION REVISION CO</t>
  </si>
  <si>
    <t>12/28/1994</t>
  </si>
  <si>
    <t>8885</t>
  </si>
  <si>
    <t>COMM ON STATE MANDATES</t>
  </si>
  <si>
    <t>8915</t>
  </si>
  <si>
    <t>8940</t>
  </si>
  <si>
    <t>MILITARY DEPARTMENT</t>
  </si>
  <si>
    <t>8950</t>
  </si>
  <si>
    <t>DEPT OF VETERANS AFFAIRS</t>
  </si>
  <si>
    <t>8955</t>
  </si>
  <si>
    <t>8960</t>
  </si>
  <si>
    <t>VETS HOME - YOUNTVILLE</t>
  </si>
  <si>
    <t>8965</t>
  </si>
  <si>
    <t>VETS HOME - BARSTOW</t>
  </si>
  <si>
    <t>8966</t>
  </si>
  <si>
    <t>VETERAN'S HOME OF CA-CHULA VIS</t>
  </si>
  <si>
    <t>8967</t>
  </si>
  <si>
    <t>VETERANS HOME OF CA-GLAVC</t>
  </si>
  <si>
    <t>8970</t>
  </si>
  <si>
    <t>VIETNAM VETS MEMORIAL COMM</t>
  </si>
  <si>
    <t>8975</t>
  </si>
  <si>
    <t>VETERANS MEMORIAL COMMISSION</t>
  </si>
  <si>
    <t>9010</t>
  </si>
  <si>
    <t>TAX RELIEF</t>
  </si>
  <si>
    <t>9020</t>
  </si>
  <si>
    <t>REVENUE DISTRIBUTION</t>
  </si>
  <si>
    <t>DEBT SERVICE</t>
  </si>
  <si>
    <t>9035</t>
  </si>
  <si>
    <t>STATEWIDE DISTRIBUTED COSTS</t>
  </si>
  <si>
    <t>06/13/1988</t>
  </si>
  <si>
    <t>9040</t>
  </si>
  <si>
    <t>UNCLASSIFIED</t>
  </si>
  <si>
    <t>9050</t>
  </si>
  <si>
    <t>UNALLOCATED</t>
  </si>
  <si>
    <t>9060</t>
  </si>
  <si>
    <t>SAVINGS</t>
  </si>
  <si>
    <t>9100</t>
  </si>
  <si>
    <t>GENERAL TAX RELIEF</t>
  </si>
  <si>
    <t>01/22/2010</t>
  </si>
  <si>
    <t>9110</t>
  </si>
  <si>
    <t>SENIOR CITIZENS PROP TAX ASSIS</t>
  </si>
  <si>
    <t>9120</t>
  </si>
  <si>
    <t>SENIOR CITIZENS PROP TAX DEFER</t>
  </si>
  <si>
    <t>9130</t>
  </si>
  <si>
    <t>SENIOR CITIZENS RENT TAX ASSIS</t>
  </si>
  <si>
    <t>9140</t>
  </si>
  <si>
    <t>PERSONAL PROPERTY TAX RELIEF</t>
  </si>
  <si>
    <t>9150</t>
  </si>
  <si>
    <t>HOMEOWNERS PROP TAX RELIEF</t>
  </si>
  <si>
    <t>9160</t>
  </si>
  <si>
    <t>SUBVENTIONS FOR OPEN SPACE</t>
  </si>
  <si>
    <t>9170</t>
  </si>
  <si>
    <t>PAY LOC GOV SA/PR TAX REV LOSS</t>
  </si>
  <si>
    <t>9180</t>
  </si>
  <si>
    <t>RENTERS TAX RELIEF</t>
  </si>
  <si>
    <t>9190</t>
  </si>
  <si>
    <t>SUBSTANDARD HOUSING</t>
  </si>
  <si>
    <t>9200</t>
  </si>
  <si>
    <t>ALTERN ENERGY TAX CR REFUND</t>
  </si>
  <si>
    <t>9210</t>
  </si>
  <si>
    <t>PROP 13 FISCAL RELIEF LOC GOVT</t>
  </si>
  <si>
    <t>9285</t>
  </si>
  <si>
    <t>TRIAL COURT SECURITY</t>
  </si>
  <si>
    <t>08/12/2015</t>
  </si>
  <si>
    <t>9286</t>
  </si>
  <si>
    <t>TRIAL COURT SECURITY-JUDGESHIP</t>
  </si>
  <si>
    <t>9300</t>
  </si>
  <si>
    <t>PAYMENT TO COUNTIES-HOMICIDE</t>
  </si>
  <si>
    <t>9350</t>
  </si>
  <si>
    <t>SHARED REVENUES</t>
  </si>
  <si>
    <t>9380</t>
  </si>
  <si>
    <t>APPORT OF OFF-HIGHWAY LIC FEES</t>
  </si>
  <si>
    <t>03/05/2009</t>
  </si>
  <si>
    <t>9390</t>
  </si>
  <si>
    <t>APPT FED RCPT FLOOD CTL LANDS</t>
  </si>
  <si>
    <t>9400</t>
  </si>
  <si>
    <t>APPT FED RECPT FR FOREST RESV</t>
  </si>
  <si>
    <t>9410</t>
  </si>
  <si>
    <t>APPT OF FED RCPT GRAZING LAND</t>
  </si>
  <si>
    <t>9420</t>
  </si>
  <si>
    <t>APPT FED POTASH LEASE RENTALS</t>
  </si>
  <si>
    <t>9430</t>
  </si>
  <si>
    <t>APPT OF MTR VEH LICENSE FEES</t>
  </si>
  <si>
    <t>9440</t>
  </si>
  <si>
    <t>APPT OF CIGARETTE TAX</t>
  </si>
  <si>
    <t>9460</t>
  </si>
  <si>
    <t>APPT OF TIDELAND REVENUES</t>
  </si>
  <si>
    <t>9480</t>
  </si>
  <si>
    <t>APPT FOR COUNTY ROADS</t>
  </si>
  <si>
    <t>9490</t>
  </si>
  <si>
    <t>APPORT FOR CITY STREETS</t>
  </si>
  <si>
    <t>9500</t>
  </si>
  <si>
    <t>APPT COUNTY ROADS/CITY STREETS</t>
  </si>
  <si>
    <t>9505</t>
  </si>
  <si>
    <t>APPT FOR STREETS AND HIGHWAY</t>
  </si>
  <si>
    <t>9515</t>
  </si>
  <si>
    <t>APPT LOCAL AGENCY REIMB</t>
  </si>
  <si>
    <t>9520</t>
  </si>
  <si>
    <t>APPT OF GEOTHERMAL RESOURCES</t>
  </si>
  <si>
    <t>9535</t>
  </si>
  <si>
    <t>APPORTIONMENT OF LOCAL</t>
  </si>
  <si>
    <t>9540</t>
  </si>
  <si>
    <t>FEDERAL REVENUE SHARING</t>
  </si>
  <si>
    <t>9590</t>
  </si>
  <si>
    <t>PAYMENT OF PMIA INTEREST</t>
  </si>
  <si>
    <t>DEBT SERVICE INT &amp; FISCAL CHGS</t>
  </si>
  <si>
    <t>11/06/1993</t>
  </si>
  <si>
    <t>GO BOND &amp; COMM PAP DEBT SVC</t>
  </si>
  <si>
    <t>0847</t>
  </si>
  <si>
    <t>9610</t>
  </si>
  <si>
    <t>LEASE-REV NOTES &amp; BONDS</t>
  </si>
  <si>
    <t>9612</t>
  </si>
  <si>
    <t>ENHN TOBAC ASSET-BACKED BND</t>
  </si>
  <si>
    <t>WHEN TOBACCO REVENUE IS SHORT</t>
  </si>
  <si>
    <t>9613</t>
  </si>
  <si>
    <t>UNENHANCED TOBACCO BD PROCEEDS</t>
  </si>
  <si>
    <t>02/26/2008</t>
  </si>
  <si>
    <t>9618</t>
  </si>
  <si>
    <t>ECONOMIC RECOVERY FINANCE COMM</t>
  </si>
  <si>
    <t>9620</t>
  </si>
  <si>
    <t>CASH MGMT &amp; BUDGETARY LOANS</t>
  </si>
  <si>
    <t>9625</t>
  </si>
  <si>
    <t>INT PYMTS TO FEDERAL GOVT</t>
  </si>
  <si>
    <t>0846</t>
  </si>
  <si>
    <t>9632</t>
  </si>
  <si>
    <t>9634</t>
  </si>
  <si>
    <t>9636</t>
  </si>
  <si>
    <t>MISCELLANEOUS ADJUSTMENTS</t>
  </si>
  <si>
    <t>9650</t>
  </si>
  <si>
    <t>HEALTH BENEFITS FOR ANNUITANTS</t>
  </si>
  <si>
    <t>9651</t>
  </si>
  <si>
    <t>PREFUND HEALTH &amp; DENTAL BEN</t>
  </si>
  <si>
    <t>9658</t>
  </si>
  <si>
    <t>BUDGET STABILIZATION ACCOUNT</t>
  </si>
  <si>
    <t>9670</t>
  </si>
  <si>
    <t>LEGISLATIVE CLAIMS</t>
  </si>
  <si>
    <t>9671</t>
  </si>
  <si>
    <t>EQUITY CLAIMS OF BD OF CONTROL</t>
  </si>
  <si>
    <t>03/30/1994</t>
  </si>
  <si>
    <t>9672</t>
  </si>
  <si>
    <t>SETTLEMENTS &amp; JUDGEMENTS DOJ</t>
  </si>
  <si>
    <t>9673</t>
  </si>
  <si>
    <t>S.F.-OAKLAND BAY BR.&amp;I-880</t>
  </si>
  <si>
    <t>9675</t>
  </si>
  <si>
    <t>CONSTRUCTN REPAIR-LOCAL ST&amp;RD</t>
  </si>
  <si>
    <t>9680</t>
  </si>
  <si>
    <t>STATE MANDATED LOCAL PROGRAMS</t>
  </si>
  <si>
    <t>9690</t>
  </si>
  <si>
    <t>REFUNDS OF TAX, LIC, OTHER FEE</t>
  </si>
  <si>
    <t>9695</t>
  </si>
  <si>
    <t>UNIVERSAL TELEPHONE SERVICE</t>
  </si>
  <si>
    <t>06/23/1987</t>
  </si>
  <si>
    <t>01/01/1989</t>
  </si>
  <si>
    <t>9720</t>
  </si>
  <si>
    <t>WORKING CAPITAL ADVANCES</t>
  </si>
  <si>
    <t>9730</t>
  </si>
  <si>
    <t>ST CLEAN WTR GRANTS REVLVG FD</t>
  </si>
  <si>
    <t>9740</t>
  </si>
  <si>
    <t>COOP PERSONNEL SERV REVLVNG FD</t>
  </si>
  <si>
    <t>9750</t>
  </si>
  <si>
    <t>COUNTY FORMATION REVOLVING FD</t>
  </si>
  <si>
    <t>9790</t>
  </si>
  <si>
    <t>AUGM MED FRUIT FLY ERAD PROG</t>
  </si>
  <si>
    <t>9800</t>
  </si>
  <si>
    <t>AUGMENTATION/EMP COMPENSATION</t>
  </si>
  <si>
    <t>9801</t>
  </si>
  <si>
    <t>REDUCTION FOR EMPLOYEE COMP</t>
  </si>
  <si>
    <t>9802</t>
  </si>
  <si>
    <t>JUNE TO JULY PAYROLL DEFERRAL</t>
  </si>
  <si>
    <t>0802</t>
  </si>
  <si>
    <t>DEFERRED PAYROLL ADJUST</t>
  </si>
  <si>
    <t>9810</t>
  </si>
  <si>
    <t>UNALLOCATED ATTORNEY FEES</t>
  </si>
  <si>
    <t>9818</t>
  </si>
  <si>
    <t>FEDERAL LEVY OF STATE FUNDS</t>
  </si>
  <si>
    <t>12/16/1988</t>
  </si>
  <si>
    <t>9820</t>
  </si>
  <si>
    <t>AUGMENTATION PRICE INCREASES</t>
  </si>
  <si>
    <t>9840</t>
  </si>
  <si>
    <t>RESV FOR CONTINGENCIES/EMERG</t>
  </si>
  <si>
    <t>9850</t>
  </si>
  <si>
    <t>LOANS-CONTINGENCY/EMERGENCY</t>
  </si>
  <si>
    <t>9855</t>
  </si>
  <si>
    <t>LEGISLATIVE INITIATIVES</t>
  </si>
  <si>
    <t>04/06/1984</t>
  </si>
  <si>
    <t>9860</t>
  </si>
  <si>
    <t>UNALLOCATED CAPITAL OUTLAY</t>
  </si>
  <si>
    <t>9865</t>
  </si>
  <si>
    <t>PAYMT OF ARCH ENGINEERNG COST</t>
  </si>
  <si>
    <t>9875</t>
  </si>
  <si>
    <t>GEN FND DEFICIT RECOVERY PMTS</t>
  </si>
  <si>
    <t>11/02/2004</t>
  </si>
  <si>
    <t>9880</t>
  </si>
  <si>
    <t>AUGM OFFICE OF ADMIN LAW SERV</t>
  </si>
  <si>
    <t>9885</t>
  </si>
  <si>
    <t>RESERVE FOR ENCUMBRANCE</t>
  </si>
  <si>
    <t>01/23/1991</t>
  </si>
  <si>
    <t>9889</t>
  </si>
  <si>
    <t>PUBLIC SCHOOL SYSTEM STABILIZA</t>
  </si>
  <si>
    <t>PUBLIC SCHOOL SYSTEM</t>
  </si>
  <si>
    <t>STABILIZATION ACCOUNT</t>
  </si>
  <si>
    <t>04/01/2020</t>
  </si>
  <si>
    <t>9890</t>
  </si>
  <si>
    <t>RES FOR ECONOMIC UNCERTAINTIES</t>
  </si>
  <si>
    <t>9891</t>
  </si>
  <si>
    <t>DEPT OF HEALTH HUMAN SERVICES</t>
  </si>
  <si>
    <t>9892</t>
  </si>
  <si>
    <t>SUPPLEMENTAL PENSION PAYMENTS</t>
  </si>
  <si>
    <t>0843</t>
  </si>
  <si>
    <t>INT. ON INTERFUND LOANS</t>
  </si>
  <si>
    <t>11/22/2019</t>
  </si>
  <si>
    <t>9895</t>
  </si>
  <si>
    <t>PETROLEUM VIOLATION ESCROW PRO</t>
  </si>
  <si>
    <t>9896</t>
  </si>
  <si>
    <t>OUTER CONT SHELF LAND ACT</t>
  </si>
  <si>
    <t>9898</t>
  </si>
  <si>
    <t>PERS GENERAL FUND PAYMENT</t>
  </si>
  <si>
    <t>11/04/1998</t>
  </si>
  <si>
    <t>9900</t>
  </si>
  <si>
    <t>GEN FD CREDITS FROM SPEC FUNDS</t>
  </si>
  <si>
    <t>9901</t>
  </si>
  <si>
    <t>STATEWIDE GEN ADM EXP (PR)</t>
  </si>
  <si>
    <t>9909</t>
  </si>
  <si>
    <t>HLTH INS PORTABLTY ACCTABLTY</t>
  </si>
  <si>
    <t>9910</t>
  </si>
  <si>
    <t>GEN FD CREDITS FROM FED FUNDS</t>
  </si>
  <si>
    <t>9920</t>
  </si>
  <si>
    <t>MANDATED REDUCTIONS</t>
  </si>
  <si>
    <t>9930</t>
  </si>
  <si>
    <t>PERS RATE REDUCTION-SEC. 3.60</t>
  </si>
  <si>
    <t>9935</t>
  </si>
  <si>
    <t>VARIOUS RETIREMENT SAV PROPSL</t>
  </si>
  <si>
    <t>9936</t>
  </si>
  <si>
    <t>PERS-SURPLUS ASSET SAVINGS</t>
  </si>
  <si>
    <t>9942</t>
  </si>
  <si>
    <t>EST. BOND FUND APPROP ADJ.</t>
  </si>
  <si>
    <t>10/17/1988</t>
  </si>
  <si>
    <t>9990</t>
  </si>
  <si>
    <t>MISCELLANEOUS</t>
  </si>
  <si>
    <t>9998</t>
  </si>
  <si>
    <t>CONTROL SEC FOR BUDGET</t>
  </si>
  <si>
    <t>9999</t>
  </si>
  <si>
    <t>CONTROLLER'S USE-MEMO ENTRIES</t>
  </si>
  <si>
    <t>09/13/2002</t>
  </si>
  <si>
    <t>Business Unit (Organization Code)</t>
  </si>
  <si>
    <t xml:space="preserve">Does your department use FI$Cal? </t>
  </si>
  <si>
    <t xml:space="preserve">If yes, select FI$Cal. If no, select non-FI$Cal </t>
  </si>
  <si>
    <t>Business Unit (Org Code)</t>
  </si>
  <si>
    <t>Fund Number</t>
  </si>
  <si>
    <t>Business Unit Name</t>
  </si>
  <si>
    <t>Transportation</t>
  </si>
  <si>
    <t>Subscription-Based Information Technology Arrangements</t>
  </si>
  <si>
    <t>Cr: 1624100 - Right-to-Use SBITA - Amortizable</t>
  </si>
  <si>
    <t>Cr: 1624190 - Accumulated Amortization - Right-to-Use SBITA</t>
  </si>
  <si>
    <t xml:space="preserve">    </t>
  </si>
  <si>
    <t xml:space="preserve">Cr: Acct 0480 - RIGHT-TO-USE SBITA - AMORTIZABLE </t>
  </si>
  <si>
    <t>Cr: Acct 0475 - ACCUMULATED AMORTIZATION - RIGHT-TO-USE SBITA</t>
  </si>
  <si>
    <t>SBITA Modification</t>
  </si>
  <si>
    <t>SBITA Termination</t>
  </si>
  <si>
    <t>Dr: Acct 0875 - DEPRECIATION/AMORTIZATION (MG ADJ)</t>
  </si>
  <si>
    <t>SBITA Description:</t>
  </si>
  <si>
    <t>1. Does your SBITA have any variable payments which ARE NOT included in the measurement of the subscription liability?</t>
  </si>
  <si>
    <t>&lt;-- Select fiscal reporting year</t>
  </si>
  <si>
    <t>Fund Paying Contract</t>
  </si>
  <si>
    <t>Annual Interest Rate (see instructions)</t>
  </si>
  <si>
    <t>Asset Description (e.g., Microsoft 365)</t>
  </si>
  <si>
    <t>Fund Type</t>
  </si>
  <si>
    <t>Governmental Fund</t>
  </si>
  <si>
    <t>Proprietary - Internal Service Fund</t>
  </si>
  <si>
    <t>Proprietary - Enterprise Fund</t>
  </si>
  <si>
    <t>N/A - New SBITA this year</t>
  </si>
  <si>
    <t xml:space="preserve">convert to FY for contract ended </t>
  </si>
  <si>
    <t>Establish Beginning Balance Entries:</t>
  </si>
  <si>
    <t>PY Ending Balances</t>
  </si>
  <si>
    <t>Ending Oblig. Bal.</t>
  </si>
  <si>
    <t>Ending Acc. Amort Bal.</t>
  </si>
  <si>
    <t>ROU Asset</t>
  </si>
  <si>
    <t>Convert to FY for 1st mo. of contract</t>
  </si>
  <si>
    <t>Calculate the term ended</t>
  </si>
  <si>
    <t>Asset Amount, when expired</t>
  </si>
  <si>
    <r>
      <rPr>
        <b/>
        <sz val="9"/>
        <color theme="1"/>
        <rFont val="arial"/>
        <family val="2"/>
      </rPr>
      <t>Fiscal Years</t>
    </r>
    <r>
      <rPr>
        <sz val="9"/>
        <color theme="1"/>
        <rFont val="arial"/>
        <family val="2"/>
      </rPr>
      <t xml:space="preserve">
(To calculate Principal/Interest &amp; Amortization in the output Tab.)</t>
    </r>
  </si>
  <si>
    <t>Unidentified</t>
  </si>
  <si>
    <t>Dr: Acct 0XXX - FUNCTIONAL EXPENSE</t>
  </si>
  <si>
    <t>Cr: Acct 0XXX - FUNCTIONAL EXPENSE</t>
  </si>
  <si>
    <t>Dr: Acct 0870 - SERVICES &amp; CHARGES (MG ADJ)</t>
  </si>
  <si>
    <t>Cr: Acct 0870 - SERVICES &amp; CHARGES (MG ADJ)</t>
  </si>
  <si>
    <t>Reverse the fund-based entry in #1 above, if any, and record an inception of SBITA in accordance with GAAP Govt Wide.</t>
  </si>
  <si>
    <t>Functional Expense (lookup of BU)</t>
  </si>
  <si>
    <t>1115</t>
  </si>
  <si>
    <t>DEPARTMENT OF CANNABIS CONTROL</t>
  </si>
  <si>
    <t>07/14/2023</t>
  </si>
  <si>
    <t>1703</t>
  </si>
  <si>
    <t>CA PRIVACY PROTECTION AGENCY</t>
  </si>
  <si>
    <t>BUS CONSUMER SER HOUSING</t>
  </si>
  <si>
    <t>05/09/2022</t>
  </si>
  <si>
    <t>3355</t>
  </si>
  <si>
    <t>OFFICE OF ENERGY INFRA SAFETY</t>
  </si>
  <si>
    <t>Proprietary Fund</t>
  </si>
  <si>
    <t>Record Annual Activity (all SBITAs)</t>
  </si>
  <si>
    <t>Record amortization of the SBITA asset for the year.</t>
  </si>
  <si>
    <t>Reduce SBITA liability for total current year principal payments.</t>
  </si>
  <si>
    <t>Remove SBITA Asset at the End of the Subscription Term (only at the end of the subscription term)</t>
  </si>
  <si>
    <t>Record entry to write off the SBITA asset and accumulated amortization at the end of the subscription term.</t>
  </si>
  <si>
    <t>Enter corresponding lease contract information in yellow highlighted cells. Do not change white cells, as the entry in those fields are automatically generated based on inputs to yellow cells.</t>
  </si>
  <si>
    <t>If multiple funds pay for the contract, department should re-allocate the entries below to each fund based on the fund's share of the payment.</t>
  </si>
  <si>
    <t>Record at inception of SBITA in accordance with Fund-Based accounting (Governmental Funds Only).</t>
  </si>
  <si>
    <t>Reclassify information technology subscription exp. to debt service principal and interest exp.</t>
  </si>
  <si>
    <t xml:space="preserve">Reclassify the principal amount due in the next FY to the current liability. 	</t>
  </si>
  <si>
    <t>Note to department: Verify the accuracy of information below before submitting to the SCO.</t>
  </si>
  <si>
    <t>Right to Use Asset Monthly Amortization</t>
  </si>
  <si>
    <t>Right to Use Asset, Carrying Value at the end of the Month</t>
  </si>
  <si>
    <t>Establish Beginning Balances (existing SBITAs only)</t>
  </si>
  <si>
    <t>Roll forward prior year right-to-use SBITAs to record opening balances.</t>
  </si>
  <si>
    <t>Record New SBITAs (new SBITAs only)</t>
  </si>
  <si>
    <t>Is this an early termination?</t>
  </si>
  <si>
    <t>CY Interest Total</t>
  </si>
  <si>
    <t>CY Principal Total</t>
  </si>
  <si>
    <t>CY RTU Asset Amort. Total</t>
  </si>
  <si>
    <t xml:space="preserve">These formulas/information remain in this worksheet, hidden, to calculate the amendments present in the output worksheet. </t>
  </si>
  <si>
    <t>Amended Obligation Amount</t>
  </si>
  <si>
    <t>Amended Obligation Net Change</t>
  </si>
  <si>
    <t>If yes, select reporting fiscal year. If no, leave the second cell blank.</t>
  </si>
  <si>
    <t>Adjusted Balance of SBITA Asset</t>
  </si>
  <si>
    <t>Asset Class</t>
  </si>
  <si>
    <t>Asset Useful Life (in months)</t>
  </si>
  <si>
    <t>Amended Contract Length (in months)</t>
  </si>
  <si>
    <t>Amortization Months</t>
  </si>
  <si>
    <t>ROU Asset/Liab Adj. due to modif.</t>
  </si>
  <si>
    <t xml:space="preserve"> Next FY based on the Reporting FY selected in the Output tab</t>
  </si>
  <si>
    <t>Amended Right to Use Asset Amount</t>
  </si>
  <si>
    <t xml:space="preserve">Record early termination of SBITA contract or SBITA modifications to decrease in the RTU SBITA asset. </t>
  </si>
  <si>
    <t xml:space="preserve">Record SBITA modifications to increase in the RTU SBITA asset. </t>
  </si>
  <si>
    <t>(e.g., decrease in term or number of assets)</t>
  </si>
  <si>
    <t>(e.g., increase in payments, increase in assets, or increase in term)</t>
  </si>
  <si>
    <t>Amortization of GASB 96 Contract Modification Payments</t>
  </si>
  <si>
    <r>
      <rPr>
        <b/>
        <sz val="16"/>
        <color theme="1"/>
        <rFont val="arial"/>
        <family val="2"/>
      </rPr>
      <t xml:space="preserve">Contract Modification Monthly Payment Information </t>
    </r>
    <r>
      <rPr>
        <b/>
        <sz val="12"/>
        <color theme="1"/>
        <rFont val="arial"/>
        <family val="2"/>
      </rPr>
      <t xml:space="preserve">
</t>
    </r>
    <r>
      <rPr>
        <sz val="12"/>
        <color theme="1"/>
        <rFont val="arial"/>
        <family val="2"/>
      </rPr>
      <t xml:space="preserve">      Leave cells </t>
    </r>
    <r>
      <rPr>
        <b/>
        <sz val="12"/>
        <color theme="1"/>
        <rFont val="arial"/>
        <family val="2"/>
      </rPr>
      <t>blank</t>
    </r>
    <r>
      <rPr>
        <sz val="12"/>
        <color theme="1"/>
        <rFont val="arial"/>
        <family val="2"/>
      </rPr>
      <t xml:space="preserve"> for periods before the contract starts and after it ends.
      For payments made on other than monthly basis (e.g. quarterly, semi-annually, annually), enter $0 for the months during the SBITA contract when no payments are made.</t>
    </r>
  </si>
  <si>
    <t xml:space="preserve">NOTE: This is an annual accrual. The RTU SBITA Liability - Current portion will be added back to the RTU SBITA Liability in entry #0 when reestablishing the beginning balances next year. </t>
  </si>
  <si>
    <t>https://sco.ca.gov/sard_gasb_96_reporting_instructions.html</t>
  </si>
  <si>
    <t>Resources:</t>
  </si>
  <si>
    <r>
      <t xml:space="preserve">INSTRUCTIONS: </t>
    </r>
    <r>
      <rPr>
        <sz val="14"/>
        <color theme="1"/>
        <rFont val="arial"/>
        <family val="2"/>
      </rPr>
      <t>This worksheet is used only for SBITA contract modifications, and the original contract was entered in the GASB 96 SBITA template. Before completing this, please read the "</t>
    </r>
    <r>
      <rPr>
        <b/>
        <i/>
        <sz val="14"/>
        <color theme="1"/>
        <rFont val="arial"/>
        <family val="2"/>
      </rPr>
      <t>Instructions for Completing the GASB 96 SBITA Template Workbook</t>
    </r>
    <r>
      <rPr>
        <sz val="14"/>
        <color theme="1"/>
        <rFont val="arial"/>
        <family val="2"/>
      </rPr>
      <t>" and review the "</t>
    </r>
    <r>
      <rPr>
        <b/>
        <sz val="14"/>
        <color theme="1"/>
        <rFont val="arial"/>
        <family val="2"/>
      </rPr>
      <t>GASB 96 SBITA Remeasurement and Modification Guidance</t>
    </r>
    <r>
      <rPr>
        <sz val="14"/>
        <color theme="1"/>
        <rFont val="arial"/>
        <family val="2"/>
      </rPr>
      <t xml:space="preserve">" on the SCO website to determine whether it is appropriate to modify the SBITA contract. 
</t>
    </r>
  </si>
  <si>
    <t>2023–2024</t>
  </si>
  <si>
    <t>Record SBITA Remeasurement and Modifications (only if a significant modification occurred during the fiscal year)</t>
  </si>
  <si>
    <t>Microsoft 365</t>
  </si>
  <si>
    <t>Department of Training</t>
  </si>
  <si>
    <t>1234</t>
  </si>
  <si>
    <t>Yes - The modification was reported in the prior reporting year</t>
  </si>
  <si>
    <t>No - Failed to report the modification in the prior reporting year</t>
  </si>
  <si>
    <t>N/A - SBITA was modified this reporting year</t>
  </si>
  <si>
    <t>RTU Asset</t>
  </si>
  <si>
    <t xml:space="preserve">INSTRUCTIONS:  This worksheet is used only for new SBITAs or existing SBITAs that do not have any modifications. See a separate template workbook for existing SBITAs with modifications. </t>
  </si>
  <si>
    <t>Amortization of GASB 96 Contract Payments</t>
  </si>
  <si>
    <t>Commencement Date (see instructions)</t>
  </si>
  <si>
    <t xml:space="preserve">Is the contract commenced on or after </t>
  </si>
  <si>
    <t>Initial obligation amount</t>
  </si>
  <si>
    <t>Payments before or at commencement of the subscription term (see instructions)</t>
  </si>
  <si>
    <t>Capitalizable initial implementation costs (see instructions)</t>
  </si>
  <si>
    <t>Right to use asset amount</t>
  </si>
  <si>
    <t>Asset class</t>
  </si>
  <si>
    <t>Asset useful life (in months)</t>
  </si>
  <si>
    <t>Contract length (in months)</t>
  </si>
  <si>
    <t>Amortization months</t>
  </si>
  <si>
    <r>
      <rPr>
        <b/>
        <sz val="16"/>
        <color theme="1"/>
        <rFont val="arial"/>
        <family val="2"/>
      </rPr>
      <t xml:space="preserve">Contract Monthly Payment Information </t>
    </r>
    <r>
      <rPr>
        <b/>
        <sz val="12"/>
        <color theme="1"/>
        <rFont val="arial"/>
        <family val="2"/>
      </rPr>
      <t xml:space="preserve">
</t>
    </r>
    <r>
      <rPr>
        <sz val="12"/>
        <color theme="1"/>
        <rFont val="arial"/>
        <family val="2"/>
      </rPr>
      <t xml:space="preserve">      Leave cells </t>
    </r>
    <r>
      <rPr>
        <b/>
        <sz val="12"/>
        <color theme="1"/>
        <rFont val="arial"/>
        <family val="2"/>
      </rPr>
      <t>blank</t>
    </r>
    <r>
      <rPr>
        <sz val="12"/>
        <color theme="1"/>
        <rFont val="arial"/>
        <family val="2"/>
      </rPr>
      <t xml:space="preserve"> for periods before the contract starts and after it ends.
      For payments made on other than monthly basis (e.g. quarterly, semi-annually, annually), enter $0 for the months during the SBITA contract when no payments are made.</t>
    </r>
  </si>
  <si>
    <t>Ref</t>
  </si>
  <si>
    <t>Current year totals before contract modifications as of Reporting FY 23-24</t>
  </si>
  <si>
    <t>a</t>
  </si>
  <si>
    <t xml:space="preserve">  CY Interest Total</t>
  </si>
  <si>
    <t>b</t>
  </si>
  <si>
    <t xml:space="preserve">  CY Principal Total</t>
  </si>
  <si>
    <t>c</t>
  </si>
  <si>
    <t xml:space="preserve">  CY RTU Asset Amort. Total</t>
  </si>
  <si>
    <t>Balances at the end of the month before contract modifications as of Reporting FY 23-24</t>
  </si>
  <si>
    <t>d</t>
  </si>
  <si>
    <t>Obligation Balance before Contract Modifications</t>
  </si>
  <si>
    <t>e</t>
  </si>
  <si>
    <t>Accumulated Amortization before Contract Modifications</t>
  </si>
  <si>
    <t>f</t>
  </si>
  <si>
    <t>RTU Asset Carrying Value before Contract Modifications</t>
  </si>
  <si>
    <t>2022–2023</t>
  </si>
  <si>
    <t xml:space="preserve">Example 1: </t>
  </si>
  <si>
    <t>Initial Payment Information (see Example 1 Original Input tab)</t>
  </si>
  <si>
    <t>•</t>
  </si>
  <si>
    <t>No other subscription payments</t>
  </si>
  <si>
    <t>Modified Payment Information (see Example 1 Modification Input tab)</t>
  </si>
  <si>
    <t>Amended Obligation Amount (see Example 1 Modification Input tab, "g")</t>
  </si>
  <si>
    <t>-</t>
  </si>
  <si>
    <t>SBITA liability balance before contract modifications (see Example 1 Original Input tab, "d")</t>
  </si>
  <si>
    <t>change based on the contract modifications (see Example 1 Modification Input tab, "h")</t>
  </si>
  <si>
    <t>When the SBITA liability is remeasured, adjust the SBITA asset by the same value.</t>
  </si>
  <si>
    <t>Asset Carrying Value before Contract Modifications (see Example 1 Original Input tab, "f")</t>
  </si>
  <si>
    <t>+</t>
  </si>
  <si>
    <t>Adjusted balance of SBITA Asset (see Example 1 Modification Input tab, "i")</t>
  </si>
  <si>
    <t>Accumulated Amortization before Contract Modifications (see Example Original 1 Input, tab "e")</t>
  </si>
  <si>
    <t>Amended right to use asset amount (see Example 1 Modification Input tab, "j")</t>
  </si>
  <si>
    <t>2.63% incremental borrow rate (FY 2023-2024 for 0-60 months)</t>
  </si>
  <si>
    <t xml:space="preserve">See Entry # 9 in the Example 1 Modification Output tab for the adjusting entry. </t>
  </si>
  <si>
    <t>Yes - Included</t>
  </si>
  <si>
    <t>No - Failed to include/submit last year</t>
  </si>
  <si>
    <t xml:space="preserve">Adjust by the same amount as the adjustment of SBITA liability </t>
  </si>
  <si>
    <t>GASB 96 SBITA - Partial Termination Example</t>
  </si>
  <si>
    <t xml:space="preserve">Example 2: </t>
  </si>
  <si>
    <t>Initial Payment Information (see Example 2 Original Input tab)</t>
  </si>
  <si>
    <t>No other subscription payment</t>
  </si>
  <si>
    <t>Modified Payment Information (see Example 2 Modification Input tab)</t>
  </si>
  <si>
    <t>2.40% incremental borrow rate (FY 2022-2023 for 0-60 months)</t>
  </si>
  <si>
    <t>Amended Obligation Amount (see Example 2 Modification Input tab, "g")</t>
  </si>
  <si>
    <t>change based on the contract modifications (see Example 2 Modification Input tab, "h")</t>
  </si>
  <si>
    <t>Asset Carrying Value before Contract Modifications (see Example 2 Original Input tab, "f")</t>
  </si>
  <si>
    <t>Accumulated Amortization before Contract Modifications (see Example 2 Original Input, tab "e")</t>
  </si>
  <si>
    <t>Amended right to use asset amount (see Example 2 Modification Input tab, "j")</t>
  </si>
  <si>
    <t>SaaS Subscription</t>
  </si>
  <si>
    <t>This example illustrates a decrease in the government's right to use the underlying IT assets (decrease in term) in October 2023.</t>
  </si>
  <si>
    <t>48 months subscription term (October 2022 - September 2026)</t>
  </si>
  <si>
    <t>18 month subscription term (October 2023-March 2025)</t>
  </si>
  <si>
    <t>Remeasured SBITA Liability as of October 2023</t>
  </si>
  <si>
    <t>SBITA liability balance before contract modifications (see Example 2 Original Input tab, "d")</t>
  </si>
  <si>
    <t xml:space="preserve">See Entry # 8 in the Example 2 Modification Output tab for the adjusting entry. </t>
  </si>
  <si>
    <t>Adjusted balance of SBITA Asset (see Example 2 Modification Input tab, "i")</t>
  </si>
  <si>
    <t>Amended Right to Use Asset Amount as of October 2023</t>
  </si>
  <si>
    <t>Present Value (PV) of SBITA Liability as of October 2022 = $229,079</t>
  </si>
  <si>
    <t>$5,000 monthly subscription payments (payment is at the beginning of the month)</t>
  </si>
  <si>
    <t>Remeasured SBITA Asset as of October 2023</t>
  </si>
  <si>
    <t>PV of Subscription Liability as of October 2023 = $85,159</t>
  </si>
  <si>
    <t>RTU Asset, CV at 6/30/23</t>
  </si>
  <si>
    <t>RTU Asset Amount</t>
  </si>
  <si>
    <t>IaaS Agreement</t>
  </si>
  <si>
    <t xml:space="preserve">Example 3: </t>
  </si>
  <si>
    <t>Initial Payment Information (see Example 3 Original Input tab)</t>
  </si>
  <si>
    <t>Balances as of June 30, 2023, before the termination reporting fiscal year 22-23:</t>
  </si>
  <si>
    <t>Accumulated Amortization  (see Example Original 3 Input, tab "b")</t>
  </si>
  <si>
    <t>RTU Asset Carrying Value  (see Example Original 3 Input, tab "c")</t>
  </si>
  <si>
    <t>To caculate the total RTU Asset Amount:</t>
  </si>
  <si>
    <t>Adjusting Journal Entry</t>
  </si>
  <si>
    <t>Dr. Accumulated Amortization</t>
  </si>
  <si>
    <t xml:space="preserve">CR: RTU Asset </t>
  </si>
  <si>
    <t>CR: Gain/Loss</t>
  </si>
  <si>
    <t>Total</t>
  </si>
  <si>
    <t>This example illustrates an early termination of a right-to-use SBITA asset.</t>
  </si>
  <si>
    <t>GASB 96 SBITA - Full Termination Example</t>
  </si>
  <si>
    <t>$50,000 annual subscription payments (at the beginning of the month)</t>
  </si>
  <si>
    <t>5,000 monthly subscription payments (at the beginning of the month)</t>
  </si>
  <si>
    <t>$35,000 annual payments at the beginning of the month)</t>
  </si>
  <si>
    <t>Present Value (PV) of SBITA Liability as of July 5, 2022 = $102,532</t>
  </si>
  <si>
    <t>Early Termination in September 2023 (FY 22-23)</t>
  </si>
  <si>
    <t>Obligation Balance/SBITA Liability (see Example Original 3 Input, tab "a")</t>
  </si>
  <si>
    <t>RTU Asset Amount (see Example Original 3 Input, tab "d")</t>
  </si>
  <si>
    <t>Dr: SBITA liability</t>
  </si>
  <si>
    <t xml:space="preserve">Adjust the SBITA liability and SBITA asset to zero. See Entry # 8 in the Example 3 Modification Output tab.	  </t>
  </si>
  <si>
    <t>3-year (36 months) subscription term (7/5/2022 -7/4/2025)</t>
  </si>
  <si>
    <t>21 months - subscription term (7/1/2022 - 3/31/2023)</t>
  </si>
  <si>
    <t xml:space="preserve">(Note: Subscription term is from July 1, 2022, or the inception of the arrangement, whichever is later)	</t>
  </si>
  <si>
    <t>Present Value (PV) of SBITA Liability as of July 1, 2022 = $49,109</t>
  </si>
  <si>
    <t>$52,000 annual subscription payments (payment was at the beginning of the month)</t>
  </si>
  <si>
    <t>Remeasured SBITA Liability as of December 2023</t>
  </si>
  <si>
    <t>Remeasured SBITA Asset as of December 2023</t>
  </si>
  <si>
    <t>Amended Right to Use Asset Amount as of December 2023</t>
  </si>
  <si>
    <t>Fund Type:</t>
  </si>
  <si>
    <t xml:space="preserve">This example illustrates a contract that was amended in December 2023 to lengthen the subscription term and contract price. </t>
  </si>
  <si>
    <t>24 months - modified subscription term (12/1/2023 - 11/30/2025)</t>
  </si>
  <si>
    <t>PV of SBITA Liability as of December 2023 = $104,626</t>
  </si>
  <si>
    <t>GASB 96 SBITA - Modification Example</t>
  </si>
  <si>
    <t>2.4% incremental borrow rate (FY 2022-2023 for 0-60 months)</t>
  </si>
  <si>
    <t>Entry #0 - Acct 0950</t>
  </si>
  <si>
    <t>Entry #0 - Acct 0952</t>
  </si>
  <si>
    <t>Early Termination Diff (DR)</t>
  </si>
  <si>
    <t>Early Termination Diff (CR)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</si>
</sst>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7" formatCode="&quot;$&quot;#,##0.00_);\(&quot;$&quot;#,##0.00\)"/>
    <numFmt numFmtId="8" formatCode="&quot;$&quot;#,##0.00_);[Red]\(&quot;$&quot;#,##0.00\)"/>
    <numFmt numFmtId="44" formatCode="_(&quot;$&quot;* #,##0.00_);_(&quot;$&quot;* \(#,##0.00\);_(&quot;$&quot;* &quot;-&quot;??_);_(@_)"/>
    <numFmt numFmtId="43" formatCode="_(* #,##0.00_);_(* \(#,##0.00\);_(* &quot;-&quot;??_);_(@_)"/>
    <numFmt numFmtId="164" formatCode="0.0000%"/>
    <numFmt numFmtId="165" formatCode="[$-409]mmmm\-yyyy;@"/>
    <numFmt numFmtId="166" formatCode="_(* #,##0_);_(* \(#,##0\);_(* &quot;-&quot;??_);_(@_)"/>
    <numFmt numFmtId="167" formatCode="_(&quot;$&quot;* #,##0_);_(&quot;$&quot;* \(#,##0\);_(&quot;$&quot;* &quot;-&quot;??_);_(@_)"/>
    <numFmt numFmtId="168" formatCode="0000"/>
    <numFmt numFmtId="169" formatCode="&quot;$&quot;#,##0.00"/>
    <numFmt numFmtId="170" formatCode="&quot;$&quot;#,##0"/>
  </numFmts>
  <fonts count="57"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sz val="11"/>
      <color rgb="FF000000"/>
      <name val="Calibri"/>
      <family val="2"/>
    </font>
    <font>
      <sz val="12"/>
      <color rgb="FFFF0000"/>
      <name val="arial"/>
      <family val="2"/>
    </font>
    <font>
      <b/>
      <sz val="12"/>
      <color theme="1"/>
      <name val="arial"/>
      <family val="2"/>
    </font>
    <font>
      <sz val="12"/>
      <color rgb="FF00B0F0"/>
      <name val="Arial"/>
      <family val="2"/>
    </font>
    <font>
      <b/>
      <sz val="12"/>
      <name val="Arial"/>
      <family val="2"/>
    </font>
    <font>
      <sz val="12"/>
      <name val="Arial"/>
      <family val="2"/>
    </font>
    <font>
      <b/>
      <sz val="12"/>
      <color rgb="FFFF0000"/>
      <name val="Arial"/>
      <family val="2"/>
    </font>
    <font>
      <sz val="12"/>
      <color theme="8" tint="-0.249977111117893"/>
      <name val="Arial"/>
      <family val="2"/>
    </font>
    <font>
      <b/>
      <sz val="12"/>
      <color theme="8" tint="-0.249977111117893"/>
      <name val="Arial"/>
      <family val="2"/>
    </font>
    <font>
      <sz val="11"/>
      <color theme="0"/>
      <name val="Calibri"/>
      <family val="2"/>
      <scheme val="minor"/>
    </font>
    <font>
      <b/>
      <sz val="14"/>
      <color theme="1"/>
      <name val="arial"/>
      <family val="2"/>
    </font>
    <font>
      <b/>
      <sz val="16"/>
      <color theme="1"/>
      <name val="arial"/>
      <family val="2"/>
    </font>
    <font>
      <sz val="12"/>
      <color theme="1"/>
      <name val="Wingdings 2"/>
      <family val="1"/>
      <charset val="2"/>
    </font>
    <font>
      <b/>
      <sz val="11"/>
      <color rgb="FF000000"/>
      <name val="Calibri"/>
      <family val="2"/>
    </font>
    <font>
      <sz val="11"/>
      <color rgb="FF000000"/>
      <name val="Calibri"/>
      <family val="2"/>
    </font>
    <font>
      <sz val="12"/>
      <color theme="0"/>
      <name val="Arial"/>
      <family val="2"/>
    </font>
    <font>
      <b/>
      <sz val="12"/>
      <color theme="4"/>
      <name val="Arial"/>
      <family val="2"/>
    </font>
    <font>
      <sz val="9"/>
      <color theme="8" tint="-0.249977111117893"/>
      <name val="arial"/>
      <family val="2"/>
    </font>
    <font>
      <b/>
      <sz val="9"/>
      <color theme="8" tint="-0.249977111117893"/>
      <name val="arial"/>
      <family val="2"/>
    </font>
    <font>
      <b/>
      <sz val="9"/>
      <color rgb="FFFF0000"/>
      <name val="arial"/>
      <family val="2"/>
    </font>
    <font>
      <sz val="9"/>
      <color theme="1"/>
      <name val="arial"/>
      <family val="2"/>
    </font>
    <font>
      <b/>
      <sz val="9"/>
      <color theme="1"/>
      <name val="arial"/>
      <family val="2"/>
    </font>
    <font>
      <sz val="9"/>
      <color rgb="FF00B0F0"/>
      <name val="arial"/>
      <family val="2"/>
    </font>
    <font>
      <i/>
      <sz val="12"/>
      <name val="Arial"/>
      <family val="2"/>
    </font>
    <font>
      <i/>
      <sz val="12"/>
      <color theme="1"/>
      <name val="arial"/>
      <family val="2"/>
    </font>
    <font>
      <i/>
      <sz val="14"/>
      <color rgb="FFFF0000"/>
      <name val="arial"/>
      <family val="2"/>
    </font>
    <font>
      <i/>
      <sz val="12"/>
      <color rgb="FFFF0000"/>
      <name val="arial"/>
      <family val="2"/>
    </font>
    <font>
      <b/>
      <sz val="16"/>
      <color rgb="FFFF0000"/>
      <name val="Arial"/>
      <family val="2"/>
    </font>
    <font>
      <sz val="16"/>
      <color theme="8" tint="-0.249977111117893"/>
      <name val="Arial"/>
      <family val="2"/>
    </font>
    <font>
      <sz val="14"/>
      <color rgb="FFFF0000"/>
      <name val="arial"/>
      <family val="2"/>
    </font>
    <font>
      <b/>
      <sz val="11"/>
      <color rgb="FFFF0000"/>
      <name val="Arial"/>
      <family val="2"/>
    </font>
    <font>
      <sz val="9"/>
      <color theme="8" tint="-0.499984740745262"/>
      <name val="arial"/>
      <family val="2"/>
    </font>
    <font>
      <sz val="14"/>
      <color theme="1"/>
      <name val="arial"/>
      <family val="2"/>
    </font>
    <font>
      <b/>
      <i/>
      <sz val="14"/>
      <color theme="1"/>
      <name val="arial"/>
      <family val="2"/>
    </font>
    <font>
      <u/>
      <sz val="11"/>
      <color theme="10"/>
      <name val="Calibri"/>
      <family val="2"/>
      <scheme val="minor"/>
    </font>
    <font>
      <u/>
      <sz val="14"/>
      <color theme="10"/>
      <name val="Calibri"/>
      <family val="2"/>
      <scheme val="minor"/>
    </font>
    <font>
      <sz val="11"/>
      <color rgb="FFFF0000"/>
      <name val="Calibri"/>
      <family val="2"/>
      <scheme val="minor"/>
    </font>
    <font>
      <b/>
      <sz val="11"/>
      <color theme="1"/>
      <name val="Calibri"/>
      <family val="2"/>
      <scheme val="minor"/>
    </font>
    <font>
      <b/>
      <u/>
      <sz val="12"/>
      <color theme="1"/>
      <name val="arial"/>
      <family val="2"/>
    </font>
    <font>
      <u/>
      <sz val="12"/>
      <color theme="1"/>
      <name val="arial"/>
      <family val="2"/>
    </font>
    <font>
      <b/>
      <u/>
      <sz val="11"/>
      <color theme="1"/>
      <name val="Calibri"/>
      <family val="2"/>
      <scheme val="minor"/>
    </font>
    <font>
      <sz val="11"/>
      <name val="Calibri"/>
      <family val="2"/>
      <scheme val="minor"/>
    </font>
    <font>
      <i/>
      <sz val="11"/>
      <color theme="1"/>
      <name val="Calibri"/>
      <family val="2"/>
      <scheme val="minor"/>
    </font>
    <font>
      <b/>
      <sz val="11"/>
      <color rgb="FFFF0000"/>
      <name val="Calibri"/>
      <family val="2"/>
      <scheme val="minor"/>
    </font>
    <font>
      <b/>
      <sz val="16"/>
      <name val="Arial"/>
      <family val="2"/>
    </font>
    <font>
      <b/>
      <i/>
      <sz val="12"/>
      <color theme="8" tint="-0.249977111117893"/>
      <name val="Arial"/>
      <family val="2"/>
    </font>
    <font>
      <b/>
      <sz val="12"/>
      <color theme="8" tint="-0.499984740745262"/>
      <name val="Calibri"/>
      <family val="2"/>
      <scheme val="minor"/>
    </font>
    <font>
      <b/>
      <sz val="11"/>
      <name val="Calibri"/>
      <family val="2"/>
      <scheme val="minor"/>
    </font>
    <font>
      <b/>
      <sz val="14"/>
      <color theme="8" tint="-0.249977111117893"/>
      <name val="arial"/>
      <family val="2"/>
    </font>
  </fonts>
  <fills count="13">
    <fill>
      <patternFill patternType="none"/>
    </fill>
    <fill>
      <patternFill patternType="gray125"/>
    </fill>
    <fill>
      <patternFill patternType="solid">
        <fgColor rgb="FFFFFF00"/>
        <bgColor indexed="64"/>
      </patternFill>
    </fill>
    <fill>
      <patternFill patternType="solid">
        <fgColor theme="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C0C0C0"/>
        <bgColor rgb="FFC0C0C0"/>
      </patternFill>
    </fill>
    <fill>
      <patternFill patternType="solid">
        <fgColor theme="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5"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D0D7E5"/>
      </left>
      <right style="thin">
        <color rgb="FFD0D7E5"/>
      </right>
      <top style="thin">
        <color rgb="FFD0D7E5"/>
      </top>
      <bottom style="thin">
        <color rgb="FFD0D7E5"/>
      </bottom>
      <diagonal/>
    </border>
    <border>
      <left/>
      <right/>
      <top/>
      <bottom style="thin">
        <color indexed="64"/>
      </bottom>
      <diagonal/>
    </border>
    <border>
      <left style="thin">
        <color indexed="64"/>
      </left>
      <right/>
      <top/>
      <bottom/>
      <diagonal/>
    </border>
    <border>
      <left style="hair">
        <color indexed="64"/>
      </left>
      <right style="hair">
        <color indexed="64"/>
      </right>
      <top style="hair">
        <color indexed="64"/>
      </top>
      <bottom style="hair">
        <color indexed="64"/>
      </bottom>
      <diagonal/>
    </border>
    <border>
      <left style="thin">
        <color rgb="FFFF0000"/>
      </left>
      <right style="thin">
        <color rgb="FFFF0000"/>
      </right>
      <top style="thin">
        <color rgb="FFFF0000"/>
      </top>
      <bottom style="thin">
        <color rgb="FFFF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style="double">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s>
  <cellStyleXfs count="6">
    <xf numFmtId="0" fontId="0"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17" fillId="3" borderId="0" applyNumberFormat="0" applyBorder="0" applyAlignment="0" applyProtection="0"/>
    <xf numFmtId="0" fontId="42" fillId="0" borderId="0" applyNumberFormat="0" applyFill="0" applyBorder="0" applyAlignment="0" applyProtection="0"/>
  </cellStyleXfs>
  <cellXfs count="370">
    <xf numFmtId="0" fontId="0" fillId="0" borderId="0" xfId="0"/>
    <xf numFmtId="0" fontId="8" fillId="0" borderId="5" xfId="0" applyFont="1" applyBorder="1" applyAlignment="1">
      <alignment vertical="center" wrapText="1"/>
    </xf>
    <xf numFmtId="0" fontId="8" fillId="0" borderId="5" xfId="0" quotePrefix="1" applyFont="1" applyBorder="1" applyAlignment="1">
      <alignment vertical="center" wrapText="1"/>
    </xf>
    <xf numFmtId="0" fontId="0" fillId="0" borderId="0" xfId="0" quotePrefix="1"/>
    <xf numFmtId="0" fontId="0" fillId="0" borderId="0" xfId="0" applyAlignment="1">
      <alignment wrapText="1"/>
    </xf>
    <xf numFmtId="0" fontId="10" fillId="0" borderId="0" xfId="0" applyFont="1" applyAlignment="1">
      <alignment horizontal="center"/>
    </xf>
    <xf numFmtId="0" fontId="5" fillId="0" borderId="0" xfId="0" applyFont="1"/>
    <xf numFmtId="0" fontId="21" fillId="6" borderId="1" xfId="0" applyFont="1" applyFill="1" applyBorder="1" applyAlignment="1">
      <alignment horizontal="center" vertical="center"/>
    </xf>
    <xf numFmtId="0" fontId="22" fillId="0" borderId="5" xfId="0" applyFont="1" applyBorder="1" applyAlignment="1">
      <alignment vertical="center" wrapText="1"/>
    </xf>
    <xf numFmtId="0" fontId="10" fillId="0" borderId="0" xfId="0" applyFont="1"/>
    <xf numFmtId="0" fontId="5" fillId="0" borderId="0" xfId="0" applyFont="1" applyAlignment="1">
      <alignment horizontal="left"/>
    </xf>
    <xf numFmtId="0" fontId="10" fillId="0" borderId="0" xfId="0" applyFont="1" applyAlignment="1">
      <alignment horizontal="left" wrapText="1"/>
    </xf>
    <xf numFmtId="168" fontId="5" fillId="0" borderId="0" xfId="0" applyNumberFormat="1" applyFont="1" applyAlignment="1">
      <alignment horizontal="left"/>
    </xf>
    <xf numFmtId="0" fontId="10" fillId="0" borderId="0" xfId="0" applyFont="1" applyAlignment="1">
      <alignment horizontal="left"/>
    </xf>
    <xf numFmtId="0" fontId="10" fillId="0" borderId="6" xfId="0" applyFont="1" applyBorder="1" applyAlignment="1">
      <alignment horizontal="left"/>
    </xf>
    <xf numFmtId="0" fontId="10" fillId="0" borderId="1" xfId="0" applyFont="1" applyBorder="1"/>
    <xf numFmtId="167" fontId="5" fillId="0" borderId="1" xfId="2" applyNumberFormat="1" applyFont="1" applyBorder="1" applyProtection="1"/>
    <xf numFmtId="44" fontId="5" fillId="0" borderId="0" xfId="2" applyFont="1" applyFill="1" applyProtection="1"/>
    <xf numFmtId="0" fontId="10" fillId="0" borderId="0" xfId="0" applyFont="1" applyAlignment="1">
      <alignment horizontal="left" vertical="top"/>
    </xf>
    <xf numFmtId="44" fontId="9" fillId="0" borderId="0" xfId="2" applyFont="1" applyFill="1" applyAlignment="1" applyProtection="1">
      <alignment horizontal="left" vertical="top"/>
    </xf>
    <xf numFmtId="0" fontId="5" fillId="0" borderId="0" xfId="0" applyFont="1" applyAlignment="1">
      <alignment horizontal="left" vertical="top"/>
    </xf>
    <xf numFmtId="0" fontId="10" fillId="0" borderId="0" xfId="0" applyFont="1" applyAlignment="1">
      <alignment horizontal="left" vertical="top" wrapText="1"/>
    </xf>
    <xf numFmtId="44" fontId="9" fillId="2" borderId="0" xfId="2" applyFont="1" applyFill="1" applyAlignment="1" applyProtection="1">
      <alignment horizontal="left" vertical="top"/>
      <protection locked="0"/>
    </xf>
    <xf numFmtId="0" fontId="9" fillId="2" borderId="0" xfId="0" applyFont="1" applyFill="1" applyProtection="1">
      <protection locked="0"/>
    </xf>
    <xf numFmtId="0" fontId="13" fillId="0" borderId="0" xfId="0" applyFont="1"/>
    <xf numFmtId="0" fontId="17" fillId="0" borderId="0" xfId="0" applyFont="1"/>
    <xf numFmtId="0" fontId="1" fillId="0" borderId="0" xfId="0" applyFont="1" applyAlignment="1">
      <alignment vertical="center" wrapText="1"/>
    </xf>
    <xf numFmtId="0" fontId="5" fillId="0" borderId="0" xfId="0" applyFont="1" applyAlignment="1">
      <alignment vertical="center" wrapText="1"/>
    </xf>
    <xf numFmtId="43" fontId="5" fillId="0" borderId="0" xfId="1" applyFont="1" applyProtection="1">
      <protection hidden="1"/>
    </xf>
    <xf numFmtId="0" fontId="5" fillId="0" borderId="0" xfId="0" applyFont="1" applyProtection="1">
      <protection hidden="1"/>
    </xf>
    <xf numFmtId="44" fontId="5" fillId="0" borderId="0" xfId="2" applyFont="1" applyProtection="1">
      <protection hidden="1"/>
    </xf>
    <xf numFmtId="0" fontId="10" fillId="0" borderId="0" xfId="0" applyFont="1" applyAlignment="1" applyProtection="1">
      <alignment horizontal="center"/>
      <protection hidden="1"/>
    </xf>
    <xf numFmtId="0" fontId="6" fillId="0" borderId="0" xfId="0" applyFont="1" applyProtection="1">
      <protection hidden="1"/>
    </xf>
    <xf numFmtId="0" fontId="10" fillId="0" borderId="0" xfId="0" applyFont="1" applyProtection="1">
      <protection hidden="1"/>
    </xf>
    <xf numFmtId="0" fontId="10" fillId="0" borderId="0" xfId="0" applyFont="1" applyAlignment="1" applyProtection="1">
      <alignment horizontal="left"/>
      <protection hidden="1"/>
    </xf>
    <xf numFmtId="0" fontId="9" fillId="0" borderId="0" xfId="0" applyFont="1" applyAlignment="1" applyProtection="1">
      <alignment horizontal="right"/>
      <protection hidden="1"/>
    </xf>
    <xf numFmtId="0" fontId="11" fillId="0" borderId="0" xfId="0" applyFont="1" applyProtection="1">
      <protection hidden="1"/>
    </xf>
    <xf numFmtId="167" fontId="11" fillId="0" borderId="0" xfId="0" applyNumberFormat="1" applyFont="1" applyProtection="1">
      <protection hidden="1"/>
    </xf>
    <xf numFmtId="10" fontId="9" fillId="0" borderId="0" xfId="3" applyNumberFormat="1" applyFont="1" applyFill="1" applyBorder="1" applyAlignment="1" applyProtection="1">
      <alignment horizontal="right"/>
      <protection hidden="1"/>
    </xf>
    <xf numFmtId="10" fontId="9" fillId="0" borderId="0" xfId="3" applyNumberFormat="1" applyFont="1" applyFill="1" applyBorder="1" applyAlignment="1" applyProtection="1">
      <alignment horizontal="left"/>
      <protection hidden="1"/>
    </xf>
    <xf numFmtId="168" fontId="9" fillId="0" borderId="0" xfId="1" applyNumberFormat="1" applyFont="1" applyFill="1" applyBorder="1" applyAlignment="1" applyProtection="1">
      <alignment horizontal="right"/>
      <protection hidden="1"/>
    </xf>
    <xf numFmtId="0" fontId="14" fillId="0" borderId="0" xfId="0" applyFont="1" applyAlignment="1" applyProtection="1">
      <alignment horizontal="left" vertical="top" wrapText="1"/>
      <protection hidden="1"/>
    </xf>
    <xf numFmtId="165" fontId="5" fillId="0" borderId="0" xfId="0" applyNumberFormat="1" applyFont="1" applyAlignment="1" applyProtection="1">
      <alignment horizontal="right"/>
      <protection hidden="1"/>
    </xf>
    <xf numFmtId="44" fontId="13" fillId="0" borderId="0" xfId="2" applyFont="1" applyFill="1" applyBorder="1" applyAlignment="1" applyProtection="1">
      <alignment horizontal="left"/>
      <protection hidden="1"/>
    </xf>
    <xf numFmtId="44" fontId="9" fillId="0" borderId="0" xfId="2" applyFont="1" applyFill="1" applyBorder="1" applyAlignment="1" applyProtection="1">
      <alignment horizontal="right"/>
      <protection hidden="1"/>
    </xf>
    <xf numFmtId="5" fontId="5" fillId="0" borderId="0" xfId="2" applyNumberFormat="1" applyFont="1" applyFill="1" applyBorder="1" applyAlignment="1" applyProtection="1">
      <alignment horizontal="right" vertical="top"/>
      <protection hidden="1"/>
    </xf>
    <xf numFmtId="8" fontId="24" fillId="0" borderId="0" xfId="1" applyNumberFormat="1" applyFont="1" applyFill="1" applyBorder="1" applyAlignment="1" applyProtection="1">
      <alignment horizontal="left"/>
      <protection hidden="1"/>
    </xf>
    <xf numFmtId="8" fontId="9" fillId="0" borderId="0" xfId="1" applyNumberFormat="1" applyFont="1" applyFill="1" applyBorder="1" applyAlignment="1" applyProtection="1">
      <alignment horizontal="right"/>
      <protection hidden="1"/>
    </xf>
    <xf numFmtId="166" fontId="5" fillId="0" borderId="0" xfId="1" applyNumberFormat="1" applyFont="1" applyFill="1" applyBorder="1" applyAlignment="1" applyProtection="1">
      <alignment horizontal="right"/>
      <protection hidden="1"/>
    </xf>
    <xf numFmtId="166" fontId="10" fillId="0" borderId="0" xfId="1" applyNumberFormat="1" applyFont="1" applyFill="1" applyBorder="1" applyAlignment="1" applyProtection="1">
      <alignment horizontal="right"/>
      <protection hidden="1"/>
    </xf>
    <xf numFmtId="0" fontId="5" fillId="0" borderId="0" xfId="0" applyFont="1" applyAlignment="1" applyProtection="1">
      <alignment horizontal="right"/>
      <protection hidden="1"/>
    </xf>
    <xf numFmtId="8" fontId="5" fillId="0" borderId="0" xfId="1" applyNumberFormat="1" applyFont="1" applyProtection="1">
      <protection hidden="1"/>
    </xf>
    <xf numFmtId="0" fontId="10" fillId="5" borderId="1" xfId="0" applyFont="1" applyFill="1" applyBorder="1" applyAlignment="1" applyProtection="1">
      <alignment horizontal="center" wrapText="1"/>
      <protection hidden="1"/>
    </xf>
    <xf numFmtId="43" fontId="10" fillId="5" borderId="1" xfId="1" applyFont="1" applyFill="1" applyBorder="1" applyAlignment="1" applyProtection="1">
      <alignment horizontal="center" wrapText="1"/>
      <protection hidden="1"/>
    </xf>
    <xf numFmtId="44" fontId="14" fillId="5" borderId="1" xfId="2" applyFont="1" applyFill="1" applyBorder="1" applyAlignment="1" applyProtection="1">
      <alignment horizontal="center" wrapText="1"/>
      <protection hidden="1"/>
    </xf>
    <xf numFmtId="0" fontId="1" fillId="0" borderId="0" xfId="0" applyFont="1" applyProtection="1">
      <protection hidden="1"/>
    </xf>
    <xf numFmtId="165" fontId="5" fillId="5" borderId="1" xfId="0" applyNumberFormat="1" applyFont="1" applyFill="1" applyBorder="1" applyAlignment="1" applyProtection="1">
      <alignment horizontal="left"/>
      <protection hidden="1"/>
    </xf>
    <xf numFmtId="43" fontId="5" fillId="0" borderId="1" xfId="1" applyFont="1" applyBorder="1" applyProtection="1">
      <protection hidden="1"/>
    </xf>
    <xf numFmtId="44" fontId="5" fillId="0" borderId="1" xfId="2" applyFont="1" applyBorder="1" applyProtection="1">
      <protection hidden="1"/>
    </xf>
    <xf numFmtId="44" fontId="5" fillId="0" borderId="1" xfId="0" applyNumberFormat="1" applyFont="1" applyBorder="1" applyProtection="1">
      <protection hidden="1"/>
    </xf>
    <xf numFmtId="44" fontId="1" fillId="0" borderId="1" xfId="2" applyFont="1" applyBorder="1" applyProtection="1">
      <protection hidden="1"/>
    </xf>
    <xf numFmtId="43" fontId="1" fillId="0" borderId="0" xfId="1" applyFont="1" applyBorder="1" applyProtection="1">
      <protection hidden="1"/>
    </xf>
    <xf numFmtId="44" fontId="5" fillId="0" borderId="1" xfId="2" applyFont="1" applyFill="1" applyBorder="1" applyProtection="1">
      <protection hidden="1"/>
    </xf>
    <xf numFmtId="0" fontId="9" fillId="0" borderId="0" xfId="0" applyFont="1" applyAlignment="1" applyProtection="1">
      <alignment horizontal="center"/>
      <protection hidden="1"/>
    </xf>
    <xf numFmtId="167" fontId="6" fillId="0" borderId="0" xfId="2" applyNumberFormat="1" applyFont="1" applyProtection="1">
      <protection hidden="1"/>
    </xf>
    <xf numFmtId="0" fontId="14" fillId="0" borderId="7" xfId="0" applyFont="1" applyBorder="1" applyAlignment="1" applyProtection="1">
      <alignment horizontal="left" vertical="top" wrapText="1"/>
      <protection hidden="1"/>
    </xf>
    <xf numFmtId="0" fontId="9" fillId="0" borderId="0" xfId="0" applyFont="1" applyProtection="1">
      <protection hidden="1"/>
    </xf>
    <xf numFmtId="167" fontId="14" fillId="0" borderId="0" xfId="0" applyNumberFormat="1" applyFont="1" applyAlignment="1" applyProtection="1">
      <alignment horizontal="left" vertical="top" wrapText="1"/>
      <protection hidden="1"/>
    </xf>
    <xf numFmtId="167" fontId="16" fillId="0" borderId="0" xfId="0" applyNumberFormat="1" applyFont="1" applyProtection="1">
      <protection hidden="1"/>
    </xf>
    <xf numFmtId="167" fontId="15" fillId="0" borderId="0" xfId="0" applyNumberFormat="1" applyFont="1" applyProtection="1">
      <protection hidden="1"/>
    </xf>
    <xf numFmtId="167" fontId="15" fillId="0" borderId="0" xfId="2" applyNumberFormat="1" applyFont="1" applyProtection="1">
      <protection hidden="1"/>
    </xf>
    <xf numFmtId="167" fontId="15" fillId="0" borderId="0" xfId="0" applyNumberFormat="1" applyFont="1" applyAlignment="1" applyProtection="1">
      <alignment horizontal="left"/>
      <protection hidden="1"/>
    </xf>
    <xf numFmtId="167" fontId="15" fillId="0" borderId="0" xfId="2" applyNumberFormat="1" applyFont="1" applyBorder="1" applyProtection="1">
      <protection hidden="1"/>
    </xf>
    <xf numFmtId="0" fontId="20" fillId="0" borderId="0" xfId="0" applyFont="1" applyProtection="1">
      <protection hidden="1"/>
    </xf>
    <xf numFmtId="167" fontId="13" fillId="0" borderId="0" xfId="0" applyNumberFormat="1" applyFont="1" applyProtection="1">
      <protection hidden="1"/>
    </xf>
    <xf numFmtId="0" fontId="4" fillId="0" borderId="0" xfId="0" applyFont="1" applyProtection="1">
      <protection hidden="1"/>
    </xf>
    <xf numFmtId="0" fontId="3" fillId="0" borderId="0" xfId="0" applyFont="1" applyProtection="1">
      <protection hidden="1"/>
    </xf>
    <xf numFmtId="167" fontId="15" fillId="0" borderId="0" xfId="2" applyNumberFormat="1" applyFont="1" applyFill="1" applyBorder="1" applyProtection="1">
      <protection hidden="1"/>
    </xf>
    <xf numFmtId="167" fontId="13" fillId="0" borderId="0" xfId="2" applyNumberFormat="1" applyFont="1" applyFill="1" applyBorder="1" applyProtection="1">
      <protection hidden="1"/>
    </xf>
    <xf numFmtId="167" fontId="12" fillId="0" borderId="0" xfId="0" applyNumberFormat="1" applyFont="1" applyProtection="1">
      <protection hidden="1"/>
    </xf>
    <xf numFmtId="167" fontId="13" fillId="0" borderId="0" xfId="2" applyNumberFormat="1" applyFont="1" applyProtection="1">
      <protection hidden="1"/>
    </xf>
    <xf numFmtId="167" fontId="6" fillId="0" borderId="0" xfId="2" applyNumberFormat="1" applyFont="1" applyBorder="1" applyProtection="1">
      <protection hidden="1"/>
    </xf>
    <xf numFmtId="0" fontId="9" fillId="0" borderId="0" xfId="0" applyFont="1" applyAlignment="1" applyProtection="1">
      <alignment horizontal="left"/>
      <protection hidden="1"/>
    </xf>
    <xf numFmtId="167" fontId="1" fillId="0" borderId="0" xfId="0" applyNumberFormat="1" applyFont="1" applyProtection="1">
      <protection hidden="1"/>
    </xf>
    <xf numFmtId="44" fontId="1" fillId="0" borderId="0" xfId="2" applyFont="1" applyProtection="1">
      <protection hidden="1"/>
    </xf>
    <xf numFmtId="7" fontId="1" fillId="0" borderId="0" xfId="0" applyNumberFormat="1" applyFont="1" applyProtection="1">
      <protection hidden="1"/>
    </xf>
    <xf numFmtId="0" fontId="25" fillId="8" borderId="1" xfId="0" applyFont="1" applyFill="1" applyBorder="1"/>
    <xf numFmtId="0" fontId="25" fillId="8" borderId="1" xfId="0" applyFont="1" applyFill="1" applyBorder="1" applyProtection="1">
      <protection hidden="1"/>
    </xf>
    <xf numFmtId="165" fontId="25" fillId="8" borderId="1" xfId="0" applyNumberFormat="1" applyFont="1" applyFill="1" applyBorder="1" applyAlignment="1">
      <alignment horizontal="left"/>
    </xf>
    <xf numFmtId="7" fontId="25" fillId="8" borderId="1" xfId="0" applyNumberFormat="1" applyFont="1" applyFill="1" applyBorder="1"/>
    <xf numFmtId="43" fontId="26" fillId="0" borderId="8" xfId="1" applyFont="1" applyBorder="1" applyProtection="1">
      <protection hidden="1"/>
    </xf>
    <xf numFmtId="14" fontId="9" fillId="0" borderId="0" xfId="0" applyNumberFormat="1" applyFont="1" applyAlignment="1" applyProtection="1">
      <alignment horizontal="center"/>
      <protection hidden="1"/>
    </xf>
    <xf numFmtId="0" fontId="28" fillId="0" borderId="0" xfId="0" applyFont="1" applyProtection="1">
      <protection hidden="1"/>
    </xf>
    <xf numFmtId="43" fontId="28" fillId="0" borderId="0" xfId="1" applyFont="1" applyProtection="1">
      <protection hidden="1"/>
    </xf>
    <xf numFmtId="0" fontId="29" fillId="0" borderId="0" xfId="0" applyFont="1" applyAlignment="1" applyProtection="1">
      <alignment horizontal="center"/>
      <protection hidden="1"/>
    </xf>
    <xf numFmtId="43" fontId="29" fillId="0" borderId="0" xfId="1" applyFont="1" applyBorder="1" applyAlignment="1" applyProtection="1">
      <alignment horizontal="center"/>
      <protection hidden="1"/>
    </xf>
    <xf numFmtId="0" fontId="29" fillId="0" borderId="0" xfId="0" applyFont="1" applyProtection="1">
      <protection hidden="1"/>
    </xf>
    <xf numFmtId="0" fontId="30" fillId="0" borderId="0" xfId="0" applyFont="1" applyProtection="1">
      <protection hidden="1"/>
    </xf>
    <xf numFmtId="43" fontId="30" fillId="0" borderId="0" xfId="1" applyFont="1" applyProtection="1">
      <protection hidden="1"/>
    </xf>
    <xf numFmtId="0" fontId="27" fillId="0" borderId="0" xfId="0" applyFont="1" applyAlignment="1" applyProtection="1">
      <alignment horizontal="left" vertical="top" wrapText="1"/>
      <protection hidden="1"/>
    </xf>
    <xf numFmtId="0" fontId="28" fillId="0" borderId="0" xfId="0" applyFont="1" applyAlignment="1" applyProtection="1">
      <alignment wrapText="1"/>
      <protection hidden="1"/>
    </xf>
    <xf numFmtId="43" fontId="27" fillId="0" borderId="0" xfId="1" applyFont="1" applyAlignment="1" applyProtection="1">
      <alignment horizontal="left" vertical="top" wrapText="1"/>
      <protection hidden="1"/>
    </xf>
    <xf numFmtId="14" fontId="28" fillId="0" borderId="0" xfId="0" applyNumberFormat="1" applyFont="1" applyProtection="1">
      <protection hidden="1"/>
    </xf>
    <xf numFmtId="44" fontId="28" fillId="0" borderId="0" xfId="0" applyNumberFormat="1" applyFont="1" applyProtection="1">
      <protection hidden="1"/>
    </xf>
    <xf numFmtId="43" fontId="28" fillId="0" borderId="0" xfId="1" applyFont="1" applyFill="1" applyProtection="1">
      <protection hidden="1"/>
    </xf>
    <xf numFmtId="0" fontId="27" fillId="9" borderId="8" xfId="0" quotePrefix="1" applyFont="1" applyFill="1" applyBorder="1" applyProtection="1">
      <protection hidden="1"/>
    </xf>
    <xf numFmtId="0" fontId="26" fillId="9" borderId="8" xfId="0" applyFont="1" applyFill="1" applyBorder="1" applyAlignment="1" applyProtection="1">
      <alignment horizontal="center"/>
      <protection hidden="1"/>
    </xf>
    <xf numFmtId="0" fontId="27" fillId="9" borderId="8" xfId="0" applyFont="1" applyFill="1" applyBorder="1" applyAlignment="1" applyProtection="1">
      <alignment horizontal="right"/>
      <protection hidden="1"/>
    </xf>
    <xf numFmtId="14" fontId="27" fillId="9" borderId="8" xfId="0" applyNumberFormat="1" applyFont="1" applyFill="1" applyBorder="1" applyProtection="1">
      <protection hidden="1"/>
    </xf>
    <xf numFmtId="14" fontId="30" fillId="0" borderId="0" xfId="0" applyNumberFormat="1" applyFont="1" applyProtection="1">
      <protection hidden="1"/>
    </xf>
    <xf numFmtId="0" fontId="10" fillId="0" borderId="2" xfId="0" applyFont="1" applyBorder="1" applyAlignment="1">
      <alignment horizontal="left"/>
    </xf>
    <xf numFmtId="0" fontId="10" fillId="0" borderId="3" xfId="0" applyFont="1" applyBorder="1" applyAlignment="1">
      <alignment horizontal="left"/>
    </xf>
    <xf numFmtId="0" fontId="10" fillId="0" borderId="4" xfId="0" applyFont="1" applyBorder="1" applyAlignment="1">
      <alignment horizontal="left"/>
    </xf>
    <xf numFmtId="167" fontId="14" fillId="5" borderId="0" xfId="0" applyNumberFormat="1" applyFont="1" applyFill="1"/>
    <xf numFmtId="167" fontId="15" fillId="5" borderId="0" xfId="0" applyNumberFormat="1" applyFont="1" applyFill="1"/>
    <xf numFmtId="167" fontId="15" fillId="5" borderId="0" xfId="2" applyNumberFormat="1" applyFont="1" applyFill="1" applyProtection="1"/>
    <xf numFmtId="167" fontId="15" fillId="5" borderId="0" xfId="0" applyNumberFormat="1" applyFont="1" applyFill="1" applyAlignment="1">
      <alignment horizontal="left"/>
    </xf>
    <xf numFmtId="167" fontId="31" fillId="0" borderId="0" xfId="0" applyNumberFormat="1" applyFont="1" applyProtection="1">
      <protection hidden="1"/>
    </xf>
    <xf numFmtId="167" fontId="31" fillId="0" borderId="0" xfId="0" quotePrefix="1" applyNumberFormat="1" applyFont="1" applyAlignment="1" applyProtection="1">
      <alignment horizontal="left"/>
      <protection hidden="1"/>
    </xf>
    <xf numFmtId="0" fontId="32" fillId="0" borderId="0" xfId="0" applyFont="1" applyProtection="1">
      <protection hidden="1"/>
    </xf>
    <xf numFmtId="0" fontId="8" fillId="0" borderId="5" xfId="0" applyFont="1" applyBorder="1" applyAlignment="1">
      <alignment vertical="center"/>
    </xf>
    <xf numFmtId="0" fontId="9" fillId="0" borderId="9" xfId="0" applyFont="1" applyBorder="1" applyAlignment="1">
      <alignment horizontal="center"/>
    </xf>
    <xf numFmtId="0" fontId="18" fillId="0" borderId="0" xfId="0" applyFont="1" applyAlignment="1" applyProtection="1">
      <alignment vertical="center"/>
      <protection hidden="1"/>
    </xf>
    <xf numFmtId="10" fontId="9" fillId="0" borderId="7" xfId="3" applyNumberFormat="1" applyFont="1" applyFill="1" applyBorder="1" applyAlignment="1" applyProtection="1">
      <alignment vertical="center"/>
      <protection hidden="1"/>
    </xf>
    <xf numFmtId="10" fontId="34" fillId="0" borderId="7" xfId="3" applyNumberFormat="1" applyFont="1" applyFill="1" applyBorder="1" applyAlignment="1" applyProtection="1">
      <protection hidden="1"/>
    </xf>
    <xf numFmtId="0" fontId="35" fillId="5" borderId="0" xfId="0" applyFont="1" applyFill="1" applyAlignment="1">
      <alignment horizontal="left" vertical="center"/>
    </xf>
    <xf numFmtId="167" fontId="35" fillId="5" borderId="0" xfId="0" applyNumberFormat="1" applyFont="1" applyFill="1" applyAlignment="1">
      <alignment vertical="center"/>
    </xf>
    <xf numFmtId="167" fontId="36" fillId="5" borderId="0" xfId="0" applyNumberFormat="1" applyFont="1" applyFill="1" applyAlignment="1">
      <alignment vertical="center"/>
    </xf>
    <xf numFmtId="167" fontId="36" fillId="5" borderId="0" xfId="2" applyNumberFormat="1" applyFont="1" applyFill="1" applyAlignment="1" applyProtection="1">
      <alignment vertical="center"/>
    </xf>
    <xf numFmtId="167" fontId="36" fillId="5" borderId="0" xfId="0" applyNumberFormat="1" applyFont="1" applyFill="1" applyAlignment="1">
      <alignment horizontal="left" vertical="center"/>
    </xf>
    <xf numFmtId="0" fontId="35" fillId="0" borderId="0" xfId="0" applyFont="1" applyAlignment="1">
      <alignment horizontal="left" wrapText="1"/>
    </xf>
    <xf numFmtId="167" fontId="33" fillId="0" borderId="0" xfId="0" applyNumberFormat="1" applyFont="1" applyAlignment="1">
      <alignment horizontal="left"/>
    </xf>
    <xf numFmtId="0" fontId="35" fillId="0" borderId="0" xfId="0" applyFont="1" applyAlignment="1">
      <alignment horizontal="left" vertical="center"/>
    </xf>
    <xf numFmtId="167" fontId="15" fillId="0" borderId="0" xfId="0" applyNumberFormat="1" applyFont="1"/>
    <xf numFmtId="167" fontId="15" fillId="0" borderId="0" xfId="2" applyNumberFormat="1" applyFont="1" applyFill="1" applyProtection="1"/>
    <xf numFmtId="167" fontId="15" fillId="0" borderId="0" xfId="0" applyNumberFormat="1" applyFont="1" applyAlignment="1">
      <alignment horizontal="left"/>
    </xf>
    <xf numFmtId="167" fontId="35" fillId="0" borderId="0" xfId="0" applyNumberFormat="1" applyFont="1" applyAlignment="1">
      <alignment vertical="center"/>
    </xf>
    <xf numFmtId="167" fontId="36" fillId="0" borderId="0" xfId="0" applyNumberFormat="1" applyFont="1" applyAlignment="1">
      <alignment vertical="center"/>
    </xf>
    <xf numFmtId="167" fontId="36" fillId="0" borderId="0" xfId="2" applyNumberFormat="1" applyFont="1" applyFill="1" applyAlignment="1" applyProtection="1">
      <alignment vertical="center"/>
    </xf>
    <xf numFmtId="167" fontId="36" fillId="0" borderId="0" xfId="0" applyNumberFormat="1" applyFont="1" applyAlignment="1">
      <alignment horizontal="left" vertical="center"/>
    </xf>
    <xf numFmtId="0" fontId="37" fillId="0" borderId="0" xfId="0" applyFont="1" applyAlignment="1">
      <alignment horizontal="center"/>
    </xf>
    <xf numFmtId="167" fontId="13" fillId="0" borderId="0" xfId="0" applyNumberFormat="1" applyFont="1" applyAlignment="1" applyProtection="1">
      <alignment horizontal="left"/>
      <protection hidden="1"/>
    </xf>
    <xf numFmtId="167" fontId="13" fillId="0" borderId="0" xfId="2" applyNumberFormat="1" applyFont="1" applyBorder="1" applyProtection="1">
      <protection hidden="1"/>
    </xf>
    <xf numFmtId="167" fontId="13" fillId="0" borderId="0" xfId="2" applyNumberFormat="1" applyFont="1" applyBorder="1" applyAlignment="1" applyProtection="1">
      <protection hidden="1"/>
    </xf>
    <xf numFmtId="0" fontId="13" fillId="0" borderId="0" xfId="0" applyFont="1" applyProtection="1">
      <protection hidden="1"/>
    </xf>
    <xf numFmtId="167" fontId="13" fillId="0" borderId="0" xfId="2" applyNumberFormat="1" applyFont="1" applyFill="1" applyBorder="1" applyAlignment="1" applyProtection="1">
      <protection hidden="1"/>
    </xf>
    <xf numFmtId="0" fontId="9" fillId="0" borderId="0" xfId="0" applyFont="1" applyAlignment="1">
      <alignment horizontal="center"/>
    </xf>
    <xf numFmtId="0" fontId="38" fillId="4" borderId="16" xfId="0" applyFont="1" applyFill="1" applyBorder="1" applyAlignment="1" applyProtection="1">
      <alignment horizontal="center" wrapText="1"/>
      <protection hidden="1"/>
    </xf>
    <xf numFmtId="0" fontId="38" fillId="4" borderId="17" xfId="0" applyFont="1" applyFill="1" applyBorder="1" applyAlignment="1" applyProtection="1">
      <alignment horizontal="center" wrapText="1"/>
      <protection hidden="1"/>
    </xf>
    <xf numFmtId="0" fontId="38" fillId="4" borderId="18" xfId="0" applyFont="1" applyFill="1" applyBorder="1" applyAlignment="1" applyProtection="1">
      <alignment horizontal="center" wrapText="1"/>
      <protection hidden="1"/>
    </xf>
    <xf numFmtId="44" fontId="9" fillId="2" borderId="1" xfId="2" applyFont="1" applyFill="1" applyBorder="1" applyProtection="1">
      <protection locked="0"/>
    </xf>
    <xf numFmtId="0" fontId="39" fillId="0" borderId="1" xfId="0" applyFont="1" applyBorder="1" applyAlignment="1" applyProtection="1">
      <alignment wrapText="1"/>
      <protection hidden="1"/>
    </xf>
    <xf numFmtId="0" fontId="14" fillId="4" borderId="2" xfId="0" applyFont="1" applyFill="1" applyBorder="1" applyProtection="1">
      <protection hidden="1"/>
    </xf>
    <xf numFmtId="168" fontId="9" fillId="2" borderId="2" xfId="1" applyNumberFormat="1" applyFont="1" applyFill="1" applyBorder="1" applyAlignment="1" applyProtection="1">
      <alignment horizontal="center"/>
      <protection locked="0" hidden="1"/>
    </xf>
    <xf numFmtId="0" fontId="9" fillId="2" borderId="1" xfId="0" applyFont="1" applyFill="1" applyBorder="1" applyAlignment="1" applyProtection="1">
      <alignment horizontal="right"/>
      <protection locked="0" hidden="1"/>
    </xf>
    <xf numFmtId="169" fontId="9" fillId="2" borderId="19" xfId="0" applyNumberFormat="1" applyFont="1" applyFill="1" applyBorder="1" applyAlignment="1" applyProtection="1">
      <alignment horizontal="center" wrapText="1"/>
      <protection locked="0" hidden="1"/>
    </xf>
    <xf numFmtId="169" fontId="9" fillId="2" borderId="20" xfId="0" applyNumberFormat="1" applyFont="1" applyFill="1" applyBorder="1" applyAlignment="1" applyProtection="1">
      <alignment horizontal="center" wrapText="1"/>
      <protection locked="0" hidden="1"/>
    </xf>
    <xf numFmtId="169" fontId="9" fillId="2" borderId="21" xfId="0" applyNumberFormat="1" applyFont="1" applyFill="1" applyBorder="1" applyAlignment="1" applyProtection="1">
      <alignment horizontal="center" wrapText="1"/>
      <protection locked="0" hidden="1"/>
    </xf>
    <xf numFmtId="44" fontId="9" fillId="2" borderId="1" xfId="2" applyFont="1" applyFill="1" applyBorder="1" applyProtection="1">
      <protection locked="0" hidden="1"/>
    </xf>
    <xf numFmtId="167" fontId="34" fillId="0" borderId="0" xfId="0" applyNumberFormat="1" applyFont="1" applyAlignment="1" applyProtection="1">
      <alignment horizontal="left" wrapText="1"/>
      <protection hidden="1"/>
    </xf>
    <xf numFmtId="0" fontId="18" fillId="0" borderId="0" xfId="2" applyNumberFormat="1" applyFont="1" applyAlignment="1" applyProtection="1">
      <alignment horizontal="left" vertical="top" wrapText="1"/>
      <protection hidden="1"/>
    </xf>
    <xf numFmtId="0" fontId="1" fillId="0" borderId="0" xfId="0" applyFont="1"/>
    <xf numFmtId="0" fontId="25" fillId="8" borderId="1" xfId="0" applyFont="1" applyFill="1" applyBorder="1" applyAlignment="1">
      <alignment vertical="center" wrapText="1"/>
    </xf>
    <xf numFmtId="0" fontId="25" fillId="0" borderId="1" xfId="0" applyFont="1" applyBorder="1"/>
    <xf numFmtId="167" fontId="34" fillId="0" borderId="0" xfId="0" applyNumberFormat="1" applyFont="1"/>
    <xf numFmtId="7" fontId="28" fillId="0" borderId="0" xfId="0" applyNumberFormat="1" applyFont="1" applyProtection="1">
      <protection hidden="1"/>
    </xf>
    <xf numFmtId="10" fontId="9" fillId="0" borderId="0" xfId="3" applyNumberFormat="1" applyFont="1" applyFill="1" applyBorder="1" applyAlignment="1" applyProtection="1">
      <alignment vertical="center"/>
      <protection hidden="1"/>
    </xf>
    <xf numFmtId="0" fontId="28" fillId="0" borderId="2" xfId="0" applyFont="1" applyBorder="1" applyProtection="1">
      <protection hidden="1"/>
    </xf>
    <xf numFmtId="14" fontId="27" fillId="0" borderId="4" xfId="0" applyNumberFormat="1" applyFont="1" applyBorder="1" applyAlignment="1" applyProtection="1">
      <alignment horizontal="center"/>
      <protection hidden="1"/>
    </xf>
    <xf numFmtId="0" fontId="27" fillId="0" borderId="1" xfId="0" applyFont="1" applyBorder="1" applyAlignment="1" applyProtection="1">
      <alignment horizontal="center"/>
      <protection hidden="1"/>
    </xf>
    <xf numFmtId="165" fontId="1" fillId="0" borderId="0" xfId="0" applyNumberFormat="1" applyFont="1" applyAlignment="1" applyProtection="1">
      <alignment horizontal="right"/>
      <protection hidden="1"/>
    </xf>
    <xf numFmtId="5" fontId="1" fillId="0" borderId="0" xfId="2" applyNumberFormat="1" applyFont="1" applyFill="1" applyBorder="1" applyAlignment="1" applyProtection="1">
      <alignment horizontal="right" vertical="top"/>
      <protection hidden="1"/>
    </xf>
    <xf numFmtId="166" fontId="1" fillId="0" borderId="0" xfId="1" applyNumberFormat="1" applyFont="1" applyFill="1" applyBorder="1" applyAlignment="1" applyProtection="1">
      <alignment horizontal="right"/>
      <protection hidden="1"/>
    </xf>
    <xf numFmtId="0" fontId="1" fillId="0" borderId="0" xfId="0" applyFont="1" applyAlignment="1" applyProtection="1">
      <alignment horizontal="right"/>
      <protection hidden="1"/>
    </xf>
    <xf numFmtId="8" fontId="1" fillId="0" borderId="0" xfId="1" applyNumberFormat="1" applyFont="1" applyProtection="1">
      <protection hidden="1"/>
    </xf>
    <xf numFmtId="43" fontId="1" fillId="0" borderId="0" xfId="1" applyFont="1" applyProtection="1">
      <protection hidden="1"/>
    </xf>
    <xf numFmtId="165" fontId="1" fillId="5" borderId="1" xfId="0" applyNumberFormat="1" applyFont="1" applyFill="1" applyBorder="1" applyAlignment="1" applyProtection="1">
      <alignment horizontal="left"/>
      <protection hidden="1"/>
    </xf>
    <xf numFmtId="43" fontId="1" fillId="0" borderId="1" xfId="1" applyFont="1" applyBorder="1" applyProtection="1">
      <protection hidden="1"/>
    </xf>
    <xf numFmtId="44" fontId="1" fillId="0" borderId="1" xfId="0" applyNumberFormat="1" applyFont="1" applyBorder="1" applyProtection="1">
      <protection hidden="1"/>
    </xf>
    <xf numFmtId="44" fontId="1" fillId="0" borderId="1" xfId="2" applyFont="1" applyFill="1" applyBorder="1" applyProtection="1">
      <protection hidden="1"/>
    </xf>
    <xf numFmtId="0" fontId="46" fillId="0" borderId="0" xfId="0" applyFont="1" applyAlignment="1">
      <alignment horizontal="center"/>
    </xf>
    <xf numFmtId="0" fontId="46" fillId="0" borderId="0" xfId="0" applyFont="1"/>
    <xf numFmtId="0" fontId="47" fillId="0" borderId="0" xfId="0" applyFont="1"/>
    <xf numFmtId="0" fontId="16" fillId="0" borderId="0" xfId="0" applyFont="1" applyAlignment="1">
      <alignment horizontal="center"/>
    </xf>
    <xf numFmtId="0" fontId="1" fillId="0" borderId="0" xfId="0" applyFont="1" applyAlignment="1">
      <alignment horizontal="left"/>
    </xf>
    <xf numFmtId="44" fontId="1" fillId="0" borderId="0" xfId="0" applyNumberFormat="1" applyFont="1"/>
    <xf numFmtId="44" fontId="14" fillId="2" borderId="1" xfId="2" applyFont="1" applyFill="1" applyBorder="1" applyProtection="1">
      <protection locked="0" hidden="1"/>
    </xf>
    <xf numFmtId="44" fontId="10" fillId="0" borderId="1" xfId="2" applyFont="1" applyBorder="1" applyProtection="1">
      <protection hidden="1"/>
    </xf>
    <xf numFmtId="44" fontId="10" fillId="0" borderId="1" xfId="2" applyFont="1" applyFill="1" applyBorder="1" applyProtection="1">
      <protection hidden="1"/>
    </xf>
    <xf numFmtId="167" fontId="1" fillId="0" borderId="0" xfId="2" applyNumberFormat="1" applyFont="1" applyProtection="1">
      <protection hidden="1"/>
    </xf>
    <xf numFmtId="167" fontId="1" fillId="0" borderId="0" xfId="2" applyNumberFormat="1" applyFont="1" applyBorder="1" applyProtection="1">
      <protection hidden="1"/>
    </xf>
    <xf numFmtId="168" fontId="1" fillId="0" borderId="0" xfId="0" applyNumberFormat="1" applyFont="1" applyAlignment="1">
      <alignment horizontal="left"/>
    </xf>
    <xf numFmtId="167" fontId="1" fillId="0" borderId="1" xfId="2" applyNumberFormat="1" applyFont="1" applyBorder="1" applyProtection="1"/>
    <xf numFmtId="44" fontId="1" fillId="0" borderId="0" xfId="2" applyFont="1" applyFill="1" applyProtection="1"/>
    <xf numFmtId="0" fontId="1" fillId="0" borderId="0" xfId="0" applyFont="1" applyAlignment="1">
      <alignment horizontal="left" vertical="top"/>
    </xf>
    <xf numFmtId="0" fontId="45" fillId="0" borderId="0" xfId="0" applyFont="1"/>
    <xf numFmtId="0" fontId="48" fillId="10" borderId="0" xfId="0" applyFont="1" applyFill="1"/>
    <xf numFmtId="0" fontId="0" fillId="10" borderId="0" xfId="0" applyFill="1"/>
    <xf numFmtId="0" fontId="48" fillId="10" borderId="0" xfId="0" applyFont="1" applyFill="1" applyAlignment="1">
      <alignment horizontal="left" vertical="top"/>
    </xf>
    <xf numFmtId="0" fontId="0" fillId="10" borderId="0" xfId="0" applyFill="1" applyAlignment="1">
      <alignment horizontal="left" vertical="top" wrapText="1"/>
    </xf>
    <xf numFmtId="0" fontId="0" fillId="0" borderId="0" xfId="0" applyAlignment="1">
      <alignment horizontal="center" vertical="top"/>
    </xf>
    <xf numFmtId="0" fontId="0" fillId="0" borderId="0" xfId="0" applyAlignment="1">
      <alignment horizontal="left" vertical="top"/>
    </xf>
    <xf numFmtId="0" fontId="0" fillId="0" borderId="0" xfId="0" applyAlignment="1">
      <alignment horizontal="left" vertical="top" wrapText="1"/>
    </xf>
    <xf numFmtId="0" fontId="48" fillId="0" borderId="0" xfId="0" applyFont="1" applyAlignment="1">
      <alignment horizontal="left" vertical="top"/>
    </xf>
    <xf numFmtId="0" fontId="49" fillId="0" borderId="0" xfId="0" applyFont="1" applyAlignment="1">
      <alignment vertical="top" wrapText="1"/>
    </xf>
    <xf numFmtId="49" fontId="0" fillId="0" borderId="0" xfId="0" applyNumberFormat="1" applyAlignment="1">
      <alignment horizontal="left"/>
    </xf>
    <xf numFmtId="49" fontId="50" fillId="0" borderId="0" xfId="0" applyNumberFormat="1" applyFont="1" applyAlignment="1">
      <alignment horizontal="left"/>
    </xf>
    <xf numFmtId="0" fontId="48" fillId="0" borderId="0" xfId="0" applyFont="1"/>
    <xf numFmtId="170" fontId="0" fillId="0" borderId="0" xfId="0" applyNumberFormat="1"/>
    <xf numFmtId="0" fontId="0" fillId="0" borderId="22" xfId="0" applyBorder="1"/>
    <xf numFmtId="170" fontId="44" fillId="0" borderId="22" xfId="0" applyNumberFormat="1" applyFont="1" applyBorder="1"/>
    <xf numFmtId="0" fontId="44" fillId="0" borderId="0" xfId="0" applyFont="1"/>
    <xf numFmtId="0" fontId="51" fillId="0" borderId="0" xfId="0" applyFont="1"/>
    <xf numFmtId="170" fontId="44" fillId="0" borderId="0" xfId="0" applyNumberFormat="1" applyFont="1"/>
    <xf numFmtId="170" fontId="0" fillId="0" borderId="22" xfId="0" applyNumberFormat="1" applyBorder="1"/>
    <xf numFmtId="170" fontId="0" fillId="10" borderId="0" xfId="0" applyNumberFormat="1" applyFill="1"/>
    <xf numFmtId="44" fontId="1" fillId="11" borderId="1" xfId="2" applyFont="1" applyFill="1" applyBorder="1" applyProtection="1">
      <protection hidden="1"/>
    </xf>
    <xf numFmtId="44" fontId="10" fillId="11" borderId="1" xfId="2" applyFont="1" applyFill="1" applyBorder="1" applyProtection="1">
      <protection hidden="1"/>
    </xf>
    <xf numFmtId="44" fontId="1" fillId="11" borderId="1" xfId="0" applyNumberFormat="1" applyFont="1" applyFill="1" applyBorder="1" applyProtection="1">
      <protection hidden="1"/>
    </xf>
    <xf numFmtId="44" fontId="10" fillId="11" borderId="1" xfId="0" applyNumberFormat="1" applyFont="1" applyFill="1" applyBorder="1" applyProtection="1">
      <protection hidden="1"/>
    </xf>
    <xf numFmtId="0" fontId="49" fillId="0" borderId="0" xfId="0" applyFont="1" applyAlignment="1">
      <alignment horizontal="left" vertical="top" wrapText="1"/>
    </xf>
    <xf numFmtId="0" fontId="52" fillId="0" borderId="0" xfId="0" applyFont="1" applyAlignment="1">
      <alignment horizontal="left"/>
    </xf>
    <xf numFmtId="167" fontId="53" fillId="0" borderId="0" xfId="0" applyNumberFormat="1" applyFont="1" applyProtection="1">
      <protection hidden="1"/>
    </xf>
    <xf numFmtId="5" fontId="54" fillId="0" borderId="0" xfId="2" quotePrefix="1" applyNumberFormat="1" applyFont="1" applyFill="1" applyBorder="1" applyAlignment="1" applyProtection="1">
      <alignment horizontal="left" vertical="top"/>
      <protection hidden="1"/>
    </xf>
    <xf numFmtId="0" fontId="12" fillId="0" borderId="0" xfId="0" applyFont="1" applyAlignment="1">
      <alignment horizontal="center"/>
    </xf>
    <xf numFmtId="44" fontId="1" fillId="0" borderId="3" xfId="0" applyNumberFormat="1" applyFont="1" applyBorder="1"/>
    <xf numFmtId="167" fontId="0" fillId="0" borderId="0" xfId="0" quotePrefix="1" applyNumberFormat="1"/>
    <xf numFmtId="167" fontId="0" fillId="0" borderId="0" xfId="0" applyNumberFormat="1"/>
    <xf numFmtId="167" fontId="0" fillId="0" borderId="3" xfId="0" applyNumberFormat="1" applyBorder="1"/>
    <xf numFmtId="0" fontId="49" fillId="0" borderId="0" xfId="0" quotePrefix="1" applyFont="1"/>
    <xf numFmtId="169" fontId="49" fillId="0" borderId="0" xfId="0" applyNumberFormat="1" applyFont="1"/>
    <xf numFmtId="0" fontId="49" fillId="0" borderId="0" xfId="0" applyFont="1"/>
    <xf numFmtId="167" fontId="49" fillId="0" borderId="0" xfId="0" applyNumberFormat="1" applyFont="1"/>
    <xf numFmtId="0" fontId="55" fillId="0" borderId="0" xfId="0" applyFont="1"/>
    <xf numFmtId="167" fontId="55" fillId="0" borderId="3" xfId="0" applyNumberFormat="1" applyFont="1" applyBorder="1"/>
    <xf numFmtId="169" fontId="44" fillId="0" borderId="0" xfId="0" applyNumberFormat="1" applyFont="1"/>
    <xf numFmtId="169" fontId="0" fillId="0" borderId="0" xfId="0" applyNumberFormat="1"/>
    <xf numFmtId="14" fontId="13" fillId="0" borderId="0" xfId="2" applyNumberFormat="1" applyFont="1" applyFill="1" applyBorder="1" applyAlignment="1" applyProtection="1">
      <alignment horizontal="left"/>
      <protection hidden="1"/>
    </xf>
    <xf numFmtId="166" fontId="13" fillId="0" borderId="0" xfId="1" applyNumberFormat="1" applyFont="1" applyBorder="1" applyProtection="1">
      <protection hidden="1"/>
    </xf>
    <xf numFmtId="169" fontId="28" fillId="0" borderId="0" xfId="1" applyNumberFormat="1" applyFont="1" applyProtection="1">
      <protection hidden="1"/>
    </xf>
    <xf numFmtId="44" fontId="5" fillId="11" borderId="1" xfId="2" applyFont="1" applyFill="1" applyBorder="1" applyProtection="1">
      <protection hidden="1"/>
    </xf>
    <xf numFmtId="44" fontId="5" fillId="11" borderId="1" xfId="0" applyNumberFormat="1" applyFont="1" applyFill="1" applyBorder="1" applyProtection="1">
      <protection hidden="1"/>
    </xf>
    <xf numFmtId="44" fontId="1" fillId="0" borderId="0" xfId="0" applyNumberFormat="1" applyFont="1" applyProtection="1">
      <protection hidden="1"/>
    </xf>
    <xf numFmtId="44" fontId="5" fillId="12" borderId="1" xfId="0" applyNumberFormat="1" applyFont="1" applyFill="1" applyBorder="1" applyProtection="1">
      <protection hidden="1"/>
    </xf>
    <xf numFmtId="0" fontId="10" fillId="4" borderId="1" xfId="0" applyFont="1" applyFill="1" applyBorder="1"/>
    <xf numFmtId="167" fontId="5" fillId="4" borderId="1" xfId="2" applyNumberFormat="1" applyFont="1" applyFill="1" applyBorder="1" applyProtection="1"/>
    <xf numFmtId="169" fontId="11" fillId="0" borderId="0" xfId="0" applyNumberFormat="1" applyFont="1" applyProtection="1">
      <protection hidden="1"/>
    </xf>
    <xf numFmtId="0" fontId="49" fillId="0" borderId="0" xfId="0" applyFont="1" applyAlignment="1">
      <alignment horizontal="left" vertical="top" wrapText="1"/>
    </xf>
    <xf numFmtId="0" fontId="50" fillId="0" borderId="0" xfId="0" applyFont="1" applyAlignment="1">
      <alignment horizontal="left" vertical="top"/>
    </xf>
    <xf numFmtId="49" fontId="50" fillId="0" borderId="0" xfId="0" applyNumberFormat="1" applyFont="1" applyAlignment="1">
      <alignment horizontal="left"/>
    </xf>
    <xf numFmtId="49" fontId="0" fillId="0" borderId="0" xfId="0" applyNumberFormat="1" applyAlignment="1">
      <alignment horizontal="left" vertical="top" wrapText="1"/>
    </xf>
    <xf numFmtId="0" fontId="0" fillId="0" borderId="0" xfId="0" applyAlignment="1">
      <alignment horizontal="left" vertical="top" wrapText="1"/>
    </xf>
    <xf numFmtId="0" fontId="0" fillId="0" borderId="0" xfId="0" applyAlignment="1">
      <alignment horizontal="left" vertical="top"/>
    </xf>
    <xf numFmtId="0" fontId="10" fillId="5" borderId="2" xfId="0" applyFont="1" applyFill="1" applyBorder="1" applyAlignment="1" applyProtection="1">
      <alignment horizontal="left" wrapText="1"/>
      <protection hidden="1"/>
    </xf>
    <xf numFmtId="0" fontId="10" fillId="5" borderId="3" xfId="0" applyFont="1" applyFill="1" applyBorder="1" applyAlignment="1" applyProtection="1">
      <alignment horizontal="left" wrapText="1"/>
      <protection hidden="1"/>
    </xf>
    <xf numFmtId="0" fontId="10" fillId="5" borderId="4" xfId="0" applyFont="1" applyFill="1" applyBorder="1" applyAlignment="1" applyProtection="1">
      <alignment horizontal="left" wrapText="1"/>
      <protection hidden="1"/>
    </xf>
    <xf numFmtId="0" fontId="14" fillId="4" borderId="2" xfId="0" applyFont="1" applyFill="1" applyBorder="1" applyAlignment="1" applyProtection="1">
      <alignment horizontal="left" wrapText="1"/>
      <protection hidden="1"/>
    </xf>
    <xf numFmtId="0" fontId="14" fillId="4" borderId="3" xfId="0" applyFont="1" applyFill="1" applyBorder="1" applyAlignment="1" applyProtection="1">
      <alignment horizontal="left" wrapText="1"/>
      <protection hidden="1"/>
    </xf>
    <xf numFmtId="0" fontId="14" fillId="4" borderId="4" xfId="0" applyFont="1" applyFill="1" applyBorder="1" applyAlignment="1" applyProtection="1">
      <alignment horizontal="left" wrapText="1"/>
      <protection hidden="1"/>
    </xf>
    <xf numFmtId="44" fontId="9" fillId="2" borderId="2" xfId="2" applyFont="1" applyFill="1" applyBorder="1" applyAlignment="1" applyProtection="1">
      <alignment horizontal="right"/>
      <protection locked="0" hidden="1"/>
    </xf>
    <xf numFmtId="7" fontId="9" fillId="2" borderId="4" xfId="2" applyNumberFormat="1" applyFont="1" applyFill="1" applyBorder="1" applyAlignment="1" applyProtection="1">
      <alignment horizontal="right"/>
      <protection locked="0" hidden="1"/>
    </xf>
    <xf numFmtId="0" fontId="14" fillId="4" borderId="2" xfId="0" applyFont="1" applyFill="1" applyBorder="1" applyProtection="1">
      <protection hidden="1"/>
    </xf>
    <xf numFmtId="0" fontId="14" fillId="4" borderId="3" xfId="0" applyFont="1" applyFill="1" applyBorder="1" applyProtection="1">
      <protection hidden="1"/>
    </xf>
    <xf numFmtId="0" fontId="14" fillId="4" borderId="4" xfId="0" applyFont="1" applyFill="1" applyBorder="1" applyProtection="1">
      <protection hidden="1"/>
    </xf>
    <xf numFmtId="0" fontId="1" fillId="4" borderId="2" xfId="0" applyFont="1" applyFill="1" applyBorder="1" applyProtection="1">
      <protection hidden="1"/>
    </xf>
    <xf numFmtId="0" fontId="2" fillId="4" borderId="3" xfId="0" applyFont="1" applyFill="1" applyBorder="1" applyProtection="1">
      <protection hidden="1"/>
    </xf>
    <xf numFmtId="0" fontId="2" fillId="4" borderId="4" xfId="0" applyFont="1" applyFill="1" applyBorder="1" applyProtection="1">
      <protection hidden="1"/>
    </xf>
    <xf numFmtId="7" fontId="13" fillId="0" borderId="2" xfId="2" applyNumberFormat="1" applyFont="1" applyFill="1" applyBorder="1" applyAlignment="1" applyProtection="1">
      <alignment horizontal="right"/>
      <protection hidden="1"/>
    </xf>
    <xf numFmtId="7" fontId="13" fillId="0" borderId="4" xfId="2" applyNumberFormat="1" applyFont="1" applyFill="1" applyBorder="1" applyAlignment="1" applyProtection="1">
      <alignment horizontal="right"/>
      <protection hidden="1"/>
    </xf>
    <xf numFmtId="0" fontId="14" fillId="4" borderId="10" xfId="0" applyFont="1" applyFill="1" applyBorder="1" applyAlignment="1" applyProtection="1">
      <alignment horizontal="left" wrapText="1"/>
      <protection hidden="1"/>
    </xf>
    <xf numFmtId="0" fontId="14" fillId="4" borderId="11" xfId="0" applyFont="1" applyFill="1" applyBorder="1" applyAlignment="1" applyProtection="1">
      <alignment horizontal="left" wrapText="1"/>
      <protection hidden="1"/>
    </xf>
    <xf numFmtId="0" fontId="14" fillId="4" borderId="12" xfId="0" applyFont="1" applyFill="1" applyBorder="1" applyAlignment="1" applyProtection="1">
      <alignment horizontal="left" wrapText="1"/>
      <protection hidden="1"/>
    </xf>
    <xf numFmtId="0" fontId="14" fillId="4" borderId="14" xfId="0" applyFont="1" applyFill="1" applyBorder="1" applyAlignment="1" applyProtection="1">
      <alignment horizontal="left" wrapText="1"/>
      <protection hidden="1"/>
    </xf>
    <xf numFmtId="0" fontId="14" fillId="4" borderId="6" xfId="0" applyFont="1" applyFill="1" applyBorder="1" applyAlignment="1" applyProtection="1">
      <alignment horizontal="left" wrapText="1"/>
      <protection hidden="1"/>
    </xf>
    <xf numFmtId="0" fontId="14" fillId="4" borderId="15" xfId="0" applyFont="1" applyFill="1" applyBorder="1" applyAlignment="1" applyProtection="1">
      <alignment horizontal="left" wrapText="1"/>
      <protection hidden="1"/>
    </xf>
    <xf numFmtId="0" fontId="5" fillId="4" borderId="3" xfId="0" applyFont="1" applyFill="1" applyBorder="1" applyProtection="1">
      <protection hidden="1"/>
    </xf>
    <xf numFmtId="0" fontId="5" fillId="4" borderId="4" xfId="0" applyFont="1" applyFill="1" applyBorder="1" applyProtection="1">
      <protection hidden="1"/>
    </xf>
    <xf numFmtId="166" fontId="5" fillId="0" borderId="2" xfId="1" applyNumberFormat="1" applyFont="1" applyBorder="1" applyAlignment="1" applyProtection="1">
      <alignment horizontal="right"/>
      <protection hidden="1"/>
    </xf>
    <xf numFmtId="166" fontId="5" fillId="0" borderId="4" xfId="1" applyNumberFormat="1" applyFont="1" applyBorder="1" applyAlignment="1" applyProtection="1">
      <alignment horizontal="right"/>
      <protection hidden="1"/>
    </xf>
    <xf numFmtId="0" fontId="1" fillId="4" borderId="3" xfId="0" applyFont="1" applyFill="1" applyBorder="1" applyProtection="1">
      <protection hidden="1"/>
    </xf>
    <xf numFmtId="0" fontId="1" fillId="4" borderId="4" xfId="0" applyFont="1" applyFill="1" applyBorder="1" applyProtection="1">
      <protection hidden="1"/>
    </xf>
    <xf numFmtId="166" fontId="23" fillId="3" borderId="2" xfId="4" applyNumberFormat="1" applyFont="1" applyBorder="1" applyAlignment="1" applyProtection="1">
      <alignment horizontal="right"/>
      <protection hidden="1"/>
    </xf>
    <xf numFmtId="166" fontId="23" fillId="3" borderId="4" xfId="4" applyNumberFormat="1" applyFont="1" applyBorder="1" applyAlignment="1" applyProtection="1">
      <alignment horizontal="right"/>
      <protection hidden="1"/>
    </xf>
    <xf numFmtId="44" fontId="13" fillId="0" borderId="2" xfId="2" applyFont="1" applyFill="1" applyBorder="1" applyAlignment="1" applyProtection="1">
      <alignment horizontal="right"/>
      <protection hidden="1"/>
    </xf>
    <xf numFmtId="8" fontId="13" fillId="7" borderId="2" xfId="1" applyNumberFormat="1" applyFont="1" applyFill="1" applyBorder="1" applyAlignment="1" applyProtection="1">
      <alignment horizontal="right"/>
      <protection hidden="1"/>
    </xf>
    <xf numFmtId="8" fontId="13" fillId="7" borderId="4" xfId="1" applyNumberFormat="1" applyFont="1" applyFill="1" applyBorder="1" applyAlignment="1" applyProtection="1">
      <alignment horizontal="right"/>
      <protection hidden="1"/>
    </xf>
    <xf numFmtId="44" fontId="9" fillId="2" borderId="4" xfId="2" applyFont="1" applyFill="1" applyBorder="1" applyAlignment="1" applyProtection="1">
      <alignment horizontal="right"/>
      <protection locked="0" hidden="1"/>
    </xf>
    <xf numFmtId="7" fontId="5" fillId="0" borderId="2" xfId="2" applyNumberFormat="1" applyFont="1" applyBorder="1" applyAlignment="1" applyProtection="1">
      <alignment horizontal="right"/>
      <protection hidden="1"/>
    </xf>
    <xf numFmtId="7" fontId="5" fillId="0" borderId="4" xfId="2" applyNumberFormat="1" applyFont="1" applyBorder="1" applyAlignment="1" applyProtection="1">
      <alignment horizontal="right"/>
      <protection hidden="1"/>
    </xf>
    <xf numFmtId="167" fontId="9" fillId="2" borderId="2" xfId="2" applyNumberFormat="1" applyFont="1" applyFill="1" applyBorder="1" applyAlignment="1" applyProtection="1">
      <alignment horizontal="right"/>
      <protection locked="0" hidden="1"/>
    </xf>
    <xf numFmtId="167" fontId="9" fillId="2" borderId="4" xfId="2" applyNumberFormat="1" applyFont="1" applyFill="1" applyBorder="1" applyAlignment="1" applyProtection="1">
      <alignment horizontal="right"/>
      <protection locked="0" hidden="1"/>
    </xf>
    <xf numFmtId="10" fontId="9" fillId="2" borderId="2" xfId="3" applyNumberFormat="1" applyFont="1" applyFill="1" applyBorder="1" applyAlignment="1" applyProtection="1">
      <alignment horizontal="right"/>
      <protection locked="0" hidden="1"/>
    </xf>
    <xf numFmtId="10" fontId="9" fillId="2" borderId="4" xfId="3" applyNumberFormat="1" applyFont="1" applyFill="1" applyBorder="1" applyAlignment="1" applyProtection="1">
      <alignment horizontal="right"/>
      <protection locked="0" hidden="1"/>
    </xf>
    <xf numFmtId="164" fontId="9" fillId="2" borderId="2" xfId="3" applyNumberFormat="1" applyFont="1" applyFill="1" applyBorder="1" applyAlignment="1" applyProtection="1">
      <alignment horizontal="right"/>
      <protection hidden="1"/>
    </xf>
    <xf numFmtId="164" fontId="9" fillId="2" borderId="4" xfId="3" applyNumberFormat="1" applyFont="1" applyFill="1" applyBorder="1" applyAlignment="1" applyProtection="1">
      <alignment horizontal="right"/>
      <protection hidden="1"/>
    </xf>
    <xf numFmtId="0" fontId="9" fillId="2" borderId="2" xfId="0" applyFont="1" applyFill="1" applyBorder="1" applyAlignment="1" applyProtection="1">
      <alignment horizontal="right"/>
      <protection locked="0" hidden="1"/>
    </xf>
    <xf numFmtId="0" fontId="9" fillId="2" borderId="4" xfId="0" applyFont="1" applyFill="1" applyBorder="1" applyAlignment="1" applyProtection="1">
      <alignment horizontal="right"/>
      <protection locked="0" hidden="1"/>
    </xf>
    <xf numFmtId="168" fontId="9" fillId="2" borderId="2" xfId="1" applyNumberFormat="1" applyFont="1" applyFill="1" applyBorder="1" applyAlignment="1" applyProtection="1">
      <alignment horizontal="right"/>
      <protection locked="0" hidden="1"/>
    </xf>
    <xf numFmtId="168" fontId="9" fillId="2" borderId="4" xfId="1" applyNumberFormat="1" applyFont="1" applyFill="1" applyBorder="1" applyAlignment="1" applyProtection="1">
      <alignment horizontal="right"/>
      <protection locked="0" hidden="1"/>
    </xf>
    <xf numFmtId="0" fontId="5" fillId="4" borderId="2" xfId="0" applyFont="1" applyFill="1" applyBorder="1" applyProtection="1">
      <protection hidden="1"/>
    </xf>
    <xf numFmtId="165" fontId="5" fillId="0" borderId="2" xfId="0" applyNumberFormat="1" applyFont="1" applyBorder="1" applyAlignment="1" applyProtection="1">
      <alignment horizontal="right"/>
      <protection hidden="1"/>
    </xf>
    <xf numFmtId="165" fontId="5" fillId="0" borderId="4" xfId="0" applyNumberFormat="1" applyFont="1" applyBorder="1" applyAlignment="1" applyProtection="1">
      <alignment horizontal="right"/>
      <protection hidden="1"/>
    </xf>
    <xf numFmtId="49" fontId="9" fillId="2" borderId="2" xfId="1" applyNumberFormat="1" applyFont="1" applyFill="1" applyBorder="1" applyAlignment="1" applyProtection="1">
      <alignment horizontal="right"/>
      <protection locked="0" hidden="1"/>
    </xf>
    <xf numFmtId="49" fontId="9" fillId="2" borderId="4" xfId="1" applyNumberFormat="1" applyFont="1" applyFill="1" applyBorder="1" applyAlignment="1" applyProtection="1">
      <alignment horizontal="right"/>
      <protection locked="0" hidden="1"/>
    </xf>
    <xf numFmtId="0" fontId="14" fillId="4" borderId="1" xfId="0" applyFont="1" applyFill="1" applyBorder="1" applyAlignment="1">
      <alignment horizontal="left"/>
    </xf>
    <xf numFmtId="0" fontId="14" fillId="4" borderId="3" xfId="0" applyFont="1" applyFill="1" applyBorder="1" applyAlignment="1">
      <alignment horizontal="left"/>
    </xf>
    <xf numFmtId="0" fontId="14" fillId="4" borderId="4" xfId="0" applyFont="1" applyFill="1" applyBorder="1" applyAlignment="1">
      <alignment horizontal="left"/>
    </xf>
    <xf numFmtId="0" fontId="18" fillId="0" borderId="0" xfId="2" applyNumberFormat="1" applyFont="1" applyAlignment="1" applyProtection="1">
      <alignment horizontal="left" vertical="top" wrapText="1"/>
      <protection hidden="1"/>
    </xf>
    <xf numFmtId="0" fontId="33" fillId="0" borderId="0" xfId="0" applyFont="1" applyAlignment="1" applyProtection="1">
      <alignment horizontal="left" vertical="top" wrapText="1"/>
      <protection hidden="1"/>
    </xf>
    <xf numFmtId="0" fontId="18" fillId="0" borderId="14" xfId="0" applyFont="1" applyBorder="1" applyAlignment="1" applyProtection="1">
      <alignment horizontal="center" vertical="center"/>
      <protection hidden="1"/>
    </xf>
    <xf numFmtId="0" fontId="18" fillId="0" borderId="6" xfId="0" applyFont="1" applyBorder="1" applyAlignment="1" applyProtection="1">
      <alignment horizontal="center" vertical="center"/>
      <protection hidden="1"/>
    </xf>
    <xf numFmtId="0" fontId="10" fillId="4" borderId="2" xfId="0" applyFont="1" applyFill="1" applyBorder="1" applyAlignment="1" applyProtection="1">
      <alignment horizontal="center"/>
      <protection hidden="1"/>
    </xf>
    <xf numFmtId="0" fontId="10" fillId="4" borderId="3" xfId="0" applyFont="1" applyFill="1" applyBorder="1" applyAlignment="1" applyProtection="1">
      <alignment horizontal="center"/>
      <protection hidden="1"/>
    </xf>
    <xf numFmtId="0" fontId="10" fillId="4" borderId="4" xfId="0" applyFont="1" applyFill="1" applyBorder="1" applyAlignment="1" applyProtection="1">
      <alignment horizontal="center"/>
      <protection hidden="1"/>
    </xf>
    <xf numFmtId="0" fontId="43" fillId="0" borderId="0" xfId="5" quotePrefix="1" applyNumberFormat="1" applyFont="1" applyAlignment="1" applyProtection="1">
      <alignment horizontal="left" vertical="top" wrapText="1"/>
      <protection hidden="1"/>
    </xf>
    <xf numFmtId="167" fontId="34" fillId="0" borderId="0" xfId="0" applyNumberFormat="1" applyFont="1" applyAlignment="1" applyProtection="1">
      <alignment horizontal="left" wrapText="1"/>
      <protection hidden="1"/>
    </xf>
    <xf numFmtId="0" fontId="13" fillId="0" borderId="2" xfId="0" applyFont="1" applyBorder="1" applyAlignment="1" applyProtection="1">
      <alignment horizontal="left"/>
      <protection hidden="1"/>
    </xf>
    <xf numFmtId="0" fontId="13" fillId="0" borderId="3" xfId="0" applyFont="1" applyBorder="1" applyAlignment="1" applyProtection="1">
      <alignment horizontal="left"/>
      <protection hidden="1"/>
    </xf>
    <xf numFmtId="0" fontId="13" fillId="0" borderId="4" xfId="0" applyFont="1" applyBorder="1" applyAlignment="1" applyProtection="1">
      <alignment horizontal="left"/>
      <protection hidden="1"/>
    </xf>
    <xf numFmtId="0" fontId="10" fillId="0" borderId="0" xfId="0" applyFont="1" applyAlignment="1" applyProtection="1">
      <alignment wrapText="1"/>
      <protection hidden="1"/>
    </xf>
    <xf numFmtId="0" fontId="10" fillId="0" borderId="1" xfId="0" applyFont="1" applyBorder="1" applyAlignment="1" applyProtection="1">
      <alignment horizontal="left"/>
      <protection hidden="1"/>
    </xf>
    <xf numFmtId="0" fontId="6" fillId="0" borderId="1" xfId="0" applyFont="1" applyBorder="1" applyAlignment="1" applyProtection="1">
      <alignment horizontal="left"/>
      <protection hidden="1"/>
    </xf>
    <xf numFmtId="0" fontId="10" fillId="0" borderId="2" xfId="0" applyFont="1" applyBorder="1" applyAlignment="1" applyProtection="1">
      <alignment horizontal="left"/>
      <protection hidden="1"/>
    </xf>
    <xf numFmtId="0" fontId="10" fillId="0" borderId="3" xfId="0" applyFont="1" applyBorder="1" applyAlignment="1" applyProtection="1">
      <alignment horizontal="left"/>
      <protection hidden="1"/>
    </xf>
    <xf numFmtId="0" fontId="10" fillId="0" borderId="4" xfId="0" applyFont="1" applyBorder="1" applyAlignment="1" applyProtection="1">
      <alignment horizontal="left"/>
      <protection hidden="1"/>
    </xf>
    <xf numFmtId="0" fontId="12" fillId="0" borderId="1" xfId="0" applyFont="1" applyBorder="1" applyAlignment="1">
      <alignment horizontal="left" vertical="top" wrapText="1"/>
    </xf>
    <xf numFmtId="0" fontId="9" fillId="2" borderId="10" xfId="0" applyFont="1" applyFill="1" applyBorder="1" applyAlignment="1" applyProtection="1">
      <alignment horizontal="left" vertical="top" wrapText="1"/>
      <protection locked="0" hidden="1"/>
    </xf>
    <xf numFmtId="0" fontId="9" fillId="2" borderId="11" xfId="0" applyFont="1" applyFill="1" applyBorder="1" applyAlignment="1" applyProtection="1">
      <alignment horizontal="left" vertical="top" wrapText="1"/>
      <protection locked="0" hidden="1"/>
    </xf>
    <xf numFmtId="0" fontId="9" fillId="2" borderId="12" xfId="0" applyFont="1" applyFill="1" applyBorder="1" applyAlignment="1" applyProtection="1">
      <alignment horizontal="left" vertical="top" wrapText="1"/>
      <protection locked="0" hidden="1"/>
    </xf>
    <xf numFmtId="0" fontId="9" fillId="2" borderId="7" xfId="0" applyFont="1" applyFill="1" applyBorder="1" applyAlignment="1" applyProtection="1">
      <alignment horizontal="left" vertical="top" wrapText="1"/>
      <protection locked="0" hidden="1"/>
    </xf>
    <xf numFmtId="0" fontId="9" fillId="2" borderId="0" xfId="0" applyFont="1" applyFill="1" applyAlignment="1" applyProtection="1">
      <alignment horizontal="left" vertical="top" wrapText="1"/>
      <protection locked="0" hidden="1"/>
    </xf>
    <xf numFmtId="0" fontId="9" fillId="2" borderId="13" xfId="0" applyFont="1" applyFill="1" applyBorder="1" applyAlignment="1" applyProtection="1">
      <alignment horizontal="left" vertical="top" wrapText="1"/>
      <protection locked="0" hidden="1"/>
    </xf>
    <xf numFmtId="0" fontId="9" fillId="2" borderId="14" xfId="0" applyFont="1" applyFill="1" applyBorder="1" applyAlignment="1" applyProtection="1">
      <alignment horizontal="left" vertical="top" wrapText="1"/>
      <protection locked="0" hidden="1"/>
    </xf>
    <xf numFmtId="0" fontId="9" fillId="2" borderId="6" xfId="0" applyFont="1" applyFill="1" applyBorder="1" applyAlignment="1" applyProtection="1">
      <alignment horizontal="left" vertical="top" wrapText="1"/>
      <protection locked="0" hidden="1"/>
    </xf>
    <xf numFmtId="0" fontId="9" fillId="2" borderId="15" xfId="0" applyFont="1" applyFill="1" applyBorder="1" applyAlignment="1" applyProtection="1">
      <alignment horizontal="left" vertical="top" wrapText="1"/>
      <protection locked="0" hidden="1"/>
    </xf>
    <xf numFmtId="0" fontId="35" fillId="2" borderId="0" xfId="0" applyFont="1" applyFill="1" applyAlignment="1">
      <alignment horizontal="left" wrapText="1"/>
    </xf>
    <xf numFmtId="168" fontId="13" fillId="0" borderId="1" xfId="0" applyNumberFormat="1" applyFont="1" applyBorder="1" applyAlignment="1" applyProtection="1">
      <alignment horizontal="left"/>
      <protection hidden="1"/>
    </xf>
    <xf numFmtId="0" fontId="9" fillId="2" borderId="1" xfId="0" applyFont="1" applyFill="1" applyBorder="1" applyAlignment="1" applyProtection="1">
      <alignment horizontal="left"/>
      <protection locked="0" hidden="1"/>
    </xf>
    <xf numFmtId="0" fontId="10" fillId="0" borderId="0" xfId="0" applyFont="1" applyAlignment="1">
      <alignment horizontal="left"/>
    </xf>
    <xf numFmtId="0" fontId="1" fillId="0" borderId="0" xfId="0" applyFont="1" applyAlignment="1">
      <alignment horizontal="left" vertical="center" wrapText="1"/>
    </xf>
    <xf numFmtId="0" fontId="10" fillId="0" borderId="0" xfId="0" applyFont="1" applyAlignment="1">
      <alignment horizontal="center"/>
    </xf>
    <xf numFmtId="0" fontId="5" fillId="0" borderId="0" xfId="0" applyFont="1" applyAlignment="1">
      <alignment horizontal="left" vertical="center" wrapText="1"/>
    </xf>
    <xf numFmtId="44" fontId="18" fillId="0" borderId="0" xfId="2" applyFont="1" applyAlignment="1" applyProtection="1">
      <alignment horizontal="left" vertical="top" wrapText="1"/>
      <protection hidden="1"/>
    </xf>
    <xf numFmtId="164" fontId="9" fillId="2" borderId="2" xfId="3" applyNumberFormat="1" applyFont="1" applyFill="1" applyBorder="1" applyAlignment="1" applyProtection="1">
      <alignment horizontal="right"/>
      <protection locked="0" hidden="1"/>
    </xf>
    <xf numFmtId="164" fontId="9" fillId="2" borderId="4" xfId="3" applyNumberFormat="1" applyFont="1" applyFill="1" applyBorder="1" applyAlignment="1" applyProtection="1">
      <alignment horizontal="right"/>
      <protection locked="0" hidden="1"/>
    </xf>
    <xf numFmtId="14" fontId="9" fillId="2" borderId="2" xfId="1" applyNumberFormat="1" applyFont="1" applyFill="1" applyBorder="1" applyAlignment="1" applyProtection="1">
      <alignment horizontal="right"/>
      <protection locked="0" hidden="1"/>
    </xf>
    <xf numFmtId="14" fontId="9" fillId="2" borderId="4" xfId="1" applyNumberFormat="1" applyFont="1" applyFill="1" applyBorder="1" applyAlignment="1" applyProtection="1">
      <alignment horizontal="right"/>
      <protection locked="0" hidden="1"/>
    </xf>
    <xf numFmtId="165" fontId="1" fillId="0" borderId="2" xfId="0" applyNumberFormat="1" applyFont="1" applyBorder="1" applyAlignment="1" applyProtection="1">
      <alignment horizontal="right"/>
      <protection hidden="1"/>
    </xf>
    <xf numFmtId="165" fontId="1" fillId="0" borderId="4" xfId="0" applyNumberFormat="1" applyFont="1" applyBorder="1" applyAlignment="1" applyProtection="1">
      <alignment horizontal="right"/>
      <protection hidden="1"/>
    </xf>
    <xf numFmtId="7" fontId="1" fillId="0" borderId="2" xfId="2" applyNumberFormat="1" applyFont="1" applyBorder="1" applyAlignment="1" applyProtection="1">
      <alignment horizontal="right"/>
      <protection hidden="1"/>
    </xf>
    <xf numFmtId="7" fontId="1" fillId="0" borderId="4" xfId="2" applyNumberFormat="1" applyFont="1" applyBorder="1" applyAlignment="1" applyProtection="1">
      <alignment horizontal="right"/>
      <protection hidden="1"/>
    </xf>
    <xf numFmtId="0" fontId="14" fillId="4" borderId="2" xfId="0" applyFont="1" applyFill="1" applyBorder="1" applyAlignment="1" applyProtection="1">
      <alignment wrapText="1"/>
      <protection hidden="1"/>
    </xf>
    <xf numFmtId="0" fontId="14" fillId="4" borderId="3" xfId="0" applyFont="1" applyFill="1" applyBorder="1" applyAlignment="1" applyProtection="1">
      <alignment wrapText="1"/>
      <protection hidden="1"/>
    </xf>
    <xf numFmtId="0" fontId="14" fillId="4" borderId="4" xfId="0" applyFont="1" applyFill="1" applyBorder="1" applyAlignment="1" applyProtection="1">
      <alignment wrapText="1"/>
      <protection hidden="1"/>
    </xf>
    <xf numFmtId="7" fontId="9" fillId="2" borderId="2" xfId="2" applyNumberFormat="1" applyFont="1" applyFill="1" applyBorder="1" applyAlignment="1" applyProtection="1">
      <alignment horizontal="right"/>
      <protection locked="0" hidden="1"/>
    </xf>
    <xf numFmtId="166" fontId="1" fillId="0" borderId="2" xfId="1" applyNumberFormat="1" applyFont="1" applyBorder="1" applyAlignment="1" applyProtection="1">
      <alignment horizontal="right"/>
      <protection hidden="1"/>
    </xf>
    <xf numFmtId="166" fontId="1" fillId="0" borderId="4" xfId="1" applyNumberFormat="1" applyFont="1" applyBorder="1" applyAlignment="1" applyProtection="1">
      <alignment horizontal="right"/>
      <protection hidden="1"/>
    </xf>
    <xf numFmtId="0" fontId="1" fillId="0" borderId="1" xfId="0" applyFont="1" applyBorder="1" applyAlignment="1" applyProtection="1">
      <alignment horizontal="left"/>
      <protection hidden="1"/>
    </xf>
    <xf numFmtId="0" fontId="9" fillId="2" borderId="10" xfId="0" applyFont="1" applyFill="1" applyBorder="1" applyAlignment="1" applyProtection="1">
      <alignment horizontal="left" vertical="top"/>
      <protection locked="0" hidden="1"/>
    </xf>
    <xf numFmtId="0" fontId="9" fillId="2" borderId="11" xfId="0" applyFont="1" applyFill="1" applyBorder="1" applyAlignment="1" applyProtection="1">
      <alignment horizontal="left" vertical="top"/>
      <protection locked="0" hidden="1"/>
    </xf>
    <xf numFmtId="0" fontId="9" fillId="2" borderId="12" xfId="0" applyFont="1" applyFill="1" applyBorder="1" applyAlignment="1" applyProtection="1">
      <alignment horizontal="left" vertical="top"/>
      <protection locked="0" hidden="1"/>
    </xf>
    <xf numFmtId="0" fontId="9" fillId="2" borderId="7" xfId="0" applyFont="1" applyFill="1" applyBorder="1" applyAlignment="1" applyProtection="1">
      <alignment horizontal="left" vertical="top"/>
      <protection locked="0" hidden="1"/>
    </xf>
    <xf numFmtId="0" fontId="9" fillId="2" borderId="0" xfId="0" applyFont="1" applyFill="1" applyAlignment="1" applyProtection="1">
      <alignment horizontal="left" vertical="top"/>
      <protection locked="0" hidden="1"/>
    </xf>
    <xf numFmtId="0" fontId="9" fillId="2" borderId="13" xfId="0" applyFont="1" applyFill="1" applyBorder="1" applyAlignment="1" applyProtection="1">
      <alignment horizontal="left" vertical="top"/>
      <protection locked="0" hidden="1"/>
    </xf>
    <xf numFmtId="0" fontId="9" fillId="2" borderId="14" xfId="0" applyFont="1" applyFill="1" applyBorder="1" applyAlignment="1" applyProtection="1">
      <alignment horizontal="left" vertical="top"/>
      <protection locked="0" hidden="1"/>
    </xf>
    <xf numFmtId="0" fontId="9" fillId="2" borderId="6" xfId="0" applyFont="1" applyFill="1" applyBorder="1" applyAlignment="1" applyProtection="1">
      <alignment horizontal="left" vertical="top"/>
      <protection locked="0" hidden="1"/>
    </xf>
    <xf numFmtId="0" fontId="9" fillId="2" borderId="15" xfId="0" applyFont="1" applyFill="1" applyBorder="1" applyAlignment="1" applyProtection="1">
      <alignment horizontal="left" vertical="top"/>
      <protection locked="0" hidden="1"/>
    </xf>
    <xf numFmtId="0" fontId="56" fillId="8" borderId="23" xfId="0" applyFont="1" applyFill="1" applyBorder="1" applyAlignment="1" applyProtection="1">
      <alignment horizontal="center"/>
      <protection hidden="1"/>
    </xf>
    <xf numFmtId="0" fontId="56" fillId="8" borderId="24" xfId="0" applyFont="1" applyFill="1" applyBorder="1" applyAlignment="1" applyProtection="1">
      <alignment horizontal="center"/>
      <protection hidden="1"/>
    </xf>
    <xf numFmtId="0" fontId="56" fillId="8" borderId="25" xfId="0" applyFont="1" applyFill="1" applyBorder="1" applyAlignment="1" applyProtection="1">
      <alignment horizontal="center"/>
      <protection hidden="1"/>
    </xf>
  </cellXfs>
  <cellStyles count="6">
    <cellStyle name="Accent1" xfId="4" builtinId="29"/>
    <cellStyle name="Comma" xfId="1" builtinId="3"/>
    <cellStyle name="Currency" xfId="2" builtinId="4"/>
    <cellStyle name="Hyperlink" xfId="5" builtinId="8"/>
    <cellStyle name="Normal" xfId="0" builtinId="0"/>
    <cellStyle name="Percent" xfId="3" builtinId="5"/>
  </cellStyles>
  <dxfs count="0"/>
  <tableStyles count="0" defaultTableStyle="TableStyleMedium2" defaultPivotStyle="PivotStyleLight16"/>
  <colors>
    <mruColors>
      <color rgb="FFFFFFFF"/>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1027643</xdr:colOff>
      <xdr:row>48</xdr:row>
      <xdr:rowOff>78317</xdr:rowOff>
    </xdr:from>
    <xdr:to>
      <xdr:col>3</xdr:col>
      <xdr:colOff>1623483</xdr:colOff>
      <xdr:row>55</xdr:row>
      <xdr:rowOff>15875</xdr:rowOff>
    </xdr:to>
    <xdr:sp macro="" textlink="">
      <xdr:nvSpPr>
        <xdr:cNvPr id="24" name="Left Brace 23">
          <a:extLst>
            <a:ext uri="{FF2B5EF4-FFF2-40B4-BE49-F238E27FC236}">
              <a16:creationId xmlns:a16="http://schemas.microsoft.com/office/drawing/2014/main" id="{0B48112D-7A46-5B9E-21F6-BEBDE6379FE2}"/>
            </a:ext>
          </a:extLst>
        </xdr:cNvPr>
        <xdr:cNvSpPr/>
      </xdr:nvSpPr>
      <xdr:spPr>
        <a:xfrm>
          <a:off x="5332943" y="16677217"/>
          <a:ext cx="595840" cy="1715558"/>
        </a:xfrm>
        <a:prstGeom prst="leftBrace">
          <a:avLst>
            <a:gd name="adj1" fmla="val 8333"/>
            <a:gd name="adj2" fmla="val 50274"/>
          </a:avLst>
        </a:prstGeom>
        <a:ln w="28575">
          <a:solidFill>
            <a:schemeClr val="accent5"/>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4</xdr:col>
      <xdr:colOff>1002243</xdr:colOff>
      <xdr:row>48</xdr:row>
      <xdr:rowOff>65617</xdr:rowOff>
    </xdr:from>
    <xdr:to>
      <xdr:col>4</xdr:col>
      <xdr:colOff>1346200</xdr:colOff>
      <xdr:row>55</xdr:row>
      <xdr:rowOff>0</xdr:rowOff>
    </xdr:to>
    <xdr:sp macro="" textlink="">
      <xdr:nvSpPr>
        <xdr:cNvPr id="20" name="Left Brace 19">
          <a:extLst>
            <a:ext uri="{FF2B5EF4-FFF2-40B4-BE49-F238E27FC236}">
              <a16:creationId xmlns:a16="http://schemas.microsoft.com/office/drawing/2014/main" id="{4C528B62-D949-61ED-6862-59B5217920BD}"/>
            </a:ext>
          </a:extLst>
        </xdr:cNvPr>
        <xdr:cNvSpPr/>
      </xdr:nvSpPr>
      <xdr:spPr>
        <a:xfrm>
          <a:off x="7352243" y="16664517"/>
          <a:ext cx="343957" cy="1712383"/>
        </a:xfrm>
        <a:prstGeom prst="leftBrace">
          <a:avLst>
            <a:gd name="adj1" fmla="val 8333"/>
            <a:gd name="adj2" fmla="val 50274"/>
          </a:avLst>
        </a:prstGeom>
        <a:ln w="28575">
          <a:solidFill>
            <a:schemeClr val="accent5"/>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6</xdr:col>
      <xdr:colOff>35719</xdr:colOff>
      <xdr:row>6</xdr:row>
      <xdr:rowOff>285751</xdr:rowOff>
    </xdr:from>
    <xdr:to>
      <xdr:col>8</xdr:col>
      <xdr:colOff>1785936</xdr:colOff>
      <xdr:row>10</xdr:row>
      <xdr:rowOff>266700</xdr:rowOff>
    </xdr:to>
    <xdr:sp macro="" textlink="">
      <xdr:nvSpPr>
        <xdr:cNvPr id="2" name="TextBox 1">
          <a:extLst>
            <a:ext uri="{FF2B5EF4-FFF2-40B4-BE49-F238E27FC236}">
              <a16:creationId xmlns:a16="http://schemas.microsoft.com/office/drawing/2014/main" id="{673E0F5D-B689-437B-8C8D-1922C4E88D40}"/>
            </a:ext>
          </a:extLst>
        </xdr:cNvPr>
        <xdr:cNvSpPr txBox="1"/>
      </xdr:nvSpPr>
      <xdr:spPr>
        <a:xfrm>
          <a:off x="10475119" y="3282951"/>
          <a:ext cx="5382417" cy="1149349"/>
        </a:xfrm>
        <a:prstGeom prst="rect">
          <a:avLst/>
        </a:prstGeom>
        <a:solidFill>
          <a:schemeClr val="lt1"/>
        </a:solidFill>
        <a:ln w="28575" cmpd="sng">
          <a:solidFill>
            <a:schemeClr val="accent5"/>
          </a:solidFill>
        </a:ln>
        <a:effectLst>
          <a:outerShdw blurRad="50800" dist="38100" dir="5400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baseline="0">
              <a:solidFill>
                <a:schemeClr val="dk1"/>
              </a:solidFill>
              <a:effectLst/>
              <a:latin typeface="+mn-lt"/>
              <a:ea typeface="+mn-ea"/>
              <a:cs typeface="+mn-cs"/>
            </a:rPr>
            <a:t>Modified Payment Information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200" baseline="0">
              <a:solidFill>
                <a:schemeClr val="dk1"/>
              </a:solidFill>
              <a:effectLst/>
              <a:latin typeface="+mn-lt"/>
              <a:ea typeface="+mn-ea"/>
              <a:cs typeface="+mn-cs"/>
            </a:rPr>
            <a:t>$52,000 annual subscription payment (payment was at the beginning of the month)</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200" baseline="0">
              <a:solidFill>
                <a:schemeClr val="dk1"/>
              </a:solidFill>
              <a:effectLst/>
              <a:latin typeface="+mn-lt"/>
              <a:ea typeface="+mn-ea"/>
              <a:cs typeface="+mn-cs"/>
            </a:rPr>
            <a:t>24 months - subscription term (12/1/2023 - 11/30/2025)</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200" baseline="0">
              <a:solidFill>
                <a:schemeClr val="dk1"/>
              </a:solidFill>
              <a:effectLst/>
              <a:latin typeface="+mn-lt"/>
              <a:ea typeface="+mn-ea"/>
              <a:cs typeface="+mn-cs"/>
            </a:rPr>
            <a:t>2.63% incremental borrow rate (FY 2023-2024 for 0-60 months)</a:t>
          </a:r>
          <a:endParaRPr lang="en-US" sz="1200">
            <a:effectLst/>
          </a:endParaRPr>
        </a:p>
      </xdr:txBody>
    </xdr:sp>
    <xdr:clientData/>
  </xdr:twoCellAnchor>
  <xdr:twoCellAnchor>
    <xdr:from>
      <xdr:col>0</xdr:col>
      <xdr:colOff>2171699</xdr:colOff>
      <xdr:row>48</xdr:row>
      <xdr:rowOff>63500</xdr:rowOff>
    </xdr:from>
    <xdr:to>
      <xdr:col>2</xdr:col>
      <xdr:colOff>1536700</xdr:colOff>
      <xdr:row>72</xdr:row>
      <xdr:rowOff>12700</xdr:rowOff>
    </xdr:to>
    <xdr:sp macro="" textlink="">
      <xdr:nvSpPr>
        <xdr:cNvPr id="4" name="Left Brace 3">
          <a:extLst>
            <a:ext uri="{FF2B5EF4-FFF2-40B4-BE49-F238E27FC236}">
              <a16:creationId xmlns:a16="http://schemas.microsoft.com/office/drawing/2014/main" id="{F012D6A5-42F9-4711-A68E-3CD109D89006}"/>
            </a:ext>
          </a:extLst>
        </xdr:cNvPr>
        <xdr:cNvSpPr/>
      </xdr:nvSpPr>
      <xdr:spPr>
        <a:xfrm>
          <a:off x="2171699" y="16662400"/>
          <a:ext cx="1549401" cy="6045200"/>
        </a:xfrm>
        <a:prstGeom prst="leftBrace">
          <a:avLst>
            <a:gd name="adj1" fmla="val 8333"/>
            <a:gd name="adj2" fmla="val 50274"/>
          </a:avLst>
        </a:prstGeom>
        <a:ln w="28575">
          <a:solidFill>
            <a:schemeClr val="accent5"/>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4</xdr:col>
      <xdr:colOff>1500187</xdr:colOff>
      <xdr:row>15</xdr:row>
      <xdr:rowOff>381000</xdr:rowOff>
    </xdr:from>
    <xdr:to>
      <xdr:col>5</xdr:col>
      <xdr:colOff>773905</xdr:colOff>
      <xdr:row>17</xdr:row>
      <xdr:rowOff>130968</xdr:rowOff>
    </xdr:to>
    <xdr:sp macro="" textlink="">
      <xdr:nvSpPr>
        <xdr:cNvPr id="6" name="TextBox 5">
          <a:extLst>
            <a:ext uri="{FF2B5EF4-FFF2-40B4-BE49-F238E27FC236}">
              <a16:creationId xmlns:a16="http://schemas.microsoft.com/office/drawing/2014/main" id="{E009108C-D623-4283-8C53-D817BB93AC3B}"/>
            </a:ext>
          </a:extLst>
        </xdr:cNvPr>
        <xdr:cNvSpPr txBox="1"/>
      </xdr:nvSpPr>
      <xdr:spPr>
        <a:xfrm>
          <a:off x="7850187" y="6007100"/>
          <a:ext cx="1318418" cy="715168"/>
        </a:xfrm>
        <a:prstGeom prst="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12700" cmpd="sng">
          <a:solidFill>
            <a:schemeClr val="accent5"/>
          </a:solidFill>
        </a:ln>
        <a:effectLst>
          <a:outerShdw blurRad="50800" dist="38100" dir="5400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accent5">
                  <a:lumMod val="50000"/>
                </a:schemeClr>
              </a:solidFill>
            </a:rPr>
            <a:t>See "Example 1 Original Input" tab, Ref d-f</a:t>
          </a:r>
          <a:endParaRPr lang="en-US" sz="1200" b="1" baseline="0">
            <a:solidFill>
              <a:schemeClr val="accent5">
                <a:lumMod val="50000"/>
              </a:schemeClr>
            </a:solidFill>
          </a:endParaRPr>
        </a:p>
        <a:p>
          <a:endParaRPr lang="en-US" sz="1100"/>
        </a:p>
      </xdr:txBody>
    </xdr:sp>
    <xdr:clientData/>
  </xdr:twoCellAnchor>
  <xdr:twoCellAnchor>
    <xdr:from>
      <xdr:col>5</xdr:col>
      <xdr:colOff>800100</xdr:colOff>
      <xdr:row>15</xdr:row>
      <xdr:rowOff>38100</xdr:rowOff>
    </xdr:from>
    <xdr:to>
      <xdr:col>5</xdr:col>
      <xdr:colOff>1346200</xdr:colOff>
      <xdr:row>18</xdr:row>
      <xdr:rowOff>7143</xdr:rowOff>
    </xdr:to>
    <xdr:sp macro="" textlink="">
      <xdr:nvSpPr>
        <xdr:cNvPr id="10" name="Left Brace 9">
          <a:extLst>
            <a:ext uri="{FF2B5EF4-FFF2-40B4-BE49-F238E27FC236}">
              <a16:creationId xmlns:a16="http://schemas.microsoft.com/office/drawing/2014/main" id="{821307AF-A1E1-44E8-AACB-BB4FEF817591}"/>
            </a:ext>
          </a:extLst>
        </xdr:cNvPr>
        <xdr:cNvSpPr/>
      </xdr:nvSpPr>
      <xdr:spPr>
        <a:xfrm>
          <a:off x="9194800" y="5664200"/>
          <a:ext cx="546100" cy="1416843"/>
        </a:xfrm>
        <a:prstGeom prst="leftBrace">
          <a:avLst>
            <a:gd name="adj1" fmla="val 8333"/>
            <a:gd name="adj2" fmla="val 50274"/>
          </a:avLst>
        </a:prstGeom>
        <a:ln w="19050">
          <a:solidFill>
            <a:schemeClr val="accent5"/>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6</xdr:col>
      <xdr:colOff>11907</xdr:colOff>
      <xdr:row>20</xdr:row>
      <xdr:rowOff>0</xdr:rowOff>
    </xdr:from>
    <xdr:to>
      <xdr:col>6</xdr:col>
      <xdr:colOff>303590</xdr:colOff>
      <xdr:row>21</xdr:row>
      <xdr:rowOff>1</xdr:rowOff>
    </xdr:to>
    <xdr:sp macro="" textlink="">
      <xdr:nvSpPr>
        <xdr:cNvPr id="11" name="TextBox 10">
          <a:extLst>
            <a:ext uri="{FF2B5EF4-FFF2-40B4-BE49-F238E27FC236}">
              <a16:creationId xmlns:a16="http://schemas.microsoft.com/office/drawing/2014/main" id="{1E5AFAEF-E2B2-4C3D-BC4F-1E25939A0D33}"/>
            </a:ext>
          </a:extLst>
        </xdr:cNvPr>
        <xdr:cNvSpPr txBox="1"/>
      </xdr:nvSpPr>
      <xdr:spPr>
        <a:xfrm>
          <a:off x="10453688" y="7762875"/>
          <a:ext cx="291683" cy="2976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accent5">
                  <a:lumMod val="75000"/>
                </a:schemeClr>
              </a:solidFill>
              <a:latin typeface="Arial Black" panose="020B0A04020102020204" pitchFamily="34" charset="0"/>
            </a:rPr>
            <a:t>g</a:t>
          </a:r>
        </a:p>
      </xdr:txBody>
    </xdr:sp>
    <xdr:clientData/>
  </xdr:twoCellAnchor>
  <xdr:twoCellAnchor>
    <xdr:from>
      <xdr:col>6</xdr:col>
      <xdr:colOff>11906</xdr:colOff>
      <xdr:row>20</xdr:row>
      <xdr:rowOff>297655</xdr:rowOff>
    </xdr:from>
    <xdr:to>
      <xdr:col>6</xdr:col>
      <xdr:colOff>303589</xdr:colOff>
      <xdr:row>22</xdr:row>
      <xdr:rowOff>-1</xdr:rowOff>
    </xdr:to>
    <xdr:sp macro="" textlink="">
      <xdr:nvSpPr>
        <xdr:cNvPr id="12" name="TextBox 11">
          <a:extLst>
            <a:ext uri="{FF2B5EF4-FFF2-40B4-BE49-F238E27FC236}">
              <a16:creationId xmlns:a16="http://schemas.microsoft.com/office/drawing/2014/main" id="{F7D912A0-C271-E1EA-EC42-404AFD9BC078}"/>
            </a:ext>
          </a:extLst>
        </xdr:cNvPr>
        <xdr:cNvSpPr txBox="1"/>
      </xdr:nvSpPr>
      <xdr:spPr>
        <a:xfrm>
          <a:off x="10453687" y="8060530"/>
          <a:ext cx="291683" cy="2976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accent5">
                  <a:lumMod val="75000"/>
                </a:schemeClr>
              </a:solidFill>
              <a:latin typeface="Arial Black" panose="020B0A04020102020204" pitchFamily="34" charset="0"/>
            </a:rPr>
            <a:t>h</a:t>
          </a:r>
        </a:p>
      </xdr:txBody>
    </xdr:sp>
    <xdr:clientData/>
  </xdr:twoCellAnchor>
  <xdr:twoCellAnchor>
    <xdr:from>
      <xdr:col>6</xdr:col>
      <xdr:colOff>11907</xdr:colOff>
      <xdr:row>22</xdr:row>
      <xdr:rowOff>-1</xdr:rowOff>
    </xdr:from>
    <xdr:to>
      <xdr:col>6</xdr:col>
      <xdr:colOff>303590</xdr:colOff>
      <xdr:row>23</xdr:row>
      <xdr:rowOff>0</xdr:rowOff>
    </xdr:to>
    <xdr:sp macro="" textlink="">
      <xdr:nvSpPr>
        <xdr:cNvPr id="13" name="TextBox 12">
          <a:extLst>
            <a:ext uri="{FF2B5EF4-FFF2-40B4-BE49-F238E27FC236}">
              <a16:creationId xmlns:a16="http://schemas.microsoft.com/office/drawing/2014/main" id="{49611D6F-D782-3179-1BFA-14B56919167A}"/>
            </a:ext>
          </a:extLst>
        </xdr:cNvPr>
        <xdr:cNvSpPr txBox="1"/>
      </xdr:nvSpPr>
      <xdr:spPr>
        <a:xfrm>
          <a:off x="10453688" y="8358187"/>
          <a:ext cx="291683" cy="2976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accent5">
                  <a:lumMod val="75000"/>
                </a:schemeClr>
              </a:solidFill>
              <a:latin typeface="Arial Black" panose="020B0A04020102020204" pitchFamily="34" charset="0"/>
            </a:rPr>
            <a:t>i</a:t>
          </a:r>
        </a:p>
      </xdr:txBody>
    </xdr:sp>
    <xdr:clientData/>
  </xdr:twoCellAnchor>
  <xdr:twoCellAnchor>
    <xdr:from>
      <xdr:col>6</xdr:col>
      <xdr:colOff>11907</xdr:colOff>
      <xdr:row>22</xdr:row>
      <xdr:rowOff>297655</xdr:rowOff>
    </xdr:from>
    <xdr:to>
      <xdr:col>6</xdr:col>
      <xdr:colOff>303590</xdr:colOff>
      <xdr:row>24</xdr:row>
      <xdr:rowOff>0</xdr:rowOff>
    </xdr:to>
    <xdr:sp macro="" textlink="">
      <xdr:nvSpPr>
        <xdr:cNvPr id="14" name="TextBox 13">
          <a:extLst>
            <a:ext uri="{FF2B5EF4-FFF2-40B4-BE49-F238E27FC236}">
              <a16:creationId xmlns:a16="http://schemas.microsoft.com/office/drawing/2014/main" id="{16E0CAC2-EE3B-CB31-F645-FC8BB888BD1B}"/>
            </a:ext>
          </a:extLst>
        </xdr:cNvPr>
        <xdr:cNvSpPr txBox="1"/>
      </xdr:nvSpPr>
      <xdr:spPr>
        <a:xfrm>
          <a:off x="10453688" y="8655843"/>
          <a:ext cx="291683" cy="2976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accent5">
                  <a:lumMod val="75000"/>
                </a:schemeClr>
              </a:solidFill>
              <a:latin typeface="Arial Black" panose="020B0A04020102020204" pitchFamily="34" charset="0"/>
            </a:rPr>
            <a:t>j</a:t>
          </a:r>
        </a:p>
      </xdr:txBody>
    </xdr:sp>
    <xdr:clientData/>
  </xdr:twoCellAnchor>
  <xdr:twoCellAnchor>
    <xdr:from>
      <xdr:col>6</xdr:col>
      <xdr:colOff>0</xdr:colOff>
      <xdr:row>18</xdr:row>
      <xdr:rowOff>35718</xdr:rowOff>
    </xdr:from>
    <xdr:to>
      <xdr:col>6</xdr:col>
      <xdr:colOff>297656</xdr:colOff>
      <xdr:row>19</xdr:row>
      <xdr:rowOff>273844</xdr:rowOff>
    </xdr:to>
    <xdr:sp macro="" textlink="">
      <xdr:nvSpPr>
        <xdr:cNvPr id="17" name="Right Brace 16">
          <a:extLst>
            <a:ext uri="{FF2B5EF4-FFF2-40B4-BE49-F238E27FC236}">
              <a16:creationId xmlns:a16="http://schemas.microsoft.com/office/drawing/2014/main" id="{9939F4F8-BA8D-56BE-EA13-09322424B0B5}"/>
            </a:ext>
          </a:extLst>
        </xdr:cNvPr>
        <xdr:cNvSpPr/>
      </xdr:nvSpPr>
      <xdr:spPr>
        <a:xfrm>
          <a:off x="10441781" y="7155656"/>
          <a:ext cx="297656" cy="559594"/>
        </a:xfrm>
        <a:prstGeom prst="rightBrace">
          <a:avLst/>
        </a:prstGeom>
        <a:ln w="28575">
          <a:solidFill>
            <a:schemeClr val="accent5"/>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6</xdr:col>
      <xdr:colOff>321469</xdr:colOff>
      <xdr:row>17</xdr:row>
      <xdr:rowOff>392904</xdr:rowOff>
    </xdr:from>
    <xdr:to>
      <xdr:col>6</xdr:col>
      <xdr:colOff>1631156</xdr:colOff>
      <xdr:row>19</xdr:row>
      <xdr:rowOff>297655</xdr:rowOff>
    </xdr:to>
    <xdr:sp macro="" textlink="">
      <xdr:nvSpPr>
        <xdr:cNvPr id="18" name="TextBox 17">
          <a:extLst>
            <a:ext uri="{FF2B5EF4-FFF2-40B4-BE49-F238E27FC236}">
              <a16:creationId xmlns:a16="http://schemas.microsoft.com/office/drawing/2014/main" id="{8408E649-2A0D-2B37-E312-C74E15B3CD8B}"/>
            </a:ext>
          </a:extLst>
        </xdr:cNvPr>
        <xdr:cNvSpPr txBox="1"/>
      </xdr:nvSpPr>
      <xdr:spPr>
        <a:xfrm>
          <a:off x="10763250" y="7036592"/>
          <a:ext cx="1309687" cy="702469"/>
        </a:xfrm>
        <a:prstGeom prst="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12700" cmpd="sng">
          <a:solidFill>
            <a:schemeClr val="accent5"/>
          </a:solidFill>
        </a:ln>
        <a:effectLst>
          <a:outerShdw blurRad="50800" dist="38100" dir="5400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accent5">
                  <a:lumMod val="50000"/>
                </a:schemeClr>
              </a:solidFill>
            </a:rPr>
            <a:t>See "Example 1 Original Input" tab, Ref a-c</a:t>
          </a:r>
          <a:endParaRPr lang="en-US" sz="1200" b="1" baseline="0">
            <a:solidFill>
              <a:schemeClr val="accent5">
                <a:lumMod val="50000"/>
              </a:schemeClr>
            </a:solidFill>
          </a:endParaRPr>
        </a:p>
        <a:p>
          <a:endParaRPr lang="en-US" sz="1100"/>
        </a:p>
      </xdr:txBody>
    </xdr:sp>
    <xdr:clientData/>
  </xdr:twoCellAnchor>
  <xdr:twoCellAnchor>
    <xdr:from>
      <xdr:col>0</xdr:col>
      <xdr:colOff>1316037</xdr:colOff>
      <xdr:row>59</xdr:row>
      <xdr:rowOff>73023</xdr:rowOff>
    </xdr:from>
    <xdr:to>
      <xdr:col>2</xdr:col>
      <xdr:colOff>613568</xdr:colOff>
      <xdr:row>61</xdr:row>
      <xdr:rowOff>73026</xdr:rowOff>
    </xdr:to>
    <xdr:sp macro="" textlink="">
      <xdr:nvSpPr>
        <xdr:cNvPr id="19" name="TextBox 18">
          <a:extLst>
            <a:ext uri="{FF2B5EF4-FFF2-40B4-BE49-F238E27FC236}">
              <a16:creationId xmlns:a16="http://schemas.microsoft.com/office/drawing/2014/main" id="{6D0176EE-8267-5906-E351-E16D9CFC7174}"/>
            </a:ext>
          </a:extLst>
        </xdr:cNvPr>
        <xdr:cNvSpPr txBox="1"/>
      </xdr:nvSpPr>
      <xdr:spPr>
        <a:xfrm>
          <a:off x="1316037" y="19465923"/>
          <a:ext cx="1481931" cy="508003"/>
        </a:xfrm>
        <a:prstGeom prst="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12700" cmpd="sng">
          <a:solidFill>
            <a:schemeClr val="accent5"/>
          </a:solidFill>
        </a:ln>
        <a:effectLst>
          <a:outerShdw blurRad="50800" dist="38100" dir="5400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5">
                  <a:lumMod val="50000"/>
                </a:schemeClr>
              </a:solidFill>
              <a:effectLst/>
              <a:latin typeface="+mn-lt"/>
              <a:ea typeface="+mn-ea"/>
              <a:cs typeface="+mn-cs"/>
            </a:rPr>
            <a:t>Modified contract payments</a:t>
          </a:r>
          <a:endParaRPr lang="en-US">
            <a:solidFill>
              <a:schemeClr val="accent5">
                <a:lumMod val="50000"/>
              </a:schemeClr>
            </a:solidFill>
            <a:effectLst/>
          </a:endParaRPr>
        </a:p>
        <a:p>
          <a:endParaRPr lang="en-US" sz="1100"/>
        </a:p>
      </xdr:txBody>
    </xdr:sp>
    <xdr:clientData/>
  </xdr:twoCellAnchor>
  <xdr:twoCellAnchor>
    <xdr:from>
      <xdr:col>5</xdr:col>
      <xdr:colOff>1659467</xdr:colOff>
      <xdr:row>19</xdr:row>
      <xdr:rowOff>226483</xdr:rowOff>
    </xdr:from>
    <xdr:to>
      <xdr:col>6</xdr:col>
      <xdr:colOff>1600200</xdr:colOff>
      <xdr:row>23</xdr:row>
      <xdr:rowOff>211666</xdr:rowOff>
    </xdr:to>
    <xdr:cxnSp macro="">
      <xdr:nvCxnSpPr>
        <xdr:cNvPr id="3" name="Straight Arrow Connector 2">
          <a:extLst>
            <a:ext uri="{FF2B5EF4-FFF2-40B4-BE49-F238E27FC236}">
              <a16:creationId xmlns:a16="http://schemas.microsoft.com/office/drawing/2014/main" id="{D576D9A8-EE23-4C60-81D6-D3391ADDB614}"/>
            </a:ext>
          </a:extLst>
        </xdr:cNvPr>
        <xdr:cNvCxnSpPr/>
      </xdr:nvCxnSpPr>
      <xdr:spPr>
        <a:xfrm>
          <a:off x="10058400" y="7660216"/>
          <a:ext cx="1989667" cy="119591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773643</xdr:colOff>
      <xdr:row>48</xdr:row>
      <xdr:rowOff>65617</xdr:rowOff>
    </xdr:from>
    <xdr:to>
      <xdr:col>6</xdr:col>
      <xdr:colOff>1369483</xdr:colOff>
      <xdr:row>55</xdr:row>
      <xdr:rowOff>3175</xdr:rowOff>
    </xdr:to>
    <xdr:sp macro="" textlink="">
      <xdr:nvSpPr>
        <xdr:cNvPr id="8" name="Left Brace 7">
          <a:extLst>
            <a:ext uri="{FF2B5EF4-FFF2-40B4-BE49-F238E27FC236}">
              <a16:creationId xmlns:a16="http://schemas.microsoft.com/office/drawing/2014/main" id="{4DDAE4CA-3A90-4B07-9428-24A6F0A7D271}"/>
            </a:ext>
          </a:extLst>
        </xdr:cNvPr>
        <xdr:cNvSpPr/>
      </xdr:nvSpPr>
      <xdr:spPr>
        <a:xfrm>
          <a:off x="11213043" y="16664517"/>
          <a:ext cx="595840" cy="1715558"/>
        </a:xfrm>
        <a:prstGeom prst="leftBrace">
          <a:avLst>
            <a:gd name="adj1" fmla="val 8333"/>
            <a:gd name="adj2" fmla="val 50274"/>
          </a:avLst>
        </a:prstGeom>
        <a:ln w="28575">
          <a:solidFill>
            <a:schemeClr val="accent5"/>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6</xdr:col>
      <xdr:colOff>1603375</xdr:colOff>
      <xdr:row>22</xdr:row>
      <xdr:rowOff>180976</xdr:rowOff>
    </xdr:from>
    <xdr:to>
      <xdr:col>14</xdr:col>
      <xdr:colOff>152400</xdr:colOff>
      <xdr:row>24</xdr:row>
      <xdr:rowOff>139700</xdr:rowOff>
    </xdr:to>
    <xdr:sp macro="" textlink="">
      <xdr:nvSpPr>
        <xdr:cNvPr id="9" name="TextBox 8">
          <a:extLst>
            <a:ext uri="{FF2B5EF4-FFF2-40B4-BE49-F238E27FC236}">
              <a16:creationId xmlns:a16="http://schemas.microsoft.com/office/drawing/2014/main" id="{2E8893FB-C2CA-217A-B35C-50DD8C29CDBC}"/>
            </a:ext>
          </a:extLst>
        </xdr:cNvPr>
        <xdr:cNvSpPr txBox="1"/>
      </xdr:nvSpPr>
      <xdr:spPr>
        <a:xfrm>
          <a:off x="12042775" y="8499476"/>
          <a:ext cx="3959225" cy="542924"/>
        </a:xfrm>
        <a:prstGeom prst="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12700" cmpd="sng">
          <a:solidFill>
            <a:schemeClr val="accent5"/>
          </a:solidFill>
        </a:ln>
        <a:effectLst>
          <a:outerShdw blurRad="50800" dist="38100" dir="5400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200" b="1" u="sng">
              <a:solidFill>
                <a:schemeClr val="accent5">
                  <a:lumMod val="50000"/>
                </a:schemeClr>
              </a:solidFill>
            </a:rPr>
            <a:t>Example 1 Modification Output</a:t>
          </a:r>
          <a:br>
            <a:rPr lang="en-US" sz="1200" b="1">
              <a:solidFill>
                <a:schemeClr val="accent5">
                  <a:lumMod val="50000"/>
                </a:schemeClr>
              </a:solidFill>
            </a:rPr>
          </a:br>
          <a:r>
            <a:rPr lang="en-US" sz="1200" b="1">
              <a:solidFill>
                <a:schemeClr val="accent5">
                  <a:lumMod val="50000"/>
                </a:schemeClr>
              </a:solidFill>
            </a:rPr>
            <a:t>Entry # 3 (FY</a:t>
          </a:r>
          <a:r>
            <a:rPr lang="en-US" sz="1200" b="1" baseline="0">
              <a:solidFill>
                <a:schemeClr val="accent5">
                  <a:lumMod val="50000"/>
                </a:schemeClr>
              </a:solidFill>
            </a:rPr>
            <a:t> 23-24) </a:t>
          </a:r>
          <a:r>
            <a:rPr lang="en-US" sz="1200" b="1">
              <a:solidFill>
                <a:schemeClr val="accent5">
                  <a:lumMod val="50000"/>
                </a:schemeClr>
              </a:solidFill>
            </a:rPr>
            <a:t>: c + k </a:t>
          </a:r>
          <a:r>
            <a:rPr lang="en-US" sz="1200" b="1" baseline="0">
              <a:solidFill>
                <a:schemeClr val="accent5">
                  <a:lumMod val="50000"/>
                </a:schemeClr>
              </a:solidFill>
            </a:rPr>
            <a:t>($20,621 + $34,752) = $55,373</a:t>
          </a:r>
          <a:endParaRPr lang="en-US" sz="1200" b="1">
            <a:solidFill>
              <a:schemeClr val="accent5">
                <a:lumMod val="50000"/>
              </a:schemeClr>
            </a:solidFill>
          </a:endParaRPr>
        </a:p>
      </xdr:txBody>
    </xdr:sp>
    <xdr:clientData/>
  </xdr:twoCellAnchor>
  <xdr:twoCellAnchor>
    <xdr:from>
      <xdr:col>6</xdr:col>
      <xdr:colOff>125944</xdr:colOff>
      <xdr:row>51</xdr:row>
      <xdr:rowOff>43391</xdr:rowOff>
    </xdr:from>
    <xdr:to>
      <xdr:col>6</xdr:col>
      <xdr:colOff>931334</xdr:colOff>
      <xdr:row>52</xdr:row>
      <xdr:rowOff>70908</xdr:rowOff>
    </xdr:to>
    <xdr:sp macro="" textlink="">
      <xdr:nvSpPr>
        <xdr:cNvPr id="15" name="TextBox 14">
          <a:extLst>
            <a:ext uri="{FF2B5EF4-FFF2-40B4-BE49-F238E27FC236}">
              <a16:creationId xmlns:a16="http://schemas.microsoft.com/office/drawing/2014/main" id="{DA827F0B-A7AB-4B5C-9610-104E3D464A97}"/>
            </a:ext>
          </a:extLst>
        </xdr:cNvPr>
        <xdr:cNvSpPr txBox="1"/>
      </xdr:nvSpPr>
      <xdr:spPr>
        <a:xfrm>
          <a:off x="10573811" y="17637124"/>
          <a:ext cx="805390" cy="289984"/>
        </a:xfrm>
        <a:prstGeom prst="rect">
          <a:avLst/>
        </a:prstGeom>
        <a:solidFill>
          <a:schemeClr val="lt1"/>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baseline="0">
              <a:solidFill>
                <a:schemeClr val="accent5">
                  <a:lumMod val="75000"/>
                </a:schemeClr>
              </a:solidFill>
            </a:rPr>
            <a:t>k = 34,752</a:t>
          </a:r>
          <a:endParaRPr lang="en-US" sz="1100" b="1">
            <a:solidFill>
              <a:schemeClr val="accent5">
                <a:lumMod val="75000"/>
              </a:schemeClr>
            </a:solidFill>
          </a:endParaRPr>
        </a:p>
      </xdr:txBody>
    </xdr:sp>
    <xdr:clientData/>
  </xdr:twoCellAnchor>
  <xdr:twoCellAnchor>
    <xdr:from>
      <xdr:col>5</xdr:col>
      <xdr:colOff>187591</xdr:colOff>
      <xdr:row>19</xdr:row>
      <xdr:rowOff>12963</xdr:rowOff>
    </xdr:from>
    <xdr:to>
      <xdr:col>5</xdr:col>
      <xdr:colOff>476099</xdr:colOff>
      <xdr:row>19</xdr:row>
      <xdr:rowOff>307975</xdr:rowOff>
    </xdr:to>
    <xdr:sp macro="" textlink="">
      <xdr:nvSpPr>
        <xdr:cNvPr id="16" name="TextBox 15">
          <a:extLst>
            <a:ext uri="{FF2B5EF4-FFF2-40B4-BE49-F238E27FC236}">
              <a16:creationId xmlns:a16="http://schemas.microsoft.com/office/drawing/2014/main" id="{9CA4FF6A-491A-10C4-E264-F50EB3467825}"/>
            </a:ext>
          </a:extLst>
        </xdr:cNvPr>
        <xdr:cNvSpPr txBox="1"/>
      </xdr:nvSpPr>
      <xdr:spPr>
        <a:xfrm>
          <a:off x="8586524" y="7446696"/>
          <a:ext cx="288508" cy="2950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accent5">
                  <a:lumMod val="75000"/>
                </a:schemeClr>
              </a:solidFill>
              <a:latin typeface="Arial Black" panose="020B0A04020102020204" pitchFamily="34" charset="0"/>
            </a:rPr>
            <a:t>c</a:t>
          </a:r>
        </a:p>
      </xdr:txBody>
    </xdr:sp>
    <xdr:clientData/>
  </xdr:twoCellAnchor>
  <xdr:twoCellAnchor>
    <xdr:from>
      <xdr:col>6</xdr:col>
      <xdr:colOff>795866</xdr:colOff>
      <xdr:row>23</xdr:row>
      <xdr:rowOff>287866</xdr:rowOff>
    </xdr:from>
    <xdr:to>
      <xdr:col>6</xdr:col>
      <xdr:colOff>1583266</xdr:colOff>
      <xdr:row>51</xdr:row>
      <xdr:rowOff>34925</xdr:rowOff>
    </xdr:to>
    <xdr:cxnSp macro="">
      <xdr:nvCxnSpPr>
        <xdr:cNvPr id="21" name="Straight Arrow Connector 20">
          <a:extLst>
            <a:ext uri="{FF2B5EF4-FFF2-40B4-BE49-F238E27FC236}">
              <a16:creationId xmlns:a16="http://schemas.microsoft.com/office/drawing/2014/main" id="{22855D46-C29E-4E9C-893C-64B811432C98}"/>
            </a:ext>
          </a:extLst>
        </xdr:cNvPr>
        <xdr:cNvCxnSpPr/>
      </xdr:nvCxnSpPr>
      <xdr:spPr>
        <a:xfrm flipV="1">
          <a:off x="11243733" y="8932333"/>
          <a:ext cx="787400" cy="86963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152400</xdr:colOff>
      <xdr:row>49</xdr:row>
      <xdr:rowOff>246591</xdr:rowOff>
    </xdr:from>
    <xdr:to>
      <xdr:col>4</xdr:col>
      <xdr:colOff>1092200</xdr:colOff>
      <xdr:row>53</xdr:row>
      <xdr:rowOff>228600</xdr:rowOff>
    </xdr:to>
    <xdr:sp macro="" textlink="">
      <xdr:nvSpPr>
        <xdr:cNvPr id="5" name="TextBox 4">
          <a:extLst>
            <a:ext uri="{FF2B5EF4-FFF2-40B4-BE49-F238E27FC236}">
              <a16:creationId xmlns:a16="http://schemas.microsoft.com/office/drawing/2014/main" id="{9E3769EA-BE25-6DD4-48D9-126E63537ADA}"/>
            </a:ext>
          </a:extLst>
        </xdr:cNvPr>
        <xdr:cNvSpPr txBox="1"/>
      </xdr:nvSpPr>
      <xdr:spPr>
        <a:xfrm>
          <a:off x="6502400" y="17099491"/>
          <a:ext cx="939800" cy="998009"/>
        </a:xfrm>
        <a:prstGeom prst="rect">
          <a:avLst/>
        </a:prstGeom>
        <a:solidFill>
          <a:schemeClr val="lt1"/>
        </a:solidFill>
        <a:ln w="9525" cmpd="sng">
          <a:solidFill>
            <a:schemeClr val="lt1">
              <a:shade val="50000"/>
            </a:schemeClr>
          </a:solidFill>
        </a:ln>
        <a:effectLst>
          <a:outerShdw blurRad="50800" dist="38100" dir="8100000" algn="tr" rotWithShape="0">
            <a:schemeClr val="accent5">
              <a:lumMod val="50000"/>
              <a:alpha val="40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baseline="0">
              <a:solidFill>
                <a:schemeClr val="accent5">
                  <a:lumMod val="75000"/>
                </a:schemeClr>
              </a:solidFill>
            </a:rPr>
            <a:t>Modificaton </a:t>
          </a:r>
        </a:p>
        <a:p>
          <a:r>
            <a:rPr lang="en-US" sz="1100" b="1" baseline="0">
              <a:solidFill>
                <a:schemeClr val="accent5">
                  <a:lumMod val="75000"/>
                </a:schemeClr>
              </a:solidFill>
            </a:rPr>
            <a:t>Entry #4 </a:t>
          </a:r>
        </a:p>
        <a:p>
          <a:r>
            <a:rPr lang="en-US" sz="1100" b="1" baseline="0">
              <a:solidFill>
                <a:schemeClr val="accent5">
                  <a:lumMod val="75000"/>
                </a:schemeClr>
              </a:solidFill>
            </a:rPr>
            <a:t>(FY 23-24) </a:t>
          </a:r>
        </a:p>
        <a:p>
          <a:r>
            <a:rPr lang="en-US" sz="1100" b="1" baseline="0">
              <a:solidFill>
                <a:schemeClr val="accent5">
                  <a:lumMod val="75000"/>
                </a:schemeClr>
              </a:solidFill>
            </a:rPr>
            <a:t>Principal = $51,330</a:t>
          </a:r>
          <a:endParaRPr lang="en-US" sz="1100" b="1">
            <a:solidFill>
              <a:schemeClr val="accent5">
                <a:lumMod val="75000"/>
              </a:schemeClr>
            </a:solidFill>
          </a:endParaRPr>
        </a:p>
      </xdr:txBody>
    </xdr:sp>
    <xdr:clientData/>
  </xdr:twoCellAnchor>
  <xdr:twoCellAnchor>
    <xdr:from>
      <xdr:col>3</xdr:col>
      <xdr:colOff>279400</xdr:colOff>
      <xdr:row>49</xdr:row>
      <xdr:rowOff>233891</xdr:rowOff>
    </xdr:from>
    <xdr:to>
      <xdr:col>3</xdr:col>
      <xdr:colOff>1219200</xdr:colOff>
      <xdr:row>53</xdr:row>
      <xdr:rowOff>215900</xdr:rowOff>
    </xdr:to>
    <xdr:sp macro="" textlink="">
      <xdr:nvSpPr>
        <xdr:cNvPr id="7" name="TextBox 6">
          <a:extLst>
            <a:ext uri="{FF2B5EF4-FFF2-40B4-BE49-F238E27FC236}">
              <a16:creationId xmlns:a16="http://schemas.microsoft.com/office/drawing/2014/main" id="{87335004-A2E9-BC49-DF45-F16D47919D3B}"/>
            </a:ext>
          </a:extLst>
        </xdr:cNvPr>
        <xdr:cNvSpPr txBox="1"/>
      </xdr:nvSpPr>
      <xdr:spPr>
        <a:xfrm>
          <a:off x="4584700" y="17086791"/>
          <a:ext cx="939800" cy="998009"/>
        </a:xfrm>
        <a:prstGeom prst="rect">
          <a:avLst/>
        </a:prstGeom>
        <a:solidFill>
          <a:schemeClr val="lt1"/>
        </a:solidFill>
        <a:ln w="9525" cmpd="sng">
          <a:solidFill>
            <a:schemeClr val="lt1">
              <a:shade val="50000"/>
            </a:schemeClr>
          </a:solidFill>
        </a:ln>
        <a:effectLst>
          <a:outerShdw blurRad="50800" dist="38100" dir="5400000" algn="t" rotWithShape="0">
            <a:schemeClr val="accent5">
              <a:lumMod val="50000"/>
              <a:alpha val="40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baseline="0">
              <a:solidFill>
                <a:schemeClr val="accent5">
                  <a:lumMod val="75000"/>
                </a:schemeClr>
              </a:solidFill>
            </a:rPr>
            <a:t>Modification </a:t>
          </a:r>
        </a:p>
        <a:p>
          <a:r>
            <a:rPr lang="en-US" sz="1100" b="1" baseline="0">
              <a:solidFill>
                <a:schemeClr val="accent5">
                  <a:lumMod val="75000"/>
                </a:schemeClr>
              </a:solidFill>
            </a:rPr>
            <a:t>Entry #4 </a:t>
          </a:r>
        </a:p>
        <a:p>
          <a:r>
            <a:rPr lang="en-US" sz="1100" b="1" baseline="0">
              <a:solidFill>
                <a:schemeClr val="accent5">
                  <a:lumMod val="75000"/>
                </a:schemeClr>
              </a:solidFill>
            </a:rPr>
            <a:t>(FY 23-24) </a:t>
          </a:r>
        </a:p>
        <a:p>
          <a:r>
            <a:rPr lang="en-US" sz="1100" b="1" baseline="0">
              <a:solidFill>
                <a:schemeClr val="accent5">
                  <a:lumMod val="75000"/>
                </a:schemeClr>
              </a:solidFill>
            </a:rPr>
            <a:t>Interest = $670</a:t>
          </a:r>
          <a:endParaRPr lang="en-US" sz="1100" b="1">
            <a:solidFill>
              <a:schemeClr val="accent5">
                <a:lumMod val="75000"/>
              </a:schemeClr>
            </a:solidFill>
          </a:endParaRPr>
        </a:p>
      </xdr:txBody>
    </xdr:sp>
    <xdr:clientData/>
  </xdr:twoCellAnchor>
  <xdr:twoCellAnchor>
    <xdr:from>
      <xdr:col>4</xdr:col>
      <xdr:colOff>786342</xdr:colOff>
      <xdr:row>55</xdr:row>
      <xdr:rowOff>50800</xdr:rowOff>
    </xdr:from>
    <xdr:to>
      <xdr:col>4</xdr:col>
      <xdr:colOff>1536700</xdr:colOff>
      <xdr:row>66</xdr:row>
      <xdr:rowOff>228599</xdr:rowOff>
    </xdr:to>
    <xdr:sp macro="" textlink="">
      <xdr:nvSpPr>
        <xdr:cNvPr id="25" name="Left Brace 24">
          <a:extLst>
            <a:ext uri="{FF2B5EF4-FFF2-40B4-BE49-F238E27FC236}">
              <a16:creationId xmlns:a16="http://schemas.microsoft.com/office/drawing/2014/main" id="{80BCB676-EA3D-7FA9-0883-BDA36DFA04AD}"/>
            </a:ext>
          </a:extLst>
        </xdr:cNvPr>
        <xdr:cNvSpPr/>
      </xdr:nvSpPr>
      <xdr:spPr>
        <a:xfrm>
          <a:off x="7136342" y="18427700"/>
          <a:ext cx="750358" cy="2971799"/>
        </a:xfrm>
        <a:prstGeom prst="leftBrace">
          <a:avLst>
            <a:gd name="adj1" fmla="val 8333"/>
            <a:gd name="adj2" fmla="val 50274"/>
          </a:avLst>
        </a:prstGeom>
        <a:ln w="28575">
          <a:solidFill>
            <a:schemeClr val="accent5"/>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lang="en-US" sz="1100" b="0" cap="none" spc="0">
              <a:ln w="0"/>
              <a:solidFill>
                <a:schemeClr val="tx1"/>
              </a:solidFill>
              <a:effectLst>
                <a:outerShdw blurRad="38100" dist="19050" dir="2700000" algn="tl" rotWithShape="0">
                  <a:schemeClr val="dk1">
                    <a:alpha val="40000"/>
                  </a:schemeClr>
                </a:outerShdw>
              </a:effectLst>
            </a:rPr>
            <a:t> </a:t>
          </a:r>
        </a:p>
      </xdr:txBody>
    </xdr:sp>
    <xdr:clientData/>
  </xdr:twoCellAnchor>
  <xdr:twoCellAnchor>
    <xdr:from>
      <xdr:col>4</xdr:col>
      <xdr:colOff>88900</xdr:colOff>
      <xdr:row>58</xdr:row>
      <xdr:rowOff>127001</xdr:rowOff>
    </xdr:from>
    <xdr:to>
      <xdr:col>4</xdr:col>
      <xdr:colOff>1016000</xdr:colOff>
      <xdr:row>63</xdr:row>
      <xdr:rowOff>215901</xdr:rowOff>
    </xdr:to>
    <xdr:sp macro="" textlink="">
      <xdr:nvSpPr>
        <xdr:cNvPr id="26" name="TextBox 25">
          <a:extLst>
            <a:ext uri="{FF2B5EF4-FFF2-40B4-BE49-F238E27FC236}">
              <a16:creationId xmlns:a16="http://schemas.microsoft.com/office/drawing/2014/main" id="{ED77DEB7-307E-7D76-6686-E5AE0735FA96}"/>
            </a:ext>
          </a:extLst>
        </xdr:cNvPr>
        <xdr:cNvSpPr txBox="1"/>
      </xdr:nvSpPr>
      <xdr:spPr>
        <a:xfrm>
          <a:off x="6438900" y="19265901"/>
          <a:ext cx="927100" cy="1358900"/>
        </a:xfrm>
        <a:prstGeom prst="rect">
          <a:avLst/>
        </a:prstGeom>
        <a:solidFill>
          <a:schemeClr val="lt1"/>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baseline="0">
              <a:solidFill>
                <a:schemeClr val="accent5">
                  <a:lumMod val="75000"/>
                </a:schemeClr>
              </a:solidFill>
            </a:rPr>
            <a:t>Modificaton Entry #6 </a:t>
          </a:r>
        </a:p>
        <a:p>
          <a:r>
            <a:rPr lang="en-US" sz="1100" b="1" baseline="0">
              <a:solidFill>
                <a:schemeClr val="accent5">
                  <a:lumMod val="75000"/>
                </a:schemeClr>
              </a:solidFill>
            </a:rPr>
            <a:t>(FY 23-24) </a:t>
          </a:r>
        </a:p>
        <a:p>
          <a:r>
            <a:rPr lang="en-US" sz="1100" b="1" baseline="0">
              <a:solidFill>
                <a:schemeClr val="accent5">
                  <a:lumMod val="75000"/>
                </a:schemeClr>
              </a:solidFill>
            </a:rPr>
            <a:t>principal amount due in the next FY = $51,321</a:t>
          </a:r>
          <a:endParaRPr lang="en-US" sz="1100" b="1">
            <a:solidFill>
              <a:schemeClr val="accent5">
                <a:lumMod val="7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1826559</xdr:colOff>
      <xdr:row>5</xdr:row>
      <xdr:rowOff>212911</xdr:rowOff>
    </xdr:from>
    <xdr:to>
      <xdr:col>7</xdr:col>
      <xdr:colOff>0</xdr:colOff>
      <xdr:row>10</xdr:row>
      <xdr:rowOff>0</xdr:rowOff>
    </xdr:to>
    <xdr:sp macro="" textlink="">
      <xdr:nvSpPr>
        <xdr:cNvPr id="2" name="Rectangle: Rounded Corners 1">
          <a:extLst>
            <a:ext uri="{FF2B5EF4-FFF2-40B4-BE49-F238E27FC236}">
              <a16:creationId xmlns:a16="http://schemas.microsoft.com/office/drawing/2014/main" id="{17CBD8E8-A0AA-9912-EB56-27BDAF28DC08}"/>
            </a:ext>
          </a:extLst>
        </xdr:cNvPr>
        <xdr:cNvSpPr/>
      </xdr:nvSpPr>
      <xdr:spPr>
        <a:xfrm>
          <a:off x="4045324" y="1535205"/>
          <a:ext cx="2868705" cy="963707"/>
        </a:xfrm>
        <a:prstGeom prst="roundRect">
          <a:avLst/>
        </a:prstGeom>
        <a:noFill/>
        <a:ln w="38100">
          <a:solidFill>
            <a:schemeClr val="accent5"/>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22412</xdr:colOff>
      <xdr:row>14</xdr:row>
      <xdr:rowOff>0</xdr:rowOff>
    </xdr:from>
    <xdr:to>
      <xdr:col>10</xdr:col>
      <xdr:colOff>1703295</xdr:colOff>
      <xdr:row>24</xdr:row>
      <xdr:rowOff>11206</xdr:rowOff>
    </xdr:to>
    <xdr:sp macro="" textlink="">
      <xdr:nvSpPr>
        <xdr:cNvPr id="4" name="Rectangle 3">
          <a:extLst>
            <a:ext uri="{FF2B5EF4-FFF2-40B4-BE49-F238E27FC236}">
              <a16:creationId xmlns:a16="http://schemas.microsoft.com/office/drawing/2014/main" id="{233FC01D-BD77-0448-29E3-0CEE72090F0B}"/>
            </a:ext>
          </a:extLst>
        </xdr:cNvPr>
        <xdr:cNvSpPr/>
      </xdr:nvSpPr>
      <xdr:spPr>
        <a:xfrm>
          <a:off x="22412" y="3440206"/>
          <a:ext cx="12214412" cy="2364441"/>
        </a:xfrm>
        <a:prstGeom prst="rect">
          <a:avLst/>
        </a:prstGeom>
        <a:noFill/>
        <a:ln w="38100">
          <a:solidFill>
            <a:schemeClr val="accent5"/>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22411</xdr:colOff>
      <xdr:row>71</xdr:row>
      <xdr:rowOff>179294</xdr:rowOff>
    </xdr:from>
    <xdr:to>
      <xdr:col>10</xdr:col>
      <xdr:colOff>1703294</xdr:colOff>
      <xdr:row>77</xdr:row>
      <xdr:rowOff>33618</xdr:rowOff>
    </xdr:to>
    <xdr:sp macro="" textlink="">
      <xdr:nvSpPr>
        <xdr:cNvPr id="5" name="Rectangle 4">
          <a:extLst>
            <a:ext uri="{FF2B5EF4-FFF2-40B4-BE49-F238E27FC236}">
              <a16:creationId xmlns:a16="http://schemas.microsoft.com/office/drawing/2014/main" id="{40D715AC-DC0B-B8E4-9937-0745BD419D87}"/>
            </a:ext>
          </a:extLst>
        </xdr:cNvPr>
        <xdr:cNvSpPr/>
      </xdr:nvSpPr>
      <xdr:spPr>
        <a:xfrm>
          <a:off x="22411" y="13973735"/>
          <a:ext cx="12214412" cy="1266265"/>
        </a:xfrm>
        <a:prstGeom prst="rect">
          <a:avLst/>
        </a:prstGeom>
        <a:noFill/>
        <a:ln w="38100">
          <a:solidFill>
            <a:schemeClr val="accent5"/>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930088</xdr:colOff>
      <xdr:row>73</xdr:row>
      <xdr:rowOff>0</xdr:rowOff>
    </xdr:from>
    <xdr:to>
      <xdr:col>8</xdr:col>
      <xdr:colOff>930088</xdr:colOff>
      <xdr:row>76</xdr:row>
      <xdr:rowOff>123265</xdr:rowOff>
    </xdr:to>
    <xdr:sp macro="" textlink="">
      <xdr:nvSpPr>
        <xdr:cNvPr id="8" name="TextBox 7">
          <a:extLst>
            <a:ext uri="{FF2B5EF4-FFF2-40B4-BE49-F238E27FC236}">
              <a16:creationId xmlns:a16="http://schemas.microsoft.com/office/drawing/2014/main" id="{C589533A-F604-49AC-9A77-80006528B7DE}"/>
            </a:ext>
          </a:extLst>
        </xdr:cNvPr>
        <xdr:cNvSpPr txBox="1"/>
      </xdr:nvSpPr>
      <xdr:spPr>
        <a:xfrm>
          <a:off x="5939117" y="14265088"/>
          <a:ext cx="2857500" cy="829236"/>
        </a:xfrm>
        <a:prstGeom prst="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12700" cmpd="sng">
          <a:solidFill>
            <a:schemeClr val="accent5"/>
          </a:solidFill>
        </a:ln>
        <a:effectLst>
          <a:outerShdw blurRad="50800" dist="38100" dir="5400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002060"/>
              </a:solidFill>
              <a:effectLst/>
              <a:latin typeface="+mn-lt"/>
              <a:ea typeface="+mn-ea"/>
              <a:cs typeface="+mn-cs"/>
            </a:rPr>
            <a:t>SBITA remeasurement due to </a:t>
          </a:r>
          <a:r>
            <a:rPr lang="en-US" b="1">
              <a:solidFill>
                <a:srgbClr val="002060"/>
              </a:solidFill>
            </a:rPr>
            <a:t>exercising an option that was previously  determined that it was reasonably certain that they would not exercise that option</a:t>
          </a:r>
          <a:endParaRPr lang="en-US" sz="1100" b="1">
            <a:solidFill>
              <a:srgbClr val="002060"/>
            </a:solidFill>
          </a:endParaRPr>
        </a:p>
      </xdr:txBody>
    </xdr:sp>
    <xdr:clientData/>
  </xdr:twoCellAnchor>
  <xdr:twoCellAnchor>
    <xdr:from>
      <xdr:col>7</xdr:col>
      <xdr:colOff>0</xdr:colOff>
      <xdr:row>7</xdr:row>
      <xdr:rowOff>224118</xdr:rowOff>
    </xdr:from>
    <xdr:to>
      <xdr:col>9</xdr:col>
      <xdr:colOff>762000</xdr:colOff>
      <xdr:row>17</xdr:row>
      <xdr:rowOff>22412</xdr:rowOff>
    </xdr:to>
    <xdr:cxnSp macro="">
      <xdr:nvCxnSpPr>
        <xdr:cNvPr id="13" name="Straight Arrow Connector 12">
          <a:extLst>
            <a:ext uri="{FF2B5EF4-FFF2-40B4-BE49-F238E27FC236}">
              <a16:creationId xmlns:a16="http://schemas.microsoft.com/office/drawing/2014/main" id="{156FD7F1-8404-E96F-472D-8F8994840EE4}"/>
            </a:ext>
          </a:extLst>
        </xdr:cNvPr>
        <xdr:cNvCxnSpPr>
          <a:stCxn id="2" idx="3"/>
        </xdr:cNvCxnSpPr>
      </xdr:nvCxnSpPr>
      <xdr:spPr>
        <a:xfrm>
          <a:off x="6914029" y="2017059"/>
          <a:ext cx="2667000" cy="215152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50800</xdr:colOff>
      <xdr:row>17</xdr:row>
      <xdr:rowOff>12700</xdr:rowOff>
    </xdr:from>
    <xdr:to>
      <xdr:col>9</xdr:col>
      <xdr:colOff>39593</xdr:colOff>
      <xdr:row>21</xdr:row>
      <xdr:rowOff>177800</xdr:rowOff>
    </xdr:to>
    <xdr:sp macro="" textlink="">
      <xdr:nvSpPr>
        <xdr:cNvPr id="3" name="TextBox 2">
          <a:extLst>
            <a:ext uri="{FF2B5EF4-FFF2-40B4-BE49-F238E27FC236}">
              <a16:creationId xmlns:a16="http://schemas.microsoft.com/office/drawing/2014/main" id="{58933437-EA76-4D8C-AA6F-3E0F37EF01CA}"/>
            </a:ext>
          </a:extLst>
        </xdr:cNvPr>
        <xdr:cNvSpPr txBox="1"/>
      </xdr:nvSpPr>
      <xdr:spPr>
        <a:xfrm>
          <a:off x="6972300" y="4254500"/>
          <a:ext cx="1893793" cy="1130300"/>
        </a:xfrm>
        <a:prstGeom prst="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12700" cmpd="sng">
          <a:solidFill>
            <a:schemeClr val="accent5"/>
          </a:solidFill>
        </a:ln>
        <a:effectLst>
          <a:outerShdw blurRad="50800" dist="38100" dir="5400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5">
                  <a:lumMod val="50000"/>
                </a:schemeClr>
              </a:solidFill>
              <a:effectLst/>
              <a:latin typeface="+mn-lt"/>
              <a:ea typeface="+mn-ea"/>
              <a:cs typeface="+mn-cs"/>
            </a:rPr>
            <a:t>See Example 1 Original Output tab</a:t>
          </a:r>
          <a:r>
            <a:rPr lang="en-US" sz="1100" b="1" baseline="0">
              <a:solidFill>
                <a:schemeClr val="accent5">
                  <a:lumMod val="50000"/>
                </a:schemeClr>
              </a:solidFill>
              <a:effectLst/>
              <a:latin typeface="+mn-lt"/>
              <a:ea typeface="+mn-ea"/>
              <a:cs typeface="+mn-cs"/>
            </a:rPr>
            <a:t>, Entry # 0 </a:t>
          </a:r>
        </a:p>
        <a:p>
          <a:r>
            <a:rPr lang="en-US" sz="1100" b="1" baseline="0">
              <a:solidFill>
                <a:schemeClr val="accent5">
                  <a:lumMod val="50000"/>
                </a:schemeClr>
              </a:solidFill>
              <a:effectLst/>
              <a:latin typeface="+mn-lt"/>
              <a:ea typeface="+mn-ea"/>
              <a:cs typeface="+mn-cs"/>
            </a:rPr>
            <a:t>(</a:t>
          </a:r>
          <a:r>
            <a:rPr lang="en-US" sz="1100" b="1">
              <a:solidFill>
                <a:schemeClr val="accent5">
                  <a:lumMod val="50000"/>
                </a:schemeClr>
              </a:solidFill>
              <a:effectLst/>
              <a:latin typeface="+mn-lt"/>
              <a:ea typeface="+mn-ea"/>
              <a:cs typeface="+mn-cs"/>
            </a:rPr>
            <a:t>Rolled over the ending balances</a:t>
          </a:r>
          <a:r>
            <a:rPr lang="en-US" sz="1100" b="1" baseline="0">
              <a:solidFill>
                <a:schemeClr val="accent5">
                  <a:lumMod val="50000"/>
                </a:schemeClr>
              </a:solidFill>
              <a:effectLst/>
              <a:latin typeface="+mn-lt"/>
              <a:ea typeface="+mn-ea"/>
              <a:cs typeface="+mn-cs"/>
            </a:rPr>
            <a:t> from the prior year before any modifications)</a:t>
          </a:r>
          <a:endParaRPr lang="en-US" sz="1100">
            <a:solidFill>
              <a:schemeClr val="accent5">
                <a:lumMod val="50000"/>
              </a:schemeClr>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546100</xdr:colOff>
      <xdr:row>8</xdr:row>
      <xdr:rowOff>177800</xdr:rowOff>
    </xdr:from>
    <xdr:to>
      <xdr:col>4</xdr:col>
      <xdr:colOff>495300</xdr:colOff>
      <xdr:row>16</xdr:row>
      <xdr:rowOff>12700</xdr:rowOff>
    </xdr:to>
    <xdr:cxnSp macro="">
      <xdr:nvCxnSpPr>
        <xdr:cNvPr id="2" name="Straight Arrow Connector 1">
          <a:extLst>
            <a:ext uri="{FF2B5EF4-FFF2-40B4-BE49-F238E27FC236}">
              <a16:creationId xmlns:a16="http://schemas.microsoft.com/office/drawing/2014/main" id="{E1EE0C51-B856-488B-8679-27F5E8BC19BB}"/>
            </a:ext>
          </a:extLst>
        </xdr:cNvPr>
        <xdr:cNvCxnSpPr/>
      </xdr:nvCxnSpPr>
      <xdr:spPr>
        <a:xfrm>
          <a:off x="1854200" y="2514600"/>
          <a:ext cx="3276600" cy="21717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508000</xdr:colOff>
      <xdr:row>14</xdr:row>
      <xdr:rowOff>207682</xdr:rowOff>
    </xdr:from>
    <xdr:to>
      <xdr:col>4</xdr:col>
      <xdr:colOff>2705100</xdr:colOff>
      <xdr:row>18</xdr:row>
      <xdr:rowOff>139700</xdr:rowOff>
    </xdr:to>
    <xdr:sp macro="" textlink="">
      <xdr:nvSpPr>
        <xdr:cNvPr id="5" name="TextBox 4">
          <a:extLst>
            <a:ext uri="{FF2B5EF4-FFF2-40B4-BE49-F238E27FC236}">
              <a16:creationId xmlns:a16="http://schemas.microsoft.com/office/drawing/2014/main" id="{7036433A-5C1D-4BDC-8F95-228D1DD28F68}"/>
            </a:ext>
          </a:extLst>
        </xdr:cNvPr>
        <xdr:cNvSpPr txBox="1"/>
      </xdr:nvSpPr>
      <xdr:spPr>
        <a:xfrm>
          <a:off x="5143500" y="4297082"/>
          <a:ext cx="2197100" cy="1100418"/>
        </a:xfrm>
        <a:prstGeom prst="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12700" cmpd="sng">
          <a:solidFill>
            <a:schemeClr val="accent5"/>
          </a:solidFill>
        </a:ln>
        <a:effectLst>
          <a:outerShdw blurRad="50800" dist="38100" dir="5400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5">
                  <a:lumMod val="50000"/>
                </a:schemeClr>
              </a:solidFill>
              <a:effectLst/>
              <a:latin typeface="+mn-lt"/>
              <a:ea typeface="+mn-ea"/>
              <a:cs typeface="+mn-cs"/>
            </a:rPr>
            <a:t>For reporting the fiscal year 2023-2024, the principal payments for FY 2024-2025 should agree to Entry # 6 of Example 1 modification Output tab.  </a:t>
          </a:r>
          <a:endParaRPr lang="en-US" sz="1100">
            <a:solidFill>
              <a:schemeClr val="accent5">
                <a:lumMod val="50000"/>
              </a:schemeClr>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41</xdr:row>
      <xdr:rowOff>241299</xdr:rowOff>
    </xdr:from>
    <xdr:to>
      <xdr:col>14</xdr:col>
      <xdr:colOff>38895</xdr:colOff>
      <xdr:row>43</xdr:row>
      <xdr:rowOff>50799</xdr:rowOff>
    </xdr:to>
    <xdr:sp macro="" textlink="">
      <xdr:nvSpPr>
        <xdr:cNvPr id="2" name="Rectangle: Rounded Corners 1">
          <a:extLst>
            <a:ext uri="{FF2B5EF4-FFF2-40B4-BE49-F238E27FC236}">
              <a16:creationId xmlns:a16="http://schemas.microsoft.com/office/drawing/2014/main" id="{F7E30620-1E5E-4395-A9F2-C50BB4A2FA2C}"/>
            </a:ext>
          </a:extLst>
        </xdr:cNvPr>
        <xdr:cNvSpPr/>
      </xdr:nvSpPr>
      <xdr:spPr>
        <a:xfrm>
          <a:off x="0" y="13538199"/>
          <a:ext cx="15888495" cy="317500"/>
        </a:xfrm>
        <a:prstGeom prst="round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p>
      </xdr:txBody>
    </xdr:sp>
    <xdr:clientData/>
  </xdr:twoCellAnchor>
  <xdr:twoCellAnchor>
    <xdr:from>
      <xdr:col>14</xdr:col>
      <xdr:colOff>34133</xdr:colOff>
      <xdr:row>35</xdr:row>
      <xdr:rowOff>200024</xdr:rowOff>
    </xdr:from>
    <xdr:to>
      <xdr:col>18</xdr:col>
      <xdr:colOff>665165</xdr:colOff>
      <xdr:row>48</xdr:row>
      <xdr:rowOff>251618</xdr:rowOff>
    </xdr:to>
    <xdr:sp macro="" textlink="">
      <xdr:nvSpPr>
        <xdr:cNvPr id="3" name="Rectangle: Rounded Corners 2">
          <a:extLst>
            <a:ext uri="{FF2B5EF4-FFF2-40B4-BE49-F238E27FC236}">
              <a16:creationId xmlns:a16="http://schemas.microsoft.com/office/drawing/2014/main" id="{F5395B4E-672B-49DB-91D1-12BECC4E0E1D}"/>
            </a:ext>
          </a:extLst>
        </xdr:cNvPr>
        <xdr:cNvSpPr/>
      </xdr:nvSpPr>
      <xdr:spPr>
        <a:xfrm>
          <a:off x="15883733" y="11972924"/>
          <a:ext cx="7196932" cy="3353594"/>
        </a:xfrm>
        <a:prstGeom prst="roundRect">
          <a:avLst/>
        </a:prstGeom>
        <a:ln w="9525">
          <a:noFill/>
        </a:ln>
        <a:effectLst/>
        <a:scene3d>
          <a:camera prst="orthographicFront">
            <a:rot lat="0" lon="0" rev="0"/>
          </a:camera>
          <a:lightRig rig="chilly" dir="t">
            <a:rot lat="0" lon="0" rev="18480000"/>
          </a:lightRig>
        </a:scene3d>
        <a:sp3d prstMaterial="clear">
          <a:bevelT h="635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141238</xdr:colOff>
      <xdr:row>42</xdr:row>
      <xdr:rowOff>1</xdr:rowOff>
    </xdr:from>
    <xdr:to>
      <xdr:col>18</xdr:col>
      <xdr:colOff>54769</xdr:colOff>
      <xdr:row>43</xdr:row>
      <xdr:rowOff>23813</xdr:rowOff>
    </xdr:to>
    <xdr:sp macro="" textlink="">
      <xdr:nvSpPr>
        <xdr:cNvPr id="4" name="TextBox 3">
          <a:extLst>
            <a:ext uri="{FF2B5EF4-FFF2-40B4-BE49-F238E27FC236}">
              <a16:creationId xmlns:a16="http://schemas.microsoft.com/office/drawing/2014/main" id="{53DA1B84-C1C0-42BF-A62A-33795AD05F46}"/>
            </a:ext>
          </a:extLst>
        </xdr:cNvPr>
        <xdr:cNvSpPr txBox="1"/>
      </xdr:nvSpPr>
      <xdr:spPr>
        <a:xfrm>
          <a:off x="15990838" y="13550901"/>
          <a:ext cx="6479431" cy="2778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rgbClr val="C00000"/>
              </a:solidFill>
              <a:latin typeface="Arial" panose="020B0604020202020204" pitchFamily="34" charset="0"/>
              <a:cs typeface="Arial" panose="020B0604020202020204" pitchFamily="34" charset="0"/>
            </a:rPr>
            <a:t>Balances</a:t>
          </a:r>
          <a:r>
            <a:rPr lang="en-US" sz="1200" b="1" baseline="0">
              <a:solidFill>
                <a:srgbClr val="C00000"/>
              </a:solidFill>
              <a:latin typeface="Arial" panose="020B0604020202020204" pitchFamily="34" charset="0"/>
              <a:cs typeface="Arial" panose="020B0604020202020204" pitchFamily="34" charset="0"/>
            </a:rPr>
            <a:t> at the end of the month (November 2023) before contract modifications </a:t>
          </a:r>
          <a:endParaRPr lang="en-US" sz="1200" b="1">
            <a:solidFill>
              <a:srgbClr val="C00000"/>
            </a:solidFill>
            <a:latin typeface="Arial" panose="020B0604020202020204" pitchFamily="34" charset="0"/>
            <a:cs typeface="Arial" panose="020B0604020202020204" pitchFamily="34" charset="0"/>
          </a:endParaRPr>
        </a:p>
      </xdr:txBody>
    </xdr:sp>
    <xdr:clientData/>
  </xdr:twoCellAnchor>
  <xdr:twoCellAnchor>
    <xdr:from>
      <xdr:col>4</xdr:col>
      <xdr:colOff>927893</xdr:colOff>
      <xdr:row>38</xdr:row>
      <xdr:rowOff>25399</xdr:rowOff>
    </xdr:from>
    <xdr:to>
      <xdr:col>4</xdr:col>
      <xdr:colOff>1397001</xdr:colOff>
      <xdr:row>43</xdr:row>
      <xdr:rowOff>9524</xdr:rowOff>
    </xdr:to>
    <xdr:sp macro="" textlink="">
      <xdr:nvSpPr>
        <xdr:cNvPr id="6" name="Left Brace 5">
          <a:extLst>
            <a:ext uri="{FF2B5EF4-FFF2-40B4-BE49-F238E27FC236}">
              <a16:creationId xmlns:a16="http://schemas.microsoft.com/office/drawing/2014/main" id="{23788341-C965-4364-A4E8-64DBF1487C00}"/>
            </a:ext>
          </a:extLst>
        </xdr:cNvPr>
        <xdr:cNvSpPr/>
      </xdr:nvSpPr>
      <xdr:spPr>
        <a:xfrm>
          <a:off x="7061993" y="12560299"/>
          <a:ext cx="469108" cy="1254125"/>
        </a:xfrm>
        <a:prstGeom prst="leftBrace">
          <a:avLst>
            <a:gd name="adj1" fmla="val 8333"/>
            <a:gd name="adj2" fmla="val 44119"/>
          </a:avLst>
        </a:prstGeom>
        <a:ln w="12700">
          <a:solidFill>
            <a:srgbClr val="C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6</xdr:col>
      <xdr:colOff>654843</xdr:colOff>
      <xdr:row>38</xdr:row>
      <xdr:rowOff>35718</xdr:rowOff>
    </xdr:from>
    <xdr:to>
      <xdr:col>6</xdr:col>
      <xdr:colOff>1130301</xdr:colOff>
      <xdr:row>43</xdr:row>
      <xdr:rowOff>38100</xdr:rowOff>
    </xdr:to>
    <xdr:sp macro="" textlink="">
      <xdr:nvSpPr>
        <xdr:cNvPr id="7" name="Left Brace 6">
          <a:extLst>
            <a:ext uri="{FF2B5EF4-FFF2-40B4-BE49-F238E27FC236}">
              <a16:creationId xmlns:a16="http://schemas.microsoft.com/office/drawing/2014/main" id="{9DB6E16A-F290-4B12-9B40-F0068270FC44}"/>
            </a:ext>
          </a:extLst>
        </xdr:cNvPr>
        <xdr:cNvSpPr/>
      </xdr:nvSpPr>
      <xdr:spPr>
        <a:xfrm>
          <a:off x="10878343" y="12570618"/>
          <a:ext cx="475458" cy="1272382"/>
        </a:xfrm>
        <a:prstGeom prst="leftBrace">
          <a:avLst>
            <a:gd name="adj1" fmla="val 8333"/>
            <a:gd name="adj2" fmla="val 44119"/>
          </a:avLst>
        </a:prstGeom>
        <a:ln w="12700">
          <a:solidFill>
            <a:srgbClr val="C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3</xdr:col>
      <xdr:colOff>878682</xdr:colOff>
      <xdr:row>39</xdr:row>
      <xdr:rowOff>190499</xdr:rowOff>
    </xdr:from>
    <xdr:to>
      <xdr:col>3</xdr:col>
      <xdr:colOff>1164432</xdr:colOff>
      <xdr:row>40</xdr:row>
      <xdr:rowOff>201145</xdr:rowOff>
    </xdr:to>
    <xdr:sp macro="" textlink="">
      <xdr:nvSpPr>
        <xdr:cNvPr id="8" name="TextBox 7">
          <a:extLst>
            <a:ext uri="{FF2B5EF4-FFF2-40B4-BE49-F238E27FC236}">
              <a16:creationId xmlns:a16="http://schemas.microsoft.com/office/drawing/2014/main" id="{D2E97E1F-6FDC-486E-A6F0-9696A23BCF3C}"/>
            </a:ext>
          </a:extLst>
        </xdr:cNvPr>
        <xdr:cNvSpPr txBox="1"/>
      </xdr:nvSpPr>
      <xdr:spPr>
        <a:xfrm>
          <a:off x="4968082" y="12979399"/>
          <a:ext cx="285750" cy="2646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5">
                  <a:lumMod val="75000"/>
                </a:schemeClr>
              </a:solidFill>
            </a:rPr>
            <a:t>a</a:t>
          </a:r>
        </a:p>
      </xdr:txBody>
    </xdr:sp>
    <xdr:clientData/>
  </xdr:twoCellAnchor>
  <xdr:twoCellAnchor>
    <xdr:from>
      <xdr:col>6</xdr:col>
      <xdr:colOff>465932</xdr:colOff>
      <xdr:row>39</xdr:row>
      <xdr:rowOff>237332</xdr:rowOff>
    </xdr:from>
    <xdr:to>
      <xdr:col>6</xdr:col>
      <xdr:colOff>751682</xdr:colOff>
      <xdr:row>40</xdr:row>
      <xdr:rowOff>247977</xdr:rowOff>
    </xdr:to>
    <xdr:sp macro="" textlink="">
      <xdr:nvSpPr>
        <xdr:cNvPr id="9" name="TextBox 8">
          <a:extLst>
            <a:ext uri="{FF2B5EF4-FFF2-40B4-BE49-F238E27FC236}">
              <a16:creationId xmlns:a16="http://schemas.microsoft.com/office/drawing/2014/main" id="{30E5B6EF-93DF-4F3F-B447-D4804A2C9D86}"/>
            </a:ext>
          </a:extLst>
        </xdr:cNvPr>
        <xdr:cNvSpPr txBox="1"/>
      </xdr:nvSpPr>
      <xdr:spPr>
        <a:xfrm>
          <a:off x="10689432" y="13026232"/>
          <a:ext cx="285750" cy="2646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5">
                  <a:lumMod val="75000"/>
                </a:schemeClr>
              </a:solidFill>
            </a:rPr>
            <a:t>c</a:t>
          </a:r>
        </a:p>
      </xdr:txBody>
    </xdr:sp>
    <xdr:clientData/>
  </xdr:twoCellAnchor>
  <xdr:twoCellAnchor>
    <xdr:from>
      <xdr:col>4</xdr:col>
      <xdr:colOff>726282</xdr:colOff>
      <xdr:row>39</xdr:row>
      <xdr:rowOff>241299</xdr:rowOff>
    </xdr:from>
    <xdr:to>
      <xdr:col>4</xdr:col>
      <xdr:colOff>1012032</xdr:colOff>
      <xdr:row>40</xdr:row>
      <xdr:rowOff>251945</xdr:rowOff>
    </xdr:to>
    <xdr:sp macro="" textlink="">
      <xdr:nvSpPr>
        <xdr:cNvPr id="10" name="TextBox 9">
          <a:extLst>
            <a:ext uri="{FF2B5EF4-FFF2-40B4-BE49-F238E27FC236}">
              <a16:creationId xmlns:a16="http://schemas.microsoft.com/office/drawing/2014/main" id="{CFB11E78-2B75-422C-BFDD-6049611DC7EB}"/>
            </a:ext>
          </a:extLst>
        </xdr:cNvPr>
        <xdr:cNvSpPr txBox="1"/>
      </xdr:nvSpPr>
      <xdr:spPr>
        <a:xfrm>
          <a:off x="6860382" y="13030199"/>
          <a:ext cx="285750" cy="2646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5">
                  <a:lumMod val="75000"/>
                </a:schemeClr>
              </a:solidFill>
            </a:rPr>
            <a:t>b</a:t>
          </a:r>
        </a:p>
      </xdr:txBody>
    </xdr:sp>
    <xdr:clientData/>
  </xdr:twoCellAnchor>
  <xdr:twoCellAnchor>
    <xdr:from>
      <xdr:col>5</xdr:col>
      <xdr:colOff>691357</xdr:colOff>
      <xdr:row>41</xdr:row>
      <xdr:rowOff>240506</xdr:rowOff>
    </xdr:from>
    <xdr:to>
      <xdr:col>5</xdr:col>
      <xdr:colOff>977107</xdr:colOff>
      <xdr:row>42</xdr:row>
      <xdr:rowOff>251151</xdr:rowOff>
    </xdr:to>
    <xdr:sp macro="" textlink="">
      <xdr:nvSpPr>
        <xdr:cNvPr id="11" name="TextBox 10">
          <a:extLst>
            <a:ext uri="{FF2B5EF4-FFF2-40B4-BE49-F238E27FC236}">
              <a16:creationId xmlns:a16="http://schemas.microsoft.com/office/drawing/2014/main" id="{BDAADC31-5CC9-4AED-AD5C-E993F0F041D9}"/>
            </a:ext>
          </a:extLst>
        </xdr:cNvPr>
        <xdr:cNvSpPr txBox="1"/>
      </xdr:nvSpPr>
      <xdr:spPr>
        <a:xfrm>
          <a:off x="8870157" y="13537406"/>
          <a:ext cx="285750" cy="2646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5">
                  <a:lumMod val="75000"/>
                </a:schemeClr>
              </a:solidFill>
            </a:rPr>
            <a:t>d</a:t>
          </a:r>
        </a:p>
      </xdr:txBody>
    </xdr:sp>
    <xdr:clientData/>
  </xdr:twoCellAnchor>
  <xdr:twoCellAnchor>
    <xdr:from>
      <xdr:col>7</xdr:col>
      <xdr:colOff>451645</xdr:colOff>
      <xdr:row>41</xdr:row>
      <xdr:rowOff>252412</xdr:rowOff>
    </xdr:from>
    <xdr:to>
      <xdr:col>7</xdr:col>
      <xdr:colOff>737395</xdr:colOff>
      <xdr:row>43</xdr:row>
      <xdr:rowOff>9057</xdr:rowOff>
    </xdr:to>
    <xdr:sp macro="" textlink="">
      <xdr:nvSpPr>
        <xdr:cNvPr id="12" name="TextBox 11">
          <a:extLst>
            <a:ext uri="{FF2B5EF4-FFF2-40B4-BE49-F238E27FC236}">
              <a16:creationId xmlns:a16="http://schemas.microsoft.com/office/drawing/2014/main" id="{92EE534E-84B5-4874-A809-613D15C24BC6}"/>
            </a:ext>
          </a:extLst>
        </xdr:cNvPr>
        <xdr:cNvSpPr txBox="1"/>
      </xdr:nvSpPr>
      <xdr:spPr>
        <a:xfrm>
          <a:off x="12567445" y="13549312"/>
          <a:ext cx="285750" cy="2646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5">
                  <a:lumMod val="75000"/>
                </a:schemeClr>
              </a:solidFill>
            </a:rPr>
            <a:t>e</a:t>
          </a:r>
        </a:p>
      </xdr:txBody>
    </xdr:sp>
    <xdr:clientData/>
  </xdr:twoCellAnchor>
  <xdr:twoCellAnchor>
    <xdr:from>
      <xdr:col>8</xdr:col>
      <xdr:colOff>452438</xdr:colOff>
      <xdr:row>42</xdr:row>
      <xdr:rowOff>10318</xdr:rowOff>
    </xdr:from>
    <xdr:to>
      <xdr:col>8</xdr:col>
      <xdr:colOff>738188</xdr:colOff>
      <xdr:row>43</xdr:row>
      <xdr:rowOff>20963</xdr:rowOff>
    </xdr:to>
    <xdr:sp macro="" textlink="">
      <xdr:nvSpPr>
        <xdr:cNvPr id="13" name="TextBox 12">
          <a:extLst>
            <a:ext uri="{FF2B5EF4-FFF2-40B4-BE49-F238E27FC236}">
              <a16:creationId xmlns:a16="http://schemas.microsoft.com/office/drawing/2014/main" id="{3038A015-FAF4-4D5E-B492-383EBBF7D8EB}"/>
            </a:ext>
          </a:extLst>
        </xdr:cNvPr>
        <xdr:cNvSpPr txBox="1"/>
      </xdr:nvSpPr>
      <xdr:spPr>
        <a:xfrm>
          <a:off x="14435138" y="13561218"/>
          <a:ext cx="285750" cy="2646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5">
                  <a:lumMod val="75000"/>
                </a:schemeClr>
              </a:solidFill>
            </a:rPr>
            <a:t>f</a:t>
          </a:r>
        </a:p>
      </xdr:txBody>
    </xdr:sp>
    <xdr:clientData/>
  </xdr:twoCellAnchor>
  <xdr:twoCellAnchor>
    <xdr:from>
      <xdr:col>6</xdr:col>
      <xdr:colOff>50004</xdr:colOff>
      <xdr:row>7</xdr:row>
      <xdr:rowOff>11907</xdr:rowOff>
    </xdr:from>
    <xdr:to>
      <xdr:col>15</xdr:col>
      <xdr:colOff>-1</xdr:colOff>
      <xdr:row>12</xdr:row>
      <xdr:rowOff>35720</xdr:rowOff>
    </xdr:to>
    <xdr:sp macro="" textlink="">
      <xdr:nvSpPr>
        <xdr:cNvPr id="14" name="TextBox 13">
          <a:extLst>
            <a:ext uri="{FF2B5EF4-FFF2-40B4-BE49-F238E27FC236}">
              <a16:creationId xmlns:a16="http://schemas.microsoft.com/office/drawing/2014/main" id="{CD624B71-078F-4121-8BAF-1A41937393B0}"/>
            </a:ext>
          </a:extLst>
        </xdr:cNvPr>
        <xdr:cNvSpPr txBox="1"/>
      </xdr:nvSpPr>
      <xdr:spPr>
        <a:xfrm>
          <a:off x="10289379" y="2631282"/>
          <a:ext cx="6117433" cy="1512094"/>
        </a:xfrm>
        <a:prstGeom prst="rect">
          <a:avLst/>
        </a:prstGeom>
        <a:solidFill>
          <a:schemeClr val="lt1"/>
        </a:solidFill>
        <a:ln w="28575" cmpd="sng">
          <a:solidFill>
            <a:schemeClr val="accent5"/>
          </a:solidFill>
        </a:ln>
        <a:effectLst>
          <a:outerShdw blurRad="50800" dist="38100" dir="5400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baseline="0"/>
            <a:t>Initial Payment Information:</a:t>
          </a:r>
        </a:p>
        <a:p>
          <a:pPr marL="171450" indent="-171450">
            <a:buFont typeface="Arial" panose="020B0604020202020204" pitchFamily="34" charset="0"/>
            <a:buChar char="•"/>
          </a:pPr>
          <a:r>
            <a:rPr lang="en-US" sz="1200" baseline="0"/>
            <a:t>Contract commenced on 4/1/2022 before the adoption of GASB 96 </a:t>
          </a:r>
        </a:p>
        <a:p>
          <a:pPr marL="171450" indent="-171450">
            <a:buFont typeface="Arial" panose="020B0604020202020204" pitchFamily="34" charset="0"/>
            <a:buChar char="•"/>
          </a:pPr>
          <a:r>
            <a:rPr lang="en-US" sz="1200" baseline="0"/>
            <a:t>Cancelable end date was 3/31/2024 due to reasonably certain would not extend at that time</a:t>
          </a:r>
        </a:p>
        <a:p>
          <a:pPr marL="171450" indent="-171450">
            <a:buFont typeface="Arial" panose="020B0604020202020204" pitchFamily="34" charset="0"/>
            <a:buChar char="•"/>
          </a:pPr>
          <a:r>
            <a:rPr lang="en-US" sz="1200" baseline="0"/>
            <a:t>$50,000 annual subscription payment at the beginning of the month starting 4/1/2022.</a:t>
          </a:r>
          <a:endParaRPr lang="en-US" sz="1200" baseline="0">
            <a:solidFill>
              <a:schemeClr val="dk1"/>
            </a:solidFill>
            <a:effectLst/>
            <a:latin typeface="+mn-lt"/>
            <a:ea typeface="+mn-ea"/>
            <a:cs typeface="+mn-cs"/>
          </a:endParaRPr>
        </a:p>
        <a:p>
          <a:pPr marL="171450" indent="-171450">
            <a:buFont typeface="Arial" panose="020B0604020202020204" pitchFamily="34" charset="0"/>
            <a:buChar char="•"/>
          </a:pPr>
          <a:r>
            <a:rPr lang="en-US" sz="1200" baseline="0">
              <a:solidFill>
                <a:schemeClr val="dk1"/>
              </a:solidFill>
              <a:effectLst/>
              <a:latin typeface="+mn-lt"/>
              <a:ea typeface="+mn-ea"/>
              <a:cs typeface="+mn-cs"/>
            </a:rPr>
            <a:t>2.40% incremental borrow rate (FY 2022-2023 for 0-60 months)</a:t>
          </a:r>
        </a:p>
        <a:p>
          <a:pPr marL="171450" indent="-171450">
            <a:buFont typeface="Arial" panose="020B0604020202020204" pitchFamily="34" charset="0"/>
            <a:buChar char="•"/>
          </a:pPr>
          <a:r>
            <a:rPr lang="en-US" sz="1200" baseline="0">
              <a:solidFill>
                <a:schemeClr val="dk1"/>
              </a:solidFill>
              <a:effectLst/>
              <a:latin typeface="+mn-lt"/>
              <a:ea typeface="+mn-ea"/>
              <a:cs typeface="+mn-cs"/>
            </a:rPr>
            <a:t>21 months subscription term (7/1/2022 - 3/31/2024)</a:t>
          </a:r>
        </a:p>
        <a:p>
          <a:endParaRPr lang="en-US" sz="1200" baseline="0"/>
        </a:p>
      </xdr:txBody>
    </xdr:sp>
    <xdr:clientData/>
  </xdr:twoCellAnchor>
  <xdr:twoCellAnchor>
    <xdr:from>
      <xdr:col>0</xdr:col>
      <xdr:colOff>0</xdr:colOff>
      <xdr:row>37</xdr:row>
      <xdr:rowOff>253999</xdr:rowOff>
    </xdr:from>
    <xdr:to>
      <xdr:col>14</xdr:col>
      <xdr:colOff>50800</xdr:colOff>
      <xdr:row>43</xdr:row>
      <xdr:rowOff>25400</xdr:rowOff>
    </xdr:to>
    <xdr:sp macro="" textlink="">
      <xdr:nvSpPr>
        <xdr:cNvPr id="16" name="Rectangle 15">
          <a:extLst>
            <a:ext uri="{FF2B5EF4-FFF2-40B4-BE49-F238E27FC236}">
              <a16:creationId xmlns:a16="http://schemas.microsoft.com/office/drawing/2014/main" id="{8D8BEC51-7C15-42DE-B117-8D2A7545B468}"/>
            </a:ext>
          </a:extLst>
        </xdr:cNvPr>
        <xdr:cNvSpPr/>
      </xdr:nvSpPr>
      <xdr:spPr>
        <a:xfrm>
          <a:off x="0" y="12534899"/>
          <a:ext cx="15900400" cy="1295401"/>
        </a:xfrm>
        <a:prstGeom prst="rect">
          <a:avLst/>
        </a:prstGeom>
        <a:noFill/>
        <a:ln w="38100">
          <a:solidFill>
            <a:schemeClr val="accent5"/>
          </a:solidFill>
        </a:ln>
        <a:effectLst>
          <a:outerShdw blurRad="50800" dist="38100" algn="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634999</xdr:colOff>
      <xdr:row>16</xdr:row>
      <xdr:rowOff>34927</xdr:rowOff>
    </xdr:from>
    <xdr:to>
      <xdr:col>5</xdr:col>
      <xdr:colOff>1492249</xdr:colOff>
      <xdr:row>17</xdr:row>
      <xdr:rowOff>46830</xdr:rowOff>
    </xdr:to>
    <xdr:sp macro="" textlink="">
      <xdr:nvSpPr>
        <xdr:cNvPr id="19" name="TextBox 18">
          <a:extLst>
            <a:ext uri="{FF2B5EF4-FFF2-40B4-BE49-F238E27FC236}">
              <a16:creationId xmlns:a16="http://schemas.microsoft.com/office/drawing/2014/main" id="{B6AD0E02-9B74-204A-29F0-325B0930E523}"/>
            </a:ext>
          </a:extLst>
        </xdr:cNvPr>
        <xdr:cNvSpPr txBox="1"/>
      </xdr:nvSpPr>
      <xdr:spPr>
        <a:xfrm>
          <a:off x="6769099" y="5267327"/>
          <a:ext cx="2901950" cy="304003"/>
        </a:xfrm>
        <a:prstGeom prst="rect">
          <a:avLst/>
        </a:prstGeom>
        <a:solidFill>
          <a:srgbClr val="FFFFFF">
            <a:alpha val="0"/>
          </a:srgbClr>
        </a:solidFill>
        <a:ln w="9525" cmpd="sng">
          <a:noFill/>
        </a:ln>
        <a:effectLst>
          <a:outerShdw blurRad="50800" dist="50800" dir="5400000" algn="ctr" rotWithShape="0">
            <a:srgbClr val="000000">
              <a:alpha val="0"/>
            </a:srgbClr>
          </a:outerShdw>
        </a:effectLst>
      </xdr:spPr>
      <xdr:style>
        <a:lnRef idx="0">
          <a:scrgbClr r="0" g="0" b="0"/>
        </a:lnRef>
        <a:fillRef idx="0">
          <a:scrgbClr r="0" g="0" b="0"/>
        </a:fillRef>
        <a:effectRef idx="0">
          <a:scrgbClr r="0" g="0" b="0"/>
        </a:effectRef>
        <a:fontRef idx="minor">
          <a:schemeClr val="dk1"/>
        </a:fontRef>
      </xdr:style>
      <xdr:txBody>
        <a:bodyPr vertOverflow="clip" horzOverflow="clip" wrap="none" rtlCol="0" anchor="ctr" anchorCtr="0"/>
        <a:lstStyle/>
        <a:p>
          <a:r>
            <a:rPr lang="en-US" sz="1200" b="1">
              <a:solidFill>
                <a:schemeClr val="accent5">
                  <a:lumMod val="75000"/>
                </a:schemeClr>
              </a:solidFill>
            </a:rPr>
            <a:t>$50,000 x (9 months /12 months ) =</a:t>
          </a:r>
        </a:p>
      </xdr:txBody>
    </xdr:sp>
    <xdr:clientData/>
  </xdr:twoCellAnchor>
  <xdr:twoCellAnchor>
    <xdr:from>
      <xdr:col>6</xdr:col>
      <xdr:colOff>47625</xdr:colOff>
      <xdr:row>15</xdr:row>
      <xdr:rowOff>202407</xdr:rowOff>
    </xdr:from>
    <xdr:to>
      <xdr:col>8</xdr:col>
      <xdr:colOff>1774032</xdr:colOff>
      <xdr:row>17</xdr:row>
      <xdr:rowOff>107155</xdr:rowOff>
    </xdr:to>
    <xdr:sp macro="" textlink="">
      <xdr:nvSpPr>
        <xdr:cNvPr id="20" name="TextBox 19">
          <a:extLst>
            <a:ext uri="{FF2B5EF4-FFF2-40B4-BE49-F238E27FC236}">
              <a16:creationId xmlns:a16="http://schemas.microsoft.com/office/drawing/2014/main" id="{D317A3B8-CFFF-7D48-4B4A-70002F7ABEEC}"/>
            </a:ext>
          </a:extLst>
        </xdr:cNvPr>
        <xdr:cNvSpPr txBox="1"/>
      </xdr:nvSpPr>
      <xdr:spPr>
        <a:xfrm>
          <a:off x="10287000" y="5203032"/>
          <a:ext cx="5488782" cy="500061"/>
        </a:xfrm>
        <a:prstGeom prst="rect">
          <a:avLst/>
        </a:prstGeom>
        <a:solidFill>
          <a:srgbClr val="FFFFFF">
            <a:alpha val="0"/>
          </a:srgbClr>
        </a:solidFill>
        <a:ln w="9525" cmpd="sng">
          <a:noFill/>
        </a:ln>
        <a:effectLst>
          <a:outerShdw blurRad="50800" dist="50800" dir="5400000" algn="ctr" rotWithShape="0">
            <a:srgbClr val="000000">
              <a:alpha val="0"/>
            </a:srgbClr>
          </a:outerShdw>
        </a:effectLst>
      </xdr:spPr>
      <xdr:style>
        <a:lnRef idx="0">
          <a:scrgbClr r="0" g="0" b="0"/>
        </a:lnRef>
        <a:fillRef idx="0">
          <a:scrgbClr r="0" g="0" b="0"/>
        </a:fillRef>
        <a:effectRef idx="0">
          <a:scrgbClr r="0" g="0" b="0"/>
        </a:effectRef>
        <a:fontRef idx="minor">
          <a:schemeClr val="dk1"/>
        </a:fontRef>
      </xdr:style>
      <xdr:txBody>
        <a:bodyPr vertOverflow="clip" horzOverflow="clip" wrap="none" rtlCol="0" anchor="ctr" anchorCtr="0"/>
        <a:lstStyle/>
        <a:p>
          <a:r>
            <a:rPr lang="en-US" sz="1200" b="1">
              <a:solidFill>
                <a:schemeClr val="accent5">
                  <a:lumMod val="75000"/>
                </a:schemeClr>
              </a:solidFill>
            </a:rPr>
            <a:t>prorated the prepayment</a:t>
          </a:r>
          <a:r>
            <a:rPr lang="en-US" sz="1200" b="1" baseline="0">
              <a:solidFill>
                <a:schemeClr val="accent5">
                  <a:lumMod val="75000"/>
                </a:schemeClr>
              </a:solidFill>
            </a:rPr>
            <a:t> of $50,000 for 7/1/2022 - 3/31/2023 (9 months)</a:t>
          </a:r>
          <a:endParaRPr lang="en-US" sz="1200" b="1">
            <a:solidFill>
              <a:schemeClr val="accent5">
                <a:lumMod val="75000"/>
              </a:schemeClr>
            </a:solidFill>
          </a:endParaRPr>
        </a:p>
      </xdr:txBody>
    </xdr:sp>
    <xdr:clientData/>
  </xdr:twoCellAnchor>
  <xdr:twoCellAnchor>
    <xdr:from>
      <xdr:col>3</xdr:col>
      <xdr:colOff>1092200</xdr:colOff>
      <xdr:row>38</xdr:row>
      <xdr:rowOff>25400</xdr:rowOff>
    </xdr:from>
    <xdr:to>
      <xdr:col>3</xdr:col>
      <xdr:colOff>1561308</xdr:colOff>
      <xdr:row>43</xdr:row>
      <xdr:rowOff>9525</xdr:rowOff>
    </xdr:to>
    <xdr:sp macro="" textlink="">
      <xdr:nvSpPr>
        <xdr:cNvPr id="15" name="Left Brace 14">
          <a:extLst>
            <a:ext uri="{FF2B5EF4-FFF2-40B4-BE49-F238E27FC236}">
              <a16:creationId xmlns:a16="http://schemas.microsoft.com/office/drawing/2014/main" id="{93D823D7-631B-49D8-B11B-2ABD78BBE8B8}"/>
            </a:ext>
          </a:extLst>
        </xdr:cNvPr>
        <xdr:cNvSpPr/>
      </xdr:nvSpPr>
      <xdr:spPr>
        <a:xfrm>
          <a:off x="5181600" y="12560300"/>
          <a:ext cx="469108" cy="1254125"/>
        </a:xfrm>
        <a:prstGeom prst="leftBrace">
          <a:avLst>
            <a:gd name="adj1" fmla="val 8333"/>
            <a:gd name="adj2" fmla="val 44119"/>
          </a:avLst>
        </a:prstGeom>
        <a:ln w="12700">
          <a:solidFill>
            <a:srgbClr val="C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215900</xdr:rowOff>
    </xdr:from>
    <xdr:to>
      <xdr:col>11</xdr:col>
      <xdr:colOff>0</xdr:colOff>
      <xdr:row>23</xdr:row>
      <xdr:rowOff>215900</xdr:rowOff>
    </xdr:to>
    <xdr:sp macro="" textlink="">
      <xdr:nvSpPr>
        <xdr:cNvPr id="2" name="Rectangle 1">
          <a:extLst>
            <a:ext uri="{FF2B5EF4-FFF2-40B4-BE49-F238E27FC236}">
              <a16:creationId xmlns:a16="http://schemas.microsoft.com/office/drawing/2014/main" id="{D1DDE68B-38EB-44E0-9EC0-65E1973B7FAE}"/>
            </a:ext>
          </a:extLst>
        </xdr:cNvPr>
        <xdr:cNvSpPr/>
      </xdr:nvSpPr>
      <xdr:spPr>
        <a:xfrm>
          <a:off x="0" y="3492500"/>
          <a:ext cx="12255500" cy="2413000"/>
        </a:xfrm>
        <a:prstGeom prst="rect">
          <a:avLst/>
        </a:prstGeom>
        <a:noFill/>
        <a:ln w="38100">
          <a:solidFill>
            <a:schemeClr val="accent5"/>
          </a:solidFill>
        </a:ln>
        <a:effectLst>
          <a:outerShdw blurRad="50800" dist="38100" algn="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12700</xdr:colOff>
      <xdr:row>16</xdr:row>
      <xdr:rowOff>165100</xdr:rowOff>
    </xdr:from>
    <xdr:to>
      <xdr:col>8</xdr:col>
      <xdr:colOff>939800</xdr:colOff>
      <xdr:row>22</xdr:row>
      <xdr:rowOff>228599</xdr:rowOff>
    </xdr:to>
    <xdr:sp macro="" textlink="">
      <xdr:nvSpPr>
        <xdr:cNvPr id="3" name="TextBox 2">
          <a:extLst>
            <a:ext uri="{FF2B5EF4-FFF2-40B4-BE49-F238E27FC236}">
              <a16:creationId xmlns:a16="http://schemas.microsoft.com/office/drawing/2014/main" id="{CC73A5F8-9DF2-49D8-95F3-77F1FBED6875}"/>
            </a:ext>
          </a:extLst>
        </xdr:cNvPr>
        <xdr:cNvSpPr txBox="1"/>
      </xdr:nvSpPr>
      <xdr:spPr>
        <a:xfrm>
          <a:off x="6934200" y="4165600"/>
          <a:ext cx="1879600" cy="1511299"/>
        </a:xfrm>
        <a:prstGeom prst="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12700" cmpd="sng">
          <a:solidFill>
            <a:schemeClr val="accent5"/>
          </a:solidFill>
        </a:ln>
        <a:effectLst>
          <a:outerShdw blurRad="50800" dist="38100" dir="5400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5">
                  <a:lumMod val="50000"/>
                </a:schemeClr>
              </a:solidFill>
              <a:effectLst/>
              <a:latin typeface="+mn-lt"/>
              <a:ea typeface="+mn-ea"/>
              <a:cs typeface="+mn-cs"/>
            </a:rPr>
            <a:t>The beginning balances for fiscal reporting year 2023-2024 of the Example 2 Original Output tab transferred to Entry # 0 of the Example 2 Modification Output tab. </a:t>
          </a:r>
          <a:endParaRPr lang="en-US" sz="1100">
            <a:solidFill>
              <a:schemeClr val="accent5">
                <a:lumMod val="50000"/>
              </a:schemeClr>
            </a:solidFill>
          </a:endParaRPr>
        </a:p>
      </xdr:txBody>
    </xdr:sp>
    <xdr:clientData/>
  </xdr:twoCellAnchor>
  <xdr:twoCellAnchor>
    <xdr:from>
      <xdr:col>3</xdr:col>
      <xdr:colOff>1828800</xdr:colOff>
      <xdr:row>6</xdr:row>
      <xdr:rowOff>25401</xdr:rowOff>
    </xdr:from>
    <xdr:to>
      <xdr:col>9</xdr:col>
      <xdr:colOff>215900</xdr:colOff>
      <xdr:row>9</xdr:row>
      <xdr:rowOff>215901</xdr:rowOff>
    </xdr:to>
    <xdr:sp macro="" textlink="">
      <xdr:nvSpPr>
        <xdr:cNvPr id="5" name="Rectangle 4">
          <a:extLst>
            <a:ext uri="{FF2B5EF4-FFF2-40B4-BE49-F238E27FC236}">
              <a16:creationId xmlns:a16="http://schemas.microsoft.com/office/drawing/2014/main" id="{FF3465B4-2A83-4931-ADEA-B24F9AB4C2ED}"/>
            </a:ext>
          </a:extLst>
        </xdr:cNvPr>
        <xdr:cNvSpPr/>
      </xdr:nvSpPr>
      <xdr:spPr>
        <a:xfrm>
          <a:off x="4051300" y="1612901"/>
          <a:ext cx="4991100" cy="914400"/>
        </a:xfrm>
        <a:prstGeom prst="rect">
          <a:avLst/>
        </a:prstGeom>
        <a:noFill/>
        <a:ln w="38100">
          <a:solidFill>
            <a:schemeClr val="accent5"/>
          </a:solidFill>
        </a:ln>
        <a:effectLst>
          <a:outerShdw blurRad="50800" dist="38100" algn="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50800</xdr:colOff>
      <xdr:row>6</xdr:row>
      <xdr:rowOff>177800</xdr:rowOff>
    </xdr:from>
    <xdr:to>
      <xdr:col>8</xdr:col>
      <xdr:colOff>0</xdr:colOff>
      <xdr:row>16</xdr:row>
      <xdr:rowOff>165100</xdr:rowOff>
    </xdr:to>
    <xdr:cxnSp macro="">
      <xdr:nvCxnSpPr>
        <xdr:cNvPr id="6" name="Straight Arrow Connector 5">
          <a:extLst>
            <a:ext uri="{FF2B5EF4-FFF2-40B4-BE49-F238E27FC236}">
              <a16:creationId xmlns:a16="http://schemas.microsoft.com/office/drawing/2014/main" id="{61AC7D79-0265-4AF5-B23E-2688531141C0}"/>
            </a:ext>
          </a:extLst>
        </xdr:cNvPr>
        <xdr:cNvCxnSpPr>
          <a:endCxn id="3" idx="0"/>
        </xdr:cNvCxnSpPr>
      </xdr:nvCxnSpPr>
      <xdr:spPr>
        <a:xfrm>
          <a:off x="5067300" y="1765300"/>
          <a:ext cx="2806700" cy="24003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11906</xdr:colOff>
      <xdr:row>20</xdr:row>
      <xdr:rowOff>0</xdr:rowOff>
    </xdr:from>
    <xdr:to>
      <xdr:col>6</xdr:col>
      <xdr:colOff>303589</xdr:colOff>
      <xdr:row>21</xdr:row>
      <xdr:rowOff>1</xdr:rowOff>
    </xdr:to>
    <xdr:sp macro="" textlink="">
      <xdr:nvSpPr>
        <xdr:cNvPr id="3" name="TextBox 2">
          <a:extLst>
            <a:ext uri="{FF2B5EF4-FFF2-40B4-BE49-F238E27FC236}">
              <a16:creationId xmlns:a16="http://schemas.microsoft.com/office/drawing/2014/main" id="{0D2CB064-DC12-4AB8-98C6-08EE3458EBAB}"/>
            </a:ext>
          </a:extLst>
        </xdr:cNvPr>
        <xdr:cNvSpPr txBox="1"/>
      </xdr:nvSpPr>
      <xdr:spPr>
        <a:xfrm>
          <a:off x="10453687" y="7762875"/>
          <a:ext cx="291683" cy="2976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accent5">
                  <a:lumMod val="75000"/>
                </a:schemeClr>
              </a:solidFill>
              <a:latin typeface="Arial Black" panose="020B0A04020102020204" pitchFamily="34" charset="0"/>
            </a:rPr>
            <a:t>g</a:t>
          </a:r>
        </a:p>
      </xdr:txBody>
    </xdr:sp>
    <xdr:clientData/>
  </xdr:twoCellAnchor>
  <xdr:twoCellAnchor>
    <xdr:from>
      <xdr:col>6</xdr:col>
      <xdr:colOff>11905</xdr:colOff>
      <xdr:row>20</xdr:row>
      <xdr:rowOff>285750</xdr:rowOff>
    </xdr:from>
    <xdr:to>
      <xdr:col>6</xdr:col>
      <xdr:colOff>303588</xdr:colOff>
      <xdr:row>21</xdr:row>
      <xdr:rowOff>285751</xdr:rowOff>
    </xdr:to>
    <xdr:sp macro="" textlink="">
      <xdr:nvSpPr>
        <xdr:cNvPr id="4" name="TextBox 3">
          <a:extLst>
            <a:ext uri="{FF2B5EF4-FFF2-40B4-BE49-F238E27FC236}">
              <a16:creationId xmlns:a16="http://schemas.microsoft.com/office/drawing/2014/main" id="{FCB5DA1D-7FBE-04DE-B5BA-3D499EDE0379}"/>
            </a:ext>
          </a:extLst>
        </xdr:cNvPr>
        <xdr:cNvSpPr txBox="1"/>
      </xdr:nvSpPr>
      <xdr:spPr>
        <a:xfrm>
          <a:off x="10453686" y="8048625"/>
          <a:ext cx="291683" cy="2976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accent5">
                  <a:lumMod val="75000"/>
                </a:schemeClr>
              </a:solidFill>
              <a:latin typeface="Arial Black" panose="020B0A04020102020204" pitchFamily="34" charset="0"/>
            </a:rPr>
            <a:t>h</a:t>
          </a:r>
        </a:p>
      </xdr:txBody>
    </xdr:sp>
    <xdr:clientData/>
  </xdr:twoCellAnchor>
  <xdr:twoCellAnchor>
    <xdr:from>
      <xdr:col>6</xdr:col>
      <xdr:colOff>11905</xdr:colOff>
      <xdr:row>21</xdr:row>
      <xdr:rowOff>285750</xdr:rowOff>
    </xdr:from>
    <xdr:to>
      <xdr:col>6</xdr:col>
      <xdr:colOff>303588</xdr:colOff>
      <xdr:row>22</xdr:row>
      <xdr:rowOff>285750</xdr:rowOff>
    </xdr:to>
    <xdr:sp macro="" textlink="">
      <xdr:nvSpPr>
        <xdr:cNvPr id="5" name="TextBox 4">
          <a:extLst>
            <a:ext uri="{FF2B5EF4-FFF2-40B4-BE49-F238E27FC236}">
              <a16:creationId xmlns:a16="http://schemas.microsoft.com/office/drawing/2014/main" id="{E64F77FA-D384-4461-7CDD-30ABFD0B52E5}"/>
            </a:ext>
          </a:extLst>
        </xdr:cNvPr>
        <xdr:cNvSpPr txBox="1"/>
      </xdr:nvSpPr>
      <xdr:spPr>
        <a:xfrm>
          <a:off x="10453686" y="8346281"/>
          <a:ext cx="291683" cy="2976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accent5">
                  <a:lumMod val="75000"/>
                </a:schemeClr>
              </a:solidFill>
              <a:latin typeface="Arial Black" panose="020B0A04020102020204" pitchFamily="34" charset="0"/>
            </a:rPr>
            <a:t>i</a:t>
          </a:r>
        </a:p>
      </xdr:txBody>
    </xdr:sp>
    <xdr:clientData/>
  </xdr:twoCellAnchor>
  <xdr:twoCellAnchor>
    <xdr:from>
      <xdr:col>6</xdr:col>
      <xdr:colOff>11904</xdr:colOff>
      <xdr:row>22</xdr:row>
      <xdr:rowOff>285748</xdr:rowOff>
    </xdr:from>
    <xdr:to>
      <xdr:col>6</xdr:col>
      <xdr:colOff>303587</xdr:colOff>
      <xdr:row>23</xdr:row>
      <xdr:rowOff>285749</xdr:rowOff>
    </xdr:to>
    <xdr:sp macro="" textlink="">
      <xdr:nvSpPr>
        <xdr:cNvPr id="6" name="TextBox 5">
          <a:extLst>
            <a:ext uri="{FF2B5EF4-FFF2-40B4-BE49-F238E27FC236}">
              <a16:creationId xmlns:a16="http://schemas.microsoft.com/office/drawing/2014/main" id="{52543559-0B1B-F24B-69E0-29CAF292A97D}"/>
            </a:ext>
          </a:extLst>
        </xdr:cNvPr>
        <xdr:cNvSpPr txBox="1"/>
      </xdr:nvSpPr>
      <xdr:spPr>
        <a:xfrm>
          <a:off x="10453685" y="8643936"/>
          <a:ext cx="291683" cy="2976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accent5">
                  <a:lumMod val="75000"/>
                </a:schemeClr>
              </a:solidFill>
              <a:latin typeface="Arial Black" panose="020B0A04020102020204" pitchFamily="34" charset="0"/>
            </a:rPr>
            <a:t>j</a:t>
          </a:r>
        </a:p>
      </xdr:txBody>
    </xdr:sp>
    <xdr:clientData/>
  </xdr:twoCellAnchor>
  <xdr:twoCellAnchor>
    <xdr:from>
      <xdr:col>4</xdr:col>
      <xdr:colOff>1488282</xdr:colOff>
      <xdr:row>15</xdr:row>
      <xdr:rowOff>392908</xdr:rowOff>
    </xdr:from>
    <xdr:to>
      <xdr:col>5</xdr:col>
      <xdr:colOff>762000</xdr:colOff>
      <xdr:row>17</xdr:row>
      <xdr:rowOff>142876</xdr:rowOff>
    </xdr:to>
    <xdr:sp macro="" textlink="">
      <xdr:nvSpPr>
        <xdr:cNvPr id="9" name="TextBox 8">
          <a:extLst>
            <a:ext uri="{FF2B5EF4-FFF2-40B4-BE49-F238E27FC236}">
              <a16:creationId xmlns:a16="http://schemas.microsoft.com/office/drawing/2014/main" id="{6B086635-4849-4678-AA1F-1A49D189D2DD}"/>
            </a:ext>
          </a:extLst>
        </xdr:cNvPr>
        <xdr:cNvSpPr txBox="1"/>
      </xdr:nvSpPr>
      <xdr:spPr>
        <a:xfrm>
          <a:off x="7834313" y="6084096"/>
          <a:ext cx="1321593" cy="702468"/>
        </a:xfrm>
        <a:prstGeom prst="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12700" cmpd="sng">
          <a:solidFill>
            <a:schemeClr val="accent5"/>
          </a:solidFill>
        </a:ln>
        <a:effectLst>
          <a:outerShdw blurRad="50800" dist="38100" dir="5400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accent5">
                  <a:lumMod val="50000"/>
                </a:schemeClr>
              </a:solidFill>
            </a:rPr>
            <a:t>See "Example 2 Original Input" tab, Ref d-f</a:t>
          </a:r>
          <a:endParaRPr lang="en-US" sz="1200" b="1" baseline="0">
            <a:solidFill>
              <a:schemeClr val="accent5">
                <a:lumMod val="50000"/>
              </a:schemeClr>
            </a:solidFill>
          </a:endParaRPr>
        </a:p>
        <a:p>
          <a:endParaRPr lang="en-US" sz="1100"/>
        </a:p>
      </xdr:txBody>
    </xdr:sp>
    <xdr:clientData/>
  </xdr:twoCellAnchor>
  <xdr:twoCellAnchor>
    <xdr:from>
      <xdr:col>5</xdr:col>
      <xdr:colOff>750095</xdr:colOff>
      <xdr:row>15</xdr:row>
      <xdr:rowOff>71438</xdr:rowOff>
    </xdr:from>
    <xdr:to>
      <xdr:col>5</xdr:col>
      <xdr:colOff>1226345</xdr:colOff>
      <xdr:row>18</xdr:row>
      <xdr:rowOff>1</xdr:rowOff>
    </xdr:to>
    <xdr:sp macro="" textlink="">
      <xdr:nvSpPr>
        <xdr:cNvPr id="10" name="Left Brace 9">
          <a:extLst>
            <a:ext uri="{FF2B5EF4-FFF2-40B4-BE49-F238E27FC236}">
              <a16:creationId xmlns:a16="http://schemas.microsoft.com/office/drawing/2014/main" id="{F2FABD6D-1E4C-4D33-B088-9DE6DA0796FA}"/>
            </a:ext>
          </a:extLst>
        </xdr:cNvPr>
        <xdr:cNvSpPr/>
      </xdr:nvSpPr>
      <xdr:spPr>
        <a:xfrm>
          <a:off x="9144001" y="5762626"/>
          <a:ext cx="476250" cy="1357313"/>
        </a:xfrm>
        <a:prstGeom prst="leftBrace">
          <a:avLst>
            <a:gd name="adj1" fmla="val 8333"/>
            <a:gd name="adj2" fmla="val 50274"/>
          </a:avLst>
        </a:prstGeom>
        <a:ln w="19050">
          <a:solidFill>
            <a:schemeClr val="accent5"/>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5</xdr:col>
      <xdr:colOff>2035969</xdr:colOff>
      <xdr:row>18</xdr:row>
      <xdr:rowOff>23814</xdr:rowOff>
    </xdr:from>
    <xdr:to>
      <xdr:col>6</xdr:col>
      <xdr:colOff>285750</xdr:colOff>
      <xdr:row>19</xdr:row>
      <xdr:rowOff>261940</xdr:rowOff>
    </xdr:to>
    <xdr:sp macro="" textlink="">
      <xdr:nvSpPr>
        <xdr:cNvPr id="11" name="Right Brace 10">
          <a:extLst>
            <a:ext uri="{FF2B5EF4-FFF2-40B4-BE49-F238E27FC236}">
              <a16:creationId xmlns:a16="http://schemas.microsoft.com/office/drawing/2014/main" id="{868B2E68-E3E7-4B0A-8502-34061A81B9E3}"/>
            </a:ext>
          </a:extLst>
        </xdr:cNvPr>
        <xdr:cNvSpPr/>
      </xdr:nvSpPr>
      <xdr:spPr>
        <a:xfrm>
          <a:off x="10429875" y="7143752"/>
          <a:ext cx="297656" cy="559594"/>
        </a:xfrm>
        <a:prstGeom prst="rightBrace">
          <a:avLst/>
        </a:prstGeom>
        <a:ln w="28575">
          <a:solidFill>
            <a:schemeClr val="accent5"/>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6</xdr:col>
      <xdr:colOff>296863</xdr:colOff>
      <xdr:row>17</xdr:row>
      <xdr:rowOff>419100</xdr:rowOff>
    </xdr:from>
    <xdr:to>
      <xdr:col>6</xdr:col>
      <xdr:colOff>1606550</xdr:colOff>
      <xdr:row>19</xdr:row>
      <xdr:rowOff>323851</xdr:rowOff>
    </xdr:to>
    <xdr:sp macro="" textlink="">
      <xdr:nvSpPr>
        <xdr:cNvPr id="12" name="TextBox 11">
          <a:extLst>
            <a:ext uri="{FF2B5EF4-FFF2-40B4-BE49-F238E27FC236}">
              <a16:creationId xmlns:a16="http://schemas.microsoft.com/office/drawing/2014/main" id="{F476AAC1-C3E6-4C8B-8944-77B72B565C59}"/>
            </a:ext>
          </a:extLst>
        </xdr:cNvPr>
        <xdr:cNvSpPr txBox="1"/>
      </xdr:nvSpPr>
      <xdr:spPr>
        <a:xfrm>
          <a:off x="10736263" y="7010400"/>
          <a:ext cx="1309687" cy="717551"/>
        </a:xfrm>
        <a:prstGeom prst="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12700" cmpd="sng">
          <a:solidFill>
            <a:schemeClr val="accent5"/>
          </a:solidFill>
        </a:ln>
        <a:effectLst>
          <a:outerShdw blurRad="50800" dist="38100" dir="5400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accent5">
                  <a:lumMod val="50000"/>
                </a:schemeClr>
              </a:solidFill>
            </a:rPr>
            <a:t>See "Example 2 Original Input" tab, Ref a-c</a:t>
          </a:r>
          <a:endParaRPr lang="en-US" sz="1200" b="1" baseline="0">
            <a:solidFill>
              <a:schemeClr val="accent5">
                <a:lumMod val="50000"/>
              </a:schemeClr>
            </a:solidFill>
          </a:endParaRPr>
        </a:p>
        <a:p>
          <a:endParaRPr lang="en-US" sz="1100"/>
        </a:p>
      </xdr:txBody>
    </xdr:sp>
    <xdr:clientData/>
  </xdr:twoCellAnchor>
  <xdr:twoCellAnchor>
    <xdr:from>
      <xdr:col>6</xdr:col>
      <xdr:colOff>23813</xdr:colOff>
      <xdr:row>6</xdr:row>
      <xdr:rowOff>0</xdr:rowOff>
    </xdr:from>
    <xdr:to>
      <xdr:col>8</xdr:col>
      <xdr:colOff>1774030</xdr:colOff>
      <xdr:row>11</xdr:row>
      <xdr:rowOff>11904</xdr:rowOff>
    </xdr:to>
    <xdr:sp macro="" textlink="">
      <xdr:nvSpPr>
        <xdr:cNvPr id="13" name="TextBox 12">
          <a:extLst>
            <a:ext uri="{FF2B5EF4-FFF2-40B4-BE49-F238E27FC236}">
              <a16:creationId xmlns:a16="http://schemas.microsoft.com/office/drawing/2014/main" id="{3F8E50DF-C957-4339-AC0E-2DD6083FEC36}"/>
            </a:ext>
          </a:extLst>
        </xdr:cNvPr>
        <xdr:cNvSpPr txBox="1"/>
      </xdr:nvSpPr>
      <xdr:spPr>
        <a:xfrm>
          <a:off x="10465594" y="3012281"/>
          <a:ext cx="5393530" cy="1500186"/>
        </a:xfrm>
        <a:prstGeom prst="rect">
          <a:avLst/>
        </a:prstGeom>
        <a:solidFill>
          <a:schemeClr val="lt1"/>
        </a:solidFill>
        <a:ln w="28575" cmpd="sng">
          <a:solidFill>
            <a:schemeClr val="accent5"/>
          </a:solidFill>
        </a:ln>
        <a:effectLst>
          <a:outerShdw blurRad="50800" dist="38100" dir="5400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baseline="0">
              <a:solidFill>
                <a:schemeClr val="dk1"/>
              </a:solidFill>
              <a:effectLst/>
              <a:latin typeface="+mn-lt"/>
              <a:ea typeface="+mn-ea"/>
              <a:cs typeface="+mn-cs"/>
            </a:rPr>
            <a:t>Modified Payment Information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200" baseline="0">
              <a:solidFill>
                <a:schemeClr val="dk1"/>
              </a:solidFill>
              <a:effectLst/>
              <a:latin typeface="+mn-lt"/>
              <a:ea typeface="+mn-ea"/>
              <a:cs typeface="+mn-cs"/>
            </a:rPr>
            <a:t>$5,000 monthly subscription payments (payment was at the beginning of the month)</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200" baseline="0">
              <a:solidFill>
                <a:schemeClr val="dk1"/>
              </a:solidFill>
              <a:effectLst/>
              <a:latin typeface="+mn-lt"/>
              <a:ea typeface="+mn-ea"/>
              <a:cs typeface="+mn-cs"/>
            </a:rPr>
            <a:t>14 months - subscription term (would not exercise an option that was previously  determined that it was reasonably certain that they would exercise that option)</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aseline="0">
              <a:solidFill>
                <a:schemeClr val="dk1"/>
              </a:solidFill>
              <a:effectLst/>
              <a:latin typeface="+mn-lt"/>
              <a:ea typeface="+mn-ea"/>
              <a:cs typeface="+mn-cs"/>
            </a:rPr>
            <a:t>2.63% incremental borrow rate (FY 2023-2024 for 0-60 months)</a:t>
          </a:r>
          <a:endParaRPr lang="en-US" sz="1100">
            <a:effectLst/>
          </a:endParaRPr>
        </a:p>
      </xdr:txBody>
    </xdr:sp>
    <xdr:clientData/>
  </xdr:twoCellAnchor>
  <xdr:twoCellAnchor>
    <xdr:from>
      <xdr:col>2</xdr:col>
      <xdr:colOff>881063</xdr:colOff>
      <xdr:row>46</xdr:row>
      <xdr:rowOff>59531</xdr:rowOff>
    </xdr:from>
    <xdr:to>
      <xdr:col>2</xdr:col>
      <xdr:colOff>1571625</xdr:colOff>
      <xdr:row>64</xdr:row>
      <xdr:rowOff>11906</xdr:rowOff>
    </xdr:to>
    <xdr:sp macro="" textlink="">
      <xdr:nvSpPr>
        <xdr:cNvPr id="14" name="Left Brace 13">
          <a:extLst>
            <a:ext uri="{FF2B5EF4-FFF2-40B4-BE49-F238E27FC236}">
              <a16:creationId xmlns:a16="http://schemas.microsoft.com/office/drawing/2014/main" id="{B24568C1-60E7-4B2C-800D-467BF2AAF061}"/>
            </a:ext>
          </a:extLst>
        </xdr:cNvPr>
        <xdr:cNvSpPr/>
      </xdr:nvSpPr>
      <xdr:spPr>
        <a:xfrm>
          <a:off x="3059907" y="16347281"/>
          <a:ext cx="690562" cy="4667250"/>
        </a:xfrm>
        <a:prstGeom prst="leftBrace">
          <a:avLst>
            <a:gd name="adj1" fmla="val 8333"/>
            <a:gd name="adj2" fmla="val 50274"/>
          </a:avLst>
        </a:prstGeom>
        <a:ln w="28575">
          <a:solidFill>
            <a:schemeClr val="accent5"/>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0</xdr:col>
      <xdr:colOff>1797844</xdr:colOff>
      <xdr:row>54</xdr:row>
      <xdr:rowOff>11908</xdr:rowOff>
    </xdr:from>
    <xdr:to>
      <xdr:col>2</xdr:col>
      <xdr:colOff>1095375</xdr:colOff>
      <xdr:row>56</xdr:row>
      <xdr:rowOff>11911</xdr:rowOff>
    </xdr:to>
    <xdr:sp macro="" textlink="">
      <xdr:nvSpPr>
        <xdr:cNvPr id="15" name="TextBox 14">
          <a:extLst>
            <a:ext uri="{FF2B5EF4-FFF2-40B4-BE49-F238E27FC236}">
              <a16:creationId xmlns:a16="http://schemas.microsoft.com/office/drawing/2014/main" id="{8D005C4D-9041-4B05-8218-C3FA48550AD8}"/>
            </a:ext>
          </a:extLst>
        </xdr:cNvPr>
        <xdr:cNvSpPr txBox="1"/>
      </xdr:nvSpPr>
      <xdr:spPr>
        <a:xfrm>
          <a:off x="1797844" y="18395158"/>
          <a:ext cx="1476375" cy="523878"/>
        </a:xfrm>
        <a:prstGeom prst="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12700" cmpd="sng">
          <a:solidFill>
            <a:schemeClr val="accent5"/>
          </a:solidFill>
        </a:ln>
        <a:effectLst>
          <a:outerShdw blurRad="50800" dist="38100" dir="5400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5">
                  <a:lumMod val="50000"/>
                </a:schemeClr>
              </a:solidFill>
              <a:effectLst/>
              <a:latin typeface="+mn-lt"/>
              <a:ea typeface="+mn-ea"/>
              <a:cs typeface="+mn-cs"/>
            </a:rPr>
            <a:t>Modified contract  payments</a:t>
          </a:r>
          <a:endParaRPr lang="en-US">
            <a:solidFill>
              <a:schemeClr val="accent5">
                <a:lumMod val="50000"/>
              </a:schemeClr>
            </a:solidFill>
            <a:effectLst/>
          </a:endParaRPr>
        </a:p>
        <a:p>
          <a:endParaRPr lang="en-US" sz="1100"/>
        </a:p>
      </xdr:txBody>
    </xdr:sp>
    <xdr:clientData/>
  </xdr:twoCellAnchor>
  <xdr:twoCellAnchor>
    <xdr:from>
      <xdr:col>4</xdr:col>
      <xdr:colOff>748242</xdr:colOff>
      <xdr:row>46</xdr:row>
      <xdr:rowOff>0</xdr:rowOff>
    </xdr:from>
    <xdr:to>
      <xdr:col>4</xdr:col>
      <xdr:colOff>1562100</xdr:colOff>
      <xdr:row>55</xdr:row>
      <xdr:rowOff>25400</xdr:rowOff>
    </xdr:to>
    <xdr:sp macro="" textlink="">
      <xdr:nvSpPr>
        <xdr:cNvPr id="2" name="Left Brace 1">
          <a:extLst>
            <a:ext uri="{FF2B5EF4-FFF2-40B4-BE49-F238E27FC236}">
              <a16:creationId xmlns:a16="http://schemas.microsoft.com/office/drawing/2014/main" id="{8B5DF357-3290-41CB-AFA4-53F618A00931}"/>
            </a:ext>
          </a:extLst>
        </xdr:cNvPr>
        <xdr:cNvSpPr/>
      </xdr:nvSpPr>
      <xdr:spPr>
        <a:xfrm>
          <a:off x="7098242" y="16090900"/>
          <a:ext cx="813858" cy="2311400"/>
        </a:xfrm>
        <a:prstGeom prst="leftBrace">
          <a:avLst>
            <a:gd name="adj1" fmla="val 8333"/>
            <a:gd name="adj2" fmla="val 50274"/>
          </a:avLst>
        </a:prstGeom>
        <a:ln w="28575">
          <a:solidFill>
            <a:schemeClr val="accent5"/>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5</xdr:col>
      <xdr:colOff>12700</xdr:colOff>
      <xdr:row>19</xdr:row>
      <xdr:rowOff>25400</xdr:rowOff>
    </xdr:from>
    <xdr:to>
      <xdr:col>5</xdr:col>
      <xdr:colOff>301208</xdr:colOff>
      <xdr:row>19</xdr:row>
      <xdr:rowOff>320412</xdr:rowOff>
    </xdr:to>
    <xdr:sp macro="" textlink="">
      <xdr:nvSpPr>
        <xdr:cNvPr id="17" name="TextBox 16">
          <a:extLst>
            <a:ext uri="{FF2B5EF4-FFF2-40B4-BE49-F238E27FC236}">
              <a16:creationId xmlns:a16="http://schemas.microsoft.com/office/drawing/2014/main" id="{C20E81F4-B18D-4429-BDC0-AA33BB33FB86}"/>
            </a:ext>
          </a:extLst>
        </xdr:cNvPr>
        <xdr:cNvSpPr txBox="1"/>
      </xdr:nvSpPr>
      <xdr:spPr>
        <a:xfrm>
          <a:off x="8407400" y="7429500"/>
          <a:ext cx="288508" cy="2950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accent5">
                  <a:lumMod val="75000"/>
                </a:schemeClr>
              </a:solidFill>
              <a:latin typeface="Arial Black" panose="020B0A04020102020204" pitchFamily="34" charset="0"/>
            </a:rPr>
            <a:t>c</a:t>
          </a:r>
        </a:p>
      </xdr:txBody>
    </xdr:sp>
    <xdr:clientData/>
  </xdr:twoCellAnchor>
  <xdr:twoCellAnchor>
    <xdr:from>
      <xdr:col>3</xdr:col>
      <xdr:colOff>50800</xdr:colOff>
      <xdr:row>19</xdr:row>
      <xdr:rowOff>12700</xdr:rowOff>
    </xdr:from>
    <xdr:to>
      <xdr:col>3</xdr:col>
      <xdr:colOff>339308</xdr:colOff>
      <xdr:row>19</xdr:row>
      <xdr:rowOff>307712</xdr:rowOff>
    </xdr:to>
    <xdr:sp macro="" textlink="">
      <xdr:nvSpPr>
        <xdr:cNvPr id="18" name="TextBox 17">
          <a:extLst>
            <a:ext uri="{FF2B5EF4-FFF2-40B4-BE49-F238E27FC236}">
              <a16:creationId xmlns:a16="http://schemas.microsoft.com/office/drawing/2014/main" id="{2922C8B7-8441-17AE-407E-5624C86E6D7A}"/>
            </a:ext>
          </a:extLst>
        </xdr:cNvPr>
        <xdr:cNvSpPr txBox="1"/>
      </xdr:nvSpPr>
      <xdr:spPr>
        <a:xfrm>
          <a:off x="4356100" y="7416800"/>
          <a:ext cx="288508" cy="2950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accent5">
                  <a:lumMod val="75000"/>
                </a:schemeClr>
              </a:solidFill>
              <a:latin typeface="Arial Black" panose="020B0A04020102020204" pitchFamily="34" charset="0"/>
            </a:rPr>
            <a:t>a</a:t>
          </a:r>
        </a:p>
      </xdr:txBody>
    </xdr:sp>
    <xdr:clientData/>
  </xdr:twoCellAnchor>
  <xdr:twoCellAnchor>
    <xdr:from>
      <xdr:col>4</xdr:col>
      <xdr:colOff>38100</xdr:colOff>
      <xdr:row>19</xdr:row>
      <xdr:rowOff>25400</xdr:rowOff>
    </xdr:from>
    <xdr:to>
      <xdr:col>4</xdr:col>
      <xdr:colOff>326608</xdr:colOff>
      <xdr:row>19</xdr:row>
      <xdr:rowOff>320412</xdr:rowOff>
    </xdr:to>
    <xdr:sp macro="" textlink="">
      <xdr:nvSpPr>
        <xdr:cNvPr id="19" name="TextBox 18">
          <a:extLst>
            <a:ext uri="{FF2B5EF4-FFF2-40B4-BE49-F238E27FC236}">
              <a16:creationId xmlns:a16="http://schemas.microsoft.com/office/drawing/2014/main" id="{BBAB7963-DA61-C3B9-D58F-CFB04E051258}"/>
            </a:ext>
          </a:extLst>
        </xdr:cNvPr>
        <xdr:cNvSpPr txBox="1"/>
      </xdr:nvSpPr>
      <xdr:spPr>
        <a:xfrm>
          <a:off x="6388100" y="7429500"/>
          <a:ext cx="288508" cy="2950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accent5">
                  <a:lumMod val="75000"/>
                </a:schemeClr>
              </a:solidFill>
              <a:latin typeface="Arial Black" panose="020B0A04020102020204" pitchFamily="34" charset="0"/>
            </a:rPr>
            <a:t>b</a:t>
          </a:r>
        </a:p>
      </xdr:txBody>
    </xdr:sp>
    <xdr:clientData/>
  </xdr:twoCellAnchor>
  <xdr:twoCellAnchor>
    <xdr:from>
      <xdr:col>3</xdr:col>
      <xdr:colOff>887942</xdr:colOff>
      <xdr:row>46</xdr:row>
      <xdr:rowOff>25400</xdr:rowOff>
    </xdr:from>
    <xdr:to>
      <xdr:col>3</xdr:col>
      <xdr:colOff>1701800</xdr:colOff>
      <xdr:row>55</xdr:row>
      <xdr:rowOff>0</xdr:rowOff>
    </xdr:to>
    <xdr:sp macro="" textlink="">
      <xdr:nvSpPr>
        <xdr:cNvPr id="20" name="Left Brace 19">
          <a:extLst>
            <a:ext uri="{FF2B5EF4-FFF2-40B4-BE49-F238E27FC236}">
              <a16:creationId xmlns:a16="http://schemas.microsoft.com/office/drawing/2014/main" id="{524A7211-6CB5-E892-0741-F3ED730D127F}"/>
            </a:ext>
          </a:extLst>
        </xdr:cNvPr>
        <xdr:cNvSpPr/>
      </xdr:nvSpPr>
      <xdr:spPr>
        <a:xfrm>
          <a:off x="5193242" y="16116300"/>
          <a:ext cx="813858" cy="2260600"/>
        </a:xfrm>
        <a:prstGeom prst="leftBrace">
          <a:avLst>
            <a:gd name="adj1" fmla="val 8333"/>
            <a:gd name="adj2" fmla="val 50274"/>
          </a:avLst>
        </a:prstGeom>
        <a:ln w="28575">
          <a:solidFill>
            <a:schemeClr val="accent5"/>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3</xdr:col>
      <xdr:colOff>317500</xdr:colOff>
      <xdr:row>49</xdr:row>
      <xdr:rowOff>193675</xdr:rowOff>
    </xdr:from>
    <xdr:to>
      <xdr:col>3</xdr:col>
      <xdr:colOff>1092200</xdr:colOff>
      <xdr:row>51</xdr:row>
      <xdr:rowOff>0</xdr:rowOff>
    </xdr:to>
    <xdr:sp macro="" textlink="">
      <xdr:nvSpPr>
        <xdr:cNvPr id="7" name="TextBox 6">
          <a:extLst>
            <a:ext uri="{FF2B5EF4-FFF2-40B4-BE49-F238E27FC236}">
              <a16:creationId xmlns:a16="http://schemas.microsoft.com/office/drawing/2014/main" id="{EC0215FA-5039-413D-BAA7-5245CBBA8B5B}"/>
            </a:ext>
          </a:extLst>
        </xdr:cNvPr>
        <xdr:cNvSpPr txBox="1"/>
      </xdr:nvSpPr>
      <xdr:spPr>
        <a:xfrm>
          <a:off x="4622800" y="17046575"/>
          <a:ext cx="774700" cy="314325"/>
        </a:xfrm>
        <a:prstGeom prst="rect">
          <a:avLst/>
        </a:prstGeom>
        <a:solidFill>
          <a:schemeClr val="lt1"/>
        </a:solidFill>
        <a:ln w="9525" cmpd="sng">
          <a:solidFill>
            <a:schemeClr val="lt1">
              <a:shade val="50000"/>
            </a:schemeClr>
          </a:solidFill>
        </a:ln>
        <a:effectLst>
          <a:outerShdw blurRad="50800" dist="38100" dir="5400000" algn="t" rotWithShape="0">
            <a:schemeClr val="accent5">
              <a:lumMod val="50000"/>
              <a:alpha val="40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baseline="0">
              <a:solidFill>
                <a:schemeClr val="accent5">
                  <a:lumMod val="75000"/>
                </a:schemeClr>
              </a:solidFill>
            </a:rPr>
            <a:t>k = 1,164</a:t>
          </a:r>
        </a:p>
      </xdr:txBody>
    </xdr:sp>
    <xdr:clientData/>
  </xdr:twoCellAnchor>
  <xdr:twoCellAnchor>
    <xdr:from>
      <xdr:col>4</xdr:col>
      <xdr:colOff>241300</xdr:colOff>
      <xdr:row>50</xdr:row>
      <xdr:rowOff>3175</xdr:rowOff>
    </xdr:from>
    <xdr:to>
      <xdr:col>4</xdr:col>
      <xdr:colOff>1054100</xdr:colOff>
      <xdr:row>51</xdr:row>
      <xdr:rowOff>63500</xdr:rowOff>
    </xdr:to>
    <xdr:sp macro="" textlink="">
      <xdr:nvSpPr>
        <xdr:cNvPr id="21" name="TextBox 20">
          <a:extLst>
            <a:ext uri="{FF2B5EF4-FFF2-40B4-BE49-F238E27FC236}">
              <a16:creationId xmlns:a16="http://schemas.microsoft.com/office/drawing/2014/main" id="{3BC6A73A-7B4B-7ADF-E485-43B0B161D2C3}"/>
            </a:ext>
          </a:extLst>
        </xdr:cNvPr>
        <xdr:cNvSpPr txBox="1"/>
      </xdr:nvSpPr>
      <xdr:spPr>
        <a:xfrm>
          <a:off x="6591300" y="17110075"/>
          <a:ext cx="812800" cy="314325"/>
        </a:xfrm>
        <a:prstGeom prst="rect">
          <a:avLst/>
        </a:prstGeom>
        <a:solidFill>
          <a:schemeClr val="lt1"/>
        </a:solidFill>
        <a:ln w="9525" cmpd="sng">
          <a:solidFill>
            <a:schemeClr val="lt1">
              <a:shade val="50000"/>
            </a:schemeClr>
          </a:solidFill>
        </a:ln>
        <a:effectLst>
          <a:outerShdw blurRad="50800" dist="38100" dir="5400000" algn="t" rotWithShape="0">
            <a:schemeClr val="accent5">
              <a:lumMod val="50000"/>
              <a:alpha val="40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baseline="0">
              <a:solidFill>
                <a:schemeClr val="accent5">
                  <a:lumMod val="75000"/>
                </a:schemeClr>
              </a:solidFill>
            </a:rPr>
            <a:t>l = 43,836</a:t>
          </a:r>
        </a:p>
      </xdr:txBody>
    </xdr:sp>
    <xdr:clientData/>
  </xdr:twoCellAnchor>
  <xdr:twoCellAnchor>
    <xdr:from>
      <xdr:col>6</xdr:col>
      <xdr:colOff>608542</xdr:colOff>
      <xdr:row>46</xdr:row>
      <xdr:rowOff>25400</xdr:rowOff>
    </xdr:from>
    <xdr:to>
      <xdr:col>6</xdr:col>
      <xdr:colOff>1371600</xdr:colOff>
      <xdr:row>55</xdr:row>
      <xdr:rowOff>38100</xdr:rowOff>
    </xdr:to>
    <xdr:sp macro="" textlink="">
      <xdr:nvSpPr>
        <xdr:cNvPr id="23" name="Left Brace 22">
          <a:extLst>
            <a:ext uri="{FF2B5EF4-FFF2-40B4-BE49-F238E27FC236}">
              <a16:creationId xmlns:a16="http://schemas.microsoft.com/office/drawing/2014/main" id="{0F67D291-EFFC-A838-4A9C-049AC7DDD7D9}"/>
            </a:ext>
          </a:extLst>
        </xdr:cNvPr>
        <xdr:cNvSpPr/>
      </xdr:nvSpPr>
      <xdr:spPr>
        <a:xfrm>
          <a:off x="11047942" y="16116300"/>
          <a:ext cx="763058" cy="2298700"/>
        </a:xfrm>
        <a:prstGeom prst="leftBrace">
          <a:avLst>
            <a:gd name="adj1" fmla="val 8333"/>
            <a:gd name="adj2" fmla="val 50274"/>
          </a:avLst>
        </a:prstGeom>
        <a:ln w="28575">
          <a:solidFill>
            <a:schemeClr val="accent5"/>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6</xdr:col>
      <xdr:colOff>50800</xdr:colOff>
      <xdr:row>50</xdr:row>
      <xdr:rowOff>15875</xdr:rowOff>
    </xdr:from>
    <xdr:to>
      <xdr:col>6</xdr:col>
      <xdr:colOff>901700</xdr:colOff>
      <xdr:row>51</xdr:row>
      <xdr:rowOff>63500</xdr:rowOff>
    </xdr:to>
    <xdr:sp macro="" textlink="">
      <xdr:nvSpPr>
        <xdr:cNvPr id="22" name="TextBox 21">
          <a:extLst>
            <a:ext uri="{FF2B5EF4-FFF2-40B4-BE49-F238E27FC236}">
              <a16:creationId xmlns:a16="http://schemas.microsoft.com/office/drawing/2014/main" id="{6BE6D29E-418A-ED65-9C8C-BB1FB9430A28}"/>
            </a:ext>
          </a:extLst>
        </xdr:cNvPr>
        <xdr:cNvSpPr txBox="1"/>
      </xdr:nvSpPr>
      <xdr:spPr>
        <a:xfrm>
          <a:off x="10490200" y="17122775"/>
          <a:ext cx="850900" cy="301625"/>
        </a:xfrm>
        <a:prstGeom prst="rect">
          <a:avLst/>
        </a:prstGeom>
        <a:solidFill>
          <a:schemeClr val="lt1"/>
        </a:solidFill>
        <a:ln w="9525" cmpd="sng">
          <a:solidFill>
            <a:schemeClr val="lt1">
              <a:shade val="50000"/>
            </a:schemeClr>
          </a:solidFill>
        </a:ln>
        <a:effectLst>
          <a:outerShdw blurRad="50800" dist="38100" dir="5400000" algn="t" rotWithShape="0">
            <a:schemeClr val="accent5">
              <a:lumMod val="50000"/>
              <a:alpha val="40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baseline="0">
              <a:solidFill>
                <a:schemeClr val="accent5">
                  <a:lumMod val="75000"/>
                </a:schemeClr>
              </a:solidFill>
            </a:rPr>
            <a:t>m = 43,326</a:t>
          </a:r>
        </a:p>
      </xdr:txBody>
    </xdr:sp>
    <xdr:clientData/>
  </xdr:twoCellAnchor>
  <xdr:twoCellAnchor>
    <xdr:from>
      <xdr:col>6</xdr:col>
      <xdr:colOff>254000</xdr:colOff>
      <xdr:row>24</xdr:row>
      <xdr:rowOff>165100</xdr:rowOff>
    </xdr:from>
    <xdr:to>
      <xdr:col>8</xdr:col>
      <xdr:colOff>1663700</xdr:colOff>
      <xdr:row>28</xdr:row>
      <xdr:rowOff>38100</xdr:rowOff>
    </xdr:to>
    <xdr:sp macro="" textlink="">
      <xdr:nvSpPr>
        <xdr:cNvPr id="25" name="TextBox 24">
          <a:extLst>
            <a:ext uri="{FF2B5EF4-FFF2-40B4-BE49-F238E27FC236}">
              <a16:creationId xmlns:a16="http://schemas.microsoft.com/office/drawing/2014/main" id="{B0F5CDDE-1A34-4A92-900A-0847D9B2B783}"/>
            </a:ext>
          </a:extLst>
        </xdr:cNvPr>
        <xdr:cNvSpPr txBox="1"/>
      </xdr:nvSpPr>
      <xdr:spPr>
        <a:xfrm>
          <a:off x="10693400" y="9067800"/>
          <a:ext cx="5041900" cy="1041400"/>
        </a:xfrm>
        <a:prstGeom prst="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12700" cmpd="sng">
          <a:solidFill>
            <a:schemeClr val="accent5"/>
          </a:solidFill>
        </a:ln>
        <a:effectLst>
          <a:outerShdw blurRad="50800" dist="38100" dir="5400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u="sng">
              <a:solidFill>
                <a:schemeClr val="accent5">
                  <a:lumMod val="50000"/>
                </a:schemeClr>
              </a:solidFill>
            </a:rPr>
            <a:t>Example 1 Modification Output</a:t>
          </a:r>
          <a:br>
            <a:rPr lang="en-US" sz="1200" b="1">
              <a:solidFill>
                <a:schemeClr val="accent5">
                  <a:lumMod val="50000"/>
                </a:schemeClr>
              </a:solidFill>
            </a:rPr>
          </a:br>
          <a:r>
            <a:rPr lang="en-US" sz="1200" b="1">
              <a:solidFill>
                <a:schemeClr val="accent5">
                  <a:lumMod val="50000"/>
                </a:schemeClr>
              </a:solidFill>
            </a:rPr>
            <a:t>Entry # 3 (FY</a:t>
          </a:r>
          <a:r>
            <a:rPr lang="en-US" sz="1200" b="1" baseline="0">
              <a:solidFill>
                <a:schemeClr val="accent5">
                  <a:lumMod val="50000"/>
                </a:schemeClr>
              </a:solidFill>
            </a:rPr>
            <a:t> 23-24) </a:t>
          </a:r>
          <a:r>
            <a:rPr lang="en-US" sz="1200" b="1">
              <a:solidFill>
                <a:schemeClr val="accent5">
                  <a:lumMod val="50000"/>
                </a:schemeClr>
              </a:solidFill>
            </a:rPr>
            <a:t>: c</a:t>
          </a:r>
          <a:r>
            <a:rPr lang="en-US" sz="1200" b="1" baseline="0">
              <a:solidFill>
                <a:schemeClr val="accent5">
                  <a:lumMod val="50000"/>
                </a:schemeClr>
              </a:solidFill>
            </a:rPr>
            <a:t> </a:t>
          </a:r>
          <a:r>
            <a:rPr lang="en-US" sz="1200" b="1">
              <a:solidFill>
                <a:schemeClr val="accent5">
                  <a:lumMod val="50000"/>
                </a:schemeClr>
              </a:solidFill>
            </a:rPr>
            <a:t>+ m </a:t>
          </a:r>
          <a:r>
            <a:rPr lang="en-US" sz="1200" b="1" baseline="0">
              <a:solidFill>
                <a:schemeClr val="accent5">
                  <a:lumMod val="50000"/>
                </a:schemeClr>
              </a:solidFill>
            </a:rPr>
            <a:t>($14,317 + 43,326) = $57,643 accum. amortization</a:t>
          </a:r>
        </a:p>
        <a:p>
          <a:endParaRPr lang="en-US" sz="1200" b="1" baseline="0">
            <a:solidFill>
              <a:schemeClr val="accent5">
                <a:lumMod val="50000"/>
              </a:schemeClr>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1">
              <a:solidFill>
                <a:schemeClr val="accent5">
                  <a:lumMod val="50000"/>
                </a:schemeClr>
              </a:solidFill>
              <a:effectLst/>
              <a:latin typeface="+mn-lt"/>
              <a:ea typeface="+mn-ea"/>
              <a:cs typeface="+mn-cs"/>
            </a:rPr>
            <a:t>Entry # 4 (FY</a:t>
          </a:r>
          <a:r>
            <a:rPr lang="en-US" sz="1200" b="1" baseline="0">
              <a:solidFill>
                <a:schemeClr val="accent5">
                  <a:lumMod val="50000"/>
                </a:schemeClr>
              </a:solidFill>
              <a:effectLst/>
              <a:latin typeface="+mn-lt"/>
              <a:ea typeface="+mn-ea"/>
              <a:cs typeface="+mn-cs"/>
            </a:rPr>
            <a:t> 23-24) </a:t>
          </a:r>
          <a:r>
            <a:rPr lang="en-US" sz="1200" b="1">
              <a:solidFill>
                <a:schemeClr val="accent5">
                  <a:lumMod val="50000"/>
                </a:schemeClr>
              </a:solidFill>
              <a:effectLst/>
              <a:latin typeface="+mn-lt"/>
              <a:ea typeface="+mn-ea"/>
              <a:cs typeface="+mn-cs"/>
            </a:rPr>
            <a:t>: b</a:t>
          </a:r>
          <a:r>
            <a:rPr lang="en-US" sz="1200" b="1" baseline="0">
              <a:solidFill>
                <a:schemeClr val="accent5">
                  <a:lumMod val="50000"/>
                </a:schemeClr>
              </a:solidFill>
              <a:effectLst/>
              <a:latin typeface="+mn-lt"/>
              <a:ea typeface="+mn-ea"/>
              <a:cs typeface="+mn-cs"/>
            </a:rPr>
            <a:t> </a:t>
          </a:r>
          <a:r>
            <a:rPr lang="en-US" sz="1200" b="1">
              <a:solidFill>
                <a:schemeClr val="accent5">
                  <a:lumMod val="50000"/>
                </a:schemeClr>
              </a:solidFill>
              <a:effectLst/>
              <a:latin typeface="+mn-lt"/>
              <a:ea typeface="+mn-ea"/>
              <a:cs typeface="+mn-cs"/>
            </a:rPr>
            <a:t>+ l </a:t>
          </a:r>
          <a:r>
            <a:rPr lang="en-US" sz="1200" b="1" baseline="0">
              <a:solidFill>
                <a:schemeClr val="accent5">
                  <a:lumMod val="50000"/>
                </a:schemeClr>
              </a:solidFill>
              <a:effectLst/>
              <a:latin typeface="+mn-lt"/>
              <a:ea typeface="+mn-ea"/>
              <a:cs typeface="+mn-cs"/>
            </a:rPr>
            <a:t>($13,903 + 43,836) = $57,739 principal</a:t>
          </a:r>
          <a:endParaRPr lang="en-US" sz="1200">
            <a:solidFill>
              <a:schemeClr val="accent5">
                <a:lumMod val="50000"/>
              </a:schemeClr>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1">
              <a:solidFill>
                <a:schemeClr val="accent5">
                  <a:lumMod val="50000"/>
                </a:schemeClr>
              </a:solidFill>
              <a:effectLst/>
              <a:latin typeface="+mn-lt"/>
              <a:ea typeface="+mn-ea"/>
              <a:cs typeface="+mn-cs"/>
            </a:rPr>
            <a:t>Entry # 4 (FY</a:t>
          </a:r>
          <a:r>
            <a:rPr lang="en-US" sz="1200" b="1" baseline="0">
              <a:solidFill>
                <a:schemeClr val="accent5">
                  <a:lumMod val="50000"/>
                </a:schemeClr>
              </a:solidFill>
              <a:effectLst/>
              <a:latin typeface="+mn-lt"/>
              <a:ea typeface="+mn-ea"/>
              <a:cs typeface="+mn-cs"/>
            </a:rPr>
            <a:t> 23-24) </a:t>
          </a:r>
          <a:r>
            <a:rPr lang="en-US" sz="1200" b="1">
              <a:solidFill>
                <a:schemeClr val="accent5">
                  <a:lumMod val="50000"/>
                </a:schemeClr>
              </a:solidFill>
              <a:effectLst/>
              <a:latin typeface="+mn-lt"/>
              <a:ea typeface="+mn-ea"/>
              <a:cs typeface="+mn-cs"/>
            </a:rPr>
            <a:t>: a</a:t>
          </a:r>
          <a:r>
            <a:rPr lang="en-US" sz="1200" b="1" baseline="0">
              <a:solidFill>
                <a:schemeClr val="accent5">
                  <a:lumMod val="50000"/>
                </a:schemeClr>
              </a:solidFill>
              <a:effectLst/>
              <a:latin typeface="+mn-lt"/>
              <a:ea typeface="+mn-ea"/>
              <a:cs typeface="+mn-cs"/>
            </a:rPr>
            <a:t> </a:t>
          </a:r>
          <a:r>
            <a:rPr lang="en-US" sz="1200" b="1">
              <a:solidFill>
                <a:schemeClr val="accent5">
                  <a:lumMod val="50000"/>
                </a:schemeClr>
              </a:solidFill>
              <a:effectLst/>
              <a:latin typeface="+mn-lt"/>
              <a:ea typeface="+mn-ea"/>
              <a:cs typeface="+mn-cs"/>
            </a:rPr>
            <a:t>+ k </a:t>
          </a:r>
          <a:r>
            <a:rPr lang="en-US" sz="1200" b="1" baseline="0">
              <a:solidFill>
                <a:schemeClr val="accent5">
                  <a:lumMod val="50000"/>
                </a:schemeClr>
              </a:solidFill>
              <a:effectLst/>
              <a:latin typeface="+mn-lt"/>
              <a:ea typeface="+mn-ea"/>
              <a:cs typeface="+mn-cs"/>
            </a:rPr>
            <a:t>($1,097 + 1,164) = $2,261 interest</a:t>
          </a:r>
          <a:endParaRPr lang="en-US" sz="1200">
            <a:solidFill>
              <a:schemeClr val="accent5">
                <a:lumMod val="50000"/>
              </a:schemeClr>
            </a:solidFill>
            <a:effectLst/>
          </a:endParaRPr>
        </a:p>
        <a:p>
          <a:endParaRPr lang="en-US" sz="1200" b="1">
            <a:solidFill>
              <a:schemeClr val="accent5">
                <a:lumMod val="50000"/>
              </a:schemeClr>
            </a:solidFill>
          </a:endParaRPr>
        </a:p>
        <a:p>
          <a:endParaRPr lang="en-US" sz="1200" b="1">
            <a:solidFill>
              <a:schemeClr val="accent5">
                <a:lumMod val="50000"/>
              </a:schemeClr>
            </a:solidFill>
          </a:endParaRPr>
        </a:p>
      </xdr:txBody>
    </xdr:sp>
    <xdr:clientData/>
  </xdr:twoCellAnchor>
  <xdr:twoCellAnchor>
    <xdr:from>
      <xdr:col>4</xdr:col>
      <xdr:colOff>811742</xdr:colOff>
      <xdr:row>55</xdr:row>
      <xdr:rowOff>12700</xdr:rowOff>
    </xdr:from>
    <xdr:to>
      <xdr:col>4</xdr:col>
      <xdr:colOff>1574800</xdr:colOff>
      <xdr:row>64</xdr:row>
      <xdr:rowOff>25400</xdr:rowOff>
    </xdr:to>
    <xdr:sp macro="" textlink="">
      <xdr:nvSpPr>
        <xdr:cNvPr id="30" name="Left Brace 29">
          <a:extLst>
            <a:ext uri="{FF2B5EF4-FFF2-40B4-BE49-F238E27FC236}">
              <a16:creationId xmlns:a16="http://schemas.microsoft.com/office/drawing/2014/main" id="{95AB917E-95DA-492C-CA1C-8A797C3F2157}"/>
            </a:ext>
          </a:extLst>
        </xdr:cNvPr>
        <xdr:cNvSpPr/>
      </xdr:nvSpPr>
      <xdr:spPr>
        <a:xfrm>
          <a:off x="7161742" y="18389600"/>
          <a:ext cx="763058" cy="2298700"/>
        </a:xfrm>
        <a:prstGeom prst="leftBrace">
          <a:avLst>
            <a:gd name="adj1" fmla="val 8333"/>
            <a:gd name="adj2" fmla="val 50274"/>
          </a:avLst>
        </a:prstGeom>
        <a:ln w="28575">
          <a:solidFill>
            <a:schemeClr val="accent5"/>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4</xdr:col>
      <xdr:colOff>127000</xdr:colOff>
      <xdr:row>57</xdr:row>
      <xdr:rowOff>0</xdr:rowOff>
    </xdr:from>
    <xdr:to>
      <xdr:col>4</xdr:col>
      <xdr:colOff>1079500</xdr:colOff>
      <xdr:row>62</xdr:row>
      <xdr:rowOff>88900</xdr:rowOff>
    </xdr:to>
    <xdr:sp macro="" textlink="">
      <xdr:nvSpPr>
        <xdr:cNvPr id="31" name="TextBox 30">
          <a:extLst>
            <a:ext uri="{FF2B5EF4-FFF2-40B4-BE49-F238E27FC236}">
              <a16:creationId xmlns:a16="http://schemas.microsoft.com/office/drawing/2014/main" id="{858AC546-BE62-5F11-8A3F-0DCE7D6982C6}"/>
            </a:ext>
          </a:extLst>
        </xdr:cNvPr>
        <xdr:cNvSpPr txBox="1"/>
      </xdr:nvSpPr>
      <xdr:spPr>
        <a:xfrm>
          <a:off x="6477000" y="18884900"/>
          <a:ext cx="952500" cy="1358900"/>
        </a:xfrm>
        <a:prstGeom prst="rect">
          <a:avLst/>
        </a:prstGeom>
        <a:solidFill>
          <a:schemeClr val="lt1"/>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baseline="0">
              <a:solidFill>
                <a:schemeClr val="accent5">
                  <a:lumMod val="75000"/>
                </a:schemeClr>
              </a:solidFill>
            </a:rPr>
            <a:t>Modificaton Entry #6 </a:t>
          </a:r>
        </a:p>
        <a:p>
          <a:r>
            <a:rPr lang="en-US" sz="1100" b="1" baseline="0">
              <a:solidFill>
                <a:schemeClr val="accent5">
                  <a:lumMod val="75000"/>
                </a:schemeClr>
              </a:solidFill>
            </a:rPr>
            <a:t>(FY 23-24) </a:t>
          </a:r>
        </a:p>
        <a:p>
          <a:r>
            <a:rPr lang="en-US" sz="1100" b="1" baseline="0">
              <a:solidFill>
                <a:schemeClr val="accent5">
                  <a:lumMod val="75000"/>
                </a:schemeClr>
              </a:solidFill>
            </a:rPr>
            <a:t>principal amount due in the next FY = $44,511</a:t>
          </a:r>
          <a:endParaRPr lang="en-US" sz="1100" b="1">
            <a:solidFill>
              <a:schemeClr val="accent5">
                <a:lumMod val="75000"/>
              </a:schemeClr>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14</xdr:row>
      <xdr:rowOff>0</xdr:rowOff>
    </xdr:from>
    <xdr:to>
      <xdr:col>11</xdr:col>
      <xdr:colOff>0</xdr:colOff>
      <xdr:row>24</xdr:row>
      <xdr:rowOff>11206</xdr:rowOff>
    </xdr:to>
    <xdr:sp macro="" textlink="">
      <xdr:nvSpPr>
        <xdr:cNvPr id="2" name="Rectangle 1">
          <a:extLst>
            <a:ext uri="{FF2B5EF4-FFF2-40B4-BE49-F238E27FC236}">
              <a16:creationId xmlns:a16="http://schemas.microsoft.com/office/drawing/2014/main" id="{E0E864B9-A291-4E83-83D3-93C0984DE648}"/>
            </a:ext>
          </a:extLst>
        </xdr:cNvPr>
        <xdr:cNvSpPr/>
      </xdr:nvSpPr>
      <xdr:spPr>
        <a:xfrm>
          <a:off x="0" y="3440206"/>
          <a:ext cx="12248029" cy="2364441"/>
        </a:xfrm>
        <a:prstGeom prst="rect">
          <a:avLst/>
        </a:prstGeom>
        <a:noFill/>
        <a:ln w="38100">
          <a:solidFill>
            <a:schemeClr val="accent5"/>
          </a:solidFill>
        </a:ln>
        <a:effectLst>
          <a:outerShdw blurRad="50800" dist="38100" algn="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1495</xdr:colOff>
      <xdr:row>17</xdr:row>
      <xdr:rowOff>185272</xdr:rowOff>
    </xdr:from>
    <xdr:to>
      <xdr:col>8</xdr:col>
      <xdr:colOff>942788</xdr:colOff>
      <xdr:row>22</xdr:row>
      <xdr:rowOff>38100</xdr:rowOff>
    </xdr:to>
    <xdr:sp macro="" textlink="">
      <xdr:nvSpPr>
        <xdr:cNvPr id="3" name="TextBox 2">
          <a:extLst>
            <a:ext uri="{FF2B5EF4-FFF2-40B4-BE49-F238E27FC236}">
              <a16:creationId xmlns:a16="http://schemas.microsoft.com/office/drawing/2014/main" id="{9F2608CC-FB39-410B-8AB2-A60DE0BE3BB2}"/>
            </a:ext>
          </a:extLst>
        </xdr:cNvPr>
        <xdr:cNvSpPr txBox="1"/>
      </xdr:nvSpPr>
      <xdr:spPr>
        <a:xfrm>
          <a:off x="6922995" y="4427072"/>
          <a:ext cx="1893793" cy="1059328"/>
        </a:xfrm>
        <a:prstGeom prst="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12700" cmpd="sng">
          <a:solidFill>
            <a:schemeClr val="accent5"/>
          </a:solidFill>
        </a:ln>
        <a:effectLst>
          <a:outerShdw blurRad="50800" dist="38100" dir="5400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5">
                  <a:lumMod val="50000"/>
                </a:schemeClr>
              </a:solidFill>
              <a:effectLst/>
              <a:latin typeface="+mn-lt"/>
              <a:ea typeface="+mn-ea"/>
              <a:cs typeface="+mn-cs"/>
            </a:rPr>
            <a:t>See Example 2 Original Output tab</a:t>
          </a:r>
          <a:r>
            <a:rPr lang="en-US" sz="1100" b="1" baseline="0">
              <a:solidFill>
                <a:schemeClr val="accent5">
                  <a:lumMod val="50000"/>
                </a:schemeClr>
              </a:solidFill>
              <a:effectLst/>
              <a:latin typeface="+mn-lt"/>
              <a:ea typeface="+mn-ea"/>
              <a:cs typeface="+mn-cs"/>
            </a:rPr>
            <a:t>, Entry # 0</a:t>
          </a: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accent5">
                  <a:lumMod val="50000"/>
                </a:schemeClr>
              </a:solidFill>
              <a:effectLst/>
              <a:latin typeface="+mn-lt"/>
              <a:ea typeface="+mn-ea"/>
              <a:cs typeface="+mn-cs"/>
            </a:rPr>
            <a:t>(</a:t>
          </a:r>
          <a:r>
            <a:rPr lang="en-US" sz="1100" b="1">
              <a:solidFill>
                <a:schemeClr val="accent5">
                  <a:lumMod val="50000"/>
                </a:schemeClr>
              </a:solidFill>
              <a:effectLst/>
              <a:latin typeface="+mn-lt"/>
              <a:ea typeface="+mn-ea"/>
              <a:cs typeface="+mn-cs"/>
            </a:rPr>
            <a:t>Rolled over the ending balances</a:t>
          </a:r>
          <a:r>
            <a:rPr lang="en-US" sz="1100" b="1" baseline="0">
              <a:solidFill>
                <a:schemeClr val="accent5">
                  <a:lumMod val="50000"/>
                </a:schemeClr>
              </a:solidFill>
              <a:effectLst/>
              <a:latin typeface="+mn-lt"/>
              <a:ea typeface="+mn-ea"/>
              <a:cs typeface="+mn-cs"/>
            </a:rPr>
            <a:t> from the prior year before any modifications)</a:t>
          </a:r>
          <a:endParaRPr lang="en-US">
            <a:solidFill>
              <a:schemeClr val="accent5">
                <a:lumMod val="50000"/>
              </a:schemeClr>
            </a:solidFill>
            <a:effectLst/>
          </a:endParaRPr>
        </a:p>
        <a:p>
          <a:endParaRPr lang="en-US" sz="1100">
            <a:solidFill>
              <a:schemeClr val="accent5">
                <a:lumMod val="50000"/>
              </a:schemeClr>
            </a:solidFill>
          </a:endParaRPr>
        </a:p>
      </xdr:txBody>
    </xdr:sp>
    <xdr:clientData/>
  </xdr:twoCellAnchor>
  <xdr:twoCellAnchor>
    <xdr:from>
      <xdr:col>3</xdr:col>
      <xdr:colOff>1815352</xdr:colOff>
      <xdr:row>5</xdr:row>
      <xdr:rowOff>212912</xdr:rowOff>
    </xdr:from>
    <xdr:to>
      <xdr:col>6</xdr:col>
      <xdr:colOff>941293</xdr:colOff>
      <xdr:row>10</xdr:row>
      <xdr:rowOff>1</xdr:rowOff>
    </xdr:to>
    <xdr:sp macro="" textlink="">
      <xdr:nvSpPr>
        <xdr:cNvPr id="6" name="Rectangle: Rounded Corners 5">
          <a:extLst>
            <a:ext uri="{FF2B5EF4-FFF2-40B4-BE49-F238E27FC236}">
              <a16:creationId xmlns:a16="http://schemas.microsoft.com/office/drawing/2014/main" id="{7083041E-477A-4E3A-83BD-62BA19AE60B7}"/>
            </a:ext>
          </a:extLst>
        </xdr:cNvPr>
        <xdr:cNvSpPr/>
      </xdr:nvSpPr>
      <xdr:spPr>
        <a:xfrm>
          <a:off x="4034117" y="1535206"/>
          <a:ext cx="2868705" cy="963707"/>
        </a:xfrm>
        <a:prstGeom prst="roundRect">
          <a:avLst/>
        </a:prstGeom>
        <a:noFill/>
        <a:ln w="38100">
          <a:solidFill>
            <a:schemeClr val="accent5"/>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22412</xdr:colOff>
      <xdr:row>7</xdr:row>
      <xdr:rowOff>56030</xdr:rowOff>
    </xdr:from>
    <xdr:to>
      <xdr:col>9</xdr:col>
      <xdr:colOff>1311089</xdr:colOff>
      <xdr:row>17</xdr:row>
      <xdr:rowOff>56030</xdr:rowOff>
    </xdr:to>
    <xdr:cxnSp macro="">
      <xdr:nvCxnSpPr>
        <xdr:cNvPr id="8" name="Straight Arrow Connector 7">
          <a:extLst>
            <a:ext uri="{FF2B5EF4-FFF2-40B4-BE49-F238E27FC236}">
              <a16:creationId xmlns:a16="http://schemas.microsoft.com/office/drawing/2014/main" id="{37D7EBE9-9588-DF14-F571-4E75199C34C7}"/>
            </a:ext>
          </a:extLst>
        </xdr:cNvPr>
        <xdr:cNvCxnSpPr/>
      </xdr:nvCxnSpPr>
      <xdr:spPr>
        <a:xfrm>
          <a:off x="6936441" y="1848971"/>
          <a:ext cx="3193677" cy="235323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62</xdr:row>
      <xdr:rowOff>201707</xdr:rowOff>
    </xdr:from>
    <xdr:to>
      <xdr:col>10</xdr:col>
      <xdr:colOff>1703295</xdr:colOff>
      <xdr:row>71</xdr:row>
      <xdr:rowOff>22412</xdr:rowOff>
    </xdr:to>
    <xdr:sp macro="" textlink="">
      <xdr:nvSpPr>
        <xdr:cNvPr id="12" name="Rectangle 11">
          <a:extLst>
            <a:ext uri="{FF2B5EF4-FFF2-40B4-BE49-F238E27FC236}">
              <a16:creationId xmlns:a16="http://schemas.microsoft.com/office/drawing/2014/main" id="{0B3B175C-203D-47C4-A016-E77C24B6DF04}"/>
            </a:ext>
          </a:extLst>
        </xdr:cNvPr>
        <xdr:cNvSpPr/>
      </xdr:nvSpPr>
      <xdr:spPr>
        <a:xfrm>
          <a:off x="0" y="11878236"/>
          <a:ext cx="12236824" cy="1938617"/>
        </a:xfrm>
        <a:prstGeom prst="rect">
          <a:avLst/>
        </a:prstGeom>
        <a:noFill/>
        <a:ln w="38100">
          <a:solidFill>
            <a:schemeClr val="accent5"/>
          </a:solidFill>
        </a:ln>
        <a:effectLst>
          <a:outerShdw blurRad="50800" dist="38100" algn="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459441</xdr:colOff>
      <xdr:row>65</xdr:row>
      <xdr:rowOff>224117</xdr:rowOff>
    </xdr:from>
    <xdr:to>
      <xdr:col>8</xdr:col>
      <xdr:colOff>918883</xdr:colOff>
      <xdr:row>70</xdr:row>
      <xdr:rowOff>22410</xdr:rowOff>
    </xdr:to>
    <xdr:sp macro="" textlink="">
      <xdr:nvSpPr>
        <xdr:cNvPr id="13" name="TextBox 12">
          <a:extLst>
            <a:ext uri="{FF2B5EF4-FFF2-40B4-BE49-F238E27FC236}">
              <a16:creationId xmlns:a16="http://schemas.microsoft.com/office/drawing/2014/main" id="{053D9EFC-734E-479D-AFFB-96334D2CDD13}"/>
            </a:ext>
          </a:extLst>
        </xdr:cNvPr>
        <xdr:cNvSpPr txBox="1"/>
      </xdr:nvSpPr>
      <xdr:spPr>
        <a:xfrm>
          <a:off x="6420970" y="12606617"/>
          <a:ext cx="2364442" cy="974911"/>
        </a:xfrm>
        <a:prstGeom prst="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12700" cmpd="sng">
          <a:solidFill>
            <a:schemeClr val="accent5"/>
          </a:solidFill>
        </a:ln>
        <a:effectLst>
          <a:outerShdw blurRad="50800" dist="38100" dir="5400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002060"/>
              </a:solidFill>
              <a:effectLst/>
              <a:latin typeface="+mn-lt"/>
              <a:ea typeface="+mn-ea"/>
              <a:cs typeface="+mn-cs"/>
            </a:rPr>
            <a:t>SBITA remeasurement due to not </a:t>
          </a:r>
          <a:r>
            <a:rPr lang="en-US" b="1">
              <a:solidFill>
                <a:srgbClr val="002060"/>
              </a:solidFill>
            </a:rPr>
            <a:t>exercising an option that was previously  determined that it was reasonably certain that they would exercise that option</a:t>
          </a:r>
          <a:endParaRPr lang="en-US" sz="1100" b="1">
            <a:solidFill>
              <a:srgbClr val="00206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14</xdr:col>
      <xdr:colOff>35718</xdr:colOff>
      <xdr:row>34</xdr:row>
      <xdr:rowOff>71436</xdr:rowOff>
    </xdr:from>
    <xdr:to>
      <xdr:col>18</xdr:col>
      <xdr:colOff>738187</xdr:colOff>
      <xdr:row>47</xdr:row>
      <xdr:rowOff>130968</xdr:rowOff>
    </xdr:to>
    <xdr:sp macro="" textlink="">
      <xdr:nvSpPr>
        <xdr:cNvPr id="3" name="Rectangle: Rounded Corners 2">
          <a:extLst>
            <a:ext uri="{FF2B5EF4-FFF2-40B4-BE49-F238E27FC236}">
              <a16:creationId xmlns:a16="http://schemas.microsoft.com/office/drawing/2014/main" id="{28869DD2-0E95-4AC5-A57D-251DF4B4C306}"/>
            </a:ext>
          </a:extLst>
        </xdr:cNvPr>
        <xdr:cNvSpPr/>
      </xdr:nvSpPr>
      <xdr:spPr>
        <a:xfrm>
          <a:off x="15740062" y="11763374"/>
          <a:ext cx="7274719" cy="3464719"/>
        </a:xfrm>
        <a:prstGeom prst="roundRect">
          <a:avLst/>
        </a:prstGeom>
        <a:ln w="9525">
          <a:noFill/>
        </a:ln>
        <a:effectLst/>
        <a:scene3d>
          <a:camera prst="orthographicFront">
            <a:rot lat="0" lon="0" rev="0"/>
          </a:camera>
          <a:lightRig rig="chilly" dir="t">
            <a:rot lat="0" lon="0" rev="18480000"/>
          </a:lightRig>
        </a:scene3d>
        <a:sp3d prstMaterial="clear">
          <a:bevelT h="635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89644</xdr:colOff>
      <xdr:row>39</xdr:row>
      <xdr:rowOff>250030</xdr:rowOff>
    </xdr:from>
    <xdr:to>
      <xdr:col>18</xdr:col>
      <xdr:colOff>166687</xdr:colOff>
      <xdr:row>41</xdr:row>
      <xdr:rowOff>23812</xdr:rowOff>
    </xdr:to>
    <xdr:sp macro="" textlink="">
      <xdr:nvSpPr>
        <xdr:cNvPr id="4" name="TextBox 3">
          <a:extLst>
            <a:ext uri="{FF2B5EF4-FFF2-40B4-BE49-F238E27FC236}">
              <a16:creationId xmlns:a16="http://schemas.microsoft.com/office/drawing/2014/main" id="{CB20FAE7-442C-4937-AFC3-3FA6A0AFC21B}"/>
            </a:ext>
          </a:extLst>
        </xdr:cNvPr>
        <xdr:cNvSpPr txBox="1"/>
      </xdr:nvSpPr>
      <xdr:spPr>
        <a:xfrm>
          <a:off x="15793988" y="13251655"/>
          <a:ext cx="6649293" cy="2976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rgbClr val="C00000"/>
              </a:solidFill>
              <a:latin typeface="Arial" panose="020B0604020202020204" pitchFamily="34" charset="0"/>
              <a:cs typeface="Arial" panose="020B0604020202020204" pitchFamily="34" charset="0"/>
            </a:rPr>
            <a:t>Balances</a:t>
          </a:r>
          <a:r>
            <a:rPr lang="en-US" sz="1200" b="1" baseline="0">
              <a:solidFill>
                <a:srgbClr val="C00000"/>
              </a:solidFill>
              <a:latin typeface="Arial" panose="020B0604020202020204" pitchFamily="34" charset="0"/>
              <a:cs typeface="Arial" panose="020B0604020202020204" pitchFamily="34" charset="0"/>
            </a:rPr>
            <a:t> at the end of the month (September 2023) before contract modifications </a:t>
          </a:r>
          <a:endParaRPr lang="en-US" sz="1200" b="1">
            <a:solidFill>
              <a:srgbClr val="C00000"/>
            </a:solidFill>
            <a:latin typeface="Arial" panose="020B0604020202020204" pitchFamily="34" charset="0"/>
            <a:cs typeface="Arial" panose="020B0604020202020204" pitchFamily="34" charset="0"/>
          </a:endParaRPr>
        </a:p>
      </xdr:txBody>
    </xdr:sp>
    <xdr:clientData/>
  </xdr:twoCellAnchor>
  <xdr:twoCellAnchor>
    <xdr:from>
      <xdr:col>3</xdr:col>
      <xdr:colOff>1131092</xdr:colOff>
      <xdr:row>38</xdr:row>
      <xdr:rowOff>47626</xdr:rowOff>
    </xdr:from>
    <xdr:to>
      <xdr:col>3</xdr:col>
      <xdr:colOff>1488281</xdr:colOff>
      <xdr:row>41</xdr:row>
      <xdr:rowOff>35719</xdr:rowOff>
    </xdr:to>
    <xdr:sp macro="" textlink="">
      <xdr:nvSpPr>
        <xdr:cNvPr id="5" name="Left Brace 4">
          <a:extLst>
            <a:ext uri="{FF2B5EF4-FFF2-40B4-BE49-F238E27FC236}">
              <a16:creationId xmlns:a16="http://schemas.microsoft.com/office/drawing/2014/main" id="{C7875584-74ED-4972-B84E-74E563E8E54D}"/>
            </a:ext>
          </a:extLst>
        </xdr:cNvPr>
        <xdr:cNvSpPr/>
      </xdr:nvSpPr>
      <xdr:spPr>
        <a:xfrm>
          <a:off x="5226842" y="12787314"/>
          <a:ext cx="357189" cy="773905"/>
        </a:xfrm>
        <a:prstGeom prst="leftBrace">
          <a:avLst>
            <a:gd name="adj1" fmla="val 8333"/>
            <a:gd name="adj2" fmla="val 44119"/>
          </a:avLst>
        </a:prstGeom>
        <a:ln w="12700">
          <a:solidFill>
            <a:srgbClr val="C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4</xdr:col>
      <xdr:colOff>940593</xdr:colOff>
      <xdr:row>38</xdr:row>
      <xdr:rowOff>47625</xdr:rowOff>
    </xdr:from>
    <xdr:to>
      <xdr:col>4</xdr:col>
      <xdr:colOff>1333500</xdr:colOff>
      <xdr:row>41</xdr:row>
      <xdr:rowOff>47625</xdr:rowOff>
    </xdr:to>
    <xdr:sp macro="" textlink="">
      <xdr:nvSpPr>
        <xdr:cNvPr id="6" name="Left Brace 5">
          <a:extLst>
            <a:ext uri="{FF2B5EF4-FFF2-40B4-BE49-F238E27FC236}">
              <a16:creationId xmlns:a16="http://schemas.microsoft.com/office/drawing/2014/main" id="{3FE648CF-CF53-4B32-912D-A00FA1B8B90E}"/>
            </a:ext>
          </a:extLst>
        </xdr:cNvPr>
        <xdr:cNvSpPr/>
      </xdr:nvSpPr>
      <xdr:spPr>
        <a:xfrm>
          <a:off x="7084218" y="12787313"/>
          <a:ext cx="392907" cy="785812"/>
        </a:xfrm>
        <a:prstGeom prst="leftBrace">
          <a:avLst>
            <a:gd name="adj1" fmla="val 8333"/>
            <a:gd name="adj2" fmla="val 44119"/>
          </a:avLst>
        </a:prstGeom>
        <a:ln w="12700">
          <a:solidFill>
            <a:srgbClr val="C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6</xdr:col>
      <xdr:colOff>654843</xdr:colOff>
      <xdr:row>38</xdr:row>
      <xdr:rowOff>35719</xdr:rowOff>
    </xdr:from>
    <xdr:to>
      <xdr:col>6</xdr:col>
      <xdr:colOff>952500</xdr:colOff>
      <xdr:row>41</xdr:row>
      <xdr:rowOff>59531</xdr:rowOff>
    </xdr:to>
    <xdr:sp macro="" textlink="">
      <xdr:nvSpPr>
        <xdr:cNvPr id="7" name="Left Brace 6">
          <a:extLst>
            <a:ext uri="{FF2B5EF4-FFF2-40B4-BE49-F238E27FC236}">
              <a16:creationId xmlns:a16="http://schemas.microsoft.com/office/drawing/2014/main" id="{138DFC0E-015E-4B47-BBCD-8030FDBF02C5}"/>
            </a:ext>
          </a:extLst>
        </xdr:cNvPr>
        <xdr:cNvSpPr/>
      </xdr:nvSpPr>
      <xdr:spPr>
        <a:xfrm>
          <a:off x="10894218" y="12775407"/>
          <a:ext cx="297657" cy="809624"/>
        </a:xfrm>
        <a:prstGeom prst="leftBrace">
          <a:avLst>
            <a:gd name="adj1" fmla="val 8333"/>
            <a:gd name="adj2" fmla="val 44119"/>
          </a:avLst>
        </a:prstGeom>
        <a:ln w="12700">
          <a:solidFill>
            <a:srgbClr val="C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3</xdr:col>
      <xdr:colOff>916782</xdr:colOff>
      <xdr:row>38</xdr:row>
      <xdr:rowOff>226218</xdr:rowOff>
    </xdr:from>
    <xdr:to>
      <xdr:col>3</xdr:col>
      <xdr:colOff>1202532</xdr:colOff>
      <xdr:row>39</xdr:row>
      <xdr:rowOff>236864</xdr:rowOff>
    </xdr:to>
    <xdr:sp macro="" textlink="">
      <xdr:nvSpPr>
        <xdr:cNvPr id="8" name="TextBox 7">
          <a:extLst>
            <a:ext uri="{FF2B5EF4-FFF2-40B4-BE49-F238E27FC236}">
              <a16:creationId xmlns:a16="http://schemas.microsoft.com/office/drawing/2014/main" id="{BA7D48A4-6028-4646-84DF-EDFDAEB4686C}"/>
            </a:ext>
          </a:extLst>
        </xdr:cNvPr>
        <xdr:cNvSpPr txBox="1"/>
      </xdr:nvSpPr>
      <xdr:spPr>
        <a:xfrm>
          <a:off x="5012532" y="12965906"/>
          <a:ext cx="285750" cy="2725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5">
                  <a:lumMod val="75000"/>
                </a:schemeClr>
              </a:solidFill>
            </a:rPr>
            <a:t>a</a:t>
          </a:r>
        </a:p>
      </xdr:txBody>
    </xdr:sp>
    <xdr:clientData/>
  </xdr:twoCellAnchor>
  <xdr:twoCellAnchor>
    <xdr:from>
      <xdr:col>6</xdr:col>
      <xdr:colOff>428626</xdr:colOff>
      <xdr:row>39</xdr:row>
      <xdr:rowOff>2</xdr:rowOff>
    </xdr:from>
    <xdr:to>
      <xdr:col>6</xdr:col>
      <xdr:colOff>714376</xdr:colOff>
      <xdr:row>40</xdr:row>
      <xdr:rowOff>10647</xdr:rowOff>
    </xdr:to>
    <xdr:sp macro="" textlink="">
      <xdr:nvSpPr>
        <xdr:cNvPr id="9" name="TextBox 8">
          <a:extLst>
            <a:ext uri="{FF2B5EF4-FFF2-40B4-BE49-F238E27FC236}">
              <a16:creationId xmlns:a16="http://schemas.microsoft.com/office/drawing/2014/main" id="{048CE16B-0EDF-4F52-95C8-FAC2FE1FAD5A}"/>
            </a:ext>
          </a:extLst>
        </xdr:cNvPr>
        <xdr:cNvSpPr txBox="1"/>
      </xdr:nvSpPr>
      <xdr:spPr>
        <a:xfrm>
          <a:off x="10668001" y="13001627"/>
          <a:ext cx="285750" cy="2725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5">
                  <a:lumMod val="75000"/>
                </a:schemeClr>
              </a:solidFill>
            </a:rPr>
            <a:t>c</a:t>
          </a:r>
        </a:p>
      </xdr:txBody>
    </xdr:sp>
    <xdr:clientData/>
  </xdr:twoCellAnchor>
  <xdr:twoCellAnchor>
    <xdr:from>
      <xdr:col>4</xdr:col>
      <xdr:colOff>762000</xdr:colOff>
      <xdr:row>39</xdr:row>
      <xdr:rowOff>11907</xdr:rowOff>
    </xdr:from>
    <xdr:to>
      <xdr:col>4</xdr:col>
      <xdr:colOff>1047750</xdr:colOff>
      <xdr:row>40</xdr:row>
      <xdr:rowOff>22552</xdr:rowOff>
    </xdr:to>
    <xdr:sp macro="" textlink="">
      <xdr:nvSpPr>
        <xdr:cNvPr id="10" name="TextBox 9">
          <a:extLst>
            <a:ext uri="{FF2B5EF4-FFF2-40B4-BE49-F238E27FC236}">
              <a16:creationId xmlns:a16="http://schemas.microsoft.com/office/drawing/2014/main" id="{55DF2C87-081E-42AD-827D-D649E420354B}"/>
            </a:ext>
          </a:extLst>
        </xdr:cNvPr>
        <xdr:cNvSpPr txBox="1"/>
      </xdr:nvSpPr>
      <xdr:spPr>
        <a:xfrm>
          <a:off x="6905625" y="13013532"/>
          <a:ext cx="285750" cy="2725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5">
                  <a:lumMod val="75000"/>
                </a:schemeClr>
              </a:solidFill>
            </a:rPr>
            <a:t>b</a:t>
          </a:r>
        </a:p>
      </xdr:txBody>
    </xdr:sp>
    <xdr:clientData/>
  </xdr:twoCellAnchor>
  <xdr:twoCellAnchor>
    <xdr:from>
      <xdr:col>5</xdr:col>
      <xdr:colOff>785814</xdr:colOff>
      <xdr:row>40</xdr:row>
      <xdr:rowOff>23812</xdr:rowOff>
    </xdr:from>
    <xdr:to>
      <xdr:col>5</xdr:col>
      <xdr:colOff>1071564</xdr:colOff>
      <xdr:row>41</xdr:row>
      <xdr:rowOff>34458</xdr:rowOff>
    </xdr:to>
    <xdr:sp macro="" textlink="">
      <xdr:nvSpPr>
        <xdr:cNvPr id="11" name="TextBox 10">
          <a:extLst>
            <a:ext uri="{FF2B5EF4-FFF2-40B4-BE49-F238E27FC236}">
              <a16:creationId xmlns:a16="http://schemas.microsoft.com/office/drawing/2014/main" id="{05B8A550-E129-4CF7-8F27-D6C625FFD5D6}"/>
            </a:ext>
          </a:extLst>
        </xdr:cNvPr>
        <xdr:cNvSpPr txBox="1"/>
      </xdr:nvSpPr>
      <xdr:spPr>
        <a:xfrm>
          <a:off x="8977314" y="13287375"/>
          <a:ext cx="285750" cy="2725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5">
                  <a:lumMod val="75000"/>
                </a:schemeClr>
              </a:solidFill>
            </a:rPr>
            <a:t>d</a:t>
          </a:r>
        </a:p>
      </xdr:txBody>
    </xdr:sp>
    <xdr:clientData/>
  </xdr:twoCellAnchor>
  <xdr:twoCellAnchor>
    <xdr:from>
      <xdr:col>7</xdr:col>
      <xdr:colOff>500064</xdr:colOff>
      <xdr:row>40</xdr:row>
      <xdr:rowOff>23811</xdr:rowOff>
    </xdr:from>
    <xdr:to>
      <xdr:col>7</xdr:col>
      <xdr:colOff>785814</xdr:colOff>
      <xdr:row>41</xdr:row>
      <xdr:rowOff>34457</xdr:rowOff>
    </xdr:to>
    <xdr:sp macro="" textlink="">
      <xdr:nvSpPr>
        <xdr:cNvPr id="12" name="TextBox 11">
          <a:extLst>
            <a:ext uri="{FF2B5EF4-FFF2-40B4-BE49-F238E27FC236}">
              <a16:creationId xmlns:a16="http://schemas.microsoft.com/office/drawing/2014/main" id="{1F1D1E0C-2202-45BC-8C70-0D0DD342413A}"/>
            </a:ext>
          </a:extLst>
        </xdr:cNvPr>
        <xdr:cNvSpPr txBox="1"/>
      </xdr:nvSpPr>
      <xdr:spPr>
        <a:xfrm>
          <a:off x="12561095" y="13287374"/>
          <a:ext cx="285750" cy="2725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5">
                  <a:lumMod val="75000"/>
                </a:schemeClr>
              </a:solidFill>
            </a:rPr>
            <a:t>e</a:t>
          </a:r>
        </a:p>
      </xdr:txBody>
    </xdr:sp>
    <xdr:clientData/>
  </xdr:twoCellAnchor>
  <xdr:twoCellAnchor>
    <xdr:from>
      <xdr:col>8</xdr:col>
      <xdr:colOff>416719</xdr:colOff>
      <xdr:row>40</xdr:row>
      <xdr:rowOff>11905</xdr:rowOff>
    </xdr:from>
    <xdr:to>
      <xdr:col>8</xdr:col>
      <xdr:colOff>702469</xdr:colOff>
      <xdr:row>41</xdr:row>
      <xdr:rowOff>22551</xdr:rowOff>
    </xdr:to>
    <xdr:sp macro="" textlink="">
      <xdr:nvSpPr>
        <xdr:cNvPr id="13" name="TextBox 12">
          <a:extLst>
            <a:ext uri="{FF2B5EF4-FFF2-40B4-BE49-F238E27FC236}">
              <a16:creationId xmlns:a16="http://schemas.microsoft.com/office/drawing/2014/main" id="{684C4076-A66D-413D-84D3-6AE1B3F8B948}"/>
            </a:ext>
          </a:extLst>
        </xdr:cNvPr>
        <xdr:cNvSpPr txBox="1"/>
      </xdr:nvSpPr>
      <xdr:spPr>
        <a:xfrm>
          <a:off x="14299407" y="13275468"/>
          <a:ext cx="285750" cy="2725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5">
                  <a:lumMod val="75000"/>
                </a:schemeClr>
              </a:solidFill>
            </a:rPr>
            <a:t>f</a:t>
          </a:r>
        </a:p>
      </xdr:txBody>
    </xdr:sp>
    <xdr:clientData/>
  </xdr:twoCellAnchor>
  <xdr:twoCellAnchor>
    <xdr:from>
      <xdr:col>6</xdr:col>
      <xdr:colOff>35719</xdr:colOff>
      <xdr:row>5</xdr:row>
      <xdr:rowOff>107155</xdr:rowOff>
    </xdr:from>
    <xdr:to>
      <xdr:col>15</xdr:col>
      <xdr:colOff>0</xdr:colOff>
      <xdr:row>10</xdr:row>
      <xdr:rowOff>238125</xdr:rowOff>
    </xdr:to>
    <xdr:sp macro="" textlink="">
      <xdr:nvSpPr>
        <xdr:cNvPr id="15" name="TextBox 14">
          <a:extLst>
            <a:ext uri="{FF2B5EF4-FFF2-40B4-BE49-F238E27FC236}">
              <a16:creationId xmlns:a16="http://schemas.microsoft.com/office/drawing/2014/main" id="{7A9E3EA5-5A20-45F7-8183-01C3D3E902F6}"/>
            </a:ext>
          </a:extLst>
        </xdr:cNvPr>
        <xdr:cNvSpPr txBox="1"/>
      </xdr:nvSpPr>
      <xdr:spPr>
        <a:xfrm>
          <a:off x="10275094" y="2428874"/>
          <a:ext cx="5965031" cy="1321595"/>
        </a:xfrm>
        <a:prstGeom prst="rect">
          <a:avLst/>
        </a:prstGeom>
        <a:solidFill>
          <a:schemeClr val="lt1"/>
        </a:solidFill>
        <a:ln w="28575" cmpd="sng">
          <a:solidFill>
            <a:schemeClr val="accent5"/>
          </a:solidFill>
        </a:ln>
        <a:effectLst>
          <a:outerShdw blurRad="50800" dist="38100" dir="5400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baseline="0"/>
            <a:t>Initial Payment Information:</a:t>
          </a:r>
        </a:p>
        <a:p>
          <a:pPr marL="171450" indent="-171450">
            <a:buFont typeface="Arial" panose="020B0604020202020204" pitchFamily="34" charset="0"/>
            <a:buChar char="•"/>
          </a:pPr>
          <a:r>
            <a:rPr lang="en-US" sz="1200" baseline="0"/>
            <a:t>Contract commenced on 10/8/2022 </a:t>
          </a:r>
        </a:p>
        <a:p>
          <a:pPr marL="171450" indent="-171450">
            <a:buFont typeface="Arial" panose="020B0604020202020204" pitchFamily="34" charset="0"/>
            <a:buChar char="•"/>
          </a:pPr>
          <a:r>
            <a:rPr lang="en-US" sz="1200" baseline="0"/>
            <a:t>Cancelable end date was 10/7/2026 due to reasonably certain would extend at that time</a:t>
          </a:r>
        </a:p>
        <a:p>
          <a:pPr marL="171450" indent="-171450">
            <a:buFont typeface="Arial" panose="020B0604020202020204" pitchFamily="34" charset="0"/>
            <a:buChar char="•"/>
          </a:pPr>
          <a:r>
            <a:rPr lang="en-US" sz="1200" baseline="0"/>
            <a:t>$5,000 monthly subscription payments at the beginning of the month </a:t>
          </a:r>
        </a:p>
        <a:p>
          <a:pPr marL="171450" indent="-171450">
            <a:buFont typeface="Arial" panose="020B0604020202020204" pitchFamily="34" charset="0"/>
            <a:buChar char="•"/>
          </a:pPr>
          <a:r>
            <a:rPr lang="en-US" sz="1200" baseline="0">
              <a:solidFill>
                <a:schemeClr val="dk1"/>
              </a:solidFill>
              <a:effectLst/>
              <a:latin typeface="+mn-lt"/>
              <a:ea typeface="+mn-ea"/>
              <a:cs typeface="+mn-cs"/>
            </a:rPr>
            <a:t>2.40% incremental borrow rate (FY 2022-2023 for 0-60 months)</a:t>
          </a:r>
        </a:p>
        <a:p>
          <a:pPr marL="171450" indent="-171450">
            <a:buFont typeface="Arial" panose="020B0604020202020204" pitchFamily="34" charset="0"/>
            <a:buChar char="•"/>
          </a:pPr>
          <a:r>
            <a:rPr lang="en-US" sz="1200" baseline="0">
              <a:solidFill>
                <a:schemeClr val="dk1"/>
              </a:solidFill>
              <a:effectLst/>
              <a:latin typeface="+mn-lt"/>
              <a:ea typeface="+mn-ea"/>
              <a:cs typeface="+mn-cs"/>
            </a:rPr>
            <a:t>48 months subscription term (10/8/2022 - 10/7/2026)</a:t>
          </a:r>
        </a:p>
        <a:p>
          <a:endParaRPr lang="en-US" sz="1200" baseline="0"/>
        </a:p>
      </xdr:txBody>
    </xdr:sp>
    <xdr:clientData/>
  </xdr:twoCellAnchor>
  <xdr:twoCellAnchor>
    <xdr:from>
      <xdr:col>0</xdr:col>
      <xdr:colOff>0</xdr:colOff>
      <xdr:row>38</xdr:row>
      <xdr:rowOff>23813</xdr:rowOff>
    </xdr:from>
    <xdr:to>
      <xdr:col>14</xdr:col>
      <xdr:colOff>23812</xdr:colOff>
      <xdr:row>41</xdr:row>
      <xdr:rowOff>23813</xdr:rowOff>
    </xdr:to>
    <xdr:sp macro="" textlink="">
      <xdr:nvSpPr>
        <xdr:cNvPr id="16" name="Rectangle 15">
          <a:extLst>
            <a:ext uri="{FF2B5EF4-FFF2-40B4-BE49-F238E27FC236}">
              <a16:creationId xmlns:a16="http://schemas.microsoft.com/office/drawing/2014/main" id="{45D87600-1820-4D41-803B-CBCD61682F87}"/>
            </a:ext>
          </a:extLst>
        </xdr:cNvPr>
        <xdr:cNvSpPr/>
      </xdr:nvSpPr>
      <xdr:spPr>
        <a:xfrm>
          <a:off x="0" y="12763501"/>
          <a:ext cx="15728156" cy="785812"/>
        </a:xfrm>
        <a:prstGeom prst="rect">
          <a:avLst/>
        </a:prstGeom>
        <a:noFill/>
        <a:ln w="38100">
          <a:solidFill>
            <a:schemeClr val="accent5"/>
          </a:solidFill>
        </a:ln>
        <a:effectLst>
          <a:outerShdw blurRad="50800" dist="38100" algn="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40</xdr:row>
      <xdr:rowOff>1</xdr:rowOff>
    </xdr:from>
    <xdr:to>
      <xdr:col>8</xdr:col>
      <xdr:colOff>1809749</xdr:colOff>
      <xdr:row>41</xdr:row>
      <xdr:rowOff>47626</xdr:rowOff>
    </xdr:to>
    <xdr:sp macro="" textlink="">
      <xdr:nvSpPr>
        <xdr:cNvPr id="17" name="Rectangle: Rounded Corners 16">
          <a:extLst>
            <a:ext uri="{FF2B5EF4-FFF2-40B4-BE49-F238E27FC236}">
              <a16:creationId xmlns:a16="http://schemas.microsoft.com/office/drawing/2014/main" id="{3FDBE93A-0E12-4453-8D1E-B10ACF49245D}"/>
            </a:ext>
          </a:extLst>
        </xdr:cNvPr>
        <xdr:cNvSpPr/>
      </xdr:nvSpPr>
      <xdr:spPr>
        <a:xfrm>
          <a:off x="0" y="13263564"/>
          <a:ext cx="15692437" cy="309562"/>
        </a:xfrm>
        <a:prstGeom prst="round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14</xdr:row>
      <xdr:rowOff>11206</xdr:rowOff>
    </xdr:from>
    <xdr:to>
      <xdr:col>10</xdr:col>
      <xdr:colOff>1658471</xdr:colOff>
      <xdr:row>24</xdr:row>
      <xdr:rowOff>11206</xdr:rowOff>
    </xdr:to>
    <xdr:sp macro="" textlink="">
      <xdr:nvSpPr>
        <xdr:cNvPr id="2" name="Rectangle 1">
          <a:extLst>
            <a:ext uri="{FF2B5EF4-FFF2-40B4-BE49-F238E27FC236}">
              <a16:creationId xmlns:a16="http://schemas.microsoft.com/office/drawing/2014/main" id="{9C2B14F0-1FED-43F2-B8A3-C1B9EC835694}"/>
            </a:ext>
          </a:extLst>
        </xdr:cNvPr>
        <xdr:cNvSpPr/>
      </xdr:nvSpPr>
      <xdr:spPr>
        <a:xfrm>
          <a:off x="0" y="3451412"/>
          <a:ext cx="12192000" cy="2353235"/>
        </a:xfrm>
        <a:prstGeom prst="rect">
          <a:avLst/>
        </a:prstGeom>
        <a:noFill/>
        <a:ln w="38100">
          <a:solidFill>
            <a:schemeClr val="accent5"/>
          </a:solidFill>
        </a:ln>
        <a:effectLst>
          <a:outerShdw blurRad="50800" dist="38100" algn="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1815353</xdr:colOff>
      <xdr:row>6</xdr:row>
      <xdr:rowOff>22413</xdr:rowOff>
    </xdr:from>
    <xdr:to>
      <xdr:col>9</xdr:col>
      <xdr:colOff>381001</xdr:colOff>
      <xdr:row>9</xdr:row>
      <xdr:rowOff>224118</xdr:rowOff>
    </xdr:to>
    <xdr:sp macro="" textlink="">
      <xdr:nvSpPr>
        <xdr:cNvPr id="3" name="Rectangle 2">
          <a:extLst>
            <a:ext uri="{FF2B5EF4-FFF2-40B4-BE49-F238E27FC236}">
              <a16:creationId xmlns:a16="http://schemas.microsoft.com/office/drawing/2014/main" id="{FD50559D-4C6A-115B-E243-3D32968D882F}"/>
            </a:ext>
          </a:extLst>
        </xdr:cNvPr>
        <xdr:cNvSpPr/>
      </xdr:nvSpPr>
      <xdr:spPr>
        <a:xfrm>
          <a:off x="4034118" y="1580031"/>
          <a:ext cx="5165912" cy="907675"/>
        </a:xfrm>
        <a:prstGeom prst="rect">
          <a:avLst/>
        </a:prstGeom>
        <a:noFill/>
        <a:ln w="38100">
          <a:solidFill>
            <a:schemeClr val="accent5"/>
          </a:solidFill>
        </a:ln>
        <a:effectLst>
          <a:outerShdw blurRad="50800" dist="38100" algn="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44824</xdr:colOff>
      <xdr:row>16</xdr:row>
      <xdr:rowOff>212911</xdr:rowOff>
    </xdr:from>
    <xdr:to>
      <xdr:col>8</xdr:col>
      <xdr:colOff>930089</xdr:colOff>
      <xdr:row>23</xdr:row>
      <xdr:rowOff>33619</xdr:rowOff>
    </xdr:to>
    <xdr:sp macro="" textlink="">
      <xdr:nvSpPr>
        <xdr:cNvPr id="5" name="TextBox 4">
          <a:extLst>
            <a:ext uri="{FF2B5EF4-FFF2-40B4-BE49-F238E27FC236}">
              <a16:creationId xmlns:a16="http://schemas.microsoft.com/office/drawing/2014/main" id="{36F2721B-33F2-4BA6-B3EB-F59560F09213}"/>
            </a:ext>
          </a:extLst>
        </xdr:cNvPr>
        <xdr:cNvSpPr txBox="1"/>
      </xdr:nvSpPr>
      <xdr:spPr>
        <a:xfrm>
          <a:off x="6958853" y="4123764"/>
          <a:ext cx="1837765" cy="1467973"/>
        </a:xfrm>
        <a:prstGeom prst="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12700" cmpd="sng">
          <a:solidFill>
            <a:schemeClr val="accent5"/>
          </a:solidFill>
        </a:ln>
        <a:effectLst>
          <a:outerShdw blurRad="50800" dist="38100" dir="5400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5">
                  <a:lumMod val="50000"/>
                </a:schemeClr>
              </a:solidFill>
              <a:effectLst/>
              <a:latin typeface="+mn-lt"/>
              <a:ea typeface="+mn-ea"/>
              <a:cs typeface="+mn-cs"/>
            </a:rPr>
            <a:t>The beginning balances for fiscal reporting year 2023-2024 of the Example 2 Original Output tab transferred to Entry # 0 of the Example 2 Modification Output tab. </a:t>
          </a:r>
          <a:endParaRPr lang="en-US" sz="1100">
            <a:solidFill>
              <a:schemeClr val="accent5">
                <a:lumMod val="50000"/>
              </a:schemeClr>
            </a:solidFill>
          </a:endParaRPr>
        </a:p>
      </xdr:txBody>
    </xdr:sp>
    <xdr:clientData/>
  </xdr:twoCellAnchor>
  <xdr:twoCellAnchor>
    <xdr:from>
      <xdr:col>5</xdr:col>
      <xdr:colOff>156882</xdr:colOff>
      <xdr:row>6</xdr:row>
      <xdr:rowOff>179294</xdr:rowOff>
    </xdr:from>
    <xdr:to>
      <xdr:col>8</xdr:col>
      <xdr:colOff>11207</xdr:colOff>
      <xdr:row>16</xdr:row>
      <xdr:rowOff>212911</xdr:rowOff>
    </xdr:to>
    <xdr:cxnSp macro="">
      <xdr:nvCxnSpPr>
        <xdr:cNvPr id="7" name="Straight Arrow Connector 6">
          <a:extLst>
            <a:ext uri="{FF2B5EF4-FFF2-40B4-BE49-F238E27FC236}">
              <a16:creationId xmlns:a16="http://schemas.microsoft.com/office/drawing/2014/main" id="{C3280D2F-4DD2-62C2-7D68-024E0BED4D55}"/>
            </a:ext>
          </a:extLst>
        </xdr:cNvPr>
        <xdr:cNvCxnSpPr>
          <a:endCxn id="5" idx="0"/>
        </xdr:cNvCxnSpPr>
      </xdr:nvCxnSpPr>
      <xdr:spPr>
        <a:xfrm>
          <a:off x="5165911" y="1736912"/>
          <a:ext cx="2711825" cy="238685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1393031</xdr:colOff>
      <xdr:row>36</xdr:row>
      <xdr:rowOff>142874</xdr:rowOff>
    </xdr:from>
    <xdr:to>
      <xdr:col>6</xdr:col>
      <xdr:colOff>1631156</xdr:colOff>
      <xdr:row>41</xdr:row>
      <xdr:rowOff>166686</xdr:rowOff>
    </xdr:to>
    <xdr:sp macro="" textlink="">
      <xdr:nvSpPr>
        <xdr:cNvPr id="2" name="TextBox 1">
          <a:extLst>
            <a:ext uri="{FF2B5EF4-FFF2-40B4-BE49-F238E27FC236}">
              <a16:creationId xmlns:a16="http://schemas.microsoft.com/office/drawing/2014/main" id="{F99F7C6C-8769-496D-A60C-8A7D74B3F6B4}"/>
            </a:ext>
          </a:extLst>
        </xdr:cNvPr>
        <xdr:cNvSpPr txBox="1"/>
      </xdr:nvSpPr>
      <xdr:spPr>
        <a:xfrm>
          <a:off x="3571875" y="13811249"/>
          <a:ext cx="8501062" cy="1333500"/>
        </a:xfrm>
        <a:prstGeom prst="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28575" cmpd="sng">
          <a:solidFill>
            <a:schemeClr val="accent5"/>
          </a:solidFill>
        </a:ln>
        <a:effectLst>
          <a:outerShdw blurRad="50800" dist="38100" dir="5400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a:solidFill>
                <a:schemeClr val="accent5">
                  <a:lumMod val="50000"/>
                </a:schemeClr>
              </a:solidFill>
              <a:effectLst/>
              <a:latin typeface="+mn-lt"/>
              <a:ea typeface="+mn-ea"/>
              <a:cs typeface="+mn-cs"/>
            </a:rPr>
            <a:t>Do NOT input any payment amounts in the Contract Modification Monthly Payment Information Section and leave yellow cells blank for early termination.</a:t>
          </a:r>
        </a:p>
        <a:p>
          <a:endParaRPr lang="en-US" sz="1100"/>
        </a:p>
      </xdr:txBody>
    </xdr:sp>
    <xdr:clientData/>
  </xdr:twoCellAnchor>
  <xdr:twoCellAnchor>
    <xdr:from>
      <xdr:col>4</xdr:col>
      <xdr:colOff>1547813</xdr:colOff>
      <xdr:row>15</xdr:row>
      <xdr:rowOff>392908</xdr:rowOff>
    </xdr:from>
    <xdr:to>
      <xdr:col>5</xdr:col>
      <xdr:colOff>821531</xdr:colOff>
      <xdr:row>17</xdr:row>
      <xdr:rowOff>142876</xdr:rowOff>
    </xdr:to>
    <xdr:sp macro="" textlink="">
      <xdr:nvSpPr>
        <xdr:cNvPr id="3" name="TextBox 2">
          <a:extLst>
            <a:ext uri="{FF2B5EF4-FFF2-40B4-BE49-F238E27FC236}">
              <a16:creationId xmlns:a16="http://schemas.microsoft.com/office/drawing/2014/main" id="{58A01F60-CD5E-49D7-9D0B-D16D54BC83A7}"/>
            </a:ext>
          </a:extLst>
        </xdr:cNvPr>
        <xdr:cNvSpPr txBox="1"/>
      </xdr:nvSpPr>
      <xdr:spPr>
        <a:xfrm>
          <a:off x="7893844" y="6084096"/>
          <a:ext cx="1321593" cy="702468"/>
        </a:xfrm>
        <a:prstGeom prst="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12700" cmpd="sng">
          <a:solidFill>
            <a:schemeClr val="accent5"/>
          </a:solidFill>
        </a:ln>
        <a:effectLst>
          <a:outerShdw blurRad="50800" dist="38100" dir="5400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accent5">
                  <a:lumMod val="50000"/>
                </a:schemeClr>
              </a:solidFill>
            </a:rPr>
            <a:t>See "Example 3 Original Input" tab, Ref a-c</a:t>
          </a:r>
          <a:endParaRPr lang="en-US" sz="1200" b="1" baseline="0">
            <a:solidFill>
              <a:schemeClr val="accent5">
                <a:lumMod val="50000"/>
              </a:schemeClr>
            </a:solidFill>
          </a:endParaRPr>
        </a:p>
        <a:p>
          <a:endParaRPr lang="en-US" sz="1100"/>
        </a:p>
      </xdr:txBody>
    </xdr:sp>
    <xdr:clientData/>
  </xdr:twoCellAnchor>
  <xdr:twoCellAnchor>
    <xdr:from>
      <xdr:col>5</xdr:col>
      <xdr:colOff>785813</xdr:colOff>
      <xdr:row>15</xdr:row>
      <xdr:rowOff>35720</xdr:rowOff>
    </xdr:from>
    <xdr:to>
      <xdr:col>5</xdr:col>
      <xdr:colOff>1262063</xdr:colOff>
      <xdr:row>17</xdr:row>
      <xdr:rowOff>440533</xdr:rowOff>
    </xdr:to>
    <xdr:sp macro="" textlink="">
      <xdr:nvSpPr>
        <xdr:cNvPr id="4" name="Left Brace 3">
          <a:extLst>
            <a:ext uri="{FF2B5EF4-FFF2-40B4-BE49-F238E27FC236}">
              <a16:creationId xmlns:a16="http://schemas.microsoft.com/office/drawing/2014/main" id="{D902D78D-E5EE-4219-8FF3-35675A82A2E9}"/>
            </a:ext>
          </a:extLst>
        </xdr:cNvPr>
        <xdr:cNvSpPr/>
      </xdr:nvSpPr>
      <xdr:spPr>
        <a:xfrm>
          <a:off x="9179719" y="5726908"/>
          <a:ext cx="476250" cy="1357313"/>
        </a:xfrm>
        <a:prstGeom prst="leftBrace">
          <a:avLst>
            <a:gd name="adj1" fmla="val 8333"/>
            <a:gd name="adj2" fmla="val 50274"/>
          </a:avLst>
        </a:prstGeom>
        <a:ln w="19050">
          <a:solidFill>
            <a:schemeClr val="accent5"/>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0</xdr:col>
      <xdr:colOff>0</xdr:colOff>
      <xdr:row>17</xdr:row>
      <xdr:rowOff>452437</xdr:rowOff>
    </xdr:from>
    <xdr:to>
      <xdr:col>6</xdr:col>
      <xdr:colOff>11905</xdr:colOff>
      <xdr:row>20</xdr:row>
      <xdr:rowOff>0</xdr:rowOff>
    </xdr:to>
    <xdr:sp macro="" textlink="">
      <xdr:nvSpPr>
        <xdr:cNvPr id="5" name="Rectangle 4">
          <a:extLst>
            <a:ext uri="{FF2B5EF4-FFF2-40B4-BE49-F238E27FC236}">
              <a16:creationId xmlns:a16="http://schemas.microsoft.com/office/drawing/2014/main" id="{F79F8127-572D-45A0-B533-46A0361BFFAD}"/>
            </a:ext>
          </a:extLst>
        </xdr:cNvPr>
        <xdr:cNvSpPr/>
      </xdr:nvSpPr>
      <xdr:spPr>
        <a:xfrm>
          <a:off x="0" y="7096125"/>
          <a:ext cx="10453686" cy="666750"/>
        </a:xfrm>
        <a:prstGeom prst="rect">
          <a:avLst/>
        </a:prstGeom>
        <a:noFill/>
        <a:ln w="38100">
          <a:solidFill>
            <a:schemeClr val="accent5"/>
          </a:solidFill>
        </a:ln>
        <a:effectLst>
          <a:outerShdw blurRad="50800" dist="38100" algn="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35719</xdr:colOff>
      <xdr:row>18</xdr:row>
      <xdr:rowOff>23814</xdr:rowOff>
    </xdr:from>
    <xdr:to>
      <xdr:col>6</xdr:col>
      <xdr:colOff>333375</xdr:colOff>
      <xdr:row>19</xdr:row>
      <xdr:rowOff>261940</xdr:rowOff>
    </xdr:to>
    <xdr:sp macro="" textlink="">
      <xdr:nvSpPr>
        <xdr:cNvPr id="6" name="Right Brace 5">
          <a:extLst>
            <a:ext uri="{FF2B5EF4-FFF2-40B4-BE49-F238E27FC236}">
              <a16:creationId xmlns:a16="http://schemas.microsoft.com/office/drawing/2014/main" id="{3F964FC3-A638-44C4-9247-F7B90DA39D42}"/>
            </a:ext>
          </a:extLst>
        </xdr:cNvPr>
        <xdr:cNvSpPr/>
      </xdr:nvSpPr>
      <xdr:spPr>
        <a:xfrm>
          <a:off x="10477500" y="7143752"/>
          <a:ext cx="297656" cy="559594"/>
        </a:xfrm>
        <a:prstGeom prst="rightBrace">
          <a:avLst/>
        </a:prstGeom>
        <a:ln w="28575">
          <a:solidFill>
            <a:schemeClr val="accent5"/>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6</xdr:col>
      <xdr:colOff>357188</xdr:colOff>
      <xdr:row>17</xdr:row>
      <xdr:rowOff>381000</xdr:rowOff>
    </xdr:from>
    <xdr:to>
      <xdr:col>7</xdr:col>
      <xdr:colOff>1131093</xdr:colOff>
      <xdr:row>20</xdr:row>
      <xdr:rowOff>0</xdr:rowOff>
    </xdr:to>
    <xdr:sp macro="" textlink="">
      <xdr:nvSpPr>
        <xdr:cNvPr id="7" name="TextBox 6">
          <a:extLst>
            <a:ext uri="{FF2B5EF4-FFF2-40B4-BE49-F238E27FC236}">
              <a16:creationId xmlns:a16="http://schemas.microsoft.com/office/drawing/2014/main" id="{44D796A6-78DB-437A-A8E0-3CF9CA24490D}"/>
            </a:ext>
          </a:extLst>
        </xdr:cNvPr>
        <xdr:cNvSpPr txBox="1"/>
      </xdr:nvSpPr>
      <xdr:spPr>
        <a:xfrm>
          <a:off x="10798969" y="7024688"/>
          <a:ext cx="2595562" cy="738187"/>
        </a:xfrm>
        <a:prstGeom prst="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12700" cmpd="sng">
          <a:solidFill>
            <a:schemeClr val="accent5"/>
          </a:solidFill>
        </a:ln>
        <a:effectLst>
          <a:outerShdw blurRad="50800" dist="38100" dir="5400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accent5">
                  <a:lumMod val="50000"/>
                </a:schemeClr>
              </a:solidFill>
            </a:rPr>
            <a:t>Do NOT enter any Current Year Total Amounts from the Example 3</a:t>
          </a:r>
          <a:r>
            <a:rPr lang="en-US" sz="1200" b="1" baseline="0">
              <a:solidFill>
                <a:schemeClr val="accent5">
                  <a:lumMod val="50000"/>
                </a:schemeClr>
              </a:solidFill>
            </a:rPr>
            <a:t> Original Input tab for early termination</a:t>
          </a:r>
        </a:p>
        <a:p>
          <a:endParaRPr lang="en-US" sz="1100"/>
        </a:p>
      </xdr:txBody>
    </xdr:sp>
    <xdr:clientData/>
  </xdr:twoCellAnchor>
  <xdr:twoCellAnchor>
    <xdr:from>
      <xdr:col>4</xdr:col>
      <xdr:colOff>2035969</xdr:colOff>
      <xdr:row>14</xdr:row>
      <xdr:rowOff>0</xdr:rowOff>
    </xdr:from>
    <xdr:to>
      <xdr:col>8</xdr:col>
      <xdr:colOff>1809750</xdr:colOff>
      <xdr:row>15</xdr:row>
      <xdr:rowOff>11906</xdr:rowOff>
    </xdr:to>
    <xdr:sp macro="" textlink="">
      <xdr:nvSpPr>
        <xdr:cNvPr id="8" name="Rectangle 7">
          <a:extLst>
            <a:ext uri="{FF2B5EF4-FFF2-40B4-BE49-F238E27FC236}">
              <a16:creationId xmlns:a16="http://schemas.microsoft.com/office/drawing/2014/main" id="{EB454A54-9129-EA84-3E46-541A43403A3D}"/>
            </a:ext>
          </a:extLst>
        </xdr:cNvPr>
        <xdr:cNvSpPr/>
      </xdr:nvSpPr>
      <xdr:spPr>
        <a:xfrm>
          <a:off x="8382000" y="5393531"/>
          <a:ext cx="7512844" cy="309563"/>
        </a:xfrm>
        <a:prstGeom prst="rect">
          <a:avLst/>
        </a:prstGeom>
        <a:noFill/>
        <a:ln w="38100">
          <a:solidFill>
            <a:schemeClr val="accent5"/>
          </a:solidFill>
        </a:ln>
        <a:effectLst>
          <a:outerShdw blurRad="50800" dist="38100" algn="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13</xdr:row>
      <xdr:rowOff>285750</xdr:rowOff>
    </xdr:from>
    <xdr:to>
      <xdr:col>4</xdr:col>
      <xdr:colOff>1857376</xdr:colOff>
      <xdr:row>15</xdr:row>
      <xdr:rowOff>23812</xdr:rowOff>
    </xdr:to>
    <xdr:sp macro="" textlink="">
      <xdr:nvSpPr>
        <xdr:cNvPr id="9" name="Rectangle 8">
          <a:extLst>
            <a:ext uri="{FF2B5EF4-FFF2-40B4-BE49-F238E27FC236}">
              <a16:creationId xmlns:a16="http://schemas.microsoft.com/office/drawing/2014/main" id="{398AB37A-CAE4-A511-2D60-00AF22E79ADD}"/>
            </a:ext>
          </a:extLst>
        </xdr:cNvPr>
        <xdr:cNvSpPr/>
      </xdr:nvSpPr>
      <xdr:spPr>
        <a:xfrm>
          <a:off x="0" y="5381625"/>
          <a:ext cx="8203407" cy="333375"/>
        </a:xfrm>
        <a:prstGeom prst="rect">
          <a:avLst/>
        </a:prstGeom>
        <a:noFill/>
        <a:ln w="38100">
          <a:solidFill>
            <a:schemeClr val="accent5"/>
          </a:solidFill>
        </a:ln>
        <a:effectLst>
          <a:outerShdw blurRad="50800" dist="38100" algn="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596900</xdr:colOff>
      <xdr:row>9</xdr:row>
      <xdr:rowOff>254000</xdr:rowOff>
    </xdr:from>
    <xdr:to>
      <xdr:col>8</xdr:col>
      <xdr:colOff>469900</xdr:colOff>
      <xdr:row>11</xdr:row>
      <xdr:rowOff>101600</xdr:rowOff>
    </xdr:to>
    <xdr:sp macro="" textlink="">
      <xdr:nvSpPr>
        <xdr:cNvPr id="10" name="TextBox 9">
          <a:extLst>
            <a:ext uri="{FF2B5EF4-FFF2-40B4-BE49-F238E27FC236}">
              <a16:creationId xmlns:a16="http://schemas.microsoft.com/office/drawing/2014/main" id="{EF249345-C0A8-4C80-B3A1-4BCD144050EE}"/>
            </a:ext>
          </a:extLst>
        </xdr:cNvPr>
        <xdr:cNvSpPr txBox="1"/>
      </xdr:nvSpPr>
      <xdr:spPr>
        <a:xfrm>
          <a:off x="11036300" y="4127500"/>
          <a:ext cx="3505200" cy="431800"/>
        </a:xfrm>
        <a:prstGeom prst="rect">
          <a:avLst/>
        </a:prstGeom>
        <a:solidFill>
          <a:schemeClr val="lt1"/>
        </a:solidFill>
        <a:ln w="28575" cmpd="sng">
          <a:solidFill>
            <a:schemeClr val="accent5"/>
          </a:solidFill>
        </a:ln>
        <a:effectLst>
          <a:outerShdw blurRad="50800" dist="38100" dir="5400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baseline="0">
              <a:solidFill>
                <a:schemeClr val="accent5">
                  <a:lumMod val="50000"/>
                </a:schemeClr>
              </a:solidFill>
            </a:rPr>
            <a:t>Example of Early Termination </a:t>
          </a:r>
          <a:endParaRPr lang="en-US" sz="2000" baseline="0">
            <a:solidFill>
              <a:schemeClr val="accent5">
                <a:lumMod val="50000"/>
              </a:schemeClr>
            </a:solidFill>
            <a:effectLst/>
            <a:latin typeface="+mn-lt"/>
            <a:ea typeface="+mn-ea"/>
            <a:cs typeface="+mn-cs"/>
          </a:endParaRPr>
        </a:p>
        <a:p>
          <a:endParaRPr lang="en-US" sz="1200" baseline="0"/>
        </a:p>
      </xdr:txBody>
    </xdr:sp>
    <xdr:clientData/>
  </xdr:twoCellAnchor>
  <xdr:twoCellAnchor>
    <xdr:from>
      <xdr:col>6</xdr:col>
      <xdr:colOff>25400</xdr:colOff>
      <xdr:row>5</xdr:row>
      <xdr:rowOff>25400</xdr:rowOff>
    </xdr:from>
    <xdr:to>
      <xdr:col>6</xdr:col>
      <xdr:colOff>587375</xdr:colOff>
      <xdr:row>27</xdr:row>
      <xdr:rowOff>254000</xdr:rowOff>
    </xdr:to>
    <xdr:sp macro="" textlink="">
      <xdr:nvSpPr>
        <xdr:cNvPr id="11" name="Right Brace 10">
          <a:extLst>
            <a:ext uri="{FF2B5EF4-FFF2-40B4-BE49-F238E27FC236}">
              <a16:creationId xmlns:a16="http://schemas.microsoft.com/office/drawing/2014/main" id="{52E3C282-7753-F9C8-285B-91E4615DFCFF}"/>
            </a:ext>
          </a:extLst>
        </xdr:cNvPr>
        <xdr:cNvSpPr/>
      </xdr:nvSpPr>
      <xdr:spPr>
        <a:xfrm>
          <a:off x="10464800" y="2730500"/>
          <a:ext cx="561975" cy="7302500"/>
        </a:xfrm>
        <a:prstGeom prst="rightBrace">
          <a:avLst>
            <a:gd name="adj1" fmla="val 8333"/>
            <a:gd name="adj2" fmla="val 22348"/>
          </a:avLst>
        </a:prstGeom>
        <a:ln w="28575">
          <a:solidFill>
            <a:schemeClr val="accent5"/>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13</xdr:row>
      <xdr:rowOff>224117</xdr:rowOff>
    </xdr:from>
    <xdr:to>
      <xdr:col>11</xdr:col>
      <xdr:colOff>0</xdr:colOff>
      <xdr:row>24</xdr:row>
      <xdr:rowOff>22412</xdr:rowOff>
    </xdr:to>
    <xdr:sp macro="" textlink="">
      <xdr:nvSpPr>
        <xdr:cNvPr id="2" name="Rectangle 1">
          <a:extLst>
            <a:ext uri="{FF2B5EF4-FFF2-40B4-BE49-F238E27FC236}">
              <a16:creationId xmlns:a16="http://schemas.microsoft.com/office/drawing/2014/main" id="{F1277081-E383-4BEA-8EF5-A133BBB1CF38}"/>
            </a:ext>
          </a:extLst>
        </xdr:cNvPr>
        <xdr:cNvSpPr/>
      </xdr:nvSpPr>
      <xdr:spPr>
        <a:xfrm>
          <a:off x="0" y="3428999"/>
          <a:ext cx="12248029" cy="2386854"/>
        </a:xfrm>
        <a:prstGeom prst="rect">
          <a:avLst/>
        </a:prstGeom>
        <a:noFill/>
        <a:ln w="38100">
          <a:solidFill>
            <a:schemeClr val="accent5"/>
          </a:solidFill>
        </a:ln>
        <a:effectLst>
          <a:outerShdw blurRad="50800" dist="38100" algn="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62</xdr:row>
      <xdr:rowOff>190499</xdr:rowOff>
    </xdr:from>
    <xdr:to>
      <xdr:col>11</xdr:col>
      <xdr:colOff>0</xdr:colOff>
      <xdr:row>71</xdr:row>
      <xdr:rowOff>22412</xdr:rowOff>
    </xdr:to>
    <xdr:sp macro="" textlink="">
      <xdr:nvSpPr>
        <xdr:cNvPr id="9" name="Rectangle 8">
          <a:extLst>
            <a:ext uri="{FF2B5EF4-FFF2-40B4-BE49-F238E27FC236}">
              <a16:creationId xmlns:a16="http://schemas.microsoft.com/office/drawing/2014/main" id="{FD9A1269-7F15-0DCB-29E9-B0FB5D01DD72}"/>
            </a:ext>
          </a:extLst>
        </xdr:cNvPr>
        <xdr:cNvSpPr/>
      </xdr:nvSpPr>
      <xdr:spPr>
        <a:xfrm>
          <a:off x="0" y="11867028"/>
          <a:ext cx="12248029" cy="1949825"/>
        </a:xfrm>
        <a:prstGeom prst="rect">
          <a:avLst/>
        </a:prstGeom>
        <a:noFill/>
        <a:ln w="38100">
          <a:solidFill>
            <a:schemeClr val="accent5"/>
          </a:solidFill>
        </a:ln>
        <a:effectLst>
          <a:outerShdw blurRad="50800" dist="38100" algn="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22413</xdr:colOff>
      <xdr:row>18</xdr:row>
      <xdr:rowOff>22412</xdr:rowOff>
    </xdr:from>
    <xdr:to>
      <xdr:col>8</xdr:col>
      <xdr:colOff>939801</xdr:colOff>
      <xdr:row>22</xdr:row>
      <xdr:rowOff>63500</xdr:rowOff>
    </xdr:to>
    <xdr:sp macro="" textlink="">
      <xdr:nvSpPr>
        <xdr:cNvPr id="11" name="TextBox 10">
          <a:extLst>
            <a:ext uri="{FF2B5EF4-FFF2-40B4-BE49-F238E27FC236}">
              <a16:creationId xmlns:a16="http://schemas.microsoft.com/office/drawing/2014/main" id="{8345E480-183F-4D1D-B04F-72910A760C4B}"/>
            </a:ext>
          </a:extLst>
        </xdr:cNvPr>
        <xdr:cNvSpPr txBox="1"/>
      </xdr:nvSpPr>
      <xdr:spPr>
        <a:xfrm>
          <a:off x="6943913" y="4505512"/>
          <a:ext cx="1869888" cy="1006288"/>
        </a:xfrm>
        <a:prstGeom prst="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12700" cmpd="sng">
          <a:solidFill>
            <a:schemeClr val="accent5"/>
          </a:solidFill>
        </a:ln>
        <a:effectLst>
          <a:outerShdw blurRad="50800" dist="38100" dir="5400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5">
                  <a:lumMod val="50000"/>
                </a:schemeClr>
              </a:solidFill>
              <a:effectLst/>
              <a:latin typeface="+mn-lt"/>
              <a:ea typeface="+mn-ea"/>
              <a:cs typeface="+mn-cs"/>
            </a:rPr>
            <a:t>See Example 3 Original Output tab</a:t>
          </a:r>
          <a:r>
            <a:rPr lang="en-US" sz="1100" b="1" baseline="0">
              <a:solidFill>
                <a:schemeClr val="accent5">
                  <a:lumMod val="50000"/>
                </a:schemeClr>
              </a:solidFill>
              <a:effectLst/>
              <a:latin typeface="+mn-lt"/>
              <a:ea typeface="+mn-ea"/>
              <a:cs typeface="+mn-cs"/>
            </a:rPr>
            <a:t>, Entry # 0</a:t>
          </a: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accent5">
                  <a:lumMod val="50000"/>
                </a:schemeClr>
              </a:solidFill>
              <a:effectLst/>
              <a:latin typeface="+mn-lt"/>
              <a:ea typeface="+mn-ea"/>
              <a:cs typeface="+mn-cs"/>
            </a:rPr>
            <a:t>(</a:t>
          </a:r>
          <a:r>
            <a:rPr lang="en-US" sz="1100" b="1">
              <a:solidFill>
                <a:schemeClr val="accent5">
                  <a:lumMod val="50000"/>
                </a:schemeClr>
              </a:solidFill>
              <a:effectLst/>
              <a:latin typeface="+mn-lt"/>
              <a:ea typeface="+mn-ea"/>
              <a:cs typeface="+mn-cs"/>
            </a:rPr>
            <a:t>Rolled over the ending balances</a:t>
          </a:r>
          <a:r>
            <a:rPr lang="en-US" sz="1100" b="1" baseline="0">
              <a:solidFill>
                <a:schemeClr val="accent5">
                  <a:lumMod val="50000"/>
                </a:schemeClr>
              </a:solidFill>
              <a:effectLst/>
              <a:latin typeface="+mn-lt"/>
              <a:ea typeface="+mn-ea"/>
              <a:cs typeface="+mn-cs"/>
            </a:rPr>
            <a:t> from the prior year before any modifications)</a:t>
          </a:r>
          <a:endParaRPr lang="en-US">
            <a:solidFill>
              <a:schemeClr val="accent5">
                <a:lumMod val="50000"/>
              </a:schemeClr>
            </a:solidFill>
            <a:effectLst/>
          </a:endParaRPr>
        </a:p>
        <a:p>
          <a:endParaRPr lang="en-US" sz="1100">
            <a:solidFill>
              <a:schemeClr val="accent5">
                <a:lumMod val="50000"/>
              </a:schemeClr>
            </a:solidFill>
          </a:endParaRPr>
        </a:p>
      </xdr:txBody>
    </xdr:sp>
    <xdr:clientData/>
  </xdr:twoCellAnchor>
  <xdr:twoCellAnchor>
    <xdr:from>
      <xdr:col>6</xdr:col>
      <xdr:colOff>627529</xdr:colOff>
      <xdr:row>66</xdr:row>
      <xdr:rowOff>11208</xdr:rowOff>
    </xdr:from>
    <xdr:to>
      <xdr:col>8</xdr:col>
      <xdr:colOff>437029</xdr:colOff>
      <xdr:row>68</xdr:row>
      <xdr:rowOff>89649</xdr:rowOff>
    </xdr:to>
    <xdr:sp macro="" textlink="">
      <xdr:nvSpPr>
        <xdr:cNvPr id="12" name="TextBox 11">
          <a:extLst>
            <a:ext uri="{FF2B5EF4-FFF2-40B4-BE49-F238E27FC236}">
              <a16:creationId xmlns:a16="http://schemas.microsoft.com/office/drawing/2014/main" id="{FE0AC4E8-79B0-4EF1-8DA4-1FF4331ADA8F}"/>
            </a:ext>
          </a:extLst>
        </xdr:cNvPr>
        <xdr:cNvSpPr txBox="1"/>
      </xdr:nvSpPr>
      <xdr:spPr>
        <a:xfrm>
          <a:off x="6589058" y="12629032"/>
          <a:ext cx="1714500" cy="549088"/>
        </a:xfrm>
        <a:prstGeom prst="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12700" cmpd="sng">
          <a:solidFill>
            <a:schemeClr val="accent5"/>
          </a:solidFill>
        </a:ln>
        <a:effectLst>
          <a:outerShdw blurRad="50800" dist="38100" dir="5400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002060"/>
              </a:solidFill>
              <a:effectLst/>
              <a:latin typeface="+mn-lt"/>
              <a:ea typeface="+mn-ea"/>
              <a:cs typeface="+mn-cs"/>
            </a:rPr>
            <a:t>Adjust the SBITA liability and SBITA asset to zero</a:t>
          </a:r>
          <a:endParaRPr lang="en-US" sz="1100" b="1">
            <a:solidFill>
              <a:srgbClr val="00206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523877</xdr:colOff>
      <xdr:row>37</xdr:row>
      <xdr:rowOff>23814</xdr:rowOff>
    </xdr:from>
    <xdr:to>
      <xdr:col>5</xdr:col>
      <xdr:colOff>809627</xdr:colOff>
      <xdr:row>38</xdr:row>
      <xdr:rowOff>34459</xdr:rowOff>
    </xdr:to>
    <xdr:sp macro="" textlink="">
      <xdr:nvSpPr>
        <xdr:cNvPr id="3" name="TextBox 2">
          <a:extLst>
            <a:ext uri="{FF2B5EF4-FFF2-40B4-BE49-F238E27FC236}">
              <a16:creationId xmlns:a16="http://schemas.microsoft.com/office/drawing/2014/main" id="{C021D55C-92D8-4FF6-B200-C8E0D0D6F658}"/>
            </a:ext>
          </a:extLst>
        </xdr:cNvPr>
        <xdr:cNvSpPr txBox="1"/>
      </xdr:nvSpPr>
      <xdr:spPr>
        <a:xfrm>
          <a:off x="8715377" y="12501564"/>
          <a:ext cx="285750" cy="2725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5">
                  <a:lumMod val="75000"/>
                </a:schemeClr>
              </a:solidFill>
            </a:rPr>
            <a:t>a</a:t>
          </a:r>
        </a:p>
      </xdr:txBody>
    </xdr:sp>
    <xdr:clientData/>
  </xdr:twoCellAnchor>
  <xdr:twoCellAnchor>
    <xdr:from>
      <xdr:col>7</xdr:col>
      <xdr:colOff>404814</xdr:colOff>
      <xdr:row>37</xdr:row>
      <xdr:rowOff>11905</xdr:rowOff>
    </xdr:from>
    <xdr:to>
      <xdr:col>7</xdr:col>
      <xdr:colOff>690564</xdr:colOff>
      <xdr:row>38</xdr:row>
      <xdr:rowOff>22550</xdr:rowOff>
    </xdr:to>
    <xdr:sp macro="" textlink="">
      <xdr:nvSpPr>
        <xdr:cNvPr id="4" name="TextBox 3">
          <a:extLst>
            <a:ext uri="{FF2B5EF4-FFF2-40B4-BE49-F238E27FC236}">
              <a16:creationId xmlns:a16="http://schemas.microsoft.com/office/drawing/2014/main" id="{070B926A-F698-43EC-B3D0-5173EB96EFB3}"/>
            </a:ext>
          </a:extLst>
        </xdr:cNvPr>
        <xdr:cNvSpPr txBox="1"/>
      </xdr:nvSpPr>
      <xdr:spPr>
        <a:xfrm>
          <a:off x="12465845" y="12489655"/>
          <a:ext cx="285750" cy="2725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5">
                  <a:lumMod val="75000"/>
                </a:schemeClr>
              </a:solidFill>
            </a:rPr>
            <a:t>b</a:t>
          </a:r>
        </a:p>
      </xdr:txBody>
    </xdr:sp>
    <xdr:clientData/>
  </xdr:twoCellAnchor>
  <xdr:twoCellAnchor>
    <xdr:from>
      <xdr:col>8</xdr:col>
      <xdr:colOff>511968</xdr:colOff>
      <xdr:row>37</xdr:row>
      <xdr:rowOff>23812</xdr:rowOff>
    </xdr:from>
    <xdr:to>
      <xdr:col>8</xdr:col>
      <xdr:colOff>797718</xdr:colOff>
      <xdr:row>38</xdr:row>
      <xdr:rowOff>34457</xdr:rowOff>
    </xdr:to>
    <xdr:sp macro="" textlink="">
      <xdr:nvSpPr>
        <xdr:cNvPr id="5" name="TextBox 4">
          <a:extLst>
            <a:ext uri="{FF2B5EF4-FFF2-40B4-BE49-F238E27FC236}">
              <a16:creationId xmlns:a16="http://schemas.microsoft.com/office/drawing/2014/main" id="{14FF098A-F4B0-4F09-97F8-08348B5BA75D}"/>
            </a:ext>
          </a:extLst>
        </xdr:cNvPr>
        <xdr:cNvSpPr txBox="1"/>
      </xdr:nvSpPr>
      <xdr:spPr>
        <a:xfrm>
          <a:off x="14394656" y="12501562"/>
          <a:ext cx="285750" cy="2725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5">
                  <a:lumMod val="75000"/>
                </a:schemeClr>
              </a:solidFill>
            </a:rPr>
            <a:t>c</a:t>
          </a:r>
        </a:p>
      </xdr:txBody>
    </xdr:sp>
    <xdr:clientData/>
  </xdr:twoCellAnchor>
  <xdr:twoCellAnchor>
    <xdr:from>
      <xdr:col>15</xdr:col>
      <xdr:colOff>35719</xdr:colOff>
      <xdr:row>37</xdr:row>
      <xdr:rowOff>107156</xdr:rowOff>
    </xdr:from>
    <xdr:to>
      <xdr:col>17</xdr:col>
      <xdr:colOff>785813</xdr:colOff>
      <xdr:row>40</xdr:row>
      <xdr:rowOff>142874</xdr:rowOff>
    </xdr:to>
    <xdr:sp macro="" textlink="">
      <xdr:nvSpPr>
        <xdr:cNvPr id="8" name="TextBox 7">
          <a:extLst>
            <a:ext uri="{FF2B5EF4-FFF2-40B4-BE49-F238E27FC236}">
              <a16:creationId xmlns:a16="http://schemas.microsoft.com/office/drawing/2014/main" id="{A761FC69-FE73-4CDD-9EF9-65B078917C2C}"/>
            </a:ext>
          </a:extLst>
        </xdr:cNvPr>
        <xdr:cNvSpPr txBox="1"/>
      </xdr:nvSpPr>
      <xdr:spPr>
        <a:xfrm>
          <a:off x="16275844" y="12584906"/>
          <a:ext cx="4738688" cy="821531"/>
        </a:xfrm>
        <a:prstGeom prst="rect">
          <a:avLst/>
        </a:prstGeom>
        <a:ln w="28575">
          <a:solidFill>
            <a:srgbClr val="C00000"/>
          </a:solidFill>
        </a:ln>
        <a:effectLst>
          <a:outerShdw blurRad="50800" dist="38100" dir="2700000" algn="tl" rotWithShape="0">
            <a:prstClr val="black">
              <a:alpha val="40000"/>
            </a:prstClr>
          </a:outerShdw>
        </a:effectLst>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lstStyle/>
        <a:p>
          <a:r>
            <a:rPr lang="en-US" sz="1100" b="1">
              <a:solidFill>
                <a:srgbClr val="C00000"/>
              </a:solidFill>
              <a:effectLst/>
              <a:latin typeface="+mn-lt"/>
              <a:ea typeface="+mn-ea"/>
              <a:cs typeface="+mn-cs"/>
            </a:rPr>
            <a:t>The SBITA</a:t>
          </a:r>
          <a:r>
            <a:rPr lang="en-US" sz="1100" b="1" baseline="0">
              <a:solidFill>
                <a:srgbClr val="C00000"/>
              </a:solidFill>
              <a:effectLst/>
              <a:latin typeface="+mn-lt"/>
              <a:ea typeface="+mn-ea"/>
              <a:cs typeface="+mn-cs"/>
            </a:rPr>
            <a:t> </a:t>
          </a:r>
          <a:r>
            <a:rPr lang="en-US" sz="1100" b="1">
              <a:solidFill>
                <a:srgbClr val="C00000"/>
              </a:solidFill>
              <a:effectLst/>
              <a:latin typeface="+mn-lt"/>
              <a:ea typeface="+mn-ea"/>
              <a:cs typeface="+mn-cs"/>
            </a:rPr>
            <a:t>contract was terminated in September 2023 (FY 23-24). Use the prior year's June balances to adjust the SBITA liability and SBITA asset to zero.</a:t>
          </a:r>
          <a:endParaRPr lang="en-US">
            <a:solidFill>
              <a:srgbClr val="C00000"/>
            </a:solidFill>
            <a:effectLst/>
          </a:endParaRPr>
        </a:p>
      </xdr:txBody>
    </xdr:sp>
    <xdr:clientData/>
  </xdr:twoCellAnchor>
  <xdr:twoCellAnchor>
    <xdr:from>
      <xdr:col>14</xdr:col>
      <xdr:colOff>23813</xdr:colOff>
      <xdr:row>37</xdr:row>
      <xdr:rowOff>130969</xdr:rowOff>
    </xdr:from>
    <xdr:to>
      <xdr:col>15</xdr:col>
      <xdr:colOff>35719</xdr:colOff>
      <xdr:row>38</xdr:row>
      <xdr:rowOff>202406</xdr:rowOff>
    </xdr:to>
    <xdr:cxnSp macro="">
      <xdr:nvCxnSpPr>
        <xdr:cNvPr id="9" name="Straight Arrow Connector 8">
          <a:extLst>
            <a:ext uri="{FF2B5EF4-FFF2-40B4-BE49-F238E27FC236}">
              <a16:creationId xmlns:a16="http://schemas.microsoft.com/office/drawing/2014/main" id="{8761B15E-6708-4091-A421-91B1D6179889}"/>
            </a:ext>
          </a:extLst>
        </xdr:cNvPr>
        <xdr:cNvCxnSpPr/>
      </xdr:nvCxnSpPr>
      <xdr:spPr>
        <a:xfrm>
          <a:off x="15728157" y="12608719"/>
          <a:ext cx="547687" cy="333375"/>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14</xdr:col>
      <xdr:colOff>59532</xdr:colOff>
      <xdr:row>38</xdr:row>
      <xdr:rowOff>214312</xdr:rowOff>
    </xdr:from>
    <xdr:to>
      <xdr:col>15</xdr:col>
      <xdr:colOff>11906</xdr:colOff>
      <xdr:row>40</xdr:row>
      <xdr:rowOff>130968</xdr:rowOff>
    </xdr:to>
    <xdr:cxnSp macro="">
      <xdr:nvCxnSpPr>
        <xdr:cNvPr id="10" name="Straight Arrow Connector 9">
          <a:extLst>
            <a:ext uri="{FF2B5EF4-FFF2-40B4-BE49-F238E27FC236}">
              <a16:creationId xmlns:a16="http://schemas.microsoft.com/office/drawing/2014/main" id="{1F432216-7DFC-4892-B0C2-57266800D60A}"/>
            </a:ext>
          </a:extLst>
        </xdr:cNvPr>
        <xdr:cNvCxnSpPr/>
      </xdr:nvCxnSpPr>
      <xdr:spPr>
        <a:xfrm flipV="1">
          <a:off x="15763876" y="12954000"/>
          <a:ext cx="488155" cy="440531"/>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6</xdr:col>
      <xdr:colOff>35719</xdr:colOff>
      <xdr:row>5</xdr:row>
      <xdr:rowOff>107157</xdr:rowOff>
    </xdr:from>
    <xdr:to>
      <xdr:col>8</xdr:col>
      <xdr:colOff>1095375</xdr:colOff>
      <xdr:row>10</xdr:row>
      <xdr:rowOff>238127</xdr:rowOff>
    </xdr:to>
    <xdr:sp macro="" textlink="">
      <xdr:nvSpPr>
        <xdr:cNvPr id="11" name="TextBox 10">
          <a:extLst>
            <a:ext uri="{FF2B5EF4-FFF2-40B4-BE49-F238E27FC236}">
              <a16:creationId xmlns:a16="http://schemas.microsoft.com/office/drawing/2014/main" id="{B7843A10-4235-4F04-8AD5-A8A1F90721C4}"/>
            </a:ext>
          </a:extLst>
        </xdr:cNvPr>
        <xdr:cNvSpPr txBox="1"/>
      </xdr:nvSpPr>
      <xdr:spPr>
        <a:xfrm>
          <a:off x="10275094" y="2428876"/>
          <a:ext cx="4702969" cy="1321595"/>
        </a:xfrm>
        <a:prstGeom prst="rect">
          <a:avLst/>
        </a:prstGeom>
        <a:solidFill>
          <a:schemeClr val="lt1"/>
        </a:solidFill>
        <a:ln w="28575" cmpd="sng">
          <a:solidFill>
            <a:schemeClr val="accent5"/>
          </a:solidFill>
        </a:ln>
        <a:effectLst>
          <a:outerShdw blurRad="50800" dist="38100" dir="5400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baseline="0"/>
            <a:t>Initial Payment Information:</a:t>
          </a:r>
        </a:p>
        <a:p>
          <a:pPr marL="171450" indent="-171450">
            <a:buFont typeface="Arial" panose="020B0604020202020204" pitchFamily="34" charset="0"/>
            <a:buChar char="•"/>
          </a:pPr>
          <a:r>
            <a:rPr lang="en-US" sz="1200" baseline="0"/>
            <a:t>Contract commenced on 7/5/2022</a:t>
          </a:r>
        </a:p>
        <a:p>
          <a:pPr marL="171450" indent="-171450">
            <a:buFont typeface="Arial" panose="020B0604020202020204" pitchFamily="34" charset="0"/>
            <a:buChar char="•"/>
          </a:pPr>
          <a:r>
            <a:rPr lang="en-US" sz="1200" baseline="0"/>
            <a:t>Cancelable end date was 7/4/2025 - no options to extend </a:t>
          </a:r>
        </a:p>
        <a:p>
          <a:pPr marL="171450" indent="-171450">
            <a:buFont typeface="Arial" panose="020B0604020202020204" pitchFamily="34" charset="0"/>
            <a:buChar char="•"/>
          </a:pPr>
          <a:r>
            <a:rPr lang="en-US" sz="1200" baseline="0"/>
            <a:t>$35,000 annual subscription payments at the beginning of the month </a:t>
          </a:r>
        </a:p>
        <a:p>
          <a:pPr marL="171450" indent="-171450">
            <a:buFont typeface="Arial" panose="020B0604020202020204" pitchFamily="34" charset="0"/>
            <a:buChar char="•"/>
          </a:pPr>
          <a:r>
            <a:rPr lang="en-US" sz="1200" baseline="0">
              <a:solidFill>
                <a:schemeClr val="dk1"/>
              </a:solidFill>
              <a:effectLst/>
              <a:latin typeface="+mn-lt"/>
              <a:ea typeface="+mn-ea"/>
              <a:cs typeface="+mn-cs"/>
            </a:rPr>
            <a:t>2.40% incremental borrow rate (FY 2022-2023 for 0-60 months)</a:t>
          </a:r>
        </a:p>
        <a:p>
          <a:pPr marL="171450" indent="-171450">
            <a:buFont typeface="Arial" panose="020B0604020202020204" pitchFamily="34" charset="0"/>
            <a:buChar char="•"/>
          </a:pPr>
          <a:r>
            <a:rPr lang="en-US" sz="1200" baseline="0">
              <a:solidFill>
                <a:schemeClr val="dk1"/>
              </a:solidFill>
              <a:effectLst/>
              <a:latin typeface="+mn-lt"/>
              <a:ea typeface="+mn-ea"/>
              <a:cs typeface="+mn-cs"/>
            </a:rPr>
            <a:t>36 months subscription term (7/5/2022 - 7/4/2025)</a:t>
          </a:r>
        </a:p>
        <a:p>
          <a:endParaRPr lang="en-US" sz="1200" baseline="0"/>
        </a:p>
      </xdr:txBody>
    </xdr:sp>
    <xdr:clientData/>
  </xdr:twoCellAnchor>
  <xdr:twoCellAnchor>
    <xdr:from>
      <xdr:col>14</xdr:col>
      <xdr:colOff>11908</xdr:colOff>
      <xdr:row>31</xdr:row>
      <xdr:rowOff>214311</xdr:rowOff>
    </xdr:from>
    <xdr:to>
      <xdr:col>17</xdr:col>
      <xdr:colOff>1107283</xdr:colOff>
      <xdr:row>41</xdr:row>
      <xdr:rowOff>47624</xdr:rowOff>
    </xdr:to>
    <xdr:sp macro="" textlink="">
      <xdr:nvSpPr>
        <xdr:cNvPr id="14" name="Rectangle: Rounded Corners 13">
          <a:extLst>
            <a:ext uri="{FF2B5EF4-FFF2-40B4-BE49-F238E27FC236}">
              <a16:creationId xmlns:a16="http://schemas.microsoft.com/office/drawing/2014/main" id="{D5FED2AE-899E-4214-99E1-B58A053937EA}"/>
            </a:ext>
          </a:extLst>
        </xdr:cNvPr>
        <xdr:cNvSpPr/>
      </xdr:nvSpPr>
      <xdr:spPr>
        <a:xfrm>
          <a:off x="15716252" y="11120436"/>
          <a:ext cx="5619750" cy="2452688"/>
        </a:xfrm>
        <a:prstGeom prst="roundRect">
          <a:avLst/>
        </a:prstGeom>
        <a:ln w="9525">
          <a:noFill/>
        </a:ln>
        <a:effectLst/>
        <a:scene3d>
          <a:camera prst="orthographicFront">
            <a:rot lat="0" lon="0" rev="0"/>
          </a:camera>
          <a:lightRig rig="chilly" dir="t">
            <a:rot lat="0" lon="0" rev="18480000"/>
          </a:lightRig>
        </a:scene3d>
        <a:sp3d prstMaterial="clear">
          <a:bevelT h="63500"/>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38</xdr:row>
      <xdr:rowOff>47624</xdr:rowOff>
    </xdr:from>
    <xdr:to>
      <xdr:col>14</xdr:col>
      <xdr:colOff>23812</xdr:colOff>
      <xdr:row>41</xdr:row>
      <xdr:rowOff>23812</xdr:rowOff>
    </xdr:to>
    <xdr:sp macro="" textlink="">
      <xdr:nvSpPr>
        <xdr:cNvPr id="15" name="Rectangle 14">
          <a:extLst>
            <a:ext uri="{FF2B5EF4-FFF2-40B4-BE49-F238E27FC236}">
              <a16:creationId xmlns:a16="http://schemas.microsoft.com/office/drawing/2014/main" id="{90E0FA4C-922C-40FD-9E6F-4FC18EC79DFD}"/>
            </a:ext>
          </a:extLst>
        </xdr:cNvPr>
        <xdr:cNvSpPr/>
      </xdr:nvSpPr>
      <xdr:spPr>
        <a:xfrm>
          <a:off x="0" y="12787312"/>
          <a:ext cx="15728156" cy="762000"/>
        </a:xfrm>
        <a:prstGeom prst="rect">
          <a:avLst/>
        </a:prstGeom>
        <a:noFill/>
        <a:ln w="38100">
          <a:solidFill>
            <a:schemeClr val="accent5"/>
          </a:solidFill>
        </a:ln>
        <a:effectLst>
          <a:outerShdw blurRad="50800" dist="38100" algn="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37</xdr:row>
      <xdr:rowOff>11906</xdr:rowOff>
    </xdr:from>
    <xdr:to>
      <xdr:col>8</xdr:col>
      <xdr:colOff>1809749</xdr:colOff>
      <xdr:row>38</xdr:row>
      <xdr:rowOff>23812</xdr:rowOff>
    </xdr:to>
    <xdr:sp macro="" textlink="">
      <xdr:nvSpPr>
        <xdr:cNvPr id="22" name="Rectangle: Rounded Corners 21">
          <a:extLst>
            <a:ext uri="{FF2B5EF4-FFF2-40B4-BE49-F238E27FC236}">
              <a16:creationId xmlns:a16="http://schemas.microsoft.com/office/drawing/2014/main" id="{B049D354-E38E-4B5C-B6E5-FC9988944DE1}"/>
            </a:ext>
          </a:extLst>
        </xdr:cNvPr>
        <xdr:cNvSpPr/>
      </xdr:nvSpPr>
      <xdr:spPr>
        <a:xfrm>
          <a:off x="0" y="12489656"/>
          <a:ext cx="15692437" cy="273844"/>
        </a:xfrm>
        <a:prstGeom prst="round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1"/>
        </a:p>
      </xdr:txBody>
    </xdr:sp>
    <xdr:clientData/>
  </xdr:twoCellAnchor>
  <xdr:twoCellAnchor>
    <xdr:from>
      <xdr:col>5</xdr:col>
      <xdr:colOff>416721</xdr:colOff>
      <xdr:row>18</xdr:row>
      <xdr:rowOff>11907</xdr:rowOff>
    </xdr:from>
    <xdr:to>
      <xdr:col>5</xdr:col>
      <xdr:colOff>702471</xdr:colOff>
      <xdr:row>18</xdr:row>
      <xdr:rowOff>284490</xdr:rowOff>
    </xdr:to>
    <xdr:sp macro="" textlink="">
      <xdr:nvSpPr>
        <xdr:cNvPr id="30" name="TextBox 29">
          <a:extLst>
            <a:ext uri="{FF2B5EF4-FFF2-40B4-BE49-F238E27FC236}">
              <a16:creationId xmlns:a16="http://schemas.microsoft.com/office/drawing/2014/main" id="{CE2E70E7-ECD1-01BD-8985-667E906DD087}"/>
            </a:ext>
          </a:extLst>
        </xdr:cNvPr>
        <xdr:cNvSpPr txBox="1"/>
      </xdr:nvSpPr>
      <xdr:spPr>
        <a:xfrm>
          <a:off x="8608221" y="5905501"/>
          <a:ext cx="285750" cy="2725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5">
                  <a:lumMod val="75000"/>
                </a:schemeClr>
              </a:solidFill>
            </a:rPr>
            <a:t>d</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44823</xdr:colOff>
      <xdr:row>17</xdr:row>
      <xdr:rowOff>11207</xdr:rowOff>
    </xdr:from>
    <xdr:to>
      <xdr:col>8</xdr:col>
      <xdr:colOff>930088</xdr:colOff>
      <xdr:row>23</xdr:row>
      <xdr:rowOff>67238</xdr:rowOff>
    </xdr:to>
    <xdr:sp macro="" textlink="">
      <xdr:nvSpPr>
        <xdr:cNvPr id="3" name="TextBox 2">
          <a:extLst>
            <a:ext uri="{FF2B5EF4-FFF2-40B4-BE49-F238E27FC236}">
              <a16:creationId xmlns:a16="http://schemas.microsoft.com/office/drawing/2014/main" id="{4638EF71-11FF-4E61-99EA-D706F892BC6C}"/>
            </a:ext>
          </a:extLst>
        </xdr:cNvPr>
        <xdr:cNvSpPr txBox="1"/>
      </xdr:nvSpPr>
      <xdr:spPr>
        <a:xfrm>
          <a:off x="6958852" y="4157383"/>
          <a:ext cx="1837765" cy="1467973"/>
        </a:xfrm>
        <a:prstGeom prst="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12700" cmpd="sng">
          <a:solidFill>
            <a:schemeClr val="accent5"/>
          </a:solidFill>
        </a:ln>
        <a:effectLst>
          <a:outerShdw blurRad="50800" dist="38100" dir="5400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5">
                  <a:lumMod val="50000"/>
                </a:schemeClr>
              </a:solidFill>
              <a:effectLst/>
              <a:latin typeface="+mn-lt"/>
              <a:ea typeface="+mn-ea"/>
              <a:cs typeface="+mn-cs"/>
            </a:rPr>
            <a:t>The beginning balances for fiscal reporting year 2023-2024 of the Example 3 Original Output tab transferred to Entry # 0 of the Example 3 Modification Output tab. </a:t>
          </a:r>
          <a:endParaRPr lang="en-US" sz="1100">
            <a:solidFill>
              <a:schemeClr val="accent5">
                <a:lumMod val="50000"/>
              </a:schemeClr>
            </a:solidFill>
          </a:endParaRPr>
        </a:p>
      </xdr:txBody>
    </xdr:sp>
    <xdr:clientData/>
  </xdr:twoCellAnchor>
  <xdr:twoCellAnchor>
    <xdr:from>
      <xdr:col>7</xdr:col>
      <xdr:colOff>11206</xdr:colOff>
      <xdr:row>6</xdr:row>
      <xdr:rowOff>179294</xdr:rowOff>
    </xdr:from>
    <xdr:to>
      <xdr:col>9</xdr:col>
      <xdr:colOff>818031</xdr:colOff>
      <xdr:row>16</xdr:row>
      <xdr:rowOff>212911</xdr:rowOff>
    </xdr:to>
    <xdr:cxnSp macro="">
      <xdr:nvCxnSpPr>
        <xdr:cNvPr id="4" name="Straight Arrow Connector 3">
          <a:extLst>
            <a:ext uri="{FF2B5EF4-FFF2-40B4-BE49-F238E27FC236}">
              <a16:creationId xmlns:a16="http://schemas.microsoft.com/office/drawing/2014/main" id="{AF73F21C-DF1C-445A-92F0-D26FCB4F24CF}"/>
            </a:ext>
          </a:extLst>
        </xdr:cNvPr>
        <xdr:cNvCxnSpPr/>
      </xdr:nvCxnSpPr>
      <xdr:spPr>
        <a:xfrm>
          <a:off x="6925235" y="1736912"/>
          <a:ext cx="2711825" cy="238685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SHPNC\Health\GASB%207475%20Study\05032017%20Files\GASB7475-MAP--withUpdates3.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ad.sconet.ca.gov\Data\SARD\Group\State_Gov_Reporting\ADMIN%20-%20POLICY\GASB\GASB%2096%20-%20Subscription-Based%20Information%20Technology%20Arrangements\SCO%20Website%20Publications\3.%20Department%20Logs\GASB_96_SBITA_Template.xlsx" TargetMode="External"/><Relationship Id="rId1" Type="http://schemas.openxmlformats.org/officeDocument/2006/relationships/externalLinkPath" Target="/SARD/Group/State_Gov_Reporting/ADMIN%20-%20POLICY/GASB/GASB%2096%20-%20Subscription-Based%20Information%20Technology%20Arrangements/SCO%20Website%20Publications/3.%20Department%20Logs/GASB_96_SBITA_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PL"/>
      <sheetName val="GASB67 Exhibits"/>
      <sheetName val="Adjust"/>
      <sheetName val="Import"/>
      <sheetName val="BM_GASB"/>
      <sheetName val="BM_GASBExhibits"/>
      <sheetName val="BM_Adjust"/>
      <sheetName val="Assets"/>
      <sheetName val="TPL_Adjust"/>
      <sheetName val="NPLExpense"/>
      <sheetName val="QuickChecks"/>
      <sheetName val="Deferred Amounts Exhibits"/>
      <sheetName val="InOutFlow"/>
      <sheetName val="GASB68 Exhibits"/>
      <sheetName val="OneERView"/>
      <sheetName val="ER_Input"/>
      <sheetName val="ER_Allocation"/>
      <sheetName val="ER_ChangeProportion"/>
      <sheetName val="ER_ShareContributions"/>
      <sheetName val="ER_AllocationofChanges"/>
      <sheetName val="ER_Schedule1"/>
      <sheetName val="ER_Schedule2"/>
      <sheetName val="ER_NPLExpense"/>
      <sheetName val="ER_DATA"/>
      <sheetName val="Buffer"/>
      <sheetName val="Template"/>
      <sheetName val="FullPlan"/>
      <sheetName val="DeveloperInfo"/>
    </sheetNames>
    <sheetDataSet>
      <sheetData sheetId="0">
        <row r="43">
          <cell r="C43">
            <v>0.5</v>
          </cell>
        </row>
      </sheetData>
      <sheetData sheetId="1"/>
      <sheetData sheetId="2">
        <row r="102">
          <cell r="G102">
            <v>0</v>
          </cell>
          <cell r="H102">
            <v>0</v>
          </cell>
        </row>
        <row r="195">
          <cell r="G195">
            <v>1</v>
          </cell>
          <cell r="H195">
            <v>1</v>
          </cell>
          <cell r="I195">
            <v>1</v>
          </cell>
          <cell r="J195">
            <v>1</v>
          </cell>
          <cell r="K195">
            <v>1</v>
          </cell>
          <cell r="L195">
            <v>1</v>
          </cell>
        </row>
        <row r="197">
          <cell r="G197">
            <v>1.0015833333333333</v>
          </cell>
          <cell r="I197">
            <v>1.0011874999999999</v>
          </cell>
          <cell r="J197">
            <v>1.0011874999999999</v>
          </cell>
          <cell r="K197">
            <v>1.0016041666666666</v>
          </cell>
          <cell r="L197">
            <v>1.0007708333333334</v>
          </cell>
        </row>
        <row r="199">
          <cell r="G199">
            <v>1</v>
          </cell>
          <cell r="H199">
            <v>1</v>
          </cell>
          <cell r="K199">
            <v>1</v>
          </cell>
          <cell r="L199">
            <v>1</v>
          </cell>
        </row>
        <row r="200">
          <cell r="G200">
            <v>0</v>
          </cell>
          <cell r="H200">
            <v>0</v>
          </cell>
          <cell r="K200">
            <v>0</v>
          </cell>
          <cell r="L200">
            <v>0</v>
          </cell>
        </row>
      </sheetData>
      <sheetData sheetId="3"/>
      <sheetData sheetId="4"/>
      <sheetData sheetId="5"/>
      <sheetData sheetId="6"/>
      <sheetData sheetId="7"/>
      <sheetData sheetId="8"/>
      <sheetData sheetId="9"/>
      <sheetData sheetId="10"/>
      <sheetData sheetId="11"/>
      <sheetData sheetId="12"/>
      <sheetData sheetId="13"/>
      <sheetData sheetId="14"/>
      <sheetData sheetId="15">
        <row r="16">
          <cell r="B16">
            <v>10200</v>
          </cell>
          <cell r="C16" t="str">
            <v>North Carolina Education Lottery</v>
          </cell>
          <cell r="D16">
            <v>13140078.810000001</v>
          </cell>
          <cell r="E16">
            <v>14107712.330000008</v>
          </cell>
          <cell r="F16">
            <v>117258395.09909993</v>
          </cell>
          <cell r="G16">
            <v>158330013.72638756</v>
          </cell>
          <cell r="M16">
            <v>838417.64999999991</v>
          </cell>
          <cell r="R16" t="str">
            <v>TRUE</v>
          </cell>
          <cell r="V16">
            <v>16</v>
          </cell>
        </row>
        <row r="17">
          <cell r="B17" t="str">
            <v>SPA</v>
          </cell>
          <cell r="C17" t="str">
            <v>NC State Ports Authority (subset of DOT)</v>
          </cell>
          <cell r="D17">
            <v>9908200.6700000055</v>
          </cell>
          <cell r="E17">
            <v>11585996.839999992</v>
          </cell>
          <cell r="F17">
            <v>73579293.954100028</v>
          </cell>
          <cell r="G17">
            <v>103182162.23689999</v>
          </cell>
          <cell r="M17">
            <v>690060.76502732246</v>
          </cell>
          <cell r="V17">
            <v>17</v>
          </cell>
        </row>
        <row r="18">
          <cell r="B18" t="str">
            <v>GTPA</v>
          </cell>
          <cell r="C18" t="str">
            <v>NC Global TransPark Authority (subset of DOT)</v>
          </cell>
          <cell r="D18">
            <v>381770.5</v>
          </cell>
          <cell r="E18">
            <v>413152.68</v>
          </cell>
          <cell r="F18">
            <v>2135270.6086999997</v>
          </cell>
          <cell r="G18">
            <v>2592522.6902000001</v>
          </cell>
          <cell r="M18">
            <v>25039.650273224044</v>
          </cell>
          <cell r="V18">
            <v>18</v>
          </cell>
        </row>
        <row r="19">
          <cell r="B19" t="str">
            <v>SEAA</v>
          </cell>
          <cell r="C19" t="str">
            <v>State Education Assistance Authority (subset of UNC General Administration)</v>
          </cell>
          <cell r="D19">
            <v>1736323.6300000001</v>
          </cell>
          <cell r="E19">
            <v>1806684.4100000004</v>
          </cell>
          <cell r="F19">
            <v>12895805.5305</v>
          </cell>
          <cell r="G19">
            <v>16489783.240600001</v>
          </cell>
          <cell r="M19">
            <v>114494.60109289618</v>
          </cell>
          <cell r="V19">
            <v>19</v>
          </cell>
        </row>
        <row r="20">
          <cell r="B20" t="str">
            <v>SHP</v>
          </cell>
          <cell r="C20" t="str">
            <v>State Health Plan (subset of Department of Treasurer)</v>
          </cell>
          <cell r="D20">
            <v>1877198.62</v>
          </cell>
          <cell r="E20">
            <v>2028909.9300000002</v>
          </cell>
          <cell r="F20">
            <v>16332188.791200001</v>
          </cell>
          <cell r="G20">
            <v>21766640.335700005</v>
          </cell>
          <cell r="M20">
            <v>153883.10382513664</v>
          </cell>
          <cell r="V20">
            <v>20</v>
          </cell>
        </row>
        <row r="21">
          <cell r="B21">
            <v>10400</v>
          </cell>
          <cell r="C21" t="str">
            <v>Department Of Justice</v>
          </cell>
          <cell r="D21">
            <v>45032680.989999987</v>
          </cell>
          <cell r="E21">
            <v>46652416.75000006</v>
          </cell>
          <cell r="F21">
            <v>346712388.41399986</v>
          </cell>
          <cell r="G21">
            <v>461834540.907691</v>
          </cell>
          <cell r="M21">
            <v>2712836.9099999992</v>
          </cell>
          <cell r="V21">
            <v>21</v>
          </cell>
        </row>
        <row r="22">
          <cell r="B22">
            <v>10500</v>
          </cell>
          <cell r="C22" t="str">
            <v>State Auditor</v>
          </cell>
          <cell r="D22">
            <v>9913585.9800000004</v>
          </cell>
          <cell r="E22">
            <v>9868361.1599999983</v>
          </cell>
          <cell r="F22">
            <v>80315788.587900028</v>
          </cell>
          <cell r="G22">
            <v>104202614.37525001</v>
          </cell>
          <cell r="M22">
            <v>596251.93000000005</v>
          </cell>
          <cell r="V22">
            <v>22</v>
          </cell>
        </row>
        <row r="23">
          <cell r="B23">
            <v>10700</v>
          </cell>
          <cell r="C23" t="str">
            <v>Department Of Cultural Resources</v>
          </cell>
          <cell r="D23">
            <v>29104363.569999993</v>
          </cell>
          <cell r="E23">
            <v>66506369.379999906</v>
          </cell>
          <cell r="F23">
            <v>202614613.91110012</v>
          </cell>
          <cell r="G23">
            <v>633740389.29310656</v>
          </cell>
          <cell r="M23">
            <v>3341643.25</v>
          </cell>
          <cell r="V23">
            <v>23</v>
          </cell>
        </row>
        <row r="24">
          <cell r="B24">
            <v>10800</v>
          </cell>
          <cell r="C24" t="str">
            <v>Administrative Office Of The Courts</v>
          </cell>
          <cell r="D24">
            <v>276165065.26999789</v>
          </cell>
          <cell r="E24">
            <v>276869699.74999952</v>
          </cell>
          <cell r="F24">
            <v>2134089260.0327041</v>
          </cell>
          <cell r="G24">
            <v>2770283572.9092622</v>
          </cell>
          <cell r="M24">
            <v>16051570.390000001</v>
          </cell>
          <cell r="V24">
            <v>24</v>
          </cell>
        </row>
        <row r="25">
          <cell r="B25">
            <v>10850</v>
          </cell>
          <cell r="C25" t="str">
            <v>Office Of Administrative Hearing</v>
          </cell>
          <cell r="D25">
            <v>2416963.3499999996</v>
          </cell>
          <cell r="E25">
            <v>2828498.3000000003</v>
          </cell>
          <cell r="F25">
            <v>13094147.137200002</v>
          </cell>
          <cell r="G25">
            <v>19725979.857292328</v>
          </cell>
          <cell r="M25">
            <v>164164.12</v>
          </cell>
          <cell r="V25">
            <v>25</v>
          </cell>
        </row>
        <row r="26">
          <cell r="B26">
            <v>10900</v>
          </cell>
          <cell r="C26" t="str">
            <v>Department Of Administration</v>
          </cell>
          <cell r="D26">
            <v>32258183.599999968</v>
          </cell>
          <cell r="E26">
            <v>32080362.910000026</v>
          </cell>
          <cell r="F26">
            <v>214291080.30210024</v>
          </cell>
          <cell r="G26">
            <v>266733548.8190397</v>
          </cell>
          <cell r="M26">
            <v>1838476.8499999996</v>
          </cell>
          <cell r="V26">
            <v>26</v>
          </cell>
        </row>
        <row r="27">
          <cell r="B27">
            <v>10910</v>
          </cell>
          <cell r="C27" t="str">
            <v>Office Of State Budget &amp; Management</v>
          </cell>
          <cell r="D27">
            <v>4630052.5100000007</v>
          </cell>
          <cell r="E27">
            <v>3813313.13</v>
          </cell>
          <cell r="F27">
            <v>33769642.060700007</v>
          </cell>
          <cell r="G27">
            <v>40166172.460000008</v>
          </cell>
          <cell r="M27">
            <v>228972.61</v>
          </cell>
          <cell r="V27">
            <v>27</v>
          </cell>
        </row>
        <row r="28">
          <cell r="B28">
            <v>10930</v>
          </cell>
          <cell r="C28" t="str">
            <v>Information Technology Services</v>
          </cell>
          <cell r="D28">
            <v>40051803.189999998</v>
          </cell>
          <cell r="E28">
            <v>40792819.800000012</v>
          </cell>
          <cell r="F28">
            <v>282653028.59919977</v>
          </cell>
          <cell r="G28">
            <v>355223499.50040084</v>
          </cell>
          <cell r="M28">
            <v>2335030.2499999995</v>
          </cell>
          <cell r="V28">
            <v>28</v>
          </cell>
        </row>
        <row r="29">
          <cell r="B29">
            <v>10940</v>
          </cell>
          <cell r="C29" t="str">
            <v>Office Of State Controller</v>
          </cell>
          <cell r="D29">
            <v>11087519.829999996</v>
          </cell>
          <cell r="E29">
            <v>10915232.039999992</v>
          </cell>
          <cell r="F29">
            <v>77064137.500400007</v>
          </cell>
          <cell r="G29">
            <v>97490247.369223759</v>
          </cell>
          <cell r="M29">
            <v>641379.92999999993</v>
          </cell>
          <cell r="V29">
            <v>29</v>
          </cell>
        </row>
        <row r="30">
          <cell r="B30">
            <v>10950</v>
          </cell>
          <cell r="C30" t="str">
            <v>N.C. School Of Science &amp; Mathematics</v>
          </cell>
          <cell r="D30">
            <v>11853204.720000012</v>
          </cell>
          <cell r="E30">
            <v>12169359.4</v>
          </cell>
          <cell r="F30">
            <v>93896356.444600001</v>
          </cell>
          <cell r="G30">
            <v>127757506.78350005</v>
          </cell>
          <cell r="M30">
            <v>693898.79</v>
          </cell>
          <cell r="V30">
            <v>30</v>
          </cell>
        </row>
        <row r="31">
          <cell r="B31">
            <v>11300</v>
          </cell>
          <cell r="C31" t="str">
            <v>Environment And Natural Resources</v>
          </cell>
          <cell r="D31">
            <v>119549453.71999982</v>
          </cell>
          <cell r="E31">
            <v>81503903.549999997</v>
          </cell>
          <cell r="F31">
            <v>888668927.11740065</v>
          </cell>
          <cell r="G31">
            <v>742415346.24827659</v>
          </cell>
          <cell r="M31">
            <v>5216636.1899999995</v>
          </cell>
          <cell r="V31">
            <v>31</v>
          </cell>
        </row>
        <row r="32">
          <cell r="B32">
            <v>11310</v>
          </cell>
          <cell r="C32" t="str">
            <v>N.C. Housing Finance Agency</v>
          </cell>
          <cell r="D32">
            <v>7601380.0300000021</v>
          </cell>
          <cell r="E32">
            <v>7711680.4799999986</v>
          </cell>
          <cell r="F32">
            <v>55970482.748200007</v>
          </cell>
          <cell r="G32">
            <v>71497564.273457065</v>
          </cell>
          <cell r="M32">
            <v>440657.49000000005</v>
          </cell>
          <cell r="V32">
            <v>32</v>
          </cell>
        </row>
        <row r="33">
          <cell r="B33">
            <v>11600</v>
          </cell>
          <cell r="C33" t="str">
            <v>Wildlife Resources Commission</v>
          </cell>
          <cell r="D33">
            <v>27926389.21999998</v>
          </cell>
          <cell r="E33">
            <v>28412137.169999994</v>
          </cell>
          <cell r="F33">
            <v>233589540.2854999</v>
          </cell>
          <cell r="G33">
            <v>305189205.14313018</v>
          </cell>
          <cell r="M33">
            <v>1642062.2200000002</v>
          </cell>
          <cell r="V33">
            <v>33</v>
          </cell>
        </row>
        <row r="34">
          <cell r="B34">
            <v>11900</v>
          </cell>
          <cell r="C34" t="str">
            <v>State Board Of Elections</v>
          </cell>
          <cell r="D34">
            <v>3140884.0100000002</v>
          </cell>
          <cell r="E34">
            <v>3220506.4499999997</v>
          </cell>
          <cell r="F34">
            <v>28013267.772500012</v>
          </cell>
          <cell r="G34">
            <v>35457958.022800013</v>
          </cell>
          <cell r="M34">
            <v>182558.12</v>
          </cell>
          <cell r="V34">
            <v>34</v>
          </cell>
        </row>
        <row r="35">
          <cell r="B35">
            <v>12100</v>
          </cell>
          <cell r="C35" t="str">
            <v>Governor's Office</v>
          </cell>
          <cell r="D35">
            <v>4037476.6399999992</v>
          </cell>
          <cell r="E35">
            <v>4186906.6799999992</v>
          </cell>
          <cell r="F35">
            <v>32196933.971600004</v>
          </cell>
          <cell r="G35">
            <v>41849957.136910535</v>
          </cell>
          <cell r="M35">
            <v>231747.3</v>
          </cell>
          <cell r="V35">
            <v>35</v>
          </cell>
        </row>
        <row r="36">
          <cell r="B36">
            <v>12150</v>
          </cell>
          <cell r="C36" t="str">
            <v>Lt. Governor's Office</v>
          </cell>
          <cell r="D36">
            <v>498234.02</v>
          </cell>
          <cell r="E36">
            <v>509215.18000000005</v>
          </cell>
          <cell r="F36">
            <v>5048017.9245999996</v>
          </cell>
          <cell r="G36">
            <v>6257049.967699999</v>
          </cell>
          <cell r="M36">
            <v>26996.550000000003</v>
          </cell>
          <cell r="V36">
            <v>36</v>
          </cell>
        </row>
        <row r="37">
          <cell r="B37">
            <v>12160</v>
          </cell>
          <cell r="C37" t="str">
            <v>General Assembly</v>
          </cell>
          <cell r="D37">
            <v>27431475.109999951</v>
          </cell>
          <cell r="E37">
            <v>29167151.46999998</v>
          </cell>
          <cell r="F37">
            <v>202874970.85329992</v>
          </cell>
          <cell r="G37">
            <v>274894843.96160227</v>
          </cell>
          <cell r="M37">
            <v>1634685.2699999998</v>
          </cell>
          <cell r="V37">
            <v>37</v>
          </cell>
        </row>
        <row r="38">
          <cell r="B38">
            <v>12220</v>
          </cell>
          <cell r="C38" t="str">
            <v>Health &amp; Human Services</v>
          </cell>
          <cell r="D38">
            <v>691208318.22000325</v>
          </cell>
          <cell r="E38">
            <v>714528160.84999931</v>
          </cell>
          <cell r="F38">
            <v>5138406918.7609119</v>
          </cell>
          <cell r="G38">
            <v>6788464923.7811136</v>
          </cell>
          <cell r="M38">
            <v>41418259.039999999</v>
          </cell>
          <cell r="V38">
            <v>38</v>
          </cell>
        </row>
        <row r="39">
          <cell r="B39">
            <v>12510</v>
          </cell>
          <cell r="C39" t="str">
            <v>Department Of Commerce</v>
          </cell>
          <cell r="D39">
            <v>94929199.229999915</v>
          </cell>
          <cell r="E39">
            <v>89318474.35999988</v>
          </cell>
          <cell r="F39">
            <v>648314450.72300053</v>
          </cell>
          <cell r="G39">
            <v>760563563.3649689</v>
          </cell>
          <cell r="M39">
            <v>5078458.17</v>
          </cell>
          <cell r="V39">
            <v>39</v>
          </cell>
        </row>
        <row r="40">
          <cell r="B40">
            <v>12600</v>
          </cell>
          <cell r="C40" t="str">
            <v>Insurance Department</v>
          </cell>
          <cell r="D40">
            <v>23057745.250000004</v>
          </cell>
          <cell r="E40">
            <v>23967770.510000024</v>
          </cell>
          <cell r="F40">
            <v>158336687.30759996</v>
          </cell>
          <cell r="G40">
            <v>204541993.27083603</v>
          </cell>
          <cell r="M40">
            <v>1375917.37</v>
          </cell>
          <cell r="V40">
            <v>40</v>
          </cell>
        </row>
        <row r="41">
          <cell r="B41">
            <v>12700</v>
          </cell>
          <cell r="C41" t="str">
            <v>Labor Department</v>
          </cell>
          <cell r="D41">
            <v>18476884.369999997</v>
          </cell>
          <cell r="E41">
            <v>18256095.459999993</v>
          </cell>
          <cell r="F41">
            <v>128071452.31869987</v>
          </cell>
          <cell r="G41">
            <v>161789949.37498331</v>
          </cell>
          <cell r="M41">
            <v>1039464.27</v>
          </cell>
          <cell r="V41">
            <v>41</v>
          </cell>
        </row>
        <row r="42">
          <cell r="B42">
            <v>13500</v>
          </cell>
          <cell r="C42" t="str">
            <v>Revenue Department</v>
          </cell>
          <cell r="D42">
            <v>59351472.210000016</v>
          </cell>
          <cell r="E42">
            <v>62437210.360000014</v>
          </cell>
          <cell r="F42">
            <v>442424282.30579895</v>
          </cell>
          <cell r="G42">
            <v>602068278.6938957</v>
          </cell>
          <cell r="M42">
            <v>3744870.41</v>
          </cell>
          <cell r="V42">
            <v>42</v>
          </cell>
        </row>
        <row r="43">
          <cell r="B43">
            <v>13700</v>
          </cell>
          <cell r="C43" t="str">
            <v>Secretary Of State</v>
          </cell>
          <cell r="D43">
            <v>7847466.9099999927</v>
          </cell>
          <cell r="E43">
            <v>8062460.2200000007</v>
          </cell>
          <cell r="F43">
            <v>57193045.723199986</v>
          </cell>
          <cell r="G43">
            <v>72996997.871200055</v>
          </cell>
          <cell r="M43">
            <v>459933.8600000001</v>
          </cell>
          <cell r="V43">
            <v>43</v>
          </cell>
        </row>
        <row r="44">
          <cell r="B44">
            <v>14300</v>
          </cell>
          <cell r="C44" t="str">
            <v>State Treasurer</v>
          </cell>
          <cell r="D44">
            <v>18668224.000000007</v>
          </cell>
          <cell r="E44">
            <v>20301876.740000028</v>
          </cell>
          <cell r="F44">
            <v>150427880.4119001</v>
          </cell>
          <cell r="G44">
            <v>207837874.1576499</v>
          </cell>
          <cell r="M44">
            <v>1232776.0161748636</v>
          </cell>
          <cell r="V44">
            <v>44</v>
          </cell>
        </row>
        <row r="45">
          <cell r="B45">
            <v>18400</v>
          </cell>
          <cell r="C45" t="str">
            <v>Department Of Agriculture</v>
          </cell>
          <cell r="D45">
            <v>81700719.910000011</v>
          </cell>
          <cell r="E45">
            <v>83685513.720000148</v>
          </cell>
          <cell r="F45">
            <v>611241679.95879889</v>
          </cell>
          <cell r="G45">
            <v>796113367.33703518</v>
          </cell>
          <cell r="M45">
            <v>4837731.8500000006</v>
          </cell>
          <cell r="V45">
            <v>45</v>
          </cell>
        </row>
        <row r="46">
          <cell r="B46">
            <v>18600</v>
          </cell>
          <cell r="C46" t="str">
            <v>Barber Examiners, State Board Of</v>
          </cell>
          <cell r="D46">
            <v>319127.02</v>
          </cell>
          <cell r="E46">
            <v>393697.74</v>
          </cell>
          <cell r="F46">
            <v>1951641.5970000001</v>
          </cell>
          <cell r="G46">
            <v>3353264.1546999998</v>
          </cell>
          <cell r="M46">
            <v>19103.669999999998</v>
          </cell>
          <cell r="V46">
            <v>46</v>
          </cell>
        </row>
        <row r="47">
          <cell r="B47">
            <v>18690</v>
          </cell>
          <cell r="C47" t="str">
            <v>N.C. Real Estate Commission</v>
          </cell>
          <cell r="D47">
            <v>338774.41000000003</v>
          </cell>
          <cell r="E47">
            <v>188638.13</v>
          </cell>
          <cell r="F47">
            <v>1082094.4539999999</v>
          </cell>
          <cell r="G47">
            <v>707488.27860000008</v>
          </cell>
          <cell r="M47">
            <v>10729.84</v>
          </cell>
          <cell r="V47">
            <v>47</v>
          </cell>
        </row>
        <row r="48">
          <cell r="B48">
            <v>18740</v>
          </cell>
          <cell r="C48" t="str">
            <v>N.C. Auctioneers Licensing Board</v>
          </cell>
          <cell r="D48">
            <v>109040</v>
          </cell>
          <cell r="E48">
            <v>108964.61</v>
          </cell>
          <cell r="F48">
            <v>708002.30050000001</v>
          </cell>
          <cell r="G48">
            <v>1012516.5645999999</v>
          </cell>
          <cell r="M48">
            <v>5820.32</v>
          </cell>
          <cell r="V48">
            <v>48</v>
          </cell>
        </row>
        <row r="49">
          <cell r="B49">
            <v>18780</v>
          </cell>
          <cell r="C49" t="str">
            <v>N.C. State Board Of Examiners Of Practicing Psychol</v>
          </cell>
          <cell r="D49">
            <v>206759.04000000001</v>
          </cell>
          <cell r="E49">
            <v>230054.08000000002</v>
          </cell>
          <cell r="F49">
            <v>1470948.3160000001</v>
          </cell>
          <cell r="G49">
            <v>2032913.4622</v>
          </cell>
          <cell r="M49">
            <v>14063.73</v>
          </cell>
          <cell r="V49">
            <v>49</v>
          </cell>
        </row>
        <row r="50">
          <cell r="B50">
            <v>19005</v>
          </cell>
          <cell r="C50" t="str">
            <v>Community Colleges Administration</v>
          </cell>
          <cell r="D50">
            <v>13028678.059999997</v>
          </cell>
          <cell r="E50">
            <v>13017121.449999999</v>
          </cell>
          <cell r="F50">
            <v>88238046.576200023</v>
          </cell>
          <cell r="G50">
            <v>109465670.70650002</v>
          </cell>
          <cell r="M50">
            <v>723012.18</v>
          </cell>
          <cell r="V50">
            <v>50</v>
          </cell>
        </row>
        <row r="51">
          <cell r="B51">
            <v>19100</v>
          </cell>
          <cell r="C51" t="str">
            <v>Department Of Public Safety</v>
          </cell>
          <cell r="D51">
            <v>907264421.91999543</v>
          </cell>
          <cell r="E51">
            <v>943822179.58999956</v>
          </cell>
          <cell r="F51">
            <v>7370668111.5191793</v>
          </cell>
          <cell r="G51">
            <v>9720683817.2060966</v>
          </cell>
          <cell r="M51">
            <v>55737001.779999994</v>
          </cell>
          <cell r="V51">
            <v>51</v>
          </cell>
        </row>
        <row r="52">
          <cell r="B52">
            <v>20100</v>
          </cell>
          <cell r="C52" t="str">
            <v>Appalachian State University</v>
          </cell>
          <cell r="D52">
            <v>152463131.52999961</v>
          </cell>
          <cell r="E52">
            <v>159125172.04999989</v>
          </cell>
          <cell r="F52">
            <v>1332750627.1713004</v>
          </cell>
          <cell r="G52">
            <v>1839576773.3837574</v>
          </cell>
          <cell r="M52">
            <v>9121256.3499999996</v>
          </cell>
          <cell r="V52">
            <v>52</v>
          </cell>
        </row>
        <row r="53">
          <cell r="B53">
            <v>20200</v>
          </cell>
          <cell r="C53" t="str">
            <v>N.C. School Of The Arts</v>
          </cell>
          <cell r="D53">
            <v>21633821.469999999</v>
          </cell>
          <cell r="E53">
            <v>23139714.909999985</v>
          </cell>
          <cell r="F53">
            <v>169069273.20410007</v>
          </cell>
          <cell r="G53">
            <v>238134398.71108416</v>
          </cell>
          <cell r="M53">
            <v>1312092.25</v>
          </cell>
          <cell r="V53">
            <v>53</v>
          </cell>
        </row>
        <row r="54">
          <cell r="B54">
            <v>20300</v>
          </cell>
          <cell r="C54" t="str">
            <v>East Carolina University</v>
          </cell>
          <cell r="D54">
            <v>374135353.39999753</v>
          </cell>
          <cell r="E54">
            <v>384458364.83999896</v>
          </cell>
          <cell r="F54">
            <v>3411596370.1930079</v>
          </cell>
          <cell r="G54">
            <v>4450859407.7966146</v>
          </cell>
          <cell r="M54">
            <v>21253621.16</v>
          </cell>
          <cell r="V54">
            <v>54</v>
          </cell>
        </row>
        <row r="55">
          <cell r="B55">
            <v>20400</v>
          </cell>
          <cell r="C55" t="str">
            <v>Elizabeth City State University</v>
          </cell>
          <cell r="D55">
            <v>24194754.610000022</v>
          </cell>
          <cell r="E55">
            <v>21065056.790000014</v>
          </cell>
          <cell r="F55">
            <v>190303612.04370016</v>
          </cell>
          <cell r="G55">
            <v>216730966.73224127</v>
          </cell>
          <cell r="M55">
            <v>1180498.3799999999</v>
          </cell>
          <cell r="V55">
            <v>55</v>
          </cell>
        </row>
        <row r="56">
          <cell r="B56">
            <v>20600</v>
          </cell>
          <cell r="C56" t="str">
            <v>Fayetteville State University</v>
          </cell>
          <cell r="D56">
            <v>46279011.609999999</v>
          </cell>
          <cell r="E56">
            <v>46059741.430000059</v>
          </cell>
          <cell r="F56">
            <v>379722128.42330003</v>
          </cell>
          <cell r="G56">
            <v>483077135.13638604</v>
          </cell>
          <cell r="M56">
            <v>2567090.4700000002</v>
          </cell>
          <cell r="V56">
            <v>56</v>
          </cell>
        </row>
        <row r="57">
          <cell r="B57">
            <v>20700</v>
          </cell>
          <cell r="C57" t="str">
            <v>N.C. A&amp;T University</v>
          </cell>
          <cell r="D57">
            <v>100701604.96999973</v>
          </cell>
          <cell r="E57">
            <v>100882755.96999997</v>
          </cell>
          <cell r="F57">
            <v>815989515.76950097</v>
          </cell>
          <cell r="G57">
            <v>1061976163.6406304</v>
          </cell>
          <cell r="M57">
            <v>5684012.8000000007</v>
          </cell>
          <cell r="V57">
            <v>57</v>
          </cell>
        </row>
        <row r="58">
          <cell r="B58">
            <v>20800</v>
          </cell>
          <cell r="C58" t="str">
            <v>N.C. Central University</v>
          </cell>
          <cell r="D58">
            <v>78164186.909999877</v>
          </cell>
          <cell r="E58">
            <v>78015479.829999864</v>
          </cell>
          <cell r="F58">
            <v>628971903.90429926</v>
          </cell>
          <cell r="G58">
            <v>837930452.33546937</v>
          </cell>
          <cell r="M58">
            <v>4372226.5500000007</v>
          </cell>
          <cell r="V58">
            <v>58</v>
          </cell>
        </row>
        <row r="59">
          <cell r="B59">
            <v>20900</v>
          </cell>
          <cell r="C59" t="str">
            <v>University Of North Carolina At Greensboro</v>
          </cell>
          <cell r="D59">
            <v>153703020.53999996</v>
          </cell>
          <cell r="E59">
            <v>153380773.23999989</v>
          </cell>
          <cell r="F59">
            <v>1334901916.7378001</v>
          </cell>
          <cell r="G59">
            <v>1726488746.8844199</v>
          </cell>
          <cell r="M59">
            <v>8688124</v>
          </cell>
          <cell r="V59">
            <v>59</v>
          </cell>
        </row>
        <row r="60">
          <cell r="B60">
            <v>21200</v>
          </cell>
          <cell r="C60" t="str">
            <v>UNC - Pembroke</v>
          </cell>
          <cell r="D60">
            <v>44476774.709999993</v>
          </cell>
          <cell r="E60">
            <v>48158850.890000053</v>
          </cell>
          <cell r="F60">
            <v>391930345.44640017</v>
          </cell>
          <cell r="G60">
            <v>565555534.55427539</v>
          </cell>
          <cell r="M60">
            <v>2683334.2999999998</v>
          </cell>
          <cell r="V60">
            <v>60</v>
          </cell>
        </row>
        <row r="61">
          <cell r="B61">
            <v>21300</v>
          </cell>
          <cell r="C61" t="str">
            <v>N.C. State University</v>
          </cell>
          <cell r="D61">
            <v>556878486.70999837</v>
          </cell>
          <cell r="E61">
            <v>581913565.08000124</v>
          </cell>
          <cell r="F61">
            <v>4923630164.3049107</v>
          </cell>
          <cell r="G61">
            <v>6771987881.9966269</v>
          </cell>
          <cell r="M61">
            <v>33170603.32</v>
          </cell>
          <cell r="V61">
            <v>61</v>
          </cell>
        </row>
        <row r="62">
          <cell r="B62">
            <v>21520</v>
          </cell>
          <cell r="C62" t="str">
            <v>UNC-CH CB 1260</v>
          </cell>
          <cell r="D62">
            <v>977823595.88999951</v>
          </cell>
          <cell r="E62">
            <v>1037963761.8100019</v>
          </cell>
          <cell r="F62">
            <v>9203325743.5181789</v>
          </cell>
          <cell r="G62">
            <v>12343375481.386206</v>
          </cell>
          <cell r="M62">
            <v>58923861.240000002</v>
          </cell>
          <cell r="V62">
            <v>62</v>
          </cell>
        </row>
        <row r="63">
          <cell r="B63">
            <v>21525</v>
          </cell>
          <cell r="C63" t="str">
            <v>UNC-General Administration</v>
          </cell>
          <cell r="D63">
            <v>26289411.439999998</v>
          </cell>
          <cell r="E63">
            <v>27240178.579999987</v>
          </cell>
          <cell r="F63">
            <v>215462075.18339983</v>
          </cell>
          <cell r="G63">
            <v>298915016.01031876</v>
          </cell>
          <cell r="M63">
            <v>1636125.2789071039</v>
          </cell>
          <cell r="V63">
            <v>63</v>
          </cell>
        </row>
        <row r="64">
          <cell r="B64">
            <v>21550</v>
          </cell>
          <cell r="C64" t="str">
            <v>UNC Health Care System</v>
          </cell>
          <cell r="D64">
            <v>497424933.12000048</v>
          </cell>
          <cell r="E64">
            <v>525945521.43999976</v>
          </cell>
          <cell r="F64">
            <v>4713269831.466692</v>
          </cell>
          <cell r="G64">
            <v>6670988864.1124773</v>
          </cell>
          <cell r="M64">
            <v>32115489.009999994</v>
          </cell>
          <cell r="V64">
            <v>64</v>
          </cell>
        </row>
        <row r="65">
          <cell r="B65">
            <v>21570</v>
          </cell>
          <cell r="C65" t="str">
            <v>University Of North Carolina Press</v>
          </cell>
          <cell r="D65">
            <v>2730178.14</v>
          </cell>
          <cell r="E65">
            <v>2811511.41</v>
          </cell>
          <cell r="F65">
            <v>21110274.446299996</v>
          </cell>
          <cell r="G65">
            <v>26798459.970199998</v>
          </cell>
          <cell r="M65">
            <v>165114.88999999998</v>
          </cell>
          <cell r="V65">
            <v>65</v>
          </cell>
        </row>
        <row r="66">
          <cell r="B66">
            <v>21800</v>
          </cell>
          <cell r="C66" t="str">
            <v>Western Carolina University</v>
          </cell>
          <cell r="D66">
            <v>81977394.010000005</v>
          </cell>
          <cell r="E66">
            <v>84770573.239999905</v>
          </cell>
          <cell r="F66">
            <v>716645001.98660028</v>
          </cell>
          <cell r="G66">
            <v>998094809.3206625</v>
          </cell>
          <cell r="M66">
            <v>4834362.2</v>
          </cell>
          <cell r="V66">
            <v>66</v>
          </cell>
        </row>
        <row r="67">
          <cell r="B67">
            <v>21900</v>
          </cell>
          <cell r="C67" t="str">
            <v>Winston-Salem State University</v>
          </cell>
          <cell r="D67">
            <v>55203377.569999985</v>
          </cell>
          <cell r="E67">
            <v>53762735.439999938</v>
          </cell>
          <cell r="F67">
            <v>455979947.9205001</v>
          </cell>
          <cell r="G67">
            <v>574886370.75963628</v>
          </cell>
          <cell r="M67">
            <v>3049632.5</v>
          </cell>
          <cell r="V67">
            <v>67</v>
          </cell>
        </row>
        <row r="68">
          <cell r="B68">
            <v>22000</v>
          </cell>
          <cell r="C68" t="str">
            <v>Department Of Public Instruction</v>
          </cell>
          <cell r="D68">
            <v>64904889.819999985</v>
          </cell>
          <cell r="E68">
            <v>61444720.999999948</v>
          </cell>
          <cell r="F68">
            <v>466149875.54069984</v>
          </cell>
          <cell r="G68">
            <v>564894877.32439375</v>
          </cell>
          <cell r="M68">
            <v>3547697.5900000003</v>
          </cell>
          <cell r="V68">
            <v>68</v>
          </cell>
        </row>
        <row r="69">
          <cell r="B69">
            <v>23000</v>
          </cell>
          <cell r="C69" t="str">
            <v>University Of North Carolina At Asheville</v>
          </cell>
          <cell r="D69">
            <v>37366144.430000015</v>
          </cell>
          <cell r="E69">
            <v>37896518.979999989</v>
          </cell>
          <cell r="F69">
            <v>316900261.63699943</v>
          </cell>
          <cell r="G69">
            <v>434366191.347305</v>
          </cell>
          <cell r="M69">
            <v>2215314.13</v>
          </cell>
          <cell r="V69">
            <v>69</v>
          </cell>
        </row>
        <row r="70">
          <cell r="B70">
            <v>23100</v>
          </cell>
          <cell r="C70" t="str">
            <v>University Of North Carolina At Charlotte</v>
          </cell>
          <cell r="D70">
            <v>205992830.08000067</v>
          </cell>
          <cell r="E70">
            <v>214830271.9000006</v>
          </cell>
          <cell r="F70">
            <v>1831324169.1407039</v>
          </cell>
          <cell r="G70">
            <v>2518260422.8764181</v>
          </cell>
          <cell r="M70">
            <v>12514087.529999999</v>
          </cell>
          <cell r="V70">
            <v>70</v>
          </cell>
        </row>
        <row r="71">
          <cell r="B71">
            <v>23200</v>
          </cell>
          <cell r="C71" t="str">
            <v>University Of North Carolina At Wilmington</v>
          </cell>
          <cell r="D71">
            <v>108198225.66999948</v>
          </cell>
          <cell r="E71">
            <v>113827268.77999999</v>
          </cell>
          <cell r="F71">
            <v>946326477.90640259</v>
          </cell>
          <cell r="G71">
            <v>1327351938.9052331</v>
          </cell>
          <cell r="M71">
            <v>6585519.0799999991</v>
          </cell>
          <cell r="V71">
            <v>71</v>
          </cell>
        </row>
        <row r="72">
          <cell r="B72">
            <v>30000</v>
          </cell>
          <cell r="C72" t="str">
            <v>Yancey County Schools</v>
          </cell>
          <cell r="D72">
            <v>13031347.669999994</v>
          </cell>
          <cell r="E72">
            <v>13112906.86999999</v>
          </cell>
          <cell r="F72">
            <v>112603928.53299998</v>
          </cell>
          <cell r="G72">
            <v>148858147.21044779</v>
          </cell>
          <cell r="M72">
            <v>747288.26</v>
          </cell>
          <cell r="V72">
            <v>72</v>
          </cell>
        </row>
        <row r="73">
          <cell r="B73">
            <v>30100</v>
          </cell>
          <cell r="C73" t="str">
            <v>Alamance County Schools</v>
          </cell>
          <cell r="D73">
            <v>105902601.34000026</v>
          </cell>
          <cell r="E73">
            <v>110519985.77999982</v>
          </cell>
          <cell r="F73">
            <v>943806604.37829947</v>
          </cell>
          <cell r="G73">
            <v>1315975123.4475124</v>
          </cell>
          <cell r="M73">
            <v>6391482.4500000002</v>
          </cell>
          <cell r="V73">
            <v>73</v>
          </cell>
        </row>
        <row r="74">
          <cell r="B74">
            <v>30102</v>
          </cell>
          <cell r="C74" t="str">
            <v>Clover Garden Charter School</v>
          </cell>
          <cell r="D74">
            <v>1519454.8899999997</v>
          </cell>
          <cell r="E74">
            <v>1936670.5900000003</v>
          </cell>
          <cell r="F74">
            <v>14860235.458700003</v>
          </cell>
          <cell r="G74">
            <v>24565618.844999999</v>
          </cell>
          <cell r="M74">
            <v>111275.96</v>
          </cell>
          <cell r="V74">
            <v>74</v>
          </cell>
        </row>
        <row r="75">
          <cell r="B75">
            <v>30103</v>
          </cell>
          <cell r="C75" t="str">
            <v>River Mill Academy Charter</v>
          </cell>
          <cell r="D75">
            <v>2123645.1999999993</v>
          </cell>
          <cell r="E75">
            <v>2194122.9700000007</v>
          </cell>
          <cell r="F75">
            <v>20471167.812699996</v>
          </cell>
          <cell r="G75">
            <v>28106871.640900012</v>
          </cell>
          <cell r="M75">
            <v>129638.95</v>
          </cell>
          <cell r="V75">
            <v>75</v>
          </cell>
        </row>
        <row r="76">
          <cell r="B76">
            <v>30104</v>
          </cell>
          <cell r="C76" t="str">
            <v>The Hawbridge School</v>
          </cell>
          <cell r="D76">
            <v>975550.09999999974</v>
          </cell>
          <cell r="E76">
            <v>1290327.7399999995</v>
          </cell>
          <cell r="F76">
            <v>10020105.476999996</v>
          </cell>
          <cell r="G76">
            <v>17922597.775549997</v>
          </cell>
          <cell r="M76">
            <v>72361.23</v>
          </cell>
          <cell r="V76">
            <v>76</v>
          </cell>
        </row>
        <row r="77">
          <cell r="B77">
            <v>30105</v>
          </cell>
          <cell r="C77" t="str">
            <v>Alamance Community College</v>
          </cell>
          <cell r="D77">
            <v>12276715.640000001</v>
          </cell>
          <cell r="E77">
            <v>12013260.689999999</v>
          </cell>
          <cell r="F77">
            <v>93694444.576300025</v>
          </cell>
          <cell r="G77">
            <v>122039540.98607707</v>
          </cell>
          <cell r="M77">
            <v>700821.97</v>
          </cell>
          <cell r="V77">
            <v>77</v>
          </cell>
        </row>
        <row r="78">
          <cell r="B78">
            <v>30200</v>
          </cell>
          <cell r="C78" t="str">
            <v>Alexander County Schools</v>
          </cell>
          <cell r="D78">
            <v>25525775.909999959</v>
          </cell>
          <cell r="E78">
            <v>25714708.279999994</v>
          </cell>
          <cell r="F78">
            <v>220167585.53150004</v>
          </cell>
          <cell r="G78">
            <v>289255275.02418065</v>
          </cell>
          <cell r="M78">
            <v>1467244.5999999999</v>
          </cell>
          <cell r="V78">
            <v>78</v>
          </cell>
        </row>
        <row r="79">
          <cell r="B79">
            <v>30300</v>
          </cell>
          <cell r="C79" t="str">
            <v>Alleghany County Schools</v>
          </cell>
          <cell r="D79">
            <v>8764748.0699999966</v>
          </cell>
          <cell r="E79">
            <v>8935775.4199999999</v>
          </cell>
          <cell r="F79">
            <v>74847802.275299981</v>
          </cell>
          <cell r="G79">
            <v>99135837.153100967</v>
          </cell>
          <cell r="M79">
            <v>514114.92000000004</v>
          </cell>
          <cell r="V79">
            <v>79</v>
          </cell>
        </row>
        <row r="80">
          <cell r="B80">
            <v>30400</v>
          </cell>
          <cell r="C80" t="str">
            <v>Anson County Schools</v>
          </cell>
          <cell r="D80">
            <v>18511623.109999988</v>
          </cell>
          <cell r="E80">
            <v>17862843.95999999</v>
          </cell>
          <cell r="F80">
            <v>145560271.24089998</v>
          </cell>
          <cell r="G80">
            <v>182571738.43050006</v>
          </cell>
          <cell r="M80">
            <v>1037458.53</v>
          </cell>
          <cell r="V80">
            <v>80</v>
          </cell>
        </row>
        <row r="81">
          <cell r="B81">
            <v>30405</v>
          </cell>
          <cell r="C81" t="str">
            <v>South Piedmont Community College</v>
          </cell>
          <cell r="D81">
            <v>10676622.369999995</v>
          </cell>
          <cell r="E81">
            <v>10981955.869999997</v>
          </cell>
          <cell r="F81">
            <v>94571837.140199959</v>
          </cell>
          <cell r="G81">
            <v>126665953.00343375</v>
          </cell>
          <cell r="M81">
            <v>631676.55999999994</v>
          </cell>
          <cell r="V81">
            <v>81</v>
          </cell>
        </row>
        <row r="82">
          <cell r="B82">
            <v>30500</v>
          </cell>
          <cell r="C82" t="str">
            <v>Ashe County Schools</v>
          </cell>
          <cell r="D82">
            <v>16891159.300000008</v>
          </cell>
          <cell r="E82">
            <v>17406464.430000011</v>
          </cell>
          <cell r="F82">
            <v>142492235.53230006</v>
          </cell>
          <cell r="G82">
            <v>192489327.76847321</v>
          </cell>
          <cell r="M82">
            <v>1000188.52</v>
          </cell>
          <cell r="V82">
            <v>82</v>
          </cell>
        </row>
        <row r="83">
          <cell r="B83">
            <v>30600</v>
          </cell>
          <cell r="C83" t="str">
            <v>Avery County Schools</v>
          </cell>
          <cell r="D83">
            <v>13347129.399999995</v>
          </cell>
          <cell r="E83">
            <v>13750307.159999993</v>
          </cell>
          <cell r="F83">
            <v>110626073.18459992</v>
          </cell>
          <cell r="G83">
            <v>149968079.5864</v>
          </cell>
          <cell r="M83">
            <v>781149.03999999992</v>
          </cell>
          <cell r="V83">
            <v>83</v>
          </cell>
        </row>
        <row r="84">
          <cell r="B84">
            <v>30601</v>
          </cell>
          <cell r="C84" t="str">
            <v>Grandfather Academy</v>
          </cell>
          <cell r="D84">
            <v>301713.57</v>
          </cell>
          <cell r="E84">
            <v>283559.88999999996</v>
          </cell>
          <cell r="F84">
            <v>2883222.6488999999</v>
          </cell>
          <cell r="G84">
            <v>3758350.7156000002</v>
          </cell>
          <cell r="M84">
            <v>16741.000000000004</v>
          </cell>
          <cell r="V84">
            <v>84</v>
          </cell>
        </row>
        <row r="85">
          <cell r="B85">
            <v>30700</v>
          </cell>
          <cell r="C85" t="str">
            <v>Beaufort County Schools</v>
          </cell>
          <cell r="D85">
            <v>35950135.379999995</v>
          </cell>
          <cell r="E85">
            <v>35413191.710000023</v>
          </cell>
          <cell r="F85">
            <v>295446375.5456</v>
          </cell>
          <cell r="G85">
            <v>384055889.41871679</v>
          </cell>
          <cell r="M85">
            <v>2064064.7600000002</v>
          </cell>
          <cell r="V85">
            <v>85</v>
          </cell>
        </row>
        <row r="86">
          <cell r="B86">
            <v>30705</v>
          </cell>
          <cell r="C86" t="str">
            <v>Beaufort County Community College</v>
          </cell>
          <cell r="D86">
            <v>7067343.4100000011</v>
          </cell>
          <cell r="E86">
            <v>7293056.6900000023</v>
          </cell>
          <cell r="F86">
            <v>55357607.234200016</v>
          </cell>
          <cell r="G86">
            <v>76342124.522497058</v>
          </cell>
          <cell r="M86">
            <v>429161.42999999993</v>
          </cell>
          <cell r="V86">
            <v>86</v>
          </cell>
        </row>
        <row r="87">
          <cell r="B87">
            <v>30800</v>
          </cell>
          <cell r="C87" t="str">
            <v>Bertie County Schools</v>
          </cell>
          <cell r="D87">
            <v>14889750.080000015</v>
          </cell>
          <cell r="E87">
            <v>14297118.020000001</v>
          </cell>
          <cell r="F87">
            <v>120965830.46959998</v>
          </cell>
          <cell r="G87">
            <v>149249889.03292903</v>
          </cell>
          <cell r="M87">
            <v>840230.13</v>
          </cell>
          <cell r="V87">
            <v>87</v>
          </cell>
        </row>
        <row r="88">
          <cell r="B88">
            <v>30900</v>
          </cell>
          <cell r="C88" t="str">
            <v>Bladen County Schools</v>
          </cell>
          <cell r="D88">
            <v>24470480.339999992</v>
          </cell>
          <cell r="E88">
            <v>23961633.410000011</v>
          </cell>
          <cell r="F88">
            <v>193657797.64629993</v>
          </cell>
          <cell r="G88">
            <v>249150663.22814754</v>
          </cell>
          <cell r="M88">
            <v>1375376.3199999998</v>
          </cell>
          <cell r="V88">
            <v>88</v>
          </cell>
        </row>
        <row r="89">
          <cell r="B89">
            <v>30905</v>
          </cell>
          <cell r="C89" t="str">
            <v>Bladen Community College</v>
          </cell>
          <cell r="D89">
            <v>5695714.0800000029</v>
          </cell>
          <cell r="E89">
            <v>5723122.6500000013</v>
          </cell>
          <cell r="F89">
            <v>42095421.583200015</v>
          </cell>
          <cell r="G89">
            <v>51575576.516830571</v>
          </cell>
          <cell r="M89">
            <v>315615.95</v>
          </cell>
          <cell r="V89">
            <v>89</v>
          </cell>
        </row>
        <row r="90">
          <cell r="B90">
            <v>31000</v>
          </cell>
          <cell r="C90" t="str">
            <v>Brunswick County Schools</v>
          </cell>
          <cell r="D90">
            <v>64948632.759999983</v>
          </cell>
          <cell r="E90">
            <v>64067581.710000083</v>
          </cell>
          <cell r="F90">
            <v>534620340.58959943</v>
          </cell>
          <cell r="G90">
            <v>709717633.272493</v>
          </cell>
          <cell r="M90">
            <v>3691012.3200000003</v>
          </cell>
          <cell r="V90">
            <v>90</v>
          </cell>
        </row>
        <row r="91">
          <cell r="B91">
            <v>31005</v>
          </cell>
          <cell r="C91" t="str">
            <v>Brunswick Community College</v>
          </cell>
          <cell r="D91">
            <v>7141530.990000003</v>
          </cell>
          <cell r="E91">
            <v>7512434.1100000022</v>
          </cell>
          <cell r="F91">
            <v>52990233.921899997</v>
          </cell>
          <cell r="G91">
            <v>70495969.770887136</v>
          </cell>
          <cell r="M91">
            <v>429428.59</v>
          </cell>
          <cell r="V91">
            <v>91</v>
          </cell>
        </row>
        <row r="92">
          <cell r="B92">
            <v>31100</v>
          </cell>
          <cell r="C92" t="str">
            <v>Buncombe County Schools</v>
          </cell>
          <cell r="D92">
            <v>127855359.8200004</v>
          </cell>
          <cell r="E92">
            <v>129776898.55999997</v>
          </cell>
          <cell r="F92">
            <v>1096255442.8021002</v>
          </cell>
          <cell r="G92">
            <v>1481539091.7470157</v>
          </cell>
          <cell r="M92">
            <v>7441833.4299999997</v>
          </cell>
          <cell r="V92">
            <v>92</v>
          </cell>
        </row>
        <row r="93">
          <cell r="B93">
            <v>31101</v>
          </cell>
          <cell r="C93" t="str">
            <v>F. Delany New School For Children</v>
          </cell>
          <cell r="D93">
            <v>752793.35</v>
          </cell>
          <cell r="E93">
            <v>758738.24999999988</v>
          </cell>
          <cell r="F93">
            <v>7874178.2448999994</v>
          </cell>
          <cell r="G93">
            <v>10039090.600400001</v>
          </cell>
          <cell r="M93">
            <v>43901.68</v>
          </cell>
          <cell r="V93">
            <v>93</v>
          </cell>
        </row>
        <row r="94">
          <cell r="B94">
            <v>31102</v>
          </cell>
          <cell r="C94" t="str">
            <v>Evergreen Community Charter School</v>
          </cell>
          <cell r="D94">
            <v>1767528.4500000009</v>
          </cell>
          <cell r="E94">
            <v>1780792.73</v>
          </cell>
          <cell r="F94">
            <v>17834011.990000006</v>
          </cell>
          <cell r="G94">
            <v>24905613.844707288</v>
          </cell>
          <cell r="M94">
            <v>100928.47</v>
          </cell>
          <cell r="V94">
            <v>94</v>
          </cell>
        </row>
        <row r="95">
          <cell r="B95">
            <v>31105</v>
          </cell>
          <cell r="C95" t="str">
            <v>Asheville-Buncombe Technical College</v>
          </cell>
          <cell r="D95">
            <v>21910659.469999976</v>
          </cell>
          <cell r="E95">
            <v>21942969.110000011</v>
          </cell>
          <cell r="F95">
            <v>181017184.37960017</v>
          </cell>
          <cell r="G95">
            <v>236729179.39203152</v>
          </cell>
          <cell r="M95">
            <v>1267278.3799999999</v>
          </cell>
          <cell r="V95">
            <v>95</v>
          </cell>
        </row>
        <row r="96">
          <cell r="B96">
            <v>31110</v>
          </cell>
          <cell r="C96" t="str">
            <v>Asheville City Schools</v>
          </cell>
          <cell r="D96">
            <v>28750380.699999977</v>
          </cell>
          <cell r="E96">
            <v>28443769.960000005</v>
          </cell>
          <cell r="F96">
            <v>261926022.04389995</v>
          </cell>
          <cell r="G96">
            <v>343947043.29053557</v>
          </cell>
          <cell r="M96">
            <v>1632015.24</v>
          </cell>
          <cell r="V96">
            <v>96</v>
          </cell>
        </row>
        <row r="97">
          <cell r="B97">
            <v>31200</v>
          </cell>
          <cell r="C97" t="str">
            <v>Burke County Schools</v>
          </cell>
          <cell r="D97">
            <v>62905900.439999983</v>
          </cell>
          <cell r="E97">
            <v>63059125.209999941</v>
          </cell>
          <cell r="F97">
            <v>540345065.27859974</v>
          </cell>
          <cell r="G97">
            <v>700390399.49469924</v>
          </cell>
          <cell r="M97">
            <v>3576358.79</v>
          </cell>
          <cell r="V97">
            <v>97</v>
          </cell>
        </row>
        <row r="98">
          <cell r="B98">
            <v>31205</v>
          </cell>
          <cell r="C98" t="str">
            <v>Western Piedmont Community College</v>
          </cell>
          <cell r="D98">
            <v>9037730.9999999981</v>
          </cell>
          <cell r="E98">
            <v>8767270.7700000014</v>
          </cell>
          <cell r="F98">
            <v>72265602.304499999</v>
          </cell>
          <cell r="G98">
            <v>86113188.520000011</v>
          </cell>
          <cell r="M98">
            <v>499527.33</v>
          </cell>
          <cell r="V98">
            <v>98</v>
          </cell>
        </row>
        <row r="99">
          <cell r="B99">
            <v>31300</v>
          </cell>
          <cell r="C99" t="str">
            <v>Cabarrus County Schools</v>
          </cell>
          <cell r="D99">
            <v>135311229.06999975</v>
          </cell>
          <cell r="E99">
            <v>143348965.94999999</v>
          </cell>
          <cell r="F99">
            <v>1257837736.1727977</v>
          </cell>
          <cell r="G99">
            <v>1768462598.34375</v>
          </cell>
          <cell r="M99">
            <v>8357210.9700000007</v>
          </cell>
          <cell r="V99">
            <v>99</v>
          </cell>
        </row>
        <row r="100">
          <cell r="B100">
            <v>31301</v>
          </cell>
          <cell r="C100" t="str">
            <v>Carolina International School</v>
          </cell>
          <cell r="D100">
            <v>2023366.7800000003</v>
          </cell>
          <cell r="E100">
            <v>2594207.0499999993</v>
          </cell>
          <cell r="F100">
            <v>20676946.978299998</v>
          </cell>
          <cell r="G100">
            <v>34071367.213900007</v>
          </cell>
          <cell r="M100">
            <v>160406.21000000002</v>
          </cell>
          <cell r="V100">
            <v>100</v>
          </cell>
        </row>
        <row r="101">
          <cell r="B101">
            <v>31320</v>
          </cell>
          <cell r="C101" t="str">
            <v>Kannapolis City Schools</v>
          </cell>
          <cell r="D101">
            <v>26524779.199999981</v>
          </cell>
          <cell r="E101">
            <v>27324139.419999998</v>
          </cell>
          <cell r="F101">
            <v>246221894.77109998</v>
          </cell>
          <cell r="G101">
            <v>331389648.85337532</v>
          </cell>
          <cell r="M101">
            <v>1579369.91</v>
          </cell>
          <cell r="V101">
            <v>101</v>
          </cell>
        </row>
        <row r="102">
          <cell r="B102">
            <v>31400</v>
          </cell>
          <cell r="C102" t="str">
            <v>Caldwell County Schools</v>
          </cell>
          <cell r="D102">
            <v>61460651.279999897</v>
          </cell>
          <cell r="E102">
            <v>62632254.550000124</v>
          </cell>
          <cell r="F102">
            <v>519676465.63999957</v>
          </cell>
          <cell r="G102">
            <v>690951239.94812691</v>
          </cell>
          <cell r="M102">
            <v>3601142.0500000003</v>
          </cell>
          <cell r="V102">
            <v>102</v>
          </cell>
        </row>
        <row r="103">
          <cell r="B103">
            <v>31405</v>
          </cell>
          <cell r="C103" t="str">
            <v>Caldwell Community College</v>
          </cell>
          <cell r="D103">
            <v>14777320.380000012</v>
          </cell>
          <cell r="E103">
            <v>14321380.540000012</v>
          </cell>
          <cell r="F103">
            <v>113182789.79310001</v>
          </cell>
          <cell r="G103">
            <v>139189350.79784983</v>
          </cell>
          <cell r="M103">
            <v>826096.32000000018</v>
          </cell>
          <cell r="V103">
            <v>103</v>
          </cell>
        </row>
        <row r="104">
          <cell r="B104">
            <v>31500</v>
          </cell>
          <cell r="C104" t="str">
            <v>Camden County Schools</v>
          </cell>
          <cell r="D104">
            <v>9852711.339999998</v>
          </cell>
          <cell r="E104">
            <v>10090422.93</v>
          </cell>
          <cell r="F104">
            <v>81809654.070100054</v>
          </cell>
          <cell r="G104">
            <v>106680078.60839999</v>
          </cell>
          <cell r="M104">
            <v>584050.2699999999</v>
          </cell>
          <cell r="V104">
            <v>104</v>
          </cell>
        </row>
        <row r="105">
          <cell r="B105">
            <v>31600</v>
          </cell>
          <cell r="C105" t="str">
            <v>Carteret County Schools</v>
          </cell>
          <cell r="D105">
            <v>44501315.880000032</v>
          </cell>
          <cell r="E105">
            <v>44557895.530000061</v>
          </cell>
          <cell r="F105">
            <v>366224690.73940021</v>
          </cell>
          <cell r="G105">
            <v>493095520.61112005</v>
          </cell>
          <cell r="M105">
            <v>2539583.1999999997</v>
          </cell>
          <cell r="V105">
            <v>105</v>
          </cell>
        </row>
        <row r="106">
          <cell r="B106">
            <v>31605</v>
          </cell>
          <cell r="C106" t="str">
            <v>Carteret Community College</v>
          </cell>
          <cell r="D106">
            <v>7012980.4799999986</v>
          </cell>
          <cell r="E106">
            <v>7142382.8599999985</v>
          </cell>
          <cell r="F106">
            <v>51480581.102199972</v>
          </cell>
          <cell r="G106">
            <v>67874025.654912695</v>
          </cell>
          <cell r="M106">
            <v>418219.78</v>
          </cell>
          <cell r="V106">
            <v>106</v>
          </cell>
        </row>
        <row r="107">
          <cell r="B107">
            <v>31700</v>
          </cell>
          <cell r="C107" t="str">
            <v>Caswell County Schools</v>
          </cell>
          <cell r="D107">
            <v>13968786.370000007</v>
          </cell>
          <cell r="E107">
            <v>13772995.999999993</v>
          </cell>
          <cell r="F107">
            <v>109954546.40759997</v>
          </cell>
          <cell r="G107">
            <v>143096515.73373985</v>
          </cell>
          <cell r="M107">
            <v>811590.37000000011</v>
          </cell>
          <cell r="V107">
            <v>107</v>
          </cell>
        </row>
        <row r="108">
          <cell r="B108">
            <v>31800</v>
          </cell>
          <cell r="C108" t="str">
            <v>Catawba County Schools</v>
          </cell>
          <cell r="D108">
            <v>81039419.090000018</v>
          </cell>
          <cell r="E108">
            <v>82414063.260000065</v>
          </cell>
          <cell r="F108">
            <v>687927268.97030091</v>
          </cell>
          <cell r="G108">
            <v>907197434.60667217</v>
          </cell>
          <cell r="M108">
            <v>4666941.1500000004</v>
          </cell>
          <cell r="V108">
            <v>108</v>
          </cell>
        </row>
        <row r="109">
          <cell r="B109">
            <v>31805</v>
          </cell>
          <cell r="C109" t="str">
            <v>Catawba Valley Community College</v>
          </cell>
          <cell r="D109">
            <v>17361800.369999994</v>
          </cell>
          <cell r="E109">
            <v>16926582.729999989</v>
          </cell>
          <cell r="F109">
            <v>130528452.04869987</v>
          </cell>
          <cell r="G109">
            <v>168763191.96074688</v>
          </cell>
          <cell r="M109">
            <v>984462.41000000015</v>
          </cell>
          <cell r="V109">
            <v>109</v>
          </cell>
        </row>
        <row r="110">
          <cell r="B110">
            <v>31810</v>
          </cell>
          <cell r="C110" t="str">
            <v>Hickory City Schools</v>
          </cell>
          <cell r="D110">
            <v>19785394.159999996</v>
          </cell>
          <cell r="E110">
            <v>20050932.22000001</v>
          </cell>
          <cell r="F110">
            <v>166799813.75370002</v>
          </cell>
          <cell r="G110">
            <v>225416660.24890015</v>
          </cell>
          <cell r="M110">
            <v>1164278.3999999999</v>
          </cell>
          <cell r="V110">
            <v>110</v>
          </cell>
        </row>
        <row r="111">
          <cell r="B111">
            <v>31820</v>
          </cell>
          <cell r="C111" t="str">
            <v>Newton-Conover City Schools</v>
          </cell>
          <cell r="D111">
            <v>16095314.310000001</v>
          </cell>
          <cell r="E111">
            <v>16854643.890000008</v>
          </cell>
          <cell r="F111">
            <v>145330374.45430011</v>
          </cell>
          <cell r="G111">
            <v>201114695.69890016</v>
          </cell>
          <cell r="M111">
            <v>966713.2899999998</v>
          </cell>
          <cell r="V111">
            <v>111</v>
          </cell>
        </row>
        <row r="112">
          <cell r="B112">
            <v>31900</v>
          </cell>
          <cell r="C112" t="str">
            <v>Chatham County Schools</v>
          </cell>
          <cell r="D112">
            <v>45419718.050000034</v>
          </cell>
          <cell r="E112">
            <v>45846473.449999966</v>
          </cell>
          <cell r="F112">
            <v>398867950.97809964</v>
          </cell>
          <cell r="G112">
            <v>529647263.10611236</v>
          </cell>
          <cell r="M112">
            <v>2656470.5000000005</v>
          </cell>
          <cell r="V112">
            <v>112</v>
          </cell>
        </row>
        <row r="113">
          <cell r="B113">
            <v>32000</v>
          </cell>
          <cell r="C113" t="str">
            <v>Cherokee County Schools</v>
          </cell>
          <cell r="D113">
            <v>17939030.000000004</v>
          </cell>
          <cell r="E113">
            <v>18666686.109999992</v>
          </cell>
          <cell r="F113">
            <v>151756448.22019994</v>
          </cell>
          <cell r="G113">
            <v>212912478.82260874</v>
          </cell>
          <cell r="M113">
            <v>1088380.05</v>
          </cell>
          <cell r="V113">
            <v>113</v>
          </cell>
        </row>
        <row r="114">
          <cell r="B114">
            <v>32005</v>
          </cell>
          <cell r="C114" t="str">
            <v>Tri-County Community College</v>
          </cell>
          <cell r="D114">
            <v>4433596.3600000013</v>
          </cell>
          <cell r="E114">
            <v>4742534.0500000007</v>
          </cell>
          <cell r="F114">
            <v>33707948.462099999</v>
          </cell>
          <cell r="G114">
            <v>48015712.040344745</v>
          </cell>
          <cell r="M114">
            <v>273319.93000000005</v>
          </cell>
          <cell r="V114">
            <v>114</v>
          </cell>
        </row>
        <row r="115">
          <cell r="B115">
            <v>32100</v>
          </cell>
          <cell r="C115" t="str">
            <v>Edenton-Chowan County Schools</v>
          </cell>
          <cell r="D115">
            <v>12579217.870000005</v>
          </cell>
          <cell r="E115">
            <v>12404863.179999989</v>
          </cell>
          <cell r="F115">
            <v>103670001.09210008</v>
          </cell>
          <cell r="G115">
            <v>132767746.29320997</v>
          </cell>
          <cell r="M115">
            <v>701321.67</v>
          </cell>
          <cell r="V115">
            <v>115</v>
          </cell>
        </row>
        <row r="116">
          <cell r="B116">
            <v>32200</v>
          </cell>
          <cell r="C116" t="str">
            <v>Clay County Schools</v>
          </cell>
          <cell r="D116">
            <v>7162579.6999999974</v>
          </cell>
          <cell r="E116">
            <v>7296762.5800000038</v>
          </cell>
          <cell r="F116">
            <v>58227961.717499994</v>
          </cell>
          <cell r="G116">
            <v>81734057.554073185</v>
          </cell>
          <cell r="M116">
            <v>423160.93</v>
          </cell>
          <cell r="V116">
            <v>116</v>
          </cell>
        </row>
        <row r="117">
          <cell r="B117">
            <v>32300</v>
          </cell>
          <cell r="C117" t="str">
            <v>Cleveland County Schools</v>
          </cell>
          <cell r="D117">
            <v>79222817.200000063</v>
          </cell>
          <cell r="E117">
            <v>80257674.519999996</v>
          </cell>
          <cell r="F117">
            <v>694105623.57039905</v>
          </cell>
          <cell r="G117">
            <v>929025133.40120316</v>
          </cell>
          <cell r="M117">
            <v>4600158.58</v>
          </cell>
          <cell r="V117">
            <v>117</v>
          </cell>
        </row>
        <row r="118">
          <cell r="B118">
            <v>32305</v>
          </cell>
          <cell r="C118" t="str">
            <v>Cleveland Technical College</v>
          </cell>
          <cell r="D118">
            <v>9432073.8199999966</v>
          </cell>
          <cell r="E118">
            <v>9632273.0300000012</v>
          </cell>
          <cell r="F118">
            <v>72434493.646200001</v>
          </cell>
          <cell r="G118">
            <v>95464721.90110001</v>
          </cell>
          <cell r="M118">
            <v>562796.46</v>
          </cell>
          <cell r="V118">
            <v>118</v>
          </cell>
        </row>
        <row r="119">
          <cell r="B119">
            <v>32400</v>
          </cell>
          <cell r="C119" t="str">
            <v>Columbus County Schools</v>
          </cell>
          <cell r="D119">
            <v>30307843.97000001</v>
          </cell>
          <cell r="E119">
            <v>31292810.310000047</v>
          </cell>
          <cell r="F119">
            <v>242031931.12379974</v>
          </cell>
          <cell r="G119">
            <v>329063471.68641323</v>
          </cell>
          <cell r="M119">
            <v>1803256.7000000002</v>
          </cell>
          <cell r="V119">
            <v>119</v>
          </cell>
        </row>
        <row r="120">
          <cell r="B120">
            <v>32405</v>
          </cell>
          <cell r="C120" t="str">
            <v>Southeastern Community College</v>
          </cell>
          <cell r="D120">
            <v>8855177.1099999994</v>
          </cell>
          <cell r="E120">
            <v>8446599.3999999985</v>
          </cell>
          <cell r="F120">
            <v>66011949.488999985</v>
          </cell>
          <cell r="G120">
            <v>82246311.512199968</v>
          </cell>
          <cell r="M120">
            <v>488429.27999999997</v>
          </cell>
          <cell r="V120">
            <v>120</v>
          </cell>
        </row>
        <row r="121">
          <cell r="B121">
            <v>32410</v>
          </cell>
          <cell r="C121" t="str">
            <v>Whiteville City Schools</v>
          </cell>
          <cell r="D121">
            <v>12562228.100000007</v>
          </cell>
          <cell r="E121">
            <v>12612983.220000003</v>
          </cell>
          <cell r="F121">
            <v>100461318.99999997</v>
          </cell>
          <cell r="G121">
            <v>131058988.42799997</v>
          </cell>
          <cell r="M121">
            <v>724239.97</v>
          </cell>
          <cell r="V121">
            <v>121</v>
          </cell>
        </row>
        <row r="122">
          <cell r="B122">
            <v>32500</v>
          </cell>
          <cell r="C122" t="str">
            <v>New Bern/Craven County Board Of Education</v>
          </cell>
          <cell r="D122">
            <v>65739933.16999986</v>
          </cell>
          <cell r="E122">
            <v>66814500.440000139</v>
          </cell>
          <cell r="F122">
            <v>553734799.86949992</v>
          </cell>
          <cell r="G122">
            <v>751463628.71451771</v>
          </cell>
          <cell r="M122">
            <v>3858650.53</v>
          </cell>
          <cell r="V122">
            <v>122</v>
          </cell>
        </row>
        <row r="123">
          <cell r="B123">
            <v>32505</v>
          </cell>
          <cell r="C123" t="str">
            <v>Craven Community College</v>
          </cell>
          <cell r="D123">
            <v>10164390.000000006</v>
          </cell>
          <cell r="E123">
            <v>10117872.079999996</v>
          </cell>
          <cell r="F123">
            <v>82144699.435000017</v>
          </cell>
          <cell r="G123">
            <v>109586342.02042952</v>
          </cell>
          <cell r="M123">
            <v>574795.8899999999</v>
          </cell>
          <cell r="V123">
            <v>123</v>
          </cell>
        </row>
        <row r="124">
          <cell r="B124">
            <v>32600</v>
          </cell>
          <cell r="C124" t="str">
            <v>Cumberland County Schools</v>
          </cell>
          <cell r="D124">
            <v>241973389.43999976</v>
          </cell>
          <cell r="E124">
            <v>236983812.70999849</v>
          </cell>
          <cell r="F124">
            <v>2087538107.7927005</v>
          </cell>
          <cell r="G124">
            <v>2698672922.500627</v>
          </cell>
          <cell r="M124">
            <v>13526134.420000002</v>
          </cell>
          <cell r="V124">
            <v>124</v>
          </cell>
        </row>
        <row r="125">
          <cell r="B125">
            <v>32605</v>
          </cell>
          <cell r="C125" t="str">
            <v>Fayetteville Technical Community College</v>
          </cell>
          <cell r="D125">
            <v>36527293.129999988</v>
          </cell>
          <cell r="E125">
            <v>37431550.5</v>
          </cell>
          <cell r="F125">
            <v>281698716.81259972</v>
          </cell>
          <cell r="G125">
            <v>383772986.3054682</v>
          </cell>
          <cell r="M125">
            <v>2132182.7000000002</v>
          </cell>
          <cell r="V125">
            <v>125</v>
          </cell>
        </row>
        <row r="126">
          <cell r="B126">
            <v>32700</v>
          </cell>
          <cell r="C126" t="str">
            <v>Currituck County Schools</v>
          </cell>
          <cell r="D126">
            <v>20244862.339999989</v>
          </cell>
          <cell r="E126">
            <v>20714552.539999999</v>
          </cell>
          <cell r="F126">
            <v>169456624.49879983</v>
          </cell>
          <cell r="G126">
            <v>229541841.44503731</v>
          </cell>
          <cell r="M126">
            <v>1207773.6499999999</v>
          </cell>
          <cell r="V126">
            <v>126</v>
          </cell>
        </row>
        <row r="127">
          <cell r="B127">
            <v>32800</v>
          </cell>
          <cell r="C127" t="str">
            <v>Dare County Schools</v>
          </cell>
          <cell r="D127">
            <v>31316632.339999981</v>
          </cell>
          <cell r="E127">
            <v>31559927.679999985</v>
          </cell>
          <cell r="F127">
            <v>231824683.23170018</v>
          </cell>
          <cell r="G127">
            <v>307712099.49276775</v>
          </cell>
          <cell r="M127">
            <v>1812643.01</v>
          </cell>
          <cell r="V127">
            <v>127</v>
          </cell>
        </row>
        <row r="128">
          <cell r="B128">
            <v>32900</v>
          </cell>
          <cell r="C128" t="str">
            <v>Davidson County Schools</v>
          </cell>
          <cell r="D128">
            <v>85207736.559999779</v>
          </cell>
          <cell r="E128">
            <v>86770011.830000177</v>
          </cell>
          <cell r="F128">
            <v>732544895.72070062</v>
          </cell>
          <cell r="G128">
            <v>979338173.18845117</v>
          </cell>
          <cell r="M128">
            <v>4967240.21</v>
          </cell>
          <cell r="V128">
            <v>128</v>
          </cell>
        </row>
        <row r="129">
          <cell r="B129">
            <v>32901</v>
          </cell>
          <cell r="C129" t="str">
            <v>Invest Collegiate Charter School</v>
          </cell>
          <cell r="D129">
            <v>1347489.2899999998</v>
          </cell>
          <cell r="E129">
            <v>2206162.0200000005</v>
          </cell>
          <cell r="F129">
            <v>13834081.556499997</v>
          </cell>
          <cell r="G129">
            <v>33655641.5145</v>
          </cell>
          <cell r="M129">
            <v>123637.35999999997</v>
          </cell>
          <cell r="V129">
            <v>129</v>
          </cell>
        </row>
        <row r="130">
          <cell r="B130">
            <v>32905</v>
          </cell>
          <cell r="C130" t="str">
            <v>Davidson County Community College</v>
          </cell>
          <cell r="D130">
            <v>13299918.769999998</v>
          </cell>
          <cell r="E130">
            <v>13363003.759999996</v>
          </cell>
          <cell r="F130">
            <v>108969942.02679999</v>
          </cell>
          <cell r="G130">
            <v>141526662.77274996</v>
          </cell>
          <cell r="M130">
            <v>768667.2300000001</v>
          </cell>
          <cell r="V130">
            <v>130</v>
          </cell>
        </row>
        <row r="131">
          <cell r="B131">
            <v>32910</v>
          </cell>
          <cell r="C131" t="str">
            <v>Lexington City Schools</v>
          </cell>
          <cell r="D131">
            <v>16201975.220000017</v>
          </cell>
          <cell r="E131">
            <v>16502634.739999995</v>
          </cell>
          <cell r="F131">
            <v>135416117.9043</v>
          </cell>
          <cell r="G131">
            <v>178247922.94302073</v>
          </cell>
          <cell r="M131">
            <v>957832.84</v>
          </cell>
          <cell r="V131">
            <v>131</v>
          </cell>
        </row>
        <row r="132">
          <cell r="B132">
            <v>32920</v>
          </cell>
          <cell r="C132" t="str">
            <v>Thomasville City Schools</v>
          </cell>
          <cell r="D132">
            <v>12994875.190000003</v>
          </cell>
          <cell r="E132">
            <v>12899764.759999992</v>
          </cell>
          <cell r="F132">
            <v>112511051.44719993</v>
          </cell>
          <cell r="G132">
            <v>146242903.88170004</v>
          </cell>
          <cell r="M132">
            <v>766288.93</v>
          </cell>
          <cell r="V132">
            <v>132</v>
          </cell>
        </row>
        <row r="133">
          <cell r="B133">
            <v>33000</v>
          </cell>
          <cell r="C133" t="str">
            <v>Davie County Schools</v>
          </cell>
          <cell r="D133">
            <v>32690806.749999974</v>
          </cell>
          <cell r="E133">
            <v>32554020.660000037</v>
          </cell>
          <cell r="F133">
            <v>286175444.66159993</v>
          </cell>
          <cell r="G133">
            <v>378285211.09255856</v>
          </cell>
          <cell r="M133">
            <v>1861430.54</v>
          </cell>
          <cell r="V133">
            <v>133</v>
          </cell>
        </row>
        <row r="134">
          <cell r="B134">
            <v>33001</v>
          </cell>
          <cell r="C134" t="str">
            <v>N.E. Regional School For Biotechnology</v>
          </cell>
          <cell r="D134">
            <v>583559.75</v>
          </cell>
          <cell r="E134">
            <v>746290.78</v>
          </cell>
          <cell r="F134">
            <v>6160817.843700001</v>
          </cell>
          <cell r="G134">
            <v>10066611.2788</v>
          </cell>
          <cell r="M134">
            <v>49703.859999999993</v>
          </cell>
          <cell r="V134">
            <v>134</v>
          </cell>
        </row>
        <row r="135">
          <cell r="B135">
            <v>33027</v>
          </cell>
          <cell r="C135" t="str">
            <v>Cornerstone Academy</v>
          </cell>
          <cell r="D135">
            <v>2098097.4</v>
          </cell>
          <cell r="E135">
            <v>2796774.3499999982</v>
          </cell>
          <cell r="F135">
            <v>22279178.684700012</v>
          </cell>
          <cell r="G135">
            <v>38902117.024400003</v>
          </cell>
          <cell r="M135">
            <v>153643.65000000002</v>
          </cell>
          <cell r="V135">
            <v>135</v>
          </cell>
        </row>
        <row r="136">
          <cell r="B136">
            <v>33100</v>
          </cell>
          <cell r="C136" t="str">
            <v>Duplin County Schools</v>
          </cell>
          <cell r="D136">
            <v>45657689.179999955</v>
          </cell>
          <cell r="E136">
            <v>48424353.820000038</v>
          </cell>
          <cell r="F136">
            <v>383169764.52360028</v>
          </cell>
          <cell r="G136">
            <v>540831654.12982905</v>
          </cell>
          <cell r="M136">
            <v>2815157.9</v>
          </cell>
          <cell r="V136">
            <v>136</v>
          </cell>
        </row>
        <row r="137">
          <cell r="B137">
            <v>33105</v>
          </cell>
          <cell r="C137" t="str">
            <v>James Sprunt Technical College</v>
          </cell>
          <cell r="D137">
            <v>6230244.6800000016</v>
          </cell>
          <cell r="E137">
            <v>5705826.6699999999</v>
          </cell>
          <cell r="F137">
            <v>48983556.219799981</v>
          </cell>
          <cell r="G137">
            <v>60795810.004299961</v>
          </cell>
          <cell r="M137">
            <v>325797.21999999991</v>
          </cell>
          <cell r="V137">
            <v>137</v>
          </cell>
        </row>
        <row r="138">
          <cell r="B138">
            <v>33200</v>
          </cell>
          <cell r="C138" t="str">
            <v>Durham Public Schools</v>
          </cell>
          <cell r="D138">
            <v>192393437.68000066</v>
          </cell>
          <cell r="E138">
            <v>198407653.93000114</v>
          </cell>
          <cell r="F138">
            <v>1705876350.6737006</v>
          </cell>
          <cell r="G138">
            <v>2360413438.8245788</v>
          </cell>
          <cell r="M138">
            <v>11538019.280000001</v>
          </cell>
          <cell r="V138">
            <v>138</v>
          </cell>
        </row>
        <row r="139">
          <cell r="B139">
            <v>33202</v>
          </cell>
          <cell r="C139" t="str">
            <v>Central Park School For Children</v>
          </cell>
          <cell r="D139">
            <v>1826455.58</v>
          </cell>
          <cell r="E139">
            <v>2083307.32</v>
          </cell>
          <cell r="F139">
            <v>18316075.637599997</v>
          </cell>
          <cell r="G139">
            <v>28241064.610799994</v>
          </cell>
          <cell r="M139">
            <v>129400.48999999999</v>
          </cell>
          <cell r="V139">
            <v>139</v>
          </cell>
        </row>
        <row r="140">
          <cell r="B140">
            <v>33203</v>
          </cell>
          <cell r="C140" t="str">
            <v>Healthy Start Academy</v>
          </cell>
          <cell r="D140">
            <v>1267860.8600000003</v>
          </cell>
          <cell r="E140">
            <v>1400711.38</v>
          </cell>
          <cell r="F140">
            <v>12715691.774200002</v>
          </cell>
          <cell r="G140">
            <v>19541158.916000001</v>
          </cell>
          <cell r="M140">
            <v>79264.840000000011</v>
          </cell>
          <cell r="V140">
            <v>140</v>
          </cell>
        </row>
        <row r="141">
          <cell r="B141">
            <v>33204</v>
          </cell>
          <cell r="C141" t="str">
            <v>Voyager Academy</v>
          </cell>
          <cell r="D141">
            <v>4636538.4700000025</v>
          </cell>
          <cell r="E141">
            <v>4874017.7599999988</v>
          </cell>
          <cell r="F141">
            <v>46426053.481499992</v>
          </cell>
          <cell r="G141">
            <v>68952111.42930001</v>
          </cell>
          <cell r="M141">
            <v>284204.88999999996</v>
          </cell>
          <cell r="V141">
            <v>141</v>
          </cell>
        </row>
        <row r="142">
          <cell r="B142">
            <v>33205</v>
          </cell>
          <cell r="C142" t="str">
            <v>Durham Technical Institute</v>
          </cell>
          <cell r="D142">
            <v>17003235.209999997</v>
          </cell>
          <cell r="E142">
            <v>17495640.5</v>
          </cell>
          <cell r="F142">
            <v>137046543.072</v>
          </cell>
          <cell r="G142">
            <v>190436540.39355904</v>
          </cell>
          <cell r="M142">
            <v>1025837.1900000001</v>
          </cell>
          <cell r="V142">
            <v>142</v>
          </cell>
        </row>
        <row r="143">
          <cell r="B143">
            <v>33206</v>
          </cell>
          <cell r="C143" t="str">
            <v>Bear Grass Charter School</v>
          </cell>
          <cell r="D143">
            <v>1281442.6299999999</v>
          </cell>
          <cell r="E143">
            <v>1272069.9199999997</v>
          </cell>
          <cell r="F143">
            <v>12167202.5986</v>
          </cell>
          <cell r="G143">
            <v>15561724.852200005</v>
          </cell>
          <cell r="M143">
            <v>72229.179999999993</v>
          </cell>
          <cell r="V143">
            <v>143</v>
          </cell>
        </row>
        <row r="144">
          <cell r="B144">
            <v>33207</v>
          </cell>
          <cell r="C144" t="str">
            <v>Invest Collegiate Charter (Buncombe)</v>
          </cell>
          <cell r="D144">
            <v>747052.84</v>
          </cell>
          <cell r="E144">
            <v>1940969.2600000007</v>
          </cell>
          <cell r="F144">
            <v>8592327.6204000004</v>
          </cell>
          <cell r="G144">
            <v>31930114.221099988</v>
          </cell>
          <cell r="M144">
            <v>137746.23000000001</v>
          </cell>
          <cell r="V144">
            <v>144</v>
          </cell>
        </row>
        <row r="145">
          <cell r="B145">
            <v>33208</v>
          </cell>
          <cell r="C145" t="str">
            <v>Kipp Halifax College Prep Charter</v>
          </cell>
          <cell r="D145">
            <v>233474.93999999997</v>
          </cell>
          <cell r="E145">
            <v>364821.84</v>
          </cell>
          <cell r="F145">
            <v>2361138.2366000004</v>
          </cell>
          <cell r="G145">
            <v>5103787.2952999994</v>
          </cell>
          <cell r="M145">
            <v>28186.83</v>
          </cell>
          <cell r="V145">
            <v>145</v>
          </cell>
        </row>
        <row r="146">
          <cell r="B146">
            <v>33209</v>
          </cell>
          <cell r="C146" t="str">
            <v>Pioneer Springs Community Charter</v>
          </cell>
          <cell r="D146">
            <v>478723.3</v>
          </cell>
          <cell r="E146">
            <v>801128.51</v>
          </cell>
          <cell r="F146">
            <v>5414746.1972000012</v>
          </cell>
          <cell r="G146">
            <v>11768698.4888</v>
          </cell>
          <cell r="M146">
            <v>45089.120000000003</v>
          </cell>
          <cell r="V146">
            <v>146</v>
          </cell>
        </row>
        <row r="147">
          <cell r="B147">
            <v>33300</v>
          </cell>
          <cell r="C147" t="str">
            <v>Edgecombe County Schools</v>
          </cell>
          <cell r="D147">
            <v>30039631.739999976</v>
          </cell>
          <cell r="E147">
            <v>30152921.930000052</v>
          </cell>
          <cell r="F147">
            <v>254249312.88950005</v>
          </cell>
          <cell r="G147">
            <v>340240809.52600038</v>
          </cell>
          <cell r="M147">
            <v>1724356.99</v>
          </cell>
          <cell r="V147">
            <v>147</v>
          </cell>
        </row>
        <row r="148">
          <cell r="B148">
            <v>33305</v>
          </cell>
          <cell r="C148" t="str">
            <v>Edgecombe Technical College</v>
          </cell>
          <cell r="D148">
            <v>9638960.1099999994</v>
          </cell>
          <cell r="E148">
            <v>9481893.4399999995</v>
          </cell>
          <cell r="F148">
            <v>67918415.264599994</v>
          </cell>
          <cell r="G148">
            <v>86758747.13913925</v>
          </cell>
          <cell r="M148">
            <v>553706.70000000007</v>
          </cell>
          <cell r="V148">
            <v>148</v>
          </cell>
        </row>
        <row r="149">
          <cell r="B149">
            <v>33400</v>
          </cell>
          <cell r="C149" t="str">
            <v>Winston-Salem-Forsyth County Schools</v>
          </cell>
          <cell r="D149">
            <v>267475359.33000049</v>
          </cell>
          <cell r="E149">
            <v>271727145.94999874</v>
          </cell>
          <cell r="F149">
            <v>2247124548.495707</v>
          </cell>
          <cell r="G149">
            <v>3025967618.994173</v>
          </cell>
          <cell r="M149">
            <v>15713796.310000002</v>
          </cell>
          <cell r="V149">
            <v>149</v>
          </cell>
        </row>
        <row r="150">
          <cell r="B150">
            <v>33402</v>
          </cell>
          <cell r="C150" t="str">
            <v>Arts Based Elementary Charter</v>
          </cell>
          <cell r="D150">
            <v>1600124.9800000007</v>
          </cell>
          <cell r="E150">
            <v>1807378.6900000004</v>
          </cell>
          <cell r="F150">
            <v>16724103.943499999</v>
          </cell>
          <cell r="G150">
            <v>23937073.506199997</v>
          </cell>
          <cell r="M150">
            <v>103491.48999999999</v>
          </cell>
          <cell r="V150">
            <v>150</v>
          </cell>
        </row>
        <row r="151">
          <cell r="B151">
            <v>33405</v>
          </cell>
          <cell r="C151" t="str">
            <v>Forsyth Technical Institute</v>
          </cell>
          <cell r="D151">
            <v>28325932.84999999</v>
          </cell>
          <cell r="E151">
            <v>29326717.320000004</v>
          </cell>
          <cell r="F151">
            <v>226003589.73210004</v>
          </cell>
          <cell r="G151">
            <v>304144971.65534997</v>
          </cell>
          <cell r="M151">
            <v>1679024.1600000001</v>
          </cell>
          <cell r="V151">
            <v>151</v>
          </cell>
        </row>
        <row r="152">
          <cell r="B152">
            <v>33500</v>
          </cell>
          <cell r="C152" t="str">
            <v>Franklin County Schools</v>
          </cell>
          <cell r="D152">
            <v>41685067.619999982</v>
          </cell>
          <cell r="E152">
            <v>43377886.109999992</v>
          </cell>
          <cell r="F152">
            <v>361955196.75179976</v>
          </cell>
          <cell r="G152">
            <v>505844242.20540476</v>
          </cell>
          <cell r="M152">
            <v>2528393.9399999995</v>
          </cell>
          <cell r="V152">
            <v>152</v>
          </cell>
        </row>
        <row r="153">
          <cell r="B153">
            <v>33501</v>
          </cell>
          <cell r="C153" t="str">
            <v>A Childs Garden Charter (AKA Cross Creek Charter)</v>
          </cell>
          <cell r="D153">
            <v>744154.34</v>
          </cell>
          <cell r="E153">
            <v>814819.99</v>
          </cell>
          <cell r="F153">
            <v>7457116.5794999991</v>
          </cell>
          <cell r="G153">
            <v>10504364.202400001</v>
          </cell>
          <cell r="M153">
            <v>49061.13</v>
          </cell>
          <cell r="V153">
            <v>153</v>
          </cell>
        </row>
        <row r="154">
          <cell r="B154">
            <v>33600</v>
          </cell>
          <cell r="C154" t="str">
            <v>Gaston County Schools</v>
          </cell>
          <cell r="D154">
            <v>132541224.41000038</v>
          </cell>
          <cell r="E154">
            <v>138243699.03999978</v>
          </cell>
          <cell r="F154">
            <v>1153602483.013</v>
          </cell>
          <cell r="G154">
            <v>1603241985.7174375</v>
          </cell>
          <cell r="M154">
            <v>8055759.8799999999</v>
          </cell>
          <cell r="V154">
            <v>154</v>
          </cell>
        </row>
        <row r="155">
          <cell r="B155">
            <v>33605</v>
          </cell>
          <cell r="C155" t="str">
            <v>Gaston College</v>
          </cell>
          <cell r="D155">
            <v>20628390.429999985</v>
          </cell>
          <cell r="E155">
            <v>21891172.329999983</v>
          </cell>
          <cell r="F155">
            <v>158200358.54609978</v>
          </cell>
          <cell r="G155">
            <v>213443448.58930016</v>
          </cell>
          <cell r="M155">
            <v>1278907.46</v>
          </cell>
          <cell r="V155">
            <v>155</v>
          </cell>
        </row>
        <row r="156">
          <cell r="B156">
            <v>33700</v>
          </cell>
          <cell r="C156" t="str">
            <v>Gates County Schools</v>
          </cell>
          <cell r="D156">
            <v>11002251.23000001</v>
          </cell>
          <cell r="E156">
            <v>10624542.059999999</v>
          </cell>
          <cell r="F156">
            <v>90149223.248599991</v>
          </cell>
          <cell r="G156">
            <v>113746970.07750002</v>
          </cell>
          <cell r="M156">
            <v>581800.07999999996</v>
          </cell>
          <cell r="V156">
            <v>156</v>
          </cell>
        </row>
        <row r="157">
          <cell r="B157">
            <v>33800</v>
          </cell>
          <cell r="C157" t="str">
            <v>Graham County Schools</v>
          </cell>
          <cell r="D157">
            <v>7488526.8900000053</v>
          </cell>
          <cell r="E157">
            <v>7657986.129999998</v>
          </cell>
          <cell r="F157">
            <v>63136367.960599981</v>
          </cell>
          <cell r="G157">
            <v>86004421.076900065</v>
          </cell>
          <cell r="M157">
            <v>448022.58999999997</v>
          </cell>
          <cell r="V157">
            <v>157</v>
          </cell>
        </row>
        <row r="158">
          <cell r="B158">
            <v>33900</v>
          </cell>
          <cell r="C158" t="str">
            <v>Granville County Schools And Oxford Orphanage</v>
          </cell>
          <cell r="D158">
            <v>38842735.289999992</v>
          </cell>
          <cell r="E158">
            <v>40592529.850000031</v>
          </cell>
          <cell r="F158">
            <v>330042793.80299991</v>
          </cell>
          <cell r="G158">
            <v>448699530.14413673</v>
          </cell>
          <cell r="M158">
            <v>2321466.9900000002</v>
          </cell>
          <cell r="V158">
            <v>158</v>
          </cell>
        </row>
        <row r="159">
          <cell r="B159">
            <v>34000</v>
          </cell>
          <cell r="C159" t="str">
            <v>Greene County Schools</v>
          </cell>
          <cell r="D159">
            <v>16898888.390000001</v>
          </cell>
          <cell r="E159">
            <v>16688110.669999991</v>
          </cell>
          <cell r="F159">
            <v>150543233.05450007</v>
          </cell>
          <cell r="G159">
            <v>195735824.92934257</v>
          </cell>
          <cell r="M159">
            <v>961712.79</v>
          </cell>
          <cell r="V159">
            <v>159</v>
          </cell>
        </row>
        <row r="160">
          <cell r="B160">
            <v>34100</v>
          </cell>
          <cell r="C160" t="str">
            <v>Guilford County Schools</v>
          </cell>
          <cell r="D160">
            <v>380089037.70000285</v>
          </cell>
          <cell r="E160">
            <v>379271646.59000385</v>
          </cell>
          <cell r="F160">
            <v>3367191402.8343058</v>
          </cell>
          <cell r="G160">
            <v>4441086748.0954542</v>
          </cell>
          <cell r="M160">
            <v>21659015.900000002</v>
          </cell>
          <cell r="V160">
            <v>160</v>
          </cell>
        </row>
        <row r="161">
          <cell r="B161">
            <v>34105</v>
          </cell>
          <cell r="C161" t="str">
            <v>Guilford Technical Community College</v>
          </cell>
          <cell r="D161">
            <v>35681492.379999988</v>
          </cell>
          <cell r="E161">
            <v>35328585.719999991</v>
          </cell>
          <cell r="F161">
            <v>291489891.90259999</v>
          </cell>
          <cell r="G161">
            <v>372585535.59367543</v>
          </cell>
          <cell r="M161">
            <v>2032892.2400000002</v>
          </cell>
          <cell r="V161">
            <v>161</v>
          </cell>
        </row>
        <row r="162">
          <cell r="B162">
            <v>34200</v>
          </cell>
          <cell r="C162" t="str">
            <v>Halifax County Schools</v>
          </cell>
          <cell r="D162">
            <v>18791556.239999983</v>
          </cell>
          <cell r="E162">
            <v>16579502.449999988</v>
          </cell>
          <cell r="F162">
            <v>148167777.89740002</v>
          </cell>
          <cell r="G162">
            <v>170585589.21027422</v>
          </cell>
          <cell r="M162">
            <v>895134.38</v>
          </cell>
          <cell r="V162">
            <v>162</v>
          </cell>
        </row>
        <row r="163">
          <cell r="B163">
            <v>34205</v>
          </cell>
          <cell r="C163" t="str">
            <v>Halifax Community College</v>
          </cell>
          <cell r="D163">
            <v>7243825.2300000023</v>
          </cell>
          <cell r="E163">
            <v>7032339.1499999976</v>
          </cell>
          <cell r="F163">
            <v>53943092.6435</v>
          </cell>
          <cell r="G163">
            <v>69599223.944643199</v>
          </cell>
          <cell r="M163">
            <v>398210.05</v>
          </cell>
          <cell r="V163">
            <v>163</v>
          </cell>
        </row>
        <row r="164">
          <cell r="B164">
            <v>34220</v>
          </cell>
          <cell r="C164" t="str">
            <v>Roanoke Rapids City Schools</v>
          </cell>
          <cell r="D164">
            <v>14949699.830000006</v>
          </cell>
          <cell r="E164">
            <v>15110977.050000003</v>
          </cell>
          <cell r="F164">
            <v>118429909.89819995</v>
          </cell>
          <cell r="G164">
            <v>155206534.69359991</v>
          </cell>
          <cell r="M164">
            <v>875993.44</v>
          </cell>
          <cell r="V164">
            <v>164</v>
          </cell>
        </row>
        <row r="165">
          <cell r="B165">
            <v>34230</v>
          </cell>
          <cell r="C165" t="str">
            <v>Weldon City Schools</v>
          </cell>
          <cell r="D165">
            <v>6700183.9900000012</v>
          </cell>
          <cell r="E165">
            <v>6807248.9900000021</v>
          </cell>
          <cell r="F165">
            <v>55045539.019500002</v>
          </cell>
          <cell r="G165">
            <v>73076508.394220456</v>
          </cell>
          <cell r="M165">
            <v>383407.63</v>
          </cell>
          <cell r="V165">
            <v>165</v>
          </cell>
        </row>
        <row r="166">
          <cell r="B166">
            <v>34300</v>
          </cell>
          <cell r="C166" t="str">
            <v>Harnett County Schools</v>
          </cell>
          <cell r="D166">
            <v>87666995.99999994</v>
          </cell>
          <cell r="E166">
            <v>88020095.33999981</v>
          </cell>
          <cell r="F166">
            <v>790961804.42079854</v>
          </cell>
          <cell r="G166">
            <v>1049072210.1307783</v>
          </cell>
          <cell r="M166">
            <v>5145791.63</v>
          </cell>
          <cell r="V166">
            <v>166</v>
          </cell>
        </row>
        <row r="167">
          <cell r="B167">
            <v>34400</v>
          </cell>
          <cell r="C167" t="str">
            <v>Haywood County Schools</v>
          </cell>
          <cell r="D167">
            <v>37703209.599999957</v>
          </cell>
          <cell r="E167">
            <v>38324638.400000051</v>
          </cell>
          <cell r="F167">
            <v>330333674.88579983</v>
          </cell>
          <cell r="G167">
            <v>445321897.43584991</v>
          </cell>
          <cell r="M167">
            <v>2200991.9500000002</v>
          </cell>
          <cell r="V167">
            <v>167</v>
          </cell>
        </row>
        <row r="168">
          <cell r="B168">
            <v>34405</v>
          </cell>
          <cell r="C168" t="str">
            <v>Haywood Technical College</v>
          </cell>
          <cell r="D168">
            <v>7796539.9800000051</v>
          </cell>
          <cell r="E168">
            <v>8141265.6999999993</v>
          </cell>
          <cell r="F168">
            <v>67443710.810500026</v>
          </cell>
          <cell r="G168">
            <v>93311472.113350034</v>
          </cell>
          <cell r="M168">
            <v>470881.04</v>
          </cell>
          <cell r="V168">
            <v>168</v>
          </cell>
        </row>
        <row r="169">
          <cell r="B169">
            <v>34500</v>
          </cell>
          <cell r="C169" t="str">
            <v>Henderson County Schools</v>
          </cell>
          <cell r="D169">
            <v>65171651.7999999</v>
          </cell>
          <cell r="E169">
            <v>66754769.790000111</v>
          </cell>
          <cell r="F169">
            <v>561355987.82840014</v>
          </cell>
          <cell r="G169">
            <v>765261550.13365066</v>
          </cell>
          <cell r="M169">
            <v>3820570.3299999996</v>
          </cell>
          <cell r="V169">
            <v>169</v>
          </cell>
        </row>
        <row r="170">
          <cell r="B170">
            <v>34501</v>
          </cell>
          <cell r="C170" t="str">
            <v>Mountain Community School</v>
          </cell>
          <cell r="D170">
            <v>804887.60000000009</v>
          </cell>
          <cell r="E170">
            <v>756108.58000000007</v>
          </cell>
          <cell r="F170">
            <v>7235431.0033</v>
          </cell>
          <cell r="G170">
            <v>8785160.5747999996</v>
          </cell>
          <cell r="M170">
            <v>43751.279999999992</v>
          </cell>
          <cell r="V170">
            <v>170</v>
          </cell>
        </row>
        <row r="171">
          <cell r="B171">
            <v>34505</v>
          </cell>
          <cell r="C171" t="str">
            <v>Blue Ridge Community College</v>
          </cell>
          <cell r="D171">
            <v>9196687.3600000031</v>
          </cell>
          <cell r="E171">
            <v>9672640.7699999996</v>
          </cell>
          <cell r="F171">
            <v>69681023.913699985</v>
          </cell>
          <cell r="G171">
            <v>94589426.762144983</v>
          </cell>
          <cell r="M171">
            <v>550374.14999999991</v>
          </cell>
          <cell r="V171">
            <v>171</v>
          </cell>
        </row>
        <row r="172">
          <cell r="B172">
            <v>34600</v>
          </cell>
          <cell r="C172" t="str">
            <v>Hertford County Schools</v>
          </cell>
          <cell r="D172">
            <v>16989970.689999994</v>
          </cell>
          <cell r="E172">
            <v>16910461.929999992</v>
          </cell>
          <cell r="F172">
            <v>137730573.17679998</v>
          </cell>
          <cell r="G172">
            <v>180240834.44930002</v>
          </cell>
          <cell r="M172">
            <v>969396.17</v>
          </cell>
          <cell r="V172">
            <v>172</v>
          </cell>
        </row>
        <row r="173">
          <cell r="B173">
            <v>34605</v>
          </cell>
          <cell r="C173" t="str">
            <v>Roanoke-Chowan Community College</v>
          </cell>
          <cell r="D173">
            <v>3903033.63</v>
          </cell>
          <cell r="E173">
            <v>4201772.21</v>
          </cell>
          <cell r="F173">
            <v>29988984.926500004</v>
          </cell>
          <cell r="G173">
            <v>42171665.991499998</v>
          </cell>
          <cell r="M173">
            <v>241490.59</v>
          </cell>
          <cell r="V173">
            <v>173</v>
          </cell>
        </row>
        <row r="174">
          <cell r="B174">
            <v>34700</v>
          </cell>
          <cell r="C174" t="str">
            <v>Hoke County Schools</v>
          </cell>
          <cell r="D174">
            <v>38046585.169999994</v>
          </cell>
          <cell r="E174">
            <v>39591307.19000005</v>
          </cell>
          <cell r="F174">
            <v>355386227.61370003</v>
          </cell>
          <cell r="G174">
            <v>502347260.23419255</v>
          </cell>
          <cell r="M174">
            <v>2283360.0299999998</v>
          </cell>
          <cell r="V174">
            <v>174</v>
          </cell>
        </row>
        <row r="175">
          <cell r="B175">
            <v>34800</v>
          </cell>
          <cell r="C175" t="str">
            <v>Hyde County Schools</v>
          </cell>
          <cell r="D175">
            <v>4912898.5600000024</v>
          </cell>
          <cell r="E175">
            <v>5121679.4700000016</v>
          </cell>
          <cell r="F175">
            <v>36137845.977499999</v>
          </cell>
          <cell r="G175">
            <v>51423047.80969999</v>
          </cell>
          <cell r="M175">
            <v>302836.2</v>
          </cell>
          <cell r="V175">
            <v>175</v>
          </cell>
        </row>
        <row r="176">
          <cell r="B176">
            <v>34900</v>
          </cell>
          <cell r="C176" t="str">
            <v>Iredell County Schools</v>
          </cell>
          <cell r="D176">
            <v>95953710.000000164</v>
          </cell>
          <cell r="E176">
            <v>96933813.520000041</v>
          </cell>
          <cell r="F176">
            <v>827633809.60330069</v>
          </cell>
          <cell r="G176">
            <v>1094443212.7282977</v>
          </cell>
          <cell r="M176">
            <v>5516097.8100000005</v>
          </cell>
          <cell r="V176">
            <v>176</v>
          </cell>
        </row>
        <row r="177">
          <cell r="B177">
            <v>34901</v>
          </cell>
          <cell r="C177" t="str">
            <v>American Renaissance Middle School</v>
          </cell>
          <cell r="D177">
            <v>2047338.7399999998</v>
          </cell>
          <cell r="E177">
            <v>2162233.81</v>
          </cell>
          <cell r="F177">
            <v>19571119.108699996</v>
          </cell>
          <cell r="G177">
            <v>27909201.869599998</v>
          </cell>
          <cell r="M177">
            <v>122589.16000000002</v>
          </cell>
          <cell r="V177">
            <v>177</v>
          </cell>
        </row>
        <row r="178">
          <cell r="B178">
            <v>34903</v>
          </cell>
          <cell r="C178" t="str">
            <v>Success Institute</v>
          </cell>
          <cell r="D178">
            <v>295846.37</v>
          </cell>
          <cell r="E178">
            <v>241292.06</v>
          </cell>
          <cell r="F178">
            <v>1952862.3412000001</v>
          </cell>
          <cell r="G178">
            <v>1750220.3961999998</v>
          </cell>
          <cell r="M178">
            <v>15207.669999999998</v>
          </cell>
          <cell r="V178">
            <v>178</v>
          </cell>
        </row>
        <row r="179">
          <cell r="B179">
            <v>34905</v>
          </cell>
          <cell r="C179" t="str">
            <v>Mitchell Community College</v>
          </cell>
          <cell r="D179">
            <v>10861096.220000008</v>
          </cell>
          <cell r="E179">
            <v>10185169.599999998</v>
          </cell>
          <cell r="F179">
            <v>88254760.301699966</v>
          </cell>
          <cell r="G179">
            <v>110145218.94029997</v>
          </cell>
          <cell r="M179">
            <v>574849.68999999994</v>
          </cell>
          <cell r="V179">
            <v>179</v>
          </cell>
        </row>
        <row r="180">
          <cell r="B180">
            <v>34910</v>
          </cell>
          <cell r="C180" t="str">
            <v>Mooresville City Schools</v>
          </cell>
          <cell r="D180">
            <v>27815335.029999979</v>
          </cell>
          <cell r="E180">
            <v>28760253.99000001</v>
          </cell>
          <cell r="F180">
            <v>249116192.37790003</v>
          </cell>
          <cell r="G180">
            <v>344826539.49079365</v>
          </cell>
          <cell r="M180">
            <v>1663838.31</v>
          </cell>
          <cell r="V180">
            <v>180</v>
          </cell>
        </row>
        <row r="181">
          <cell r="B181">
            <v>35000</v>
          </cell>
          <cell r="C181" t="str">
            <v>Jackson County Schools</v>
          </cell>
          <cell r="D181">
            <v>18809247.109999999</v>
          </cell>
          <cell r="E181">
            <v>18923949.79000001</v>
          </cell>
          <cell r="F181">
            <v>165578477.62439996</v>
          </cell>
          <cell r="G181">
            <v>221604541.90329152</v>
          </cell>
          <cell r="M181">
            <v>1123383.75</v>
          </cell>
          <cell r="V181">
            <v>181</v>
          </cell>
        </row>
        <row r="182">
          <cell r="B182">
            <v>35005</v>
          </cell>
          <cell r="C182" t="str">
            <v>Southwestern Community College</v>
          </cell>
          <cell r="D182">
            <v>9040718.5099999942</v>
          </cell>
          <cell r="E182">
            <v>9473854.3199999947</v>
          </cell>
          <cell r="F182">
            <v>76549898.889899999</v>
          </cell>
          <cell r="G182">
            <v>104446843.56925759</v>
          </cell>
          <cell r="M182">
            <v>546952.01</v>
          </cell>
          <cell r="V182">
            <v>182</v>
          </cell>
        </row>
        <row r="183">
          <cell r="B183">
            <v>35100</v>
          </cell>
          <cell r="C183" t="str">
            <v>Johnston County Schools</v>
          </cell>
          <cell r="D183">
            <v>155746591.00000027</v>
          </cell>
          <cell r="E183">
            <v>160761230.99999928</v>
          </cell>
          <cell r="F183">
            <v>1419794838.4342992</v>
          </cell>
          <cell r="G183">
            <v>1943610128.088058</v>
          </cell>
          <cell r="M183">
            <v>9279436.1999999993</v>
          </cell>
          <cell r="V183">
            <v>183</v>
          </cell>
        </row>
        <row r="184">
          <cell r="B184">
            <v>35105</v>
          </cell>
          <cell r="C184" t="str">
            <v>Johnston Technical College</v>
          </cell>
          <cell r="D184">
            <v>14689301.380000019</v>
          </cell>
          <cell r="E184">
            <v>15728539.479999999</v>
          </cell>
          <cell r="F184">
            <v>130060784.8611999</v>
          </cell>
          <cell r="G184">
            <v>180913688.44229022</v>
          </cell>
          <cell r="M184">
            <v>887406.2100000002</v>
          </cell>
          <cell r="V184">
            <v>184</v>
          </cell>
        </row>
        <row r="185">
          <cell r="B185">
            <v>35106</v>
          </cell>
          <cell r="C185" t="str">
            <v>Neuse Charter School</v>
          </cell>
          <cell r="D185">
            <v>2897664.0999999996</v>
          </cell>
          <cell r="E185">
            <v>3395559.830000001</v>
          </cell>
          <cell r="F185">
            <v>29906751.935900003</v>
          </cell>
          <cell r="G185">
            <v>45347219.3248</v>
          </cell>
          <cell r="M185">
            <v>191932.71</v>
          </cell>
          <cell r="V185">
            <v>185</v>
          </cell>
        </row>
        <row r="186">
          <cell r="B186">
            <v>35200</v>
          </cell>
          <cell r="C186" t="str">
            <v>Jones County Schools</v>
          </cell>
          <cell r="D186">
            <v>7932774.8499999987</v>
          </cell>
          <cell r="E186">
            <v>8278732.1899999976</v>
          </cell>
          <cell r="F186">
            <v>61090043.161999963</v>
          </cell>
          <cell r="G186">
            <v>83553045.66460003</v>
          </cell>
          <cell r="M186">
            <v>476656.06</v>
          </cell>
          <cell r="V186">
            <v>186</v>
          </cell>
        </row>
        <row r="187">
          <cell r="B187">
            <v>35300</v>
          </cell>
          <cell r="C187" t="str">
            <v>Sanford-Lee County Board Of Education</v>
          </cell>
          <cell r="D187">
            <v>46228675.499999963</v>
          </cell>
          <cell r="E187">
            <v>47527684.359999925</v>
          </cell>
          <cell r="F187">
            <v>405789074.6906001</v>
          </cell>
          <cell r="G187">
            <v>569720738.94249952</v>
          </cell>
          <cell r="M187">
            <v>2829384.72</v>
          </cell>
          <cell r="V187">
            <v>187</v>
          </cell>
        </row>
        <row r="188">
          <cell r="B188">
            <v>35305</v>
          </cell>
          <cell r="C188" t="str">
            <v>Central Carolina Community College</v>
          </cell>
          <cell r="D188">
            <v>17606707.239999987</v>
          </cell>
          <cell r="E188">
            <v>18830477.289999992</v>
          </cell>
          <cell r="F188">
            <v>147185182.02880001</v>
          </cell>
          <cell r="G188">
            <v>214516259.31055698</v>
          </cell>
          <cell r="M188">
            <v>1121723.2100000002</v>
          </cell>
          <cell r="V188">
            <v>188</v>
          </cell>
        </row>
        <row r="189">
          <cell r="B189">
            <v>35400</v>
          </cell>
          <cell r="C189" t="str">
            <v>Lenoir County Schools</v>
          </cell>
          <cell r="D189">
            <v>41247451.629999936</v>
          </cell>
          <cell r="E189">
            <v>41850396.309999958</v>
          </cell>
          <cell r="F189">
            <v>341011721.65120065</v>
          </cell>
          <cell r="G189">
            <v>455841642.2640931</v>
          </cell>
          <cell r="M189">
            <v>2417648.89</v>
          </cell>
          <cell r="V189">
            <v>189</v>
          </cell>
        </row>
        <row r="190">
          <cell r="B190">
            <v>35401</v>
          </cell>
          <cell r="C190" t="str">
            <v>Childrens Village Academy</v>
          </cell>
          <cell r="D190">
            <v>371769.55</v>
          </cell>
          <cell r="E190">
            <v>344520.31</v>
          </cell>
          <cell r="F190">
            <v>3208962.2691000002</v>
          </cell>
          <cell r="G190">
            <v>4197896.2397000007</v>
          </cell>
          <cell r="M190">
            <v>22698.78</v>
          </cell>
          <cell r="V190">
            <v>190</v>
          </cell>
        </row>
        <row r="191">
          <cell r="B191">
            <v>35405</v>
          </cell>
          <cell r="C191" t="str">
            <v>Lenoir County Community College</v>
          </cell>
          <cell r="D191">
            <v>13499277.029999997</v>
          </cell>
          <cell r="E191">
            <v>14071193.000000006</v>
          </cell>
          <cell r="F191">
            <v>112003256.63830002</v>
          </cell>
          <cell r="G191">
            <v>158082423.65269998</v>
          </cell>
          <cell r="M191">
            <v>816379.52</v>
          </cell>
          <cell r="V191">
            <v>191</v>
          </cell>
        </row>
        <row r="192">
          <cell r="B192">
            <v>35500</v>
          </cell>
          <cell r="C192" t="str">
            <v>Lincoln County Schools</v>
          </cell>
          <cell r="D192">
            <v>54233858.759999864</v>
          </cell>
          <cell r="E192">
            <v>55798882.090000018</v>
          </cell>
          <cell r="F192">
            <v>481781308.9702996</v>
          </cell>
          <cell r="G192">
            <v>649863438.98545659</v>
          </cell>
          <cell r="M192">
            <v>3177916.0800000005</v>
          </cell>
          <cell r="V192">
            <v>192</v>
          </cell>
        </row>
        <row r="193">
          <cell r="B193">
            <v>35600</v>
          </cell>
          <cell r="C193" t="str">
            <v>Macon County Schools</v>
          </cell>
          <cell r="D193">
            <v>22146187.539999947</v>
          </cell>
          <cell r="E193">
            <v>22403744.750000019</v>
          </cell>
          <cell r="F193">
            <v>187976347.73040006</v>
          </cell>
          <cell r="G193">
            <v>249039963.56705093</v>
          </cell>
          <cell r="M193">
            <v>1305102.3500000003</v>
          </cell>
          <cell r="V193">
            <v>193</v>
          </cell>
        </row>
        <row r="194">
          <cell r="B194">
            <v>35700</v>
          </cell>
          <cell r="C194" t="str">
            <v>Madison County Schools</v>
          </cell>
          <cell r="D194">
            <v>12825790.349999998</v>
          </cell>
          <cell r="E194">
            <v>12609939.180000005</v>
          </cell>
          <cell r="F194">
            <v>111991217.40370001</v>
          </cell>
          <cell r="G194">
            <v>140294928.03499994</v>
          </cell>
          <cell r="M194">
            <v>740681.17</v>
          </cell>
          <cell r="V194">
            <v>194</v>
          </cell>
        </row>
        <row r="195">
          <cell r="B195">
            <v>35800</v>
          </cell>
          <cell r="C195" t="str">
            <v>Martin County Schools</v>
          </cell>
          <cell r="D195">
            <v>20140409.27</v>
          </cell>
          <cell r="E195">
            <v>19721483.920000002</v>
          </cell>
          <cell r="F195">
            <v>158297787.06939995</v>
          </cell>
          <cell r="G195">
            <v>202087906.11369976</v>
          </cell>
          <cell r="M195">
            <v>1132700.52</v>
          </cell>
          <cell r="V195">
            <v>195</v>
          </cell>
        </row>
        <row r="196">
          <cell r="B196">
            <v>35805</v>
          </cell>
          <cell r="C196" t="str">
            <v>Martin Community College</v>
          </cell>
          <cell r="D196">
            <v>3054730.0500000007</v>
          </cell>
          <cell r="E196">
            <v>3495280.6200000006</v>
          </cell>
          <cell r="F196">
            <v>23109713.635900009</v>
          </cell>
          <cell r="G196">
            <v>31612496.356900003</v>
          </cell>
          <cell r="M196">
            <v>210359.18</v>
          </cell>
          <cell r="V196">
            <v>196</v>
          </cell>
        </row>
        <row r="197">
          <cell r="B197">
            <v>35900</v>
          </cell>
          <cell r="C197" t="str">
            <v>Mcdowell County Schools</v>
          </cell>
          <cell r="D197">
            <v>32296410.949999969</v>
          </cell>
          <cell r="E197">
            <v>33198038.550000027</v>
          </cell>
          <cell r="F197">
            <v>282897174.7049998</v>
          </cell>
          <cell r="G197">
            <v>379024722.38289273</v>
          </cell>
          <cell r="M197">
            <v>1899327.8199999998</v>
          </cell>
          <cell r="V197">
            <v>197</v>
          </cell>
        </row>
        <row r="198">
          <cell r="B198">
            <v>35905</v>
          </cell>
          <cell r="C198" t="str">
            <v>Mcdowell Technical College</v>
          </cell>
          <cell r="D198">
            <v>5550163.2800000012</v>
          </cell>
          <cell r="E198">
            <v>5626005.3199999994</v>
          </cell>
          <cell r="F198">
            <v>40331169.474400021</v>
          </cell>
          <cell r="G198">
            <v>49838384.816099986</v>
          </cell>
          <cell r="M198">
            <v>326862.16000000003</v>
          </cell>
          <cell r="V198">
            <v>198</v>
          </cell>
        </row>
        <row r="199">
          <cell r="B199">
            <v>36000</v>
          </cell>
          <cell r="C199" t="str">
            <v>Charlotte-Mecklenburg County Schools</v>
          </cell>
          <cell r="D199">
            <v>681625731.35000134</v>
          </cell>
          <cell r="E199">
            <v>714265233.25000679</v>
          </cell>
          <cell r="F199">
            <v>6344928233.2403946</v>
          </cell>
          <cell r="G199">
            <v>8895219968.9437866</v>
          </cell>
          <cell r="M199">
            <v>41564996.18</v>
          </cell>
          <cell r="V199">
            <v>199</v>
          </cell>
        </row>
        <row r="200">
          <cell r="B200">
            <v>36001</v>
          </cell>
          <cell r="C200" t="str">
            <v>Community Charter School</v>
          </cell>
          <cell r="D200">
            <v>372417.35</v>
          </cell>
          <cell r="E200">
            <v>353785.51</v>
          </cell>
          <cell r="F200">
            <v>3595364.1063999999</v>
          </cell>
          <cell r="G200">
            <v>4542279.4012000002</v>
          </cell>
          <cell r="M200">
            <v>20743.060000000001</v>
          </cell>
          <cell r="V200">
            <v>200</v>
          </cell>
        </row>
        <row r="201">
          <cell r="B201">
            <v>36002</v>
          </cell>
          <cell r="C201" t="str">
            <v>Kennedy Charter</v>
          </cell>
          <cell r="D201">
            <v>2425078.2400000002</v>
          </cell>
          <cell r="E201">
            <v>1857050.5799999996</v>
          </cell>
          <cell r="F201">
            <v>25196002.790000003</v>
          </cell>
          <cell r="G201">
            <v>24992530.963199999</v>
          </cell>
          <cell r="M201">
            <v>100328.58999999998</v>
          </cell>
          <cell r="V201">
            <v>201</v>
          </cell>
        </row>
        <row r="202">
          <cell r="B202">
            <v>36003</v>
          </cell>
          <cell r="C202" t="str">
            <v>Community School Of Davidson</v>
          </cell>
          <cell r="D202">
            <v>4658513.9599999981</v>
          </cell>
          <cell r="E202">
            <v>4819997.4300000006</v>
          </cell>
          <cell r="F202">
            <v>48379237.402099974</v>
          </cell>
          <cell r="G202">
            <v>66010446.137750059</v>
          </cell>
          <cell r="M202">
            <v>279634.84000000003</v>
          </cell>
          <cell r="V202">
            <v>202</v>
          </cell>
        </row>
        <row r="203">
          <cell r="B203">
            <v>36004</v>
          </cell>
          <cell r="C203" t="str">
            <v>Corvian Community School</v>
          </cell>
          <cell r="D203">
            <v>1786867.3900000006</v>
          </cell>
          <cell r="E203">
            <v>2255330.2499999995</v>
          </cell>
          <cell r="F203">
            <v>19739524.042199999</v>
          </cell>
          <cell r="G203">
            <v>33599579.738799989</v>
          </cell>
          <cell r="M203">
            <v>131096.16999999998</v>
          </cell>
          <cell r="V203">
            <v>203</v>
          </cell>
        </row>
        <row r="204">
          <cell r="B204">
            <v>36005</v>
          </cell>
          <cell r="C204" t="str">
            <v>Central Piedmont Community College</v>
          </cell>
          <cell r="D204">
            <v>65165142.030000031</v>
          </cell>
          <cell r="E204">
            <v>69143334.120000049</v>
          </cell>
          <cell r="F204">
            <v>531054589.96099967</v>
          </cell>
          <cell r="G204">
            <v>756899607.51857007</v>
          </cell>
          <cell r="M204">
            <v>4000939.22</v>
          </cell>
          <cell r="V204">
            <v>204</v>
          </cell>
        </row>
        <row r="205">
          <cell r="B205">
            <v>36006</v>
          </cell>
          <cell r="C205" t="str">
            <v>Lake Norman Charter School</v>
          </cell>
          <cell r="D205">
            <v>5823841.2600000016</v>
          </cell>
          <cell r="E205">
            <v>6132666.4799999995</v>
          </cell>
          <cell r="F205">
            <v>60069189.214000031</v>
          </cell>
          <cell r="G205">
            <v>82296269.40169999</v>
          </cell>
          <cell r="M205">
            <v>351875.18</v>
          </cell>
          <cell r="V205">
            <v>205</v>
          </cell>
        </row>
        <row r="206">
          <cell r="B206">
            <v>36007</v>
          </cell>
          <cell r="C206" t="str">
            <v>Socrates Academy</v>
          </cell>
          <cell r="D206">
            <v>2071786.96</v>
          </cell>
          <cell r="E206">
            <v>2123885.6199999996</v>
          </cell>
          <cell r="F206">
            <v>20947455.407699998</v>
          </cell>
          <cell r="G206">
            <v>27996668.607399989</v>
          </cell>
          <cell r="M206">
            <v>124428.83</v>
          </cell>
          <cell r="V206">
            <v>206</v>
          </cell>
        </row>
        <row r="207">
          <cell r="B207">
            <v>36008</v>
          </cell>
          <cell r="C207" t="str">
            <v>Pine Lake Prep Charter</v>
          </cell>
          <cell r="D207">
            <v>5639232.1999999993</v>
          </cell>
          <cell r="E207">
            <v>5994908.870000002</v>
          </cell>
          <cell r="F207">
            <v>61533643.993499979</v>
          </cell>
          <cell r="G207">
            <v>87251733.359599978</v>
          </cell>
          <cell r="M207">
            <v>336740.07999999996</v>
          </cell>
          <cell r="V207">
            <v>207</v>
          </cell>
        </row>
        <row r="208">
          <cell r="B208">
            <v>36009</v>
          </cell>
          <cell r="C208" t="str">
            <v>Charlotte Secondary Charter</v>
          </cell>
          <cell r="D208">
            <v>1668773.7199999997</v>
          </cell>
          <cell r="E208">
            <v>1841895.1</v>
          </cell>
          <cell r="F208">
            <v>16918037.484999999</v>
          </cell>
          <cell r="G208">
            <v>27122899.102750003</v>
          </cell>
          <cell r="M208">
            <v>110076.58</v>
          </cell>
          <cell r="V208">
            <v>208</v>
          </cell>
        </row>
        <row r="209">
          <cell r="B209">
            <v>36100</v>
          </cell>
          <cell r="C209" t="str">
            <v>Mitchell County Schools</v>
          </cell>
          <cell r="D209">
            <v>10832002.170000002</v>
          </cell>
          <cell r="E209">
            <v>10989867.26999999</v>
          </cell>
          <cell r="F209">
            <v>87150476.48909995</v>
          </cell>
          <cell r="G209">
            <v>114527189.78119996</v>
          </cell>
          <cell r="M209">
            <v>628618.34</v>
          </cell>
          <cell r="V209">
            <v>209</v>
          </cell>
        </row>
        <row r="210">
          <cell r="B210">
            <v>36102</v>
          </cell>
          <cell r="C210" t="str">
            <v>Kipp Charlotte Charter</v>
          </cell>
          <cell r="D210">
            <v>1482553.2</v>
          </cell>
          <cell r="E210">
            <v>1834403.22</v>
          </cell>
          <cell r="F210">
            <v>16364264.1558</v>
          </cell>
          <cell r="G210">
            <v>27713089.4113</v>
          </cell>
          <cell r="M210">
            <v>102156.22</v>
          </cell>
          <cell r="V210">
            <v>210</v>
          </cell>
        </row>
        <row r="211">
          <cell r="B211">
            <v>36105</v>
          </cell>
          <cell r="C211" t="str">
            <v>Mayland Technical College</v>
          </cell>
          <cell r="D211">
            <v>6093298.2900000019</v>
          </cell>
          <cell r="E211">
            <v>5969869.6899999995</v>
          </cell>
          <cell r="F211">
            <v>45558500.696099989</v>
          </cell>
          <cell r="G211">
            <v>58669980.106100015</v>
          </cell>
          <cell r="M211">
            <v>351269.18999999994</v>
          </cell>
          <cell r="V211">
            <v>211</v>
          </cell>
        </row>
        <row r="212">
          <cell r="B212">
            <v>36200</v>
          </cell>
          <cell r="C212" t="str">
            <v>Montgomery County Schools</v>
          </cell>
          <cell r="D212">
            <v>21942123.84</v>
          </cell>
          <cell r="E212">
            <v>22195620.610000007</v>
          </cell>
          <cell r="F212">
            <v>172980741.7345998</v>
          </cell>
          <cell r="G212">
            <v>235217459.57333708</v>
          </cell>
          <cell r="M212">
            <v>1280053.18</v>
          </cell>
          <cell r="V212">
            <v>212</v>
          </cell>
        </row>
        <row r="213">
          <cell r="B213">
            <v>36205</v>
          </cell>
          <cell r="C213" t="str">
            <v>Montgomery Community College</v>
          </cell>
          <cell r="D213">
            <v>3841057.79</v>
          </cell>
          <cell r="E213">
            <v>3891820.2999999989</v>
          </cell>
          <cell r="F213">
            <v>30920111.273899991</v>
          </cell>
          <cell r="G213">
            <v>41496389.026300006</v>
          </cell>
          <cell r="M213">
            <v>223448.52</v>
          </cell>
          <cell r="V213">
            <v>213</v>
          </cell>
        </row>
        <row r="214">
          <cell r="B214">
            <v>36300</v>
          </cell>
          <cell r="C214" t="str">
            <v>Moore County Schools</v>
          </cell>
          <cell r="D214">
            <v>62785133.499999993</v>
          </cell>
          <cell r="E214">
            <v>65112504.539999925</v>
          </cell>
          <cell r="F214">
            <v>539842785.9162997</v>
          </cell>
          <cell r="G214">
            <v>743835092.31826484</v>
          </cell>
          <cell r="M214">
            <v>3827040.9699999993</v>
          </cell>
          <cell r="V214">
            <v>214</v>
          </cell>
        </row>
        <row r="215">
          <cell r="B215">
            <v>36301</v>
          </cell>
          <cell r="C215" t="str">
            <v>Academy Of Moore County</v>
          </cell>
          <cell r="D215">
            <v>648816.75</v>
          </cell>
          <cell r="E215">
            <v>726906.58000000007</v>
          </cell>
          <cell r="F215">
            <v>5795161.1009999998</v>
          </cell>
          <cell r="G215">
            <v>9600362.6270000003</v>
          </cell>
          <cell r="M215">
            <v>40808.53</v>
          </cell>
          <cell r="V215">
            <v>215</v>
          </cell>
        </row>
        <row r="216">
          <cell r="B216">
            <v>36302</v>
          </cell>
          <cell r="C216" t="str">
            <v>Stars Charter School</v>
          </cell>
          <cell r="D216">
            <v>1398097.9100000001</v>
          </cell>
          <cell r="E216">
            <v>1436669.5200000003</v>
          </cell>
          <cell r="F216">
            <v>13425178.953499999</v>
          </cell>
          <cell r="G216">
            <v>18896299.531399991</v>
          </cell>
          <cell r="M216">
            <v>81262.929999999993</v>
          </cell>
          <cell r="V216">
            <v>216</v>
          </cell>
        </row>
        <row r="217">
          <cell r="B217">
            <v>36305</v>
          </cell>
          <cell r="C217" t="str">
            <v>Sandhills Community College</v>
          </cell>
          <cell r="D217">
            <v>14337065.23</v>
          </cell>
          <cell r="E217">
            <v>14893977.860000012</v>
          </cell>
          <cell r="F217">
            <v>107568019.03640008</v>
          </cell>
          <cell r="G217">
            <v>149767204.85058302</v>
          </cell>
          <cell r="M217">
            <v>853154.71000000008</v>
          </cell>
          <cell r="V217">
            <v>217</v>
          </cell>
        </row>
        <row r="218">
          <cell r="B218">
            <v>36400</v>
          </cell>
          <cell r="C218" t="str">
            <v>Nash-Rocky Mount Schools</v>
          </cell>
          <cell r="D218">
            <v>72903363.039999947</v>
          </cell>
          <cell r="E218">
            <v>73556121.539999887</v>
          </cell>
          <cell r="F218">
            <v>597417872.85470033</v>
          </cell>
          <cell r="G218">
            <v>798178934.62570596</v>
          </cell>
          <cell r="M218">
            <v>4324194.4699999988</v>
          </cell>
          <cell r="V218">
            <v>218</v>
          </cell>
        </row>
        <row r="219">
          <cell r="B219">
            <v>36405</v>
          </cell>
          <cell r="C219" t="str">
            <v>Nash Technical College</v>
          </cell>
          <cell r="D219">
            <v>11692311.660000008</v>
          </cell>
          <cell r="E219">
            <v>12522920.060000004</v>
          </cell>
          <cell r="F219">
            <v>95025215.57510002</v>
          </cell>
          <cell r="G219">
            <v>135739117.66581658</v>
          </cell>
          <cell r="M219">
            <v>730429.57000000007</v>
          </cell>
          <cell r="V219">
            <v>219</v>
          </cell>
        </row>
        <row r="220">
          <cell r="B220">
            <v>36500</v>
          </cell>
          <cell r="C220" t="str">
            <v>New Hanover County Schools</v>
          </cell>
          <cell r="D220">
            <v>135092597.5099999</v>
          </cell>
          <cell r="E220">
            <v>137779977.63999993</v>
          </cell>
          <cell r="F220">
            <v>1152882798.6836998</v>
          </cell>
          <cell r="G220">
            <v>1576913735.8970599</v>
          </cell>
          <cell r="M220">
            <v>7912128.7299999995</v>
          </cell>
          <cell r="V220">
            <v>220</v>
          </cell>
        </row>
        <row r="221">
          <cell r="B221">
            <v>36501</v>
          </cell>
          <cell r="C221" t="str">
            <v>Cape Fear Center For Inquiry</v>
          </cell>
          <cell r="D221">
            <v>1583938.7699999998</v>
          </cell>
          <cell r="E221">
            <v>1499516.45</v>
          </cell>
          <cell r="F221">
            <v>14106043.319899995</v>
          </cell>
          <cell r="G221">
            <v>18846349.271299999</v>
          </cell>
          <cell r="M221">
            <v>85130.3</v>
          </cell>
          <cell r="V221">
            <v>221</v>
          </cell>
        </row>
        <row r="222">
          <cell r="B222">
            <v>36502</v>
          </cell>
          <cell r="C222" t="str">
            <v>Wilmington Preparatory Academy</v>
          </cell>
          <cell r="D222">
            <v>560379.66</v>
          </cell>
          <cell r="E222">
            <v>539505.5</v>
          </cell>
          <cell r="F222">
            <v>5876054.9932999983</v>
          </cell>
          <cell r="G222">
            <v>7778712.3083000015</v>
          </cell>
          <cell r="M222">
            <v>31806.739999999994</v>
          </cell>
          <cell r="V222">
            <v>222</v>
          </cell>
        </row>
        <row r="223">
          <cell r="B223">
            <v>36505</v>
          </cell>
          <cell r="C223" t="str">
            <v>Cape Fear Community College</v>
          </cell>
          <cell r="D223">
            <v>28826965.719999984</v>
          </cell>
          <cell r="E223">
            <v>29087117.839999989</v>
          </cell>
          <cell r="F223">
            <v>236703345.02600005</v>
          </cell>
          <cell r="G223">
            <v>314693107.06327885</v>
          </cell>
          <cell r="M223">
            <v>1739101.93</v>
          </cell>
          <cell r="V223">
            <v>223</v>
          </cell>
        </row>
        <row r="224">
          <cell r="B224">
            <v>36600</v>
          </cell>
          <cell r="C224" t="str">
            <v>Northampton County Schools</v>
          </cell>
          <cell r="D224">
            <v>11823180.790000005</v>
          </cell>
          <cell r="E224">
            <v>11393591.629999992</v>
          </cell>
          <cell r="F224">
            <v>93567183.885199919</v>
          </cell>
          <cell r="G224">
            <v>116482565.12861156</v>
          </cell>
          <cell r="M224">
            <v>670916.19999999995</v>
          </cell>
          <cell r="V224">
            <v>224</v>
          </cell>
        </row>
        <row r="225">
          <cell r="B225">
            <v>36601</v>
          </cell>
          <cell r="C225" t="str">
            <v>Gaston College Preparatory Charter</v>
          </cell>
          <cell r="D225">
            <v>3706030.3400000003</v>
          </cell>
          <cell r="E225">
            <v>4426537.1399999978</v>
          </cell>
          <cell r="F225">
            <v>39304146.120499998</v>
          </cell>
          <cell r="G225">
            <v>62609065.780770883</v>
          </cell>
          <cell r="M225">
            <v>264305.57</v>
          </cell>
          <cell r="V225">
            <v>225</v>
          </cell>
        </row>
        <row r="226">
          <cell r="B226">
            <v>36700</v>
          </cell>
          <cell r="C226" t="str">
            <v>Onslow County Schools</v>
          </cell>
          <cell r="D226">
            <v>119711175.93999976</v>
          </cell>
          <cell r="E226">
            <v>117141754.23999991</v>
          </cell>
          <cell r="F226">
            <v>1047976760.6706997</v>
          </cell>
          <cell r="G226">
            <v>1363004321.263164</v>
          </cell>
          <cell r="M226">
            <v>6720931.9200000009</v>
          </cell>
          <cell r="V226">
            <v>226</v>
          </cell>
        </row>
        <row r="227">
          <cell r="B227">
            <v>36701</v>
          </cell>
          <cell r="C227" t="str">
            <v>Zeca School Of The Arts And Technology</v>
          </cell>
          <cell r="D227">
            <v>325087.43</v>
          </cell>
          <cell r="E227">
            <v>473452.91000000003</v>
          </cell>
          <cell r="F227">
            <v>3247661.4950000001</v>
          </cell>
          <cell r="G227">
            <v>6984671.1623</v>
          </cell>
          <cell r="M227">
            <v>26841.470000000005</v>
          </cell>
          <cell r="V227">
            <v>227</v>
          </cell>
        </row>
        <row r="228">
          <cell r="B228">
            <v>36705</v>
          </cell>
          <cell r="C228" t="str">
            <v>Coastal Carolina Community College</v>
          </cell>
          <cell r="D228">
            <v>13786702.849999988</v>
          </cell>
          <cell r="E228">
            <v>13842596.460000001</v>
          </cell>
          <cell r="F228">
            <v>118717728.37600003</v>
          </cell>
          <cell r="G228">
            <v>158358736.23645002</v>
          </cell>
          <cell r="M228">
            <v>826433.60999999987</v>
          </cell>
          <cell r="V228">
            <v>228</v>
          </cell>
        </row>
        <row r="229">
          <cell r="B229">
            <v>36800</v>
          </cell>
          <cell r="C229" t="str">
            <v>Orange County Schools</v>
          </cell>
          <cell r="D229">
            <v>43797069.859999955</v>
          </cell>
          <cell r="E229">
            <v>45896753.31000001</v>
          </cell>
          <cell r="F229">
            <v>369240434.89219964</v>
          </cell>
          <cell r="G229">
            <v>515808782.89304972</v>
          </cell>
          <cell r="M229">
            <v>2640320.61</v>
          </cell>
          <cell r="V229">
            <v>229</v>
          </cell>
        </row>
        <row r="230">
          <cell r="B230">
            <v>36802</v>
          </cell>
          <cell r="C230" t="str">
            <v>Orange Charter School</v>
          </cell>
          <cell r="D230">
            <v>1012131.9400000003</v>
          </cell>
          <cell r="E230">
            <v>1024131.2600000001</v>
          </cell>
          <cell r="F230">
            <v>10932912.840900004</v>
          </cell>
          <cell r="G230">
            <v>13835151.160499997</v>
          </cell>
          <cell r="M230">
            <v>54759.369999999995</v>
          </cell>
          <cell r="V230">
            <v>230</v>
          </cell>
        </row>
        <row r="231">
          <cell r="B231">
            <v>36810</v>
          </cell>
          <cell r="C231" t="str">
            <v>Chapel Hill - Carboro City Schools</v>
          </cell>
          <cell r="D231">
            <v>82091462.299999923</v>
          </cell>
          <cell r="E231">
            <v>85427898.969999939</v>
          </cell>
          <cell r="F231">
            <v>725648211.6998986</v>
          </cell>
          <cell r="G231">
            <v>1009278391.727854</v>
          </cell>
          <cell r="M231">
            <v>4839997.24</v>
          </cell>
          <cell r="V231">
            <v>231</v>
          </cell>
        </row>
        <row r="232">
          <cell r="B232">
            <v>36900</v>
          </cell>
          <cell r="C232" t="str">
            <v>Pamlico County Schools</v>
          </cell>
          <cell r="D232">
            <v>8276477.8999999985</v>
          </cell>
          <cell r="E232">
            <v>8727933.4099999983</v>
          </cell>
          <cell r="F232">
            <v>68860717.255400002</v>
          </cell>
          <cell r="G232">
            <v>96356129.171299979</v>
          </cell>
          <cell r="M232">
            <v>507007.10000000003</v>
          </cell>
          <cell r="V232">
            <v>232</v>
          </cell>
        </row>
        <row r="233">
          <cell r="B233">
            <v>36901</v>
          </cell>
          <cell r="C233" t="str">
            <v>Arapahoe Charter School</v>
          </cell>
          <cell r="D233">
            <v>2546730.4500000002</v>
          </cell>
          <cell r="E233">
            <v>2816867.1299999994</v>
          </cell>
          <cell r="F233">
            <v>22593282.805899989</v>
          </cell>
          <cell r="G233">
            <v>31532940.005000003</v>
          </cell>
          <cell r="M233">
            <v>166782.29</v>
          </cell>
          <cell r="V233">
            <v>233</v>
          </cell>
        </row>
        <row r="234">
          <cell r="B234">
            <v>36905</v>
          </cell>
          <cell r="C234" t="str">
            <v>Pamlico Community College</v>
          </cell>
          <cell r="D234">
            <v>3291835.7600000012</v>
          </cell>
          <cell r="E234">
            <v>3036657.6600000006</v>
          </cell>
          <cell r="F234">
            <v>24846593.831100002</v>
          </cell>
          <cell r="G234">
            <v>28863283.236099988</v>
          </cell>
          <cell r="M234">
            <v>183315.44</v>
          </cell>
          <cell r="V234">
            <v>234</v>
          </cell>
        </row>
        <row r="235">
          <cell r="B235">
            <v>37000</v>
          </cell>
          <cell r="C235" t="str">
            <v>Elizabeth City And Pasquotank County Schools</v>
          </cell>
          <cell r="D235">
            <v>28283915.580000017</v>
          </cell>
          <cell r="E235">
            <v>29918337.110000029</v>
          </cell>
          <cell r="F235">
            <v>235091392.97449979</v>
          </cell>
          <cell r="G235">
            <v>332757912.24252808</v>
          </cell>
          <cell r="M235">
            <v>1733528.52</v>
          </cell>
          <cell r="V235">
            <v>235</v>
          </cell>
        </row>
        <row r="236">
          <cell r="B236">
            <v>37001</v>
          </cell>
          <cell r="C236" t="str">
            <v>N.E. ACADEMY OF AEROSPACE &amp; ADV.TECH</v>
          </cell>
          <cell r="D236">
            <v>0</v>
          </cell>
          <cell r="E236">
            <v>343321.99000000005</v>
          </cell>
          <cell r="F236">
            <v>0</v>
          </cell>
          <cell r="G236">
            <v>5375081.3422999987</v>
          </cell>
          <cell r="M236">
            <v>29411.79</v>
          </cell>
          <cell r="V236">
            <v>236</v>
          </cell>
        </row>
        <row r="237">
          <cell r="B237">
            <v>37005</v>
          </cell>
          <cell r="C237" t="str">
            <v>College Of The Albemarle</v>
          </cell>
          <cell r="D237">
            <v>7947206.5199999996</v>
          </cell>
          <cell r="E237">
            <v>7770150.4700000007</v>
          </cell>
          <cell r="F237">
            <v>61645795.853700005</v>
          </cell>
          <cell r="G237">
            <v>78274982.212499976</v>
          </cell>
          <cell r="M237">
            <v>463201.9</v>
          </cell>
          <cell r="V237">
            <v>237</v>
          </cell>
        </row>
        <row r="238">
          <cell r="B238">
            <v>37100</v>
          </cell>
          <cell r="C238" t="str">
            <v>Pender County Schools</v>
          </cell>
          <cell r="D238">
            <v>38430995.06999997</v>
          </cell>
          <cell r="E238">
            <v>39904202.460000046</v>
          </cell>
          <cell r="F238">
            <v>336470444.75389999</v>
          </cell>
          <cell r="G238">
            <v>469086413.25363415</v>
          </cell>
          <cell r="M238">
            <v>2336761.85</v>
          </cell>
          <cell r="V238">
            <v>238</v>
          </cell>
        </row>
        <row r="239">
          <cell r="B239">
            <v>37200</v>
          </cell>
          <cell r="C239" t="str">
            <v>Perquimans County Schools</v>
          </cell>
          <cell r="D239">
            <v>9499604.230000006</v>
          </cell>
          <cell r="E239">
            <v>9714594.7999999952</v>
          </cell>
          <cell r="F239">
            <v>79215399.174700037</v>
          </cell>
          <cell r="G239">
            <v>106077821.91629998</v>
          </cell>
          <cell r="M239">
            <v>567620.79999999993</v>
          </cell>
          <cell r="V239">
            <v>239</v>
          </cell>
        </row>
        <row r="240">
          <cell r="B240">
            <v>37300</v>
          </cell>
          <cell r="C240" t="str">
            <v>Person County Schools</v>
          </cell>
          <cell r="D240">
            <v>23288484.989999991</v>
          </cell>
          <cell r="E240">
            <v>23993814.67999997</v>
          </cell>
          <cell r="F240">
            <v>204621407.07539988</v>
          </cell>
          <cell r="G240">
            <v>278889167.66180271</v>
          </cell>
          <cell r="M240">
            <v>1419914.53</v>
          </cell>
          <cell r="V240">
            <v>240</v>
          </cell>
        </row>
        <row r="241">
          <cell r="B241">
            <v>37301</v>
          </cell>
          <cell r="C241" t="str">
            <v>Roxboro Community School</v>
          </cell>
          <cell r="D241">
            <v>2519270.84</v>
          </cell>
          <cell r="E241">
            <v>2604506.2000000002</v>
          </cell>
          <cell r="F241">
            <v>22298726.6503</v>
          </cell>
          <cell r="G241">
            <v>30536191.651600003</v>
          </cell>
          <cell r="M241">
            <v>143750.54999999999</v>
          </cell>
          <cell r="V241">
            <v>241</v>
          </cell>
        </row>
        <row r="242">
          <cell r="B242">
            <v>37305</v>
          </cell>
          <cell r="C242" t="str">
            <v>Piedmont Community College</v>
          </cell>
          <cell r="D242">
            <v>9427772.1599999983</v>
          </cell>
          <cell r="E242">
            <v>8940572.0300000012</v>
          </cell>
          <cell r="F242">
            <v>71251716.794399947</v>
          </cell>
          <cell r="G242">
            <v>81814079.883749932</v>
          </cell>
          <cell r="M242">
            <v>506041.13</v>
          </cell>
          <cell r="V242">
            <v>242</v>
          </cell>
        </row>
        <row r="243">
          <cell r="B243">
            <v>37400</v>
          </cell>
          <cell r="C243" t="str">
            <v>Pitt County Schools</v>
          </cell>
          <cell r="D243">
            <v>111901705.91000032</v>
          </cell>
          <cell r="E243">
            <v>113908109.3899996</v>
          </cell>
          <cell r="F243">
            <v>1015222513.2668983</v>
          </cell>
          <cell r="G243">
            <v>1375046115.4647663</v>
          </cell>
          <cell r="M243">
            <v>6548688.5199999996</v>
          </cell>
          <cell r="V243">
            <v>243</v>
          </cell>
        </row>
        <row r="244">
          <cell r="B244">
            <v>37405</v>
          </cell>
          <cell r="C244" t="str">
            <v>Pitt Community College</v>
          </cell>
          <cell r="D244">
            <v>25363928.390000012</v>
          </cell>
          <cell r="E244">
            <v>26844527.370000001</v>
          </cell>
          <cell r="F244">
            <v>217162532.4836998</v>
          </cell>
          <cell r="G244">
            <v>305333633.06653422</v>
          </cell>
          <cell r="M244">
            <v>1548872.51</v>
          </cell>
          <cell r="V244">
            <v>244</v>
          </cell>
        </row>
        <row r="245">
          <cell r="B245">
            <v>37500</v>
          </cell>
          <cell r="C245" t="str">
            <v>Polk County Schools</v>
          </cell>
          <cell r="D245">
            <v>14528971.859999998</v>
          </cell>
          <cell r="E245">
            <v>14478684.469999995</v>
          </cell>
          <cell r="F245">
            <v>118690091.12200011</v>
          </cell>
          <cell r="G245">
            <v>155277060.76849994</v>
          </cell>
          <cell r="M245">
            <v>841742.28</v>
          </cell>
          <cell r="V245">
            <v>245</v>
          </cell>
        </row>
        <row r="246">
          <cell r="B246">
            <v>37600</v>
          </cell>
          <cell r="C246" t="str">
            <v>Randolph County Schools</v>
          </cell>
          <cell r="D246">
            <v>81682815.009999752</v>
          </cell>
          <cell r="E246">
            <v>81665226.429999739</v>
          </cell>
          <cell r="F246">
            <v>713376818.49110115</v>
          </cell>
          <cell r="G246">
            <v>949215821.66498089</v>
          </cell>
          <cell r="M246">
            <v>4672122.43</v>
          </cell>
          <cell r="V246">
            <v>246</v>
          </cell>
        </row>
        <row r="247">
          <cell r="B247">
            <v>37601</v>
          </cell>
          <cell r="C247" t="str">
            <v>Uwharrie Charter Academy</v>
          </cell>
          <cell r="D247">
            <v>835420.74000000011</v>
          </cell>
          <cell r="E247">
            <v>2114213.23</v>
          </cell>
          <cell r="F247">
            <v>8570310.6278000027</v>
          </cell>
          <cell r="G247">
            <v>30084825.061999999</v>
          </cell>
          <cell r="M247">
            <v>125594.41</v>
          </cell>
          <cell r="V247">
            <v>247</v>
          </cell>
        </row>
        <row r="248">
          <cell r="B248">
            <v>37605</v>
          </cell>
          <cell r="C248" t="str">
            <v>Randolph Community College</v>
          </cell>
          <cell r="D248">
            <v>9562718.540000001</v>
          </cell>
          <cell r="E248">
            <v>9863149.0599999987</v>
          </cell>
          <cell r="F248">
            <v>81836905.871999949</v>
          </cell>
          <cell r="G248">
            <v>114348177.09332833</v>
          </cell>
          <cell r="M248">
            <v>581399.93999999994</v>
          </cell>
          <cell r="V248">
            <v>248</v>
          </cell>
        </row>
        <row r="249">
          <cell r="B249">
            <v>37610</v>
          </cell>
          <cell r="C249" t="str">
            <v>Asheboro City Schools</v>
          </cell>
          <cell r="D249">
            <v>24350927.729999993</v>
          </cell>
          <cell r="E249">
            <v>23483385.259999994</v>
          </cell>
          <cell r="F249">
            <v>228714052.10609978</v>
          </cell>
          <cell r="G249">
            <v>290741738.90029997</v>
          </cell>
          <cell r="M249">
            <v>1340299.8400000001</v>
          </cell>
          <cell r="V249">
            <v>249</v>
          </cell>
        </row>
        <row r="250">
          <cell r="B250">
            <v>37700</v>
          </cell>
          <cell r="C250" t="str">
            <v>Richmond County Schools</v>
          </cell>
          <cell r="D250">
            <v>34781088.399999917</v>
          </cell>
          <cell r="E250">
            <v>35867836.239999972</v>
          </cell>
          <cell r="F250">
            <v>296270128.56899995</v>
          </cell>
          <cell r="G250">
            <v>405573250.77566701</v>
          </cell>
          <cell r="M250">
            <v>2067469.7099999997</v>
          </cell>
          <cell r="V250">
            <v>250</v>
          </cell>
        </row>
        <row r="251">
          <cell r="B251">
            <v>37705</v>
          </cell>
          <cell r="C251" t="str">
            <v>Richmond Technical College</v>
          </cell>
          <cell r="D251">
            <v>10110215.08</v>
          </cell>
          <cell r="E251">
            <v>10587343.410000011</v>
          </cell>
          <cell r="F251">
            <v>85567069.112599939</v>
          </cell>
          <cell r="G251">
            <v>117724140.23142754</v>
          </cell>
          <cell r="M251">
            <v>613177.19000000006</v>
          </cell>
          <cell r="V251">
            <v>251</v>
          </cell>
        </row>
        <row r="252">
          <cell r="B252">
            <v>37800</v>
          </cell>
          <cell r="C252" t="str">
            <v>Robeson County Schools</v>
          </cell>
          <cell r="D252">
            <v>108356457.42000027</v>
          </cell>
          <cell r="E252">
            <v>110477153.28999995</v>
          </cell>
          <cell r="F252">
            <v>902323700.24900234</v>
          </cell>
          <cell r="G252">
            <v>1221532959.1897588</v>
          </cell>
          <cell r="M252">
            <v>6326977.4499999993</v>
          </cell>
          <cell r="V252">
            <v>252</v>
          </cell>
        </row>
        <row r="253">
          <cell r="B253">
            <v>37801</v>
          </cell>
          <cell r="C253" t="str">
            <v>Southeastern Academy Charter School</v>
          </cell>
          <cell r="D253">
            <v>637397.55999999994</v>
          </cell>
          <cell r="E253">
            <v>600184.69000000006</v>
          </cell>
          <cell r="F253">
            <v>6186088.5873000007</v>
          </cell>
          <cell r="G253">
            <v>7657240.9675000003</v>
          </cell>
          <cell r="M253">
            <v>38806.61</v>
          </cell>
          <cell r="V253">
            <v>253</v>
          </cell>
        </row>
        <row r="254">
          <cell r="B254">
            <v>37805</v>
          </cell>
          <cell r="C254" t="str">
            <v>Robeson Community College</v>
          </cell>
          <cell r="D254">
            <v>10648976.35</v>
          </cell>
          <cell r="E254">
            <v>9578945.2599999998</v>
          </cell>
          <cell r="F254">
            <v>84158159.942699954</v>
          </cell>
          <cell r="G254">
            <v>100100336.04870005</v>
          </cell>
          <cell r="M254">
            <v>541747.73</v>
          </cell>
          <cell r="V254">
            <v>254</v>
          </cell>
        </row>
        <row r="255">
          <cell r="B255">
            <v>37900</v>
          </cell>
          <cell r="C255" t="str">
            <v>Rockingham County Schools</v>
          </cell>
          <cell r="D255">
            <v>63788916.289999969</v>
          </cell>
          <cell r="E255">
            <v>62086132.349999972</v>
          </cell>
          <cell r="F255">
            <v>524759215.40360004</v>
          </cell>
          <cell r="G255">
            <v>664846029.47670257</v>
          </cell>
          <cell r="M255">
            <v>3565967.19</v>
          </cell>
          <cell r="V255">
            <v>255</v>
          </cell>
        </row>
        <row r="256">
          <cell r="B256">
            <v>37901</v>
          </cell>
          <cell r="C256" t="str">
            <v>Bethany Community Middle School</v>
          </cell>
          <cell r="D256">
            <v>780924.93</v>
          </cell>
          <cell r="E256">
            <v>832947.65000000026</v>
          </cell>
          <cell r="F256">
            <v>7018197.645299999</v>
          </cell>
          <cell r="G256">
            <v>9814330.6091000009</v>
          </cell>
          <cell r="M256">
            <v>42854.89</v>
          </cell>
          <cell r="V256">
            <v>256</v>
          </cell>
        </row>
        <row r="257">
          <cell r="B257">
            <v>37905</v>
          </cell>
          <cell r="C257" t="str">
            <v>Rockingham Community College</v>
          </cell>
          <cell r="D257">
            <v>7778931.8099999996</v>
          </cell>
          <cell r="E257">
            <v>7801983.4299999978</v>
          </cell>
          <cell r="F257">
            <v>57406366.161199987</v>
          </cell>
          <cell r="G257">
            <v>75719521.621150032</v>
          </cell>
          <cell r="M257">
            <v>449728.66</v>
          </cell>
          <cell r="V257">
            <v>257</v>
          </cell>
        </row>
        <row r="258">
          <cell r="B258">
            <v>38000</v>
          </cell>
          <cell r="C258" t="str">
            <v>Rowan-Salisbury School System</v>
          </cell>
          <cell r="D258">
            <v>93362198.820000276</v>
          </cell>
          <cell r="E258">
            <v>93746939.509999946</v>
          </cell>
          <cell r="F258">
            <v>793698172.59009814</v>
          </cell>
          <cell r="G258">
            <v>1063827735.6275914</v>
          </cell>
          <cell r="M258">
            <v>5413838.29</v>
          </cell>
          <cell r="V258">
            <v>258</v>
          </cell>
        </row>
        <row r="259">
          <cell r="B259">
            <v>38005</v>
          </cell>
          <cell r="C259" t="str">
            <v>Rowan-Cabarrus Community College</v>
          </cell>
          <cell r="D259">
            <v>19918552.10000002</v>
          </cell>
          <cell r="E259">
            <v>20810332.490000002</v>
          </cell>
          <cell r="F259">
            <v>161598615.2383002</v>
          </cell>
          <cell r="G259">
            <v>226478136.59690002</v>
          </cell>
          <cell r="M259">
            <v>1167285.67</v>
          </cell>
          <cell r="V259">
            <v>259</v>
          </cell>
        </row>
        <row r="260">
          <cell r="B260">
            <v>38100</v>
          </cell>
          <cell r="C260" t="str">
            <v>Rutherford County Schools</v>
          </cell>
          <cell r="D260">
            <v>43183112.209999971</v>
          </cell>
          <cell r="E260">
            <v>44237044.530000061</v>
          </cell>
          <cell r="F260">
            <v>360698115.76579976</v>
          </cell>
          <cell r="G260">
            <v>483787440.85721403</v>
          </cell>
          <cell r="M260">
            <v>2560035.0000000005</v>
          </cell>
          <cell r="V260">
            <v>260</v>
          </cell>
        </row>
        <row r="261">
          <cell r="B261">
            <v>38105</v>
          </cell>
          <cell r="C261" t="str">
            <v>Isothermal Community College</v>
          </cell>
          <cell r="D261">
            <v>8802007.5899999961</v>
          </cell>
          <cell r="E261">
            <v>9339358.4699999988</v>
          </cell>
          <cell r="F261">
            <v>75400891.181099996</v>
          </cell>
          <cell r="G261">
            <v>102012225.57402246</v>
          </cell>
          <cell r="M261">
            <v>525648.88000000012</v>
          </cell>
          <cell r="V261">
            <v>261</v>
          </cell>
        </row>
        <row r="262">
          <cell r="B262">
            <v>38200</v>
          </cell>
          <cell r="C262" t="str">
            <v>Sampson County Schools</v>
          </cell>
          <cell r="D262">
            <v>40974163.04999996</v>
          </cell>
          <cell r="E262">
            <v>41825389.139999889</v>
          </cell>
          <cell r="F262">
            <v>357751195.88000005</v>
          </cell>
          <cell r="G262">
            <v>476345202.25749987</v>
          </cell>
          <cell r="M262">
            <v>2394730.9</v>
          </cell>
          <cell r="V262">
            <v>262</v>
          </cell>
        </row>
        <row r="263">
          <cell r="B263">
            <v>38205</v>
          </cell>
          <cell r="C263" t="str">
            <v>Sampson Community College</v>
          </cell>
          <cell r="D263">
            <v>6809356.2499999991</v>
          </cell>
          <cell r="E263">
            <v>6738604.7900000019</v>
          </cell>
          <cell r="F263">
            <v>50760854.61150001</v>
          </cell>
          <cell r="G263">
            <v>65200642.752300002</v>
          </cell>
          <cell r="M263">
            <v>382844.23</v>
          </cell>
          <cell r="V263">
            <v>263</v>
          </cell>
        </row>
        <row r="264">
          <cell r="B264">
            <v>38210</v>
          </cell>
          <cell r="C264" t="str">
            <v>Clinton City Schools</v>
          </cell>
          <cell r="D264">
            <v>14910915.760000002</v>
          </cell>
          <cell r="E264">
            <v>15077834.040000003</v>
          </cell>
          <cell r="F264">
            <v>124967237.19019994</v>
          </cell>
          <cell r="G264">
            <v>174115813.97849998</v>
          </cell>
          <cell r="M264">
            <v>866001.07999999973</v>
          </cell>
          <cell r="V264">
            <v>264</v>
          </cell>
        </row>
        <row r="265">
          <cell r="B265">
            <v>38300</v>
          </cell>
          <cell r="C265" t="str">
            <v>Scotland County Schools</v>
          </cell>
          <cell r="D265">
            <v>33250291.189999994</v>
          </cell>
          <cell r="E265">
            <v>32869761.020000018</v>
          </cell>
          <cell r="F265">
            <v>277818315.56569958</v>
          </cell>
          <cell r="G265">
            <v>369430242.53882217</v>
          </cell>
          <cell r="M265">
            <v>1899623.67</v>
          </cell>
          <cell r="V265">
            <v>265</v>
          </cell>
        </row>
        <row r="266">
          <cell r="B266">
            <v>38400</v>
          </cell>
          <cell r="C266" t="str">
            <v>Stanly County Schools</v>
          </cell>
          <cell r="D266">
            <v>41381967.420000002</v>
          </cell>
          <cell r="E266">
            <v>40948904.550000034</v>
          </cell>
          <cell r="F266">
            <v>353675187.89529991</v>
          </cell>
          <cell r="G266">
            <v>458713322.32009977</v>
          </cell>
          <cell r="M266">
            <v>2338191.9500000002</v>
          </cell>
          <cell r="V266">
            <v>266</v>
          </cell>
        </row>
        <row r="267">
          <cell r="B267">
            <v>38402</v>
          </cell>
          <cell r="C267" t="str">
            <v>Gray Stone Day School</v>
          </cell>
          <cell r="D267">
            <v>1218280.83</v>
          </cell>
          <cell r="E267">
            <v>1315384.7700000005</v>
          </cell>
          <cell r="F267">
            <v>11651870.913300002</v>
          </cell>
          <cell r="G267">
            <v>16404845.884299995</v>
          </cell>
          <cell r="M267">
            <v>77575.659999999989</v>
          </cell>
          <cell r="V267">
            <v>267</v>
          </cell>
        </row>
        <row r="268">
          <cell r="B268">
            <v>38405</v>
          </cell>
          <cell r="C268" t="str">
            <v>Stanly Community College</v>
          </cell>
          <cell r="D268">
            <v>9663701.2000000142</v>
          </cell>
          <cell r="E268">
            <v>10006684.970000004</v>
          </cell>
          <cell r="F268">
            <v>85062473.5581</v>
          </cell>
          <cell r="G268">
            <v>117070466.92346326</v>
          </cell>
          <cell r="M268">
            <v>568260.92999999993</v>
          </cell>
          <cell r="V268">
            <v>268</v>
          </cell>
        </row>
        <row r="269">
          <cell r="B269">
            <v>38500</v>
          </cell>
          <cell r="C269" t="str">
            <v>Stokes County Schools</v>
          </cell>
          <cell r="D269">
            <v>33087526.24999997</v>
          </cell>
          <cell r="E269">
            <v>33024718.000000022</v>
          </cell>
          <cell r="F269">
            <v>283709400.18790001</v>
          </cell>
          <cell r="G269">
            <v>367779268.44990003</v>
          </cell>
          <cell r="M269">
            <v>1881183.72</v>
          </cell>
          <cell r="V269">
            <v>269</v>
          </cell>
        </row>
        <row r="270">
          <cell r="B270">
            <v>38600</v>
          </cell>
          <cell r="C270" t="str">
            <v>Surry County Schools</v>
          </cell>
          <cell r="D270">
            <v>40057872.370000042</v>
          </cell>
          <cell r="E270">
            <v>40492841.820000008</v>
          </cell>
          <cell r="F270">
            <v>347133163.2832002</v>
          </cell>
          <cell r="G270">
            <v>450038630.31700045</v>
          </cell>
          <cell r="M270">
            <v>2319120.38</v>
          </cell>
          <cell r="V270">
            <v>270</v>
          </cell>
        </row>
        <row r="271">
          <cell r="B271">
            <v>38601</v>
          </cell>
          <cell r="C271" t="str">
            <v>Bridges Charter Schools</v>
          </cell>
          <cell r="D271">
            <v>513466.89</v>
          </cell>
          <cell r="E271">
            <v>503972.35</v>
          </cell>
          <cell r="F271">
            <v>4986086.0928000007</v>
          </cell>
          <cell r="G271">
            <v>6343044.9625999983</v>
          </cell>
          <cell r="M271">
            <v>27891.790000000005</v>
          </cell>
          <cell r="V271">
            <v>271</v>
          </cell>
        </row>
        <row r="272">
          <cell r="B272">
            <v>38602</v>
          </cell>
          <cell r="C272" t="str">
            <v>Millennium Charter Academy</v>
          </cell>
          <cell r="D272">
            <v>2035596.7999999991</v>
          </cell>
          <cell r="E272">
            <v>2406930.850000001</v>
          </cell>
          <cell r="F272">
            <v>18149306.434799999</v>
          </cell>
          <cell r="G272">
            <v>28381714.315299999</v>
          </cell>
          <cell r="M272">
            <v>139367.79000000004</v>
          </cell>
          <cell r="V272">
            <v>272</v>
          </cell>
        </row>
        <row r="273">
          <cell r="B273">
            <v>38605</v>
          </cell>
          <cell r="C273" t="str">
            <v>Surry Community College</v>
          </cell>
          <cell r="D273">
            <v>11438038.360000035</v>
          </cell>
          <cell r="E273">
            <v>11448381.560000028</v>
          </cell>
          <cell r="F273">
            <v>94828334.557799995</v>
          </cell>
          <cell r="G273">
            <v>126935357.52603805</v>
          </cell>
          <cell r="M273">
            <v>658377.12999999989</v>
          </cell>
          <cell r="V273">
            <v>273</v>
          </cell>
        </row>
        <row r="274">
          <cell r="B274">
            <v>38610</v>
          </cell>
          <cell r="C274" t="str">
            <v>Mount Airy City Schools</v>
          </cell>
          <cell r="D274">
            <v>8890998.370000001</v>
          </cell>
          <cell r="E274">
            <v>8723212.9699999988</v>
          </cell>
          <cell r="F274">
            <v>70998858.683700025</v>
          </cell>
          <cell r="G274">
            <v>94146473.734893695</v>
          </cell>
          <cell r="M274">
            <v>506704.94000000006</v>
          </cell>
          <cell r="V274">
            <v>274</v>
          </cell>
        </row>
        <row r="275">
          <cell r="B275">
            <v>38620</v>
          </cell>
          <cell r="C275" t="str">
            <v>Elkin City Schools</v>
          </cell>
          <cell r="D275">
            <v>6833302.9399999995</v>
          </cell>
          <cell r="E275">
            <v>7242311.8899999987</v>
          </cell>
          <cell r="F275">
            <v>58085682.29989998</v>
          </cell>
          <cell r="G275">
            <v>78110918.488299996</v>
          </cell>
          <cell r="M275">
            <v>408218.96</v>
          </cell>
          <cell r="V275">
            <v>275</v>
          </cell>
        </row>
        <row r="276">
          <cell r="B276">
            <v>38700</v>
          </cell>
          <cell r="C276" t="str">
            <v>Swain County Schools</v>
          </cell>
          <cell r="D276">
            <v>11268823.930000007</v>
          </cell>
          <cell r="E276">
            <v>11830318.769999996</v>
          </cell>
          <cell r="F276">
            <v>96961019.411199942</v>
          </cell>
          <cell r="G276">
            <v>134614575.16590005</v>
          </cell>
          <cell r="M276">
            <v>695262.58</v>
          </cell>
          <cell r="V276">
            <v>276</v>
          </cell>
        </row>
        <row r="277">
          <cell r="B277">
            <v>38701</v>
          </cell>
          <cell r="C277" t="str">
            <v>Mountain Discovery Charter</v>
          </cell>
          <cell r="D277">
            <v>820089.14000000013</v>
          </cell>
          <cell r="E277">
            <v>838007.07999999984</v>
          </cell>
          <cell r="F277">
            <v>6984409.6221000012</v>
          </cell>
          <cell r="G277">
            <v>8612914.3969999999</v>
          </cell>
          <cell r="M277">
            <v>46407.740000000005</v>
          </cell>
          <cell r="V277">
            <v>277</v>
          </cell>
        </row>
        <row r="278">
          <cell r="B278">
            <v>38800</v>
          </cell>
          <cell r="C278" t="str">
            <v>Transylvania County Schools</v>
          </cell>
          <cell r="D278">
            <v>19983453.780000027</v>
          </cell>
          <cell r="E278">
            <v>20528974.84999999</v>
          </cell>
          <cell r="F278">
            <v>172151942.25239989</v>
          </cell>
          <cell r="G278">
            <v>234270874.67191151</v>
          </cell>
          <cell r="M278">
            <v>1183559.3500000001</v>
          </cell>
          <cell r="V278">
            <v>278</v>
          </cell>
        </row>
        <row r="279">
          <cell r="B279">
            <v>38801</v>
          </cell>
          <cell r="C279" t="str">
            <v>Brevard Academy Charter School</v>
          </cell>
          <cell r="D279">
            <v>898938.9</v>
          </cell>
          <cell r="E279">
            <v>1091578.8099999996</v>
          </cell>
          <cell r="F279">
            <v>9481104.9682</v>
          </cell>
          <cell r="G279">
            <v>15967793.701299999</v>
          </cell>
          <cell r="M279">
            <v>67668.319999999992</v>
          </cell>
          <cell r="V279">
            <v>279</v>
          </cell>
        </row>
        <row r="280">
          <cell r="B280">
            <v>38900</v>
          </cell>
          <cell r="C280" t="str">
            <v>Tyrrell County Schools</v>
          </cell>
          <cell r="D280">
            <v>4364451.68</v>
          </cell>
          <cell r="E280">
            <v>4694135.16</v>
          </cell>
          <cell r="F280">
            <v>34923798.645199992</v>
          </cell>
          <cell r="G280">
            <v>52229110.774300009</v>
          </cell>
          <cell r="M280">
            <v>248292.71999999997</v>
          </cell>
          <cell r="V280">
            <v>280</v>
          </cell>
        </row>
        <row r="281">
          <cell r="B281">
            <v>39000</v>
          </cell>
          <cell r="C281" t="str">
            <v>Union County Schools</v>
          </cell>
          <cell r="D281">
            <v>190647668.46999985</v>
          </cell>
          <cell r="E281">
            <v>197758811.1799998</v>
          </cell>
          <cell r="F281">
            <v>1750621017.5796063</v>
          </cell>
          <cell r="G281">
            <v>2369137246.5597515</v>
          </cell>
          <cell r="M281">
            <v>11453925.499999998</v>
          </cell>
          <cell r="V281">
            <v>281</v>
          </cell>
        </row>
        <row r="282">
          <cell r="B282">
            <v>39100</v>
          </cell>
          <cell r="C282" t="str">
            <v>Vance County Schools</v>
          </cell>
          <cell r="D282">
            <v>34259285.379999943</v>
          </cell>
          <cell r="E282">
            <v>34567866.200000018</v>
          </cell>
          <cell r="F282">
            <v>271532880.98360014</v>
          </cell>
          <cell r="G282">
            <v>363455087.54461664</v>
          </cell>
          <cell r="M282">
            <v>2025289.7299999997</v>
          </cell>
          <cell r="V282">
            <v>282</v>
          </cell>
        </row>
        <row r="283">
          <cell r="B283">
            <v>39101</v>
          </cell>
          <cell r="C283" t="str">
            <v>Vance Charter School</v>
          </cell>
          <cell r="D283">
            <v>2177496.3699999996</v>
          </cell>
          <cell r="E283">
            <v>2334424.14</v>
          </cell>
          <cell r="F283">
            <v>18404018.759900007</v>
          </cell>
          <cell r="G283">
            <v>25911098.315099992</v>
          </cell>
          <cell r="M283">
            <v>131441.69</v>
          </cell>
          <cell r="V283">
            <v>283</v>
          </cell>
        </row>
        <row r="284">
          <cell r="B284">
            <v>39105</v>
          </cell>
          <cell r="C284" t="str">
            <v>Vance-Granville Community College</v>
          </cell>
          <cell r="D284">
            <v>13688532.530000007</v>
          </cell>
          <cell r="E284">
            <v>13797491.369999997</v>
          </cell>
          <cell r="F284">
            <v>112008866.23739998</v>
          </cell>
          <cell r="G284">
            <v>150078304.02877954</v>
          </cell>
          <cell r="M284">
            <v>804936.95000000007</v>
          </cell>
          <cell r="V284">
            <v>284</v>
          </cell>
        </row>
        <row r="285">
          <cell r="B285">
            <v>39200</v>
          </cell>
          <cell r="C285" t="str">
            <v>Wake County Schools</v>
          </cell>
          <cell r="D285">
            <v>761649414.85998964</v>
          </cell>
          <cell r="E285">
            <v>801554623.66998684</v>
          </cell>
          <cell r="F285">
            <v>6819007778.1695232</v>
          </cell>
          <cell r="G285">
            <v>9571225636.3460255</v>
          </cell>
          <cell r="M285">
            <v>47022986.980000004</v>
          </cell>
          <cell r="V285">
            <v>285</v>
          </cell>
        </row>
        <row r="286">
          <cell r="B286">
            <v>39201</v>
          </cell>
          <cell r="C286" t="str">
            <v>Endeavor Charter School</v>
          </cell>
          <cell r="D286">
            <v>1937844.0899999996</v>
          </cell>
          <cell r="E286">
            <v>2039344.5000000002</v>
          </cell>
          <cell r="F286">
            <v>21167081.140799999</v>
          </cell>
          <cell r="G286">
            <v>30491247.617300011</v>
          </cell>
          <cell r="M286">
            <v>119094.57</v>
          </cell>
          <cell r="V286">
            <v>286</v>
          </cell>
        </row>
        <row r="287">
          <cell r="B287">
            <v>39204</v>
          </cell>
          <cell r="C287" t="str">
            <v>Southern Wake Academy</v>
          </cell>
          <cell r="D287">
            <v>1197555.01</v>
          </cell>
          <cell r="E287">
            <v>1435585.1600000004</v>
          </cell>
          <cell r="F287">
            <v>13042614.8125</v>
          </cell>
          <cell r="G287">
            <v>19834743.711599998</v>
          </cell>
          <cell r="M287">
            <v>90124.459999999992</v>
          </cell>
          <cell r="V287">
            <v>287</v>
          </cell>
        </row>
        <row r="288">
          <cell r="B288">
            <v>39205</v>
          </cell>
          <cell r="C288" t="str">
            <v>Wake Technical College</v>
          </cell>
          <cell r="D288">
            <v>63844071.410000034</v>
          </cell>
          <cell r="E288">
            <v>68393645.809999987</v>
          </cell>
          <cell r="F288">
            <v>521547953.68370003</v>
          </cell>
          <cell r="G288">
            <v>745561686.77654827</v>
          </cell>
          <cell r="M288">
            <v>4030820.8299999996</v>
          </cell>
          <cell r="V288">
            <v>288</v>
          </cell>
        </row>
        <row r="289">
          <cell r="B289">
            <v>39208</v>
          </cell>
          <cell r="C289" t="str">
            <v>East Wake Academy</v>
          </cell>
          <cell r="D289">
            <v>4247247.47</v>
          </cell>
          <cell r="E289">
            <v>4537560.049999998</v>
          </cell>
          <cell r="F289">
            <v>43372862.843100026</v>
          </cell>
          <cell r="G289">
            <v>61438280.4956</v>
          </cell>
          <cell r="M289">
            <v>255686.84999999998</v>
          </cell>
          <cell r="V289">
            <v>289</v>
          </cell>
        </row>
        <row r="290">
          <cell r="B290">
            <v>39209</v>
          </cell>
          <cell r="C290" t="str">
            <v>Casa Esperanza Montessori</v>
          </cell>
          <cell r="D290">
            <v>1850462.0099999995</v>
          </cell>
          <cell r="E290">
            <v>2186947.2299999995</v>
          </cell>
          <cell r="F290">
            <v>19835204.991799999</v>
          </cell>
          <cell r="G290">
            <v>30282722.122099999</v>
          </cell>
          <cell r="M290">
            <v>125458.52</v>
          </cell>
          <cell r="V290">
            <v>290</v>
          </cell>
        </row>
        <row r="291">
          <cell r="B291">
            <v>39300</v>
          </cell>
          <cell r="C291" t="str">
            <v>Warren County Schools</v>
          </cell>
          <cell r="D291">
            <v>12981046.279999994</v>
          </cell>
          <cell r="E291">
            <v>13365534.219999993</v>
          </cell>
          <cell r="F291">
            <v>105374481.47899997</v>
          </cell>
          <cell r="G291">
            <v>143888381.35777506</v>
          </cell>
          <cell r="M291">
            <v>752832.02</v>
          </cell>
          <cell r="V291">
            <v>291</v>
          </cell>
        </row>
        <row r="292">
          <cell r="B292">
            <v>39301</v>
          </cell>
          <cell r="C292" t="str">
            <v>Haliwa-Saponi Tribal Charter</v>
          </cell>
          <cell r="D292">
            <v>702751.4600000002</v>
          </cell>
          <cell r="E292">
            <v>722763.86</v>
          </cell>
          <cell r="F292">
            <v>6683961.976999999</v>
          </cell>
          <cell r="G292">
            <v>8247477.8591000019</v>
          </cell>
          <cell r="M292">
            <v>43539.86</v>
          </cell>
          <cell r="V292">
            <v>292</v>
          </cell>
        </row>
        <row r="293">
          <cell r="B293">
            <v>39400</v>
          </cell>
          <cell r="C293" t="str">
            <v>Washington County Schools</v>
          </cell>
          <cell r="D293">
            <v>9643449.1900000032</v>
          </cell>
          <cell r="E293">
            <v>9595562.179999996</v>
          </cell>
          <cell r="F293">
            <v>73616912.124099985</v>
          </cell>
          <cell r="G293">
            <v>96844541.096299961</v>
          </cell>
          <cell r="M293">
            <v>550640.34</v>
          </cell>
          <cell r="V293">
            <v>293</v>
          </cell>
        </row>
        <row r="294">
          <cell r="B294">
            <v>39401</v>
          </cell>
          <cell r="C294" t="str">
            <v>Henderson Collegiate Charter School</v>
          </cell>
          <cell r="D294">
            <v>1451889.09</v>
          </cell>
          <cell r="E294">
            <v>2125000.5299999989</v>
          </cell>
          <cell r="F294">
            <v>16786869.914900005</v>
          </cell>
          <cell r="G294">
            <v>33551726.885499999</v>
          </cell>
          <cell r="M294">
            <v>139832.41999999998</v>
          </cell>
          <cell r="V294">
            <v>294</v>
          </cell>
        </row>
        <row r="295">
          <cell r="B295">
            <v>39500</v>
          </cell>
          <cell r="C295" t="str">
            <v>Watauga County Schools</v>
          </cell>
          <cell r="D295">
            <v>25549609.91</v>
          </cell>
          <cell r="E295">
            <v>25922978.730000019</v>
          </cell>
          <cell r="F295">
            <v>216404304.2802003</v>
          </cell>
          <cell r="G295">
            <v>293719126.91107219</v>
          </cell>
          <cell r="M295">
            <v>1489020.64</v>
          </cell>
          <cell r="V295">
            <v>295</v>
          </cell>
        </row>
        <row r="296">
          <cell r="B296">
            <v>39501</v>
          </cell>
          <cell r="C296" t="str">
            <v>Two Rivers Community School</v>
          </cell>
          <cell r="D296">
            <v>893460.40999999992</v>
          </cell>
          <cell r="E296">
            <v>832761.98999999976</v>
          </cell>
          <cell r="F296">
            <v>8644717.6546999998</v>
          </cell>
          <cell r="G296">
            <v>9666635.809249999</v>
          </cell>
          <cell r="M296">
            <v>47281.659999999996</v>
          </cell>
          <cell r="V296">
            <v>296</v>
          </cell>
        </row>
        <row r="297">
          <cell r="B297">
            <v>39600</v>
          </cell>
          <cell r="C297" t="str">
            <v>Wayne County Schools</v>
          </cell>
          <cell r="D297">
            <v>85906727.890000015</v>
          </cell>
          <cell r="E297">
            <v>87409006.83999984</v>
          </cell>
          <cell r="F297">
            <v>710508566.16589868</v>
          </cell>
          <cell r="G297">
            <v>949163875.94100547</v>
          </cell>
          <cell r="M297">
            <v>5039145.9999999991</v>
          </cell>
          <cell r="V297">
            <v>297</v>
          </cell>
        </row>
        <row r="298">
          <cell r="B298">
            <v>39605</v>
          </cell>
          <cell r="C298" t="str">
            <v>Wayne Community College</v>
          </cell>
          <cell r="D298">
            <v>13188727.540000005</v>
          </cell>
          <cell r="E298">
            <v>13057119.070000004</v>
          </cell>
          <cell r="F298">
            <v>104881992.38679998</v>
          </cell>
          <cell r="G298">
            <v>136584894.22963971</v>
          </cell>
          <cell r="M298">
            <v>763935.26000000013</v>
          </cell>
          <cell r="V298">
            <v>298</v>
          </cell>
        </row>
        <row r="299">
          <cell r="B299">
            <v>39700</v>
          </cell>
          <cell r="C299" t="str">
            <v>Wilkes County Schools</v>
          </cell>
          <cell r="D299">
            <v>49093707.789999977</v>
          </cell>
          <cell r="E299">
            <v>50024277.060000062</v>
          </cell>
          <cell r="F299">
            <v>432520649.78840041</v>
          </cell>
          <cell r="G299">
            <v>575175662.19549978</v>
          </cell>
          <cell r="M299">
            <v>2876157.31</v>
          </cell>
          <cell r="V299">
            <v>299</v>
          </cell>
        </row>
        <row r="300">
          <cell r="B300">
            <v>39703</v>
          </cell>
          <cell r="C300" t="str">
            <v>Pinnacle Classical Academy</v>
          </cell>
          <cell r="D300">
            <v>934413.28000000014</v>
          </cell>
          <cell r="E300">
            <v>1235890.25</v>
          </cell>
          <cell r="F300">
            <v>9573447.0162000004</v>
          </cell>
          <cell r="G300">
            <v>17925342.557399999</v>
          </cell>
          <cell r="M300">
            <v>73239.760000000009</v>
          </cell>
          <cell r="V300">
            <v>300</v>
          </cell>
        </row>
        <row r="301">
          <cell r="B301">
            <v>39705</v>
          </cell>
          <cell r="C301" t="str">
            <v>Wilkes Community College</v>
          </cell>
          <cell r="D301">
            <v>12218429.58</v>
          </cell>
          <cell r="E301">
            <v>12760252.279999996</v>
          </cell>
          <cell r="F301">
            <v>98422805.129699931</v>
          </cell>
          <cell r="G301">
            <v>134980747.61914989</v>
          </cell>
          <cell r="M301">
            <v>732158.12</v>
          </cell>
          <cell r="V301">
            <v>301</v>
          </cell>
        </row>
        <row r="302">
          <cell r="B302">
            <v>39800</v>
          </cell>
          <cell r="C302" t="str">
            <v>Wilson County Schools</v>
          </cell>
          <cell r="D302">
            <v>55933788.470000021</v>
          </cell>
          <cell r="E302">
            <v>56969445.149999999</v>
          </cell>
          <cell r="F302">
            <v>485916403.00089908</v>
          </cell>
          <cell r="G302">
            <v>636552998.30438864</v>
          </cell>
          <cell r="M302">
            <v>3274399.4299999992</v>
          </cell>
          <cell r="V302">
            <v>302</v>
          </cell>
        </row>
        <row r="303">
          <cell r="B303">
            <v>39805</v>
          </cell>
          <cell r="C303" t="str">
            <v>Wilson Community College</v>
          </cell>
          <cell r="D303">
            <v>6840307.2700000098</v>
          </cell>
          <cell r="E303">
            <v>6996756.6699999981</v>
          </cell>
          <cell r="F303">
            <v>54232943.107400022</v>
          </cell>
          <cell r="G303">
            <v>71594491.994422868</v>
          </cell>
          <cell r="M303">
            <v>415480.67</v>
          </cell>
          <cell r="V303">
            <v>303</v>
          </cell>
        </row>
        <row r="304">
          <cell r="B304">
            <v>39900</v>
          </cell>
          <cell r="C304" t="str">
            <v>Yadkin County Schools</v>
          </cell>
          <cell r="D304">
            <v>28016785.089999966</v>
          </cell>
          <cell r="E304">
            <v>28981653.340000022</v>
          </cell>
          <cell r="F304">
            <v>236605083.61979997</v>
          </cell>
          <cell r="G304">
            <v>314396250.08479983</v>
          </cell>
          <cell r="M304">
            <v>1665447.19</v>
          </cell>
          <cell r="V304">
            <v>304</v>
          </cell>
        </row>
        <row r="305">
          <cell r="B305">
            <v>40000</v>
          </cell>
          <cell r="C305" t="str">
            <v>Consolidated Judicial Retirement System</v>
          </cell>
          <cell r="D305">
            <v>58246712.150000252</v>
          </cell>
          <cell r="E305">
            <v>68245416.099999994</v>
          </cell>
          <cell r="F305">
            <v>322339173.42939967</v>
          </cell>
          <cell r="G305">
            <v>509405989.16756624</v>
          </cell>
          <cell r="M305">
            <v>3870056.6</v>
          </cell>
          <cell r="V305">
            <v>305</v>
          </cell>
        </row>
        <row r="306">
          <cell r="B306">
            <v>51000</v>
          </cell>
          <cell r="C306" t="str">
            <v>Highway - Administrative</v>
          </cell>
          <cell r="D306">
            <v>516632772.63999844</v>
          </cell>
          <cell r="E306">
            <v>517068074.63000035</v>
          </cell>
          <cell r="F306">
            <v>3856998675.9863172</v>
          </cell>
          <cell r="G306">
            <v>4795804738.3380404</v>
          </cell>
          <cell r="M306">
            <v>28186402.90469946</v>
          </cell>
          <cell r="V306">
            <v>306</v>
          </cell>
        </row>
        <row r="307">
          <cell r="B307">
            <v>60000</v>
          </cell>
          <cell r="C307" t="str">
            <v>Legislative Retirement System</v>
          </cell>
          <cell r="D307">
            <v>3480312.46108949</v>
          </cell>
          <cell r="E307">
            <v>3577761.2099999958</v>
          </cell>
          <cell r="F307">
            <v>18168347.144803762</v>
          </cell>
          <cell r="G307">
            <v>24436426.90976106</v>
          </cell>
          <cell r="M307">
            <v>202482.98</v>
          </cell>
          <cell r="V307">
            <v>307</v>
          </cell>
        </row>
        <row r="308">
          <cell r="B308">
            <v>90901</v>
          </cell>
          <cell r="C308" t="str">
            <v>BLADEN COUNTY</v>
          </cell>
          <cell r="D308">
            <v>12515089.329999994</v>
          </cell>
          <cell r="E308">
            <v>11590746.199999994</v>
          </cell>
          <cell r="F308">
            <v>101585339.71730012</v>
          </cell>
          <cell r="G308">
            <v>121726805.52031019</v>
          </cell>
          <cell r="M308">
            <v>739032.75</v>
          </cell>
          <cell r="V308">
            <v>308</v>
          </cell>
        </row>
        <row r="309">
          <cell r="B309">
            <v>91041</v>
          </cell>
          <cell r="C309" t="str">
            <v>TOWN OF SUNSET BEACH</v>
          </cell>
          <cell r="D309">
            <v>2052996.7000000002</v>
          </cell>
          <cell r="E309">
            <v>1903519.8499999999</v>
          </cell>
          <cell r="F309">
            <v>18423033.021899998</v>
          </cell>
          <cell r="G309">
            <v>22076590.634999998</v>
          </cell>
          <cell r="M309">
            <v>118940.75</v>
          </cell>
          <cell r="V309">
            <v>309</v>
          </cell>
        </row>
        <row r="310">
          <cell r="B310">
            <v>91111</v>
          </cell>
          <cell r="C310" t="str">
            <v>TOWN OF BILTMORE FOREST</v>
          </cell>
          <cell r="D310">
            <v>1304370.94</v>
          </cell>
          <cell r="E310">
            <v>1313182.8800000004</v>
          </cell>
          <cell r="F310">
            <v>10251385.783499997</v>
          </cell>
          <cell r="G310">
            <v>11927687.519399997</v>
          </cell>
          <cell r="M310">
            <v>78071.010000000009</v>
          </cell>
          <cell r="V310">
            <v>310</v>
          </cell>
        </row>
        <row r="311">
          <cell r="B311">
            <v>91151</v>
          </cell>
          <cell r="C311" t="str">
            <v>TOWN OF BLACK MOUNTAIN</v>
          </cell>
          <cell r="D311">
            <v>3014976.4899999998</v>
          </cell>
          <cell r="E311">
            <v>3061219.0699999989</v>
          </cell>
          <cell r="F311">
            <v>26484554.139599994</v>
          </cell>
          <cell r="G311">
            <v>34714498.57093589</v>
          </cell>
          <cell r="M311">
            <v>180532</v>
          </cell>
          <cell r="V311">
            <v>311</v>
          </cell>
        </row>
        <row r="312">
          <cell r="B312">
            <v>98101</v>
          </cell>
          <cell r="C312" t="str">
            <v>RUTHERFORD COUNTY</v>
          </cell>
          <cell r="D312">
            <v>14351736.530000001</v>
          </cell>
          <cell r="E312">
            <v>14678204.360000007</v>
          </cell>
          <cell r="F312">
            <v>118117157.41689992</v>
          </cell>
          <cell r="G312">
            <v>157660588.45182958</v>
          </cell>
          <cell r="M312">
            <v>910108.62999999989</v>
          </cell>
          <cell r="V312">
            <v>312</v>
          </cell>
        </row>
        <row r="313">
          <cell r="B313">
            <v>98103</v>
          </cell>
          <cell r="C313" t="str">
            <v>RUTHERFORD POLK MCDOWELL DIST BRD OF HEALTH</v>
          </cell>
          <cell r="D313">
            <v>3323433.9099999983</v>
          </cell>
          <cell r="E313">
            <v>3153137.0500000007</v>
          </cell>
          <cell r="F313">
            <v>25177216.456699997</v>
          </cell>
          <cell r="G313">
            <v>31727401.273866609</v>
          </cell>
          <cell r="M313">
            <v>195983.55000000002</v>
          </cell>
          <cell r="V313">
            <v>313</v>
          </cell>
        </row>
        <row r="314">
          <cell r="B314">
            <v>98111</v>
          </cell>
          <cell r="C314" t="str">
            <v>TOWN OF FOREST CITY</v>
          </cell>
          <cell r="D314">
            <v>5254881.5899999989</v>
          </cell>
          <cell r="E314">
            <v>5413019.1199999982</v>
          </cell>
          <cell r="F314">
            <v>45440376.601999998</v>
          </cell>
          <cell r="G314">
            <v>60001728.72075171</v>
          </cell>
          <cell r="M314">
            <v>315543.51999999996</v>
          </cell>
          <cell r="V314">
            <v>314</v>
          </cell>
        </row>
        <row r="315">
          <cell r="B315">
            <v>98131</v>
          </cell>
          <cell r="C315" t="str">
            <v>TOWN OF LAKE LURE</v>
          </cell>
          <cell r="D315">
            <v>1390849.2300000002</v>
          </cell>
          <cell r="E315">
            <v>1643984.0100000002</v>
          </cell>
          <cell r="F315">
            <v>12213426.577499995</v>
          </cell>
          <cell r="G315">
            <v>16897171.661800001</v>
          </cell>
          <cell r="M315">
            <v>92959.1</v>
          </cell>
          <cell r="V315">
            <v>315</v>
          </cell>
        </row>
        <row r="316">
          <cell r="B316">
            <v>99401</v>
          </cell>
          <cell r="C316" t="str">
            <v>WASHINGTON COUNTY</v>
          </cell>
          <cell r="D316">
            <v>5176794.7299999967</v>
          </cell>
          <cell r="E316">
            <v>5152816.6399999987</v>
          </cell>
          <cell r="F316">
            <v>39414615.532899983</v>
          </cell>
          <cell r="G316">
            <v>51757330.603164405</v>
          </cell>
          <cell r="M316">
            <v>317353.44</v>
          </cell>
          <cell r="V316">
            <v>316</v>
          </cell>
        </row>
        <row r="317">
          <cell r="B317">
            <v>99521</v>
          </cell>
          <cell r="C317" t="str">
            <v>TOWN OF BLOWING ROCK</v>
          </cell>
          <cell r="D317">
            <v>1995396.3399999999</v>
          </cell>
          <cell r="E317">
            <v>1946333.6400000004</v>
          </cell>
          <cell r="F317">
            <v>18443253.3299</v>
          </cell>
          <cell r="G317">
            <v>23032820.853925698</v>
          </cell>
          <cell r="M317">
            <v>125012.06</v>
          </cell>
          <cell r="R317" t="str">
            <v>False</v>
          </cell>
          <cell r="V317">
            <v>317</v>
          </cell>
        </row>
        <row r="318">
          <cell r="B318">
            <v>99831</v>
          </cell>
          <cell r="C318" t="str">
            <v>TOWN OF BLACK CREEK</v>
          </cell>
          <cell r="D318">
            <v>252746.16</v>
          </cell>
          <cell r="E318">
            <v>277867.58999999997</v>
          </cell>
          <cell r="F318">
            <v>2108571.2378000002</v>
          </cell>
          <cell r="G318">
            <v>2935521.3997</v>
          </cell>
          <cell r="M318">
            <v>19565.890000000003</v>
          </cell>
          <cell r="R318" t="str">
            <v>False</v>
          </cell>
          <cell r="V318">
            <v>318</v>
          </cell>
        </row>
      </sheetData>
      <sheetData sheetId="16">
        <row r="12">
          <cell r="P12">
            <v>1</v>
          </cell>
        </row>
      </sheetData>
      <sheetData sheetId="17"/>
      <sheetData sheetId="18"/>
      <sheetData sheetId="19"/>
      <sheetData sheetId="20"/>
      <sheetData sheetId="21"/>
      <sheetData sheetId="22">
        <row r="8">
          <cell r="L8">
            <v>1</v>
          </cell>
        </row>
      </sheetData>
      <sheetData sheetId="23">
        <row r="16">
          <cell r="B16">
            <v>10200</v>
          </cell>
          <cell r="C16" t="str">
            <v>North Carolina Education Lottery</v>
          </cell>
          <cell r="D16">
            <v>9.2975964199316333E-4</v>
          </cell>
          <cell r="E16">
            <v>1608700.9717741364</v>
          </cell>
          <cell r="F16">
            <v>1254341.0405541244</v>
          </cell>
          <cell r="G16">
            <v>21319</v>
          </cell>
          <cell r="H16">
            <v>-448884.73357642355</v>
          </cell>
          <cell r="I16">
            <v>-18575.697230208028</v>
          </cell>
          <cell r="J16">
            <v>1357518.5607777569</v>
          </cell>
          <cell r="K16">
            <v>0</v>
          </cell>
          <cell r="L16">
            <v>-71326.278781496105</v>
          </cell>
          <cell r="M16">
            <v>12800.011833711942</v>
          </cell>
          <cell r="N16">
            <v>482.5266590016119</v>
          </cell>
          <cell r="O16">
            <v>-217.75900575121878</v>
          </cell>
          <cell r="P16">
            <v>0</v>
          </cell>
          <cell r="Q16">
            <v>0</v>
          </cell>
          <cell r="R16">
            <v>0</v>
          </cell>
          <cell r="S16">
            <v>3716157.6430048523</v>
          </cell>
          <cell r="T16">
            <v>106594.64999999991</v>
          </cell>
          <cell r="U16">
            <v>6787592.8038887838</v>
          </cell>
          <cell r="V16">
            <v>51200.047334847768</v>
          </cell>
          <cell r="W16">
            <v>0</v>
          </cell>
          <cell r="X16">
            <v>6945387.5012236312</v>
          </cell>
          <cell r="Y16">
            <v>0</v>
          </cell>
          <cell r="Z16">
            <v>0</v>
          </cell>
          <cell r="AA16">
            <v>0</v>
          </cell>
          <cell r="AB16">
            <v>92878.486151040124</v>
          </cell>
          <cell r="AC16">
            <v>92878.486151040124</v>
          </cell>
          <cell r="AD16" t="str">
            <v>N/A</v>
          </cell>
          <cell r="AE16">
            <v>1373062</v>
          </cell>
          <cell r="AF16">
            <v>1373062</v>
          </cell>
          <cell r="AG16">
            <v>1373062</v>
          </cell>
          <cell r="AH16">
            <v>1373062</v>
          </cell>
          <cell r="AI16">
            <v>1360262</v>
          </cell>
          <cell r="AJ16">
            <v>0</v>
          </cell>
          <cell r="AK16">
            <v>6852510</v>
          </cell>
          <cell r="AL16">
            <v>30717456</v>
          </cell>
          <cell r="AM16">
            <v>3716157.6430048523</v>
          </cell>
          <cell r="AN16">
            <v>-838417.64999999991</v>
          </cell>
          <cell r="AO16">
            <v>6745914.3650725922</v>
          </cell>
          <cell r="AP16">
            <v>0</v>
          </cell>
          <cell r="AQ16">
            <v>106594.64999999991</v>
          </cell>
          <cell r="AR16">
            <v>0</v>
          </cell>
          <cell r="AS16">
            <v>0</v>
          </cell>
          <cell r="AT16">
            <v>40447705.008077443</v>
          </cell>
          <cell r="AU16">
            <v>9.2649452119676168E-4</v>
          </cell>
          <cell r="AV16">
            <v>0</v>
          </cell>
          <cell r="AW16">
            <v>0</v>
          </cell>
          <cell r="AY16">
            <v>0</v>
          </cell>
          <cell r="AZ16">
            <v>0</v>
          </cell>
          <cell r="BA16">
            <v>0</v>
          </cell>
          <cell r="BB16">
            <v>0</v>
          </cell>
          <cell r="BC16">
            <v>0</v>
          </cell>
          <cell r="BD16">
            <v>0</v>
          </cell>
          <cell r="BE16">
            <v>0</v>
          </cell>
          <cell r="BF16">
            <v>0</v>
          </cell>
          <cell r="BG16">
            <v>0</v>
          </cell>
          <cell r="BH16">
            <v>0</v>
          </cell>
          <cell r="BJ16">
            <v>0</v>
          </cell>
          <cell r="BL16">
            <v>0</v>
          </cell>
          <cell r="BM16">
            <v>0</v>
          </cell>
          <cell r="BN16">
            <v>0</v>
          </cell>
          <cell r="BO16">
            <v>0</v>
          </cell>
          <cell r="BQ16">
            <v>0</v>
          </cell>
          <cell r="BR16">
            <v>0</v>
          </cell>
          <cell r="BS16">
            <v>0</v>
          </cell>
          <cell r="BT16">
            <v>0</v>
          </cell>
          <cell r="CB16">
            <v>0</v>
          </cell>
          <cell r="CC16">
            <v>0</v>
          </cell>
          <cell r="CD16">
            <v>0</v>
          </cell>
          <cell r="CE16">
            <v>0</v>
          </cell>
          <cell r="CF16">
            <v>0</v>
          </cell>
          <cell r="CI16">
            <v>0</v>
          </cell>
          <cell r="CJ16">
            <v>0</v>
          </cell>
          <cell r="CK16">
            <v>0</v>
          </cell>
          <cell r="CV16">
            <v>9.2975964199316333E-4</v>
          </cell>
          <cell r="DG16">
            <v>40447705</v>
          </cell>
          <cell r="DR16">
            <v>14107712.330000008</v>
          </cell>
          <cell r="EC16">
            <v>2.867063351865212</v>
          </cell>
          <cell r="EN16">
            <v>2.4095909012463064E-2</v>
          </cell>
        </row>
        <row r="17">
          <cell r="B17" t="str">
            <v>SPA</v>
          </cell>
          <cell r="C17" t="str">
            <v>NC State Ports Authority (subset of DOT)</v>
          </cell>
          <cell r="D17">
            <v>6.0591550498597594E-4</v>
          </cell>
          <cell r="E17">
            <v>1048375.1043381204</v>
          </cell>
          <cell r="F17">
            <v>817442.11157917243</v>
          </cell>
          <cell r="G17">
            <v>161699</v>
          </cell>
          <cell r="H17">
            <v>-292533.90633560531</v>
          </cell>
          <cell r="I17">
            <v>-12105.604996555499</v>
          </cell>
          <cell r="J17">
            <v>884681.91899378877</v>
          </cell>
          <cell r="K17">
            <v>0</v>
          </cell>
          <cell r="L17">
            <v>-46482.65667244191</v>
          </cell>
          <cell r="M17">
            <v>8341.6458230255903</v>
          </cell>
          <cell r="N17">
            <v>314.45802877762179</v>
          </cell>
          <cell r="O17">
            <v>-141.91147042276543</v>
          </cell>
          <cell r="P17">
            <v>0</v>
          </cell>
          <cell r="Q17">
            <v>0</v>
          </cell>
          <cell r="R17">
            <v>0</v>
          </cell>
          <cell r="S17">
            <v>2569590.1592878592</v>
          </cell>
          <cell r="T17">
            <v>808493.76502732246</v>
          </cell>
          <cell r="U17">
            <v>4423409.5949689439</v>
          </cell>
          <cell r="V17">
            <v>33366.583292102361</v>
          </cell>
          <cell r="W17">
            <v>0</v>
          </cell>
          <cell r="X17">
            <v>5265269.9432883691</v>
          </cell>
          <cell r="Y17">
            <v>0</v>
          </cell>
          <cell r="Z17">
            <v>0</v>
          </cell>
          <cell r="AA17">
            <v>0</v>
          </cell>
          <cell r="AB17">
            <v>60528.024982777497</v>
          </cell>
          <cell r="AC17">
            <v>60528.024982777497</v>
          </cell>
          <cell r="AD17" t="str">
            <v>N/A</v>
          </cell>
          <cell r="AE17">
            <v>1042617</v>
          </cell>
          <cell r="AF17">
            <v>1042616</v>
          </cell>
          <cell r="AG17">
            <v>1042616</v>
          </cell>
          <cell r="AH17">
            <v>1042616</v>
          </cell>
          <cell r="AI17">
            <v>1034274</v>
          </cell>
          <cell r="AJ17">
            <v>0</v>
          </cell>
          <cell r="AK17">
            <v>5204739</v>
          </cell>
          <cell r="AL17">
            <v>19275112</v>
          </cell>
          <cell r="AM17">
            <v>2569590.1592878592</v>
          </cell>
          <cell r="AN17">
            <v>-690060.76502732246</v>
          </cell>
          <cell r="AO17">
            <v>4396248.1532782689</v>
          </cell>
          <cell r="AP17">
            <v>0</v>
          </cell>
          <cell r="AQ17">
            <v>808493.76502732246</v>
          </cell>
          <cell r="AR17">
            <v>0</v>
          </cell>
          <cell r="AS17">
            <v>0</v>
          </cell>
          <cell r="AT17">
            <v>26359383.312566128</v>
          </cell>
          <cell r="AU17">
            <v>5.8137255472740955E-4</v>
          </cell>
          <cell r="AV17">
            <v>0</v>
          </cell>
          <cell r="AW17">
            <v>0</v>
          </cell>
          <cell r="AY17">
            <v>0</v>
          </cell>
          <cell r="AZ17">
            <v>0</v>
          </cell>
          <cell r="BA17">
            <v>0</v>
          </cell>
          <cell r="BB17">
            <v>0</v>
          </cell>
          <cell r="BC17">
            <v>0</v>
          </cell>
          <cell r="BD17">
            <v>0</v>
          </cell>
          <cell r="BE17">
            <v>0</v>
          </cell>
          <cell r="BF17">
            <v>0</v>
          </cell>
          <cell r="BG17">
            <v>0</v>
          </cell>
          <cell r="BH17">
            <v>0</v>
          </cell>
          <cell r="BJ17">
            <v>0</v>
          </cell>
          <cell r="BL17">
            <v>0</v>
          </cell>
          <cell r="BM17">
            <v>0</v>
          </cell>
          <cell r="BN17">
            <v>0</v>
          </cell>
          <cell r="BO17">
            <v>0</v>
          </cell>
          <cell r="BQ17">
            <v>0</v>
          </cell>
          <cell r="BR17">
            <v>0</v>
          </cell>
          <cell r="BS17">
            <v>0</v>
          </cell>
          <cell r="BT17">
            <v>0</v>
          </cell>
          <cell r="CB17">
            <v>0</v>
          </cell>
          <cell r="CC17">
            <v>0</v>
          </cell>
          <cell r="CD17">
            <v>0</v>
          </cell>
          <cell r="CE17">
            <v>0</v>
          </cell>
          <cell r="CF17">
            <v>0</v>
          </cell>
          <cell r="CI17">
            <v>0</v>
          </cell>
          <cell r="CJ17">
            <v>0</v>
          </cell>
          <cell r="CK17">
            <v>0</v>
          </cell>
          <cell r="CV17">
            <v>6.0591550498597594E-4</v>
          </cell>
          <cell r="DG17">
            <v>26359384</v>
          </cell>
          <cell r="DR17">
            <v>11585996.839999992</v>
          </cell>
          <cell r="EC17">
            <v>2.2751071283737736</v>
          </cell>
          <cell r="EN17">
            <v>2.4095909012463064E-2</v>
          </cell>
        </row>
        <row r="18">
          <cell r="B18" t="str">
            <v>GTPA</v>
          </cell>
          <cell r="C18" t="str">
            <v>NC Global TransPark Authority (subset of DOT)</v>
          </cell>
          <cell r="D18">
            <v>1.522404319666764E-5</v>
          </cell>
          <cell r="E18">
            <v>26341.144505163142</v>
          </cell>
          <cell r="F18">
            <v>20538.794460697234</v>
          </cell>
          <cell r="G18">
            <v>-7164</v>
          </cell>
          <cell r="H18">
            <v>-7350.1153046847003</v>
          </cell>
          <cell r="I18">
            <v>-304.16163949067806</v>
          </cell>
          <cell r="J18">
            <v>22228.240801304451</v>
          </cell>
          <cell r="K18">
            <v>0</v>
          </cell>
          <cell r="L18">
            <v>-1167.908672502952</v>
          </cell>
          <cell r="M18">
            <v>209.58958022370311</v>
          </cell>
          <cell r="N18">
            <v>7.9009739382065716</v>
          </cell>
          <cell r="O18">
            <v>-3.5656231570915278</v>
          </cell>
          <cell r="P18">
            <v>0</v>
          </cell>
          <cell r="Q18">
            <v>0</v>
          </cell>
          <cell r="R18">
            <v>0</v>
          </cell>
          <cell r="S18">
            <v>53335.919081491324</v>
          </cell>
          <cell r="T18">
            <v>9694.6502732240442</v>
          </cell>
          <cell r="U18">
            <v>111141.20400652227</v>
          </cell>
          <cell r="V18">
            <v>838.35832089481244</v>
          </cell>
          <cell r="W18">
            <v>0</v>
          </cell>
          <cell r="X18">
            <v>121674.21260064113</v>
          </cell>
          <cell r="Y18">
            <v>45516</v>
          </cell>
          <cell r="Z18">
            <v>0</v>
          </cell>
          <cell r="AA18">
            <v>0</v>
          </cell>
          <cell r="AB18">
            <v>1520.8081974533902</v>
          </cell>
          <cell r="AC18">
            <v>47036.808197453392</v>
          </cell>
          <cell r="AD18" t="str">
            <v>N/A</v>
          </cell>
          <cell r="AE18">
            <v>14970</v>
          </cell>
          <cell r="AF18">
            <v>14970</v>
          </cell>
          <cell r="AG18">
            <v>14970</v>
          </cell>
          <cell r="AH18">
            <v>14970</v>
          </cell>
          <cell r="AI18">
            <v>14760</v>
          </cell>
          <cell r="AJ18">
            <v>0</v>
          </cell>
          <cell r="AK18">
            <v>74640</v>
          </cell>
          <cell r="AL18">
            <v>559364</v>
          </cell>
          <cell r="AM18">
            <v>53335.919081491324</v>
          </cell>
          <cell r="AN18">
            <v>-25039.650273224044</v>
          </cell>
          <cell r="AO18">
            <v>110458.75412996369</v>
          </cell>
          <cell r="AP18">
            <v>0</v>
          </cell>
          <cell r="AQ18">
            <v>-35821.349726775952</v>
          </cell>
          <cell r="AR18">
            <v>0</v>
          </cell>
          <cell r="AS18">
            <v>0</v>
          </cell>
          <cell r="AT18">
            <v>662297.67321145511</v>
          </cell>
          <cell r="AU18">
            <v>1.6871427572934688E-5</v>
          </cell>
          <cell r="AV18">
            <v>0</v>
          </cell>
          <cell r="AW18">
            <v>0</v>
          </cell>
          <cell r="AY18">
            <v>0</v>
          </cell>
          <cell r="AZ18">
            <v>0</v>
          </cell>
          <cell r="BA18">
            <v>0</v>
          </cell>
          <cell r="BB18">
            <v>0</v>
          </cell>
          <cell r="BC18">
            <v>0</v>
          </cell>
          <cell r="BD18">
            <v>0</v>
          </cell>
          <cell r="BE18">
            <v>0</v>
          </cell>
          <cell r="BF18">
            <v>0</v>
          </cell>
          <cell r="BG18">
            <v>0</v>
          </cell>
          <cell r="BH18">
            <v>0</v>
          </cell>
          <cell r="BJ18">
            <v>0</v>
          </cell>
          <cell r="BL18">
            <v>0</v>
          </cell>
          <cell r="BM18">
            <v>0</v>
          </cell>
          <cell r="BN18">
            <v>0</v>
          </cell>
          <cell r="BO18">
            <v>0</v>
          </cell>
          <cell r="BQ18">
            <v>0</v>
          </cell>
          <cell r="BR18">
            <v>0</v>
          </cell>
          <cell r="BS18">
            <v>0</v>
          </cell>
          <cell r="BT18">
            <v>0</v>
          </cell>
          <cell r="CB18">
            <v>0</v>
          </cell>
          <cell r="CC18">
            <v>0</v>
          </cell>
          <cell r="CD18">
            <v>0</v>
          </cell>
          <cell r="CE18">
            <v>0</v>
          </cell>
          <cell r="CF18">
            <v>0</v>
          </cell>
          <cell r="CI18">
            <v>0</v>
          </cell>
          <cell r="CJ18">
            <v>0</v>
          </cell>
          <cell r="CK18">
            <v>0</v>
          </cell>
          <cell r="CV18">
            <v>1.522404319666764E-5</v>
          </cell>
          <cell r="DG18">
            <v>662298</v>
          </cell>
          <cell r="DR18">
            <v>413152.68</v>
          </cell>
          <cell r="EC18">
            <v>1.6030345004660262</v>
          </cell>
          <cell r="EN18">
            <v>2.4095909012463064E-2</v>
          </cell>
        </row>
        <row r="19">
          <cell r="B19" t="str">
            <v>SEAA</v>
          </cell>
          <cell r="C19" t="str">
            <v>State Education Assistance Authority (subset of UNC General Administration)</v>
          </cell>
          <cell r="D19">
            <v>9.683277732053869E-5</v>
          </cell>
          <cell r="E19">
            <v>167543.28316638697</v>
          </cell>
          <cell r="F19">
            <v>130637.34020935645</v>
          </cell>
          <cell r="G19">
            <v>-23095</v>
          </cell>
          <cell r="H19">
            <v>-46750.529368874006</v>
          </cell>
          <cell r="I19">
            <v>-1934.6251140891181</v>
          </cell>
          <cell r="J19">
            <v>141383.09146489849</v>
          </cell>
          <cell r="K19">
            <v>0</v>
          </cell>
          <cell r="L19">
            <v>-7428.5023337268731</v>
          </cell>
          <cell r="M19">
            <v>1333.0979745872887</v>
          </cell>
          <cell r="N19">
            <v>50.254274773813172</v>
          </cell>
          <cell r="O19">
            <v>-22.679204776243367</v>
          </cell>
          <cell r="P19">
            <v>0</v>
          </cell>
          <cell r="Q19">
            <v>0</v>
          </cell>
          <cell r="R19">
            <v>0</v>
          </cell>
          <cell r="S19">
            <v>361715.73106853681</v>
          </cell>
          <cell r="T19">
            <v>24352.601092896177</v>
          </cell>
          <cell r="U19">
            <v>706915.45732449251</v>
          </cell>
          <cell r="V19">
            <v>5332.3918983491549</v>
          </cell>
          <cell r="W19">
            <v>0</v>
          </cell>
          <cell r="X19">
            <v>736600.45031573786</v>
          </cell>
          <cell r="Y19">
            <v>139827</v>
          </cell>
          <cell r="Z19">
            <v>0</v>
          </cell>
          <cell r="AA19">
            <v>0</v>
          </cell>
          <cell r="AB19">
            <v>9673.1255704455907</v>
          </cell>
          <cell r="AC19">
            <v>149500.12557044558</v>
          </cell>
          <cell r="AD19" t="str">
            <v>N/A</v>
          </cell>
          <cell r="AE19">
            <v>117688</v>
          </cell>
          <cell r="AF19">
            <v>117686</v>
          </cell>
          <cell r="AG19">
            <v>117686</v>
          </cell>
          <cell r="AH19">
            <v>117686</v>
          </cell>
          <cell r="AI19">
            <v>116352</v>
          </cell>
          <cell r="AJ19">
            <v>0</v>
          </cell>
          <cell r="AK19">
            <v>587098</v>
          </cell>
          <cell r="AL19">
            <v>3378234</v>
          </cell>
          <cell r="AM19">
            <v>361715.73106853681</v>
          </cell>
          <cell r="AN19">
            <v>-114494.60109289618</v>
          </cell>
          <cell r="AO19">
            <v>702574.72365239612</v>
          </cell>
          <cell r="AP19">
            <v>0</v>
          </cell>
          <cell r="AQ19">
            <v>-115474.39890710382</v>
          </cell>
          <cell r="AR19">
            <v>0</v>
          </cell>
          <cell r="AS19">
            <v>0</v>
          </cell>
          <cell r="AT19">
            <v>4212555.454720933</v>
          </cell>
          <cell r="AU19">
            <v>1.0189371226110923E-4</v>
          </cell>
          <cell r="AV19">
            <v>0</v>
          </cell>
          <cell r="AW19">
            <v>0</v>
          </cell>
          <cell r="AY19">
            <v>0</v>
          </cell>
          <cell r="AZ19">
            <v>0</v>
          </cell>
          <cell r="BA19">
            <v>0</v>
          </cell>
          <cell r="BB19">
            <v>0</v>
          </cell>
          <cell r="BC19">
            <v>0</v>
          </cell>
          <cell r="BD19">
            <v>0</v>
          </cell>
          <cell r="BE19">
            <v>0</v>
          </cell>
          <cell r="BF19">
            <v>0</v>
          </cell>
          <cell r="BG19">
            <v>0</v>
          </cell>
          <cell r="BH19">
            <v>0</v>
          </cell>
          <cell r="BJ19">
            <v>0</v>
          </cell>
          <cell r="BL19">
            <v>0</v>
          </cell>
          <cell r="BM19">
            <v>0</v>
          </cell>
          <cell r="BN19">
            <v>0</v>
          </cell>
          <cell r="BO19">
            <v>0</v>
          </cell>
          <cell r="BQ19">
            <v>0</v>
          </cell>
          <cell r="BR19">
            <v>0</v>
          </cell>
          <cell r="BS19">
            <v>0</v>
          </cell>
          <cell r="BT19">
            <v>0</v>
          </cell>
          <cell r="CB19">
            <v>0</v>
          </cell>
          <cell r="CC19">
            <v>0</v>
          </cell>
          <cell r="CD19">
            <v>0</v>
          </cell>
          <cell r="CE19">
            <v>0</v>
          </cell>
          <cell r="CF19">
            <v>0</v>
          </cell>
          <cell r="CI19">
            <v>0</v>
          </cell>
          <cell r="CJ19">
            <v>0</v>
          </cell>
          <cell r="CK19">
            <v>0</v>
          </cell>
          <cell r="CV19">
            <v>9.683277732053869E-5</v>
          </cell>
          <cell r="DG19">
            <v>4212555</v>
          </cell>
          <cell r="DR19">
            <v>1806684.4100000004</v>
          </cell>
          <cell r="EC19">
            <v>2.3316496100168371</v>
          </cell>
          <cell r="EN19">
            <v>2.4095909012463064E-2</v>
          </cell>
        </row>
        <row r="20">
          <cell r="B20" t="str">
            <v>SHP</v>
          </cell>
          <cell r="C20" t="str">
            <v>State Health Plan (subset of Department of Treasurer)</v>
          </cell>
          <cell r="D20">
            <v>1.2782000866170282E-4</v>
          </cell>
          <cell r="E20">
            <v>221158.41864834551</v>
          </cell>
          <cell r="F20">
            <v>172442.29091795365</v>
          </cell>
          <cell r="G20">
            <v>115</v>
          </cell>
          <cell r="H20">
            <v>-61711.057290940706</v>
          </cell>
          <cell r="I20">
            <v>-2553.7199869983365</v>
          </cell>
          <cell r="J20">
            <v>186626.76498310638</v>
          </cell>
          <cell r="K20">
            <v>0</v>
          </cell>
          <cell r="L20">
            <v>-9805.6800487850178</v>
          </cell>
          <cell r="M20">
            <v>1759.6995498186934</v>
          </cell>
          <cell r="N20">
            <v>66.336028095250526</v>
          </cell>
          <cell r="O20">
            <v>-29.936724228657418</v>
          </cell>
          <cell r="P20">
            <v>0</v>
          </cell>
          <cell r="Q20">
            <v>0</v>
          </cell>
          <cell r="R20">
            <v>0</v>
          </cell>
          <cell r="S20">
            <v>508068.1160763668</v>
          </cell>
          <cell r="T20">
            <v>34436.103825136641</v>
          </cell>
          <cell r="U20">
            <v>933133.82491553191</v>
          </cell>
          <cell r="V20">
            <v>7038.7981992747737</v>
          </cell>
          <cell r="W20">
            <v>0</v>
          </cell>
          <cell r="X20">
            <v>974608.72693994339</v>
          </cell>
          <cell r="Y20">
            <v>33862</v>
          </cell>
          <cell r="Z20">
            <v>0</v>
          </cell>
          <cell r="AA20">
            <v>0</v>
          </cell>
          <cell r="AB20">
            <v>12768.599934991682</v>
          </cell>
          <cell r="AC20">
            <v>46630.599934991682</v>
          </cell>
          <cell r="AD20" t="str">
            <v>N/A</v>
          </cell>
          <cell r="AE20">
            <v>185948</v>
          </cell>
          <cell r="AF20">
            <v>185947</v>
          </cell>
          <cell r="AG20">
            <v>185947</v>
          </cell>
          <cell r="AH20">
            <v>185947</v>
          </cell>
          <cell r="AI20">
            <v>184187</v>
          </cell>
          <cell r="AJ20">
            <v>0</v>
          </cell>
          <cell r="AK20">
            <v>927976</v>
          </cell>
          <cell r="AL20">
            <v>4278442</v>
          </cell>
          <cell r="AM20">
            <v>508068.1160763668</v>
          </cell>
          <cell r="AN20">
            <v>-153883.10382513664</v>
          </cell>
          <cell r="AO20">
            <v>927404.02317981503</v>
          </cell>
          <cell r="AP20">
            <v>0</v>
          </cell>
          <cell r="AQ20">
            <v>574.10382513664081</v>
          </cell>
          <cell r="AR20">
            <v>0</v>
          </cell>
          <cell r="AS20">
            <v>0</v>
          </cell>
          <cell r="AT20">
            <v>5560605.1392561821</v>
          </cell>
          <cell r="AU20">
            <v>1.2904562970872618E-4</v>
          </cell>
          <cell r="AV20">
            <v>0</v>
          </cell>
          <cell r="AW20">
            <v>0</v>
          </cell>
          <cell r="AY20">
            <v>0</v>
          </cell>
          <cell r="AZ20">
            <v>0</v>
          </cell>
          <cell r="BA20">
            <v>0</v>
          </cell>
          <cell r="BB20">
            <v>0</v>
          </cell>
          <cell r="BC20">
            <v>0</v>
          </cell>
          <cell r="BD20">
            <v>0</v>
          </cell>
          <cell r="BE20">
            <v>0</v>
          </cell>
          <cell r="BF20">
            <v>0</v>
          </cell>
          <cell r="BG20">
            <v>0</v>
          </cell>
          <cell r="BH20">
            <v>0</v>
          </cell>
          <cell r="BJ20">
            <v>0</v>
          </cell>
          <cell r="BL20">
            <v>0</v>
          </cell>
          <cell r="BM20">
            <v>0</v>
          </cell>
          <cell r="BN20">
            <v>0</v>
          </cell>
          <cell r="BO20">
            <v>0</v>
          </cell>
          <cell r="BQ20">
            <v>0</v>
          </cell>
          <cell r="BR20">
            <v>0</v>
          </cell>
          <cell r="BS20">
            <v>0</v>
          </cell>
          <cell r="BT20">
            <v>0</v>
          </cell>
          <cell r="CB20">
            <v>0</v>
          </cell>
          <cell r="CC20">
            <v>0</v>
          </cell>
          <cell r="CD20">
            <v>0</v>
          </cell>
          <cell r="CE20">
            <v>0</v>
          </cell>
          <cell r="CF20">
            <v>0</v>
          </cell>
          <cell r="CI20">
            <v>0</v>
          </cell>
          <cell r="CJ20">
            <v>0</v>
          </cell>
          <cell r="CK20">
            <v>0</v>
          </cell>
          <cell r="CV20">
            <v>1.2782000866170282E-4</v>
          </cell>
          <cell r="DG20">
            <v>5560605</v>
          </cell>
          <cell r="DR20">
            <v>2028909.9300000002</v>
          </cell>
          <cell r="EC20">
            <v>2.740685980081925</v>
          </cell>
          <cell r="EN20">
            <v>2.4095909012463064E-2</v>
          </cell>
        </row>
        <row r="21">
          <cell r="B21">
            <v>10400</v>
          </cell>
          <cell r="C21" t="str">
            <v>Department Of Justice</v>
          </cell>
          <cell r="D21">
            <v>2.7120260227884259E-3</v>
          </cell>
          <cell r="E21">
            <v>4692437.3798196847</v>
          </cell>
          <cell r="F21">
            <v>3658801.0382357636</v>
          </cell>
          <cell r="G21">
            <v>-97610</v>
          </cell>
          <cell r="H21">
            <v>-1309356.7667466705</v>
          </cell>
          <cell r="I21">
            <v>-54183.653499700398</v>
          </cell>
          <cell r="J21">
            <v>3959760.6703546713</v>
          </cell>
          <cell r="K21">
            <v>0</v>
          </cell>
          <cell r="L21">
            <v>-208052.39916565636</v>
          </cell>
          <cell r="M21">
            <v>37336.49388201972</v>
          </cell>
          <cell r="N21">
            <v>1407.4872653067373</v>
          </cell>
          <cell r="O21">
            <v>-635.18361479727719</v>
          </cell>
          <cell r="P21">
            <v>0</v>
          </cell>
          <cell r="Q21">
            <v>0</v>
          </cell>
          <cell r="R21">
            <v>0</v>
          </cell>
          <cell r="S21">
            <v>10679905.066530623</v>
          </cell>
          <cell r="T21">
            <v>270493.90999999922</v>
          </cell>
          <cell r="U21">
            <v>19798803.351773355</v>
          </cell>
          <cell r="V21">
            <v>149345.97552807888</v>
          </cell>
          <cell r="W21">
            <v>0</v>
          </cell>
          <cell r="X21">
            <v>20218643.237301435</v>
          </cell>
          <cell r="Y21">
            <v>758542</v>
          </cell>
          <cell r="Z21">
            <v>0</v>
          </cell>
          <cell r="AA21">
            <v>0</v>
          </cell>
          <cell r="AB21">
            <v>270918.26749850198</v>
          </cell>
          <cell r="AC21">
            <v>1029460.267498502</v>
          </cell>
          <cell r="AD21" t="str">
            <v>N/A</v>
          </cell>
          <cell r="AE21">
            <v>3845305</v>
          </cell>
          <cell r="AF21">
            <v>3845304</v>
          </cell>
          <cell r="AG21">
            <v>3845304</v>
          </cell>
          <cell r="AH21">
            <v>3845304</v>
          </cell>
          <cell r="AI21">
            <v>3807967</v>
          </cell>
          <cell r="AJ21">
            <v>0</v>
          </cell>
          <cell r="AK21">
            <v>19189184</v>
          </cell>
          <cell r="AL21">
            <v>90826099</v>
          </cell>
          <cell r="AM21">
            <v>10679905.066530623</v>
          </cell>
          <cell r="AN21">
            <v>-2712836.9099999992</v>
          </cell>
          <cell r="AO21">
            <v>19677231.059802935</v>
          </cell>
          <cell r="AP21">
            <v>0</v>
          </cell>
          <cell r="AQ21">
            <v>-488048.09000000078</v>
          </cell>
          <cell r="AR21">
            <v>0</v>
          </cell>
          <cell r="AS21">
            <v>0</v>
          </cell>
          <cell r="AT21">
            <v>117982350.12633355</v>
          </cell>
          <cell r="AU21">
            <v>2.7394808535894772E-3</v>
          </cell>
          <cell r="AV21">
            <v>0</v>
          </cell>
          <cell r="AW21">
            <v>0</v>
          </cell>
          <cell r="AY21">
            <v>0</v>
          </cell>
          <cell r="AZ21">
            <v>0</v>
          </cell>
          <cell r="BA21">
            <v>0</v>
          </cell>
          <cell r="BB21">
            <v>0</v>
          </cell>
          <cell r="BC21">
            <v>0</v>
          </cell>
          <cell r="BD21">
            <v>0</v>
          </cell>
          <cell r="BE21">
            <v>0</v>
          </cell>
          <cell r="BF21">
            <v>0</v>
          </cell>
          <cell r="BG21">
            <v>0</v>
          </cell>
          <cell r="BH21">
            <v>0</v>
          </cell>
          <cell r="BJ21">
            <v>0</v>
          </cell>
          <cell r="BL21">
            <v>0</v>
          </cell>
          <cell r="BM21">
            <v>0</v>
          </cell>
          <cell r="BN21">
            <v>0</v>
          </cell>
          <cell r="BO21">
            <v>0</v>
          </cell>
          <cell r="BQ21">
            <v>0</v>
          </cell>
          <cell r="BR21">
            <v>0</v>
          </cell>
          <cell r="BS21">
            <v>0</v>
          </cell>
          <cell r="BT21">
            <v>0</v>
          </cell>
          <cell r="CB21">
            <v>0</v>
          </cell>
          <cell r="CC21">
            <v>0</v>
          </cell>
          <cell r="CD21">
            <v>0</v>
          </cell>
          <cell r="CE21">
            <v>0</v>
          </cell>
          <cell r="CF21">
            <v>0</v>
          </cell>
          <cell r="CI21">
            <v>0</v>
          </cell>
          <cell r="CJ21">
            <v>0</v>
          </cell>
          <cell r="CK21">
            <v>0</v>
          </cell>
          <cell r="CV21">
            <v>2.7120260227884259E-3</v>
          </cell>
          <cell r="DG21">
            <v>117982350</v>
          </cell>
          <cell r="DR21">
            <v>46652416.75000006</v>
          </cell>
          <cell r="EC21">
            <v>2.528965447433114</v>
          </cell>
          <cell r="EN21">
            <v>2.4095909012463064E-2</v>
          </cell>
        </row>
        <row r="22">
          <cell r="B22">
            <v>10500</v>
          </cell>
          <cell r="C22" t="str">
            <v>State Auditor</v>
          </cell>
          <cell r="D22">
            <v>6.1190789513673456E-4</v>
          </cell>
          <cell r="E22">
            <v>1058743.3365385518</v>
          </cell>
          <cell r="F22">
            <v>825526.46000388521</v>
          </cell>
          <cell r="G22">
            <v>-115823</v>
          </cell>
          <cell r="H22">
            <v>-295427.01153701288</v>
          </cell>
          <cell r="I22">
            <v>-12225.327148494842</v>
          </cell>
          <cell r="J22">
            <v>893431.25644151645</v>
          </cell>
          <cell r="K22">
            <v>0</v>
          </cell>
          <cell r="L22">
            <v>-46942.361386602483</v>
          </cell>
          <cell r="M22">
            <v>8424.1431281113419</v>
          </cell>
          <cell r="N22">
            <v>317.56795941806251</v>
          </cell>
          <cell r="O22">
            <v>-143.31494811997459</v>
          </cell>
          <cell r="P22">
            <v>0</v>
          </cell>
          <cell r="Q22">
            <v>0</v>
          </cell>
          <cell r="R22">
            <v>0</v>
          </cell>
          <cell r="S22">
            <v>2315881.7490512528</v>
          </cell>
          <cell r="T22">
            <v>47831.930000000051</v>
          </cell>
          <cell r="U22">
            <v>4467156.2822075821</v>
          </cell>
          <cell r="V22">
            <v>33696.572512445367</v>
          </cell>
          <cell r="W22">
            <v>0</v>
          </cell>
          <cell r="X22">
            <v>4548684.7847200269</v>
          </cell>
          <cell r="Y22">
            <v>626945</v>
          </cell>
          <cell r="Z22">
            <v>0</v>
          </cell>
          <cell r="AA22">
            <v>0</v>
          </cell>
          <cell r="AB22">
            <v>61126.635742474202</v>
          </cell>
          <cell r="AC22">
            <v>688071.63574247423</v>
          </cell>
          <cell r="AD22" t="str">
            <v>N/A</v>
          </cell>
          <cell r="AE22">
            <v>773807</v>
          </cell>
          <cell r="AF22">
            <v>773807</v>
          </cell>
          <cell r="AG22">
            <v>773807</v>
          </cell>
          <cell r="AH22">
            <v>773807</v>
          </cell>
          <cell r="AI22">
            <v>765383</v>
          </cell>
          <cell r="AJ22">
            <v>0</v>
          </cell>
          <cell r="AK22">
            <v>3860611</v>
          </cell>
          <cell r="AL22">
            <v>21039830</v>
          </cell>
          <cell r="AM22">
            <v>2315881.7490512528</v>
          </cell>
          <cell r="AN22">
            <v>-596251.93000000005</v>
          </cell>
          <cell r="AO22">
            <v>4439726.2189775538</v>
          </cell>
          <cell r="AP22">
            <v>0</v>
          </cell>
          <cell r="AQ22">
            <v>-579113.06999999995</v>
          </cell>
          <cell r="AR22">
            <v>0</v>
          </cell>
          <cell r="AS22">
            <v>0</v>
          </cell>
          <cell r="AT22">
            <v>26620072.968028806</v>
          </cell>
          <cell r="AU22">
            <v>6.3459966366926637E-4</v>
          </cell>
          <cell r="AV22">
            <v>0</v>
          </cell>
          <cell r="AW22">
            <v>0</v>
          </cell>
          <cell r="AY22">
            <v>0</v>
          </cell>
          <cell r="AZ22">
            <v>0</v>
          </cell>
          <cell r="BA22">
            <v>0</v>
          </cell>
          <cell r="BB22">
            <v>0</v>
          </cell>
          <cell r="BC22">
            <v>0</v>
          </cell>
          <cell r="BD22">
            <v>0</v>
          </cell>
          <cell r="BE22">
            <v>0</v>
          </cell>
          <cell r="BF22">
            <v>0</v>
          </cell>
          <cell r="BG22">
            <v>0</v>
          </cell>
          <cell r="BH22">
            <v>0</v>
          </cell>
          <cell r="BJ22">
            <v>0</v>
          </cell>
          <cell r="BL22">
            <v>0</v>
          </cell>
          <cell r="BM22">
            <v>0</v>
          </cell>
          <cell r="BN22">
            <v>0</v>
          </cell>
          <cell r="BO22">
            <v>0</v>
          </cell>
          <cell r="BQ22">
            <v>0</v>
          </cell>
          <cell r="BR22">
            <v>0</v>
          </cell>
          <cell r="BS22">
            <v>0</v>
          </cell>
          <cell r="BT22">
            <v>0</v>
          </cell>
          <cell r="CB22">
            <v>0</v>
          </cell>
          <cell r="CC22">
            <v>0</v>
          </cell>
          <cell r="CD22">
            <v>0</v>
          </cell>
          <cell r="CE22">
            <v>0</v>
          </cell>
          <cell r="CF22">
            <v>0</v>
          </cell>
          <cell r="CI22">
            <v>0</v>
          </cell>
          <cell r="CJ22">
            <v>0</v>
          </cell>
          <cell r="CK22">
            <v>0</v>
          </cell>
          <cell r="CV22">
            <v>6.1190789513673456E-4</v>
          </cell>
          <cell r="DG22">
            <v>26620073</v>
          </cell>
          <cell r="DR22">
            <v>9868361.1599999983</v>
          </cell>
          <cell r="EC22">
            <v>2.6975171022216626</v>
          </cell>
          <cell r="EN22">
            <v>2.4095909012463064E-2</v>
          </cell>
        </row>
        <row r="23">
          <cell r="B23">
            <v>10700</v>
          </cell>
          <cell r="C23" t="str">
            <v>Department Of Cultural Resources</v>
          </cell>
          <cell r="D23">
            <v>3.7215068930898806E-3</v>
          </cell>
          <cell r="E23">
            <v>6439074.665086248</v>
          </cell>
          <cell r="F23">
            <v>5020694.1857582079</v>
          </cell>
          <cell r="G23">
            <v>11728570</v>
          </cell>
          <cell r="H23">
            <v>-1796730.6331196493</v>
          </cell>
          <cell r="I23">
            <v>-74352.103666248498</v>
          </cell>
          <cell r="J23">
            <v>5433678.1822468303</v>
          </cell>
          <cell r="K23">
            <v>0</v>
          </cell>
          <cell r="L23">
            <v>-285494.47207103024</v>
          </cell>
          <cell r="M23">
            <v>51234.028795521008</v>
          </cell>
          <cell r="N23">
            <v>1931.3876473757862</v>
          </cell>
          <cell r="O23">
            <v>-871.61412943058087</v>
          </cell>
          <cell r="P23">
            <v>0</v>
          </cell>
          <cell r="Q23">
            <v>0</v>
          </cell>
          <cell r="R23">
            <v>0</v>
          </cell>
          <cell r="S23">
            <v>26517733.626547825</v>
          </cell>
          <cell r="T23">
            <v>58642846.25</v>
          </cell>
          <cell r="U23">
            <v>27168390.911234155</v>
          </cell>
          <cell r="V23">
            <v>204936.11518208403</v>
          </cell>
          <cell r="W23">
            <v>0</v>
          </cell>
          <cell r="X23">
            <v>86016173.276416242</v>
          </cell>
          <cell r="Y23">
            <v>0</v>
          </cell>
          <cell r="Z23">
            <v>0</v>
          </cell>
          <cell r="AA23">
            <v>0</v>
          </cell>
          <cell r="AB23">
            <v>371760.51833124249</v>
          </cell>
          <cell r="AC23">
            <v>371760.51833124249</v>
          </cell>
          <cell r="AD23" t="str">
            <v>N/A</v>
          </cell>
          <cell r="AE23">
            <v>17139130</v>
          </cell>
          <cell r="AF23">
            <v>17139130</v>
          </cell>
          <cell r="AG23">
            <v>17139130</v>
          </cell>
          <cell r="AH23">
            <v>17139130</v>
          </cell>
          <cell r="AI23">
            <v>17087896</v>
          </cell>
          <cell r="AJ23">
            <v>0</v>
          </cell>
          <cell r="AK23">
            <v>85644416</v>
          </cell>
          <cell r="AL23">
            <v>53077697</v>
          </cell>
          <cell r="AM23">
            <v>26517733.626547825</v>
          </cell>
          <cell r="AN23">
            <v>-3341643.25</v>
          </cell>
          <cell r="AO23">
            <v>27001566.508084998</v>
          </cell>
          <cell r="AP23">
            <v>0</v>
          </cell>
          <cell r="AQ23">
            <v>58642846.25</v>
          </cell>
          <cell r="AR23">
            <v>0</v>
          </cell>
          <cell r="AS23">
            <v>0</v>
          </cell>
          <cell r="AT23">
            <v>161898200.13463283</v>
          </cell>
          <cell r="AU23">
            <v>1.6009201690367701E-3</v>
          </cell>
          <cell r="AV23">
            <v>0</v>
          </cell>
          <cell r="AW23">
            <v>0</v>
          </cell>
          <cell r="AY23">
            <v>0</v>
          </cell>
          <cell r="AZ23">
            <v>0</v>
          </cell>
          <cell r="BA23">
            <v>0</v>
          </cell>
          <cell r="BB23">
            <v>0</v>
          </cell>
          <cell r="BC23">
            <v>0</v>
          </cell>
          <cell r="BD23">
            <v>0</v>
          </cell>
          <cell r="BE23">
            <v>0</v>
          </cell>
          <cell r="BF23">
            <v>0</v>
          </cell>
          <cell r="BG23">
            <v>0</v>
          </cell>
          <cell r="BH23">
            <v>0</v>
          </cell>
          <cell r="BJ23">
            <v>0</v>
          </cell>
          <cell r="BL23">
            <v>0</v>
          </cell>
          <cell r="BM23">
            <v>0</v>
          </cell>
          <cell r="BN23">
            <v>0</v>
          </cell>
          <cell r="BO23">
            <v>0</v>
          </cell>
          <cell r="BQ23">
            <v>0</v>
          </cell>
          <cell r="BR23">
            <v>0</v>
          </cell>
          <cell r="BS23">
            <v>0</v>
          </cell>
          <cell r="BT23">
            <v>0</v>
          </cell>
          <cell r="CB23">
            <v>0</v>
          </cell>
          <cell r="CC23">
            <v>0</v>
          </cell>
          <cell r="CD23">
            <v>0</v>
          </cell>
          <cell r="CE23">
            <v>0</v>
          </cell>
          <cell r="CF23">
            <v>0</v>
          </cell>
          <cell r="CI23">
            <v>0</v>
          </cell>
          <cell r="CJ23">
            <v>0</v>
          </cell>
          <cell r="CK23">
            <v>0</v>
          </cell>
          <cell r="CV23">
            <v>3.7215068930898806E-3</v>
          </cell>
          <cell r="DG23">
            <v>161898199</v>
          </cell>
          <cell r="DR23">
            <v>66506369.379999906</v>
          </cell>
          <cell r="EC23">
            <v>2.4343262233269156</v>
          </cell>
          <cell r="EN23">
            <v>2.4095909012463064E-2</v>
          </cell>
        </row>
        <row r="24">
          <cell r="B24">
            <v>10800</v>
          </cell>
          <cell r="C24" t="str">
            <v>Administrative Office Of The Courts</v>
          </cell>
          <cell r="D24">
            <v>1.6267906522251418E-2</v>
          </cell>
          <cell r="E24">
            <v>28147271.454990841</v>
          </cell>
          <cell r="F24">
            <v>21947073.063973792</v>
          </cell>
          <cell r="G24">
            <v>-2995686</v>
          </cell>
          <cell r="H24">
            <v>-7854088.9013342299</v>
          </cell>
          <cell r="I24">
            <v>-325017.01781640766</v>
          </cell>
          <cell r="J24">
            <v>23752359.267403234</v>
          </cell>
          <cell r="K24">
            <v>0</v>
          </cell>
          <cell r="L24">
            <v>-1247988.3868802681</v>
          </cell>
          <cell r="M24">
            <v>223960.45880002715</v>
          </cell>
          <cell r="N24">
            <v>8442.7181269180401</v>
          </cell>
          <cell r="O24">
            <v>-3810.1063865765045</v>
          </cell>
          <cell r="P24">
            <v>0</v>
          </cell>
          <cell r="Q24">
            <v>0</v>
          </cell>
          <cell r="R24">
            <v>0</v>
          </cell>
          <cell r="S24">
            <v>61652516.550877318</v>
          </cell>
          <cell r="T24">
            <v>1438207.3900000006</v>
          </cell>
          <cell r="U24">
            <v>118761796.33701618</v>
          </cell>
          <cell r="V24">
            <v>895841.83520010859</v>
          </cell>
          <cell r="W24">
            <v>0</v>
          </cell>
          <cell r="X24">
            <v>121095845.56221628</v>
          </cell>
          <cell r="Y24">
            <v>16416636</v>
          </cell>
          <cell r="Z24">
            <v>0</v>
          </cell>
          <cell r="AA24">
            <v>0</v>
          </cell>
          <cell r="AB24">
            <v>1625085.089082038</v>
          </cell>
          <cell r="AC24">
            <v>18041721.08908204</v>
          </cell>
          <cell r="AD24" t="str">
            <v>N/A</v>
          </cell>
          <cell r="AE24">
            <v>20655617</v>
          </cell>
          <cell r="AF24">
            <v>20655618</v>
          </cell>
          <cell r="AG24">
            <v>20655618</v>
          </cell>
          <cell r="AH24">
            <v>20655618</v>
          </cell>
          <cell r="AI24">
            <v>20431657</v>
          </cell>
          <cell r="AJ24">
            <v>0</v>
          </cell>
          <cell r="AK24">
            <v>103054128</v>
          </cell>
          <cell r="AL24">
            <v>559054158</v>
          </cell>
          <cell r="AM24">
            <v>61652516.550877318</v>
          </cell>
          <cell r="AN24">
            <v>-16051570.390000001</v>
          </cell>
          <cell r="AO24">
            <v>118032553.08313426</v>
          </cell>
          <cell r="AP24">
            <v>0</v>
          </cell>
          <cell r="AQ24">
            <v>-14978428.609999999</v>
          </cell>
          <cell r="AR24">
            <v>0</v>
          </cell>
          <cell r="AS24">
            <v>0</v>
          </cell>
          <cell r="AT24">
            <v>707709228.63401163</v>
          </cell>
          <cell r="AU24">
            <v>1.6862093375012675E-2</v>
          </cell>
          <cell r="AV24">
            <v>0</v>
          </cell>
          <cell r="AW24">
            <v>0</v>
          </cell>
          <cell r="AY24">
            <v>0</v>
          </cell>
          <cell r="AZ24">
            <v>0</v>
          </cell>
          <cell r="BA24">
            <v>0</v>
          </cell>
          <cell r="BB24">
            <v>0</v>
          </cell>
          <cell r="BC24">
            <v>0</v>
          </cell>
          <cell r="BD24">
            <v>0</v>
          </cell>
          <cell r="BE24">
            <v>0</v>
          </cell>
          <cell r="BF24">
            <v>0</v>
          </cell>
          <cell r="BG24">
            <v>0</v>
          </cell>
          <cell r="BH24">
            <v>0</v>
          </cell>
          <cell r="BJ24">
            <v>0</v>
          </cell>
          <cell r="BL24">
            <v>0</v>
          </cell>
          <cell r="BM24">
            <v>0</v>
          </cell>
          <cell r="BN24">
            <v>0</v>
          </cell>
          <cell r="BO24">
            <v>0</v>
          </cell>
          <cell r="BQ24">
            <v>0</v>
          </cell>
          <cell r="BR24">
            <v>0</v>
          </cell>
          <cell r="BS24">
            <v>0</v>
          </cell>
          <cell r="BT24">
            <v>0</v>
          </cell>
          <cell r="CB24">
            <v>0</v>
          </cell>
          <cell r="CC24">
            <v>0</v>
          </cell>
          <cell r="CD24">
            <v>0</v>
          </cell>
          <cell r="CE24">
            <v>0</v>
          </cell>
          <cell r="CF24">
            <v>0</v>
          </cell>
          <cell r="CI24">
            <v>0</v>
          </cell>
          <cell r="CJ24">
            <v>0</v>
          </cell>
          <cell r="CK24">
            <v>0</v>
          </cell>
          <cell r="CV24">
            <v>1.6267906522251418E-2</v>
          </cell>
          <cell r="DG24">
            <v>707709228</v>
          </cell>
          <cell r="DR24">
            <v>276869699.74999952</v>
          </cell>
          <cell r="EC24">
            <v>2.5561093490512996</v>
          </cell>
          <cell r="EN24">
            <v>2.4095909012463064E-2</v>
          </cell>
        </row>
        <row r="25">
          <cell r="B25">
            <v>10850</v>
          </cell>
          <cell r="C25" t="str">
            <v>Office Of Administrative Hearing</v>
          </cell>
          <cell r="D25">
            <v>1.1583666001428394E-4</v>
          </cell>
          <cell r="E25">
            <v>200424.43134289008</v>
          </cell>
          <cell r="F25">
            <v>156275.52551662558</v>
          </cell>
          <cell r="G25">
            <v>78746</v>
          </cell>
          <cell r="H25">
            <v>-55925.538085763619</v>
          </cell>
          <cell r="I25">
            <v>-2314.3042861820682</v>
          </cell>
          <cell r="J25">
            <v>169130.18040962607</v>
          </cell>
          <cell r="K25">
            <v>0</v>
          </cell>
          <cell r="L25">
            <v>-8886.3804494505603</v>
          </cell>
          <cell r="M25">
            <v>1594.7246492458576</v>
          </cell>
          <cell r="N25">
            <v>60.116909814213081</v>
          </cell>
          <cell r="O25">
            <v>-27.130104141945441</v>
          </cell>
          <cell r="P25">
            <v>0</v>
          </cell>
          <cell r="Q25">
            <v>0</v>
          </cell>
          <cell r="R25">
            <v>0</v>
          </cell>
          <cell r="S25">
            <v>539077.62590266357</v>
          </cell>
          <cell r="T25">
            <v>393724.12</v>
          </cell>
          <cell r="U25">
            <v>845650.9020481304</v>
          </cell>
          <cell r="V25">
            <v>6378.8985969834303</v>
          </cell>
          <cell r="W25">
            <v>0</v>
          </cell>
          <cell r="X25">
            <v>1245753.9206451138</v>
          </cell>
          <cell r="Y25">
            <v>0</v>
          </cell>
          <cell r="Z25">
            <v>0</v>
          </cell>
          <cell r="AA25">
            <v>0</v>
          </cell>
          <cell r="AB25">
            <v>11571.521430910341</v>
          </cell>
          <cell r="AC25">
            <v>11571.521430910341</v>
          </cell>
          <cell r="AD25" t="str">
            <v>N/A</v>
          </cell>
          <cell r="AE25">
            <v>247155</v>
          </cell>
          <cell r="AF25">
            <v>247157</v>
          </cell>
          <cell r="AG25">
            <v>247157</v>
          </cell>
          <cell r="AH25">
            <v>247157</v>
          </cell>
          <cell r="AI25">
            <v>245562</v>
          </cell>
          <cell r="AJ25">
            <v>0</v>
          </cell>
          <cell r="AK25">
            <v>1234188</v>
          </cell>
          <cell r="AL25">
            <v>3430193</v>
          </cell>
          <cell r="AM25">
            <v>539077.62590266357</v>
          </cell>
          <cell r="AN25">
            <v>-164164.12</v>
          </cell>
          <cell r="AO25">
            <v>840458.27921420347</v>
          </cell>
          <cell r="AP25">
            <v>0</v>
          </cell>
          <cell r="AQ25">
            <v>393724.12</v>
          </cell>
          <cell r="AR25">
            <v>0</v>
          </cell>
          <cell r="AS25">
            <v>0</v>
          </cell>
          <cell r="AT25">
            <v>5039288.9051168673</v>
          </cell>
          <cell r="AU25">
            <v>1.0346087009042805E-4</v>
          </cell>
          <cell r="AV25">
            <v>0</v>
          </cell>
          <cell r="AW25">
            <v>0</v>
          </cell>
          <cell r="AY25">
            <v>0</v>
          </cell>
          <cell r="AZ25">
            <v>0</v>
          </cell>
          <cell r="BA25">
            <v>0</v>
          </cell>
          <cell r="BB25">
            <v>0</v>
          </cell>
          <cell r="BC25">
            <v>0</v>
          </cell>
          <cell r="BD25">
            <v>0</v>
          </cell>
          <cell r="BE25">
            <v>0</v>
          </cell>
          <cell r="BF25">
            <v>0</v>
          </cell>
          <cell r="BG25">
            <v>0</v>
          </cell>
          <cell r="BH25">
            <v>0</v>
          </cell>
          <cell r="BJ25">
            <v>0</v>
          </cell>
          <cell r="BL25">
            <v>0</v>
          </cell>
          <cell r="BM25">
            <v>0</v>
          </cell>
          <cell r="BN25">
            <v>0</v>
          </cell>
          <cell r="BO25">
            <v>0</v>
          </cell>
          <cell r="BQ25">
            <v>0</v>
          </cell>
          <cell r="BR25">
            <v>0</v>
          </cell>
          <cell r="BS25">
            <v>0</v>
          </cell>
          <cell r="BT25">
            <v>0</v>
          </cell>
          <cell r="CB25">
            <v>0</v>
          </cell>
          <cell r="CC25">
            <v>0</v>
          </cell>
          <cell r="CD25">
            <v>0</v>
          </cell>
          <cell r="CE25">
            <v>0</v>
          </cell>
          <cell r="CF25">
            <v>0</v>
          </cell>
          <cell r="CI25">
            <v>0</v>
          </cell>
          <cell r="CJ25">
            <v>0</v>
          </cell>
          <cell r="CK25">
            <v>0</v>
          </cell>
          <cell r="CV25">
            <v>1.1583666001428394E-4</v>
          </cell>
          <cell r="DG25">
            <v>5039288</v>
          </cell>
          <cell r="DR25">
            <v>2828498.3000000003</v>
          </cell>
          <cell r="EC25">
            <v>1.7816125256288822</v>
          </cell>
          <cell r="EN25">
            <v>2.4095909012463064E-2</v>
          </cell>
        </row>
        <row r="26">
          <cell r="B26">
            <v>10900</v>
          </cell>
          <cell r="C26" t="str">
            <v>Department Of Administration</v>
          </cell>
          <cell r="D26">
            <v>1.5663365588164822E-3</v>
          </cell>
          <cell r="E26">
            <v>2710127.4678815971</v>
          </cell>
          <cell r="F26">
            <v>2113148.5389406481</v>
          </cell>
          <cell r="G26">
            <v>-624379</v>
          </cell>
          <cell r="H26">
            <v>-756221.86330660153</v>
          </cell>
          <cell r="I26">
            <v>-31293.887541523174</v>
          </cell>
          <cell r="J26">
            <v>2286968.4324647966</v>
          </cell>
          <cell r="K26">
            <v>0</v>
          </cell>
          <cell r="L26">
            <v>-120161.1180071152</v>
          </cell>
          <cell r="M26">
            <v>21563.773671060288</v>
          </cell>
          <cell r="N26">
            <v>812.89734729457791</v>
          </cell>
          <cell r="O26">
            <v>-366.85168544040829</v>
          </cell>
          <cell r="P26">
            <v>0</v>
          </cell>
          <cell r="Q26">
            <v>0</v>
          </cell>
          <cell r="R26">
            <v>0</v>
          </cell>
          <cell r="S26">
            <v>5600198.3897647159</v>
          </cell>
          <cell r="T26">
            <v>382617.84999999963</v>
          </cell>
          <cell r="U26">
            <v>11434842.162323983</v>
          </cell>
          <cell r="V26">
            <v>86255.09468424115</v>
          </cell>
          <cell r="W26">
            <v>0</v>
          </cell>
          <cell r="X26">
            <v>11903715.107008224</v>
          </cell>
          <cell r="Y26">
            <v>3504511</v>
          </cell>
          <cell r="Z26">
            <v>0</v>
          </cell>
          <cell r="AA26">
            <v>0</v>
          </cell>
          <cell r="AB26">
            <v>156469.43770761587</v>
          </cell>
          <cell r="AC26">
            <v>3660980.437707616</v>
          </cell>
          <cell r="AD26" t="str">
            <v>N/A</v>
          </cell>
          <cell r="AE26">
            <v>1652860</v>
          </cell>
          <cell r="AF26">
            <v>1652859</v>
          </cell>
          <cell r="AG26">
            <v>1652859</v>
          </cell>
          <cell r="AH26">
            <v>1652859</v>
          </cell>
          <cell r="AI26">
            <v>1631296</v>
          </cell>
          <cell r="AJ26">
            <v>0</v>
          </cell>
          <cell r="AK26">
            <v>8242733</v>
          </cell>
          <cell r="AL26">
            <v>56136508</v>
          </cell>
          <cell r="AM26">
            <v>5600198.3897647159</v>
          </cell>
          <cell r="AN26">
            <v>-1838476.8499999996</v>
          </cell>
          <cell r="AO26">
            <v>11364627.819300609</v>
          </cell>
          <cell r="AP26">
            <v>0</v>
          </cell>
          <cell r="AQ26">
            <v>-3121893.1500000004</v>
          </cell>
          <cell r="AR26">
            <v>0</v>
          </cell>
          <cell r="AS26">
            <v>0</v>
          </cell>
          <cell r="AT26">
            <v>68140964.209065318</v>
          </cell>
          <cell r="AU26">
            <v>1.6931795090103117E-3</v>
          </cell>
          <cell r="AV26">
            <v>0</v>
          </cell>
          <cell r="AW26">
            <v>0</v>
          </cell>
          <cell r="AY26">
            <v>0</v>
          </cell>
          <cell r="AZ26">
            <v>0</v>
          </cell>
          <cell r="BA26">
            <v>0</v>
          </cell>
          <cell r="BB26">
            <v>0</v>
          </cell>
          <cell r="BC26">
            <v>0</v>
          </cell>
          <cell r="BD26">
            <v>0</v>
          </cell>
          <cell r="BE26">
            <v>0</v>
          </cell>
          <cell r="BF26">
            <v>0</v>
          </cell>
          <cell r="BG26">
            <v>0</v>
          </cell>
          <cell r="BH26">
            <v>0</v>
          </cell>
          <cell r="BJ26">
            <v>0</v>
          </cell>
          <cell r="BL26">
            <v>0</v>
          </cell>
          <cell r="BM26">
            <v>0</v>
          </cell>
          <cell r="BN26">
            <v>0</v>
          </cell>
          <cell r="BO26">
            <v>0</v>
          </cell>
          <cell r="BQ26">
            <v>0</v>
          </cell>
          <cell r="BR26">
            <v>0</v>
          </cell>
          <cell r="BS26">
            <v>0</v>
          </cell>
          <cell r="BT26">
            <v>0</v>
          </cell>
          <cell r="CB26">
            <v>0</v>
          </cell>
          <cell r="CC26">
            <v>0</v>
          </cell>
          <cell r="CD26">
            <v>0</v>
          </cell>
          <cell r="CE26">
            <v>0</v>
          </cell>
          <cell r="CF26">
            <v>0</v>
          </cell>
          <cell r="CI26">
            <v>0</v>
          </cell>
          <cell r="CJ26">
            <v>0</v>
          </cell>
          <cell r="CK26">
            <v>0</v>
          </cell>
          <cell r="CV26">
            <v>1.5663365588164822E-3</v>
          </cell>
          <cell r="DG26">
            <v>68140964</v>
          </cell>
          <cell r="DR26">
            <v>32080362.910000026</v>
          </cell>
          <cell r="EC26">
            <v>2.1240708588978974</v>
          </cell>
          <cell r="EN26">
            <v>2.4095909012463064E-2</v>
          </cell>
        </row>
        <row r="27">
          <cell r="B27">
            <v>10910</v>
          </cell>
          <cell r="C27" t="str">
            <v>Office Of State Budget &amp; Management</v>
          </cell>
          <cell r="D27">
            <v>2.358673838756909E-4</v>
          </cell>
          <cell r="E27">
            <v>408105.57106697618</v>
          </cell>
          <cell r="F27">
            <v>318209.27297851967</v>
          </cell>
          <cell r="G27">
            <v>-167516</v>
          </cell>
          <cell r="H27">
            <v>-113875.95566466422</v>
          </cell>
          <cell r="I27">
            <v>-4712.4019063287133</v>
          </cell>
          <cell r="J27">
            <v>344384.00746985426</v>
          </cell>
          <cell r="K27">
            <v>0</v>
          </cell>
          <cell r="L27">
            <v>-18094.507459706878</v>
          </cell>
          <cell r="M27">
            <v>3247.1890243841331</v>
          </cell>
          <cell r="N27">
            <v>122.41045488380607</v>
          </cell>
          <cell r="O27">
            <v>-55.242499977525569</v>
          </cell>
          <cell r="P27">
            <v>0</v>
          </cell>
          <cell r="Q27">
            <v>0</v>
          </cell>
          <cell r="R27">
            <v>0</v>
          </cell>
          <cell r="S27">
            <v>769814.34346394066</v>
          </cell>
          <cell r="T27">
            <v>17720.609999999986</v>
          </cell>
          <cell r="U27">
            <v>1721920.0373492714</v>
          </cell>
          <cell r="V27">
            <v>12988.756097536532</v>
          </cell>
          <cell r="W27">
            <v>0</v>
          </cell>
          <cell r="X27">
            <v>1752629.403446808</v>
          </cell>
          <cell r="Y27">
            <v>855300</v>
          </cell>
          <cell r="Z27">
            <v>0</v>
          </cell>
          <cell r="AA27">
            <v>0</v>
          </cell>
          <cell r="AB27">
            <v>23562.009531643565</v>
          </cell>
          <cell r="AC27">
            <v>878862.00953164359</v>
          </cell>
          <cell r="AD27" t="str">
            <v>N/A</v>
          </cell>
          <cell r="AE27">
            <v>175403</v>
          </cell>
          <cell r="AF27">
            <v>175403</v>
          </cell>
          <cell r="AG27">
            <v>175403</v>
          </cell>
          <cell r="AH27">
            <v>175403</v>
          </cell>
          <cell r="AI27">
            <v>172156</v>
          </cell>
          <cell r="AJ27">
            <v>0</v>
          </cell>
          <cell r="AK27">
            <v>873768</v>
          </cell>
          <cell r="AL27">
            <v>8846424</v>
          </cell>
          <cell r="AM27">
            <v>769814.34346394066</v>
          </cell>
          <cell r="AN27">
            <v>-228972.61</v>
          </cell>
          <cell r="AO27">
            <v>1711346.7839151644</v>
          </cell>
          <cell r="AP27">
            <v>0</v>
          </cell>
          <cell r="AQ27">
            <v>-837579.39</v>
          </cell>
          <cell r="AR27">
            <v>0</v>
          </cell>
          <cell r="AS27">
            <v>0</v>
          </cell>
          <cell r="AT27">
            <v>10261033.127379104</v>
          </cell>
          <cell r="AU27">
            <v>2.6682429284122477E-4</v>
          </cell>
          <cell r="AV27">
            <v>0</v>
          </cell>
          <cell r="AW27">
            <v>0</v>
          </cell>
          <cell r="AY27">
            <v>0</v>
          </cell>
          <cell r="AZ27">
            <v>0</v>
          </cell>
          <cell r="BA27">
            <v>0</v>
          </cell>
          <cell r="BB27">
            <v>0</v>
          </cell>
          <cell r="BC27">
            <v>0</v>
          </cell>
          <cell r="BD27">
            <v>0</v>
          </cell>
          <cell r="BE27">
            <v>0</v>
          </cell>
          <cell r="BF27">
            <v>0</v>
          </cell>
          <cell r="BG27">
            <v>0</v>
          </cell>
          <cell r="BH27">
            <v>0</v>
          </cell>
          <cell r="BJ27">
            <v>0</v>
          </cell>
          <cell r="BL27">
            <v>0</v>
          </cell>
          <cell r="BM27">
            <v>0</v>
          </cell>
          <cell r="BN27">
            <v>0</v>
          </cell>
          <cell r="BO27">
            <v>0</v>
          </cell>
          <cell r="BQ27">
            <v>0</v>
          </cell>
          <cell r="BR27">
            <v>0</v>
          </cell>
          <cell r="BS27">
            <v>0</v>
          </cell>
          <cell r="BT27">
            <v>0</v>
          </cell>
          <cell r="CB27">
            <v>0</v>
          </cell>
          <cell r="CC27">
            <v>0</v>
          </cell>
          <cell r="CD27">
            <v>0</v>
          </cell>
          <cell r="CE27">
            <v>0</v>
          </cell>
          <cell r="CF27">
            <v>0</v>
          </cell>
          <cell r="CI27">
            <v>0</v>
          </cell>
          <cell r="CJ27">
            <v>0</v>
          </cell>
          <cell r="CK27">
            <v>0</v>
          </cell>
          <cell r="CV27">
            <v>2.358673838756909E-4</v>
          </cell>
          <cell r="DG27">
            <v>10261033</v>
          </cell>
          <cell r="DR27">
            <v>3813313.13</v>
          </cell>
          <cell r="EC27">
            <v>2.6908445884694498</v>
          </cell>
          <cell r="EN27">
            <v>2.4095909012463064E-2</v>
          </cell>
        </row>
        <row r="28">
          <cell r="B28">
            <v>10930</v>
          </cell>
          <cell r="C28" t="str">
            <v>Information Technology Services</v>
          </cell>
          <cell r="D28">
            <v>2.0859751474145644E-3</v>
          </cell>
          <cell r="E28">
            <v>3609223.3897663439</v>
          </cell>
          <cell r="F28">
            <v>2814194.2484929538</v>
          </cell>
          <cell r="G28">
            <v>-731220</v>
          </cell>
          <cell r="H28">
            <v>-1007101.5733560016</v>
          </cell>
          <cell r="I28">
            <v>-41675.763302701438</v>
          </cell>
          <cell r="J28">
            <v>3045679.6058235564</v>
          </cell>
          <cell r="K28">
            <v>0</v>
          </cell>
          <cell r="L28">
            <v>-160025.0625815588</v>
          </cell>
          <cell r="M28">
            <v>28717.644180055486</v>
          </cell>
          <cell r="N28">
            <v>1082.5793820052106</v>
          </cell>
          <cell r="O28">
            <v>-488.55623927596514</v>
          </cell>
          <cell r="P28">
            <v>0</v>
          </cell>
          <cell r="Q28">
            <v>0</v>
          </cell>
          <cell r="R28">
            <v>0</v>
          </cell>
          <cell r="S28">
            <v>7558386.512165376</v>
          </cell>
          <cell r="T28">
            <v>415078.24999999953</v>
          </cell>
          <cell r="U28">
            <v>15228398.029117782</v>
          </cell>
          <cell r="V28">
            <v>114870.57672022194</v>
          </cell>
          <cell r="W28">
            <v>0</v>
          </cell>
          <cell r="X28">
            <v>15758346.855838004</v>
          </cell>
          <cell r="Y28">
            <v>4071180</v>
          </cell>
          <cell r="Z28">
            <v>0</v>
          </cell>
          <cell r="AA28">
            <v>0</v>
          </cell>
          <cell r="AB28">
            <v>208378.81651350719</v>
          </cell>
          <cell r="AC28">
            <v>4279558.8165135076</v>
          </cell>
          <cell r="AD28" t="str">
            <v>N/A</v>
          </cell>
          <cell r="AE28">
            <v>2301501</v>
          </cell>
          <cell r="AF28">
            <v>2301501</v>
          </cell>
          <cell r="AG28">
            <v>2301501</v>
          </cell>
          <cell r="AH28">
            <v>2301501</v>
          </cell>
          <cell r="AI28">
            <v>2272784</v>
          </cell>
          <cell r="AJ28">
            <v>0</v>
          </cell>
          <cell r="AK28">
            <v>11478788</v>
          </cell>
          <cell r="AL28">
            <v>74044865</v>
          </cell>
          <cell r="AM28">
            <v>7558386.512165376</v>
          </cell>
          <cell r="AN28">
            <v>-2335030.2499999995</v>
          </cell>
          <cell r="AO28">
            <v>15134889.789324498</v>
          </cell>
          <cell r="AP28">
            <v>0</v>
          </cell>
          <cell r="AQ28">
            <v>-3656101.7500000005</v>
          </cell>
          <cell r="AR28">
            <v>0</v>
          </cell>
          <cell r="AS28">
            <v>0</v>
          </cell>
          <cell r="AT28">
            <v>90747009.301489875</v>
          </cell>
          <cell r="AU28">
            <v>2.2333282165043068E-3</v>
          </cell>
          <cell r="AV28">
            <v>0</v>
          </cell>
          <cell r="AW28">
            <v>0</v>
          </cell>
          <cell r="AY28">
            <v>0</v>
          </cell>
          <cell r="AZ28">
            <v>0</v>
          </cell>
          <cell r="BA28">
            <v>0</v>
          </cell>
          <cell r="BB28">
            <v>0</v>
          </cell>
          <cell r="BC28">
            <v>0</v>
          </cell>
          <cell r="BD28">
            <v>0</v>
          </cell>
          <cell r="BE28">
            <v>0</v>
          </cell>
          <cell r="BF28">
            <v>0</v>
          </cell>
          <cell r="BG28">
            <v>0</v>
          </cell>
          <cell r="BH28">
            <v>0</v>
          </cell>
          <cell r="BJ28">
            <v>0</v>
          </cell>
          <cell r="BL28">
            <v>0</v>
          </cell>
          <cell r="BM28">
            <v>0</v>
          </cell>
          <cell r="BN28">
            <v>0</v>
          </cell>
          <cell r="BO28">
            <v>0</v>
          </cell>
          <cell r="BQ28">
            <v>0</v>
          </cell>
          <cell r="BR28">
            <v>0</v>
          </cell>
          <cell r="BS28">
            <v>0</v>
          </cell>
          <cell r="BT28">
            <v>0</v>
          </cell>
          <cell r="CB28">
            <v>0</v>
          </cell>
          <cell r="CC28">
            <v>0</v>
          </cell>
          <cell r="CD28">
            <v>0</v>
          </cell>
          <cell r="CE28">
            <v>0</v>
          </cell>
          <cell r="CF28">
            <v>0</v>
          </cell>
          <cell r="CI28">
            <v>0</v>
          </cell>
          <cell r="CJ28">
            <v>0</v>
          </cell>
          <cell r="CK28">
            <v>0</v>
          </cell>
          <cell r="CV28">
            <v>2.0859751474145644E-3</v>
          </cell>
          <cell r="DG28">
            <v>90747009</v>
          </cell>
          <cell r="DR28">
            <v>40792819.800000012</v>
          </cell>
          <cell r="EC28">
            <v>2.2245828909331729</v>
          </cell>
          <cell r="EN28">
            <v>2.4095909012463064E-2</v>
          </cell>
        </row>
        <row r="29">
          <cell r="B29">
            <v>10940</v>
          </cell>
          <cell r="C29" t="str">
            <v>Office Of State Controller</v>
          </cell>
          <cell r="D29">
            <v>5.7249093433715641E-4</v>
          </cell>
          <cell r="E29">
            <v>990542.80354194902</v>
          </cell>
          <cell r="F29">
            <v>772348.94036146172</v>
          </cell>
          <cell r="G29">
            <v>-178355</v>
          </cell>
          <cell r="H29">
            <v>-276396.63944108027</v>
          </cell>
          <cell r="I29">
            <v>-11437.814444697222</v>
          </cell>
          <cell r="J29">
            <v>835879.54793740599</v>
          </cell>
          <cell r="K29">
            <v>0</v>
          </cell>
          <cell r="L29">
            <v>-43918.499080982328</v>
          </cell>
          <cell r="M29">
            <v>7881.4893691226616</v>
          </cell>
          <cell r="N29">
            <v>297.11134510229743</v>
          </cell>
          <cell r="O29">
            <v>-134.08310173110542</v>
          </cell>
          <cell r="P29">
            <v>0</v>
          </cell>
          <cell r="Q29">
            <v>0</v>
          </cell>
          <cell r="R29">
            <v>0</v>
          </cell>
          <cell r="S29">
            <v>2096707.8564865508</v>
          </cell>
          <cell r="T29">
            <v>114363.92999999993</v>
          </cell>
          <cell r="U29">
            <v>4179397.7396870302</v>
          </cell>
          <cell r="V29">
            <v>31525.957476490647</v>
          </cell>
          <cell r="W29">
            <v>0</v>
          </cell>
          <cell r="X29">
            <v>4325287.627163521</v>
          </cell>
          <cell r="Y29">
            <v>1006140</v>
          </cell>
          <cell r="Z29">
            <v>0</v>
          </cell>
          <cell r="AA29">
            <v>0</v>
          </cell>
          <cell r="AB29">
            <v>57189.07222348611</v>
          </cell>
          <cell r="AC29">
            <v>1063329.0722234861</v>
          </cell>
          <cell r="AD29" t="str">
            <v>N/A</v>
          </cell>
          <cell r="AE29">
            <v>653968</v>
          </cell>
          <cell r="AF29">
            <v>653968</v>
          </cell>
          <cell r="AG29">
            <v>653968</v>
          </cell>
          <cell r="AH29">
            <v>653968</v>
          </cell>
          <cell r="AI29">
            <v>646087</v>
          </cell>
          <cell r="AJ29">
            <v>0</v>
          </cell>
          <cell r="AK29">
            <v>3261959</v>
          </cell>
          <cell r="AL29">
            <v>20188015</v>
          </cell>
          <cell r="AM29">
            <v>2096707.8564865508</v>
          </cell>
          <cell r="AN29">
            <v>-641379.92999999993</v>
          </cell>
          <cell r="AO29">
            <v>4153734.6249400349</v>
          </cell>
          <cell r="AP29">
            <v>0</v>
          </cell>
          <cell r="AQ29">
            <v>-891776.07000000007</v>
          </cell>
          <cell r="AR29">
            <v>0</v>
          </cell>
          <cell r="AS29">
            <v>0</v>
          </cell>
          <cell r="AT29">
            <v>24905301.481426585</v>
          </cell>
          <cell r="AU29">
            <v>6.0890737174538188E-4</v>
          </cell>
          <cell r="AV29">
            <v>0</v>
          </cell>
          <cell r="AW29">
            <v>0</v>
          </cell>
          <cell r="AY29">
            <v>0</v>
          </cell>
          <cell r="AZ29">
            <v>0</v>
          </cell>
          <cell r="BA29">
            <v>0</v>
          </cell>
          <cell r="BB29">
            <v>0</v>
          </cell>
          <cell r="BC29">
            <v>0</v>
          </cell>
          <cell r="BD29">
            <v>0</v>
          </cell>
          <cell r="BE29">
            <v>0</v>
          </cell>
          <cell r="BF29">
            <v>0</v>
          </cell>
          <cell r="BG29">
            <v>0</v>
          </cell>
          <cell r="BH29">
            <v>0</v>
          </cell>
          <cell r="BJ29">
            <v>0</v>
          </cell>
          <cell r="BL29">
            <v>0</v>
          </cell>
          <cell r="BM29">
            <v>0</v>
          </cell>
          <cell r="BN29">
            <v>0</v>
          </cell>
          <cell r="BO29">
            <v>0</v>
          </cell>
          <cell r="BQ29">
            <v>0</v>
          </cell>
          <cell r="BR29">
            <v>0</v>
          </cell>
          <cell r="BS29">
            <v>0</v>
          </cell>
          <cell r="BT29">
            <v>0</v>
          </cell>
          <cell r="CB29">
            <v>0</v>
          </cell>
          <cell r="CC29">
            <v>0</v>
          </cell>
          <cell r="CD29">
            <v>0</v>
          </cell>
          <cell r="CE29">
            <v>0</v>
          </cell>
          <cell r="CF29">
            <v>0</v>
          </cell>
          <cell r="CI29">
            <v>0</v>
          </cell>
          <cell r="CJ29">
            <v>0</v>
          </cell>
          <cell r="CK29">
            <v>0</v>
          </cell>
          <cell r="CV29">
            <v>5.7249093433715641E-4</v>
          </cell>
          <cell r="DG29">
            <v>24905302</v>
          </cell>
          <cell r="DR29">
            <v>10915232.039999992</v>
          </cell>
          <cell r="EC29">
            <v>2.2817015624342165</v>
          </cell>
          <cell r="EN29">
            <v>2.4095909012463064E-2</v>
          </cell>
        </row>
        <row r="30">
          <cell r="B30">
            <v>10950</v>
          </cell>
          <cell r="C30" t="str">
            <v>N.C. School Of Science &amp; Mathematics</v>
          </cell>
          <cell r="D30">
            <v>7.5022903727045792E-4</v>
          </cell>
          <cell r="E30">
            <v>1298071.1646322836</v>
          </cell>
          <cell r="F30">
            <v>1012135.8561513739</v>
          </cell>
          <cell r="G30">
            <v>51543</v>
          </cell>
          <cell r="H30">
            <v>-362207.9796822613</v>
          </cell>
          <cell r="I30">
            <v>-14988.84961254207</v>
          </cell>
          <cell r="J30">
            <v>1095390.4610720486</v>
          </cell>
          <cell r="K30">
            <v>0</v>
          </cell>
          <cell r="L30">
            <v>-57553.633267639285</v>
          </cell>
          <cell r="M30">
            <v>10328.41190489831</v>
          </cell>
          <cell r="N30">
            <v>389.35386576262226</v>
          </cell>
          <cell r="O30">
            <v>-175.71114281911395</v>
          </cell>
          <cell r="P30">
            <v>0</v>
          </cell>
          <cell r="Q30">
            <v>0</v>
          </cell>
          <cell r="R30">
            <v>0</v>
          </cell>
          <cell r="S30">
            <v>3032932.0739211058</v>
          </cell>
          <cell r="T30">
            <v>257709.79000000004</v>
          </cell>
          <cell r="U30">
            <v>5476952.3053602437</v>
          </cell>
          <cell r="V30">
            <v>41313.647619593241</v>
          </cell>
          <cell r="W30">
            <v>0</v>
          </cell>
          <cell r="X30">
            <v>5775975.7429798367</v>
          </cell>
          <cell r="Y30">
            <v>0</v>
          </cell>
          <cell r="Z30">
            <v>0</v>
          </cell>
          <cell r="AA30">
            <v>0</v>
          </cell>
          <cell r="AB30">
            <v>74944.24806271035</v>
          </cell>
          <cell r="AC30">
            <v>74944.24806271035</v>
          </cell>
          <cell r="AD30" t="str">
            <v>N/A</v>
          </cell>
          <cell r="AE30">
            <v>1142272</v>
          </cell>
          <cell r="AF30">
            <v>1142272</v>
          </cell>
          <cell r="AG30">
            <v>1142272</v>
          </cell>
          <cell r="AH30">
            <v>1142272</v>
          </cell>
          <cell r="AI30">
            <v>1131944</v>
          </cell>
          <cell r="AJ30">
            <v>0</v>
          </cell>
          <cell r="AK30">
            <v>5701032</v>
          </cell>
          <cell r="AL30">
            <v>24597448</v>
          </cell>
          <cell r="AM30">
            <v>3032932.0739211058</v>
          </cell>
          <cell r="AN30">
            <v>-693898.79</v>
          </cell>
          <cell r="AO30">
            <v>5443321.7049171263</v>
          </cell>
          <cell r="AP30">
            <v>0</v>
          </cell>
          <cell r="AQ30">
            <v>257709.79000000004</v>
          </cell>
          <cell r="AR30">
            <v>0</v>
          </cell>
          <cell r="AS30">
            <v>0</v>
          </cell>
          <cell r="AT30">
            <v>32637512.778838232</v>
          </cell>
          <cell r="AU30">
            <v>7.4190389295996696E-4</v>
          </cell>
          <cell r="AV30">
            <v>0</v>
          </cell>
          <cell r="AW30">
            <v>0</v>
          </cell>
          <cell r="AY30">
            <v>0</v>
          </cell>
          <cell r="AZ30">
            <v>0</v>
          </cell>
          <cell r="BA30">
            <v>0</v>
          </cell>
          <cell r="BB30">
            <v>0</v>
          </cell>
          <cell r="BC30">
            <v>0</v>
          </cell>
          <cell r="BD30">
            <v>0</v>
          </cell>
          <cell r="BE30">
            <v>0</v>
          </cell>
          <cell r="BF30">
            <v>0</v>
          </cell>
          <cell r="BG30">
            <v>0</v>
          </cell>
          <cell r="BH30">
            <v>0</v>
          </cell>
          <cell r="BJ30">
            <v>0</v>
          </cell>
          <cell r="BL30">
            <v>0</v>
          </cell>
          <cell r="BM30">
            <v>0</v>
          </cell>
          <cell r="BN30">
            <v>0</v>
          </cell>
          <cell r="BO30">
            <v>0</v>
          </cell>
          <cell r="BQ30">
            <v>0</v>
          </cell>
          <cell r="BR30">
            <v>0</v>
          </cell>
          <cell r="BS30">
            <v>0</v>
          </cell>
          <cell r="BT30">
            <v>0</v>
          </cell>
          <cell r="CB30">
            <v>0</v>
          </cell>
          <cell r="CC30">
            <v>0</v>
          </cell>
          <cell r="CD30">
            <v>0</v>
          </cell>
          <cell r="CE30">
            <v>0</v>
          </cell>
          <cell r="CF30">
            <v>0</v>
          </cell>
          <cell r="CI30">
            <v>0</v>
          </cell>
          <cell r="CJ30">
            <v>0</v>
          </cell>
          <cell r="CK30">
            <v>0</v>
          </cell>
          <cell r="CV30">
            <v>7.5022903727045792E-4</v>
          </cell>
          <cell r="DG30">
            <v>32637513</v>
          </cell>
          <cell r="DR30">
            <v>12169359.4</v>
          </cell>
          <cell r="EC30">
            <v>2.6819417462516557</v>
          </cell>
          <cell r="EN30">
            <v>2.4095909012463064E-2</v>
          </cell>
        </row>
        <row r="31">
          <cell r="B31">
            <v>11300</v>
          </cell>
          <cell r="C31" t="str">
            <v>Environment And Natural Resources</v>
          </cell>
          <cell r="D31">
            <v>4.359677677606282E-3</v>
          </cell>
          <cell r="E31">
            <v>7543258.9239432774</v>
          </cell>
          <cell r="F31">
            <v>5881651.9750052383</v>
          </cell>
          <cell r="G31">
            <v>-14479791</v>
          </cell>
          <cell r="H31">
            <v>-2104837.2766493633</v>
          </cell>
          <cell r="I31">
            <v>-87102.137910505538</v>
          </cell>
          <cell r="J31">
            <v>6365455.2198798405</v>
          </cell>
          <cell r="K31">
            <v>0</v>
          </cell>
          <cell r="L31">
            <v>-334451.58445874735</v>
          </cell>
          <cell r="M31">
            <v>60019.73342798691</v>
          </cell>
          <cell r="N31">
            <v>2262.5855211241083</v>
          </cell>
          <cell r="O31">
            <v>-1021.0801088721673</v>
          </cell>
          <cell r="P31">
            <v>0</v>
          </cell>
          <cell r="Q31">
            <v>0</v>
          </cell>
          <cell r="R31">
            <v>0</v>
          </cell>
          <cell r="S31">
            <v>2845445.3586499798</v>
          </cell>
          <cell r="T31">
            <v>1147874.1899999995</v>
          </cell>
          <cell r="U31">
            <v>31827276.099399202</v>
          </cell>
          <cell r="V31">
            <v>240078.93371194764</v>
          </cell>
          <cell r="W31">
            <v>0</v>
          </cell>
          <cell r="X31">
            <v>33215229.223111145</v>
          </cell>
          <cell r="Y31">
            <v>73546831</v>
          </cell>
          <cell r="Z31">
            <v>0</v>
          </cell>
          <cell r="AA31">
            <v>0</v>
          </cell>
          <cell r="AB31">
            <v>435510.68955252774</v>
          </cell>
          <cell r="AC31">
            <v>73982341.689552531</v>
          </cell>
          <cell r="AD31" t="str">
            <v>N/A</v>
          </cell>
          <cell r="AE31">
            <v>-8141418</v>
          </cell>
          <cell r="AF31">
            <v>-8141418</v>
          </cell>
          <cell r="AG31">
            <v>-8141418</v>
          </cell>
          <cell r="AH31">
            <v>-8141418</v>
          </cell>
          <cell r="AI31">
            <v>-8201438</v>
          </cell>
          <cell r="AJ31">
            <v>0</v>
          </cell>
          <cell r="AK31">
            <v>-40767110</v>
          </cell>
          <cell r="AL31">
            <v>232799100</v>
          </cell>
          <cell r="AM31">
            <v>2845445.3586499798</v>
          </cell>
          <cell r="AN31">
            <v>-5216636.1899999995</v>
          </cell>
          <cell r="AO31">
            <v>31631844.343558624</v>
          </cell>
          <cell r="AP31">
            <v>0</v>
          </cell>
          <cell r="AQ31">
            <v>-72398956.810000002</v>
          </cell>
          <cell r="AR31">
            <v>0</v>
          </cell>
          <cell r="AS31">
            <v>0</v>
          </cell>
          <cell r="AT31">
            <v>189660796.70220858</v>
          </cell>
          <cell r="AU31">
            <v>7.0216455839791376E-3</v>
          </cell>
          <cell r="AV31">
            <v>0</v>
          </cell>
          <cell r="AW31">
            <v>0</v>
          </cell>
          <cell r="AY31">
            <v>0</v>
          </cell>
          <cell r="AZ31">
            <v>0</v>
          </cell>
          <cell r="BA31">
            <v>0</v>
          </cell>
          <cell r="BB31">
            <v>0</v>
          </cell>
          <cell r="BC31">
            <v>0</v>
          </cell>
          <cell r="BD31">
            <v>0</v>
          </cell>
          <cell r="BE31">
            <v>0</v>
          </cell>
          <cell r="BF31">
            <v>0</v>
          </cell>
          <cell r="BG31">
            <v>0</v>
          </cell>
          <cell r="BH31">
            <v>0</v>
          </cell>
          <cell r="BJ31">
            <v>0</v>
          </cell>
          <cell r="BL31">
            <v>0</v>
          </cell>
          <cell r="BM31">
            <v>0</v>
          </cell>
          <cell r="BN31">
            <v>0</v>
          </cell>
          <cell r="BO31">
            <v>0</v>
          </cell>
          <cell r="BQ31">
            <v>0</v>
          </cell>
          <cell r="BR31">
            <v>0</v>
          </cell>
          <cell r="BS31">
            <v>0</v>
          </cell>
          <cell r="BT31">
            <v>0</v>
          </cell>
          <cell r="CB31">
            <v>0</v>
          </cell>
          <cell r="CC31">
            <v>0</v>
          </cell>
          <cell r="CD31">
            <v>0</v>
          </cell>
          <cell r="CE31">
            <v>0</v>
          </cell>
          <cell r="CF31">
            <v>0</v>
          </cell>
          <cell r="CI31">
            <v>0</v>
          </cell>
          <cell r="CJ31">
            <v>0</v>
          </cell>
          <cell r="CK31">
            <v>0</v>
          </cell>
          <cell r="CV31">
            <v>4.359677677606282E-3</v>
          </cell>
          <cell r="DG31">
            <v>189660798</v>
          </cell>
          <cell r="DR31">
            <v>81503903.549999997</v>
          </cell>
          <cell r="EC31">
            <v>2.3270149003801919</v>
          </cell>
          <cell r="EN31">
            <v>2.4095909012463064E-2</v>
          </cell>
        </row>
        <row r="32">
          <cell r="B32">
            <v>11310</v>
          </cell>
          <cell r="C32" t="str">
            <v>N.C. Housing Finance Agency</v>
          </cell>
          <cell r="D32">
            <v>4.1985438008708826E-4</v>
          </cell>
          <cell r="E32">
            <v>726445.97457661317</v>
          </cell>
          <cell r="F32">
            <v>566426.58619884215</v>
          </cell>
          <cell r="G32">
            <v>-111876</v>
          </cell>
          <cell r="H32">
            <v>-202704.23992835873</v>
          </cell>
          <cell r="I32">
            <v>-8388.2839101891041</v>
          </cell>
          <cell r="J32">
            <v>613018.77178731351</v>
          </cell>
          <cell r="K32">
            <v>0</v>
          </cell>
          <cell r="L32">
            <v>-32209.023933891171</v>
          </cell>
          <cell r="M32">
            <v>5780.1401467907963</v>
          </cell>
          <cell r="N32">
            <v>217.89602617759707</v>
          </cell>
          <cell r="O32">
            <v>-98.334094360196943</v>
          </cell>
          <cell r="P32">
            <v>0</v>
          </cell>
          <cell r="Q32">
            <v>0</v>
          </cell>
          <cell r="R32">
            <v>0</v>
          </cell>
          <cell r="S32">
            <v>1556613.486868938</v>
          </cell>
          <cell r="T32">
            <v>59107.490000000049</v>
          </cell>
          <cell r="U32">
            <v>3065093.8589365678</v>
          </cell>
          <cell r="V32">
            <v>23120.560587163185</v>
          </cell>
          <cell r="W32">
            <v>0</v>
          </cell>
          <cell r="X32">
            <v>3147321.9095237311</v>
          </cell>
          <cell r="Y32">
            <v>618485</v>
          </cell>
          <cell r="Z32">
            <v>0</v>
          </cell>
          <cell r="AA32">
            <v>0</v>
          </cell>
          <cell r="AB32">
            <v>41941.419550945517</v>
          </cell>
          <cell r="AC32">
            <v>660426.41955094552</v>
          </cell>
          <cell r="AD32" t="str">
            <v>N/A</v>
          </cell>
          <cell r="AE32">
            <v>498535</v>
          </cell>
          <cell r="AF32">
            <v>498536</v>
          </cell>
          <cell r="AG32">
            <v>498536</v>
          </cell>
          <cell r="AH32">
            <v>498536</v>
          </cell>
          <cell r="AI32">
            <v>492755</v>
          </cell>
          <cell r="AJ32">
            <v>0</v>
          </cell>
          <cell r="AK32">
            <v>2486898</v>
          </cell>
          <cell r="AL32">
            <v>14662241</v>
          </cell>
          <cell r="AM32">
            <v>1556613.486868938</v>
          </cell>
          <cell r="AN32">
            <v>-440657.49000000005</v>
          </cell>
          <cell r="AO32">
            <v>3046272.9999727854</v>
          </cell>
          <cell r="AP32">
            <v>0</v>
          </cell>
          <cell r="AQ32">
            <v>-559377.51</v>
          </cell>
          <cell r="AR32">
            <v>0</v>
          </cell>
          <cell r="AS32">
            <v>0</v>
          </cell>
          <cell r="AT32">
            <v>18265092.486841723</v>
          </cell>
          <cell r="AU32">
            <v>4.4223994001554623E-4</v>
          </cell>
          <cell r="AV32">
            <v>0</v>
          </cell>
          <cell r="AW32">
            <v>0</v>
          </cell>
          <cell r="AY32">
            <v>0</v>
          </cell>
          <cell r="AZ32">
            <v>0</v>
          </cell>
          <cell r="BA32">
            <v>0</v>
          </cell>
          <cell r="BB32">
            <v>0</v>
          </cell>
          <cell r="BC32">
            <v>0</v>
          </cell>
          <cell r="BD32">
            <v>0</v>
          </cell>
          <cell r="BE32">
            <v>0</v>
          </cell>
          <cell r="BF32">
            <v>0</v>
          </cell>
          <cell r="BG32">
            <v>0</v>
          </cell>
          <cell r="BH32">
            <v>0</v>
          </cell>
          <cell r="BJ32">
            <v>0</v>
          </cell>
          <cell r="BL32">
            <v>0</v>
          </cell>
          <cell r="BM32">
            <v>0</v>
          </cell>
          <cell r="BN32">
            <v>0</v>
          </cell>
          <cell r="BO32">
            <v>0</v>
          </cell>
          <cell r="BQ32">
            <v>0</v>
          </cell>
          <cell r="BR32">
            <v>0</v>
          </cell>
          <cell r="BS32">
            <v>0</v>
          </cell>
          <cell r="BT32">
            <v>0</v>
          </cell>
          <cell r="CB32">
            <v>0</v>
          </cell>
          <cell r="CC32">
            <v>0</v>
          </cell>
          <cell r="CD32">
            <v>0</v>
          </cell>
          <cell r="CE32">
            <v>0</v>
          </cell>
          <cell r="CF32">
            <v>0</v>
          </cell>
          <cell r="CI32">
            <v>0</v>
          </cell>
          <cell r="CJ32">
            <v>0</v>
          </cell>
          <cell r="CK32">
            <v>0</v>
          </cell>
          <cell r="CV32">
            <v>4.1985438008708826E-4</v>
          </cell>
          <cell r="DG32">
            <v>18265093</v>
          </cell>
          <cell r="DR32">
            <v>7711680.4799999986</v>
          </cell>
          <cell r="EC32">
            <v>2.3684971190611366</v>
          </cell>
          <cell r="EN32">
            <v>2.4095909012463064E-2</v>
          </cell>
        </row>
        <row r="33">
          <cell r="B33">
            <v>11600</v>
          </cell>
          <cell r="C33" t="str">
            <v>Wildlife Resources Commission</v>
          </cell>
          <cell r="D33">
            <v>1.792159297127403E-3</v>
          </cell>
          <cell r="E33">
            <v>3100853.4600215591</v>
          </cell>
          <cell r="F33">
            <v>2417806.5556582469</v>
          </cell>
          <cell r="G33">
            <v>-285002</v>
          </cell>
          <cell r="H33">
            <v>-865248.2988968672</v>
          </cell>
          <cell r="I33">
            <v>-35805.607157108519</v>
          </cell>
          <cell r="J33">
            <v>2616686.5067463936</v>
          </cell>
          <cell r="K33">
            <v>0</v>
          </cell>
          <cell r="L33">
            <v>-137485.05299039339</v>
          </cell>
          <cell r="M33">
            <v>24672.677942818595</v>
          </cell>
          <cell r="N33">
            <v>930.09483202317961</v>
          </cell>
          <cell r="O33">
            <v>-419.74162898020904</v>
          </cell>
          <cell r="P33">
            <v>0</v>
          </cell>
          <cell r="Q33">
            <v>0</v>
          </cell>
          <cell r="R33">
            <v>0</v>
          </cell>
          <cell r="S33">
            <v>6836988.5945276935</v>
          </cell>
          <cell r="T33">
            <v>53220.220000000205</v>
          </cell>
          <cell r="U33">
            <v>13083432.533731969</v>
          </cell>
          <cell r="V33">
            <v>98690.711771274378</v>
          </cell>
          <cell r="W33">
            <v>0</v>
          </cell>
          <cell r="X33">
            <v>13235343.465503244</v>
          </cell>
          <cell r="Y33">
            <v>1478227</v>
          </cell>
          <cell r="Z33">
            <v>0</v>
          </cell>
          <cell r="AA33">
            <v>0</v>
          </cell>
          <cell r="AB33">
            <v>179028.0357855426</v>
          </cell>
          <cell r="AC33">
            <v>1657255.0357855426</v>
          </cell>
          <cell r="AD33" t="str">
            <v>N/A</v>
          </cell>
          <cell r="AE33">
            <v>2320553</v>
          </cell>
          <cell r="AF33">
            <v>2320552</v>
          </cell>
          <cell r="AG33">
            <v>2320552</v>
          </cell>
          <cell r="AH33">
            <v>2320552</v>
          </cell>
          <cell r="AI33">
            <v>2295879</v>
          </cell>
          <cell r="AJ33">
            <v>0</v>
          </cell>
          <cell r="AK33">
            <v>11578088</v>
          </cell>
          <cell r="AL33">
            <v>61192006</v>
          </cell>
          <cell r="AM33">
            <v>6836988.5945276935</v>
          </cell>
          <cell r="AN33">
            <v>-1642062.2200000002</v>
          </cell>
          <cell r="AO33">
            <v>13003095.209717702</v>
          </cell>
          <cell r="AP33">
            <v>0</v>
          </cell>
          <cell r="AQ33">
            <v>-1425006.7799999998</v>
          </cell>
          <cell r="AR33">
            <v>0</v>
          </cell>
          <cell r="AS33">
            <v>0</v>
          </cell>
          <cell r="AT33">
            <v>77965020.804245397</v>
          </cell>
          <cell r="AU33">
            <v>1.8456625566167853E-3</v>
          </cell>
          <cell r="AV33">
            <v>0</v>
          </cell>
          <cell r="AW33">
            <v>0</v>
          </cell>
          <cell r="AY33">
            <v>0</v>
          </cell>
          <cell r="AZ33">
            <v>0</v>
          </cell>
          <cell r="BA33">
            <v>0</v>
          </cell>
          <cell r="BB33">
            <v>0</v>
          </cell>
          <cell r="BC33">
            <v>0</v>
          </cell>
          <cell r="BD33">
            <v>0</v>
          </cell>
          <cell r="BE33">
            <v>0</v>
          </cell>
          <cell r="BF33">
            <v>0</v>
          </cell>
          <cell r="BG33">
            <v>0</v>
          </cell>
          <cell r="BH33">
            <v>0</v>
          </cell>
          <cell r="BJ33">
            <v>0</v>
          </cell>
          <cell r="BL33">
            <v>0</v>
          </cell>
          <cell r="BM33">
            <v>0</v>
          </cell>
          <cell r="BN33">
            <v>0</v>
          </cell>
          <cell r="BO33">
            <v>0</v>
          </cell>
          <cell r="BQ33">
            <v>0</v>
          </cell>
          <cell r="BR33">
            <v>0</v>
          </cell>
          <cell r="BS33">
            <v>0</v>
          </cell>
          <cell r="BT33">
            <v>0</v>
          </cell>
          <cell r="CB33">
            <v>0</v>
          </cell>
          <cell r="CC33">
            <v>0</v>
          </cell>
          <cell r="CD33">
            <v>0</v>
          </cell>
          <cell r="CE33">
            <v>0</v>
          </cell>
          <cell r="CF33">
            <v>0</v>
          </cell>
          <cell r="CI33">
            <v>0</v>
          </cell>
          <cell r="CJ33">
            <v>0</v>
          </cell>
          <cell r="CK33">
            <v>0</v>
          </cell>
          <cell r="CV33">
            <v>1.792159297127403E-3</v>
          </cell>
          <cell r="DG33">
            <v>77965021</v>
          </cell>
          <cell r="DR33">
            <v>28412137.169999994</v>
          </cell>
          <cell r="EC33">
            <v>2.7440744965261623</v>
          </cell>
          <cell r="EN33">
            <v>2.4095909012463064E-2</v>
          </cell>
        </row>
        <row r="34">
          <cell r="B34">
            <v>11900</v>
          </cell>
          <cell r="C34" t="str">
            <v>State Board Of Elections</v>
          </cell>
          <cell r="D34">
            <v>2.0821938671753397E-4</v>
          </cell>
          <cell r="E34">
            <v>360268.08932751528</v>
          </cell>
          <cell r="F34">
            <v>280909.29139375756</v>
          </cell>
          <cell r="G34">
            <v>-72643</v>
          </cell>
          <cell r="H34">
            <v>-100527.59843584802</v>
          </cell>
          <cell r="I34">
            <v>-4160.0216985466341</v>
          </cell>
          <cell r="J34">
            <v>304015.8654088928</v>
          </cell>
          <cell r="K34">
            <v>0</v>
          </cell>
          <cell r="L34">
            <v>-15973.498261216399</v>
          </cell>
          <cell r="M34">
            <v>2866.5587250906678</v>
          </cell>
          <cell r="N34">
            <v>108.06169731866578</v>
          </cell>
          <cell r="O34">
            <v>-48.767062563113633</v>
          </cell>
          <cell r="P34">
            <v>0</v>
          </cell>
          <cell r="Q34">
            <v>0</v>
          </cell>
          <cell r="R34">
            <v>0</v>
          </cell>
          <cell r="S34">
            <v>754814.98109440086</v>
          </cell>
          <cell r="T34">
            <v>0</v>
          </cell>
          <cell r="U34">
            <v>1520079.3270444639</v>
          </cell>
          <cell r="V34">
            <v>11466.234900362671</v>
          </cell>
          <cell r="W34">
            <v>0</v>
          </cell>
          <cell r="X34">
            <v>1531545.5619448265</v>
          </cell>
          <cell r="Y34">
            <v>363213.88</v>
          </cell>
          <cell r="Z34">
            <v>0</v>
          </cell>
          <cell r="AA34">
            <v>0</v>
          </cell>
          <cell r="AB34">
            <v>20800.108492733169</v>
          </cell>
          <cell r="AC34">
            <v>384013.98849273316</v>
          </cell>
          <cell r="AD34" t="str">
            <v>N/A</v>
          </cell>
          <cell r="AE34">
            <v>230079</v>
          </cell>
          <cell r="AF34">
            <v>230079</v>
          </cell>
          <cell r="AG34">
            <v>230079</v>
          </cell>
          <cell r="AH34">
            <v>230079</v>
          </cell>
          <cell r="AI34">
            <v>227213</v>
          </cell>
          <cell r="AJ34">
            <v>0</v>
          </cell>
          <cell r="AK34">
            <v>1147529</v>
          </cell>
          <cell r="AL34">
            <v>7338462</v>
          </cell>
          <cell r="AM34">
            <v>754814.98109440086</v>
          </cell>
          <cell r="AN34">
            <v>-182558.12</v>
          </cell>
          <cell r="AO34">
            <v>1510745.4534520935</v>
          </cell>
          <cell r="AP34">
            <v>0</v>
          </cell>
          <cell r="AQ34">
            <v>-363213.88</v>
          </cell>
          <cell r="AR34">
            <v>0</v>
          </cell>
          <cell r="AS34">
            <v>0</v>
          </cell>
          <cell r="AT34">
            <v>9058250.4345464949</v>
          </cell>
          <cell r="AU34">
            <v>2.2134141517205787E-4</v>
          </cell>
          <cell r="AV34">
            <v>0</v>
          </cell>
          <cell r="AW34">
            <v>0</v>
          </cell>
          <cell r="AY34">
            <v>0</v>
          </cell>
          <cell r="AZ34">
            <v>0</v>
          </cell>
          <cell r="BA34">
            <v>0</v>
          </cell>
          <cell r="BB34">
            <v>0</v>
          </cell>
          <cell r="BC34">
            <v>0</v>
          </cell>
          <cell r="BD34">
            <v>0</v>
          </cell>
          <cell r="BE34">
            <v>0</v>
          </cell>
          <cell r="BF34">
            <v>0</v>
          </cell>
          <cell r="BG34">
            <v>0</v>
          </cell>
          <cell r="BH34">
            <v>0</v>
          </cell>
          <cell r="BJ34">
            <v>0</v>
          </cell>
          <cell r="BL34">
            <v>0</v>
          </cell>
          <cell r="BM34">
            <v>0</v>
          </cell>
          <cell r="BN34">
            <v>0</v>
          </cell>
          <cell r="BO34">
            <v>0</v>
          </cell>
          <cell r="BQ34">
            <v>0</v>
          </cell>
          <cell r="BR34">
            <v>0</v>
          </cell>
          <cell r="BS34">
            <v>0</v>
          </cell>
          <cell r="BT34">
            <v>0</v>
          </cell>
          <cell r="CB34">
            <v>0</v>
          </cell>
          <cell r="CC34">
            <v>0</v>
          </cell>
          <cell r="CD34">
            <v>0</v>
          </cell>
          <cell r="CE34">
            <v>0</v>
          </cell>
          <cell r="CF34">
            <v>0</v>
          </cell>
          <cell r="CI34">
            <v>0</v>
          </cell>
          <cell r="CJ34">
            <v>0</v>
          </cell>
          <cell r="CK34">
            <v>0</v>
          </cell>
          <cell r="CV34">
            <v>2.0821938671753397E-4</v>
          </cell>
          <cell r="DG34">
            <v>9058251</v>
          </cell>
          <cell r="DR34">
            <v>3220506.4499999997</v>
          </cell>
          <cell r="EC34">
            <v>2.8126790430741107</v>
          </cell>
          <cell r="EN34">
            <v>2.4095909012463064E-2</v>
          </cell>
        </row>
        <row r="35">
          <cell r="B35">
            <v>12100</v>
          </cell>
          <cell r="C35" t="str">
            <v>Governor's Office</v>
          </cell>
          <cell r="D35">
            <v>2.4575505458039566E-4</v>
          </cell>
          <cell r="E35">
            <v>425213.54688440595</v>
          </cell>
          <cell r="F35">
            <v>331548.75406613515</v>
          </cell>
          <cell r="G35">
            <v>-45203</v>
          </cell>
          <cell r="H35">
            <v>-118649.68882053444</v>
          </cell>
          <cell r="I35">
            <v>-4909.9479913887744</v>
          </cell>
          <cell r="J35">
            <v>358820.74563125736</v>
          </cell>
          <cell r="K35">
            <v>0</v>
          </cell>
          <cell r="L35">
            <v>-18853.037648941085</v>
          </cell>
          <cell r="M35">
            <v>3383.3127022808753</v>
          </cell>
          <cell r="N35">
            <v>127.54195822613374</v>
          </cell>
          <cell r="O35">
            <v>-57.558291333274468</v>
          </cell>
          <cell r="P35">
            <v>0</v>
          </cell>
          <cell r="Q35">
            <v>0</v>
          </cell>
          <cell r="R35">
            <v>0</v>
          </cell>
          <cell r="S35">
            <v>931420.6684901081</v>
          </cell>
          <cell r="T35">
            <v>12777.299999999988</v>
          </cell>
          <cell r="U35">
            <v>1794103.7281562868</v>
          </cell>
          <cell r="V35">
            <v>13533.250809123501</v>
          </cell>
          <cell r="W35">
            <v>0</v>
          </cell>
          <cell r="X35">
            <v>1820414.2789654103</v>
          </cell>
          <cell r="Y35">
            <v>238790</v>
          </cell>
          <cell r="Z35">
            <v>0</v>
          </cell>
          <cell r="AA35">
            <v>0</v>
          </cell>
          <cell r="AB35">
            <v>24549.739956943871</v>
          </cell>
          <cell r="AC35">
            <v>263339.7399569439</v>
          </cell>
          <cell r="AD35" t="str">
            <v>N/A</v>
          </cell>
          <cell r="AE35">
            <v>312091</v>
          </cell>
          <cell r="AF35">
            <v>312092</v>
          </cell>
          <cell r="AG35">
            <v>312092</v>
          </cell>
          <cell r="AH35">
            <v>312092</v>
          </cell>
          <cell r="AI35">
            <v>308709</v>
          </cell>
          <cell r="AJ35">
            <v>0</v>
          </cell>
          <cell r="AK35">
            <v>1557076</v>
          </cell>
          <cell r="AL35">
            <v>8434432</v>
          </cell>
          <cell r="AM35">
            <v>931420.6684901081</v>
          </cell>
          <cell r="AN35">
            <v>-231747.3</v>
          </cell>
          <cell r="AO35">
            <v>1783087.2390084667</v>
          </cell>
          <cell r="AP35">
            <v>0</v>
          </cell>
          <cell r="AQ35">
            <v>-226012.7</v>
          </cell>
          <cell r="AR35">
            <v>0</v>
          </cell>
          <cell r="AS35">
            <v>0</v>
          </cell>
          <cell r="AT35">
            <v>10691179.907498576</v>
          </cell>
          <cell r="AU35">
            <v>2.5439784416979685E-4</v>
          </cell>
          <cell r="AV35">
            <v>0</v>
          </cell>
          <cell r="AW35">
            <v>0</v>
          </cell>
          <cell r="AY35">
            <v>0</v>
          </cell>
          <cell r="AZ35">
            <v>0</v>
          </cell>
          <cell r="BA35">
            <v>0</v>
          </cell>
          <cell r="BB35">
            <v>0</v>
          </cell>
          <cell r="BC35">
            <v>0</v>
          </cell>
          <cell r="BD35">
            <v>0</v>
          </cell>
          <cell r="BE35">
            <v>0</v>
          </cell>
          <cell r="BF35">
            <v>0</v>
          </cell>
          <cell r="BG35">
            <v>0</v>
          </cell>
          <cell r="BH35">
            <v>0</v>
          </cell>
          <cell r="BJ35">
            <v>0</v>
          </cell>
          <cell r="BL35">
            <v>0</v>
          </cell>
          <cell r="BM35">
            <v>0</v>
          </cell>
          <cell r="BN35">
            <v>0</v>
          </cell>
          <cell r="BO35">
            <v>0</v>
          </cell>
          <cell r="BQ35">
            <v>0</v>
          </cell>
          <cell r="BR35">
            <v>0</v>
          </cell>
          <cell r="BS35">
            <v>0</v>
          </cell>
          <cell r="BT35">
            <v>0</v>
          </cell>
          <cell r="CB35">
            <v>0</v>
          </cell>
          <cell r="CC35">
            <v>0</v>
          </cell>
          <cell r="CD35">
            <v>0</v>
          </cell>
          <cell r="CE35">
            <v>0</v>
          </cell>
          <cell r="CF35">
            <v>0</v>
          </cell>
          <cell r="CI35">
            <v>0</v>
          </cell>
          <cell r="CJ35">
            <v>0</v>
          </cell>
          <cell r="CK35">
            <v>0</v>
          </cell>
          <cell r="CV35">
            <v>2.4575505458039566E-4</v>
          </cell>
          <cell r="DG35">
            <v>10691180</v>
          </cell>
          <cell r="DR35">
            <v>4186906.6799999992</v>
          </cell>
          <cell r="EC35">
            <v>2.5534794102456568</v>
          </cell>
          <cell r="EN35">
            <v>2.4095909012463064E-2</v>
          </cell>
        </row>
        <row r="36">
          <cell r="B36">
            <v>12150</v>
          </cell>
          <cell r="C36" t="str">
            <v>Lt. Governor's Office</v>
          </cell>
          <cell r="D36">
            <v>3.6743207437318127E-5</v>
          </cell>
          <cell r="E36">
            <v>63574.316243495312</v>
          </cell>
          <cell r="F36">
            <v>49570.352345494211</v>
          </cell>
          <cell r="G36">
            <v>-18259</v>
          </cell>
          <cell r="H36">
            <v>-17739.49323707588</v>
          </cell>
          <cell r="I36">
            <v>-734.09370099048465</v>
          </cell>
          <cell r="J36">
            <v>53647.828778347262</v>
          </cell>
          <cell r="K36">
            <v>0</v>
          </cell>
          <cell r="L36">
            <v>-2818.7459840505367</v>
          </cell>
          <cell r="M36">
            <v>505.8441652704721</v>
          </cell>
          <cell r="N36">
            <v>19.068989795819363</v>
          </cell>
          <cell r="O36">
            <v>-8.6056266138942785</v>
          </cell>
          <cell r="P36">
            <v>0</v>
          </cell>
          <cell r="Q36">
            <v>0</v>
          </cell>
          <cell r="R36">
            <v>0</v>
          </cell>
          <cell r="S36">
            <v>127757.47197367231</v>
          </cell>
          <cell r="T36">
            <v>0</v>
          </cell>
          <cell r="U36">
            <v>268239.14389173628</v>
          </cell>
          <cell r="V36">
            <v>2023.3766610818884</v>
          </cell>
          <cell r="W36">
            <v>0</v>
          </cell>
          <cell r="X36">
            <v>270262.5205528182</v>
          </cell>
          <cell r="Y36">
            <v>91297.45</v>
          </cell>
          <cell r="Z36">
            <v>0</v>
          </cell>
          <cell r="AA36">
            <v>0</v>
          </cell>
          <cell r="AB36">
            <v>3670.4685049524232</v>
          </cell>
          <cell r="AC36">
            <v>94967.918504952424</v>
          </cell>
          <cell r="AD36" t="str">
            <v>N/A</v>
          </cell>
          <cell r="AE36">
            <v>35161</v>
          </cell>
          <cell r="AF36">
            <v>35160</v>
          </cell>
          <cell r="AG36">
            <v>35160</v>
          </cell>
          <cell r="AH36">
            <v>35160</v>
          </cell>
          <cell r="AI36">
            <v>34654</v>
          </cell>
          <cell r="AJ36">
            <v>0</v>
          </cell>
          <cell r="AK36">
            <v>175295</v>
          </cell>
          <cell r="AL36">
            <v>1322398</v>
          </cell>
          <cell r="AM36">
            <v>127757.47197367231</v>
          </cell>
          <cell r="AN36">
            <v>-26996.550000000003</v>
          </cell>
          <cell r="AO36">
            <v>266592.05204786576</v>
          </cell>
          <cell r="AP36">
            <v>0</v>
          </cell>
          <cell r="AQ36">
            <v>-91297.45</v>
          </cell>
          <cell r="AR36">
            <v>0</v>
          </cell>
          <cell r="AS36">
            <v>0</v>
          </cell>
          <cell r="AT36">
            <v>1598453.524021538</v>
          </cell>
          <cell r="AU36">
            <v>3.9885936918139238E-5</v>
          </cell>
          <cell r="AV36">
            <v>0</v>
          </cell>
          <cell r="AW36">
            <v>0</v>
          </cell>
          <cell r="AY36">
            <v>0</v>
          </cell>
          <cell r="AZ36">
            <v>0</v>
          </cell>
          <cell r="BA36">
            <v>0</v>
          </cell>
          <cell r="BB36">
            <v>0</v>
          </cell>
          <cell r="BC36">
            <v>0</v>
          </cell>
          <cell r="BD36">
            <v>0</v>
          </cell>
          <cell r="BE36">
            <v>0</v>
          </cell>
          <cell r="BF36">
            <v>0</v>
          </cell>
          <cell r="BG36">
            <v>0</v>
          </cell>
          <cell r="BH36">
            <v>0</v>
          </cell>
          <cell r="BJ36">
            <v>0</v>
          </cell>
          <cell r="BL36">
            <v>0</v>
          </cell>
          <cell r="BM36">
            <v>0</v>
          </cell>
          <cell r="BN36">
            <v>0</v>
          </cell>
          <cell r="BO36">
            <v>0</v>
          </cell>
          <cell r="BQ36">
            <v>0</v>
          </cell>
          <cell r="BR36">
            <v>0</v>
          </cell>
          <cell r="BS36">
            <v>0</v>
          </cell>
          <cell r="BT36">
            <v>0</v>
          </cell>
          <cell r="CB36">
            <v>0</v>
          </cell>
          <cell r="CC36">
            <v>0</v>
          </cell>
          <cell r="CD36">
            <v>0</v>
          </cell>
          <cell r="CE36">
            <v>0</v>
          </cell>
          <cell r="CF36">
            <v>0</v>
          </cell>
          <cell r="CI36">
            <v>0</v>
          </cell>
          <cell r="CJ36">
            <v>0</v>
          </cell>
          <cell r="CK36">
            <v>0</v>
          </cell>
          <cell r="CV36">
            <v>3.6743207437318127E-5</v>
          </cell>
          <cell r="DG36">
            <v>1598454</v>
          </cell>
          <cell r="DR36">
            <v>509215.18000000005</v>
          </cell>
          <cell r="EC36">
            <v>3.1390541028254497</v>
          </cell>
          <cell r="EN36">
            <v>2.4095909012463064E-2</v>
          </cell>
        </row>
        <row r="37">
          <cell r="B37">
            <v>12160</v>
          </cell>
          <cell r="C37" t="str">
            <v>General Assembly</v>
          </cell>
          <cell r="D37">
            <v>1.6142620447768545E-3</v>
          </cell>
          <cell r="E37">
            <v>2793049.7333306768</v>
          </cell>
          <cell r="F37">
            <v>2177804.9309945391</v>
          </cell>
          <cell r="G37">
            <v>97881</v>
          </cell>
          <cell r="H37">
            <v>-779360.12186848535</v>
          </cell>
          <cell r="I37">
            <v>-32251.392338033806</v>
          </cell>
          <cell r="J37">
            <v>2356943.2235689019</v>
          </cell>
          <cell r="K37">
            <v>0</v>
          </cell>
          <cell r="L37">
            <v>-123837.70969593077</v>
          </cell>
          <cell r="M37">
            <v>22223.564395159789</v>
          </cell>
          <cell r="N37">
            <v>837.76971599829199</v>
          </cell>
          <cell r="O37">
            <v>-378.07631350718708</v>
          </cell>
          <cell r="P37">
            <v>0</v>
          </cell>
          <cell r="Q37">
            <v>0</v>
          </cell>
          <cell r="R37">
            <v>0</v>
          </cell>
          <cell r="S37">
            <v>6512912.9217893193</v>
          </cell>
          <cell r="T37">
            <v>489404.26999999979</v>
          </cell>
          <cell r="U37">
            <v>11784716.117844509</v>
          </cell>
          <cell r="V37">
            <v>88894.257580639154</v>
          </cell>
          <cell r="W37">
            <v>0</v>
          </cell>
          <cell r="X37">
            <v>12363014.645425148</v>
          </cell>
          <cell r="Y37">
            <v>0</v>
          </cell>
          <cell r="Z37">
            <v>0</v>
          </cell>
          <cell r="AA37">
            <v>0</v>
          </cell>
          <cell r="AB37">
            <v>161256.96169016903</v>
          </cell>
          <cell r="AC37">
            <v>161256.96169016903</v>
          </cell>
          <cell r="AD37" t="str">
            <v>N/A</v>
          </cell>
          <cell r="AE37">
            <v>2444795</v>
          </cell>
          <cell r="AF37">
            <v>2444797</v>
          </cell>
          <cell r="AG37">
            <v>2444797</v>
          </cell>
          <cell r="AH37">
            <v>2444797</v>
          </cell>
          <cell r="AI37">
            <v>2422574</v>
          </cell>
          <cell r="AJ37">
            <v>0</v>
          </cell>
          <cell r="AK37">
            <v>12201760</v>
          </cell>
          <cell r="AL37">
            <v>53145901</v>
          </cell>
          <cell r="AM37">
            <v>6512912.9217893193</v>
          </cell>
          <cell r="AN37">
            <v>-1634685.2699999998</v>
          </cell>
          <cell r="AO37">
            <v>11712353.41373498</v>
          </cell>
          <cell r="AP37">
            <v>0</v>
          </cell>
          <cell r="AQ37">
            <v>489404.26999999979</v>
          </cell>
          <cell r="AR37">
            <v>0</v>
          </cell>
          <cell r="AS37">
            <v>0</v>
          </cell>
          <cell r="AT37">
            <v>70225886.335524291</v>
          </cell>
          <cell r="AU37">
            <v>1.6029773290405359E-3</v>
          </cell>
          <cell r="AV37">
            <v>0</v>
          </cell>
          <cell r="AW37">
            <v>0</v>
          </cell>
          <cell r="AY37">
            <v>0</v>
          </cell>
          <cell r="AZ37">
            <v>0</v>
          </cell>
          <cell r="BA37">
            <v>0</v>
          </cell>
          <cell r="BB37">
            <v>0</v>
          </cell>
          <cell r="BC37">
            <v>0</v>
          </cell>
          <cell r="BD37">
            <v>0</v>
          </cell>
          <cell r="BE37">
            <v>0</v>
          </cell>
          <cell r="BF37">
            <v>0</v>
          </cell>
          <cell r="BG37">
            <v>0</v>
          </cell>
          <cell r="BH37">
            <v>0</v>
          </cell>
          <cell r="BJ37">
            <v>0</v>
          </cell>
          <cell r="BL37">
            <v>0</v>
          </cell>
          <cell r="BM37">
            <v>0</v>
          </cell>
          <cell r="BN37">
            <v>0</v>
          </cell>
          <cell r="BO37">
            <v>0</v>
          </cell>
          <cell r="BQ37">
            <v>0</v>
          </cell>
          <cell r="BR37">
            <v>0</v>
          </cell>
          <cell r="BS37">
            <v>0</v>
          </cell>
          <cell r="BT37">
            <v>0</v>
          </cell>
          <cell r="CB37">
            <v>0</v>
          </cell>
          <cell r="CC37">
            <v>0</v>
          </cell>
          <cell r="CD37">
            <v>0</v>
          </cell>
          <cell r="CE37">
            <v>0</v>
          </cell>
          <cell r="CF37">
            <v>0</v>
          </cell>
          <cell r="CI37">
            <v>0</v>
          </cell>
          <cell r="CJ37">
            <v>0</v>
          </cell>
          <cell r="CK37">
            <v>0</v>
          </cell>
          <cell r="CV37">
            <v>1.6142620447768545E-3</v>
          </cell>
          <cell r="DG37">
            <v>70225886</v>
          </cell>
          <cell r="DR37">
            <v>29167151.46999998</v>
          </cell>
          <cell r="EC37">
            <v>2.4077046424033277</v>
          </cell>
          <cell r="EN37">
            <v>2.4095909012463064E-2</v>
          </cell>
        </row>
        <row r="38">
          <cell r="B38">
            <v>12220</v>
          </cell>
          <cell r="C38" t="str">
            <v>Health &amp; Human Services</v>
          </cell>
          <cell r="D38">
            <v>3.9863829786089162E-2</v>
          </cell>
          <cell r="E38">
            <v>68973720.539261639</v>
          </cell>
          <cell r="F38">
            <v>53780391.701195456</v>
          </cell>
          <cell r="G38">
            <v>-3016320</v>
          </cell>
          <cell r="H38">
            <v>-19246118.89423795</v>
          </cell>
          <cell r="I38">
            <v>-796440.71338212129</v>
          </cell>
          <cell r="J38">
            <v>58204170.620151691</v>
          </cell>
          <cell r="K38">
            <v>0</v>
          </cell>
          <cell r="L38">
            <v>-3058143.7483405108</v>
          </cell>
          <cell r="M38">
            <v>548805.80953714042</v>
          </cell>
          <cell r="N38">
            <v>20688.530382384553</v>
          </cell>
          <cell r="O38">
            <v>-9336.5075741999426</v>
          </cell>
          <cell r="P38">
            <v>0</v>
          </cell>
          <cell r="Q38">
            <v>0</v>
          </cell>
          <cell r="R38">
            <v>0</v>
          </cell>
          <cell r="S38">
            <v>155401417.33699352</v>
          </cell>
          <cell r="T38">
            <v>5261393.0399999991</v>
          </cell>
          <cell r="U38">
            <v>291020853.10075843</v>
          </cell>
          <cell r="V38">
            <v>2195223.2381485617</v>
          </cell>
          <cell r="W38">
            <v>0</v>
          </cell>
          <cell r="X38">
            <v>298477469.37890702</v>
          </cell>
          <cell r="Y38">
            <v>20342997</v>
          </cell>
          <cell r="Z38">
            <v>0</v>
          </cell>
          <cell r="AA38">
            <v>0</v>
          </cell>
          <cell r="AB38">
            <v>3982203.5669106063</v>
          </cell>
          <cell r="AC38">
            <v>24325200.566910606</v>
          </cell>
          <cell r="AD38" t="str">
            <v>N/A</v>
          </cell>
          <cell r="AE38">
            <v>54940216</v>
          </cell>
          <cell r="AF38">
            <v>54940215</v>
          </cell>
          <cell r="AG38">
            <v>54940215</v>
          </cell>
          <cell r="AH38">
            <v>54940215</v>
          </cell>
          <cell r="AI38">
            <v>54391409</v>
          </cell>
          <cell r="AJ38">
            <v>0</v>
          </cell>
          <cell r="AK38">
            <v>274152270</v>
          </cell>
          <cell r="AL38">
            <v>1346076666</v>
          </cell>
          <cell r="AM38">
            <v>155401417.33699352</v>
          </cell>
          <cell r="AN38">
            <v>-41418259.039999999</v>
          </cell>
          <cell r="AO38">
            <v>289233872.77199644</v>
          </cell>
          <cell r="AP38">
            <v>0</v>
          </cell>
          <cell r="AQ38">
            <v>-15081603.960000001</v>
          </cell>
          <cell r="AR38">
            <v>0</v>
          </cell>
          <cell r="AS38">
            <v>0</v>
          </cell>
          <cell r="AT38">
            <v>1734212093.10899</v>
          </cell>
          <cell r="AU38">
            <v>4.0600128066634794E-2</v>
          </cell>
          <cell r="AV38">
            <v>0</v>
          </cell>
          <cell r="AW38">
            <v>0</v>
          </cell>
          <cell r="AY38">
            <v>0</v>
          </cell>
          <cell r="AZ38">
            <v>0</v>
          </cell>
          <cell r="BA38">
            <v>0</v>
          </cell>
          <cell r="BB38">
            <v>0</v>
          </cell>
          <cell r="BC38">
            <v>0</v>
          </cell>
          <cell r="BD38">
            <v>0</v>
          </cell>
          <cell r="BE38">
            <v>0</v>
          </cell>
          <cell r="BF38">
            <v>0</v>
          </cell>
          <cell r="BG38">
            <v>0</v>
          </cell>
          <cell r="BH38">
            <v>0</v>
          </cell>
          <cell r="BJ38">
            <v>0</v>
          </cell>
          <cell r="BL38">
            <v>0</v>
          </cell>
          <cell r="BM38">
            <v>0</v>
          </cell>
          <cell r="BN38">
            <v>0</v>
          </cell>
          <cell r="BO38">
            <v>0</v>
          </cell>
          <cell r="BQ38">
            <v>0</v>
          </cell>
          <cell r="BR38">
            <v>0</v>
          </cell>
          <cell r="BS38">
            <v>0</v>
          </cell>
          <cell r="BT38">
            <v>0</v>
          </cell>
          <cell r="CB38">
            <v>0</v>
          </cell>
          <cell r="CC38">
            <v>0</v>
          </cell>
          <cell r="CD38">
            <v>0</v>
          </cell>
          <cell r="CE38">
            <v>0</v>
          </cell>
          <cell r="CF38">
            <v>0</v>
          </cell>
          <cell r="CI38">
            <v>0</v>
          </cell>
          <cell r="CJ38">
            <v>0</v>
          </cell>
          <cell r="CK38">
            <v>0</v>
          </cell>
          <cell r="CV38">
            <v>3.9863829786089162E-2</v>
          </cell>
          <cell r="DG38">
            <v>1734212093</v>
          </cell>
          <cell r="DR38">
            <v>714528160.84999931</v>
          </cell>
          <cell r="EC38">
            <v>2.4270731204449514</v>
          </cell>
          <cell r="EN38">
            <v>2.4095909012463064E-2</v>
          </cell>
        </row>
        <row r="39">
          <cell r="B39">
            <v>12510</v>
          </cell>
          <cell r="C39" t="str">
            <v>Department Of Commerce</v>
          </cell>
          <cell r="D39">
            <v>4.4662492583956914E-3</v>
          </cell>
          <cell r="E39">
            <v>7727652.6078978768</v>
          </cell>
          <cell r="F39">
            <v>6025427.9591448782</v>
          </cell>
          <cell r="G39">
            <v>-3435545</v>
          </cell>
          <cell r="H39">
            <v>-2156289.6665884657</v>
          </cell>
          <cell r="I39">
            <v>-89231.334886451805</v>
          </cell>
          <cell r="J39">
            <v>6521057.6922165705</v>
          </cell>
          <cell r="K39">
            <v>0</v>
          </cell>
          <cell r="L39">
            <v>-342627.19666888245</v>
          </cell>
          <cell r="M39">
            <v>61486.905623499202</v>
          </cell>
          <cell r="N39">
            <v>2317.8940401221957</v>
          </cell>
          <cell r="O39">
            <v>-1046.0402388088548</v>
          </cell>
          <cell r="P39">
            <v>0</v>
          </cell>
          <cell r="Q39">
            <v>0</v>
          </cell>
          <cell r="R39">
            <v>0</v>
          </cell>
          <cell r="S39">
            <v>14313203.820540339</v>
          </cell>
          <cell r="T39">
            <v>954519.16999999993</v>
          </cell>
          <cell r="U39">
            <v>32605288.461082853</v>
          </cell>
          <cell r="V39">
            <v>245947.62249399681</v>
          </cell>
          <cell r="W39">
            <v>0</v>
          </cell>
          <cell r="X39">
            <v>33805755.253576852</v>
          </cell>
          <cell r="Y39">
            <v>18132246</v>
          </cell>
          <cell r="Z39">
            <v>0</v>
          </cell>
          <cell r="AA39">
            <v>0</v>
          </cell>
          <cell r="AB39">
            <v>446156.67443225899</v>
          </cell>
          <cell r="AC39">
            <v>18578402.674432259</v>
          </cell>
          <cell r="AD39" t="str">
            <v>N/A</v>
          </cell>
          <cell r="AE39">
            <v>3057768</v>
          </cell>
          <cell r="AF39">
            <v>3057768</v>
          </cell>
          <cell r="AG39">
            <v>3057768</v>
          </cell>
          <cell r="AH39">
            <v>3057768</v>
          </cell>
          <cell r="AI39">
            <v>2996281</v>
          </cell>
          <cell r="AJ39">
            <v>0</v>
          </cell>
          <cell r="AK39">
            <v>15227353</v>
          </cell>
          <cell r="AL39">
            <v>169834925</v>
          </cell>
          <cell r="AM39">
            <v>14313203.820540339</v>
          </cell>
          <cell r="AN39">
            <v>-5078458.17</v>
          </cell>
          <cell r="AO39">
            <v>32405079.409144592</v>
          </cell>
          <cell r="AP39">
            <v>0</v>
          </cell>
          <cell r="AQ39">
            <v>-17177726.829999998</v>
          </cell>
          <cell r="AR39">
            <v>0</v>
          </cell>
          <cell r="AS39">
            <v>0</v>
          </cell>
          <cell r="AT39">
            <v>194297023.22968495</v>
          </cell>
          <cell r="AU39">
            <v>5.1225311936079748E-3</v>
          </cell>
          <cell r="AV39">
            <v>0</v>
          </cell>
          <cell r="AW39">
            <v>0</v>
          </cell>
          <cell r="AY39">
            <v>0</v>
          </cell>
          <cell r="AZ39">
            <v>0</v>
          </cell>
          <cell r="BA39">
            <v>0</v>
          </cell>
          <cell r="BB39">
            <v>0</v>
          </cell>
          <cell r="BC39">
            <v>0</v>
          </cell>
          <cell r="BD39">
            <v>0</v>
          </cell>
          <cell r="BE39">
            <v>0</v>
          </cell>
          <cell r="BF39">
            <v>0</v>
          </cell>
          <cell r="BG39">
            <v>0</v>
          </cell>
          <cell r="BH39">
            <v>0</v>
          </cell>
          <cell r="BJ39">
            <v>0</v>
          </cell>
          <cell r="BL39">
            <v>0</v>
          </cell>
          <cell r="BM39">
            <v>0</v>
          </cell>
          <cell r="BN39">
            <v>0</v>
          </cell>
          <cell r="BO39">
            <v>0</v>
          </cell>
          <cell r="BQ39">
            <v>0</v>
          </cell>
          <cell r="BR39">
            <v>0</v>
          </cell>
          <cell r="BS39">
            <v>0</v>
          </cell>
          <cell r="BT39">
            <v>0</v>
          </cell>
          <cell r="CB39">
            <v>0</v>
          </cell>
          <cell r="CC39">
            <v>0</v>
          </cell>
          <cell r="CD39">
            <v>0</v>
          </cell>
          <cell r="CE39">
            <v>0</v>
          </cell>
          <cell r="CF39">
            <v>0</v>
          </cell>
          <cell r="CI39">
            <v>0</v>
          </cell>
          <cell r="CJ39">
            <v>0</v>
          </cell>
          <cell r="CK39">
            <v>0</v>
          </cell>
          <cell r="CV39">
            <v>4.4662492583956914E-3</v>
          </cell>
          <cell r="DG39">
            <v>194297024</v>
          </cell>
          <cell r="DR39">
            <v>89318474.35999988</v>
          </cell>
          <cell r="EC39">
            <v>2.1753285128548212</v>
          </cell>
          <cell r="EN39">
            <v>2.4095909012463064E-2</v>
          </cell>
        </row>
        <row r="40">
          <cell r="B40">
            <v>12600</v>
          </cell>
          <cell r="C40" t="str">
            <v>Insurance Department</v>
          </cell>
          <cell r="D40">
            <v>1.2011297539877978E-3</v>
          </cell>
          <cell r="E40">
            <v>2078234.5406224977</v>
          </cell>
          <cell r="F40">
            <v>1620447.1321510128</v>
          </cell>
          <cell r="G40">
            <v>-222908</v>
          </cell>
          <cell r="H40">
            <v>-579901.28336146078</v>
          </cell>
          <cell r="I40">
            <v>-23997.40926207641</v>
          </cell>
          <cell r="J40">
            <v>1753739.2045167368</v>
          </cell>
          <cell r="K40">
            <v>0</v>
          </cell>
          <cell r="L40">
            <v>-92144.369164082789</v>
          </cell>
          <cell r="M40">
            <v>16535.967330124637</v>
          </cell>
          <cell r="N40">
            <v>623.36231972458734</v>
          </cell>
          <cell r="O40">
            <v>-281.3165996814821</v>
          </cell>
          <cell r="P40">
            <v>0</v>
          </cell>
          <cell r="Q40">
            <v>0</v>
          </cell>
          <cell r="R40">
            <v>0</v>
          </cell>
          <cell r="S40">
            <v>4550347.8285527946</v>
          </cell>
          <cell r="T40">
            <v>265156.37000000011</v>
          </cell>
          <cell r="U40">
            <v>8768696.022583684</v>
          </cell>
          <cell r="V40">
            <v>66143.869320498547</v>
          </cell>
          <cell r="W40">
            <v>0</v>
          </cell>
          <cell r="X40">
            <v>9099996.2619041819</v>
          </cell>
          <cell r="Y40">
            <v>1379695</v>
          </cell>
          <cell r="Z40">
            <v>0</v>
          </cell>
          <cell r="AA40">
            <v>0</v>
          </cell>
          <cell r="AB40">
            <v>119987.04631038204</v>
          </cell>
          <cell r="AC40">
            <v>1499682.046310382</v>
          </cell>
          <cell r="AD40" t="str">
            <v>N/A</v>
          </cell>
          <cell r="AE40">
            <v>1523370</v>
          </cell>
          <cell r="AF40">
            <v>1523370</v>
          </cell>
          <cell r="AG40">
            <v>1523370</v>
          </cell>
          <cell r="AH40">
            <v>1523370</v>
          </cell>
          <cell r="AI40">
            <v>1506834</v>
          </cell>
          <cell r="AJ40">
            <v>0</v>
          </cell>
          <cell r="AK40">
            <v>7600314</v>
          </cell>
          <cell r="AL40">
            <v>41478482</v>
          </cell>
          <cell r="AM40">
            <v>4550347.8285527946</v>
          </cell>
          <cell r="AN40">
            <v>-1375917.37</v>
          </cell>
          <cell r="AO40">
            <v>8714852.8455938008</v>
          </cell>
          <cell r="AP40">
            <v>0</v>
          </cell>
          <cell r="AQ40">
            <v>-1114538.6299999999</v>
          </cell>
          <cell r="AR40">
            <v>0</v>
          </cell>
          <cell r="AS40">
            <v>0</v>
          </cell>
          <cell r="AT40">
            <v>52253226.6741466</v>
          </cell>
          <cell r="AU40">
            <v>1.2510666990705065E-3</v>
          </cell>
          <cell r="AV40">
            <v>0</v>
          </cell>
          <cell r="AW40">
            <v>0</v>
          </cell>
          <cell r="AY40">
            <v>0</v>
          </cell>
          <cell r="AZ40">
            <v>0</v>
          </cell>
          <cell r="BA40">
            <v>0</v>
          </cell>
          <cell r="BB40">
            <v>0</v>
          </cell>
          <cell r="BC40">
            <v>0</v>
          </cell>
          <cell r="BD40">
            <v>0</v>
          </cell>
          <cell r="BE40">
            <v>0</v>
          </cell>
          <cell r="BF40">
            <v>0</v>
          </cell>
          <cell r="BG40">
            <v>0</v>
          </cell>
          <cell r="BH40">
            <v>0</v>
          </cell>
          <cell r="BJ40">
            <v>0</v>
          </cell>
          <cell r="BL40">
            <v>0</v>
          </cell>
          <cell r="BM40">
            <v>0</v>
          </cell>
          <cell r="BN40">
            <v>0</v>
          </cell>
          <cell r="BO40">
            <v>0</v>
          </cell>
          <cell r="BQ40">
            <v>0</v>
          </cell>
          <cell r="BR40">
            <v>0</v>
          </cell>
          <cell r="BS40">
            <v>0</v>
          </cell>
          <cell r="BT40">
            <v>0</v>
          </cell>
          <cell r="CB40">
            <v>0</v>
          </cell>
          <cell r="CC40">
            <v>0</v>
          </cell>
          <cell r="CD40">
            <v>0</v>
          </cell>
          <cell r="CE40">
            <v>0</v>
          </cell>
          <cell r="CF40">
            <v>0</v>
          </cell>
          <cell r="CI40">
            <v>0</v>
          </cell>
          <cell r="CJ40">
            <v>0</v>
          </cell>
          <cell r="CK40">
            <v>0</v>
          </cell>
          <cell r="CV40">
            <v>1.2011297539877978E-3</v>
          </cell>
          <cell r="DG40">
            <v>52253227</v>
          </cell>
          <cell r="DR40">
            <v>23967770.510000024</v>
          </cell>
          <cell r="EC40">
            <v>2.1801454990650253</v>
          </cell>
          <cell r="EN40">
            <v>2.4095909012463064E-2</v>
          </cell>
        </row>
        <row r="41">
          <cell r="B41">
            <v>12700</v>
          </cell>
          <cell r="C41" t="str">
            <v>Labor Department</v>
          </cell>
          <cell r="D41">
            <v>9.5007738500502809E-4</v>
          </cell>
          <cell r="E41">
            <v>1643855.4046524828</v>
          </cell>
          <cell r="F41">
            <v>1281751.7580773972</v>
          </cell>
          <cell r="G41">
            <v>-307990</v>
          </cell>
          <cell r="H41">
            <v>-458694.06950243079</v>
          </cell>
          <cell r="I41">
            <v>-18981.626059061571</v>
          </cell>
          <cell r="J41">
            <v>1387183.9839752952</v>
          </cell>
          <cell r="K41">
            <v>0</v>
          </cell>
          <cell r="L41">
            <v>-72884.949363463267</v>
          </cell>
          <cell r="M41">
            <v>13079.726438691645</v>
          </cell>
          <cell r="N41">
            <v>493.07116126990945</v>
          </cell>
          <cell r="O41">
            <v>-222.51762434202763</v>
          </cell>
          <cell r="P41">
            <v>0</v>
          </cell>
          <cell r="Q41">
            <v>0</v>
          </cell>
          <cell r="R41">
            <v>0</v>
          </cell>
          <cell r="S41">
            <v>3467590.7817558399</v>
          </cell>
          <cell r="T41">
            <v>169012.27000000002</v>
          </cell>
          <cell r="U41">
            <v>6935919.9198764758</v>
          </cell>
          <cell r="V41">
            <v>52318.90575476658</v>
          </cell>
          <cell r="W41">
            <v>0</v>
          </cell>
          <cell r="X41">
            <v>7157251.0956312427</v>
          </cell>
          <cell r="Y41">
            <v>1708960</v>
          </cell>
          <cell r="Z41">
            <v>0</v>
          </cell>
          <cell r="AA41">
            <v>0</v>
          </cell>
          <cell r="AB41">
            <v>94908.130295307841</v>
          </cell>
          <cell r="AC41">
            <v>1803868.1302953078</v>
          </cell>
          <cell r="AD41" t="str">
            <v>N/A</v>
          </cell>
          <cell r="AE41">
            <v>1073292</v>
          </cell>
          <cell r="AF41">
            <v>1073293</v>
          </cell>
          <cell r="AG41">
            <v>1073293</v>
          </cell>
          <cell r="AH41">
            <v>1073293</v>
          </cell>
          <cell r="AI41">
            <v>1060213</v>
          </cell>
          <cell r="AJ41">
            <v>0</v>
          </cell>
          <cell r="AK41">
            <v>5353384</v>
          </cell>
          <cell r="AL41">
            <v>33550086</v>
          </cell>
          <cell r="AM41">
            <v>3467590.7817558399</v>
          </cell>
          <cell r="AN41">
            <v>-1039464.27</v>
          </cell>
          <cell r="AO41">
            <v>6893330.6953359349</v>
          </cell>
          <cell r="AP41">
            <v>0</v>
          </cell>
          <cell r="AQ41">
            <v>-1539947.73</v>
          </cell>
          <cell r="AR41">
            <v>0</v>
          </cell>
          <cell r="AS41">
            <v>0</v>
          </cell>
          <cell r="AT41">
            <v>41331595.477091774</v>
          </cell>
          <cell r="AU41">
            <v>1.0119318006587533E-3</v>
          </cell>
          <cell r="AV41">
            <v>0</v>
          </cell>
          <cell r="AW41">
            <v>0</v>
          </cell>
          <cell r="AY41">
            <v>0</v>
          </cell>
          <cell r="AZ41">
            <v>0</v>
          </cell>
          <cell r="BA41">
            <v>0</v>
          </cell>
          <cell r="BB41">
            <v>0</v>
          </cell>
          <cell r="BC41">
            <v>0</v>
          </cell>
          <cell r="BD41">
            <v>0</v>
          </cell>
          <cell r="BE41">
            <v>0</v>
          </cell>
          <cell r="BF41">
            <v>0</v>
          </cell>
          <cell r="BG41">
            <v>0</v>
          </cell>
          <cell r="BH41">
            <v>0</v>
          </cell>
          <cell r="BJ41">
            <v>0</v>
          </cell>
          <cell r="BL41">
            <v>0</v>
          </cell>
          <cell r="BM41">
            <v>0</v>
          </cell>
          <cell r="BN41">
            <v>0</v>
          </cell>
          <cell r="BO41">
            <v>0</v>
          </cell>
          <cell r="BQ41">
            <v>0</v>
          </cell>
          <cell r="BR41">
            <v>0</v>
          </cell>
          <cell r="BS41">
            <v>0</v>
          </cell>
          <cell r="BT41">
            <v>0</v>
          </cell>
          <cell r="CB41">
            <v>0</v>
          </cell>
          <cell r="CC41">
            <v>0</v>
          </cell>
          <cell r="CD41">
            <v>0</v>
          </cell>
          <cell r="CE41">
            <v>0</v>
          </cell>
          <cell r="CF41">
            <v>0</v>
          </cell>
          <cell r="CI41">
            <v>0</v>
          </cell>
          <cell r="CJ41">
            <v>0</v>
          </cell>
          <cell r="CK41">
            <v>0</v>
          </cell>
          <cell r="CV41">
            <v>9.5007738500502809E-4</v>
          </cell>
          <cell r="DG41">
            <v>41331596</v>
          </cell>
          <cell r="DR41">
            <v>18256095.459999993</v>
          </cell>
          <cell r="EC41">
            <v>2.2639888189979924</v>
          </cell>
          <cell r="EN41">
            <v>2.4095909012463064E-2</v>
          </cell>
        </row>
        <row r="42">
          <cell r="B42">
            <v>13500</v>
          </cell>
          <cell r="C42" t="str">
            <v>Revenue Department</v>
          </cell>
          <cell r="D42">
            <v>3.5355190976060834E-3</v>
          </cell>
          <cell r="E42">
            <v>6117272.4123109942</v>
          </cell>
          <cell r="F42">
            <v>4769777.5892737694</v>
          </cell>
          <cell r="G42">
            <v>325106</v>
          </cell>
          <cell r="H42">
            <v>-1706936.3698999251</v>
          </cell>
          <cell r="I42">
            <v>-70636.247630580445</v>
          </cell>
          <cell r="J42">
            <v>5162122.1014664946</v>
          </cell>
          <cell r="K42">
            <v>0</v>
          </cell>
          <cell r="L42">
            <v>-271226.46478024835</v>
          </cell>
          <cell r="M42">
            <v>48673.532646198895</v>
          </cell>
          <cell r="N42">
            <v>1834.8637012756051</v>
          </cell>
          <cell r="O42">
            <v>-828.05392785032075</v>
          </cell>
          <cell r="P42">
            <v>0</v>
          </cell>
          <cell r="Q42">
            <v>0</v>
          </cell>
          <cell r="R42">
            <v>0</v>
          </cell>
          <cell r="S42">
            <v>14375159.363160131</v>
          </cell>
          <cell r="T42">
            <v>1625534.4100000001</v>
          </cell>
          <cell r="U42">
            <v>25810610.50733247</v>
          </cell>
          <cell r="V42">
            <v>194694.13058479558</v>
          </cell>
          <cell r="W42">
            <v>0</v>
          </cell>
          <cell r="X42">
            <v>27630839.047917265</v>
          </cell>
          <cell r="Y42">
            <v>0</v>
          </cell>
          <cell r="Z42">
            <v>0</v>
          </cell>
          <cell r="AA42">
            <v>0</v>
          </cell>
          <cell r="AB42">
            <v>353181.23815290222</v>
          </cell>
          <cell r="AC42">
            <v>353181.23815290222</v>
          </cell>
          <cell r="AD42" t="str">
            <v>N/A</v>
          </cell>
          <cell r="AE42">
            <v>5465265</v>
          </cell>
          <cell r="AF42">
            <v>5465267</v>
          </cell>
          <cell r="AG42">
            <v>5465267</v>
          </cell>
          <cell r="AH42">
            <v>5465267</v>
          </cell>
          <cell r="AI42">
            <v>5416594</v>
          </cell>
          <cell r="AJ42">
            <v>0</v>
          </cell>
          <cell r="AK42">
            <v>27277660</v>
          </cell>
          <cell r="AL42">
            <v>115899152</v>
          </cell>
          <cell r="AM42">
            <v>14375159.363160131</v>
          </cell>
          <cell r="AN42">
            <v>-3744870.41</v>
          </cell>
          <cell r="AO42">
            <v>25652123.399764366</v>
          </cell>
          <cell r="AP42">
            <v>0</v>
          </cell>
          <cell r="AQ42">
            <v>1625534.4100000001</v>
          </cell>
          <cell r="AR42">
            <v>0</v>
          </cell>
          <cell r="AS42">
            <v>0</v>
          </cell>
          <cell r="AT42">
            <v>153807098.76292449</v>
          </cell>
          <cell r="AU42">
            <v>3.4957298644101818E-3</v>
          </cell>
          <cell r="AV42">
            <v>0</v>
          </cell>
          <cell r="AW42">
            <v>0</v>
          </cell>
          <cell r="AY42">
            <v>0</v>
          </cell>
          <cell r="AZ42">
            <v>0</v>
          </cell>
          <cell r="BA42">
            <v>0</v>
          </cell>
          <cell r="BB42">
            <v>0</v>
          </cell>
          <cell r="BC42">
            <v>0</v>
          </cell>
          <cell r="BD42">
            <v>0</v>
          </cell>
          <cell r="BE42">
            <v>0</v>
          </cell>
          <cell r="BF42">
            <v>0</v>
          </cell>
          <cell r="BG42">
            <v>0</v>
          </cell>
          <cell r="BH42">
            <v>0</v>
          </cell>
          <cell r="BJ42">
            <v>0</v>
          </cell>
          <cell r="BL42">
            <v>0</v>
          </cell>
          <cell r="BM42">
            <v>0</v>
          </cell>
          <cell r="BN42">
            <v>0</v>
          </cell>
          <cell r="BO42">
            <v>0</v>
          </cell>
          <cell r="BQ42">
            <v>0</v>
          </cell>
          <cell r="BR42">
            <v>0</v>
          </cell>
          <cell r="BS42">
            <v>0</v>
          </cell>
          <cell r="BT42">
            <v>0</v>
          </cell>
          <cell r="CB42">
            <v>0</v>
          </cell>
          <cell r="CC42">
            <v>0</v>
          </cell>
          <cell r="CD42">
            <v>0</v>
          </cell>
          <cell r="CE42">
            <v>0</v>
          </cell>
          <cell r="CF42">
            <v>0</v>
          </cell>
          <cell r="CI42">
            <v>0</v>
          </cell>
          <cell r="CJ42">
            <v>0</v>
          </cell>
          <cell r="CK42">
            <v>0</v>
          </cell>
          <cell r="CV42">
            <v>3.5355190976060834E-3</v>
          </cell>
          <cell r="DG42">
            <v>153807098</v>
          </cell>
          <cell r="DR42">
            <v>62437210.360000014</v>
          </cell>
          <cell r="EC42">
            <v>2.4633883723052352</v>
          </cell>
          <cell r="EN42">
            <v>2.4095909012463064E-2</v>
          </cell>
        </row>
        <row r="43">
          <cell r="B43">
            <v>13700</v>
          </cell>
          <cell r="C43" t="str">
            <v>Secretary Of State</v>
          </cell>
          <cell r="D43">
            <v>4.2865948792620732E-4</v>
          </cell>
          <cell r="E43">
            <v>741680.86421647889</v>
          </cell>
          <cell r="F43">
            <v>578305.57903771731</v>
          </cell>
          <cell r="G43">
            <v>-114678</v>
          </cell>
          <cell r="H43">
            <v>-206955.31548375878</v>
          </cell>
          <cell r="I43">
            <v>-8564.2014375923955</v>
          </cell>
          <cell r="J43">
            <v>625874.88726209314</v>
          </cell>
          <cell r="K43">
            <v>0</v>
          </cell>
          <cell r="L43">
            <v>-32884.505583199803</v>
          </cell>
          <cell r="M43">
            <v>5901.3601690927135</v>
          </cell>
          <cell r="N43">
            <v>222.46570104394308</v>
          </cell>
          <cell r="O43">
            <v>-100.39633866719701</v>
          </cell>
          <cell r="P43">
            <v>0</v>
          </cell>
          <cell r="Q43">
            <v>0</v>
          </cell>
          <cell r="R43">
            <v>0</v>
          </cell>
          <cell r="S43">
            <v>1588802.7375432074</v>
          </cell>
          <cell r="T43">
            <v>68708.860000000102</v>
          </cell>
          <cell r="U43">
            <v>3129374.4363104659</v>
          </cell>
          <cell r="V43">
            <v>23605.440676370854</v>
          </cell>
          <cell r="W43">
            <v>0</v>
          </cell>
          <cell r="X43">
            <v>3221688.7369868364</v>
          </cell>
          <cell r="Y43">
            <v>642100</v>
          </cell>
          <cell r="Z43">
            <v>0</v>
          </cell>
          <cell r="AA43">
            <v>0</v>
          </cell>
          <cell r="AB43">
            <v>42821.007187961979</v>
          </cell>
          <cell r="AC43">
            <v>684921.00718796195</v>
          </cell>
          <cell r="AD43" t="str">
            <v>N/A</v>
          </cell>
          <cell r="AE43">
            <v>508534</v>
          </cell>
          <cell r="AF43">
            <v>508534</v>
          </cell>
          <cell r="AG43">
            <v>508534</v>
          </cell>
          <cell r="AH43">
            <v>508534</v>
          </cell>
          <cell r="AI43">
            <v>502633</v>
          </cell>
          <cell r="AJ43">
            <v>0</v>
          </cell>
          <cell r="AK43">
            <v>2536769</v>
          </cell>
          <cell r="AL43">
            <v>14982508</v>
          </cell>
          <cell r="AM43">
            <v>1588802.7375432074</v>
          </cell>
          <cell r="AN43">
            <v>-459933.8600000001</v>
          </cell>
          <cell r="AO43">
            <v>3110158.8697988749</v>
          </cell>
          <cell r="AP43">
            <v>0</v>
          </cell>
          <cell r="AQ43">
            <v>-573391.1399999999</v>
          </cell>
          <cell r="AR43">
            <v>0</v>
          </cell>
          <cell r="AS43">
            <v>0</v>
          </cell>
          <cell r="AT43">
            <v>18648144.607342083</v>
          </cell>
          <cell r="AU43">
            <v>4.5189978481555571E-4</v>
          </cell>
          <cell r="AV43">
            <v>0</v>
          </cell>
          <cell r="AW43">
            <v>0</v>
          </cell>
          <cell r="AY43">
            <v>0</v>
          </cell>
          <cell r="AZ43">
            <v>0</v>
          </cell>
          <cell r="BA43">
            <v>0</v>
          </cell>
          <cell r="BB43">
            <v>0</v>
          </cell>
          <cell r="BC43">
            <v>0</v>
          </cell>
          <cell r="BD43">
            <v>0</v>
          </cell>
          <cell r="BE43">
            <v>0</v>
          </cell>
          <cell r="BF43">
            <v>0</v>
          </cell>
          <cell r="BG43">
            <v>0</v>
          </cell>
          <cell r="BH43">
            <v>0</v>
          </cell>
          <cell r="BJ43">
            <v>0</v>
          </cell>
          <cell r="BL43">
            <v>0</v>
          </cell>
          <cell r="BM43">
            <v>0</v>
          </cell>
          <cell r="BN43">
            <v>0</v>
          </cell>
          <cell r="BO43">
            <v>0</v>
          </cell>
          <cell r="BQ43">
            <v>0</v>
          </cell>
          <cell r="BR43">
            <v>0</v>
          </cell>
          <cell r="BS43">
            <v>0</v>
          </cell>
          <cell r="BT43">
            <v>0</v>
          </cell>
          <cell r="CB43">
            <v>0</v>
          </cell>
          <cell r="CC43">
            <v>0</v>
          </cell>
          <cell r="CD43">
            <v>0</v>
          </cell>
          <cell r="CE43">
            <v>0</v>
          </cell>
          <cell r="CF43">
            <v>0</v>
          </cell>
          <cell r="CI43">
            <v>0</v>
          </cell>
          <cell r="CJ43">
            <v>0</v>
          </cell>
          <cell r="CK43">
            <v>0</v>
          </cell>
          <cell r="CV43">
            <v>4.2865948792620732E-4</v>
          </cell>
          <cell r="DG43">
            <v>18648145</v>
          </cell>
          <cell r="DR43">
            <v>8062460.2200000007</v>
          </cell>
          <cell r="EC43">
            <v>2.3129596290894936</v>
          </cell>
          <cell r="EN43">
            <v>2.4095909012463064E-2</v>
          </cell>
        </row>
        <row r="44">
          <cell r="B44">
            <v>14300</v>
          </cell>
          <cell r="C44" t="str">
            <v>State Treasurer</v>
          </cell>
          <cell r="D44">
            <v>1.2204841199810437E-3</v>
          </cell>
          <cell r="E44">
            <v>2111722.1066289777</v>
          </cell>
          <cell r="F44">
            <v>1646558.1553474918</v>
          </cell>
          <cell r="G44">
            <v>202646</v>
          </cell>
          <cell r="H44">
            <v>-589245.50420093955</v>
          </cell>
          <cell r="I44">
            <v>-24384.090751071191</v>
          </cell>
          <cell r="J44">
            <v>1781998.025271306</v>
          </cell>
          <cell r="K44">
            <v>0</v>
          </cell>
          <cell r="L44">
            <v>-93629.134518614635</v>
          </cell>
          <cell r="M44">
            <v>16802.419112454591</v>
          </cell>
          <cell r="N44">
            <v>633.40684858776206</v>
          </cell>
          <cell r="O44">
            <v>-285.84958574076023</v>
          </cell>
          <cell r="P44">
            <v>0</v>
          </cell>
          <cell r="Q44">
            <v>0</v>
          </cell>
          <cell r="R44">
            <v>0</v>
          </cell>
          <cell r="S44">
            <v>5052815.534152451</v>
          </cell>
          <cell r="T44">
            <v>1013227.0161748636</v>
          </cell>
          <cell r="U44">
            <v>8909990.1263565309</v>
          </cell>
          <cell r="V44">
            <v>67209.676449818362</v>
          </cell>
          <cell r="W44">
            <v>0</v>
          </cell>
          <cell r="X44">
            <v>9990426.8189812135</v>
          </cell>
          <cell r="Y44">
            <v>0</v>
          </cell>
          <cell r="Z44">
            <v>0</v>
          </cell>
          <cell r="AA44">
            <v>0</v>
          </cell>
          <cell r="AB44">
            <v>121920.45375535595</v>
          </cell>
          <cell r="AC44">
            <v>121920.45375535595</v>
          </cell>
          <cell r="AD44" t="str">
            <v>N/A</v>
          </cell>
          <cell r="AE44">
            <v>1977062</v>
          </cell>
          <cell r="AF44">
            <v>1977062</v>
          </cell>
          <cell r="AG44">
            <v>1977062</v>
          </cell>
          <cell r="AH44">
            <v>1977062</v>
          </cell>
          <cell r="AI44">
            <v>1960260</v>
          </cell>
          <cell r="AJ44">
            <v>0</v>
          </cell>
          <cell r="AK44">
            <v>9868508</v>
          </cell>
          <cell r="AL44">
            <v>39406661</v>
          </cell>
          <cell r="AM44">
            <v>5052815.534152451</v>
          </cell>
          <cell r="AN44">
            <v>-1232776.0161748636</v>
          </cell>
          <cell r="AO44">
            <v>8855279.3490509931</v>
          </cell>
          <cell r="AP44">
            <v>0</v>
          </cell>
          <cell r="AQ44">
            <v>1013227.0161748636</v>
          </cell>
          <cell r="AR44">
            <v>0</v>
          </cell>
          <cell r="AS44">
            <v>0</v>
          </cell>
          <cell r="AT44">
            <v>53095206.883203439</v>
          </cell>
          <cell r="AU44">
            <v>1.1885767916154681E-3</v>
          </cell>
          <cell r="AV44">
            <v>0</v>
          </cell>
          <cell r="AW44">
            <v>0</v>
          </cell>
          <cell r="AY44">
            <v>0</v>
          </cell>
          <cell r="AZ44">
            <v>0</v>
          </cell>
          <cell r="BA44">
            <v>0</v>
          </cell>
          <cell r="BB44">
            <v>0</v>
          </cell>
          <cell r="BC44">
            <v>0</v>
          </cell>
          <cell r="BD44">
            <v>0</v>
          </cell>
          <cell r="BE44">
            <v>0</v>
          </cell>
          <cell r="BF44">
            <v>0</v>
          </cell>
          <cell r="BG44">
            <v>0</v>
          </cell>
          <cell r="BH44">
            <v>0</v>
          </cell>
          <cell r="BJ44">
            <v>0</v>
          </cell>
          <cell r="BL44">
            <v>0</v>
          </cell>
          <cell r="BM44">
            <v>0</v>
          </cell>
          <cell r="BN44">
            <v>0</v>
          </cell>
          <cell r="BO44">
            <v>0</v>
          </cell>
          <cell r="BQ44">
            <v>0</v>
          </cell>
          <cell r="BR44">
            <v>0</v>
          </cell>
          <cell r="BS44">
            <v>0</v>
          </cell>
          <cell r="BT44">
            <v>0</v>
          </cell>
          <cell r="CB44">
            <v>0</v>
          </cell>
          <cell r="CC44">
            <v>0</v>
          </cell>
          <cell r="CD44">
            <v>0</v>
          </cell>
          <cell r="CE44">
            <v>0</v>
          </cell>
          <cell r="CF44">
            <v>0</v>
          </cell>
          <cell r="CI44">
            <v>0</v>
          </cell>
          <cell r="CJ44">
            <v>0</v>
          </cell>
          <cell r="CK44">
            <v>0</v>
          </cell>
          <cell r="CV44">
            <v>1.2204841199810437E-3</v>
          </cell>
          <cell r="DG44">
            <v>53095208</v>
          </cell>
          <cell r="DR44">
            <v>20301876.740000028</v>
          </cell>
          <cell r="EC44">
            <v>2.6152857038772428</v>
          </cell>
          <cell r="EN44">
            <v>2.4095909012463064E-2</v>
          </cell>
        </row>
        <row r="45">
          <cell r="B45">
            <v>18400</v>
          </cell>
          <cell r="C45" t="str">
            <v>Department Of Agriculture</v>
          </cell>
          <cell r="D45">
            <v>4.6750079910963301E-3</v>
          </cell>
          <cell r="E45">
            <v>8088853.8915349273</v>
          </cell>
          <cell r="F45">
            <v>6307064.8835430276</v>
          </cell>
          <cell r="G45">
            <v>-734136</v>
          </cell>
          <cell r="H45">
            <v>-2257077.6593961455</v>
          </cell>
          <cell r="I45">
            <v>-93402.13219541643</v>
          </cell>
          <cell r="J45">
            <v>6825861.0430675894</v>
          </cell>
          <cell r="K45">
            <v>0</v>
          </cell>
          <cell r="L45">
            <v>-358642.0707225221</v>
          </cell>
          <cell r="M45">
            <v>64360.889531028857</v>
          </cell>
          <cell r="N45">
            <v>2426.2356472191732</v>
          </cell>
          <cell r="O45">
            <v>-1094.9336215946714</v>
          </cell>
          <cell r="P45">
            <v>0</v>
          </cell>
          <cell r="Q45">
            <v>0</v>
          </cell>
          <cell r="R45">
            <v>0</v>
          </cell>
          <cell r="S45">
            <v>17844214.147388116</v>
          </cell>
          <cell r="T45">
            <v>600717.85000000056</v>
          </cell>
          <cell r="U45">
            <v>34129305.215337947</v>
          </cell>
          <cell r="V45">
            <v>257443.55812411543</v>
          </cell>
          <cell r="W45">
            <v>0</v>
          </cell>
          <cell r="X45">
            <v>34987466.623462066</v>
          </cell>
          <cell r="Y45">
            <v>4271401</v>
          </cell>
          <cell r="Z45">
            <v>0</v>
          </cell>
          <cell r="AA45">
            <v>0</v>
          </cell>
          <cell r="AB45">
            <v>467010.66097708209</v>
          </cell>
          <cell r="AC45">
            <v>4738411.6609770823</v>
          </cell>
          <cell r="AD45" t="str">
            <v>N/A</v>
          </cell>
          <cell r="AE45">
            <v>6062684</v>
          </cell>
          <cell r="AF45">
            <v>6062683</v>
          </cell>
          <cell r="AG45">
            <v>6062683</v>
          </cell>
          <cell r="AH45">
            <v>6062683</v>
          </cell>
          <cell r="AI45">
            <v>5998322</v>
          </cell>
          <cell r="AJ45">
            <v>0</v>
          </cell>
          <cell r="AK45">
            <v>30249055</v>
          </cell>
          <cell r="AL45">
            <v>160123201</v>
          </cell>
          <cell r="AM45">
            <v>17844214.147388116</v>
          </cell>
          <cell r="AN45">
            <v>-4837731.8500000006</v>
          </cell>
          <cell r="AO45">
            <v>33919738.112484984</v>
          </cell>
          <cell r="AP45">
            <v>0</v>
          </cell>
          <cell r="AQ45">
            <v>-3670683.1499999994</v>
          </cell>
          <cell r="AR45">
            <v>0</v>
          </cell>
          <cell r="AS45">
            <v>0</v>
          </cell>
          <cell r="AT45">
            <v>203378738.25987309</v>
          </cell>
          <cell r="AU45">
            <v>4.8296078684201488E-3</v>
          </cell>
          <cell r="AV45">
            <v>0</v>
          </cell>
          <cell r="AW45">
            <v>0</v>
          </cell>
          <cell r="AY45">
            <v>0</v>
          </cell>
          <cell r="AZ45">
            <v>0</v>
          </cell>
          <cell r="BA45">
            <v>0</v>
          </cell>
          <cell r="BB45">
            <v>0</v>
          </cell>
          <cell r="BC45">
            <v>0</v>
          </cell>
          <cell r="BD45">
            <v>0</v>
          </cell>
          <cell r="BE45">
            <v>0</v>
          </cell>
          <cell r="BF45">
            <v>0</v>
          </cell>
          <cell r="BG45">
            <v>0</v>
          </cell>
          <cell r="BH45">
            <v>0</v>
          </cell>
          <cell r="BJ45">
            <v>0</v>
          </cell>
          <cell r="BL45">
            <v>0</v>
          </cell>
          <cell r="BM45">
            <v>0</v>
          </cell>
          <cell r="BN45">
            <v>0</v>
          </cell>
          <cell r="BO45">
            <v>0</v>
          </cell>
          <cell r="BQ45">
            <v>0</v>
          </cell>
          <cell r="BR45">
            <v>0</v>
          </cell>
          <cell r="BS45">
            <v>0</v>
          </cell>
          <cell r="BT45">
            <v>0</v>
          </cell>
          <cell r="CB45">
            <v>0</v>
          </cell>
          <cell r="CC45">
            <v>0</v>
          </cell>
          <cell r="CD45">
            <v>0</v>
          </cell>
          <cell r="CE45">
            <v>0</v>
          </cell>
          <cell r="CF45">
            <v>0</v>
          </cell>
          <cell r="CI45">
            <v>0</v>
          </cell>
          <cell r="CJ45">
            <v>0</v>
          </cell>
          <cell r="CK45">
            <v>0</v>
          </cell>
          <cell r="CV45">
            <v>4.6750079910963301E-3</v>
          </cell>
          <cell r="DG45">
            <v>203378738</v>
          </cell>
          <cell r="DR45">
            <v>83685513.720000148</v>
          </cell>
          <cell r="EC45">
            <v>2.4302741174592821</v>
          </cell>
          <cell r="EN45">
            <v>2.4095909012463064E-2</v>
          </cell>
        </row>
        <row r="46">
          <cell r="B46">
            <v>18600</v>
          </cell>
          <cell r="C46" t="str">
            <v>Barber Examiners, State Board Of</v>
          </cell>
          <cell r="D46">
            <v>1.9691337141991118E-5</v>
          </cell>
          <cell r="E46">
            <v>34070.604665034698</v>
          </cell>
          <cell r="F46">
            <v>26565.631809569164</v>
          </cell>
          <cell r="G46">
            <v>23894</v>
          </cell>
          <cell r="H46">
            <v>-9506.9093425021056</v>
          </cell>
          <cell r="I46">
            <v>-393.41384621023002</v>
          </cell>
          <cell r="J46">
            <v>28750.82381450789</v>
          </cell>
          <cell r="K46">
            <v>0</v>
          </cell>
          <cell r="L46">
            <v>-1510.6160120686491</v>
          </cell>
          <cell r="M46">
            <v>271.09086806431975</v>
          </cell>
          <cell r="N46">
            <v>10.21941014995055</v>
          </cell>
          <cell r="O46">
            <v>-4.6119080720257397</v>
          </cell>
          <cell r="P46">
            <v>0</v>
          </cell>
          <cell r="Q46">
            <v>0</v>
          </cell>
          <cell r="R46">
            <v>0</v>
          </cell>
          <cell r="S46">
            <v>102146.81945847301</v>
          </cell>
          <cell r="T46">
            <v>119466.67</v>
          </cell>
          <cell r="U46">
            <v>143754.11907253944</v>
          </cell>
          <cell r="V46">
            <v>1084.363472257279</v>
          </cell>
          <cell r="W46">
            <v>0</v>
          </cell>
          <cell r="X46">
            <v>264305.1525447967</v>
          </cell>
          <cell r="Y46">
            <v>0</v>
          </cell>
          <cell r="Z46">
            <v>0</v>
          </cell>
          <cell r="AA46">
            <v>0</v>
          </cell>
          <cell r="AB46">
            <v>1967.0692310511499</v>
          </cell>
          <cell r="AC46">
            <v>1967.0692310511499</v>
          </cell>
          <cell r="AD46" t="str">
            <v>N/A</v>
          </cell>
          <cell r="AE46">
            <v>52522</v>
          </cell>
          <cell r="AF46">
            <v>52523</v>
          </cell>
          <cell r="AG46">
            <v>52523</v>
          </cell>
          <cell r="AH46">
            <v>52523</v>
          </cell>
          <cell r="AI46">
            <v>52251</v>
          </cell>
          <cell r="AJ46">
            <v>0</v>
          </cell>
          <cell r="AK46">
            <v>262342</v>
          </cell>
          <cell r="AL46">
            <v>511259</v>
          </cell>
          <cell r="AM46">
            <v>102146.81945847301</v>
          </cell>
          <cell r="AN46">
            <v>-19103.669999999998</v>
          </cell>
          <cell r="AO46">
            <v>142871.41331374558</v>
          </cell>
          <cell r="AP46">
            <v>0</v>
          </cell>
          <cell r="AQ46">
            <v>119466.67</v>
          </cell>
          <cell r="AR46">
            <v>0</v>
          </cell>
          <cell r="AS46">
            <v>0</v>
          </cell>
          <cell r="AT46">
            <v>856640.23277221865</v>
          </cell>
          <cell r="AU46">
            <v>1.5420518466349688E-5</v>
          </cell>
          <cell r="AV46">
            <v>0</v>
          </cell>
          <cell r="AW46">
            <v>0</v>
          </cell>
          <cell r="AY46">
            <v>0</v>
          </cell>
          <cell r="AZ46">
            <v>0</v>
          </cell>
          <cell r="BA46">
            <v>0</v>
          </cell>
          <cell r="BB46">
            <v>0</v>
          </cell>
          <cell r="BC46">
            <v>0</v>
          </cell>
          <cell r="BD46">
            <v>0</v>
          </cell>
          <cell r="BE46">
            <v>0</v>
          </cell>
          <cell r="BF46">
            <v>0</v>
          </cell>
          <cell r="BG46">
            <v>0</v>
          </cell>
          <cell r="BH46">
            <v>0</v>
          </cell>
          <cell r="BJ46">
            <v>0</v>
          </cell>
          <cell r="BL46">
            <v>0</v>
          </cell>
          <cell r="BM46">
            <v>0</v>
          </cell>
          <cell r="BN46">
            <v>0</v>
          </cell>
          <cell r="BO46">
            <v>0</v>
          </cell>
          <cell r="BQ46">
            <v>0</v>
          </cell>
          <cell r="BR46">
            <v>0</v>
          </cell>
          <cell r="BS46">
            <v>0</v>
          </cell>
          <cell r="BT46">
            <v>0</v>
          </cell>
          <cell r="CB46">
            <v>0</v>
          </cell>
          <cell r="CC46">
            <v>0</v>
          </cell>
          <cell r="CD46">
            <v>0</v>
          </cell>
          <cell r="CE46">
            <v>0</v>
          </cell>
          <cell r="CF46">
            <v>0</v>
          </cell>
          <cell r="CI46">
            <v>0</v>
          </cell>
          <cell r="CJ46">
            <v>0</v>
          </cell>
          <cell r="CK46">
            <v>0</v>
          </cell>
          <cell r="CV46">
            <v>1.9691337141991118E-5</v>
          </cell>
          <cell r="DG46">
            <v>856640</v>
          </cell>
          <cell r="DR46">
            <v>393697.74</v>
          </cell>
          <cell r="EC46">
            <v>2.1758824422004555</v>
          </cell>
          <cell r="EN46">
            <v>2.4095909012463064E-2</v>
          </cell>
        </row>
        <row r="47">
          <cell r="B47">
            <v>18690</v>
          </cell>
          <cell r="C47" t="str">
            <v>N.C. Real Estate Commission</v>
          </cell>
          <cell r="D47">
            <v>4.1545758327428627E-6</v>
          </cell>
          <cell r="E47">
            <v>7188.3849089374971</v>
          </cell>
          <cell r="F47">
            <v>5604.9485670641961</v>
          </cell>
          <cell r="G47">
            <v>-23110</v>
          </cell>
          <cell r="H47">
            <v>-2005.814816618531</v>
          </cell>
          <cell r="I47">
            <v>-83.004401679050588</v>
          </cell>
          <cell r="J47">
            <v>6065.9911985603403</v>
          </cell>
          <cell r="K47">
            <v>0</v>
          </cell>
          <cell r="L47">
            <v>-318.71724764244254</v>
          </cell>
          <cell r="M47">
            <v>57.196093937957052</v>
          </cell>
          <cell r="N47">
            <v>2.1561417656768911</v>
          </cell>
          <cell r="O47">
            <v>-0.97304320578670589</v>
          </cell>
          <cell r="P47">
            <v>0</v>
          </cell>
          <cell r="Q47">
            <v>0</v>
          </cell>
          <cell r="R47">
            <v>0</v>
          </cell>
          <cell r="S47">
            <v>-6599.8325988801444</v>
          </cell>
          <cell r="T47">
            <v>5892.84</v>
          </cell>
          <cell r="U47">
            <v>30329.955992801701</v>
          </cell>
          <cell r="V47">
            <v>228.78437575182821</v>
          </cell>
          <cell r="W47">
            <v>0</v>
          </cell>
          <cell r="X47">
            <v>36451.580368553528</v>
          </cell>
          <cell r="Y47">
            <v>121439</v>
          </cell>
          <cell r="Z47">
            <v>0</v>
          </cell>
          <cell r="AA47">
            <v>0</v>
          </cell>
          <cell r="AB47">
            <v>415.02200839525295</v>
          </cell>
          <cell r="AC47">
            <v>121854.02200839526</v>
          </cell>
          <cell r="AD47" t="str">
            <v>N/A</v>
          </cell>
          <cell r="AE47">
            <v>-17069</v>
          </cell>
          <cell r="AF47">
            <v>-17070</v>
          </cell>
          <cell r="AG47">
            <v>-17070</v>
          </cell>
          <cell r="AH47">
            <v>-17070</v>
          </cell>
          <cell r="AI47">
            <v>-17127</v>
          </cell>
          <cell r="AJ47">
            <v>0</v>
          </cell>
          <cell r="AK47">
            <v>-85406</v>
          </cell>
          <cell r="AL47">
            <v>283470</v>
          </cell>
          <cell r="AM47">
            <v>-6599.8325988801444</v>
          </cell>
          <cell r="AN47">
            <v>-10729.84</v>
          </cell>
          <cell r="AO47">
            <v>30143.718360158276</v>
          </cell>
          <cell r="AP47">
            <v>0</v>
          </cell>
          <cell r="AQ47">
            <v>-115546.16</v>
          </cell>
          <cell r="AR47">
            <v>0</v>
          </cell>
          <cell r="AS47">
            <v>0</v>
          </cell>
          <cell r="AT47">
            <v>180737.88576127807</v>
          </cell>
          <cell r="AU47">
            <v>8.5499599598058693E-6</v>
          </cell>
          <cell r="AV47">
            <v>0</v>
          </cell>
          <cell r="AW47">
            <v>0</v>
          </cell>
          <cell r="AY47">
            <v>0</v>
          </cell>
          <cell r="AZ47">
            <v>0</v>
          </cell>
          <cell r="BA47">
            <v>0</v>
          </cell>
          <cell r="BB47">
            <v>0</v>
          </cell>
          <cell r="BC47">
            <v>0</v>
          </cell>
          <cell r="BD47">
            <v>0</v>
          </cell>
          <cell r="BE47">
            <v>0</v>
          </cell>
          <cell r="BF47">
            <v>0</v>
          </cell>
          <cell r="BG47">
            <v>0</v>
          </cell>
          <cell r="BH47">
            <v>0</v>
          </cell>
          <cell r="BJ47">
            <v>0</v>
          </cell>
          <cell r="BL47">
            <v>0</v>
          </cell>
          <cell r="BM47">
            <v>0</v>
          </cell>
          <cell r="BN47">
            <v>0</v>
          </cell>
          <cell r="BO47">
            <v>0</v>
          </cell>
          <cell r="BQ47">
            <v>0</v>
          </cell>
          <cell r="BR47">
            <v>0</v>
          </cell>
          <cell r="BS47">
            <v>0</v>
          </cell>
          <cell r="BT47">
            <v>0</v>
          </cell>
          <cell r="CB47">
            <v>0</v>
          </cell>
          <cell r="CC47">
            <v>0</v>
          </cell>
          <cell r="CD47">
            <v>0</v>
          </cell>
          <cell r="CE47">
            <v>0</v>
          </cell>
          <cell r="CF47">
            <v>0</v>
          </cell>
          <cell r="CI47">
            <v>0</v>
          </cell>
          <cell r="CJ47">
            <v>0</v>
          </cell>
          <cell r="CK47">
            <v>0</v>
          </cell>
          <cell r="CV47">
            <v>4.1545758327428627E-6</v>
          </cell>
          <cell r="DG47">
            <v>180738</v>
          </cell>
          <cell r="DR47">
            <v>188638.13</v>
          </cell>
          <cell r="EC47">
            <v>0.95812018492761775</v>
          </cell>
          <cell r="EN47">
            <v>2.4095909012463064E-2</v>
          </cell>
        </row>
        <row r="48">
          <cell r="B48">
            <v>18740</v>
          </cell>
          <cell r="C48" t="str">
            <v>N.C. Auctioneers Licensing Board</v>
          </cell>
          <cell r="D48">
            <v>5.945790166111434E-6</v>
          </cell>
          <cell r="E48">
            <v>10287.603361320023</v>
          </cell>
          <cell r="F48">
            <v>8021.4802697701271</v>
          </cell>
          <cell r="G48">
            <v>2040</v>
          </cell>
          <cell r="H48">
            <v>-2870.6068902868938</v>
          </cell>
          <cell r="I48">
            <v>-118.79112937539875</v>
          </cell>
          <cell r="J48">
            <v>8681.2979875991259</v>
          </cell>
          <cell r="K48">
            <v>0</v>
          </cell>
          <cell r="L48">
            <v>-456.12980797402753</v>
          </cell>
          <cell r="M48">
            <v>81.855762553688123</v>
          </cell>
          <cell r="N48">
            <v>3.085746180408512</v>
          </cell>
          <cell r="O48">
            <v>-1.3925635148049589</v>
          </cell>
          <cell r="P48">
            <v>0</v>
          </cell>
          <cell r="Q48">
            <v>0</v>
          </cell>
          <cell r="R48">
            <v>0</v>
          </cell>
          <cell r="S48">
            <v>25668.402736272248</v>
          </cell>
          <cell r="T48">
            <v>10203.32</v>
          </cell>
          <cell r="U48">
            <v>43406.489937995633</v>
          </cell>
          <cell r="V48">
            <v>327.42305021475249</v>
          </cell>
          <cell r="W48">
            <v>0</v>
          </cell>
          <cell r="X48">
            <v>53937.232988210388</v>
          </cell>
          <cell r="Y48">
            <v>0</v>
          </cell>
          <cell r="Z48">
            <v>0</v>
          </cell>
          <cell r="AA48">
            <v>0</v>
          </cell>
          <cell r="AB48">
            <v>593.95564687699368</v>
          </cell>
          <cell r="AC48">
            <v>593.95564687699368</v>
          </cell>
          <cell r="AD48" t="str">
            <v>N/A</v>
          </cell>
          <cell r="AE48">
            <v>10684</v>
          </cell>
          <cell r="AF48">
            <v>10685</v>
          </cell>
          <cell r="AG48">
            <v>10685</v>
          </cell>
          <cell r="AH48">
            <v>10685</v>
          </cell>
          <cell r="AI48">
            <v>10604</v>
          </cell>
          <cell r="AJ48">
            <v>0</v>
          </cell>
          <cell r="AK48">
            <v>53343</v>
          </cell>
          <cell r="AL48">
            <v>185471</v>
          </cell>
          <cell r="AM48">
            <v>25668.402736272248</v>
          </cell>
          <cell r="AN48">
            <v>-5820.32</v>
          </cell>
          <cell r="AO48">
            <v>43139.957341333393</v>
          </cell>
          <cell r="AP48">
            <v>0</v>
          </cell>
          <cell r="AQ48">
            <v>10203.32</v>
          </cell>
          <cell r="AR48">
            <v>0</v>
          </cell>
          <cell r="AS48">
            <v>0</v>
          </cell>
          <cell r="AT48">
            <v>258662.36007760564</v>
          </cell>
          <cell r="AU48">
            <v>5.5941431899487805E-6</v>
          </cell>
          <cell r="AV48">
            <v>0</v>
          </cell>
          <cell r="AW48">
            <v>0</v>
          </cell>
          <cell r="AY48">
            <v>0</v>
          </cell>
          <cell r="AZ48">
            <v>0</v>
          </cell>
          <cell r="BA48">
            <v>0</v>
          </cell>
          <cell r="BB48">
            <v>0</v>
          </cell>
          <cell r="BC48">
            <v>0</v>
          </cell>
          <cell r="BD48">
            <v>0</v>
          </cell>
          <cell r="BE48">
            <v>0</v>
          </cell>
          <cell r="BF48">
            <v>0</v>
          </cell>
          <cell r="BG48">
            <v>0</v>
          </cell>
          <cell r="BH48">
            <v>0</v>
          </cell>
          <cell r="BJ48">
            <v>0</v>
          </cell>
          <cell r="BL48">
            <v>0</v>
          </cell>
          <cell r="BM48">
            <v>0</v>
          </cell>
          <cell r="BN48">
            <v>0</v>
          </cell>
          <cell r="BO48">
            <v>0</v>
          </cell>
          <cell r="BQ48">
            <v>0</v>
          </cell>
          <cell r="BR48">
            <v>0</v>
          </cell>
          <cell r="BS48">
            <v>0</v>
          </cell>
          <cell r="BT48">
            <v>0</v>
          </cell>
          <cell r="CB48">
            <v>0</v>
          </cell>
          <cell r="CC48">
            <v>0</v>
          </cell>
          <cell r="CD48">
            <v>0</v>
          </cell>
          <cell r="CE48">
            <v>0</v>
          </cell>
          <cell r="CF48">
            <v>0</v>
          </cell>
          <cell r="CI48">
            <v>0</v>
          </cell>
          <cell r="CJ48">
            <v>0</v>
          </cell>
          <cell r="CK48">
            <v>0</v>
          </cell>
          <cell r="CV48">
            <v>5.945790166111434E-6</v>
          </cell>
          <cell r="DG48">
            <v>258662</v>
          </cell>
          <cell r="DR48">
            <v>108964.61</v>
          </cell>
          <cell r="EC48">
            <v>2.3738165997198539</v>
          </cell>
          <cell r="EN48">
            <v>2.4095909012463064E-2</v>
          </cell>
        </row>
        <row r="49">
          <cell r="B49">
            <v>18780</v>
          </cell>
          <cell r="C49" t="str">
            <v>N.C. State Board Of Examiners Of Practicing Psychol</v>
          </cell>
          <cell r="D49">
            <v>1.1937855927205944E-5</v>
          </cell>
          <cell r="E49">
            <v>20655.274291994974</v>
          </cell>
          <cell r="F49">
            <v>16105.391059581863</v>
          </cell>
          <cell r="G49">
            <v>2335</v>
          </cell>
          <cell r="H49">
            <v>-5763.555477488635</v>
          </cell>
          <cell r="I49">
            <v>-238.50680032340284</v>
          </cell>
          <cell r="J49">
            <v>17430.161802174665</v>
          </cell>
          <cell r="K49">
            <v>0</v>
          </cell>
          <cell r="L49">
            <v>-915.80963666251273</v>
          </cell>
          <cell r="M49">
            <v>164.34860176315109</v>
          </cell>
          <cell r="N49">
            <v>6.1955084691013411</v>
          </cell>
          <cell r="O49">
            <v>-2.795965236710904</v>
          </cell>
          <cell r="P49">
            <v>0</v>
          </cell>
          <cell r="Q49">
            <v>0</v>
          </cell>
          <cell r="R49">
            <v>0</v>
          </cell>
          <cell r="S49">
            <v>49775.703384272492</v>
          </cell>
          <cell r="T49">
            <v>11674.73</v>
          </cell>
          <cell r="U49">
            <v>87150.809010873316</v>
          </cell>
          <cell r="V49">
            <v>657.39440705260438</v>
          </cell>
          <cell r="W49">
            <v>0</v>
          </cell>
          <cell r="X49">
            <v>99482.933417925917</v>
          </cell>
          <cell r="Y49">
            <v>0</v>
          </cell>
          <cell r="Z49">
            <v>0</v>
          </cell>
          <cell r="AA49">
            <v>0</v>
          </cell>
          <cell r="AB49">
            <v>1192.5340016170142</v>
          </cell>
          <cell r="AC49">
            <v>1192.5340016170142</v>
          </cell>
          <cell r="AD49" t="str">
            <v>N/A</v>
          </cell>
          <cell r="AE49">
            <v>19691</v>
          </cell>
          <cell r="AF49">
            <v>19691</v>
          </cell>
          <cell r="AG49">
            <v>19691</v>
          </cell>
          <cell r="AH49">
            <v>19691</v>
          </cell>
          <cell r="AI49">
            <v>19527</v>
          </cell>
          <cell r="AJ49">
            <v>0</v>
          </cell>
          <cell r="AK49">
            <v>98291</v>
          </cell>
          <cell r="AL49">
            <v>385335</v>
          </cell>
          <cell r="AM49">
            <v>49775.703384272492</v>
          </cell>
          <cell r="AN49">
            <v>-14063.73</v>
          </cell>
          <cell r="AO49">
            <v>86615.669416308912</v>
          </cell>
          <cell r="AP49">
            <v>0</v>
          </cell>
          <cell r="AQ49">
            <v>11674.73</v>
          </cell>
          <cell r="AR49">
            <v>0</v>
          </cell>
          <cell r="AS49">
            <v>0</v>
          </cell>
          <cell r="AT49">
            <v>519337.37280058145</v>
          </cell>
          <cell r="AU49">
            <v>1.1622413513214321E-5</v>
          </cell>
          <cell r="AV49">
            <v>0</v>
          </cell>
          <cell r="AW49">
            <v>0</v>
          </cell>
          <cell r="AY49">
            <v>0</v>
          </cell>
          <cell r="AZ49">
            <v>0</v>
          </cell>
          <cell r="BA49">
            <v>0</v>
          </cell>
          <cell r="BB49">
            <v>0</v>
          </cell>
          <cell r="BC49">
            <v>0</v>
          </cell>
          <cell r="BD49">
            <v>0</v>
          </cell>
          <cell r="BE49">
            <v>0</v>
          </cell>
          <cell r="BF49">
            <v>0</v>
          </cell>
          <cell r="BG49">
            <v>0</v>
          </cell>
          <cell r="BH49">
            <v>0</v>
          </cell>
          <cell r="BJ49">
            <v>0</v>
          </cell>
          <cell r="BL49">
            <v>0</v>
          </cell>
          <cell r="BM49">
            <v>0</v>
          </cell>
          <cell r="BN49">
            <v>0</v>
          </cell>
          <cell r="BO49">
            <v>0</v>
          </cell>
          <cell r="BQ49">
            <v>0</v>
          </cell>
          <cell r="BR49">
            <v>0</v>
          </cell>
          <cell r="BS49">
            <v>0</v>
          </cell>
          <cell r="BT49">
            <v>0</v>
          </cell>
          <cell r="CB49">
            <v>0</v>
          </cell>
          <cell r="CC49">
            <v>0</v>
          </cell>
          <cell r="CD49">
            <v>0</v>
          </cell>
          <cell r="CE49">
            <v>0</v>
          </cell>
          <cell r="CF49">
            <v>0</v>
          </cell>
          <cell r="CI49">
            <v>0</v>
          </cell>
          <cell r="CJ49">
            <v>0</v>
          </cell>
          <cell r="CK49">
            <v>0</v>
          </cell>
          <cell r="CV49">
            <v>1.1937855927205944E-5</v>
          </cell>
          <cell r="DG49">
            <v>519337</v>
          </cell>
          <cell r="DR49">
            <v>230054.08000000002</v>
          </cell>
          <cell r="EC49">
            <v>2.2574561598733651</v>
          </cell>
          <cell r="EN49">
            <v>2.4095909012463064E-2</v>
          </cell>
        </row>
        <row r="50">
          <cell r="B50">
            <v>19005</v>
          </cell>
          <cell r="C50" t="str">
            <v>Community Colleges Administration</v>
          </cell>
          <cell r="D50">
            <v>6.4281408440031401E-4</v>
          </cell>
          <cell r="E50">
            <v>1112218.2503297888</v>
          </cell>
          <cell r="F50">
            <v>867222.07664447709</v>
          </cell>
          <cell r="G50">
            <v>-274343</v>
          </cell>
          <cell r="H50">
            <v>-310348.4126248291</v>
          </cell>
          <cell r="I50">
            <v>-12842.802879178342</v>
          </cell>
          <cell r="J50">
            <v>938556.60246995569</v>
          </cell>
          <cell r="K50">
            <v>0</v>
          </cell>
          <cell r="L50">
            <v>-49313.321978914311</v>
          </cell>
          <cell r="M50">
            <v>8849.6289961155671</v>
          </cell>
          <cell r="N50">
            <v>333.60765352207494</v>
          </cell>
          <cell r="O50">
            <v>-150.55348670739755</v>
          </cell>
          <cell r="P50">
            <v>0</v>
          </cell>
          <cell r="Q50">
            <v>0</v>
          </cell>
          <cell r="R50">
            <v>0</v>
          </cell>
          <cell r="S50">
            <v>2280182.0751242298</v>
          </cell>
          <cell r="T50">
            <v>130785.18000000005</v>
          </cell>
          <cell r="U50">
            <v>4692783.0123497788</v>
          </cell>
          <cell r="V50">
            <v>35398.515984462269</v>
          </cell>
          <cell r="W50">
            <v>0</v>
          </cell>
          <cell r="X50">
            <v>4858966.7083342411</v>
          </cell>
          <cell r="Y50">
            <v>1502500</v>
          </cell>
          <cell r="Z50">
            <v>0</v>
          </cell>
          <cell r="AA50">
            <v>0</v>
          </cell>
          <cell r="AB50">
            <v>64214.014395891703</v>
          </cell>
          <cell r="AC50">
            <v>1566714.0143958917</v>
          </cell>
          <cell r="AD50" t="str">
            <v>N/A</v>
          </cell>
          <cell r="AE50">
            <v>660220</v>
          </cell>
          <cell r="AF50">
            <v>660220</v>
          </cell>
          <cell r="AG50">
            <v>660220</v>
          </cell>
          <cell r="AH50">
            <v>660220</v>
          </cell>
          <cell r="AI50">
            <v>651371</v>
          </cell>
          <cell r="AJ50">
            <v>0</v>
          </cell>
          <cell r="AK50">
            <v>3292251</v>
          </cell>
          <cell r="AL50">
            <v>23115175</v>
          </cell>
          <cell r="AM50">
            <v>2280182.0751242298</v>
          </cell>
          <cell r="AN50">
            <v>-723012.18</v>
          </cell>
          <cell r="AO50">
            <v>4663967.5139383497</v>
          </cell>
          <cell r="AP50">
            <v>0</v>
          </cell>
          <cell r="AQ50">
            <v>-1371714.8199999998</v>
          </cell>
          <cell r="AR50">
            <v>0</v>
          </cell>
          <cell r="AS50">
            <v>0</v>
          </cell>
          <cell r="AT50">
            <v>27964597.589062579</v>
          </cell>
          <cell r="AU50">
            <v>6.9719585232990724E-4</v>
          </cell>
          <cell r="AV50">
            <v>0</v>
          </cell>
          <cell r="AW50">
            <v>0</v>
          </cell>
          <cell r="AY50">
            <v>0</v>
          </cell>
          <cell r="AZ50">
            <v>0</v>
          </cell>
          <cell r="BA50">
            <v>0</v>
          </cell>
          <cell r="BB50">
            <v>0</v>
          </cell>
          <cell r="BC50">
            <v>0</v>
          </cell>
          <cell r="BD50">
            <v>0</v>
          </cell>
          <cell r="BE50">
            <v>0</v>
          </cell>
          <cell r="BF50">
            <v>0</v>
          </cell>
          <cell r="BG50">
            <v>0</v>
          </cell>
          <cell r="BH50">
            <v>0</v>
          </cell>
          <cell r="BJ50">
            <v>0</v>
          </cell>
          <cell r="BL50">
            <v>0</v>
          </cell>
          <cell r="BM50">
            <v>0</v>
          </cell>
          <cell r="BN50">
            <v>0</v>
          </cell>
          <cell r="BO50">
            <v>0</v>
          </cell>
          <cell r="BQ50">
            <v>0</v>
          </cell>
          <cell r="BR50">
            <v>0</v>
          </cell>
          <cell r="BS50">
            <v>0</v>
          </cell>
          <cell r="BT50">
            <v>0</v>
          </cell>
          <cell r="CB50">
            <v>0</v>
          </cell>
          <cell r="CC50">
            <v>0</v>
          </cell>
          <cell r="CD50">
            <v>0</v>
          </cell>
          <cell r="CE50">
            <v>0</v>
          </cell>
          <cell r="CF50">
            <v>0</v>
          </cell>
          <cell r="CI50">
            <v>0</v>
          </cell>
          <cell r="CJ50">
            <v>0</v>
          </cell>
          <cell r="CK50">
            <v>0</v>
          </cell>
          <cell r="CV50">
            <v>6.4281408440031401E-4</v>
          </cell>
          <cell r="DG50">
            <v>27964598</v>
          </cell>
          <cell r="DR50">
            <v>13017121.449999999</v>
          </cell>
          <cell r="EC50">
            <v>2.1482935461126855</v>
          </cell>
          <cell r="EN50">
            <v>2.4095909012463064E-2</v>
          </cell>
        </row>
        <row r="51">
          <cell r="B51">
            <v>19100</v>
          </cell>
          <cell r="C51" t="str">
            <v>Department Of Public Safety</v>
          </cell>
          <cell r="D51">
            <v>5.7082667354736695E-2</v>
          </cell>
          <cell r="E51">
            <v>98766324.432158917</v>
          </cell>
          <cell r="F51">
            <v>77010368.199948043</v>
          </cell>
          <cell r="G51">
            <v>-5472021</v>
          </cell>
          <cell r="H51">
            <v>-27559314.009836327</v>
          </cell>
          <cell r="I51">
            <v>-1140456.4125854643</v>
          </cell>
          <cell r="J51">
            <v>83344960.280957654</v>
          </cell>
          <cell r="K51">
            <v>0</v>
          </cell>
          <cell r="L51">
            <v>-4379082.5730047068</v>
          </cell>
          <cell r="M51">
            <v>785857.74714218534</v>
          </cell>
          <cell r="N51">
            <v>29624.762703761251</v>
          </cell>
          <cell r="O51">
            <v>-13369.331521152881</v>
          </cell>
          <cell r="P51">
            <v>0</v>
          </cell>
          <cell r="Q51">
            <v>0</v>
          </cell>
          <cell r="R51">
            <v>0</v>
          </cell>
          <cell r="S51">
            <v>221372892.09596294</v>
          </cell>
          <cell r="T51">
            <v>4557742.7799999937</v>
          </cell>
          <cell r="U51">
            <v>416724801.40478826</v>
          </cell>
          <cell r="V51">
            <v>3143430.9885687414</v>
          </cell>
          <cell r="W51">
            <v>0</v>
          </cell>
          <cell r="X51">
            <v>424425975.17335695</v>
          </cell>
          <cell r="Y51">
            <v>31917847</v>
          </cell>
          <cell r="Z51">
            <v>0</v>
          </cell>
          <cell r="AA51">
            <v>0</v>
          </cell>
          <cell r="AB51">
            <v>5702282.0629273206</v>
          </cell>
          <cell r="AC51">
            <v>37620129.062927321</v>
          </cell>
          <cell r="AD51" t="str">
            <v>N/A</v>
          </cell>
          <cell r="AE51">
            <v>77518342</v>
          </cell>
          <cell r="AF51">
            <v>77518340</v>
          </cell>
          <cell r="AG51">
            <v>77518340</v>
          </cell>
          <cell r="AH51">
            <v>77518340</v>
          </cell>
          <cell r="AI51">
            <v>76732482</v>
          </cell>
          <cell r="AJ51">
            <v>0</v>
          </cell>
          <cell r="AK51">
            <v>386805844</v>
          </cell>
          <cell r="AL51">
            <v>1930848318</v>
          </cell>
          <cell r="AM51">
            <v>221372892.09596294</v>
          </cell>
          <cell r="AN51">
            <v>-55737001.779999994</v>
          </cell>
          <cell r="AO51">
            <v>414165950.33042967</v>
          </cell>
          <cell r="AP51">
            <v>0</v>
          </cell>
          <cell r="AQ51">
            <v>-27360104.220000006</v>
          </cell>
          <cell r="AR51">
            <v>0</v>
          </cell>
          <cell r="AS51">
            <v>0</v>
          </cell>
          <cell r="AT51">
            <v>2483290054.426393</v>
          </cell>
          <cell r="AU51">
            <v>5.8237907973333843E-2</v>
          </cell>
          <cell r="AV51">
            <v>0</v>
          </cell>
          <cell r="AW51">
            <v>0</v>
          </cell>
          <cell r="AY51">
            <v>0</v>
          </cell>
          <cell r="AZ51">
            <v>0</v>
          </cell>
          <cell r="BA51">
            <v>0</v>
          </cell>
          <cell r="BB51">
            <v>0</v>
          </cell>
          <cell r="BC51">
            <v>0</v>
          </cell>
          <cell r="BD51">
            <v>0</v>
          </cell>
          <cell r="BE51">
            <v>0</v>
          </cell>
          <cell r="BF51">
            <v>0</v>
          </cell>
          <cell r="BG51">
            <v>0</v>
          </cell>
          <cell r="BH51">
            <v>0</v>
          </cell>
          <cell r="BJ51">
            <v>0</v>
          </cell>
          <cell r="BL51">
            <v>0</v>
          </cell>
          <cell r="BM51">
            <v>0</v>
          </cell>
          <cell r="BN51">
            <v>0</v>
          </cell>
          <cell r="BO51">
            <v>0</v>
          </cell>
          <cell r="BQ51">
            <v>0</v>
          </cell>
          <cell r="BR51">
            <v>0</v>
          </cell>
          <cell r="BS51">
            <v>0</v>
          </cell>
          <cell r="BT51">
            <v>0</v>
          </cell>
          <cell r="CB51">
            <v>0</v>
          </cell>
          <cell r="CC51">
            <v>0</v>
          </cell>
          <cell r="CD51">
            <v>0</v>
          </cell>
          <cell r="CE51">
            <v>0</v>
          </cell>
          <cell r="CF51">
            <v>0</v>
          </cell>
          <cell r="CI51">
            <v>0</v>
          </cell>
          <cell r="CJ51">
            <v>0</v>
          </cell>
          <cell r="CK51">
            <v>0</v>
          </cell>
          <cell r="CV51">
            <v>5.7082667354736695E-2</v>
          </cell>
          <cell r="DG51">
            <v>2483290054</v>
          </cell>
          <cell r="DR51">
            <v>943822179.58999956</v>
          </cell>
          <cell r="EC51">
            <v>2.6310994885485228</v>
          </cell>
          <cell r="EN51">
            <v>2.4095909012463064E-2</v>
          </cell>
        </row>
        <row r="52">
          <cell r="B52">
            <v>20100</v>
          </cell>
          <cell r="C52" t="str">
            <v>Appalachian State University</v>
          </cell>
          <cell r="D52">
            <v>1.0802526962423729E-2</v>
          </cell>
          <cell r="E52">
            <v>18690890.459402353</v>
          </cell>
          <cell r="F52">
            <v>14573715.935457006</v>
          </cell>
          <cell r="G52">
            <v>1438048</v>
          </cell>
          <cell r="H52">
            <v>-5215422.5871586753</v>
          </cell>
          <cell r="I52">
            <v>-215824.02710551026</v>
          </cell>
          <cell r="J52">
            <v>15772496.667370087</v>
          </cell>
          <cell r="K52">
            <v>0</v>
          </cell>
          <cell r="L52">
            <v>-828713.1586123727</v>
          </cell>
          <cell r="M52">
            <v>148718.51466535561</v>
          </cell>
          <cell r="N52">
            <v>5606.2954429586671</v>
          </cell>
          <cell r="O52">
            <v>-2530.0598398692614</v>
          </cell>
          <cell r="P52">
            <v>0</v>
          </cell>
          <cell r="Q52">
            <v>0</v>
          </cell>
          <cell r="R52">
            <v>0</v>
          </cell>
          <cell r="S52">
            <v>44366986.039621338</v>
          </cell>
          <cell r="T52">
            <v>7516559</v>
          </cell>
          <cell r="U52">
            <v>78862483.336850435</v>
          </cell>
          <cell r="V52">
            <v>594874.05866142246</v>
          </cell>
          <cell r="W52">
            <v>0</v>
          </cell>
          <cell r="X52">
            <v>86973916.395511851</v>
          </cell>
          <cell r="Y52">
            <v>326319.65000000037</v>
          </cell>
          <cell r="Z52">
            <v>0</v>
          </cell>
          <cell r="AA52">
            <v>0</v>
          </cell>
          <cell r="AB52">
            <v>1079120.1355275512</v>
          </cell>
          <cell r="AC52">
            <v>1405439.7855275515</v>
          </cell>
          <cell r="AD52" t="str">
            <v>N/A</v>
          </cell>
          <cell r="AE52">
            <v>17143439</v>
          </cell>
          <cell r="AF52">
            <v>17143439</v>
          </cell>
          <cell r="AG52">
            <v>17143439</v>
          </cell>
          <cell r="AH52">
            <v>17143439</v>
          </cell>
          <cell r="AI52">
            <v>16994721</v>
          </cell>
          <cell r="AJ52">
            <v>0</v>
          </cell>
          <cell r="AK52">
            <v>85568477</v>
          </cell>
          <cell r="AL52">
            <v>349132435</v>
          </cell>
          <cell r="AM52">
            <v>44366986.039621338</v>
          </cell>
          <cell r="AN52">
            <v>-9121256.3499999996</v>
          </cell>
          <cell r="AO52">
            <v>78378237.259984314</v>
          </cell>
          <cell r="AP52">
            <v>0</v>
          </cell>
          <cell r="AQ52">
            <v>7190239.3499999996</v>
          </cell>
          <cell r="AR52">
            <v>0</v>
          </cell>
          <cell r="AS52">
            <v>0</v>
          </cell>
          <cell r="AT52">
            <v>469946641.29960567</v>
          </cell>
          <cell r="AU52">
            <v>1.0530471214041338E-2</v>
          </cell>
          <cell r="AV52">
            <v>0</v>
          </cell>
          <cell r="AW52">
            <v>0</v>
          </cell>
          <cell r="AY52">
            <v>0</v>
          </cell>
          <cell r="AZ52">
            <v>0</v>
          </cell>
          <cell r="BA52">
            <v>0</v>
          </cell>
          <cell r="BB52">
            <v>0</v>
          </cell>
          <cell r="BC52">
            <v>0</v>
          </cell>
          <cell r="BD52">
            <v>0</v>
          </cell>
          <cell r="BE52">
            <v>0</v>
          </cell>
          <cell r="BF52">
            <v>0</v>
          </cell>
          <cell r="BG52">
            <v>0</v>
          </cell>
          <cell r="BH52">
            <v>0</v>
          </cell>
          <cell r="BJ52">
            <v>0</v>
          </cell>
          <cell r="BL52">
            <v>0</v>
          </cell>
          <cell r="BM52">
            <v>0</v>
          </cell>
          <cell r="BN52">
            <v>0</v>
          </cell>
          <cell r="BO52">
            <v>0</v>
          </cell>
          <cell r="BQ52">
            <v>0</v>
          </cell>
          <cell r="BR52">
            <v>0</v>
          </cell>
          <cell r="BS52">
            <v>0</v>
          </cell>
          <cell r="BT52">
            <v>0</v>
          </cell>
          <cell r="CB52">
            <v>0</v>
          </cell>
          <cell r="CC52">
            <v>0</v>
          </cell>
          <cell r="CD52">
            <v>0</v>
          </cell>
          <cell r="CE52">
            <v>0</v>
          </cell>
          <cell r="CF52">
            <v>0</v>
          </cell>
          <cell r="CI52">
            <v>0</v>
          </cell>
          <cell r="CJ52">
            <v>0</v>
          </cell>
          <cell r="CK52">
            <v>0</v>
          </cell>
          <cell r="CV52">
            <v>1.0802526962423729E-2</v>
          </cell>
          <cell r="DG52">
            <v>469946641</v>
          </cell>
          <cell r="DR52">
            <v>159125172.04999989</v>
          </cell>
          <cell r="EC52">
            <v>2.953314267916924</v>
          </cell>
          <cell r="EN52">
            <v>2.4095909012463064E-2</v>
          </cell>
        </row>
        <row r="53">
          <cell r="B53">
            <v>20200</v>
          </cell>
          <cell r="C53" t="str">
            <v>N.C. School Of The Arts</v>
          </cell>
          <cell r="D53">
            <v>1.3983940762772422E-3</v>
          </cell>
          <cell r="E53">
            <v>2419547.8141080006</v>
          </cell>
          <cell r="F53">
            <v>1886576.9189358056</v>
          </cell>
          <cell r="G53">
            <v>358945</v>
          </cell>
          <cell r="H53">
            <v>-675139.81465026259</v>
          </cell>
          <cell r="I53">
            <v>-27938.559382676976</v>
          </cell>
          <cell r="J53">
            <v>2041759.8571588476</v>
          </cell>
          <cell r="K53">
            <v>0</v>
          </cell>
          <cell r="L53">
            <v>-107277.45239309574</v>
          </cell>
          <cell r="M53">
            <v>19251.707555481309</v>
          </cell>
          <cell r="N53">
            <v>725.73855770636317</v>
          </cell>
          <cell r="O53">
            <v>-327.51787660489288</v>
          </cell>
          <cell r="P53">
            <v>0</v>
          </cell>
          <cell r="Q53">
            <v>0</v>
          </cell>
          <cell r="R53">
            <v>0</v>
          </cell>
          <cell r="S53">
            <v>5916123.6920132022</v>
          </cell>
          <cell r="T53">
            <v>1794720.25</v>
          </cell>
          <cell r="U53">
            <v>10208799.285794238</v>
          </cell>
          <cell r="V53">
            <v>77006.830221925236</v>
          </cell>
          <cell r="W53">
            <v>0</v>
          </cell>
          <cell r="X53">
            <v>12080526.366016163</v>
          </cell>
          <cell r="Y53">
            <v>0</v>
          </cell>
          <cell r="Z53">
            <v>0</v>
          </cell>
          <cell r="AA53">
            <v>0</v>
          </cell>
          <cell r="AB53">
            <v>139692.79691338487</v>
          </cell>
          <cell r="AC53">
            <v>139692.79691338487</v>
          </cell>
          <cell r="AD53" t="str">
            <v>N/A</v>
          </cell>
          <cell r="AE53">
            <v>2392017</v>
          </cell>
          <cell r="AF53">
            <v>2392018</v>
          </cell>
          <cell r="AG53">
            <v>2392018</v>
          </cell>
          <cell r="AH53">
            <v>2392018</v>
          </cell>
          <cell r="AI53">
            <v>2372766</v>
          </cell>
          <cell r="AJ53">
            <v>0</v>
          </cell>
          <cell r="AK53">
            <v>11940837</v>
          </cell>
          <cell r="AL53">
            <v>44290031</v>
          </cell>
          <cell r="AM53">
            <v>5916123.6920132022</v>
          </cell>
          <cell r="AN53">
            <v>-1312092.25</v>
          </cell>
          <cell r="AO53">
            <v>10146113.319102779</v>
          </cell>
          <cell r="AP53">
            <v>0</v>
          </cell>
          <cell r="AQ53">
            <v>1794720.25</v>
          </cell>
          <cell r="AR53">
            <v>0</v>
          </cell>
          <cell r="AS53">
            <v>0</v>
          </cell>
          <cell r="AT53">
            <v>60834896.011115983</v>
          </cell>
          <cell r="AU53">
            <v>1.3358681499429763E-3</v>
          </cell>
          <cell r="AV53">
            <v>0</v>
          </cell>
          <cell r="AW53">
            <v>0</v>
          </cell>
          <cell r="AY53">
            <v>0</v>
          </cell>
          <cell r="AZ53">
            <v>0</v>
          </cell>
          <cell r="BA53">
            <v>0</v>
          </cell>
          <cell r="BB53">
            <v>0</v>
          </cell>
          <cell r="BC53">
            <v>0</v>
          </cell>
          <cell r="BD53">
            <v>0</v>
          </cell>
          <cell r="BE53">
            <v>0</v>
          </cell>
          <cell r="BF53">
            <v>0</v>
          </cell>
          <cell r="BG53">
            <v>0</v>
          </cell>
          <cell r="BH53">
            <v>0</v>
          </cell>
          <cell r="BJ53">
            <v>0</v>
          </cell>
          <cell r="BL53">
            <v>0</v>
          </cell>
          <cell r="BM53">
            <v>0</v>
          </cell>
          <cell r="BN53">
            <v>0</v>
          </cell>
          <cell r="BO53">
            <v>0</v>
          </cell>
          <cell r="BQ53">
            <v>0</v>
          </cell>
          <cell r="BR53">
            <v>0</v>
          </cell>
          <cell r="BS53">
            <v>0</v>
          </cell>
          <cell r="BT53">
            <v>0</v>
          </cell>
          <cell r="CB53">
            <v>0</v>
          </cell>
          <cell r="CC53">
            <v>0</v>
          </cell>
          <cell r="CD53">
            <v>0</v>
          </cell>
          <cell r="CE53">
            <v>0</v>
          </cell>
          <cell r="CF53">
            <v>0</v>
          </cell>
          <cell r="CI53">
            <v>0</v>
          </cell>
          <cell r="CJ53">
            <v>0</v>
          </cell>
          <cell r="CK53">
            <v>0</v>
          </cell>
          <cell r="CV53">
            <v>1.3983940762772422E-3</v>
          </cell>
          <cell r="DG53">
            <v>60834895</v>
          </cell>
          <cell r="DR53">
            <v>23139714.909999985</v>
          </cell>
          <cell r="EC53">
            <v>2.6290252596720536</v>
          </cell>
          <cell r="EN53">
            <v>2.4095909012463064E-2</v>
          </cell>
        </row>
        <row r="54">
          <cell r="B54">
            <v>20300</v>
          </cell>
          <cell r="C54" t="str">
            <v>East Carolina University</v>
          </cell>
          <cell r="D54">
            <v>2.6136733978348658E-2</v>
          </cell>
          <cell r="E54">
            <v>45222644.058668174</v>
          </cell>
          <cell r="F54">
            <v>35261132.678126357</v>
          </cell>
          <cell r="G54">
            <v>-4821224</v>
          </cell>
          <cell r="H54">
            <v>-12618724.602067815</v>
          </cell>
          <cell r="I54">
            <v>-522186.63301785389</v>
          </cell>
          <cell r="J54">
            <v>38161584.877632126</v>
          </cell>
          <cell r="K54">
            <v>0</v>
          </cell>
          <cell r="L54">
            <v>-2005073.0210025681</v>
          </cell>
          <cell r="M54">
            <v>359824.7214734492</v>
          </cell>
          <cell r="N54">
            <v>13564.442200083386</v>
          </cell>
          <cell r="O54">
            <v>-6121.4844650690393</v>
          </cell>
          <cell r="P54">
            <v>0</v>
          </cell>
          <cell r="Q54">
            <v>0</v>
          </cell>
          <cell r="R54">
            <v>0</v>
          </cell>
          <cell r="S54">
            <v>99045421.037546903</v>
          </cell>
          <cell r="T54">
            <v>0</v>
          </cell>
          <cell r="U54">
            <v>190807924.38816065</v>
          </cell>
          <cell r="V54">
            <v>1439298.8858937968</v>
          </cell>
          <cell r="W54">
            <v>0</v>
          </cell>
          <cell r="X54">
            <v>192247223.27405444</v>
          </cell>
          <cell r="Y54">
            <v>24106114.84</v>
          </cell>
          <cell r="Z54">
            <v>0</v>
          </cell>
          <cell r="AA54">
            <v>0</v>
          </cell>
          <cell r="AB54">
            <v>2610933.1650892692</v>
          </cell>
          <cell r="AC54">
            <v>26717048.005089268</v>
          </cell>
          <cell r="AD54" t="str">
            <v>N/A</v>
          </cell>
          <cell r="AE54">
            <v>33178000</v>
          </cell>
          <cell r="AF54">
            <v>33178000</v>
          </cell>
          <cell r="AG54">
            <v>33178000</v>
          </cell>
          <cell r="AH54">
            <v>33178000</v>
          </cell>
          <cell r="AI54">
            <v>32818175</v>
          </cell>
          <cell r="AJ54">
            <v>0</v>
          </cell>
          <cell r="AK54">
            <v>165530175</v>
          </cell>
          <cell r="AL54">
            <v>893714791</v>
          </cell>
          <cell r="AM54">
            <v>99045421.037546903</v>
          </cell>
          <cell r="AN54">
            <v>-21253621.16</v>
          </cell>
          <cell r="AO54">
            <v>189636290.10896519</v>
          </cell>
          <cell r="AP54">
            <v>0</v>
          </cell>
          <cell r="AQ54">
            <v>-24106114.84</v>
          </cell>
          <cell r="AR54">
            <v>0</v>
          </cell>
          <cell r="AS54">
            <v>0</v>
          </cell>
          <cell r="AT54">
            <v>1137036766.1465123</v>
          </cell>
          <cell r="AU54">
            <v>2.6956068628154396E-2</v>
          </cell>
          <cell r="AV54">
            <v>0</v>
          </cell>
          <cell r="AW54">
            <v>0</v>
          </cell>
          <cell r="AY54">
            <v>0</v>
          </cell>
          <cell r="AZ54">
            <v>0</v>
          </cell>
          <cell r="BA54">
            <v>0</v>
          </cell>
          <cell r="BB54">
            <v>0</v>
          </cell>
          <cell r="BC54">
            <v>0</v>
          </cell>
          <cell r="BD54">
            <v>0</v>
          </cell>
          <cell r="BE54">
            <v>0</v>
          </cell>
          <cell r="BF54">
            <v>0</v>
          </cell>
          <cell r="BG54">
            <v>0</v>
          </cell>
          <cell r="BH54">
            <v>0</v>
          </cell>
          <cell r="BJ54">
            <v>0</v>
          </cell>
          <cell r="BL54">
            <v>0</v>
          </cell>
          <cell r="BM54">
            <v>0</v>
          </cell>
          <cell r="BN54">
            <v>0</v>
          </cell>
          <cell r="BO54">
            <v>0</v>
          </cell>
          <cell r="BQ54">
            <v>0</v>
          </cell>
          <cell r="BR54">
            <v>0</v>
          </cell>
          <cell r="BS54">
            <v>0</v>
          </cell>
          <cell r="BT54">
            <v>0</v>
          </cell>
          <cell r="CB54">
            <v>0</v>
          </cell>
          <cell r="CC54">
            <v>0</v>
          </cell>
          <cell r="CD54">
            <v>0</v>
          </cell>
          <cell r="CE54">
            <v>0</v>
          </cell>
          <cell r="CF54">
            <v>0</v>
          </cell>
          <cell r="CI54">
            <v>0</v>
          </cell>
          <cell r="CJ54">
            <v>0</v>
          </cell>
          <cell r="CK54">
            <v>0</v>
          </cell>
          <cell r="CV54">
            <v>2.6136733978348658E-2</v>
          </cell>
          <cell r="DG54">
            <v>1137036767</v>
          </cell>
          <cell r="DR54">
            <v>384458364.83999896</v>
          </cell>
          <cell r="EC54">
            <v>2.9575029989871688</v>
          </cell>
          <cell r="EN54">
            <v>2.4095909012463064E-2</v>
          </cell>
        </row>
        <row r="55">
          <cell r="B55">
            <v>20400</v>
          </cell>
          <cell r="C55" t="str">
            <v>Elizabeth City State University</v>
          </cell>
          <cell r="D55">
            <v>1.2727069321551963E-3</v>
          </cell>
          <cell r="E55">
            <v>2202079.7484311531</v>
          </cell>
          <cell r="F55">
            <v>1717012.0808617924</v>
          </cell>
          <cell r="G55">
            <v>-1266162</v>
          </cell>
          <cell r="H55">
            <v>-614458.49696878274</v>
          </cell>
          <cell r="I55">
            <v>-25427.451963628762</v>
          </cell>
          <cell r="J55">
            <v>1858247.2337984105</v>
          </cell>
          <cell r="K55">
            <v>0</v>
          </cell>
          <cell r="L55">
            <v>-97635.394514910222</v>
          </cell>
          <cell r="M55">
            <v>17521.371176652476</v>
          </cell>
          <cell r="N55">
            <v>660.5094436499038</v>
          </cell>
          <cell r="O55">
            <v>-298.08069058006851</v>
          </cell>
          <cell r="P55">
            <v>0</v>
          </cell>
          <cell r="Q55">
            <v>0</v>
          </cell>
          <cell r="R55">
            <v>0</v>
          </cell>
          <cell r="S55">
            <v>3791539.5195737565</v>
          </cell>
          <cell r="T55">
            <v>49780.379999999888</v>
          </cell>
          <cell r="U55">
            <v>9291236.1689920519</v>
          </cell>
          <cell r="V55">
            <v>70085.484706609903</v>
          </cell>
          <cell r="W55">
            <v>0</v>
          </cell>
          <cell r="X55">
            <v>9411102.0336986631</v>
          </cell>
          <cell r="Y55">
            <v>6380589</v>
          </cell>
          <cell r="Z55">
            <v>0</v>
          </cell>
          <cell r="AA55">
            <v>0</v>
          </cell>
          <cell r="AB55">
            <v>127137.25981814381</v>
          </cell>
          <cell r="AC55">
            <v>6507726.2598181441</v>
          </cell>
          <cell r="AD55" t="str">
            <v>N/A</v>
          </cell>
          <cell r="AE55">
            <v>584179</v>
          </cell>
          <cell r="AF55">
            <v>584179</v>
          </cell>
          <cell r="AG55">
            <v>584179</v>
          </cell>
          <cell r="AH55">
            <v>584179</v>
          </cell>
          <cell r="AI55">
            <v>566658</v>
          </cell>
          <cell r="AJ55">
            <v>0</v>
          </cell>
          <cell r="AK55">
            <v>2903374</v>
          </cell>
          <cell r="AL55">
            <v>49852660</v>
          </cell>
          <cell r="AM55">
            <v>3791539.5195737565</v>
          </cell>
          <cell r="AN55">
            <v>-1180498.3799999999</v>
          </cell>
          <cell r="AO55">
            <v>9234184.39388052</v>
          </cell>
          <cell r="AP55">
            <v>0</v>
          </cell>
          <cell r="AQ55">
            <v>-6330808.6200000001</v>
          </cell>
          <cell r="AR55">
            <v>0</v>
          </cell>
          <cell r="AS55">
            <v>0</v>
          </cell>
          <cell r="AT55">
            <v>55367076.913454272</v>
          </cell>
          <cell r="AU55">
            <v>1.5036471697692172E-3</v>
          </cell>
          <cell r="AV55">
            <v>0</v>
          </cell>
          <cell r="AW55">
            <v>0</v>
          </cell>
          <cell r="AY55">
            <v>0</v>
          </cell>
          <cell r="AZ55">
            <v>0</v>
          </cell>
          <cell r="BA55">
            <v>0</v>
          </cell>
          <cell r="BB55">
            <v>0</v>
          </cell>
          <cell r="BC55">
            <v>0</v>
          </cell>
          <cell r="BD55">
            <v>0</v>
          </cell>
          <cell r="BE55">
            <v>0</v>
          </cell>
          <cell r="BF55">
            <v>0</v>
          </cell>
          <cell r="BG55">
            <v>0</v>
          </cell>
          <cell r="BH55">
            <v>0</v>
          </cell>
          <cell r="BJ55">
            <v>0</v>
          </cell>
          <cell r="BL55">
            <v>0</v>
          </cell>
          <cell r="BM55">
            <v>0</v>
          </cell>
          <cell r="BN55">
            <v>0</v>
          </cell>
          <cell r="BO55">
            <v>0</v>
          </cell>
          <cell r="BQ55">
            <v>0</v>
          </cell>
          <cell r="BR55">
            <v>0</v>
          </cell>
          <cell r="BS55">
            <v>0</v>
          </cell>
          <cell r="BT55">
            <v>0</v>
          </cell>
          <cell r="CB55">
            <v>0</v>
          </cell>
          <cell r="CC55">
            <v>0</v>
          </cell>
          <cell r="CD55">
            <v>0</v>
          </cell>
          <cell r="CE55">
            <v>0</v>
          </cell>
          <cell r="CF55">
            <v>0</v>
          </cell>
          <cell r="CI55">
            <v>0</v>
          </cell>
          <cell r="CJ55">
            <v>0</v>
          </cell>
          <cell r="CK55">
            <v>0</v>
          </cell>
          <cell r="CV55">
            <v>1.2727069321551963E-3</v>
          </cell>
          <cell r="DG55">
            <v>55367077</v>
          </cell>
          <cell r="DR55">
            <v>21065056.790000014</v>
          </cell>
          <cell r="EC55">
            <v>2.6283848912424395</v>
          </cell>
          <cell r="EN55">
            <v>2.4095909012463064E-2</v>
          </cell>
        </row>
        <row r="56">
          <cell r="B56">
            <v>20600</v>
          </cell>
          <cell r="C56" t="str">
            <v>Fayetteville State University</v>
          </cell>
          <cell r="D56">
            <v>2.8367686811147787E-3</v>
          </cell>
          <cell r="E56">
            <v>4908271.2648451738</v>
          </cell>
          <cell r="F56">
            <v>3827091.6681787176</v>
          </cell>
          <cell r="G56">
            <v>-892139</v>
          </cell>
          <cell r="H56">
            <v>-1369582.089958593</v>
          </cell>
          <cell r="I56">
            <v>-56675.891007228885</v>
          </cell>
          <cell r="J56">
            <v>4141894.2738694032</v>
          </cell>
          <cell r="K56">
            <v>0</v>
          </cell>
          <cell r="L56">
            <v>-217622.00105185629</v>
          </cell>
          <cell r="M56">
            <v>39053.827513885124</v>
          </cell>
          <cell r="N56">
            <v>1472.2262101249478</v>
          </cell>
          <cell r="O56">
            <v>-664.39959280389235</v>
          </cell>
          <cell r="P56">
            <v>0</v>
          </cell>
          <cell r="Q56">
            <v>0</v>
          </cell>
          <cell r="R56">
            <v>0</v>
          </cell>
          <cell r="S56">
            <v>10381099.879006824</v>
          </cell>
          <cell r="T56">
            <v>57497.470000000205</v>
          </cell>
          <cell r="U56">
            <v>20709471.369347017</v>
          </cell>
          <cell r="V56">
            <v>156215.3100555405</v>
          </cell>
          <cell r="W56">
            <v>0</v>
          </cell>
          <cell r="X56">
            <v>20923184.149402555</v>
          </cell>
          <cell r="Y56">
            <v>4518190</v>
          </cell>
          <cell r="Z56">
            <v>0</v>
          </cell>
          <cell r="AA56">
            <v>0</v>
          </cell>
          <cell r="AB56">
            <v>283379.45503614441</v>
          </cell>
          <cell r="AC56">
            <v>4801569.4550361447</v>
          </cell>
          <cell r="AD56" t="str">
            <v>N/A</v>
          </cell>
          <cell r="AE56">
            <v>3232133</v>
          </cell>
          <cell r="AF56">
            <v>3232134</v>
          </cell>
          <cell r="AG56">
            <v>3232134</v>
          </cell>
          <cell r="AH56">
            <v>3232134</v>
          </cell>
          <cell r="AI56">
            <v>3193080</v>
          </cell>
          <cell r="AJ56">
            <v>0</v>
          </cell>
          <cell r="AK56">
            <v>16121615</v>
          </cell>
          <cell r="AL56">
            <v>99473456</v>
          </cell>
          <cell r="AM56">
            <v>10381099.879006824</v>
          </cell>
          <cell r="AN56">
            <v>-2567090.4700000002</v>
          </cell>
          <cell r="AO56">
            <v>20582307.224366415</v>
          </cell>
          <cell r="AP56">
            <v>0</v>
          </cell>
          <cell r="AQ56">
            <v>-4460692.5299999993</v>
          </cell>
          <cell r="AR56">
            <v>0</v>
          </cell>
          <cell r="AS56">
            <v>0</v>
          </cell>
          <cell r="AT56">
            <v>123409080.10337323</v>
          </cell>
          <cell r="AU56">
            <v>3.0003009274008141E-3</v>
          </cell>
          <cell r="AV56">
            <v>0</v>
          </cell>
          <cell r="AW56">
            <v>0</v>
          </cell>
          <cell r="AY56">
            <v>0</v>
          </cell>
          <cell r="AZ56">
            <v>0</v>
          </cell>
          <cell r="BA56">
            <v>0</v>
          </cell>
          <cell r="BB56">
            <v>0</v>
          </cell>
          <cell r="BC56">
            <v>0</v>
          </cell>
          <cell r="BD56">
            <v>0</v>
          </cell>
          <cell r="BE56">
            <v>0</v>
          </cell>
          <cell r="BF56">
            <v>0</v>
          </cell>
          <cell r="BG56">
            <v>0</v>
          </cell>
          <cell r="BH56">
            <v>0</v>
          </cell>
          <cell r="BJ56">
            <v>0</v>
          </cell>
          <cell r="BL56">
            <v>0</v>
          </cell>
          <cell r="BM56">
            <v>0</v>
          </cell>
          <cell r="BN56">
            <v>0</v>
          </cell>
          <cell r="BO56">
            <v>0</v>
          </cell>
          <cell r="BQ56">
            <v>0</v>
          </cell>
          <cell r="BR56">
            <v>0</v>
          </cell>
          <cell r="BS56">
            <v>0</v>
          </cell>
          <cell r="BT56">
            <v>0</v>
          </cell>
          <cell r="CB56">
            <v>0</v>
          </cell>
          <cell r="CC56">
            <v>0</v>
          </cell>
          <cell r="CD56">
            <v>0</v>
          </cell>
          <cell r="CE56">
            <v>0</v>
          </cell>
          <cell r="CF56">
            <v>0</v>
          </cell>
          <cell r="CI56">
            <v>0</v>
          </cell>
          <cell r="CJ56">
            <v>0</v>
          </cell>
          <cell r="CK56">
            <v>0</v>
          </cell>
          <cell r="CV56">
            <v>2.8367686811147787E-3</v>
          </cell>
          <cell r="DG56">
            <v>123409080</v>
          </cell>
          <cell r="DR56">
            <v>46059741.430000059</v>
          </cell>
          <cell r="EC56">
            <v>2.6793263741515503</v>
          </cell>
          <cell r="EN56">
            <v>2.4095909012463064E-2</v>
          </cell>
        </row>
        <row r="57">
          <cell r="B57">
            <v>20700</v>
          </cell>
          <cell r="C57" t="str">
            <v>N.C. A&amp;T University</v>
          </cell>
          <cell r="D57">
            <v>6.2362312392525649E-3</v>
          </cell>
          <cell r="E57">
            <v>10790134.139708763</v>
          </cell>
          <cell r="F57">
            <v>8413315.0423813704</v>
          </cell>
          <cell r="G57">
            <v>-1134721</v>
          </cell>
          <cell r="H57">
            <v>-3010830.8340333849</v>
          </cell>
          <cell r="I57">
            <v>-124593.86074188456</v>
          </cell>
          <cell r="J57">
            <v>9105363.6598368064</v>
          </cell>
          <cell r="K57">
            <v>0</v>
          </cell>
          <cell r="L57">
            <v>-478410.92237909173</v>
          </cell>
          <cell r="M57">
            <v>85854.268194600649</v>
          </cell>
          <cell r="N57">
            <v>3236.4792885472962</v>
          </cell>
          <cell r="O57">
            <v>-1460.5877185453433</v>
          </cell>
          <cell r="P57">
            <v>0</v>
          </cell>
          <cell r="Q57">
            <v>0</v>
          </cell>
          <cell r="R57">
            <v>0</v>
          </cell>
          <cell r="S57">
            <v>23647886.384537183</v>
          </cell>
          <cell r="T57">
            <v>160257.80000000075</v>
          </cell>
          <cell r="U57">
            <v>45526818.299184032</v>
          </cell>
          <cell r="V57">
            <v>343417.07277840259</v>
          </cell>
          <cell r="W57">
            <v>0</v>
          </cell>
          <cell r="X57">
            <v>46030493.17196244</v>
          </cell>
          <cell r="Y57">
            <v>5833865</v>
          </cell>
          <cell r="Z57">
            <v>0</v>
          </cell>
          <cell r="AA57">
            <v>0</v>
          </cell>
          <cell r="AB57">
            <v>622969.30370942282</v>
          </cell>
          <cell r="AC57">
            <v>6456834.3037094232</v>
          </cell>
          <cell r="AD57" t="str">
            <v>N/A</v>
          </cell>
          <cell r="AE57">
            <v>7931903</v>
          </cell>
          <cell r="AF57">
            <v>7931902</v>
          </cell>
          <cell r="AG57">
            <v>7931902</v>
          </cell>
          <cell r="AH57">
            <v>7931902</v>
          </cell>
          <cell r="AI57">
            <v>7846048</v>
          </cell>
          <cell r="AJ57">
            <v>0</v>
          </cell>
          <cell r="AK57">
            <v>39573657</v>
          </cell>
          <cell r="AL57">
            <v>213759724</v>
          </cell>
          <cell r="AM57">
            <v>23647886.384537183</v>
          </cell>
          <cell r="AN57">
            <v>-5684012.8000000007</v>
          </cell>
          <cell r="AO57">
            <v>45247266.068253018</v>
          </cell>
          <cell r="AP57">
            <v>0</v>
          </cell>
          <cell r="AQ57">
            <v>-5673607.1999999993</v>
          </cell>
          <cell r="AR57">
            <v>0</v>
          </cell>
          <cell r="AS57">
            <v>0</v>
          </cell>
          <cell r="AT57">
            <v>271297256.4527902</v>
          </cell>
          <cell r="AU57">
            <v>6.4473832775513084E-3</v>
          </cell>
          <cell r="AV57">
            <v>0</v>
          </cell>
          <cell r="AW57">
            <v>0</v>
          </cell>
          <cell r="AY57">
            <v>0</v>
          </cell>
          <cell r="AZ57">
            <v>0</v>
          </cell>
          <cell r="BA57">
            <v>0</v>
          </cell>
          <cell r="BB57">
            <v>0</v>
          </cell>
          <cell r="BC57">
            <v>0</v>
          </cell>
          <cell r="BD57">
            <v>0</v>
          </cell>
          <cell r="BE57">
            <v>0</v>
          </cell>
          <cell r="BF57">
            <v>0</v>
          </cell>
          <cell r="BG57">
            <v>0</v>
          </cell>
          <cell r="BH57">
            <v>0</v>
          </cell>
          <cell r="BJ57">
            <v>0</v>
          </cell>
          <cell r="BL57">
            <v>0</v>
          </cell>
          <cell r="BM57">
            <v>0</v>
          </cell>
          <cell r="BN57">
            <v>0</v>
          </cell>
          <cell r="BO57">
            <v>0</v>
          </cell>
          <cell r="BQ57">
            <v>0</v>
          </cell>
          <cell r="BR57">
            <v>0</v>
          </cell>
          <cell r="BS57">
            <v>0</v>
          </cell>
          <cell r="BT57">
            <v>0</v>
          </cell>
          <cell r="CB57">
            <v>0</v>
          </cell>
          <cell r="CC57">
            <v>0</v>
          </cell>
          <cell r="CD57">
            <v>0</v>
          </cell>
          <cell r="CE57">
            <v>0</v>
          </cell>
          <cell r="CF57">
            <v>0</v>
          </cell>
          <cell r="CI57">
            <v>0</v>
          </cell>
          <cell r="CJ57">
            <v>0</v>
          </cell>
          <cell r="CK57">
            <v>0</v>
          </cell>
          <cell r="CV57">
            <v>6.2362312392525649E-3</v>
          </cell>
          <cell r="DG57">
            <v>271297256</v>
          </cell>
          <cell r="DR57">
            <v>100882755.96999997</v>
          </cell>
          <cell r="EC57">
            <v>2.6892331934377078</v>
          </cell>
          <cell r="EN57">
            <v>2.4095909012463064E-2</v>
          </cell>
        </row>
        <row r="58">
          <cell r="B58">
            <v>20800</v>
          </cell>
          <cell r="C58" t="str">
            <v>N.C. Central University</v>
          </cell>
          <cell r="D58">
            <v>4.920570010970406E-3</v>
          </cell>
          <cell r="E58">
            <v>8513733.4433676898</v>
          </cell>
          <cell r="F58">
            <v>6638353.21400778</v>
          </cell>
          <cell r="G58">
            <v>-264960</v>
          </cell>
          <cell r="H58">
            <v>-2375634.1517293258</v>
          </cell>
          <cell r="I58">
            <v>-98308.223540315536</v>
          </cell>
          <cell r="J58">
            <v>7184399.9436016111</v>
          </cell>
          <cell r="K58">
            <v>0</v>
          </cell>
          <cell r="L58">
            <v>-377480.29976216715</v>
          </cell>
          <cell r="M58">
            <v>67741.544722256745</v>
          </cell>
          <cell r="N58">
            <v>2553.6774242934212</v>
          </cell>
          <cell r="O58">
            <v>-1152.4467022693789</v>
          </cell>
          <cell r="P58">
            <v>0</v>
          </cell>
          <cell r="Q58">
            <v>0</v>
          </cell>
          <cell r="R58">
            <v>0</v>
          </cell>
          <cell r="S58">
            <v>19289246.701389551</v>
          </cell>
          <cell r="T58">
            <v>32592.550000000745</v>
          </cell>
          <cell r="U58">
            <v>35921999.718008056</v>
          </cell>
          <cell r="V58">
            <v>270966.17888902698</v>
          </cell>
          <cell r="W58">
            <v>0</v>
          </cell>
          <cell r="X58">
            <v>36225558.446897082</v>
          </cell>
          <cell r="Y58">
            <v>1357395</v>
          </cell>
          <cell r="Z58">
            <v>0</v>
          </cell>
          <cell r="AA58">
            <v>0</v>
          </cell>
          <cell r="AB58">
            <v>491541.11770157772</v>
          </cell>
          <cell r="AC58">
            <v>1848936.1177015777</v>
          </cell>
          <cell r="AD58" t="str">
            <v>N/A</v>
          </cell>
          <cell r="AE58">
            <v>6888873</v>
          </cell>
          <cell r="AF58">
            <v>6888872</v>
          </cell>
          <cell r="AG58">
            <v>6888872</v>
          </cell>
          <cell r="AH58">
            <v>6888872</v>
          </cell>
          <cell r="AI58">
            <v>6821131</v>
          </cell>
          <cell r="AJ58">
            <v>0</v>
          </cell>
          <cell r="AK58">
            <v>34376620</v>
          </cell>
          <cell r="AL58">
            <v>164767878</v>
          </cell>
          <cell r="AM58">
            <v>19289246.701389551</v>
          </cell>
          <cell r="AN58">
            <v>-4372226.5500000007</v>
          </cell>
          <cell r="AO58">
            <v>35701424.779195502</v>
          </cell>
          <cell r="AP58">
            <v>0</v>
          </cell>
          <cell r="AQ58">
            <v>-1324802.4499999993</v>
          </cell>
          <cell r="AR58">
            <v>0</v>
          </cell>
          <cell r="AS58">
            <v>0</v>
          </cell>
          <cell r="AT58">
            <v>214061520.48058504</v>
          </cell>
          <cell r="AU58">
            <v>4.969699802402484E-3</v>
          </cell>
          <cell r="AV58">
            <v>0</v>
          </cell>
          <cell r="AW58">
            <v>0</v>
          </cell>
          <cell r="AY58">
            <v>0</v>
          </cell>
          <cell r="AZ58">
            <v>0</v>
          </cell>
          <cell r="BA58">
            <v>0</v>
          </cell>
          <cell r="BB58">
            <v>0</v>
          </cell>
          <cell r="BC58">
            <v>0</v>
          </cell>
          <cell r="BD58">
            <v>0</v>
          </cell>
          <cell r="BE58">
            <v>0</v>
          </cell>
          <cell r="BF58">
            <v>0</v>
          </cell>
          <cell r="BG58">
            <v>0</v>
          </cell>
          <cell r="BH58">
            <v>0</v>
          </cell>
          <cell r="BJ58">
            <v>0</v>
          </cell>
          <cell r="BL58">
            <v>0</v>
          </cell>
          <cell r="BM58">
            <v>0</v>
          </cell>
          <cell r="BN58">
            <v>0</v>
          </cell>
          <cell r="BO58">
            <v>0</v>
          </cell>
          <cell r="BQ58">
            <v>0</v>
          </cell>
          <cell r="BR58">
            <v>0</v>
          </cell>
          <cell r="BS58">
            <v>0</v>
          </cell>
          <cell r="BT58">
            <v>0</v>
          </cell>
          <cell r="CB58">
            <v>0</v>
          </cell>
          <cell r="CC58">
            <v>0</v>
          </cell>
          <cell r="CD58">
            <v>0</v>
          </cell>
          <cell r="CE58">
            <v>0</v>
          </cell>
          <cell r="CF58">
            <v>0</v>
          </cell>
          <cell r="CI58">
            <v>0</v>
          </cell>
          <cell r="CJ58">
            <v>0</v>
          </cell>
          <cell r="CK58">
            <v>0</v>
          </cell>
          <cell r="CV58">
            <v>4.920570010970406E-3</v>
          </cell>
          <cell r="DG58">
            <v>214061520</v>
          </cell>
          <cell r="DR58">
            <v>78015479.829999864</v>
          </cell>
          <cell r="EC58">
            <v>2.7438339220171706</v>
          </cell>
          <cell r="EN58">
            <v>2.4095909012463064E-2</v>
          </cell>
        </row>
        <row r="59">
          <cell r="B59">
            <v>20900</v>
          </cell>
          <cell r="C59" t="str">
            <v>University Of North Carolina At Greensboro</v>
          </cell>
          <cell r="D59">
            <v>1.0138441356939986E-2</v>
          </cell>
          <cell r="E59">
            <v>17541867.517738931</v>
          </cell>
          <cell r="F59">
            <v>13677796.396925759</v>
          </cell>
          <cell r="G59">
            <v>-2300171</v>
          </cell>
          <cell r="H59">
            <v>-4894804.3578596888</v>
          </cell>
          <cell r="I59">
            <v>-202556.23983528576</v>
          </cell>
          <cell r="J59">
            <v>14802882.054439679</v>
          </cell>
          <cell r="K59">
            <v>0</v>
          </cell>
          <cell r="L59">
            <v>-777767.99720488244</v>
          </cell>
          <cell r="M59">
            <v>139576.04039042664</v>
          </cell>
          <cell r="N59">
            <v>5261.648295424714</v>
          </cell>
          <cell r="O59">
            <v>-2374.5243502089143</v>
          </cell>
          <cell r="P59">
            <v>0</v>
          </cell>
          <cell r="Q59">
            <v>0</v>
          </cell>
          <cell r="R59">
            <v>0</v>
          </cell>
          <cell r="S59">
            <v>37989709.538540147</v>
          </cell>
          <cell r="T59">
            <v>0</v>
          </cell>
          <cell r="U59">
            <v>74014410.272198394</v>
          </cell>
          <cell r="V59">
            <v>558304.16156170657</v>
          </cell>
          <cell r="W59">
            <v>0</v>
          </cell>
          <cell r="X59">
            <v>74572714.433760107</v>
          </cell>
          <cell r="Y59">
            <v>11500854</v>
          </cell>
          <cell r="Z59">
            <v>0</v>
          </cell>
          <cell r="AA59">
            <v>0</v>
          </cell>
          <cell r="AB59">
            <v>1012781.1991764287</v>
          </cell>
          <cell r="AC59">
            <v>12513635.199176429</v>
          </cell>
          <cell r="AD59" t="str">
            <v>N/A</v>
          </cell>
          <cell r="AE59">
            <v>12439731</v>
          </cell>
          <cell r="AF59">
            <v>12439731</v>
          </cell>
          <cell r="AG59">
            <v>12439731</v>
          </cell>
          <cell r="AH59">
            <v>12439731</v>
          </cell>
          <cell r="AI59">
            <v>12300155</v>
          </cell>
          <cell r="AJ59">
            <v>0</v>
          </cell>
          <cell r="AK59">
            <v>62059079</v>
          </cell>
          <cell r="AL59">
            <v>349695995</v>
          </cell>
          <cell r="AM59">
            <v>37989709.538540147</v>
          </cell>
          <cell r="AN59">
            <v>-8688124</v>
          </cell>
          <cell r="AO59">
            <v>73559933.234583676</v>
          </cell>
          <cell r="AP59">
            <v>0</v>
          </cell>
          <cell r="AQ59">
            <v>-11500854</v>
          </cell>
          <cell r="AR59">
            <v>0</v>
          </cell>
          <cell r="AS59">
            <v>0</v>
          </cell>
          <cell r="AT59">
            <v>441056659.7731238</v>
          </cell>
          <cell r="AU59">
            <v>1.0547469212309908E-2</v>
          </cell>
          <cell r="AV59">
            <v>0</v>
          </cell>
          <cell r="AW59">
            <v>0</v>
          </cell>
          <cell r="AY59">
            <v>0</v>
          </cell>
          <cell r="AZ59">
            <v>0</v>
          </cell>
          <cell r="BA59">
            <v>0</v>
          </cell>
          <cell r="BB59">
            <v>0</v>
          </cell>
          <cell r="BC59">
            <v>0</v>
          </cell>
          <cell r="BD59">
            <v>0</v>
          </cell>
          <cell r="BE59">
            <v>0</v>
          </cell>
          <cell r="BF59">
            <v>0</v>
          </cell>
          <cell r="BG59">
            <v>0</v>
          </cell>
          <cell r="BH59">
            <v>0</v>
          </cell>
          <cell r="BJ59">
            <v>0</v>
          </cell>
          <cell r="BL59">
            <v>0</v>
          </cell>
          <cell r="BM59">
            <v>0</v>
          </cell>
          <cell r="BN59">
            <v>0</v>
          </cell>
          <cell r="BO59">
            <v>0</v>
          </cell>
          <cell r="BQ59">
            <v>0</v>
          </cell>
          <cell r="BR59">
            <v>0</v>
          </cell>
          <cell r="BS59">
            <v>0</v>
          </cell>
          <cell r="BT59">
            <v>0</v>
          </cell>
          <cell r="CB59">
            <v>0</v>
          </cell>
          <cell r="CC59">
            <v>0</v>
          </cell>
          <cell r="CD59">
            <v>0</v>
          </cell>
          <cell r="CE59">
            <v>0</v>
          </cell>
          <cell r="CF59">
            <v>0</v>
          </cell>
          <cell r="CI59">
            <v>0</v>
          </cell>
          <cell r="CJ59">
            <v>0</v>
          </cell>
          <cell r="CK59">
            <v>0</v>
          </cell>
          <cell r="CV59">
            <v>1.0138441356939986E-2</v>
          </cell>
          <cell r="DG59">
            <v>441056660</v>
          </cell>
          <cell r="DR59">
            <v>153380773.23999989</v>
          </cell>
          <cell r="EC59">
            <v>2.8755668046467875</v>
          </cell>
          <cell r="EN59">
            <v>2.4095909012463064E-2</v>
          </cell>
        </row>
        <row r="60">
          <cell r="B60">
            <v>21200</v>
          </cell>
          <cell r="C60" t="str">
            <v>UNC - Pembroke</v>
          </cell>
          <cell r="D60">
            <v>3.3211057016841483E-3</v>
          </cell>
          <cell r="E60">
            <v>5746287.2428089324</v>
          </cell>
          <cell r="F60">
            <v>4480511.9446896389</v>
          </cell>
          <cell r="G60">
            <v>1199456</v>
          </cell>
          <cell r="H60">
            <v>-1603418.3252821725</v>
          </cell>
          <cell r="I60">
            <v>-66352.475626658736</v>
          </cell>
          <cell r="J60">
            <v>4849062.5197240151</v>
          </cell>
          <cell r="K60">
            <v>0</v>
          </cell>
          <cell r="L60">
            <v>-254777.79464951399</v>
          </cell>
          <cell r="M60">
            <v>45721.700924159799</v>
          </cell>
          <cell r="N60">
            <v>1723.5874370600393</v>
          </cell>
          <cell r="O60">
            <v>-777.83616639144441</v>
          </cell>
          <cell r="P60">
            <v>0</v>
          </cell>
          <cell r="Q60">
            <v>0</v>
          </cell>
          <cell r="R60">
            <v>0</v>
          </cell>
          <cell r="S60">
            <v>14397436.56385907</v>
          </cell>
          <cell r="T60">
            <v>6198341</v>
          </cell>
          <cell r="U60">
            <v>24245312.598620076</v>
          </cell>
          <cell r="V60">
            <v>182886.8036966392</v>
          </cell>
          <cell r="W60">
            <v>0</v>
          </cell>
          <cell r="X60">
            <v>30626540.402316716</v>
          </cell>
          <cell r="Y60">
            <v>201060.70000000019</v>
          </cell>
          <cell r="Z60">
            <v>0</v>
          </cell>
          <cell r="AA60">
            <v>0</v>
          </cell>
          <cell r="AB60">
            <v>331762.37813329365</v>
          </cell>
          <cell r="AC60">
            <v>532823.07813329389</v>
          </cell>
          <cell r="AD60" t="str">
            <v>N/A</v>
          </cell>
          <cell r="AE60">
            <v>6027888</v>
          </cell>
          <cell r="AF60">
            <v>6027888</v>
          </cell>
          <cell r="AG60">
            <v>6027888</v>
          </cell>
          <cell r="AH60">
            <v>6027888</v>
          </cell>
          <cell r="AI60">
            <v>5982166</v>
          </cell>
          <cell r="AJ60">
            <v>0</v>
          </cell>
          <cell r="AK60">
            <v>30093718</v>
          </cell>
          <cell r="AL60">
            <v>102671567</v>
          </cell>
          <cell r="AM60">
            <v>14397436.56385907</v>
          </cell>
          <cell r="AN60">
            <v>-2683334.2999999998</v>
          </cell>
          <cell r="AO60">
            <v>24096437.024183426</v>
          </cell>
          <cell r="AP60">
            <v>0</v>
          </cell>
          <cell r="AQ60">
            <v>5997280.2999999998</v>
          </cell>
          <cell r="AR60">
            <v>0</v>
          </cell>
          <cell r="AS60">
            <v>0</v>
          </cell>
          <cell r="AT60">
            <v>144479386.58804253</v>
          </cell>
          <cell r="AU60">
            <v>3.0967617921084036E-3</v>
          </cell>
          <cell r="AV60">
            <v>0</v>
          </cell>
          <cell r="AW60">
            <v>0</v>
          </cell>
          <cell r="AY60">
            <v>0</v>
          </cell>
          <cell r="AZ60">
            <v>0</v>
          </cell>
          <cell r="BA60">
            <v>0</v>
          </cell>
          <cell r="BB60">
            <v>0</v>
          </cell>
          <cell r="BC60">
            <v>0</v>
          </cell>
          <cell r="BD60">
            <v>0</v>
          </cell>
          <cell r="BE60">
            <v>0</v>
          </cell>
          <cell r="BF60">
            <v>0</v>
          </cell>
          <cell r="BG60">
            <v>0</v>
          </cell>
          <cell r="BH60">
            <v>0</v>
          </cell>
          <cell r="BJ60">
            <v>0</v>
          </cell>
          <cell r="BL60">
            <v>0</v>
          </cell>
          <cell r="BM60">
            <v>0</v>
          </cell>
          <cell r="BN60">
            <v>0</v>
          </cell>
          <cell r="BO60">
            <v>0</v>
          </cell>
          <cell r="BQ60">
            <v>0</v>
          </cell>
          <cell r="BR60">
            <v>0</v>
          </cell>
          <cell r="BS60">
            <v>0</v>
          </cell>
          <cell r="BT60">
            <v>0</v>
          </cell>
          <cell r="CB60">
            <v>0</v>
          </cell>
          <cell r="CC60">
            <v>0</v>
          </cell>
          <cell r="CD60">
            <v>0</v>
          </cell>
          <cell r="CE60">
            <v>0</v>
          </cell>
          <cell r="CF60">
            <v>0</v>
          </cell>
          <cell r="CI60">
            <v>0</v>
          </cell>
          <cell r="CJ60">
            <v>0</v>
          </cell>
          <cell r="CK60">
            <v>0</v>
          </cell>
          <cell r="CV60">
            <v>3.3211057016841483E-3</v>
          </cell>
          <cell r="DG60">
            <v>144479386</v>
          </cell>
          <cell r="DR60">
            <v>48158850.890000053</v>
          </cell>
          <cell r="EC60">
            <v>3.0000588330067575</v>
          </cell>
          <cell r="EN60">
            <v>2.4095909012463064E-2</v>
          </cell>
        </row>
        <row r="61">
          <cell r="B61">
            <v>21300</v>
          </cell>
          <cell r="C61" t="str">
            <v>N.C. State University</v>
          </cell>
          <cell r="D61">
            <v>3.9767071830284745E-2</v>
          </cell>
          <cell r="E61">
            <v>68806306.714764208</v>
          </cell>
          <cell r="F61">
            <v>53649855.302879199</v>
          </cell>
          <cell r="G61">
            <v>4465900</v>
          </cell>
          <cell r="H61">
            <v>-19199404.488437805</v>
          </cell>
          <cell r="I61">
            <v>-794507.58312946407</v>
          </cell>
          <cell r="J61">
            <v>58062896.773691945</v>
          </cell>
          <cell r="K61">
            <v>0</v>
          </cell>
          <cell r="L61">
            <v>-3050720.985920711</v>
          </cell>
          <cell r="M61">
            <v>547473.74163123814</v>
          </cell>
          <cell r="N61">
            <v>20638.314938481177</v>
          </cell>
          <cell r="O61">
            <v>-9313.8458933709899</v>
          </cell>
          <cell r="P61">
            <v>0</v>
          </cell>
          <cell r="Q61">
            <v>0</v>
          </cell>
          <cell r="R61">
            <v>0</v>
          </cell>
          <cell r="S61">
            <v>162499123.94452372</v>
          </cell>
          <cell r="T61">
            <v>23870151</v>
          </cell>
          <cell r="U61">
            <v>290314483.8684597</v>
          </cell>
          <cell r="V61">
            <v>2189894.9665249526</v>
          </cell>
          <cell r="W61">
            <v>0</v>
          </cell>
          <cell r="X61">
            <v>316374529.83498466</v>
          </cell>
          <cell r="Y61">
            <v>1540647.6799999997</v>
          </cell>
          <cell r="Z61">
            <v>0</v>
          </cell>
          <cell r="AA61">
            <v>0</v>
          </cell>
          <cell r="AB61">
            <v>3972537.9156473204</v>
          </cell>
          <cell r="AC61">
            <v>5513185.5956473202</v>
          </cell>
          <cell r="AD61" t="str">
            <v>N/A</v>
          </cell>
          <cell r="AE61">
            <v>62281763</v>
          </cell>
          <cell r="AF61">
            <v>62281764</v>
          </cell>
          <cell r="AG61">
            <v>62281764</v>
          </cell>
          <cell r="AH61">
            <v>62281764</v>
          </cell>
          <cell r="AI61">
            <v>61734290</v>
          </cell>
          <cell r="AJ61">
            <v>0</v>
          </cell>
          <cell r="AK61">
            <v>310861345</v>
          </cell>
          <cell r="AL61">
            <v>1289812928</v>
          </cell>
          <cell r="AM61">
            <v>162499123.94452372</v>
          </cell>
          <cell r="AN61">
            <v>-33170603.32</v>
          </cell>
          <cell r="AO61">
            <v>288531840.91933739</v>
          </cell>
          <cell r="AP61">
            <v>0</v>
          </cell>
          <cell r="AQ61">
            <v>22329503.32</v>
          </cell>
          <cell r="AR61">
            <v>0</v>
          </cell>
          <cell r="AS61">
            <v>0</v>
          </cell>
          <cell r="AT61">
            <v>1730002792.8638613</v>
          </cell>
          <cell r="AU61">
            <v>3.8903111097267837E-2</v>
          </cell>
          <cell r="AV61">
            <v>0</v>
          </cell>
          <cell r="AW61">
            <v>0</v>
          </cell>
          <cell r="AY61">
            <v>0</v>
          </cell>
          <cell r="AZ61">
            <v>0</v>
          </cell>
          <cell r="BA61">
            <v>0</v>
          </cell>
          <cell r="BB61">
            <v>0</v>
          </cell>
          <cell r="BC61">
            <v>0</v>
          </cell>
          <cell r="BD61">
            <v>0</v>
          </cell>
          <cell r="BE61">
            <v>0</v>
          </cell>
          <cell r="BF61">
            <v>0</v>
          </cell>
          <cell r="BG61">
            <v>0</v>
          </cell>
          <cell r="BH61">
            <v>0</v>
          </cell>
          <cell r="BJ61">
            <v>0</v>
          </cell>
          <cell r="BL61">
            <v>0</v>
          </cell>
          <cell r="BM61">
            <v>0</v>
          </cell>
          <cell r="BN61">
            <v>0</v>
          </cell>
          <cell r="BO61">
            <v>0</v>
          </cell>
          <cell r="BQ61">
            <v>0</v>
          </cell>
          <cell r="BR61">
            <v>0</v>
          </cell>
          <cell r="BS61">
            <v>0</v>
          </cell>
          <cell r="BT61">
            <v>0</v>
          </cell>
          <cell r="CB61">
            <v>0</v>
          </cell>
          <cell r="CC61">
            <v>0</v>
          </cell>
          <cell r="CD61">
            <v>0</v>
          </cell>
          <cell r="CE61">
            <v>0</v>
          </cell>
          <cell r="CF61">
            <v>0</v>
          </cell>
          <cell r="CI61">
            <v>0</v>
          </cell>
          <cell r="CJ61">
            <v>0</v>
          </cell>
          <cell r="CK61">
            <v>0</v>
          </cell>
          <cell r="CV61">
            <v>3.9767071830284745E-2</v>
          </cell>
          <cell r="DG61">
            <v>1730002793</v>
          </cell>
          <cell r="DR61">
            <v>581913565.08000124</v>
          </cell>
          <cell r="EC61">
            <v>2.9729549142958369</v>
          </cell>
          <cell r="EN61">
            <v>2.4095909012463064E-2</v>
          </cell>
        </row>
        <row r="62">
          <cell r="B62">
            <v>21520</v>
          </cell>
          <cell r="C62" t="str">
            <v>UNC-CH CB 1260</v>
          </cell>
          <cell r="D62">
            <v>7.2483871493836394E-2</v>
          </cell>
          <cell r="E62">
            <v>125413998.67616931</v>
          </cell>
          <cell r="F62">
            <v>97788170.927770525</v>
          </cell>
          <cell r="G62">
            <v>-2113104</v>
          </cell>
          <cell r="H62">
            <v>-34994962.003672041</v>
          </cell>
          <cell r="I62">
            <v>-1448157.5561361178</v>
          </cell>
          <cell r="J62">
            <v>105831869.29793215</v>
          </cell>
          <cell r="K62">
            <v>0</v>
          </cell>
          <cell r="L62">
            <v>-5560582.102970575</v>
          </cell>
          <cell r="M62">
            <v>997886.30412631284</v>
          </cell>
          <cell r="N62">
            <v>37617.679627871214</v>
          </cell>
          <cell r="O62">
            <v>-16976.447542571423</v>
          </cell>
          <cell r="P62">
            <v>0</v>
          </cell>
          <cell r="Q62">
            <v>0</v>
          </cell>
          <cell r="R62">
            <v>0</v>
          </cell>
          <cell r="S62">
            <v>285935760.77530485</v>
          </cell>
          <cell r="T62">
            <v>0</v>
          </cell>
          <cell r="U62">
            <v>529159346.4896608</v>
          </cell>
          <cell r="V62">
            <v>3991545.2165052514</v>
          </cell>
          <cell r="W62">
            <v>0</v>
          </cell>
          <cell r="X62">
            <v>533150891.70616603</v>
          </cell>
          <cell r="Y62">
            <v>10565518.759999998</v>
          </cell>
          <cell r="Z62">
            <v>0</v>
          </cell>
          <cell r="AA62">
            <v>0</v>
          </cell>
          <cell r="AB62">
            <v>7240787.7806805884</v>
          </cell>
          <cell r="AC62">
            <v>17806306.540680587</v>
          </cell>
          <cell r="AD62" t="str">
            <v>N/A</v>
          </cell>
          <cell r="AE62">
            <v>103268494</v>
          </cell>
          <cell r="AF62">
            <v>103268495</v>
          </cell>
          <cell r="AG62">
            <v>103268495</v>
          </cell>
          <cell r="AH62">
            <v>103268495</v>
          </cell>
          <cell r="AI62">
            <v>102270609</v>
          </cell>
          <cell r="AJ62">
            <v>0</v>
          </cell>
          <cell r="AK62">
            <v>515344588</v>
          </cell>
          <cell r="AL62">
            <v>2410938298</v>
          </cell>
          <cell r="AM62">
            <v>285935760.77530485</v>
          </cell>
          <cell r="AN62">
            <v>-58923861.240000002</v>
          </cell>
          <cell r="AO62">
            <v>525910103.92548549</v>
          </cell>
          <cell r="AP62">
            <v>0</v>
          </cell>
          <cell r="AQ62">
            <v>-10565518.759999998</v>
          </cell>
          <cell r="AR62">
            <v>0</v>
          </cell>
          <cell r="AS62">
            <v>0</v>
          </cell>
          <cell r="AT62">
            <v>3153294782.7007904</v>
          </cell>
          <cell r="AU62">
            <v>7.2718297661777884E-2</v>
          </cell>
          <cell r="AV62">
            <v>0</v>
          </cell>
          <cell r="AW62">
            <v>0</v>
          </cell>
          <cell r="AY62">
            <v>0</v>
          </cell>
          <cell r="AZ62">
            <v>0</v>
          </cell>
          <cell r="BA62">
            <v>0</v>
          </cell>
          <cell r="BB62">
            <v>0</v>
          </cell>
          <cell r="BC62">
            <v>0</v>
          </cell>
          <cell r="BD62">
            <v>0</v>
          </cell>
          <cell r="BE62">
            <v>0</v>
          </cell>
          <cell r="BF62">
            <v>0</v>
          </cell>
          <cell r="BG62">
            <v>0</v>
          </cell>
          <cell r="BH62">
            <v>0</v>
          </cell>
          <cell r="BJ62">
            <v>0</v>
          </cell>
          <cell r="BL62">
            <v>0</v>
          </cell>
          <cell r="BM62">
            <v>0</v>
          </cell>
          <cell r="BN62">
            <v>0</v>
          </cell>
          <cell r="BO62">
            <v>0</v>
          </cell>
          <cell r="BQ62">
            <v>0</v>
          </cell>
          <cell r="BR62">
            <v>0</v>
          </cell>
          <cell r="BS62">
            <v>0</v>
          </cell>
          <cell r="BT62">
            <v>0</v>
          </cell>
          <cell r="CB62">
            <v>0</v>
          </cell>
          <cell r="CC62">
            <v>0</v>
          </cell>
          <cell r="CD62">
            <v>0</v>
          </cell>
          <cell r="CE62">
            <v>0</v>
          </cell>
          <cell r="CF62">
            <v>0</v>
          </cell>
          <cell r="CI62">
            <v>0</v>
          </cell>
          <cell r="CJ62">
            <v>0</v>
          </cell>
          <cell r="CK62">
            <v>0</v>
          </cell>
          <cell r="CV62">
            <v>7.2483871493836394E-2</v>
          </cell>
          <cell r="DG62">
            <v>3153294783</v>
          </cell>
          <cell r="DR62">
            <v>1037963761.8100019</v>
          </cell>
          <cell r="EC62">
            <v>3.0379623056408853</v>
          </cell>
          <cell r="EN62">
            <v>2.4095909012463064E-2</v>
          </cell>
        </row>
        <row r="63">
          <cell r="B63">
            <v>21525</v>
          </cell>
          <cell r="C63" t="str">
            <v>UNC-General Administration</v>
          </cell>
          <cell r="D63">
            <v>1.7553154435545669E-3</v>
          </cell>
          <cell r="E63">
            <v>3037105.0024960591</v>
          </cell>
          <cell r="F63">
            <v>2368100.4213615349</v>
          </cell>
          <cell r="G63">
            <v>307283</v>
          </cell>
          <cell r="H63">
            <v>-847460.21405429789</v>
          </cell>
          <cell r="I63">
            <v>-35069.502643800173</v>
          </cell>
          <cell r="J63">
            <v>2562891.7270886307</v>
          </cell>
          <cell r="K63">
            <v>0</v>
          </cell>
          <cell r="L63">
            <v>-134658.58596318719</v>
          </cell>
          <cell r="M63">
            <v>24165.448181026764</v>
          </cell>
          <cell r="N63">
            <v>910.97360889594916</v>
          </cell>
          <cell r="O63">
            <v>-411.11243003491512</v>
          </cell>
          <cell r="P63">
            <v>0</v>
          </cell>
          <cell r="Q63">
            <v>0</v>
          </cell>
          <cell r="R63">
            <v>0</v>
          </cell>
          <cell r="S63">
            <v>7282857.1576448279</v>
          </cell>
          <cell r="T63">
            <v>1536416.2789071039</v>
          </cell>
          <cell r="U63">
            <v>12814458.635443155</v>
          </cell>
          <cell r="V63">
            <v>96661.792724107057</v>
          </cell>
          <cell r="W63">
            <v>0</v>
          </cell>
          <cell r="X63">
            <v>14447536.707074365</v>
          </cell>
          <cell r="Y63">
            <v>0</v>
          </cell>
          <cell r="Z63">
            <v>0</v>
          </cell>
          <cell r="AA63">
            <v>0</v>
          </cell>
          <cell r="AB63">
            <v>175347.51321900086</v>
          </cell>
          <cell r="AC63">
            <v>175347.51321900086</v>
          </cell>
          <cell r="AD63" t="str">
            <v>N/A</v>
          </cell>
          <cell r="AE63">
            <v>2859271</v>
          </cell>
          <cell r="AF63">
            <v>2859271</v>
          </cell>
          <cell r="AG63">
            <v>2859271</v>
          </cell>
          <cell r="AH63">
            <v>2859271</v>
          </cell>
          <cell r="AI63">
            <v>2835105</v>
          </cell>
          <cell r="AJ63">
            <v>0</v>
          </cell>
          <cell r="AK63">
            <v>14272189</v>
          </cell>
          <cell r="AL63">
            <v>56443267</v>
          </cell>
          <cell r="AM63">
            <v>7282857.1576448279</v>
          </cell>
          <cell r="AN63">
            <v>-1636125.2789071039</v>
          </cell>
          <cell r="AO63">
            <v>12735772.91494826</v>
          </cell>
          <cell r="AP63">
            <v>0</v>
          </cell>
          <cell r="AQ63">
            <v>1536416.2789071039</v>
          </cell>
          <cell r="AR63">
            <v>0</v>
          </cell>
          <cell r="AS63">
            <v>0</v>
          </cell>
          <cell r="AT63">
            <v>76362188.072593093</v>
          </cell>
          <cell r="AU63">
            <v>1.702431898495573E-3</v>
          </cell>
          <cell r="AV63">
            <v>0</v>
          </cell>
          <cell r="AW63">
            <v>0</v>
          </cell>
          <cell r="AY63">
            <v>0</v>
          </cell>
          <cell r="AZ63">
            <v>0</v>
          </cell>
          <cell r="BA63">
            <v>0</v>
          </cell>
          <cell r="BB63">
            <v>0</v>
          </cell>
          <cell r="BC63">
            <v>0</v>
          </cell>
          <cell r="BD63">
            <v>0</v>
          </cell>
          <cell r="BE63">
            <v>0</v>
          </cell>
          <cell r="BF63">
            <v>0</v>
          </cell>
          <cell r="BG63">
            <v>0</v>
          </cell>
          <cell r="BH63">
            <v>0</v>
          </cell>
          <cell r="BJ63">
            <v>0</v>
          </cell>
          <cell r="BL63">
            <v>0</v>
          </cell>
          <cell r="BM63">
            <v>0</v>
          </cell>
          <cell r="BN63">
            <v>0</v>
          </cell>
          <cell r="BO63">
            <v>0</v>
          </cell>
          <cell r="BQ63">
            <v>0</v>
          </cell>
          <cell r="BR63">
            <v>0</v>
          </cell>
          <cell r="BS63">
            <v>0</v>
          </cell>
          <cell r="BT63">
            <v>0</v>
          </cell>
          <cell r="CB63">
            <v>0</v>
          </cell>
          <cell r="CC63">
            <v>0</v>
          </cell>
          <cell r="CD63">
            <v>0</v>
          </cell>
          <cell r="CE63">
            <v>0</v>
          </cell>
          <cell r="CF63">
            <v>0</v>
          </cell>
          <cell r="CI63">
            <v>0</v>
          </cell>
          <cell r="CJ63">
            <v>0</v>
          </cell>
          <cell r="CK63">
            <v>0</v>
          </cell>
          <cell r="CV63">
            <v>1.7553154435545669E-3</v>
          </cell>
          <cell r="DG63">
            <v>76362188</v>
          </cell>
          <cell r="DR63">
            <v>27240178.579999987</v>
          </cell>
          <cell r="EC63">
            <v>2.8032924885472625</v>
          </cell>
          <cell r="EN63">
            <v>2.4095909012463064E-2</v>
          </cell>
        </row>
        <row r="64">
          <cell r="B64">
            <v>21550</v>
          </cell>
          <cell r="C64" t="str">
            <v>UNC Health Care System</v>
          </cell>
          <cell r="D64">
            <v>3.9173976380473784E-2</v>
          </cell>
          <cell r="E64">
            <v>67780113.295118302</v>
          </cell>
          <cell r="F64">
            <v>52849708.759554327</v>
          </cell>
          <cell r="G64">
            <v>10284265</v>
          </cell>
          <cell r="H64">
            <v>-18913060.060319748</v>
          </cell>
          <cell r="I64">
            <v>-782658.11041984579</v>
          </cell>
          <cell r="J64">
            <v>57196933.093331285</v>
          </cell>
          <cell r="K64">
            <v>0</v>
          </cell>
          <cell r="L64">
            <v>-3005221.8165799486</v>
          </cell>
          <cell r="M64">
            <v>539308.58965730807</v>
          </cell>
          <cell r="N64">
            <v>20330.510261938285</v>
          </cell>
          <cell r="O64">
            <v>-9174.9370080707649</v>
          </cell>
          <cell r="P64">
            <v>0</v>
          </cell>
          <cell r="Q64">
            <v>0</v>
          </cell>
          <cell r="R64">
            <v>0</v>
          </cell>
          <cell r="S64">
            <v>165960544.32359555</v>
          </cell>
          <cell r="T64">
            <v>53405997</v>
          </cell>
          <cell r="U64">
            <v>285984665.46665639</v>
          </cell>
          <cell r="V64">
            <v>2157234.3586292323</v>
          </cell>
          <cell r="W64">
            <v>0</v>
          </cell>
          <cell r="X64">
            <v>341547896.82528561</v>
          </cell>
          <cell r="Y64">
            <v>1984669.9900000058</v>
          </cell>
          <cell r="Z64">
            <v>0</v>
          </cell>
          <cell r="AA64">
            <v>0</v>
          </cell>
          <cell r="AB64">
            <v>3913290.5520992288</v>
          </cell>
          <cell r="AC64">
            <v>5897960.5420992346</v>
          </cell>
          <cell r="AD64" t="str">
            <v>N/A</v>
          </cell>
          <cell r="AE64">
            <v>67237849</v>
          </cell>
          <cell r="AF64">
            <v>67237850</v>
          </cell>
          <cell r="AG64">
            <v>67237850</v>
          </cell>
          <cell r="AH64">
            <v>67237850</v>
          </cell>
          <cell r="AI64">
            <v>66698541</v>
          </cell>
          <cell r="AJ64">
            <v>0</v>
          </cell>
          <cell r="AK64">
            <v>335649940</v>
          </cell>
          <cell r="AL64">
            <v>1234706134</v>
          </cell>
          <cell r="AM64">
            <v>165960544.32359555</v>
          </cell>
          <cell r="AN64">
            <v>-32115489.009999994</v>
          </cell>
          <cell r="AO64">
            <v>284228609.27318645</v>
          </cell>
          <cell r="AP64">
            <v>0</v>
          </cell>
          <cell r="AQ64">
            <v>51421327.00999999</v>
          </cell>
          <cell r="AR64">
            <v>0</v>
          </cell>
          <cell r="AS64">
            <v>0</v>
          </cell>
          <cell r="AT64">
            <v>1704201125.596782</v>
          </cell>
          <cell r="AU64">
            <v>3.7240989628804788E-2</v>
          </cell>
          <cell r="AV64">
            <v>0</v>
          </cell>
          <cell r="AW64">
            <v>0</v>
          </cell>
          <cell r="AY64">
            <v>0</v>
          </cell>
          <cell r="AZ64">
            <v>0</v>
          </cell>
          <cell r="BA64">
            <v>0</v>
          </cell>
          <cell r="BB64">
            <v>0</v>
          </cell>
          <cell r="BC64">
            <v>0</v>
          </cell>
          <cell r="BD64">
            <v>0</v>
          </cell>
          <cell r="BE64">
            <v>0</v>
          </cell>
          <cell r="BF64">
            <v>0</v>
          </cell>
          <cell r="BG64">
            <v>0</v>
          </cell>
          <cell r="BH64">
            <v>0</v>
          </cell>
          <cell r="BJ64">
            <v>0</v>
          </cell>
          <cell r="BL64">
            <v>0</v>
          </cell>
          <cell r="BM64">
            <v>0</v>
          </cell>
          <cell r="BN64">
            <v>0</v>
          </cell>
          <cell r="BO64">
            <v>0</v>
          </cell>
          <cell r="BQ64">
            <v>0</v>
          </cell>
          <cell r="BR64">
            <v>0</v>
          </cell>
          <cell r="BS64">
            <v>0</v>
          </cell>
          <cell r="BT64">
            <v>0</v>
          </cell>
          <cell r="CB64">
            <v>0</v>
          </cell>
          <cell r="CC64">
            <v>0</v>
          </cell>
          <cell r="CD64">
            <v>0</v>
          </cell>
          <cell r="CE64">
            <v>0</v>
          </cell>
          <cell r="CF64">
            <v>0</v>
          </cell>
          <cell r="CI64">
            <v>0</v>
          </cell>
          <cell r="CJ64">
            <v>0</v>
          </cell>
          <cell r="CK64">
            <v>0</v>
          </cell>
          <cell r="CV64">
            <v>3.9173976380473784E-2</v>
          </cell>
          <cell r="DG64">
            <v>1704201125</v>
          </cell>
          <cell r="DR64">
            <v>525945521.43999976</v>
          </cell>
          <cell r="EC64">
            <v>3.2402616916178388</v>
          </cell>
          <cell r="EN64">
            <v>2.4095909012463064E-2</v>
          </cell>
        </row>
        <row r="65">
          <cell r="B65">
            <v>21570</v>
          </cell>
          <cell r="C65" t="str">
            <v>University Of North Carolina Press</v>
          </cell>
          <cell r="D65">
            <v>1.5736830915027389E-4</v>
          </cell>
          <cell r="E65">
            <v>272283.86824125011</v>
          </cell>
          <cell r="F65">
            <v>212305.97644208046</v>
          </cell>
          <cell r="G65">
            <v>-47688</v>
          </cell>
          <cell r="H65">
            <v>-75976.874383210088</v>
          </cell>
          <cell r="I65">
            <v>-3144.0664149915406</v>
          </cell>
          <cell r="J65">
            <v>229769.49192131075</v>
          </cell>
          <cell r="K65">
            <v>0</v>
          </cell>
          <cell r="L65">
            <v>-12072.470542776728</v>
          </cell>
          <cell r="M65">
            <v>2166.4913472223575</v>
          </cell>
          <cell r="N65">
            <v>81.671005082809145</v>
          </cell>
          <cell r="O65">
            <v>-36.857231686085647</v>
          </cell>
          <cell r="P65">
            <v>0</v>
          </cell>
          <cell r="Q65">
            <v>0</v>
          </cell>
          <cell r="R65">
            <v>0</v>
          </cell>
          <cell r="S65">
            <v>577689.23038428195</v>
          </cell>
          <cell r="T65">
            <v>22111.889999999985</v>
          </cell>
          <cell r="U65">
            <v>1148847.4596065537</v>
          </cell>
          <cell r="V65">
            <v>8665.96538888943</v>
          </cell>
          <cell r="W65">
            <v>0</v>
          </cell>
          <cell r="X65">
            <v>1179625.314995443</v>
          </cell>
          <cell r="Y65">
            <v>260551</v>
          </cell>
          <cell r="Z65">
            <v>0</v>
          </cell>
          <cell r="AA65">
            <v>0</v>
          </cell>
          <cell r="AB65">
            <v>15720.332074957701</v>
          </cell>
          <cell r="AC65">
            <v>276271.33207495773</v>
          </cell>
          <cell r="AD65" t="str">
            <v>N/A</v>
          </cell>
          <cell r="AE65">
            <v>181104</v>
          </cell>
          <cell r="AF65">
            <v>181104</v>
          </cell>
          <cell r="AG65">
            <v>181104</v>
          </cell>
          <cell r="AH65">
            <v>181104</v>
          </cell>
          <cell r="AI65">
            <v>178937</v>
          </cell>
          <cell r="AJ65">
            <v>0</v>
          </cell>
          <cell r="AK65">
            <v>903353</v>
          </cell>
          <cell r="AL65">
            <v>5530128</v>
          </cell>
          <cell r="AM65">
            <v>577689.23038428195</v>
          </cell>
          <cell r="AN65">
            <v>-165114.88999999998</v>
          </cell>
          <cell r="AO65">
            <v>1141793.0929204854</v>
          </cell>
          <cell r="AP65">
            <v>0</v>
          </cell>
          <cell r="AQ65">
            <v>-238439.11000000002</v>
          </cell>
          <cell r="AR65">
            <v>0</v>
          </cell>
          <cell r="AS65">
            <v>0</v>
          </cell>
          <cell r="AT65">
            <v>6846056.3233047677</v>
          </cell>
          <cell r="AU65">
            <v>1.6679874902711403E-4</v>
          </cell>
          <cell r="AV65">
            <v>0</v>
          </cell>
          <cell r="AW65">
            <v>0</v>
          </cell>
          <cell r="AY65">
            <v>0</v>
          </cell>
          <cell r="AZ65">
            <v>0</v>
          </cell>
          <cell r="BA65">
            <v>0</v>
          </cell>
          <cell r="BB65">
            <v>0</v>
          </cell>
          <cell r="BC65">
            <v>0</v>
          </cell>
          <cell r="BD65">
            <v>0</v>
          </cell>
          <cell r="BE65">
            <v>0</v>
          </cell>
          <cell r="BF65">
            <v>0</v>
          </cell>
          <cell r="BG65">
            <v>0</v>
          </cell>
          <cell r="BH65">
            <v>0</v>
          </cell>
          <cell r="BJ65">
            <v>0</v>
          </cell>
          <cell r="BL65">
            <v>0</v>
          </cell>
          <cell r="BM65">
            <v>0</v>
          </cell>
          <cell r="BN65">
            <v>0</v>
          </cell>
          <cell r="BO65">
            <v>0</v>
          </cell>
          <cell r="BQ65">
            <v>0</v>
          </cell>
          <cell r="BR65">
            <v>0</v>
          </cell>
          <cell r="BS65">
            <v>0</v>
          </cell>
          <cell r="BT65">
            <v>0</v>
          </cell>
          <cell r="CB65">
            <v>0</v>
          </cell>
          <cell r="CC65">
            <v>0</v>
          </cell>
          <cell r="CD65">
            <v>0</v>
          </cell>
          <cell r="CE65">
            <v>0</v>
          </cell>
          <cell r="CF65">
            <v>0</v>
          </cell>
          <cell r="CI65">
            <v>0</v>
          </cell>
          <cell r="CJ65">
            <v>0</v>
          </cell>
          <cell r="CK65">
            <v>0</v>
          </cell>
          <cell r="CV65">
            <v>1.5736830915027389E-4</v>
          </cell>
          <cell r="DG65">
            <v>6846056</v>
          </cell>
          <cell r="DR65">
            <v>2811511.41</v>
          </cell>
          <cell r="EC65">
            <v>2.4350091469129054</v>
          </cell>
          <cell r="EN65">
            <v>2.4095909012463064E-2</v>
          </cell>
        </row>
        <row r="66">
          <cell r="B66">
            <v>21800</v>
          </cell>
          <cell r="C66" t="str">
            <v>Western Carolina University</v>
          </cell>
          <cell r="D66">
            <v>5.8611014472144491E-3</v>
          </cell>
          <cell r="E66">
            <v>10141072.130844343</v>
          </cell>
          <cell r="F66">
            <v>7907226.5089199431</v>
          </cell>
          <cell r="G66">
            <v>1043299</v>
          </cell>
          <cell r="H66">
            <v>-2829719.4702462624</v>
          </cell>
          <cell r="I66">
            <v>-117099.13078781523</v>
          </cell>
          <cell r="J66">
            <v>8557646.1289911438</v>
          </cell>
          <cell r="K66">
            <v>0</v>
          </cell>
          <cell r="L66">
            <v>-449632.93404998328</v>
          </cell>
          <cell r="M66">
            <v>80689.851973035838</v>
          </cell>
          <cell r="N66">
            <v>3041.7944290753549</v>
          </cell>
          <cell r="O66">
            <v>-1372.7285699520962</v>
          </cell>
          <cell r="P66">
            <v>0</v>
          </cell>
          <cell r="Q66">
            <v>0</v>
          </cell>
          <cell r="R66">
            <v>0</v>
          </cell>
          <cell r="S66">
            <v>24335151.151503529</v>
          </cell>
          <cell r="T66">
            <v>5488992</v>
          </cell>
          <cell r="U66">
            <v>42788230.644955724</v>
          </cell>
          <cell r="V66">
            <v>322759.40789214335</v>
          </cell>
          <cell r="W66">
            <v>0</v>
          </cell>
          <cell r="X66">
            <v>48599982.05284787</v>
          </cell>
          <cell r="Y66">
            <v>272497.79999999981</v>
          </cell>
          <cell r="Z66">
            <v>0</v>
          </cell>
          <cell r="AA66">
            <v>0</v>
          </cell>
          <cell r="AB66">
            <v>585495.65393907612</v>
          </cell>
          <cell r="AC66">
            <v>857993.45393907593</v>
          </cell>
          <cell r="AD66" t="str">
            <v>N/A</v>
          </cell>
          <cell r="AE66">
            <v>9564535</v>
          </cell>
          <cell r="AF66">
            <v>9564537</v>
          </cell>
          <cell r="AG66">
            <v>9564537</v>
          </cell>
          <cell r="AH66">
            <v>9564537</v>
          </cell>
          <cell r="AI66">
            <v>9483847</v>
          </cell>
          <cell r="AJ66">
            <v>0</v>
          </cell>
          <cell r="AK66">
            <v>47741993</v>
          </cell>
          <cell r="AL66">
            <v>187735057</v>
          </cell>
          <cell r="AM66">
            <v>24335151.151503529</v>
          </cell>
          <cell r="AN66">
            <v>-4834362.2</v>
          </cell>
          <cell r="AO66">
            <v>42525494.398908794</v>
          </cell>
          <cell r="AP66">
            <v>0</v>
          </cell>
          <cell r="AQ66">
            <v>5216494.2</v>
          </cell>
          <cell r="AR66">
            <v>0</v>
          </cell>
          <cell r="AS66">
            <v>0</v>
          </cell>
          <cell r="AT66">
            <v>254977834.55041233</v>
          </cell>
          <cell r="AU66">
            <v>5.6624318235166098E-3</v>
          </cell>
          <cell r="AV66">
            <v>0</v>
          </cell>
          <cell r="AW66">
            <v>0</v>
          </cell>
          <cell r="AY66">
            <v>0</v>
          </cell>
          <cell r="AZ66">
            <v>0</v>
          </cell>
          <cell r="BA66">
            <v>0</v>
          </cell>
          <cell r="BB66">
            <v>0</v>
          </cell>
          <cell r="BC66">
            <v>0</v>
          </cell>
          <cell r="BD66">
            <v>0</v>
          </cell>
          <cell r="BE66">
            <v>0</v>
          </cell>
          <cell r="BF66">
            <v>0</v>
          </cell>
          <cell r="BG66">
            <v>0</v>
          </cell>
          <cell r="BH66">
            <v>0</v>
          </cell>
          <cell r="BJ66">
            <v>0</v>
          </cell>
          <cell r="BL66">
            <v>0</v>
          </cell>
          <cell r="BM66">
            <v>0</v>
          </cell>
          <cell r="BN66">
            <v>0</v>
          </cell>
          <cell r="BO66">
            <v>0</v>
          </cell>
          <cell r="BQ66">
            <v>0</v>
          </cell>
          <cell r="BR66">
            <v>0</v>
          </cell>
          <cell r="BS66">
            <v>0</v>
          </cell>
          <cell r="BT66">
            <v>0</v>
          </cell>
          <cell r="CB66">
            <v>0</v>
          </cell>
          <cell r="CC66">
            <v>0</v>
          </cell>
          <cell r="CD66">
            <v>0</v>
          </cell>
          <cell r="CE66">
            <v>0</v>
          </cell>
          <cell r="CF66">
            <v>0</v>
          </cell>
          <cell r="CI66">
            <v>0</v>
          </cell>
          <cell r="CJ66">
            <v>0</v>
          </cell>
          <cell r="CK66">
            <v>0</v>
          </cell>
          <cell r="CV66">
            <v>5.8611014472144491E-3</v>
          </cell>
          <cell r="DG66">
            <v>254977835</v>
          </cell>
          <cell r="DR66">
            <v>84770573.239999905</v>
          </cell>
          <cell r="EC66">
            <v>3.0078578598037127</v>
          </cell>
          <cell r="EN66">
            <v>2.4095909012463064E-2</v>
          </cell>
        </row>
        <row r="67">
          <cell r="B67">
            <v>21900</v>
          </cell>
          <cell r="C67" t="str">
            <v>Winston-Salem State University</v>
          </cell>
          <cell r="D67">
            <v>3.375899071087787E-3</v>
          </cell>
          <cell r="E67">
            <v>5841092.5479923785</v>
          </cell>
          <cell r="F67">
            <v>4554433.815342024</v>
          </cell>
          <cell r="G67">
            <v>-1241208</v>
          </cell>
          <cell r="H67">
            <v>-1629872.3741735395</v>
          </cell>
          <cell r="I67">
            <v>-67447.194083229915</v>
          </cell>
          <cell r="J67">
            <v>4929064.9339109054</v>
          </cell>
          <cell r="K67">
            <v>0</v>
          </cell>
          <cell r="L67">
            <v>-258981.25430182074</v>
          </cell>
          <cell r="M67">
            <v>46476.041879712575</v>
          </cell>
          <cell r="N67">
            <v>1752.0240999131397</v>
          </cell>
          <cell r="O67">
            <v>-790.66932143947065</v>
          </cell>
          <cell r="P67">
            <v>0</v>
          </cell>
          <cell r="Q67">
            <v>0</v>
          </cell>
          <cell r="R67">
            <v>0</v>
          </cell>
          <cell r="S67">
            <v>12174519.871344903</v>
          </cell>
          <cell r="T67">
            <v>63977.5</v>
          </cell>
          <cell r="U67">
            <v>24645324.669554528</v>
          </cell>
          <cell r="V67">
            <v>185904.1675188503</v>
          </cell>
          <cell r="W67">
            <v>0</v>
          </cell>
          <cell r="X67">
            <v>24895206.337073378</v>
          </cell>
          <cell r="Y67">
            <v>6270020</v>
          </cell>
          <cell r="Z67">
            <v>0</v>
          </cell>
          <cell r="AA67">
            <v>0</v>
          </cell>
          <cell r="AB67">
            <v>337235.97041614959</v>
          </cell>
          <cell r="AC67">
            <v>6607255.9704161491</v>
          </cell>
          <cell r="AD67" t="str">
            <v>N/A</v>
          </cell>
          <cell r="AE67">
            <v>3666886</v>
          </cell>
          <cell r="AF67">
            <v>3666885</v>
          </cell>
          <cell r="AG67">
            <v>3666885</v>
          </cell>
          <cell r="AH67">
            <v>3666885</v>
          </cell>
          <cell r="AI67">
            <v>3620409</v>
          </cell>
          <cell r="AJ67">
            <v>0</v>
          </cell>
          <cell r="AK67">
            <v>18287950</v>
          </cell>
          <cell r="AL67">
            <v>119450246</v>
          </cell>
          <cell r="AM67">
            <v>12174519.871344903</v>
          </cell>
          <cell r="AN67">
            <v>-3049632.5</v>
          </cell>
          <cell r="AO67">
            <v>24493992.866657231</v>
          </cell>
          <cell r="AP67">
            <v>0</v>
          </cell>
          <cell r="AQ67">
            <v>-6206042.5</v>
          </cell>
          <cell r="AR67">
            <v>0</v>
          </cell>
          <cell r="AS67">
            <v>0</v>
          </cell>
          <cell r="AT67">
            <v>146863083.73800215</v>
          </cell>
          <cell r="AU67">
            <v>3.6028373334539257E-3</v>
          </cell>
          <cell r="AV67">
            <v>0</v>
          </cell>
          <cell r="AW67">
            <v>0</v>
          </cell>
          <cell r="AY67">
            <v>0</v>
          </cell>
          <cell r="AZ67">
            <v>0</v>
          </cell>
          <cell r="BA67">
            <v>0</v>
          </cell>
          <cell r="BB67">
            <v>0</v>
          </cell>
          <cell r="BC67">
            <v>0</v>
          </cell>
          <cell r="BD67">
            <v>0</v>
          </cell>
          <cell r="BE67">
            <v>0</v>
          </cell>
          <cell r="BF67">
            <v>0</v>
          </cell>
          <cell r="BG67">
            <v>0</v>
          </cell>
          <cell r="BH67">
            <v>0</v>
          </cell>
          <cell r="BJ67">
            <v>0</v>
          </cell>
          <cell r="BL67">
            <v>0</v>
          </cell>
          <cell r="BM67">
            <v>0</v>
          </cell>
          <cell r="BN67">
            <v>0</v>
          </cell>
          <cell r="BO67">
            <v>0</v>
          </cell>
          <cell r="BQ67">
            <v>0</v>
          </cell>
          <cell r="BR67">
            <v>0</v>
          </cell>
          <cell r="BS67">
            <v>0</v>
          </cell>
          <cell r="BT67">
            <v>0</v>
          </cell>
          <cell r="CB67">
            <v>0</v>
          </cell>
          <cell r="CC67">
            <v>0</v>
          </cell>
          <cell r="CD67">
            <v>0</v>
          </cell>
          <cell r="CE67">
            <v>0</v>
          </cell>
          <cell r="CF67">
            <v>0</v>
          </cell>
          <cell r="CI67">
            <v>0</v>
          </cell>
          <cell r="CJ67">
            <v>0</v>
          </cell>
          <cell r="CK67">
            <v>0</v>
          </cell>
          <cell r="CV67">
            <v>3.375899071087787E-3</v>
          </cell>
          <cell r="DG67">
            <v>146863084</v>
          </cell>
          <cell r="DR67">
            <v>53762735.439999938</v>
          </cell>
          <cell r="EC67">
            <v>2.7316892043914232</v>
          </cell>
          <cell r="EN67">
            <v>2.4095909012463064E-2</v>
          </cell>
        </row>
        <row r="68">
          <cell r="B68">
            <v>22000</v>
          </cell>
          <cell r="C68" t="str">
            <v>Department Of Public Instruction</v>
          </cell>
          <cell r="D68">
            <v>3.3172261313166723E-3</v>
          </cell>
          <cell r="E68">
            <v>5739574.6814776557</v>
          </cell>
          <cell r="F68">
            <v>4475278.0066782935</v>
          </cell>
          <cell r="G68">
            <v>-1917823</v>
          </cell>
          <cell r="H68">
            <v>-1601545.2821513026</v>
          </cell>
          <cell r="I68">
            <v>-66274.9655678493</v>
          </cell>
          <cell r="J68">
            <v>4843398.0570566515</v>
          </cell>
          <cell r="K68">
            <v>0</v>
          </cell>
          <cell r="L68">
            <v>-254480.17437747269</v>
          </cell>
          <cell r="M68">
            <v>45668.290833669147</v>
          </cell>
          <cell r="N68">
            <v>1721.5740176307265</v>
          </cell>
          <cell r="O68">
            <v>-776.92753221567784</v>
          </cell>
          <cell r="P68">
            <v>0</v>
          </cell>
          <cell r="Q68">
            <v>0</v>
          </cell>
          <cell r="R68">
            <v>0</v>
          </cell>
          <cell r="S68">
            <v>11264740.26043506</v>
          </cell>
          <cell r="T68">
            <v>522088.59000000032</v>
          </cell>
          <cell r="U68">
            <v>24216990.285283256</v>
          </cell>
          <cell r="V68">
            <v>182673.16333467659</v>
          </cell>
          <cell r="W68">
            <v>0</v>
          </cell>
          <cell r="X68">
            <v>24921752.038617931</v>
          </cell>
          <cell r="Y68">
            <v>10111207</v>
          </cell>
          <cell r="Z68">
            <v>0</v>
          </cell>
          <cell r="AA68">
            <v>0</v>
          </cell>
          <cell r="AB68">
            <v>331374.82783924654</v>
          </cell>
          <cell r="AC68">
            <v>10442581.827839246</v>
          </cell>
          <cell r="AD68" t="str">
            <v>N/A</v>
          </cell>
          <cell r="AE68">
            <v>2904968</v>
          </cell>
          <cell r="AF68">
            <v>2904967</v>
          </cell>
          <cell r="AG68">
            <v>2904967</v>
          </cell>
          <cell r="AH68">
            <v>2904967</v>
          </cell>
          <cell r="AI68">
            <v>2859299</v>
          </cell>
          <cell r="AJ68">
            <v>0</v>
          </cell>
          <cell r="AK68">
            <v>14479168</v>
          </cell>
          <cell r="AL68">
            <v>122114399</v>
          </cell>
          <cell r="AM68">
            <v>11264740.26043506</v>
          </cell>
          <cell r="AN68">
            <v>-3547697.5900000003</v>
          </cell>
          <cell r="AO68">
            <v>24068288.620778687</v>
          </cell>
          <cell r="AP68">
            <v>0</v>
          </cell>
          <cell r="AQ68">
            <v>-9589118.4100000001</v>
          </cell>
          <cell r="AR68">
            <v>0</v>
          </cell>
          <cell r="AS68">
            <v>0</v>
          </cell>
          <cell r="AT68">
            <v>144310611.88121375</v>
          </cell>
          <cell r="AU68">
            <v>3.6831930488218484E-3</v>
          </cell>
          <cell r="AV68">
            <v>0</v>
          </cell>
          <cell r="AW68">
            <v>0</v>
          </cell>
          <cell r="AY68">
            <v>0</v>
          </cell>
          <cell r="AZ68">
            <v>0</v>
          </cell>
          <cell r="BA68">
            <v>0</v>
          </cell>
          <cell r="BB68">
            <v>0</v>
          </cell>
          <cell r="BC68">
            <v>0</v>
          </cell>
          <cell r="BD68">
            <v>0</v>
          </cell>
          <cell r="BE68">
            <v>0</v>
          </cell>
          <cell r="BF68">
            <v>0</v>
          </cell>
          <cell r="BG68">
            <v>0</v>
          </cell>
          <cell r="BH68">
            <v>0</v>
          </cell>
          <cell r="BJ68">
            <v>0</v>
          </cell>
          <cell r="BL68">
            <v>0</v>
          </cell>
          <cell r="BM68">
            <v>0</v>
          </cell>
          <cell r="BN68">
            <v>0</v>
          </cell>
          <cell r="BO68">
            <v>0</v>
          </cell>
          <cell r="BQ68">
            <v>0</v>
          </cell>
          <cell r="BR68">
            <v>0</v>
          </cell>
          <cell r="BS68">
            <v>0</v>
          </cell>
          <cell r="BT68">
            <v>0</v>
          </cell>
          <cell r="CB68">
            <v>0</v>
          </cell>
          <cell r="CC68">
            <v>0</v>
          </cell>
          <cell r="CD68">
            <v>0</v>
          </cell>
          <cell r="CE68">
            <v>0</v>
          </cell>
          <cell r="CF68">
            <v>0</v>
          </cell>
          <cell r="CI68">
            <v>0</v>
          </cell>
          <cell r="CJ68">
            <v>0</v>
          </cell>
          <cell r="CK68">
            <v>0</v>
          </cell>
          <cell r="CV68">
            <v>3.3172261313166723E-3</v>
          </cell>
          <cell r="DG68">
            <v>144310612</v>
          </cell>
          <cell r="DR68">
            <v>61444720.999999948</v>
          </cell>
          <cell r="EC68">
            <v>2.3486250674000151</v>
          </cell>
          <cell r="EN68">
            <v>2.4095909012463064E-2</v>
          </cell>
        </row>
        <row r="69">
          <cell r="B69">
            <v>23000</v>
          </cell>
          <cell r="C69" t="str">
            <v>University Of North Carolina At Asheville</v>
          </cell>
          <cell r="D69">
            <v>2.5507239281802501E-3</v>
          </cell>
          <cell r="E69">
            <v>4413347.1454994427</v>
          </cell>
          <cell r="F69">
            <v>3441187.9820692898</v>
          </cell>
          <cell r="G69">
            <v>253446</v>
          </cell>
          <cell r="H69">
            <v>-1231480.6743747857</v>
          </cell>
          <cell r="I69">
            <v>-50960.993860896808</v>
          </cell>
          <cell r="J69">
            <v>3724247.5576823335</v>
          </cell>
          <cell r="K69">
            <v>0</v>
          </cell>
          <cell r="L69">
            <v>-195678.14925371343</v>
          </cell>
          <cell r="M69">
            <v>35115.846064524587</v>
          </cell>
          <cell r="N69">
            <v>1323.7747042469862</v>
          </cell>
          <cell r="O69">
            <v>-597.40505121909632</v>
          </cell>
          <cell r="P69">
            <v>0</v>
          </cell>
          <cell r="Q69">
            <v>0</v>
          </cell>
          <cell r="R69">
            <v>0</v>
          </cell>
          <cell r="S69">
            <v>10389951.083479226</v>
          </cell>
          <cell r="T69">
            <v>1292965</v>
          </cell>
          <cell r="U69">
            <v>18621237.788411669</v>
          </cell>
          <cell r="V69">
            <v>140463.38425809835</v>
          </cell>
          <cell r="W69">
            <v>0</v>
          </cell>
          <cell r="X69">
            <v>20054666.172669768</v>
          </cell>
          <cell r="Y69">
            <v>25737.870000000112</v>
          </cell>
          <cell r="Z69">
            <v>0</v>
          </cell>
          <cell r="AA69">
            <v>0</v>
          </cell>
          <cell r="AB69">
            <v>254804.96930448402</v>
          </cell>
          <cell r="AC69">
            <v>280542.83930448414</v>
          </cell>
          <cell r="AD69" t="str">
            <v>N/A</v>
          </cell>
          <cell r="AE69">
            <v>3961847</v>
          </cell>
          <cell r="AF69">
            <v>3961848</v>
          </cell>
          <cell r="AG69">
            <v>3961848</v>
          </cell>
          <cell r="AH69">
            <v>3961848</v>
          </cell>
          <cell r="AI69">
            <v>3926733</v>
          </cell>
          <cell r="AJ69">
            <v>0</v>
          </cell>
          <cell r="AK69">
            <v>19774124</v>
          </cell>
          <cell r="AL69">
            <v>83016401</v>
          </cell>
          <cell r="AM69">
            <v>10389951.083479226</v>
          </cell>
          <cell r="AN69">
            <v>-2215314.13</v>
          </cell>
          <cell r="AO69">
            <v>18506896.203365285</v>
          </cell>
          <cell r="AP69">
            <v>0</v>
          </cell>
          <cell r="AQ69">
            <v>1267227.1299999999</v>
          </cell>
          <cell r="AR69">
            <v>0</v>
          </cell>
          <cell r="AS69">
            <v>0</v>
          </cell>
          <cell r="AT69">
            <v>110965161.28684451</v>
          </cell>
          <cell r="AU69">
            <v>2.5039261020446458E-3</v>
          </cell>
          <cell r="AV69">
            <v>0</v>
          </cell>
          <cell r="AW69">
            <v>0</v>
          </cell>
          <cell r="AY69">
            <v>0</v>
          </cell>
          <cell r="AZ69">
            <v>0</v>
          </cell>
          <cell r="BA69">
            <v>0</v>
          </cell>
          <cell r="BB69">
            <v>0</v>
          </cell>
          <cell r="BC69">
            <v>0</v>
          </cell>
          <cell r="BD69">
            <v>0</v>
          </cell>
          <cell r="BE69">
            <v>0</v>
          </cell>
          <cell r="BF69">
            <v>0</v>
          </cell>
          <cell r="BG69">
            <v>0</v>
          </cell>
          <cell r="BH69">
            <v>0</v>
          </cell>
          <cell r="BJ69">
            <v>0</v>
          </cell>
          <cell r="BL69">
            <v>0</v>
          </cell>
          <cell r="BM69">
            <v>0</v>
          </cell>
          <cell r="BN69">
            <v>0</v>
          </cell>
          <cell r="BO69">
            <v>0</v>
          </cell>
          <cell r="BQ69">
            <v>0</v>
          </cell>
          <cell r="BR69">
            <v>0</v>
          </cell>
          <cell r="BS69">
            <v>0</v>
          </cell>
          <cell r="BT69">
            <v>0</v>
          </cell>
          <cell r="CB69">
            <v>0</v>
          </cell>
          <cell r="CC69">
            <v>0</v>
          </cell>
          <cell r="CD69">
            <v>0</v>
          </cell>
          <cell r="CE69">
            <v>0</v>
          </cell>
          <cell r="CF69">
            <v>0</v>
          </cell>
          <cell r="CI69">
            <v>0</v>
          </cell>
          <cell r="CJ69">
            <v>0</v>
          </cell>
          <cell r="CK69">
            <v>0</v>
          </cell>
          <cell r="CV69">
            <v>2.5507239281802501E-3</v>
          </cell>
          <cell r="DG69">
            <v>110965161</v>
          </cell>
          <cell r="DR69">
            <v>37896518.979999989</v>
          </cell>
          <cell r="EC69">
            <v>2.9281095991577017</v>
          </cell>
          <cell r="EN69">
            <v>2.4095909012463064E-2</v>
          </cell>
        </row>
        <row r="70">
          <cell r="B70">
            <v>23100</v>
          </cell>
          <cell r="C70" t="str">
            <v>University Of North Carolina At Charlotte</v>
          </cell>
          <cell r="D70">
            <v>1.4787953680502413E-2</v>
          </cell>
          <cell r="E70">
            <v>25586607.959640902</v>
          </cell>
          <cell r="F70">
            <v>19950465.012121905</v>
          </cell>
          <cell r="G70">
            <v>1673013</v>
          </cell>
          <cell r="H70">
            <v>-7139572.797311876</v>
          </cell>
          <cell r="I70">
            <v>-295448.99328440969</v>
          </cell>
          <cell r="J70">
            <v>21591517.517547164</v>
          </cell>
          <cell r="K70">
            <v>0</v>
          </cell>
          <cell r="L70">
            <v>-1134454.1741586181</v>
          </cell>
          <cell r="M70">
            <v>203585.93076919852</v>
          </cell>
          <cell r="N70">
            <v>7674.652201107142</v>
          </cell>
          <cell r="O70">
            <v>-3463.48663151047</v>
          </cell>
          <cell r="P70">
            <v>0</v>
          </cell>
          <cell r="Q70">
            <v>0</v>
          </cell>
          <cell r="R70">
            <v>0</v>
          </cell>
          <cell r="S70">
            <v>60439924.620893866</v>
          </cell>
          <cell r="T70">
            <v>8788706</v>
          </cell>
          <cell r="U70">
            <v>107957587.58773582</v>
          </cell>
          <cell r="V70">
            <v>814343.72307679406</v>
          </cell>
          <cell r="W70">
            <v>0</v>
          </cell>
          <cell r="X70">
            <v>117560637.31081261</v>
          </cell>
          <cell r="Y70">
            <v>423641.47000000067</v>
          </cell>
          <cell r="Z70">
            <v>0</v>
          </cell>
          <cell r="AA70">
            <v>0</v>
          </cell>
          <cell r="AB70">
            <v>1477244.9664220484</v>
          </cell>
          <cell r="AC70">
            <v>1900886.4364220491</v>
          </cell>
          <cell r="AD70" t="str">
            <v>N/A</v>
          </cell>
          <cell r="AE70">
            <v>23172667</v>
          </cell>
          <cell r="AF70">
            <v>23172667</v>
          </cell>
          <cell r="AG70">
            <v>23172667</v>
          </cell>
          <cell r="AH70">
            <v>23172667</v>
          </cell>
          <cell r="AI70">
            <v>22969082</v>
          </cell>
          <cell r="AJ70">
            <v>0</v>
          </cell>
          <cell r="AK70">
            <v>115659750</v>
          </cell>
          <cell r="AL70">
            <v>479740661</v>
          </cell>
          <cell r="AM70">
            <v>60439924.620893866</v>
          </cell>
          <cell r="AN70">
            <v>-12514087.529999999</v>
          </cell>
          <cell r="AO70">
            <v>107294686.34439057</v>
          </cell>
          <cell r="AP70">
            <v>0</v>
          </cell>
          <cell r="AQ70">
            <v>8365064.5299999993</v>
          </cell>
          <cell r="AR70">
            <v>0</v>
          </cell>
          <cell r="AS70">
            <v>0</v>
          </cell>
          <cell r="AT70">
            <v>643326248.96528435</v>
          </cell>
          <cell r="AU70">
            <v>1.4469853589673579E-2</v>
          </cell>
          <cell r="AV70">
            <v>0</v>
          </cell>
          <cell r="AW70">
            <v>0</v>
          </cell>
          <cell r="AY70">
            <v>0</v>
          </cell>
          <cell r="AZ70">
            <v>0</v>
          </cell>
          <cell r="BA70">
            <v>0</v>
          </cell>
          <cell r="BB70">
            <v>0</v>
          </cell>
          <cell r="BC70">
            <v>0</v>
          </cell>
          <cell r="BD70">
            <v>0</v>
          </cell>
          <cell r="BE70">
            <v>0</v>
          </cell>
          <cell r="BF70">
            <v>0</v>
          </cell>
          <cell r="BG70">
            <v>0</v>
          </cell>
          <cell r="BH70">
            <v>0</v>
          </cell>
          <cell r="BJ70">
            <v>0</v>
          </cell>
          <cell r="BL70">
            <v>0</v>
          </cell>
          <cell r="BM70">
            <v>0</v>
          </cell>
          <cell r="BN70">
            <v>0</v>
          </cell>
          <cell r="BO70">
            <v>0</v>
          </cell>
          <cell r="BQ70">
            <v>0</v>
          </cell>
          <cell r="BR70">
            <v>0</v>
          </cell>
          <cell r="BS70">
            <v>0</v>
          </cell>
          <cell r="BT70">
            <v>0</v>
          </cell>
          <cell r="CB70">
            <v>0</v>
          </cell>
          <cell r="CC70">
            <v>0</v>
          </cell>
          <cell r="CD70">
            <v>0</v>
          </cell>
          <cell r="CE70">
            <v>0</v>
          </cell>
          <cell r="CF70">
            <v>0</v>
          </cell>
          <cell r="CI70">
            <v>0</v>
          </cell>
          <cell r="CJ70">
            <v>0</v>
          </cell>
          <cell r="CK70">
            <v>0</v>
          </cell>
          <cell r="CV70">
            <v>1.4787953680502413E-2</v>
          </cell>
          <cell r="DG70">
            <v>643326249</v>
          </cell>
          <cell r="DR70">
            <v>214830271.9000006</v>
          </cell>
          <cell r="EC70">
            <v>2.9945791312848877</v>
          </cell>
          <cell r="EN70">
            <v>2.4095909012463064E-2</v>
          </cell>
        </row>
        <row r="71">
          <cell r="B71">
            <v>23200</v>
          </cell>
          <cell r="C71" t="str">
            <v>University Of North Carolina At Wilmington</v>
          </cell>
          <cell r="D71">
            <v>7.7945945589833572E-3</v>
          </cell>
          <cell r="E71">
            <v>13486466.044859931</v>
          </cell>
          <cell r="F71">
            <v>10515706.864682984</v>
          </cell>
          <cell r="G71">
            <v>1707341</v>
          </cell>
          <cell r="H71">
            <v>-3763203.2451363518</v>
          </cell>
          <cell r="I71">
            <v>-155728.45068808264</v>
          </cell>
          <cell r="J71">
            <v>11380690.567374645</v>
          </cell>
          <cell r="K71">
            <v>0</v>
          </cell>
          <cell r="L71">
            <v>-597960.3753406062</v>
          </cell>
          <cell r="M71">
            <v>107308.27419018831</v>
          </cell>
          <cell r="N71">
            <v>4045.2386842211827</v>
          </cell>
          <cell r="O71">
            <v>-1825.5719916594921</v>
          </cell>
          <cell r="P71">
            <v>0</v>
          </cell>
          <cell r="Q71">
            <v>0</v>
          </cell>
          <cell r="R71">
            <v>0</v>
          </cell>
          <cell r="S71">
            <v>32682840.346635271</v>
          </cell>
          <cell r="T71">
            <v>8768783</v>
          </cell>
          <cell r="U71">
            <v>56903452.836873226</v>
          </cell>
          <cell r="V71">
            <v>429233.09676075325</v>
          </cell>
          <cell r="W71">
            <v>0</v>
          </cell>
          <cell r="X71">
            <v>66101468.933633976</v>
          </cell>
          <cell r="Y71">
            <v>232081.92000000086</v>
          </cell>
          <cell r="Z71">
            <v>0</v>
          </cell>
          <cell r="AA71">
            <v>0</v>
          </cell>
          <cell r="AB71">
            <v>778642.25344041316</v>
          </cell>
          <cell r="AC71">
            <v>1010724.173440414</v>
          </cell>
          <cell r="AD71" t="str">
            <v>N/A</v>
          </cell>
          <cell r="AE71">
            <v>13039611</v>
          </cell>
          <cell r="AF71">
            <v>13039611</v>
          </cell>
          <cell r="AG71">
            <v>13039611</v>
          </cell>
          <cell r="AH71">
            <v>13039611</v>
          </cell>
          <cell r="AI71">
            <v>12932303</v>
          </cell>
          <cell r="AJ71">
            <v>0</v>
          </cell>
          <cell r="AK71">
            <v>65090747</v>
          </cell>
          <cell r="AL71">
            <v>247903292</v>
          </cell>
          <cell r="AM71">
            <v>32682840.346635271</v>
          </cell>
          <cell r="AN71">
            <v>-6585519.0799999991</v>
          </cell>
          <cell r="AO71">
            <v>56554043.680193573</v>
          </cell>
          <cell r="AP71">
            <v>0</v>
          </cell>
          <cell r="AQ71">
            <v>8536701.0799999982</v>
          </cell>
          <cell r="AR71">
            <v>0</v>
          </cell>
          <cell r="AS71">
            <v>0</v>
          </cell>
          <cell r="AT71">
            <v>339091358.02682883</v>
          </cell>
          <cell r="AU71">
            <v>7.47721556569761E-3</v>
          </cell>
          <cell r="AV71">
            <v>0</v>
          </cell>
          <cell r="AW71">
            <v>0</v>
          </cell>
          <cell r="AY71">
            <v>0</v>
          </cell>
          <cell r="AZ71">
            <v>0</v>
          </cell>
          <cell r="BA71">
            <v>0</v>
          </cell>
          <cell r="BB71">
            <v>0</v>
          </cell>
          <cell r="BC71">
            <v>0</v>
          </cell>
          <cell r="BD71">
            <v>0</v>
          </cell>
          <cell r="BE71">
            <v>0</v>
          </cell>
          <cell r="BF71">
            <v>0</v>
          </cell>
          <cell r="BG71">
            <v>0</v>
          </cell>
          <cell r="BH71">
            <v>0</v>
          </cell>
          <cell r="BJ71">
            <v>0</v>
          </cell>
          <cell r="BL71">
            <v>0</v>
          </cell>
          <cell r="BM71">
            <v>0</v>
          </cell>
          <cell r="BN71">
            <v>0</v>
          </cell>
          <cell r="BO71">
            <v>0</v>
          </cell>
          <cell r="BQ71">
            <v>0</v>
          </cell>
          <cell r="BR71">
            <v>0</v>
          </cell>
          <cell r="BS71">
            <v>0</v>
          </cell>
          <cell r="BT71">
            <v>0</v>
          </cell>
          <cell r="CB71">
            <v>0</v>
          </cell>
          <cell r="CC71">
            <v>0</v>
          </cell>
          <cell r="CD71">
            <v>0</v>
          </cell>
          <cell r="CE71">
            <v>0</v>
          </cell>
          <cell r="CF71">
            <v>0</v>
          </cell>
          <cell r="CI71">
            <v>0</v>
          </cell>
          <cell r="CJ71">
            <v>0</v>
          </cell>
          <cell r="CK71">
            <v>0</v>
          </cell>
          <cell r="CV71">
            <v>7.7945945589833572E-3</v>
          </cell>
          <cell r="DG71">
            <v>339091357</v>
          </cell>
          <cell r="DR71">
            <v>113827268.77999999</v>
          </cell>
          <cell r="EC71">
            <v>2.9789993262104875</v>
          </cell>
          <cell r="EN71">
            <v>2.4095909012463064E-2</v>
          </cell>
        </row>
        <row r="72">
          <cell r="B72">
            <v>30000</v>
          </cell>
          <cell r="C72" t="str">
            <v>Yancey County Schools</v>
          </cell>
          <cell r="D72">
            <v>8.7413810180883708E-4</v>
          </cell>
          <cell r="E72">
            <v>1512462.7380363487</v>
          </cell>
          <cell r="F72">
            <v>1179301.8826461027</v>
          </cell>
          <cell r="G72">
            <v>-89839</v>
          </cell>
          <cell r="H72">
            <v>-422030.84670171747</v>
          </cell>
          <cell r="I72">
            <v>-17464.432723472757</v>
          </cell>
          <cell r="J72">
            <v>1276306.9553596072</v>
          </cell>
          <cell r="K72">
            <v>0</v>
          </cell>
          <cell r="L72">
            <v>-67059.286214536944</v>
          </cell>
          <cell r="M72">
            <v>12034.269441363733</v>
          </cell>
          <cell r="N72">
            <v>453.66019207675026</v>
          </cell>
          <cell r="O72">
            <v>-204.73188482464772</v>
          </cell>
          <cell r="P72">
            <v>0</v>
          </cell>
          <cell r="Q72">
            <v>0</v>
          </cell>
          <cell r="R72">
            <v>0</v>
          </cell>
          <cell r="S72">
            <v>3383961.208150947</v>
          </cell>
          <cell r="T72">
            <v>0</v>
          </cell>
          <cell r="U72">
            <v>6381534.7767980359</v>
          </cell>
          <cell r="V72">
            <v>48137.077765454931</v>
          </cell>
          <cell r="W72">
            <v>0</v>
          </cell>
          <cell r="X72">
            <v>6429671.8545634905</v>
          </cell>
          <cell r="Y72">
            <v>449197.74</v>
          </cell>
          <cell r="Z72">
            <v>0</v>
          </cell>
          <cell r="AA72">
            <v>0</v>
          </cell>
          <cell r="AB72">
            <v>87322.163617363782</v>
          </cell>
          <cell r="AC72">
            <v>536519.90361736377</v>
          </cell>
          <cell r="AD72" t="str">
            <v>N/A</v>
          </cell>
          <cell r="AE72">
            <v>1181038</v>
          </cell>
          <cell r="AF72">
            <v>1181037</v>
          </cell>
          <cell r="AG72">
            <v>1181037</v>
          </cell>
          <cell r="AH72">
            <v>1181037</v>
          </cell>
          <cell r="AI72">
            <v>1169003</v>
          </cell>
          <cell r="AJ72">
            <v>0</v>
          </cell>
          <cell r="AK72">
            <v>5893152</v>
          </cell>
          <cell r="AL72">
            <v>29498154</v>
          </cell>
          <cell r="AM72">
            <v>3383961.208150947</v>
          </cell>
          <cell r="AN72">
            <v>-747288.26</v>
          </cell>
          <cell r="AO72">
            <v>6342349.6909461282</v>
          </cell>
          <cell r="AP72">
            <v>0</v>
          </cell>
          <cell r="AQ72">
            <v>-449197.74</v>
          </cell>
          <cell r="AR72">
            <v>0</v>
          </cell>
          <cell r="AS72">
            <v>0</v>
          </cell>
          <cell r="AT72">
            <v>38027978.89909707</v>
          </cell>
          <cell r="AU72">
            <v>8.8971815419173334E-4</v>
          </cell>
          <cell r="AV72">
            <v>0</v>
          </cell>
          <cell r="AW72">
            <v>0</v>
          </cell>
          <cell r="AY72">
            <v>0</v>
          </cell>
          <cell r="AZ72">
            <v>0</v>
          </cell>
          <cell r="BA72">
            <v>0</v>
          </cell>
          <cell r="BB72">
            <v>0</v>
          </cell>
          <cell r="BC72">
            <v>0</v>
          </cell>
          <cell r="BD72">
            <v>0</v>
          </cell>
          <cell r="BE72">
            <v>0</v>
          </cell>
          <cell r="BF72">
            <v>0</v>
          </cell>
          <cell r="BG72">
            <v>0</v>
          </cell>
          <cell r="BH72">
            <v>0</v>
          </cell>
          <cell r="BJ72">
            <v>0</v>
          </cell>
          <cell r="BL72">
            <v>0</v>
          </cell>
          <cell r="BM72">
            <v>0</v>
          </cell>
          <cell r="BN72">
            <v>0</v>
          </cell>
          <cell r="BO72">
            <v>0</v>
          </cell>
          <cell r="BQ72">
            <v>0</v>
          </cell>
          <cell r="BR72">
            <v>0</v>
          </cell>
          <cell r="BS72">
            <v>0</v>
          </cell>
          <cell r="BT72">
            <v>0</v>
          </cell>
          <cell r="CB72">
            <v>0</v>
          </cell>
          <cell r="CC72">
            <v>0</v>
          </cell>
          <cell r="CD72">
            <v>0</v>
          </cell>
          <cell r="CE72">
            <v>0</v>
          </cell>
          <cell r="CF72">
            <v>0</v>
          </cell>
          <cell r="CI72">
            <v>0</v>
          </cell>
          <cell r="CJ72">
            <v>0</v>
          </cell>
          <cell r="CK72">
            <v>0</v>
          </cell>
          <cell r="CV72">
            <v>8.7413810180883708E-4</v>
          </cell>
          <cell r="DG72">
            <v>38027979</v>
          </cell>
          <cell r="DR72">
            <v>13112906.86999999</v>
          </cell>
          <cell r="EC72">
            <v>2.9000418730191155</v>
          </cell>
          <cell r="EN72">
            <v>2.4095909012463064E-2</v>
          </cell>
        </row>
        <row r="73">
          <cell r="B73">
            <v>30100</v>
          </cell>
          <cell r="C73" t="str">
            <v>Alamance County Schools</v>
          </cell>
          <cell r="D73">
            <v>7.7277866075530473E-3</v>
          </cell>
          <cell r="E73">
            <v>13370872.711342268</v>
          </cell>
          <cell r="F73">
            <v>10425576.091599805</v>
          </cell>
          <cell r="G73">
            <v>1425662</v>
          </cell>
          <cell r="H73">
            <v>-3730948.5976725272</v>
          </cell>
          <cell r="I73">
            <v>-154393.69251802537</v>
          </cell>
          <cell r="J73">
            <v>11283145.965546411</v>
          </cell>
          <cell r="K73">
            <v>0</v>
          </cell>
          <cell r="L73">
            <v>-592835.22002807446</v>
          </cell>
          <cell r="M73">
            <v>106388.5283437663</v>
          </cell>
          <cell r="N73">
            <v>4010.5666935878803</v>
          </cell>
          <cell r="O73">
            <v>-1809.9249013549993</v>
          </cell>
          <cell r="P73">
            <v>0</v>
          </cell>
          <cell r="Q73">
            <v>0</v>
          </cell>
          <cell r="R73">
            <v>0</v>
          </cell>
          <cell r="S73">
            <v>32135668.428405862</v>
          </cell>
          <cell r="T73">
            <v>7473060</v>
          </cell>
          <cell r="U73">
            <v>56415729.827732056</v>
          </cell>
          <cell r="V73">
            <v>425554.11337506521</v>
          </cell>
          <cell r="W73">
            <v>0</v>
          </cell>
          <cell r="X73">
            <v>64314343.941107124</v>
          </cell>
          <cell r="Y73">
            <v>344752.54999999981</v>
          </cell>
          <cell r="Z73">
            <v>0</v>
          </cell>
          <cell r="AA73">
            <v>0</v>
          </cell>
          <cell r="AB73">
            <v>771968.4625901269</v>
          </cell>
          <cell r="AC73">
            <v>1116721.0125901266</v>
          </cell>
          <cell r="AD73" t="str">
            <v>N/A</v>
          </cell>
          <cell r="AE73">
            <v>12660802</v>
          </cell>
          <cell r="AF73">
            <v>12660803</v>
          </cell>
          <cell r="AG73">
            <v>12660803</v>
          </cell>
          <cell r="AH73">
            <v>12660803</v>
          </cell>
          <cell r="AI73">
            <v>12554414</v>
          </cell>
          <cell r="AJ73">
            <v>0</v>
          </cell>
          <cell r="AK73">
            <v>63197625</v>
          </cell>
          <cell r="AL73">
            <v>247243176</v>
          </cell>
          <cell r="AM73">
            <v>32135668.428405862</v>
          </cell>
          <cell r="AN73">
            <v>-6391482.4500000002</v>
          </cell>
          <cell r="AO73">
            <v>56069315.478516996</v>
          </cell>
          <cell r="AP73">
            <v>0</v>
          </cell>
          <cell r="AQ73">
            <v>7128307.4500000002</v>
          </cell>
          <cell r="AR73">
            <v>0</v>
          </cell>
          <cell r="AS73">
            <v>0</v>
          </cell>
          <cell r="AT73">
            <v>336184984.90692288</v>
          </cell>
          <cell r="AU73">
            <v>7.4573052725717048E-3</v>
          </cell>
          <cell r="AV73">
            <v>0</v>
          </cell>
          <cell r="AW73">
            <v>0</v>
          </cell>
          <cell r="AY73">
            <v>0</v>
          </cell>
          <cell r="AZ73">
            <v>0</v>
          </cell>
          <cell r="BA73">
            <v>0</v>
          </cell>
          <cell r="BB73">
            <v>0</v>
          </cell>
          <cell r="BC73">
            <v>0</v>
          </cell>
          <cell r="BD73">
            <v>0</v>
          </cell>
          <cell r="BE73">
            <v>0</v>
          </cell>
          <cell r="BF73">
            <v>0</v>
          </cell>
          <cell r="BG73">
            <v>0</v>
          </cell>
          <cell r="BH73">
            <v>0</v>
          </cell>
          <cell r="BJ73">
            <v>0</v>
          </cell>
          <cell r="BL73">
            <v>0</v>
          </cell>
          <cell r="BM73">
            <v>0</v>
          </cell>
          <cell r="BN73">
            <v>0</v>
          </cell>
          <cell r="BO73">
            <v>0</v>
          </cell>
          <cell r="BQ73">
            <v>0</v>
          </cell>
          <cell r="BR73">
            <v>0</v>
          </cell>
          <cell r="BS73">
            <v>0</v>
          </cell>
          <cell r="BT73">
            <v>0</v>
          </cell>
          <cell r="CB73">
            <v>0</v>
          </cell>
          <cell r="CC73">
            <v>0</v>
          </cell>
          <cell r="CD73">
            <v>0</v>
          </cell>
          <cell r="CE73">
            <v>0</v>
          </cell>
          <cell r="CF73">
            <v>0</v>
          </cell>
          <cell r="CI73">
            <v>0</v>
          </cell>
          <cell r="CJ73">
            <v>0</v>
          </cell>
          <cell r="CK73">
            <v>0</v>
          </cell>
          <cell r="CV73">
            <v>7.7277866075530473E-3</v>
          </cell>
          <cell r="DG73">
            <v>336184984</v>
          </cell>
          <cell r="DR73">
            <v>110519985.77999982</v>
          </cell>
          <cell r="EC73">
            <v>3.0418478759959946</v>
          </cell>
          <cell r="EN73">
            <v>2.4095909012463064E-2</v>
          </cell>
        </row>
        <row r="74">
          <cell r="B74">
            <v>30102</v>
          </cell>
          <cell r="C74" t="str">
            <v>Clover Garden Charter School</v>
          </cell>
          <cell r="D74">
            <v>1.4425642015125479E-4</v>
          </cell>
          <cell r="E74">
            <v>249597.24298690105</v>
          </cell>
          <cell r="F74">
            <v>194616.69445151981</v>
          </cell>
          <cell r="G74">
            <v>145691</v>
          </cell>
          <cell r="H74">
            <v>-69646.499806625055</v>
          </cell>
          <cell r="I74">
            <v>-2882.1035708743884</v>
          </cell>
          <cell r="J74">
            <v>210625.15409560309</v>
          </cell>
          <cell r="K74">
            <v>0</v>
          </cell>
          <cell r="L74">
            <v>-11066.595252157322</v>
          </cell>
          <cell r="M74">
            <v>1985.9798184685681</v>
          </cell>
          <cell r="N74">
            <v>74.866196930098212</v>
          </cell>
          <cell r="O74">
            <v>-33.786296163625387</v>
          </cell>
          <cell r="P74">
            <v>0</v>
          </cell>
          <cell r="Q74">
            <v>0</v>
          </cell>
          <cell r="R74">
            <v>0</v>
          </cell>
          <cell r="S74">
            <v>718961.95262360224</v>
          </cell>
          <cell r="T74">
            <v>741587</v>
          </cell>
          <cell r="U74">
            <v>1053125.7704780155</v>
          </cell>
          <cell r="V74">
            <v>7943.9192738742722</v>
          </cell>
          <cell r="W74">
            <v>0</v>
          </cell>
          <cell r="X74">
            <v>1802656.6897518898</v>
          </cell>
          <cell r="Y74">
            <v>13132.039999999994</v>
          </cell>
          <cell r="Z74">
            <v>0</v>
          </cell>
          <cell r="AA74">
            <v>0</v>
          </cell>
          <cell r="AB74">
            <v>14410.517854371941</v>
          </cell>
          <cell r="AC74">
            <v>27542.557854371935</v>
          </cell>
          <cell r="AD74" t="str">
            <v>N/A</v>
          </cell>
          <cell r="AE74">
            <v>355420</v>
          </cell>
          <cell r="AF74">
            <v>355420</v>
          </cell>
          <cell r="AG74">
            <v>355420</v>
          </cell>
          <cell r="AH74">
            <v>355420</v>
          </cell>
          <cell r="AI74">
            <v>353434</v>
          </cell>
          <cell r="AJ74">
            <v>0</v>
          </cell>
          <cell r="AK74">
            <v>1775114</v>
          </cell>
          <cell r="AL74">
            <v>3892844</v>
          </cell>
          <cell r="AM74">
            <v>718961.95262360224</v>
          </cell>
          <cell r="AN74">
            <v>-111275.96</v>
          </cell>
          <cell r="AO74">
            <v>1046659.1718975179</v>
          </cell>
          <cell r="AP74">
            <v>0</v>
          </cell>
          <cell r="AQ74">
            <v>728454.96</v>
          </cell>
          <cell r="AR74">
            <v>0</v>
          </cell>
          <cell r="AS74">
            <v>0</v>
          </cell>
          <cell r="AT74">
            <v>6275644.1245211195</v>
          </cell>
          <cell r="AU74">
            <v>1.1741527525209222E-4</v>
          </cell>
          <cell r="AV74">
            <v>0</v>
          </cell>
          <cell r="AW74">
            <v>0</v>
          </cell>
          <cell r="AY74">
            <v>0</v>
          </cell>
          <cell r="AZ74">
            <v>0</v>
          </cell>
          <cell r="BA74">
            <v>0</v>
          </cell>
          <cell r="BB74">
            <v>0</v>
          </cell>
          <cell r="BC74">
            <v>0</v>
          </cell>
          <cell r="BD74">
            <v>0</v>
          </cell>
          <cell r="BE74">
            <v>0</v>
          </cell>
          <cell r="BF74">
            <v>0</v>
          </cell>
          <cell r="BG74">
            <v>0</v>
          </cell>
          <cell r="BH74">
            <v>0</v>
          </cell>
          <cell r="BJ74">
            <v>0</v>
          </cell>
          <cell r="BL74">
            <v>0</v>
          </cell>
          <cell r="BM74">
            <v>0</v>
          </cell>
          <cell r="BN74">
            <v>0</v>
          </cell>
          <cell r="BO74">
            <v>0</v>
          </cell>
          <cell r="BQ74">
            <v>0</v>
          </cell>
          <cell r="BR74">
            <v>0</v>
          </cell>
          <cell r="BS74">
            <v>0</v>
          </cell>
          <cell r="BT74">
            <v>0</v>
          </cell>
          <cell r="CB74">
            <v>0</v>
          </cell>
          <cell r="CC74">
            <v>0</v>
          </cell>
          <cell r="CD74">
            <v>0</v>
          </cell>
          <cell r="CE74">
            <v>0</v>
          </cell>
          <cell r="CF74">
            <v>0</v>
          </cell>
          <cell r="CI74">
            <v>0</v>
          </cell>
          <cell r="CJ74">
            <v>0</v>
          </cell>
          <cell r="CK74">
            <v>0</v>
          </cell>
          <cell r="CV74">
            <v>1.4425642015125479E-4</v>
          </cell>
          <cell r="DG74">
            <v>6275645</v>
          </cell>
          <cell r="DR74">
            <v>1936670.5900000003</v>
          </cell>
          <cell r="EC74">
            <v>3.2404297521758716</v>
          </cell>
          <cell r="EN74">
            <v>2.4095909012463064E-2</v>
          </cell>
        </row>
        <row r="75">
          <cell r="B75">
            <v>30103</v>
          </cell>
          <cell r="C75" t="str">
            <v>River Mill Academy Charter</v>
          </cell>
          <cell r="D75">
            <v>1.6505168097535305E-4</v>
          </cell>
          <cell r="E75">
            <v>285577.89302276215</v>
          </cell>
          <cell r="F75">
            <v>222671.63244041312</v>
          </cell>
          <cell r="G75">
            <v>15632</v>
          </cell>
          <cell r="H75">
            <v>-79686.379677799574</v>
          </cell>
          <cell r="I75">
            <v>-3297.5727431688083</v>
          </cell>
          <cell r="J75">
            <v>240987.78898520774</v>
          </cell>
          <cell r="K75">
            <v>0</v>
          </cell>
          <cell r="L75">
            <v>-12661.898493857356</v>
          </cell>
          <cell r="M75">
            <v>2272.2684167378629</v>
          </cell>
          <cell r="N75">
            <v>85.658521392588725</v>
          </cell>
          <cell r="O75">
            <v>-38.65675420123744</v>
          </cell>
          <cell r="P75">
            <v>0</v>
          </cell>
          <cell r="Q75">
            <v>0</v>
          </cell>
          <cell r="R75">
            <v>0</v>
          </cell>
          <cell r="S75">
            <v>671542.7337174865</v>
          </cell>
          <cell r="T75">
            <v>91250</v>
          </cell>
          <cell r="U75">
            <v>1204938.9449260386</v>
          </cell>
          <cell r="V75">
            <v>9089.0736669514517</v>
          </cell>
          <cell r="W75">
            <v>0</v>
          </cell>
          <cell r="X75">
            <v>1305278.01859299</v>
          </cell>
          <cell r="Y75">
            <v>13090.050000000003</v>
          </cell>
          <cell r="Z75">
            <v>0</v>
          </cell>
          <cell r="AA75">
            <v>0</v>
          </cell>
          <cell r="AB75">
            <v>16487.86371584404</v>
          </cell>
          <cell r="AC75">
            <v>29577.913715844043</v>
          </cell>
          <cell r="AD75" t="str">
            <v>N/A</v>
          </cell>
          <cell r="AE75">
            <v>255594</v>
          </cell>
          <cell r="AF75">
            <v>255594</v>
          </cell>
          <cell r="AG75">
            <v>255594</v>
          </cell>
          <cell r="AH75">
            <v>255594</v>
          </cell>
          <cell r="AI75">
            <v>253322</v>
          </cell>
          <cell r="AJ75">
            <v>0</v>
          </cell>
          <cell r="AK75">
            <v>1275698</v>
          </cell>
          <cell r="AL75">
            <v>5362705</v>
          </cell>
          <cell r="AM75">
            <v>671542.7337174865</v>
          </cell>
          <cell r="AN75">
            <v>-129638.95</v>
          </cell>
          <cell r="AO75">
            <v>1197540.1548771462</v>
          </cell>
          <cell r="AP75">
            <v>0</v>
          </cell>
          <cell r="AQ75">
            <v>78159.95</v>
          </cell>
          <cell r="AR75">
            <v>0</v>
          </cell>
          <cell r="AS75">
            <v>0</v>
          </cell>
          <cell r="AT75">
            <v>7180308.888594632</v>
          </cell>
          <cell r="AU75">
            <v>1.617489716189338E-4</v>
          </cell>
          <cell r="AV75">
            <v>0</v>
          </cell>
          <cell r="AW75">
            <v>0</v>
          </cell>
          <cell r="AY75">
            <v>0</v>
          </cell>
          <cell r="AZ75">
            <v>0</v>
          </cell>
          <cell r="BA75">
            <v>0</v>
          </cell>
          <cell r="BB75">
            <v>0</v>
          </cell>
          <cell r="BC75">
            <v>0</v>
          </cell>
          <cell r="BD75">
            <v>0</v>
          </cell>
          <cell r="BE75">
            <v>0</v>
          </cell>
          <cell r="BF75">
            <v>0</v>
          </cell>
          <cell r="BG75">
            <v>0</v>
          </cell>
          <cell r="BH75">
            <v>0</v>
          </cell>
          <cell r="BJ75">
            <v>0</v>
          </cell>
          <cell r="BL75">
            <v>0</v>
          </cell>
          <cell r="BM75">
            <v>0</v>
          </cell>
          <cell r="BN75">
            <v>0</v>
          </cell>
          <cell r="BO75">
            <v>0</v>
          </cell>
          <cell r="BQ75">
            <v>0</v>
          </cell>
          <cell r="BR75">
            <v>0</v>
          </cell>
          <cell r="BS75">
            <v>0</v>
          </cell>
          <cell r="BT75">
            <v>0</v>
          </cell>
          <cell r="CB75">
            <v>0</v>
          </cell>
          <cell r="CC75">
            <v>0</v>
          </cell>
          <cell r="CD75">
            <v>0</v>
          </cell>
          <cell r="CE75">
            <v>0</v>
          </cell>
          <cell r="CF75">
            <v>0</v>
          </cell>
          <cell r="CI75">
            <v>0</v>
          </cell>
          <cell r="CJ75">
            <v>0</v>
          </cell>
          <cell r="CK75">
            <v>0</v>
          </cell>
          <cell r="CV75">
            <v>1.6505168097535305E-4</v>
          </cell>
          <cell r="DG75">
            <v>7180309</v>
          </cell>
          <cell r="DR75">
            <v>2194122.9700000007</v>
          </cell>
          <cell r="EC75">
            <v>3.2725189509319059</v>
          </cell>
          <cell r="EN75">
            <v>2.4095909012463064E-2</v>
          </cell>
        </row>
        <row r="76">
          <cell r="B76">
            <v>30104</v>
          </cell>
          <cell r="C76" t="str">
            <v>The Hawbridge School</v>
          </cell>
          <cell r="D76">
            <v>1.0524667875150715E-4</v>
          </cell>
          <cell r="E76">
            <v>182101.29450294518</v>
          </cell>
          <cell r="F76">
            <v>141988.55551207272</v>
          </cell>
          <cell r="G76">
            <v>140696</v>
          </cell>
          <cell r="H76">
            <v>-50812.73182593262</v>
          </cell>
          <cell r="I76">
            <v>-2102.7267163176575</v>
          </cell>
          <cell r="J76">
            <v>153668.01634785894</v>
          </cell>
          <cell r="K76">
            <v>0</v>
          </cell>
          <cell r="L76">
            <v>-8073.972681115536</v>
          </cell>
          <cell r="M76">
            <v>1448.932253706143</v>
          </cell>
          <cell r="N76">
            <v>54.62092133845718</v>
          </cell>
          <cell r="O76">
            <v>-24.649824630390491</v>
          </cell>
          <cell r="P76">
            <v>0</v>
          </cell>
          <cell r="Q76">
            <v>0</v>
          </cell>
          <cell r="R76">
            <v>0</v>
          </cell>
          <cell r="S76">
            <v>558943.33848992537</v>
          </cell>
          <cell r="T76">
            <v>720412</v>
          </cell>
          <cell r="U76">
            <v>768340.08173929469</v>
          </cell>
          <cell r="V76">
            <v>5795.729014824572</v>
          </cell>
          <cell r="W76">
            <v>0</v>
          </cell>
          <cell r="X76">
            <v>1494547.8107541194</v>
          </cell>
          <cell r="Y76">
            <v>16933.770000000004</v>
          </cell>
          <cell r="Z76">
            <v>0</v>
          </cell>
          <cell r="AA76">
            <v>0</v>
          </cell>
          <cell r="AB76">
            <v>10513.633581588289</v>
          </cell>
          <cell r="AC76">
            <v>27447.403581588293</v>
          </cell>
          <cell r="AD76" t="str">
            <v>N/A</v>
          </cell>
          <cell r="AE76">
            <v>293709</v>
          </cell>
          <cell r="AF76">
            <v>293710</v>
          </cell>
          <cell r="AG76">
            <v>293710</v>
          </cell>
          <cell r="AH76">
            <v>293710</v>
          </cell>
          <cell r="AI76">
            <v>292261</v>
          </cell>
          <cell r="AJ76">
            <v>0</v>
          </cell>
          <cell r="AK76">
            <v>1467100</v>
          </cell>
          <cell r="AL76">
            <v>2624905</v>
          </cell>
          <cell r="AM76">
            <v>558943.33848992537</v>
          </cell>
          <cell r="AN76">
            <v>-72361.23</v>
          </cell>
          <cell r="AO76">
            <v>763622.17717253102</v>
          </cell>
          <cell r="AP76">
            <v>0</v>
          </cell>
          <cell r="AQ76">
            <v>703478.23</v>
          </cell>
          <cell r="AR76">
            <v>0</v>
          </cell>
          <cell r="AS76">
            <v>0</v>
          </cell>
          <cell r="AT76">
            <v>4578587.5156624559</v>
          </cell>
          <cell r="AU76">
            <v>7.9171924691688201E-5</v>
          </cell>
          <cell r="AV76">
            <v>0</v>
          </cell>
          <cell r="AW76">
            <v>0</v>
          </cell>
          <cell r="AY76">
            <v>0</v>
          </cell>
          <cell r="AZ76">
            <v>0</v>
          </cell>
          <cell r="BA76">
            <v>0</v>
          </cell>
          <cell r="BB76">
            <v>0</v>
          </cell>
          <cell r="BC76">
            <v>0</v>
          </cell>
          <cell r="BD76">
            <v>0</v>
          </cell>
          <cell r="BE76">
            <v>0</v>
          </cell>
          <cell r="BF76">
            <v>0</v>
          </cell>
          <cell r="BG76">
            <v>0</v>
          </cell>
          <cell r="BH76">
            <v>0</v>
          </cell>
          <cell r="BJ76">
            <v>0</v>
          </cell>
          <cell r="BL76">
            <v>0</v>
          </cell>
          <cell r="BM76">
            <v>0</v>
          </cell>
          <cell r="BN76">
            <v>0</v>
          </cell>
          <cell r="BO76">
            <v>0</v>
          </cell>
          <cell r="BQ76">
            <v>0</v>
          </cell>
          <cell r="BR76">
            <v>0</v>
          </cell>
          <cell r="BS76">
            <v>0</v>
          </cell>
          <cell r="BT76">
            <v>0</v>
          </cell>
          <cell r="CB76">
            <v>0</v>
          </cell>
          <cell r="CC76">
            <v>0</v>
          </cell>
          <cell r="CD76">
            <v>0</v>
          </cell>
          <cell r="CE76">
            <v>0</v>
          </cell>
          <cell r="CF76">
            <v>0</v>
          </cell>
          <cell r="CI76">
            <v>0</v>
          </cell>
          <cell r="CJ76">
            <v>0</v>
          </cell>
          <cell r="CK76">
            <v>0</v>
          </cell>
          <cell r="CV76">
            <v>1.0524667875150715E-4</v>
          </cell>
          <cell r="DG76">
            <v>4578588</v>
          </cell>
          <cell r="DR76">
            <v>1290327.7399999995</v>
          </cell>
          <cell r="EC76">
            <v>3.5483915117565417</v>
          </cell>
          <cell r="EN76">
            <v>2.4095909012463064E-2</v>
          </cell>
        </row>
        <row r="77">
          <cell r="B77">
            <v>30105</v>
          </cell>
          <cell r="C77" t="str">
            <v>Alamance Community College</v>
          </cell>
          <cell r="D77">
            <v>7.1665148802620431E-4</v>
          </cell>
          <cell r="E77">
            <v>1239974.175196145</v>
          </cell>
          <cell r="F77">
            <v>966836.30113089026</v>
          </cell>
          <cell r="G77">
            <v>-119101</v>
          </cell>
          <cell r="H77">
            <v>-345996.85525192507</v>
          </cell>
          <cell r="I77">
            <v>-14318.002696497673</v>
          </cell>
          <cell r="J77">
            <v>1046364.7298338255</v>
          </cell>
          <cell r="K77">
            <v>0</v>
          </cell>
          <cell r="L77">
            <v>-54977.739961428582</v>
          </cell>
          <cell r="M77">
            <v>9866.1493928880809</v>
          </cell>
          <cell r="N77">
            <v>371.92778925583951</v>
          </cell>
          <cell r="O77">
            <v>-167.8469450106173</v>
          </cell>
          <cell r="P77">
            <v>0</v>
          </cell>
          <cell r="Q77">
            <v>0</v>
          </cell>
          <cell r="R77">
            <v>0</v>
          </cell>
          <cell r="S77">
            <v>2728851.8384881425</v>
          </cell>
          <cell r="T77">
            <v>58107.969999999972</v>
          </cell>
          <cell r="U77">
            <v>5231823.6491691275</v>
          </cell>
          <cell r="V77">
            <v>39464.597571552324</v>
          </cell>
          <cell r="W77">
            <v>0</v>
          </cell>
          <cell r="X77">
            <v>5329396.2167406799</v>
          </cell>
          <cell r="Y77">
            <v>653614</v>
          </cell>
          <cell r="Z77">
            <v>0</v>
          </cell>
          <cell r="AA77">
            <v>0</v>
          </cell>
          <cell r="AB77">
            <v>71590.013482488372</v>
          </cell>
          <cell r="AC77">
            <v>725204.01348248834</v>
          </cell>
          <cell r="AD77" t="str">
            <v>N/A</v>
          </cell>
          <cell r="AE77">
            <v>922812</v>
          </cell>
          <cell r="AF77">
            <v>922811</v>
          </cell>
          <cell r="AG77">
            <v>922811</v>
          </cell>
          <cell r="AH77">
            <v>922811</v>
          </cell>
          <cell r="AI77">
            <v>912945</v>
          </cell>
          <cell r="AJ77">
            <v>0</v>
          </cell>
          <cell r="AK77">
            <v>4604190</v>
          </cell>
          <cell r="AL77">
            <v>24544554</v>
          </cell>
          <cell r="AM77">
            <v>2728851.8384881425</v>
          </cell>
          <cell r="AN77">
            <v>-700821.97</v>
          </cell>
          <cell r="AO77">
            <v>5199698.2332581915</v>
          </cell>
          <cell r="AP77">
            <v>0</v>
          </cell>
          <cell r="AQ77">
            <v>-595506.03</v>
          </cell>
          <cell r="AR77">
            <v>0</v>
          </cell>
          <cell r="AS77">
            <v>0</v>
          </cell>
          <cell r="AT77">
            <v>31176776.071746334</v>
          </cell>
          <cell r="AU77">
            <v>7.4030852539940612E-4</v>
          </cell>
          <cell r="AV77">
            <v>0</v>
          </cell>
          <cell r="AW77">
            <v>0</v>
          </cell>
          <cell r="AY77">
            <v>0</v>
          </cell>
          <cell r="AZ77">
            <v>0</v>
          </cell>
          <cell r="BA77">
            <v>0</v>
          </cell>
          <cell r="BB77">
            <v>0</v>
          </cell>
          <cell r="BC77">
            <v>0</v>
          </cell>
          <cell r="BD77">
            <v>0</v>
          </cell>
          <cell r="BE77">
            <v>0</v>
          </cell>
          <cell r="BF77">
            <v>0</v>
          </cell>
          <cell r="BG77">
            <v>0</v>
          </cell>
          <cell r="BH77">
            <v>0</v>
          </cell>
          <cell r="BJ77">
            <v>0</v>
          </cell>
          <cell r="BL77">
            <v>0</v>
          </cell>
          <cell r="BM77">
            <v>0</v>
          </cell>
          <cell r="BN77">
            <v>0</v>
          </cell>
          <cell r="BO77">
            <v>0</v>
          </cell>
          <cell r="BQ77">
            <v>0</v>
          </cell>
          <cell r="BR77">
            <v>0</v>
          </cell>
          <cell r="BS77">
            <v>0</v>
          </cell>
          <cell r="BT77">
            <v>0</v>
          </cell>
          <cell r="CB77">
            <v>0</v>
          </cell>
          <cell r="CC77">
            <v>0</v>
          </cell>
          <cell r="CD77">
            <v>0</v>
          </cell>
          <cell r="CE77">
            <v>0</v>
          </cell>
          <cell r="CF77">
            <v>0</v>
          </cell>
          <cell r="CI77">
            <v>0</v>
          </cell>
          <cell r="CJ77">
            <v>0</v>
          </cell>
          <cell r="CK77">
            <v>0</v>
          </cell>
          <cell r="CV77">
            <v>7.1665148802620431E-4</v>
          </cell>
          <cell r="DG77">
            <v>31176776</v>
          </cell>
          <cell r="DR77">
            <v>12013260.689999999</v>
          </cell>
          <cell r="EC77">
            <v>2.595196824951278</v>
          </cell>
          <cell r="EN77">
            <v>2.4095909012463064E-2</v>
          </cell>
        </row>
        <row r="78">
          <cell r="B78">
            <v>30200</v>
          </cell>
          <cell r="C78" t="str">
            <v>Alexander County Schools</v>
          </cell>
          <cell r="D78">
            <v>1.6985906501332825E-3</v>
          </cell>
          <cell r="E78">
            <v>2938957.8834138797</v>
          </cell>
          <cell r="F78">
            <v>2291572.8617734034</v>
          </cell>
          <cell r="G78">
            <v>-231430</v>
          </cell>
          <cell r="H78">
            <v>-820073.68033951428</v>
          </cell>
          <cell r="I78">
            <v>-33936.196205825501</v>
          </cell>
          <cell r="J78">
            <v>2480069.2894954062</v>
          </cell>
          <cell r="K78">
            <v>0</v>
          </cell>
          <cell r="L78">
            <v>-130306.95759962885</v>
          </cell>
          <cell r="M78">
            <v>23384.517288499763</v>
          </cell>
          <cell r="N78">
            <v>881.53457560617096</v>
          </cell>
          <cell r="O78">
            <v>-397.82691616771609</v>
          </cell>
          <cell r="P78">
            <v>0</v>
          </cell>
          <cell r="Q78">
            <v>0</v>
          </cell>
          <cell r="R78">
            <v>0</v>
          </cell>
          <cell r="S78">
            <v>6518721.4254856585</v>
          </cell>
          <cell r="T78">
            <v>0</v>
          </cell>
          <cell r="U78">
            <v>12400346.447477031</v>
          </cell>
          <cell r="V78">
            <v>93538.069153999051</v>
          </cell>
          <cell r="W78">
            <v>0</v>
          </cell>
          <cell r="X78">
            <v>12493884.516631031</v>
          </cell>
          <cell r="Y78">
            <v>1157153.4000000001</v>
          </cell>
          <cell r="Z78">
            <v>0</v>
          </cell>
          <cell r="AA78">
            <v>0</v>
          </cell>
          <cell r="AB78">
            <v>169680.98102912752</v>
          </cell>
          <cell r="AC78">
            <v>1326834.3810291276</v>
          </cell>
          <cell r="AD78" t="str">
            <v>N/A</v>
          </cell>
          <cell r="AE78">
            <v>2238088</v>
          </cell>
          <cell r="AF78">
            <v>2238087</v>
          </cell>
          <cell r="AG78">
            <v>2238087</v>
          </cell>
          <cell r="AH78">
            <v>2238087</v>
          </cell>
          <cell r="AI78">
            <v>2214702</v>
          </cell>
          <cell r="AJ78">
            <v>0</v>
          </cell>
          <cell r="AK78">
            <v>11167051</v>
          </cell>
          <cell r="AL78">
            <v>57675940</v>
          </cell>
          <cell r="AM78">
            <v>6518721.4254856585</v>
          </cell>
          <cell r="AN78">
            <v>-1467244.5999999999</v>
          </cell>
          <cell r="AO78">
            <v>12324203.535601905</v>
          </cell>
          <cell r="AP78">
            <v>0</v>
          </cell>
          <cell r="AQ78">
            <v>-1157153.4000000001</v>
          </cell>
          <cell r="AR78">
            <v>0</v>
          </cell>
          <cell r="AS78">
            <v>0</v>
          </cell>
          <cell r="AT78">
            <v>73894466.961087555</v>
          </cell>
          <cell r="AU78">
            <v>1.7396115780678972E-3</v>
          </cell>
          <cell r="AV78">
            <v>0</v>
          </cell>
          <cell r="AW78">
            <v>0</v>
          </cell>
          <cell r="AY78">
            <v>0</v>
          </cell>
          <cell r="AZ78">
            <v>0</v>
          </cell>
          <cell r="BA78">
            <v>0</v>
          </cell>
          <cell r="BB78">
            <v>0</v>
          </cell>
          <cell r="BC78">
            <v>0</v>
          </cell>
          <cell r="BD78">
            <v>0</v>
          </cell>
          <cell r="BE78">
            <v>0</v>
          </cell>
          <cell r="BF78">
            <v>0</v>
          </cell>
          <cell r="BG78">
            <v>0</v>
          </cell>
          <cell r="BH78">
            <v>0</v>
          </cell>
          <cell r="BJ78">
            <v>0</v>
          </cell>
          <cell r="BL78">
            <v>0</v>
          </cell>
          <cell r="BM78">
            <v>0</v>
          </cell>
          <cell r="BN78">
            <v>0</v>
          </cell>
          <cell r="BO78">
            <v>0</v>
          </cell>
          <cell r="BQ78">
            <v>0</v>
          </cell>
          <cell r="BR78">
            <v>0</v>
          </cell>
          <cell r="BS78">
            <v>0</v>
          </cell>
          <cell r="BT78">
            <v>0</v>
          </cell>
          <cell r="CB78">
            <v>0</v>
          </cell>
          <cell r="CC78">
            <v>0</v>
          </cell>
          <cell r="CD78">
            <v>0</v>
          </cell>
          <cell r="CE78">
            <v>0</v>
          </cell>
          <cell r="CF78">
            <v>0</v>
          </cell>
          <cell r="CI78">
            <v>0</v>
          </cell>
          <cell r="CJ78">
            <v>0</v>
          </cell>
          <cell r="CK78">
            <v>0</v>
          </cell>
          <cell r="CV78">
            <v>1.6985906501332825E-3</v>
          </cell>
          <cell r="DG78">
            <v>73894467</v>
          </cell>
          <cell r="DR78">
            <v>25714708.279999994</v>
          </cell>
          <cell r="EC78">
            <v>2.873626494043199</v>
          </cell>
          <cell r="EN78">
            <v>2.4095909012463064E-2</v>
          </cell>
        </row>
        <row r="79">
          <cell r="B79">
            <v>30300</v>
          </cell>
          <cell r="C79" t="str">
            <v>Alleghany County Schools</v>
          </cell>
          <cell r="D79">
            <v>5.8215431358102669E-4</v>
          </cell>
          <cell r="E79">
            <v>1007262.7028343196</v>
          </cell>
          <cell r="F79">
            <v>785385.82928260346</v>
          </cell>
          <cell r="G79">
            <v>-50820</v>
          </cell>
          <cell r="H79">
            <v>-281062.08545682009</v>
          </cell>
          <cell r="I79">
            <v>-11630.879403582727</v>
          </cell>
          <cell r="J79">
            <v>849988.80380407965</v>
          </cell>
          <cell r="K79">
            <v>0</v>
          </cell>
          <cell r="L79">
            <v>-44659.822806802513</v>
          </cell>
          <cell r="M79">
            <v>8014.5252238625208</v>
          </cell>
          <cell r="N79">
            <v>302.12644566228124</v>
          </cell>
          <cell r="O79">
            <v>-136.34636178381226</v>
          </cell>
          <cell r="P79">
            <v>0</v>
          </cell>
          <cell r="Q79">
            <v>0</v>
          </cell>
          <cell r="R79">
            <v>0</v>
          </cell>
          <cell r="S79">
            <v>2262644.8535615378</v>
          </cell>
          <cell r="T79">
            <v>1218.9200000000419</v>
          </cell>
          <cell r="U79">
            <v>4249944.0190203981</v>
          </cell>
          <cell r="V79">
            <v>32058.100895450083</v>
          </cell>
          <cell r="W79">
            <v>0</v>
          </cell>
          <cell r="X79">
            <v>4283221.0399158485</v>
          </cell>
          <cell r="Y79">
            <v>255321</v>
          </cell>
          <cell r="Z79">
            <v>0</v>
          </cell>
          <cell r="AA79">
            <v>0</v>
          </cell>
          <cell r="AB79">
            <v>58154.39701791363</v>
          </cell>
          <cell r="AC79">
            <v>313475.39701791364</v>
          </cell>
          <cell r="AD79" t="str">
            <v>N/A</v>
          </cell>
          <cell r="AE79">
            <v>795552</v>
          </cell>
          <cell r="AF79">
            <v>795552</v>
          </cell>
          <cell r="AG79">
            <v>795552</v>
          </cell>
          <cell r="AH79">
            <v>795552</v>
          </cell>
          <cell r="AI79">
            <v>787538</v>
          </cell>
          <cell r="AJ79">
            <v>0</v>
          </cell>
          <cell r="AK79">
            <v>3969746</v>
          </cell>
          <cell r="AL79">
            <v>19607416</v>
          </cell>
          <cell r="AM79">
            <v>2262644.8535615378</v>
          </cell>
          <cell r="AN79">
            <v>-514114.92000000004</v>
          </cell>
          <cell r="AO79">
            <v>4223847.7228979347</v>
          </cell>
          <cell r="AP79">
            <v>0</v>
          </cell>
          <cell r="AQ79">
            <v>-254102.07999999996</v>
          </cell>
          <cell r="AR79">
            <v>0</v>
          </cell>
          <cell r="AS79">
            <v>0</v>
          </cell>
          <cell r="AT79">
            <v>25325691.576459475</v>
          </cell>
          <cell r="AU79">
            <v>5.9139542779070703E-4</v>
          </cell>
          <cell r="AV79">
            <v>0</v>
          </cell>
          <cell r="AW79">
            <v>0</v>
          </cell>
          <cell r="AY79">
            <v>0</v>
          </cell>
          <cell r="AZ79">
            <v>0</v>
          </cell>
          <cell r="BA79">
            <v>0</v>
          </cell>
          <cell r="BB79">
            <v>0</v>
          </cell>
          <cell r="BC79">
            <v>0</v>
          </cell>
          <cell r="BD79">
            <v>0</v>
          </cell>
          <cell r="BE79">
            <v>0</v>
          </cell>
          <cell r="BF79">
            <v>0</v>
          </cell>
          <cell r="BG79">
            <v>0</v>
          </cell>
          <cell r="BH79">
            <v>0</v>
          </cell>
          <cell r="BJ79">
            <v>0</v>
          </cell>
          <cell r="BL79">
            <v>0</v>
          </cell>
          <cell r="BM79">
            <v>0</v>
          </cell>
          <cell r="BN79">
            <v>0</v>
          </cell>
          <cell r="BO79">
            <v>0</v>
          </cell>
          <cell r="BQ79">
            <v>0</v>
          </cell>
          <cell r="BR79">
            <v>0</v>
          </cell>
          <cell r="BS79">
            <v>0</v>
          </cell>
          <cell r="BT79">
            <v>0</v>
          </cell>
          <cell r="CB79">
            <v>0</v>
          </cell>
          <cell r="CC79">
            <v>0</v>
          </cell>
          <cell r="CD79">
            <v>0</v>
          </cell>
          <cell r="CE79">
            <v>0</v>
          </cell>
          <cell r="CF79">
            <v>0</v>
          </cell>
          <cell r="CI79">
            <v>0</v>
          </cell>
          <cell r="CJ79">
            <v>0</v>
          </cell>
          <cell r="CK79">
            <v>0</v>
          </cell>
          <cell r="CV79">
            <v>5.8215431358102669E-4</v>
          </cell>
          <cell r="DG79">
            <v>25325691</v>
          </cell>
          <cell r="DR79">
            <v>8935775.4199999999</v>
          </cell>
          <cell r="EC79">
            <v>2.8341906336764224</v>
          </cell>
          <cell r="EN79">
            <v>2.4095909012463064E-2</v>
          </cell>
        </row>
        <row r="80">
          <cell r="B80">
            <v>30400</v>
          </cell>
          <cell r="C80" t="str">
            <v>Anson County Schools</v>
          </cell>
          <cell r="D80">
            <v>1.0721140620536731E-3</v>
          </cell>
          <cell r="E80">
            <v>1855007.3111165895</v>
          </cell>
          <cell r="F80">
            <v>1446391.741962706</v>
          </cell>
          <cell r="G80">
            <v>-415464</v>
          </cell>
          <cell r="H80">
            <v>-517612.95432958688</v>
          </cell>
          <cell r="I80">
            <v>-21419.80068124309</v>
          </cell>
          <cell r="J80">
            <v>1565366.6525992304</v>
          </cell>
          <cell r="K80">
            <v>0</v>
          </cell>
          <cell r="L80">
            <v>-82246.962571607073</v>
          </cell>
          <cell r="M80">
            <v>14759.80679475105</v>
          </cell>
          <cell r="N80">
            <v>556.40575592461528</v>
          </cell>
          <cell r="O80">
            <v>-251.09983447359076</v>
          </cell>
          <cell r="P80">
            <v>0</v>
          </cell>
          <cell r="Q80">
            <v>0</v>
          </cell>
          <cell r="R80">
            <v>0</v>
          </cell>
          <cell r="S80">
            <v>3845087.1008122903</v>
          </cell>
          <cell r="T80">
            <v>77784.530000000028</v>
          </cell>
          <cell r="U80">
            <v>7826833.262996152</v>
          </cell>
          <cell r="V80">
            <v>59039.2271790042</v>
          </cell>
          <cell r="W80">
            <v>0</v>
          </cell>
          <cell r="X80">
            <v>7963657.0201751562</v>
          </cell>
          <cell r="Y80">
            <v>2155105</v>
          </cell>
          <cell r="Z80">
            <v>0</v>
          </cell>
          <cell r="AA80">
            <v>0</v>
          </cell>
          <cell r="AB80">
            <v>107099.00340621544</v>
          </cell>
          <cell r="AC80">
            <v>2262204.0034062155</v>
          </cell>
          <cell r="AD80" t="str">
            <v>N/A</v>
          </cell>
          <cell r="AE80">
            <v>1143243</v>
          </cell>
          <cell r="AF80">
            <v>1143243</v>
          </cell>
          <cell r="AG80">
            <v>1143243</v>
          </cell>
          <cell r="AH80">
            <v>1143243</v>
          </cell>
          <cell r="AI80">
            <v>1128483</v>
          </cell>
          <cell r="AJ80">
            <v>0</v>
          </cell>
          <cell r="AK80">
            <v>5701455</v>
          </cell>
          <cell r="AL80">
            <v>38131524</v>
          </cell>
          <cell r="AM80">
            <v>3845087.1008122903</v>
          </cell>
          <cell r="AN80">
            <v>-1037458.53</v>
          </cell>
          <cell r="AO80">
            <v>7778773.4867689414</v>
          </cell>
          <cell r="AP80">
            <v>0</v>
          </cell>
          <cell r="AQ80">
            <v>-2077320.47</v>
          </cell>
          <cell r="AR80">
            <v>0</v>
          </cell>
          <cell r="AS80">
            <v>0</v>
          </cell>
          <cell r="AT80">
            <v>46640605.587581232</v>
          </cell>
          <cell r="AU80">
            <v>1.1501163195576055E-3</v>
          </cell>
          <cell r="AV80">
            <v>0</v>
          </cell>
          <cell r="AW80">
            <v>0</v>
          </cell>
          <cell r="AY80">
            <v>0</v>
          </cell>
          <cell r="AZ80">
            <v>0</v>
          </cell>
          <cell r="BA80">
            <v>0</v>
          </cell>
          <cell r="BB80">
            <v>0</v>
          </cell>
          <cell r="BC80">
            <v>0</v>
          </cell>
          <cell r="BD80">
            <v>0</v>
          </cell>
          <cell r="BE80">
            <v>0</v>
          </cell>
          <cell r="BF80">
            <v>0</v>
          </cell>
          <cell r="BG80">
            <v>0</v>
          </cell>
          <cell r="BH80">
            <v>0</v>
          </cell>
          <cell r="BJ80">
            <v>0</v>
          </cell>
          <cell r="BL80">
            <v>0</v>
          </cell>
          <cell r="BM80">
            <v>0</v>
          </cell>
          <cell r="BN80">
            <v>0</v>
          </cell>
          <cell r="BO80">
            <v>0</v>
          </cell>
          <cell r="BQ80">
            <v>0</v>
          </cell>
          <cell r="BR80">
            <v>0</v>
          </cell>
          <cell r="BS80">
            <v>0</v>
          </cell>
          <cell r="BT80">
            <v>0</v>
          </cell>
          <cell r="CB80">
            <v>0</v>
          </cell>
          <cell r="CC80">
            <v>0</v>
          </cell>
          <cell r="CD80">
            <v>0</v>
          </cell>
          <cell r="CE80">
            <v>0</v>
          </cell>
          <cell r="CF80">
            <v>0</v>
          </cell>
          <cell r="CI80">
            <v>0</v>
          </cell>
          <cell r="CJ80">
            <v>0</v>
          </cell>
          <cell r="CK80">
            <v>0</v>
          </cell>
          <cell r="CV80">
            <v>1.0721140620536731E-3</v>
          </cell>
          <cell r="DG80">
            <v>46640606</v>
          </cell>
          <cell r="DR80">
            <v>17862843.95999999</v>
          </cell>
          <cell r="EC80">
            <v>2.6110403306686014</v>
          </cell>
          <cell r="EN80">
            <v>2.4095909012463064E-2</v>
          </cell>
        </row>
        <row r="81">
          <cell r="B81">
            <v>30405</v>
          </cell>
          <cell r="C81" t="str">
            <v>South Piedmont Community College</v>
          </cell>
          <cell r="D81">
            <v>7.4381911771139971E-4</v>
          </cell>
          <cell r="E81">
            <v>1286980.5092005793</v>
          </cell>
          <cell r="F81">
            <v>1003488.2177656712</v>
          </cell>
          <cell r="G81">
            <v>-22799</v>
          </cell>
          <cell r="H81">
            <v>-359113.29272924847</v>
          </cell>
          <cell r="I81">
            <v>-14860.785627377258</v>
          </cell>
          <cell r="J81">
            <v>1086031.499485095</v>
          </cell>
          <cell r="K81">
            <v>0</v>
          </cell>
          <cell r="L81">
            <v>-57061.897889174972</v>
          </cell>
          <cell r="M81">
            <v>10240.16646757948</v>
          </cell>
          <cell r="N81">
            <v>386.0272457098622</v>
          </cell>
          <cell r="O81">
            <v>-174.20987555918691</v>
          </cell>
          <cell r="P81">
            <v>0</v>
          </cell>
          <cell r="Q81">
            <v>0</v>
          </cell>
          <cell r="R81">
            <v>0</v>
          </cell>
          <cell r="S81">
            <v>2933117.2340432755</v>
          </cell>
          <cell r="T81">
            <v>0</v>
          </cell>
          <cell r="U81">
            <v>5430157.4974254742</v>
          </cell>
          <cell r="V81">
            <v>40960.66587031792</v>
          </cell>
          <cell r="W81">
            <v>0</v>
          </cell>
          <cell r="X81">
            <v>5471118.1632957924</v>
          </cell>
          <cell r="Y81">
            <v>113993.44000000006</v>
          </cell>
          <cell r="Z81">
            <v>0</v>
          </cell>
          <cell r="AA81">
            <v>0</v>
          </cell>
          <cell r="AB81">
            <v>74303.928136886287</v>
          </cell>
          <cell r="AC81">
            <v>188297.36813688633</v>
          </cell>
          <cell r="AD81" t="str">
            <v>N/A</v>
          </cell>
          <cell r="AE81">
            <v>1058612</v>
          </cell>
          <cell r="AF81">
            <v>1058612</v>
          </cell>
          <cell r="AG81">
            <v>1058612</v>
          </cell>
          <cell r="AH81">
            <v>1058612</v>
          </cell>
          <cell r="AI81">
            <v>1048372</v>
          </cell>
          <cell r="AJ81">
            <v>0</v>
          </cell>
          <cell r="AK81">
            <v>5282820</v>
          </cell>
          <cell r="AL81">
            <v>24774399</v>
          </cell>
          <cell r="AM81">
            <v>2933117.2340432755</v>
          </cell>
          <cell r="AN81">
            <v>-631676.55999999994</v>
          </cell>
          <cell r="AO81">
            <v>5396814.2351589063</v>
          </cell>
          <cell r="AP81">
            <v>0</v>
          </cell>
          <cell r="AQ81">
            <v>-113993.44000000006</v>
          </cell>
          <cell r="AR81">
            <v>0</v>
          </cell>
          <cell r="AS81">
            <v>0</v>
          </cell>
          <cell r="AT81">
            <v>32358660.469202179</v>
          </cell>
          <cell r="AU81">
            <v>7.4724107298122365E-4</v>
          </cell>
          <cell r="AV81">
            <v>0</v>
          </cell>
          <cell r="AW81">
            <v>0</v>
          </cell>
          <cell r="AY81">
            <v>0</v>
          </cell>
          <cell r="AZ81">
            <v>0</v>
          </cell>
          <cell r="BA81">
            <v>0</v>
          </cell>
          <cell r="BB81">
            <v>0</v>
          </cell>
          <cell r="BC81">
            <v>0</v>
          </cell>
          <cell r="BD81">
            <v>0</v>
          </cell>
          <cell r="BE81">
            <v>0</v>
          </cell>
          <cell r="BF81">
            <v>0</v>
          </cell>
          <cell r="BG81">
            <v>0</v>
          </cell>
          <cell r="BH81">
            <v>0</v>
          </cell>
          <cell r="BJ81">
            <v>0</v>
          </cell>
          <cell r="BL81">
            <v>0</v>
          </cell>
          <cell r="BM81">
            <v>0</v>
          </cell>
          <cell r="BN81">
            <v>0</v>
          </cell>
          <cell r="BO81">
            <v>0</v>
          </cell>
          <cell r="BQ81">
            <v>0</v>
          </cell>
          <cell r="BR81">
            <v>0</v>
          </cell>
          <cell r="BS81">
            <v>0</v>
          </cell>
          <cell r="BT81">
            <v>0</v>
          </cell>
          <cell r="CB81">
            <v>0</v>
          </cell>
          <cell r="CC81">
            <v>0</v>
          </cell>
          <cell r="CD81">
            <v>0</v>
          </cell>
          <cell r="CE81">
            <v>0</v>
          </cell>
          <cell r="CF81">
            <v>0</v>
          </cell>
          <cell r="CI81">
            <v>0</v>
          </cell>
          <cell r="CJ81">
            <v>0</v>
          </cell>
          <cell r="CK81">
            <v>0</v>
          </cell>
          <cell r="CV81">
            <v>7.4381911771139971E-4</v>
          </cell>
          <cell r="DG81">
            <v>32358660</v>
          </cell>
          <cell r="DR81">
            <v>10981955.869999997</v>
          </cell>
          <cell r="EC81">
            <v>2.9465297787615321</v>
          </cell>
          <cell r="EN81">
            <v>2.4095909012463064E-2</v>
          </cell>
        </row>
        <row r="82">
          <cell r="B82">
            <v>30500</v>
          </cell>
          <cell r="C82" t="str">
            <v>Ashe County Schools</v>
          </cell>
          <cell r="D82">
            <v>1.1303530155867918E-3</v>
          </cell>
          <cell r="E82">
            <v>1955774.2802474413</v>
          </cell>
          <cell r="F82">
            <v>1524962.0587156597</v>
          </cell>
          <cell r="G82">
            <v>25543</v>
          </cell>
          <cell r="H82">
            <v>-545730.51929986326</v>
          </cell>
          <cell r="I82">
            <v>-22583.358571878358</v>
          </cell>
          <cell r="J82">
            <v>1650399.877113038</v>
          </cell>
          <cell r="K82">
            <v>0</v>
          </cell>
          <cell r="L82">
            <v>-86714.749350070371</v>
          </cell>
          <cell r="M82">
            <v>15561.583147195051</v>
          </cell>
          <cell r="N82">
            <v>586.63060802923326</v>
          </cell>
          <cell r="O82">
            <v>-264.73997978058253</v>
          </cell>
          <cell r="P82">
            <v>0</v>
          </cell>
          <cell r="Q82">
            <v>0</v>
          </cell>
          <cell r="R82">
            <v>0</v>
          </cell>
          <cell r="S82">
            <v>4517534.0626297714</v>
          </cell>
          <cell r="T82">
            <v>127714.52000000002</v>
          </cell>
          <cell r="U82">
            <v>8251999.3855651896</v>
          </cell>
          <cell r="V82">
            <v>62246.332588780206</v>
          </cell>
          <cell r="W82">
            <v>0</v>
          </cell>
          <cell r="X82">
            <v>8441960.2381539699</v>
          </cell>
          <cell r="Y82">
            <v>0</v>
          </cell>
          <cell r="Z82">
            <v>0</v>
          </cell>
          <cell r="AA82">
            <v>0</v>
          </cell>
          <cell r="AB82">
            <v>112916.79285939179</v>
          </cell>
          <cell r="AC82">
            <v>112916.79285939179</v>
          </cell>
          <cell r="AD82" t="str">
            <v>N/A</v>
          </cell>
          <cell r="AE82">
            <v>1668921</v>
          </cell>
          <cell r="AF82">
            <v>1668921</v>
          </cell>
          <cell r="AG82">
            <v>1668921</v>
          </cell>
          <cell r="AH82">
            <v>1668921</v>
          </cell>
          <cell r="AI82">
            <v>1653360</v>
          </cell>
          <cell r="AJ82">
            <v>0</v>
          </cell>
          <cell r="AK82">
            <v>8329044</v>
          </cell>
          <cell r="AL82">
            <v>37327809</v>
          </cell>
          <cell r="AM82">
            <v>4517534.0626297714</v>
          </cell>
          <cell r="AN82">
            <v>-1000188.52</v>
          </cell>
          <cell r="AO82">
            <v>8201328.925294579</v>
          </cell>
          <cell r="AP82">
            <v>0</v>
          </cell>
          <cell r="AQ82">
            <v>127714.52000000002</v>
          </cell>
          <cell r="AR82">
            <v>0</v>
          </cell>
          <cell r="AS82">
            <v>0</v>
          </cell>
          <cell r="AT82">
            <v>49174197.987924352</v>
          </cell>
          <cell r="AU82">
            <v>1.1258748290233754E-3</v>
          </cell>
          <cell r="AV82">
            <v>0</v>
          </cell>
          <cell r="AW82">
            <v>0</v>
          </cell>
          <cell r="AY82">
            <v>0</v>
          </cell>
          <cell r="AZ82">
            <v>0</v>
          </cell>
          <cell r="BA82">
            <v>0</v>
          </cell>
          <cell r="BB82">
            <v>0</v>
          </cell>
          <cell r="BC82">
            <v>0</v>
          </cell>
          <cell r="BD82">
            <v>0</v>
          </cell>
          <cell r="BE82">
            <v>0</v>
          </cell>
          <cell r="BF82">
            <v>0</v>
          </cell>
          <cell r="BG82">
            <v>0</v>
          </cell>
          <cell r="BH82">
            <v>0</v>
          </cell>
          <cell r="BJ82">
            <v>0</v>
          </cell>
          <cell r="BL82">
            <v>0</v>
          </cell>
          <cell r="BM82">
            <v>0</v>
          </cell>
          <cell r="BN82">
            <v>0</v>
          </cell>
          <cell r="BO82">
            <v>0</v>
          </cell>
          <cell r="BQ82">
            <v>0</v>
          </cell>
          <cell r="BR82">
            <v>0</v>
          </cell>
          <cell r="BS82">
            <v>0</v>
          </cell>
          <cell r="BT82">
            <v>0</v>
          </cell>
          <cell r="CB82">
            <v>0</v>
          </cell>
          <cell r="CC82">
            <v>0</v>
          </cell>
          <cell r="CD82">
            <v>0</v>
          </cell>
          <cell r="CE82">
            <v>0</v>
          </cell>
          <cell r="CF82">
            <v>0</v>
          </cell>
          <cell r="CI82">
            <v>0</v>
          </cell>
          <cell r="CJ82">
            <v>0</v>
          </cell>
          <cell r="CK82">
            <v>0</v>
          </cell>
          <cell r="CV82">
            <v>1.1303530155867918E-3</v>
          </cell>
          <cell r="DG82">
            <v>49174198</v>
          </cell>
          <cell r="DR82">
            <v>17406464.430000011</v>
          </cell>
          <cell r="EC82">
            <v>2.825053772278324</v>
          </cell>
          <cell r="EN82">
            <v>2.4095909012463064E-2</v>
          </cell>
        </row>
        <row r="83">
          <cell r="B83">
            <v>30600</v>
          </cell>
          <cell r="C83" t="str">
            <v>Avery County Schools</v>
          </cell>
          <cell r="D83">
            <v>8.8065594579946104E-4</v>
          </cell>
          <cell r="E83">
            <v>1523740.1278992938</v>
          </cell>
          <cell r="F83">
            <v>1188095.1221502849</v>
          </cell>
          <cell r="G83">
            <v>37218</v>
          </cell>
          <cell r="H83">
            <v>-425177.63919633668</v>
          </cell>
          <cell r="I83">
            <v>-17594.652934261871</v>
          </cell>
          <cell r="J83">
            <v>1285823.4946821334</v>
          </cell>
          <cell r="K83">
            <v>0</v>
          </cell>
          <cell r="L83">
            <v>-67559.300988820905</v>
          </cell>
          <cell r="M83">
            <v>12124.000675590491</v>
          </cell>
          <cell r="N83">
            <v>457.04282275100428</v>
          </cell>
          <cell r="O83">
            <v>-206.25842906569176</v>
          </cell>
          <cell r="P83">
            <v>0</v>
          </cell>
          <cell r="Q83">
            <v>0</v>
          </cell>
          <cell r="R83">
            <v>0</v>
          </cell>
          <cell r="S83">
            <v>3536919.9366815686</v>
          </cell>
          <cell r="T83">
            <v>186087.03999999992</v>
          </cell>
          <cell r="U83">
            <v>6429117.4734106669</v>
          </cell>
          <cell r="V83">
            <v>48496.002702361962</v>
          </cell>
          <cell r="W83">
            <v>0</v>
          </cell>
          <cell r="X83">
            <v>6663700.5161130289</v>
          </cell>
          <cell r="Y83">
            <v>0</v>
          </cell>
          <cell r="Z83">
            <v>0</v>
          </cell>
          <cell r="AA83">
            <v>0</v>
          </cell>
          <cell r="AB83">
            <v>87973.264671309356</v>
          </cell>
          <cell r="AC83">
            <v>87973.264671309356</v>
          </cell>
          <cell r="AD83" t="str">
            <v>N/A</v>
          </cell>
          <cell r="AE83">
            <v>1317571</v>
          </cell>
          <cell r="AF83">
            <v>1317571</v>
          </cell>
          <cell r="AG83">
            <v>1317571</v>
          </cell>
          <cell r="AH83">
            <v>1317571</v>
          </cell>
          <cell r="AI83">
            <v>1305447</v>
          </cell>
          <cell r="AJ83">
            <v>0</v>
          </cell>
          <cell r="AK83">
            <v>6575731</v>
          </cell>
          <cell r="AL83">
            <v>28980028</v>
          </cell>
          <cell r="AM83">
            <v>3536919.9366815686</v>
          </cell>
          <cell r="AN83">
            <v>-781149.03999999992</v>
          </cell>
          <cell r="AO83">
            <v>6389640.2114417199</v>
          </cell>
          <cell r="AP83">
            <v>0</v>
          </cell>
          <cell r="AQ83">
            <v>186087.03999999992</v>
          </cell>
          <cell r="AR83">
            <v>0</v>
          </cell>
          <cell r="AS83">
            <v>0</v>
          </cell>
          <cell r="AT83">
            <v>38311526.148123287</v>
          </cell>
          <cell r="AU83">
            <v>8.7409051284065005E-4</v>
          </cell>
          <cell r="AV83">
            <v>0</v>
          </cell>
          <cell r="AW83">
            <v>0</v>
          </cell>
          <cell r="AY83">
            <v>0</v>
          </cell>
          <cell r="AZ83">
            <v>0</v>
          </cell>
          <cell r="BA83">
            <v>0</v>
          </cell>
          <cell r="BB83">
            <v>0</v>
          </cell>
          <cell r="BC83">
            <v>0</v>
          </cell>
          <cell r="BD83">
            <v>0</v>
          </cell>
          <cell r="BE83">
            <v>0</v>
          </cell>
          <cell r="BF83">
            <v>0</v>
          </cell>
          <cell r="BG83">
            <v>0</v>
          </cell>
          <cell r="BH83">
            <v>0</v>
          </cell>
          <cell r="BJ83">
            <v>0</v>
          </cell>
          <cell r="BL83">
            <v>0</v>
          </cell>
          <cell r="BM83">
            <v>0</v>
          </cell>
          <cell r="BN83">
            <v>0</v>
          </cell>
          <cell r="BO83">
            <v>0</v>
          </cell>
          <cell r="BQ83">
            <v>0</v>
          </cell>
          <cell r="BR83">
            <v>0</v>
          </cell>
          <cell r="BS83">
            <v>0</v>
          </cell>
          <cell r="BT83">
            <v>0</v>
          </cell>
          <cell r="CB83">
            <v>0</v>
          </cell>
          <cell r="CC83">
            <v>0</v>
          </cell>
          <cell r="CD83">
            <v>0</v>
          </cell>
          <cell r="CE83">
            <v>0</v>
          </cell>
          <cell r="CF83">
            <v>0</v>
          </cell>
          <cell r="CI83">
            <v>0</v>
          </cell>
          <cell r="CJ83">
            <v>0</v>
          </cell>
          <cell r="CK83">
            <v>0</v>
          </cell>
          <cell r="CV83">
            <v>8.8065594579946104E-4</v>
          </cell>
          <cell r="DG83">
            <v>38311527</v>
          </cell>
          <cell r="DR83">
            <v>13750307.159999993</v>
          </cell>
          <cell r="EC83">
            <v>2.7862306313744938</v>
          </cell>
          <cell r="EN83">
            <v>2.4095909012463064E-2</v>
          </cell>
        </row>
        <row r="84">
          <cell r="B84">
            <v>30601</v>
          </cell>
          <cell r="C84" t="str">
            <v>Grandfather Academy</v>
          </cell>
          <cell r="D84">
            <v>2.2070122610231471E-5</v>
          </cell>
          <cell r="E84">
            <v>38186.45818411935</v>
          </cell>
          <cell r="F84">
            <v>29774.857188604896</v>
          </cell>
          <cell r="G84">
            <v>-4378</v>
          </cell>
          <cell r="H84">
            <v>-10655.378724177408</v>
          </cell>
          <cell r="I84">
            <v>-440.93967615368149</v>
          </cell>
          <cell r="J84">
            <v>32224.028371249049</v>
          </cell>
          <cell r="K84">
            <v>0</v>
          </cell>
          <cell r="L84">
            <v>-1693.1039452998173</v>
          </cell>
          <cell r="M84">
            <v>303.83963534579141</v>
          </cell>
          <cell r="N84">
            <v>11.453952232257929</v>
          </cell>
          <cell r="O84">
            <v>-5.1690434165423129</v>
          </cell>
          <cell r="P84">
            <v>0</v>
          </cell>
          <cell r="Q84">
            <v>0</v>
          </cell>
          <cell r="R84">
            <v>0</v>
          </cell>
          <cell r="S84">
            <v>83328.045942503886</v>
          </cell>
          <cell r="T84">
            <v>0</v>
          </cell>
          <cell r="U84">
            <v>161120.14185624526</v>
          </cell>
          <cell r="V84">
            <v>1215.3585413831656</v>
          </cell>
          <cell r="W84">
            <v>0</v>
          </cell>
          <cell r="X84">
            <v>162335.50039762844</v>
          </cell>
          <cell r="Y84">
            <v>21891.999999999996</v>
          </cell>
          <cell r="Z84">
            <v>0</v>
          </cell>
          <cell r="AA84">
            <v>0</v>
          </cell>
          <cell r="AB84">
            <v>2204.6983807684073</v>
          </cell>
          <cell r="AC84">
            <v>24096.698380768405</v>
          </cell>
          <cell r="AD84" t="str">
            <v>N/A</v>
          </cell>
          <cell r="AE84">
            <v>27709</v>
          </cell>
          <cell r="AF84">
            <v>27708</v>
          </cell>
          <cell r="AG84">
            <v>27708</v>
          </cell>
          <cell r="AH84">
            <v>27708</v>
          </cell>
          <cell r="AI84">
            <v>27404</v>
          </cell>
          <cell r="AJ84">
            <v>0</v>
          </cell>
          <cell r="AK84">
            <v>138237</v>
          </cell>
          <cell r="AL84">
            <v>755300</v>
          </cell>
          <cell r="AM84">
            <v>83328.045942503886</v>
          </cell>
          <cell r="AN84">
            <v>-16741.000000000004</v>
          </cell>
          <cell r="AO84">
            <v>160130.80201686002</v>
          </cell>
          <cell r="AP84">
            <v>0</v>
          </cell>
          <cell r="AQ84">
            <v>-21891.999999999996</v>
          </cell>
          <cell r="AR84">
            <v>0</v>
          </cell>
          <cell r="AS84">
            <v>0</v>
          </cell>
          <cell r="AT84">
            <v>960125.84795936383</v>
          </cell>
          <cell r="AU84">
            <v>2.2781225901468688E-5</v>
          </cell>
          <cell r="AV84">
            <v>0</v>
          </cell>
          <cell r="AW84">
            <v>0</v>
          </cell>
          <cell r="AY84">
            <v>0</v>
          </cell>
          <cell r="AZ84">
            <v>0</v>
          </cell>
          <cell r="BA84">
            <v>0</v>
          </cell>
          <cell r="BB84">
            <v>0</v>
          </cell>
          <cell r="BC84">
            <v>0</v>
          </cell>
          <cell r="BD84">
            <v>0</v>
          </cell>
          <cell r="BE84">
            <v>0</v>
          </cell>
          <cell r="BF84">
            <v>0</v>
          </cell>
          <cell r="BG84">
            <v>0</v>
          </cell>
          <cell r="BH84">
            <v>0</v>
          </cell>
          <cell r="BJ84">
            <v>0</v>
          </cell>
          <cell r="BL84">
            <v>0</v>
          </cell>
          <cell r="BM84">
            <v>0</v>
          </cell>
          <cell r="BN84">
            <v>0</v>
          </cell>
          <cell r="BO84">
            <v>0</v>
          </cell>
          <cell r="BQ84">
            <v>0</v>
          </cell>
          <cell r="BR84">
            <v>0</v>
          </cell>
          <cell r="BS84">
            <v>0</v>
          </cell>
          <cell r="BT84">
            <v>0</v>
          </cell>
          <cell r="CB84">
            <v>0</v>
          </cell>
          <cell r="CC84">
            <v>0</v>
          </cell>
          <cell r="CD84">
            <v>0</v>
          </cell>
          <cell r="CE84">
            <v>0</v>
          </cell>
          <cell r="CF84">
            <v>0</v>
          </cell>
          <cell r="CI84">
            <v>0</v>
          </cell>
          <cell r="CJ84">
            <v>0</v>
          </cell>
          <cell r="CK84">
            <v>0</v>
          </cell>
          <cell r="CV84">
            <v>2.2070122610231471E-5</v>
          </cell>
          <cell r="DG84">
            <v>960125</v>
          </cell>
          <cell r="DR84">
            <v>283559.88999999996</v>
          </cell>
          <cell r="EC84">
            <v>3.385969009932964</v>
          </cell>
          <cell r="EN84">
            <v>2.4095909012463064E-2</v>
          </cell>
        </row>
        <row r="85">
          <cell r="B85">
            <v>30700</v>
          </cell>
          <cell r="C85" t="str">
            <v>Beaufort County Schools</v>
          </cell>
          <cell r="D85">
            <v>2.2552872815913899E-3</v>
          </cell>
          <cell r="E85">
            <v>3902172.8602332659</v>
          </cell>
          <cell r="F85">
            <v>3042613.668921358</v>
          </cell>
          <cell r="G85">
            <v>-424220</v>
          </cell>
          <cell r="H85">
            <v>-1088844.8850771817</v>
          </cell>
          <cell r="I85">
            <v>-45058.455774840593</v>
          </cell>
          <cell r="J85">
            <v>3292887.9748781733</v>
          </cell>
          <cell r="K85">
            <v>0</v>
          </cell>
          <cell r="L85">
            <v>-173013.80067896389</v>
          </cell>
          <cell r="M85">
            <v>31048.566305701293</v>
          </cell>
          <cell r="N85">
            <v>1170.4489934002995</v>
          </cell>
          <cell r="O85">
            <v>-528.21083422151946</v>
          </cell>
          <cell r="P85">
            <v>0</v>
          </cell>
          <cell r="Q85">
            <v>0</v>
          </cell>
          <cell r="R85">
            <v>0</v>
          </cell>
          <cell r="S85">
            <v>8538228.1669666898</v>
          </cell>
          <cell r="T85">
            <v>65025.760000000242</v>
          </cell>
          <cell r="U85">
            <v>16464439.874390867</v>
          </cell>
          <cell r="V85">
            <v>124194.26522280517</v>
          </cell>
          <cell r="W85">
            <v>0</v>
          </cell>
          <cell r="X85">
            <v>16653659.899613671</v>
          </cell>
          <cell r="Y85">
            <v>2186127</v>
          </cell>
          <cell r="Z85">
            <v>0</v>
          </cell>
          <cell r="AA85">
            <v>0</v>
          </cell>
          <cell r="AB85">
            <v>225292.27887420295</v>
          </cell>
          <cell r="AC85">
            <v>2411419.2788742031</v>
          </cell>
          <cell r="AD85" t="str">
            <v>N/A</v>
          </cell>
          <cell r="AE85">
            <v>2854658</v>
          </cell>
          <cell r="AF85">
            <v>2854657</v>
          </cell>
          <cell r="AG85">
            <v>2854657</v>
          </cell>
          <cell r="AH85">
            <v>2854657</v>
          </cell>
          <cell r="AI85">
            <v>2823609</v>
          </cell>
          <cell r="AJ85">
            <v>0</v>
          </cell>
          <cell r="AK85">
            <v>14242238</v>
          </cell>
          <cell r="AL85">
            <v>77396259</v>
          </cell>
          <cell r="AM85">
            <v>8538228.1669666898</v>
          </cell>
          <cell r="AN85">
            <v>-2064064.7600000002</v>
          </cell>
          <cell r="AO85">
            <v>16363341.86073947</v>
          </cell>
          <cell r="AP85">
            <v>0</v>
          </cell>
          <cell r="AQ85">
            <v>-2121101.2399999998</v>
          </cell>
          <cell r="AR85">
            <v>0</v>
          </cell>
          <cell r="AS85">
            <v>0</v>
          </cell>
          <cell r="AT85">
            <v>98112663.027706161</v>
          </cell>
          <cell r="AU85">
            <v>2.3344123720872964E-3</v>
          </cell>
          <cell r="AV85">
            <v>0</v>
          </cell>
          <cell r="AW85">
            <v>0</v>
          </cell>
          <cell r="AY85">
            <v>0</v>
          </cell>
          <cell r="AZ85">
            <v>0</v>
          </cell>
          <cell r="BA85">
            <v>0</v>
          </cell>
          <cell r="BB85">
            <v>0</v>
          </cell>
          <cell r="BC85">
            <v>0</v>
          </cell>
          <cell r="BD85">
            <v>0</v>
          </cell>
          <cell r="BE85">
            <v>0</v>
          </cell>
          <cell r="BF85">
            <v>0</v>
          </cell>
          <cell r="BG85">
            <v>0</v>
          </cell>
          <cell r="BH85">
            <v>0</v>
          </cell>
          <cell r="BJ85">
            <v>0</v>
          </cell>
          <cell r="BL85">
            <v>0</v>
          </cell>
          <cell r="BM85">
            <v>0</v>
          </cell>
          <cell r="BN85">
            <v>0</v>
          </cell>
          <cell r="BO85">
            <v>0</v>
          </cell>
          <cell r="BQ85">
            <v>0</v>
          </cell>
          <cell r="BR85">
            <v>0</v>
          </cell>
          <cell r="BS85">
            <v>0</v>
          </cell>
          <cell r="BT85">
            <v>0</v>
          </cell>
          <cell r="CB85">
            <v>0</v>
          </cell>
          <cell r="CC85">
            <v>0</v>
          </cell>
          <cell r="CD85">
            <v>0</v>
          </cell>
          <cell r="CE85">
            <v>0</v>
          </cell>
          <cell r="CF85">
            <v>0</v>
          </cell>
          <cell r="CI85">
            <v>0</v>
          </cell>
          <cell r="CJ85">
            <v>0</v>
          </cell>
          <cell r="CK85">
            <v>0</v>
          </cell>
          <cell r="CV85">
            <v>2.2552872815913899E-3</v>
          </cell>
          <cell r="DG85">
            <v>98112662</v>
          </cell>
          <cell r="DR85">
            <v>35413191.710000023</v>
          </cell>
          <cell r="EC85">
            <v>2.7705117009347342</v>
          </cell>
          <cell r="EN85">
            <v>2.4095909012463064E-2</v>
          </cell>
        </row>
        <row r="86">
          <cell r="B86">
            <v>30705</v>
          </cell>
          <cell r="C86" t="str">
            <v>Beaufort County Community College</v>
          </cell>
          <cell r="D86">
            <v>4.4830303929421523E-4</v>
          </cell>
          <cell r="E86">
            <v>775668.78835036152</v>
          </cell>
          <cell r="F86">
            <v>604806.74294100772</v>
          </cell>
          <cell r="G86">
            <v>65992</v>
          </cell>
          <cell r="H86">
            <v>-216439.15402015747</v>
          </cell>
          <cell r="I86">
            <v>-8956.6605703161167</v>
          </cell>
          <cell r="J86">
            <v>654555.94027542463</v>
          </cell>
          <cell r="K86">
            <v>0</v>
          </cell>
          <cell r="L86">
            <v>-34391.455721549079</v>
          </cell>
          <cell r="M86">
            <v>6171.793169849353</v>
          </cell>
          <cell r="N86">
            <v>232.66031133291182</v>
          </cell>
          <cell r="O86">
            <v>-104.99705483309815</v>
          </cell>
          <cell r="P86">
            <v>0</v>
          </cell>
          <cell r="Q86">
            <v>0</v>
          </cell>
          <cell r="R86">
            <v>0</v>
          </cell>
          <cell r="S86">
            <v>1847535.6576811208</v>
          </cell>
          <cell r="T86">
            <v>329958.42999999993</v>
          </cell>
          <cell r="U86">
            <v>3272779.7013771231</v>
          </cell>
          <cell r="V86">
            <v>24687.172679397412</v>
          </cell>
          <cell r="W86">
            <v>0</v>
          </cell>
          <cell r="X86">
            <v>3627425.3040565206</v>
          </cell>
          <cell r="Y86">
            <v>0</v>
          </cell>
          <cell r="Z86">
            <v>0</v>
          </cell>
          <cell r="AA86">
            <v>0</v>
          </cell>
          <cell r="AB86">
            <v>44783.302851580578</v>
          </cell>
          <cell r="AC86">
            <v>44783.302851580578</v>
          </cell>
          <cell r="AD86" t="str">
            <v>N/A</v>
          </cell>
          <cell r="AE86">
            <v>717763</v>
          </cell>
          <cell r="AF86">
            <v>717763</v>
          </cell>
          <cell r="AG86">
            <v>717763</v>
          </cell>
          <cell r="AH86">
            <v>717763</v>
          </cell>
          <cell r="AI86">
            <v>711591</v>
          </cell>
          <cell r="AJ86">
            <v>0</v>
          </cell>
          <cell r="AK86">
            <v>3582643</v>
          </cell>
          <cell r="AL86">
            <v>14501690</v>
          </cell>
          <cell r="AM86">
            <v>1847535.6576811208</v>
          </cell>
          <cell r="AN86">
            <v>-429161.42999999993</v>
          </cell>
          <cell r="AO86">
            <v>3252683.5712049403</v>
          </cell>
          <cell r="AP86">
            <v>0</v>
          </cell>
          <cell r="AQ86">
            <v>329958.42999999993</v>
          </cell>
          <cell r="AR86">
            <v>0</v>
          </cell>
          <cell r="AS86">
            <v>0</v>
          </cell>
          <cell r="AT86">
            <v>19502706.22888606</v>
          </cell>
          <cell r="AU86">
            <v>4.3739742272357111E-4</v>
          </cell>
          <cell r="AV86">
            <v>0</v>
          </cell>
          <cell r="AW86">
            <v>0</v>
          </cell>
          <cell r="AY86">
            <v>0</v>
          </cell>
          <cell r="AZ86">
            <v>0</v>
          </cell>
          <cell r="BA86">
            <v>0</v>
          </cell>
          <cell r="BB86">
            <v>0</v>
          </cell>
          <cell r="BC86">
            <v>0</v>
          </cell>
          <cell r="BD86">
            <v>0</v>
          </cell>
          <cell r="BE86">
            <v>0</v>
          </cell>
          <cell r="BF86">
            <v>0</v>
          </cell>
          <cell r="BG86">
            <v>0</v>
          </cell>
          <cell r="BH86">
            <v>0</v>
          </cell>
          <cell r="BJ86">
            <v>0</v>
          </cell>
          <cell r="BL86">
            <v>0</v>
          </cell>
          <cell r="BM86">
            <v>0</v>
          </cell>
          <cell r="BN86">
            <v>0</v>
          </cell>
          <cell r="BO86">
            <v>0</v>
          </cell>
          <cell r="BQ86">
            <v>0</v>
          </cell>
          <cell r="BR86">
            <v>0</v>
          </cell>
          <cell r="BS86">
            <v>0</v>
          </cell>
          <cell r="BT86">
            <v>0</v>
          </cell>
          <cell r="CB86">
            <v>0</v>
          </cell>
          <cell r="CC86">
            <v>0</v>
          </cell>
          <cell r="CD86">
            <v>0</v>
          </cell>
          <cell r="CE86">
            <v>0</v>
          </cell>
          <cell r="CF86">
            <v>0</v>
          </cell>
          <cell r="CI86">
            <v>0</v>
          </cell>
          <cell r="CJ86">
            <v>0</v>
          </cell>
          <cell r="CK86">
            <v>0</v>
          </cell>
          <cell r="CV86">
            <v>4.4830303929421523E-4</v>
          </cell>
          <cell r="DG86">
            <v>19502706</v>
          </cell>
          <cell r="DR86">
            <v>7293056.6900000023</v>
          </cell>
          <cell r="EC86">
            <v>2.6741470454688039</v>
          </cell>
          <cell r="EN86">
            <v>2.4095909012463064E-2</v>
          </cell>
        </row>
        <row r="87">
          <cell r="B87">
            <v>30800</v>
          </cell>
          <cell r="C87" t="str">
            <v>Bertie County Schools</v>
          </cell>
          <cell r="D87">
            <v>8.7643852311274301E-4</v>
          </cell>
          <cell r="E87">
            <v>1516443.003279041</v>
          </cell>
          <cell r="F87">
            <v>1182405.3867365452</v>
          </cell>
          <cell r="G87">
            <v>-427061</v>
          </cell>
          <cell r="H87">
            <v>-423141.48213638068</v>
          </cell>
          <cell r="I87">
            <v>-17510.392913303829</v>
          </cell>
          <cell r="J87">
            <v>1279665.742380053</v>
          </cell>
          <cell r="K87">
            <v>0</v>
          </cell>
          <cell r="L87">
            <v>-67235.762460468133</v>
          </cell>
          <cell r="M87">
            <v>12065.939368280968</v>
          </cell>
          <cell r="N87">
            <v>454.85406472505139</v>
          </cell>
          <cell r="O87">
            <v>-205.27066649823553</v>
          </cell>
          <cell r="P87">
            <v>0</v>
          </cell>
          <cell r="Q87">
            <v>0</v>
          </cell>
          <cell r="R87">
            <v>0</v>
          </cell>
          <cell r="S87">
            <v>3055881.0176519942</v>
          </cell>
          <cell r="T87">
            <v>57022.130000000005</v>
          </cell>
          <cell r="U87">
            <v>6398328.711900265</v>
          </cell>
          <cell r="V87">
            <v>48263.757473123871</v>
          </cell>
          <cell r="W87">
            <v>0</v>
          </cell>
          <cell r="X87">
            <v>6503614.599373389</v>
          </cell>
          <cell r="Y87">
            <v>2192329</v>
          </cell>
          <cell r="Z87">
            <v>0</v>
          </cell>
          <cell r="AA87">
            <v>0</v>
          </cell>
          <cell r="AB87">
            <v>87551.964566519149</v>
          </cell>
          <cell r="AC87">
            <v>2279880.964566519</v>
          </cell>
          <cell r="AD87" t="str">
            <v>N/A</v>
          </cell>
          <cell r="AE87">
            <v>847159</v>
          </cell>
          <cell r="AF87">
            <v>847160</v>
          </cell>
          <cell r="AG87">
            <v>847160</v>
          </cell>
          <cell r="AH87">
            <v>847160</v>
          </cell>
          <cell r="AI87">
            <v>835094</v>
          </cell>
          <cell r="AJ87">
            <v>0</v>
          </cell>
          <cell r="AK87">
            <v>4223733</v>
          </cell>
          <cell r="AL87">
            <v>31688670</v>
          </cell>
          <cell r="AM87">
            <v>3055881.0176519942</v>
          </cell>
          <cell r="AN87">
            <v>-840230.13</v>
          </cell>
          <cell r="AO87">
            <v>6359040.5048068697</v>
          </cell>
          <cell r="AP87">
            <v>0</v>
          </cell>
          <cell r="AQ87">
            <v>-2135306.87</v>
          </cell>
          <cell r="AR87">
            <v>0</v>
          </cell>
          <cell r="AS87">
            <v>0</v>
          </cell>
          <cell r="AT87">
            <v>38128054.522458866</v>
          </cell>
          <cell r="AU87">
            <v>9.5578810444558906E-4</v>
          </cell>
          <cell r="AV87">
            <v>0</v>
          </cell>
          <cell r="AW87">
            <v>0</v>
          </cell>
          <cell r="AY87">
            <v>0</v>
          </cell>
          <cell r="AZ87">
            <v>0</v>
          </cell>
          <cell r="BA87">
            <v>0</v>
          </cell>
          <cell r="BB87">
            <v>0</v>
          </cell>
          <cell r="BC87">
            <v>0</v>
          </cell>
          <cell r="BD87">
            <v>0</v>
          </cell>
          <cell r="BE87">
            <v>0</v>
          </cell>
          <cell r="BF87">
            <v>0</v>
          </cell>
          <cell r="BG87">
            <v>0</v>
          </cell>
          <cell r="BH87">
            <v>0</v>
          </cell>
          <cell r="BJ87">
            <v>0</v>
          </cell>
          <cell r="BL87">
            <v>0</v>
          </cell>
          <cell r="BM87">
            <v>0</v>
          </cell>
          <cell r="BN87">
            <v>0</v>
          </cell>
          <cell r="BO87">
            <v>0</v>
          </cell>
          <cell r="BQ87">
            <v>0</v>
          </cell>
          <cell r="BR87">
            <v>0</v>
          </cell>
          <cell r="BS87">
            <v>0</v>
          </cell>
          <cell r="BT87">
            <v>0</v>
          </cell>
          <cell r="CB87">
            <v>0</v>
          </cell>
          <cell r="CC87">
            <v>0</v>
          </cell>
          <cell r="CD87">
            <v>0</v>
          </cell>
          <cell r="CE87">
            <v>0</v>
          </cell>
          <cell r="CF87">
            <v>0</v>
          </cell>
          <cell r="CI87">
            <v>0</v>
          </cell>
          <cell r="CJ87">
            <v>0</v>
          </cell>
          <cell r="CK87">
            <v>0</v>
          </cell>
          <cell r="CV87">
            <v>8.7643852311274301E-4</v>
          </cell>
          <cell r="DG87">
            <v>38128055</v>
          </cell>
          <cell r="DR87">
            <v>14297118.020000001</v>
          </cell>
          <cell r="EC87">
            <v>2.6668350185445275</v>
          </cell>
          <cell r="EN87">
            <v>2.4095909012463064E-2</v>
          </cell>
        </row>
        <row r="88">
          <cell r="B88">
            <v>30900</v>
          </cell>
          <cell r="C88" t="str">
            <v>Bladen County Schools</v>
          </cell>
          <cell r="D88">
            <v>1.4630847682845518E-3</v>
          </cell>
          <cell r="E88">
            <v>2531477.7951446106</v>
          </cell>
          <cell r="F88">
            <v>1973851.2920766564</v>
          </cell>
          <cell r="G88">
            <v>-356090</v>
          </cell>
          <cell r="H88">
            <v>-706372.25660087715</v>
          </cell>
          <cell r="I88">
            <v>-29231.016759902279</v>
          </cell>
          <cell r="J88">
            <v>2136213.1020009439</v>
          </cell>
          <cell r="K88">
            <v>0</v>
          </cell>
          <cell r="L88">
            <v>-112240.18267765587</v>
          </cell>
          <cell r="M88">
            <v>20142.305066736448</v>
          </cell>
          <cell r="N88">
            <v>759.31173304431672</v>
          </cell>
          <cell r="O88">
            <v>-342.66908357992486</v>
          </cell>
          <cell r="P88">
            <v>0</v>
          </cell>
          <cell r="Q88">
            <v>0</v>
          </cell>
          <cell r="R88">
            <v>0</v>
          </cell>
          <cell r="S88">
            <v>5458167.6808999768</v>
          </cell>
          <cell r="T88">
            <v>72471.319999999832</v>
          </cell>
          <cell r="U88">
            <v>10681065.51000472</v>
          </cell>
          <cell r="V88">
            <v>80569.220266945791</v>
          </cell>
          <cell r="W88">
            <v>0</v>
          </cell>
          <cell r="X88">
            <v>10834106.050271666</v>
          </cell>
          <cell r="Y88">
            <v>1852917</v>
          </cell>
          <cell r="Z88">
            <v>0</v>
          </cell>
          <cell r="AA88">
            <v>0</v>
          </cell>
          <cell r="AB88">
            <v>146155.0837995114</v>
          </cell>
          <cell r="AC88">
            <v>1999072.0837995114</v>
          </cell>
          <cell r="AD88" t="str">
            <v>N/A</v>
          </cell>
          <cell r="AE88">
            <v>1771035</v>
          </cell>
          <cell r="AF88">
            <v>1771034</v>
          </cell>
          <cell r="AG88">
            <v>1771034</v>
          </cell>
          <cell r="AH88">
            <v>1771034</v>
          </cell>
          <cell r="AI88">
            <v>1750892</v>
          </cell>
          <cell r="AJ88">
            <v>0</v>
          </cell>
          <cell r="AK88">
            <v>8835029</v>
          </cell>
          <cell r="AL88">
            <v>50731335</v>
          </cell>
          <cell r="AM88">
            <v>5458167.6808999768</v>
          </cell>
          <cell r="AN88">
            <v>-1375376.3199999998</v>
          </cell>
          <cell r="AO88">
            <v>10615479.646472154</v>
          </cell>
          <cell r="AP88">
            <v>0</v>
          </cell>
          <cell r="AQ88">
            <v>-1780445.6800000002</v>
          </cell>
          <cell r="AR88">
            <v>0</v>
          </cell>
          <cell r="AS88">
            <v>0</v>
          </cell>
          <cell r="AT88">
            <v>63649160.327372134</v>
          </cell>
          <cell r="AU88">
            <v>1.5301496183253258E-3</v>
          </cell>
          <cell r="AV88">
            <v>0</v>
          </cell>
          <cell r="AW88">
            <v>0</v>
          </cell>
          <cell r="AY88">
            <v>0</v>
          </cell>
          <cell r="AZ88">
            <v>0</v>
          </cell>
          <cell r="BA88">
            <v>0</v>
          </cell>
          <cell r="BB88">
            <v>0</v>
          </cell>
          <cell r="BC88">
            <v>0</v>
          </cell>
          <cell r="BD88">
            <v>0</v>
          </cell>
          <cell r="BE88">
            <v>0</v>
          </cell>
          <cell r="BF88">
            <v>0</v>
          </cell>
          <cell r="BG88">
            <v>0</v>
          </cell>
          <cell r="BH88">
            <v>0</v>
          </cell>
          <cell r="BJ88">
            <v>0</v>
          </cell>
          <cell r="BL88">
            <v>0</v>
          </cell>
          <cell r="BM88">
            <v>0</v>
          </cell>
          <cell r="BN88">
            <v>0</v>
          </cell>
          <cell r="BO88">
            <v>0</v>
          </cell>
          <cell r="BQ88">
            <v>0</v>
          </cell>
          <cell r="BR88">
            <v>0</v>
          </cell>
          <cell r="BS88">
            <v>0</v>
          </cell>
          <cell r="BT88">
            <v>0</v>
          </cell>
          <cell r="CB88">
            <v>0</v>
          </cell>
          <cell r="CC88">
            <v>0</v>
          </cell>
          <cell r="CD88">
            <v>0</v>
          </cell>
          <cell r="CE88">
            <v>0</v>
          </cell>
          <cell r="CF88">
            <v>0</v>
          </cell>
          <cell r="CI88">
            <v>0</v>
          </cell>
          <cell r="CJ88">
            <v>0</v>
          </cell>
          <cell r="CK88">
            <v>0</v>
          </cell>
          <cell r="CV88">
            <v>1.4630847682845518E-3</v>
          </cell>
          <cell r="DG88">
            <v>63649160</v>
          </cell>
          <cell r="DR88">
            <v>23961633.410000011</v>
          </cell>
          <cell r="EC88">
            <v>2.6562947070810718</v>
          </cell>
          <cell r="EN88">
            <v>2.4095909012463064E-2</v>
          </cell>
        </row>
        <row r="89">
          <cell r="B89">
            <v>30905</v>
          </cell>
          <cell r="C89" t="str">
            <v>Bladen Community College</v>
          </cell>
          <cell r="D89">
            <v>3.0286670498713838E-4</v>
          </cell>
          <cell r="E89">
            <v>524030.01875448454</v>
          </cell>
          <cell r="F89">
            <v>408598.22337347665</v>
          </cell>
          <cell r="G89">
            <v>-156197</v>
          </cell>
          <cell r="H89">
            <v>-146222.99574745423</v>
          </cell>
          <cell r="I89">
            <v>-6050.9834572849595</v>
          </cell>
          <cell r="J89">
            <v>442208.02333412616</v>
          </cell>
          <cell r="K89">
            <v>0</v>
          </cell>
          <cell r="L89">
            <v>-23234.343649543582</v>
          </cell>
          <cell r="M89">
            <v>4169.5694594380138</v>
          </cell>
          <cell r="N89">
            <v>157.18176255422509</v>
          </cell>
          <cell r="O89">
            <v>-70.934410975037679</v>
          </cell>
          <cell r="P89">
            <v>0</v>
          </cell>
          <cell r="Q89">
            <v>0</v>
          </cell>
          <cell r="R89">
            <v>0</v>
          </cell>
          <cell r="S89">
            <v>1047386.7594188218</v>
          </cell>
          <cell r="T89">
            <v>40756.950000000012</v>
          </cell>
          <cell r="U89">
            <v>2211040.1166706309</v>
          </cell>
          <cell r="V89">
            <v>16678.277837752055</v>
          </cell>
          <cell r="W89">
            <v>0</v>
          </cell>
          <cell r="X89">
            <v>2268475.344508383</v>
          </cell>
          <cell r="Y89">
            <v>821737</v>
          </cell>
          <cell r="Z89">
            <v>0</v>
          </cell>
          <cell r="AA89">
            <v>0</v>
          </cell>
          <cell r="AB89">
            <v>30254.917286424799</v>
          </cell>
          <cell r="AC89">
            <v>851991.91728642478</v>
          </cell>
          <cell r="AD89" t="str">
            <v>N/A</v>
          </cell>
          <cell r="AE89">
            <v>284131</v>
          </cell>
          <cell r="AF89">
            <v>284130</v>
          </cell>
          <cell r="AG89">
            <v>284130</v>
          </cell>
          <cell r="AH89">
            <v>284130</v>
          </cell>
          <cell r="AI89">
            <v>279960</v>
          </cell>
          <cell r="AJ89">
            <v>0</v>
          </cell>
          <cell r="AK89">
            <v>1416481</v>
          </cell>
          <cell r="AL89">
            <v>11027477</v>
          </cell>
          <cell r="AM89">
            <v>1047386.7594188218</v>
          </cell>
          <cell r="AN89">
            <v>-315615.95</v>
          </cell>
          <cell r="AO89">
            <v>2197463.4772219583</v>
          </cell>
          <cell r="AP89">
            <v>0</v>
          </cell>
          <cell r="AQ89">
            <v>-780980.05</v>
          </cell>
          <cell r="AR89">
            <v>0</v>
          </cell>
          <cell r="AS89">
            <v>0</v>
          </cell>
          <cell r="AT89">
            <v>13175731.236640779</v>
          </cell>
          <cell r="AU89">
            <v>3.3260882882919568E-4</v>
          </cell>
          <cell r="AV89">
            <v>0</v>
          </cell>
          <cell r="AW89">
            <v>0</v>
          </cell>
          <cell r="AY89">
            <v>0</v>
          </cell>
          <cell r="AZ89">
            <v>0</v>
          </cell>
          <cell r="BA89">
            <v>0</v>
          </cell>
          <cell r="BB89">
            <v>0</v>
          </cell>
          <cell r="BC89">
            <v>0</v>
          </cell>
          <cell r="BD89">
            <v>0</v>
          </cell>
          <cell r="BE89">
            <v>0</v>
          </cell>
          <cell r="BF89">
            <v>0</v>
          </cell>
          <cell r="BG89">
            <v>0</v>
          </cell>
          <cell r="BH89">
            <v>0</v>
          </cell>
          <cell r="BJ89">
            <v>0</v>
          </cell>
          <cell r="BL89">
            <v>0</v>
          </cell>
          <cell r="BM89">
            <v>0</v>
          </cell>
          <cell r="BN89">
            <v>0</v>
          </cell>
          <cell r="BO89">
            <v>0</v>
          </cell>
          <cell r="BQ89">
            <v>0</v>
          </cell>
          <cell r="BR89">
            <v>0</v>
          </cell>
          <cell r="BS89">
            <v>0</v>
          </cell>
          <cell r="BT89">
            <v>0</v>
          </cell>
          <cell r="CB89">
            <v>0</v>
          </cell>
          <cell r="CC89">
            <v>0</v>
          </cell>
          <cell r="CD89">
            <v>0</v>
          </cell>
          <cell r="CE89">
            <v>0</v>
          </cell>
          <cell r="CF89">
            <v>0</v>
          </cell>
          <cell r="CI89">
            <v>0</v>
          </cell>
          <cell r="CJ89">
            <v>0</v>
          </cell>
          <cell r="CK89">
            <v>0</v>
          </cell>
          <cell r="CV89">
            <v>3.0286670498713838E-4</v>
          </cell>
          <cell r="DG89">
            <v>13175731</v>
          </cell>
          <cell r="DR89">
            <v>5723122.6500000013</v>
          </cell>
          <cell r="EC89">
            <v>2.3021926674942037</v>
          </cell>
          <cell r="EN89">
            <v>2.4095909012463064E-2</v>
          </cell>
        </row>
        <row r="90">
          <cell r="B90">
            <v>31000</v>
          </cell>
          <cell r="C90" t="str">
            <v>Brunswick County Schools</v>
          </cell>
          <cell r="D90">
            <v>4.1676672482830312E-3</v>
          </cell>
          <cell r="E90">
            <v>7211036.1103342585</v>
          </cell>
          <cell r="F90">
            <v>5622610.2282606093</v>
          </cell>
          <cell r="G90">
            <v>-308896</v>
          </cell>
          <cell r="H90">
            <v>-2012135.3066801226</v>
          </cell>
          <cell r="I90">
            <v>-83265.955483287224</v>
          </cell>
          <cell r="J90">
            <v>6085105.6436060881</v>
          </cell>
          <cell r="K90">
            <v>0</v>
          </cell>
          <cell r="L90">
            <v>-319721.55231677828</v>
          </cell>
          <cell r="M90">
            <v>57376.323608364095</v>
          </cell>
          <cell r="N90">
            <v>2162.9359485139275</v>
          </cell>
          <cell r="O90">
            <v>-976.10934622036871</v>
          </cell>
          <cell r="P90">
            <v>0</v>
          </cell>
          <cell r="Q90">
            <v>0</v>
          </cell>
          <cell r="R90">
            <v>0</v>
          </cell>
          <cell r="S90">
            <v>16253296.317931427</v>
          </cell>
          <cell r="T90">
            <v>17427.320000000298</v>
          </cell>
          <cell r="U90">
            <v>30425528.218030442</v>
          </cell>
          <cell r="V90">
            <v>229505.29443345638</v>
          </cell>
          <cell r="W90">
            <v>0</v>
          </cell>
          <cell r="X90">
            <v>30672460.832463898</v>
          </cell>
          <cell r="Y90">
            <v>1561907</v>
          </cell>
          <cell r="Z90">
            <v>0</v>
          </cell>
          <cell r="AA90">
            <v>0</v>
          </cell>
          <cell r="AB90">
            <v>416329.77741643612</v>
          </cell>
          <cell r="AC90">
            <v>1978236.777416436</v>
          </cell>
          <cell r="AD90" t="str">
            <v>N/A</v>
          </cell>
          <cell r="AE90">
            <v>5750320</v>
          </cell>
          <cell r="AF90">
            <v>5750320</v>
          </cell>
          <cell r="AG90">
            <v>5750320</v>
          </cell>
          <cell r="AH90">
            <v>5750320</v>
          </cell>
          <cell r="AI90">
            <v>5692944</v>
          </cell>
          <cell r="AJ90">
            <v>0</v>
          </cell>
          <cell r="AK90">
            <v>28694224</v>
          </cell>
          <cell r="AL90">
            <v>140051183</v>
          </cell>
          <cell r="AM90">
            <v>16253296.317931427</v>
          </cell>
          <cell r="AN90">
            <v>-3691012.3200000003</v>
          </cell>
          <cell r="AO90">
            <v>30238703.735047463</v>
          </cell>
          <cell r="AP90">
            <v>0</v>
          </cell>
          <cell r="AQ90">
            <v>-1544479.6799999997</v>
          </cell>
          <cell r="AR90">
            <v>0</v>
          </cell>
          <cell r="AS90">
            <v>0</v>
          </cell>
          <cell r="AT90">
            <v>181307691.05297887</v>
          </cell>
          <cell r="AU90">
            <v>4.2241991804338845E-3</v>
          </cell>
          <cell r="AV90">
            <v>0</v>
          </cell>
          <cell r="AW90">
            <v>0</v>
          </cell>
          <cell r="AY90">
            <v>0</v>
          </cell>
          <cell r="AZ90">
            <v>0</v>
          </cell>
          <cell r="BA90">
            <v>0</v>
          </cell>
          <cell r="BB90">
            <v>0</v>
          </cell>
          <cell r="BC90">
            <v>0</v>
          </cell>
          <cell r="BD90">
            <v>0</v>
          </cell>
          <cell r="BE90">
            <v>0</v>
          </cell>
          <cell r="BF90">
            <v>0</v>
          </cell>
          <cell r="BG90">
            <v>0</v>
          </cell>
          <cell r="BH90">
            <v>0</v>
          </cell>
          <cell r="BJ90">
            <v>0</v>
          </cell>
          <cell r="BL90">
            <v>0</v>
          </cell>
          <cell r="BM90">
            <v>0</v>
          </cell>
          <cell r="BN90">
            <v>0</v>
          </cell>
          <cell r="BO90">
            <v>0</v>
          </cell>
          <cell r="BQ90">
            <v>0</v>
          </cell>
          <cell r="BR90">
            <v>0</v>
          </cell>
          <cell r="BS90">
            <v>0</v>
          </cell>
          <cell r="BT90">
            <v>0</v>
          </cell>
          <cell r="CB90">
            <v>0</v>
          </cell>
          <cell r="CC90">
            <v>0</v>
          </cell>
          <cell r="CD90">
            <v>0</v>
          </cell>
          <cell r="CE90">
            <v>0</v>
          </cell>
          <cell r="CF90">
            <v>0</v>
          </cell>
          <cell r="CI90">
            <v>0</v>
          </cell>
          <cell r="CJ90">
            <v>0</v>
          </cell>
          <cell r="CK90">
            <v>0</v>
          </cell>
          <cell r="CV90">
            <v>4.1676672482830312E-3</v>
          </cell>
          <cell r="DG90">
            <v>181307691</v>
          </cell>
          <cell r="DR90">
            <v>64067581.710000083</v>
          </cell>
          <cell r="EC90">
            <v>2.8299443518983378</v>
          </cell>
          <cell r="EN90">
            <v>2.4095909012463064E-2</v>
          </cell>
        </row>
        <row r="91">
          <cell r="B91">
            <v>31005</v>
          </cell>
          <cell r="C91" t="str">
            <v>Brunswick Community College</v>
          </cell>
          <cell r="D91">
            <v>4.139727274287298E-4</v>
          </cell>
          <cell r="E91">
            <v>716269.34405858442</v>
          </cell>
          <cell r="F91">
            <v>558491.63399996248</v>
          </cell>
          <cell r="G91">
            <v>-15265</v>
          </cell>
          <cell r="H91">
            <v>-199864.59840458122</v>
          </cell>
          <cell r="I91">
            <v>-8270.7741861052546</v>
          </cell>
          <cell r="J91">
            <v>604431.11935420416</v>
          </cell>
          <cell r="K91">
            <v>0</v>
          </cell>
          <cell r="L91">
            <v>-31757.814418809758</v>
          </cell>
          <cell r="M91">
            <v>5699.1673660542829</v>
          </cell>
          <cell r="N91">
            <v>214.8435660809622</v>
          </cell>
          <cell r="O91">
            <v>-96.956552491082803</v>
          </cell>
          <cell r="P91">
            <v>0</v>
          </cell>
          <cell r="Q91">
            <v>0</v>
          </cell>
          <cell r="R91">
            <v>0</v>
          </cell>
          <cell r="S91">
            <v>1629850.964782899</v>
          </cell>
          <cell r="T91">
            <v>54065.590000000026</v>
          </cell>
          <cell r="U91">
            <v>3022155.5967710209</v>
          </cell>
          <cell r="V91">
            <v>22796.669464217131</v>
          </cell>
          <cell r="W91">
            <v>0</v>
          </cell>
          <cell r="X91">
            <v>3099017.8562352378</v>
          </cell>
          <cell r="Y91">
            <v>130390</v>
          </cell>
          <cell r="Z91">
            <v>0</v>
          </cell>
          <cell r="AA91">
            <v>0</v>
          </cell>
          <cell r="AB91">
            <v>41353.870930526275</v>
          </cell>
          <cell r="AC91">
            <v>171743.87093052629</v>
          </cell>
          <cell r="AD91" t="str">
            <v>N/A</v>
          </cell>
          <cell r="AE91">
            <v>586595</v>
          </cell>
          <cell r="AF91">
            <v>586595</v>
          </cell>
          <cell r="AG91">
            <v>586595</v>
          </cell>
          <cell r="AH91">
            <v>586595</v>
          </cell>
          <cell r="AI91">
            <v>580895</v>
          </cell>
          <cell r="AJ91">
            <v>0</v>
          </cell>
          <cell r="AK91">
            <v>2927275</v>
          </cell>
          <cell r="AL91">
            <v>13881524</v>
          </cell>
          <cell r="AM91">
            <v>1629850.964782899</v>
          </cell>
          <cell r="AN91">
            <v>-429428.59</v>
          </cell>
          <cell r="AO91">
            <v>3003598.395304712</v>
          </cell>
          <cell r="AP91">
            <v>0</v>
          </cell>
          <cell r="AQ91">
            <v>-76324.409999999974</v>
          </cell>
          <cell r="AR91">
            <v>0</v>
          </cell>
          <cell r="AS91">
            <v>0</v>
          </cell>
          <cell r="AT91">
            <v>18009220.360087611</v>
          </cell>
          <cell r="AU91">
            <v>4.1869208054641017E-4</v>
          </cell>
          <cell r="AV91">
            <v>0</v>
          </cell>
          <cell r="AW91">
            <v>0</v>
          </cell>
          <cell r="AY91">
            <v>0</v>
          </cell>
          <cell r="AZ91">
            <v>0</v>
          </cell>
          <cell r="BA91">
            <v>0</v>
          </cell>
          <cell r="BB91">
            <v>0</v>
          </cell>
          <cell r="BC91">
            <v>0</v>
          </cell>
          <cell r="BD91">
            <v>0</v>
          </cell>
          <cell r="BE91">
            <v>0</v>
          </cell>
          <cell r="BF91">
            <v>0</v>
          </cell>
          <cell r="BG91">
            <v>0</v>
          </cell>
          <cell r="BH91">
            <v>0</v>
          </cell>
          <cell r="BJ91">
            <v>0</v>
          </cell>
          <cell r="BL91">
            <v>0</v>
          </cell>
          <cell r="BM91">
            <v>0</v>
          </cell>
          <cell r="BN91">
            <v>0</v>
          </cell>
          <cell r="BO91">
            <v>0</v>
          </cell>
          <cell r="BQ91">
            <v>0</v>
          </cell>
          <cell r="BR91">
            <v>0</v>
          </cell>
          <cell r="BS91">
            <v>0</v>
          </cell>
          <cell r="BT91">
            <v>0</v>
          </cell>
          <cell r="CB91">
            <v>0</v>
          </cell>
          <cell r="CC91">
            <v>0</v>
          </cell>
          <cell r="CD91">
            <v>0</v>
          </cell>
          <cell r="CE91">
            <v>0</v>
          </cell>
          <cell r="CF91">
            <v>0</v>
          </cell>
          <cell r="CI91">
            <v>0</v>
          </cell>
          <cell r="CJ91">
            <v>0</v>
          </cell>
          <cell r="CK91">
            <v>0</v>
          </cell>
          <cell r="CV91">
            <v>4.139727274287298E-4</v>
          </cell>
          <cell r="DG91">
            <v>18009221</v>
          </cell>
          <cell r="DR91">
            <v>7512434.1100000022</v>
          </cell>
          <cell r="EC91">
            <v>2.3972551021815209</v>
          </cell>
          <cell r="EN91">
            <v>2.4095909012463064E-2</v>
          </cell>
        </row>
        <row r="92">
          <cell r="B92">
            <v>31100</v>
          </cell>
          <cell r="C92" t="str">
            <v>Buncombe County Schools</v>
          </cell>
          <cell r="D92">
            <v>8.700026123423554E-3</v>
          </cell>
          <cell r="E92">
            <v>15053073.769913921</v>
          </cell>
          <cell r="F92">
            <v>11737226.835431313</v>
          </cell>
          <cell r="G92">
            <v>174364</v>
          </cell>
          <cell r="H92">
            <v>-4200342.4671659637</v>
          </cell>
          <cell r="I92">
            <v>-173818.09648907595</v>
          </cell>
          <cell r="J92">
            <v>12702688.316821644</v>
          </cell>
          <cell r="K92">
            <v>0</v>
          </cell>
          <cell r="L92">
            <v>-667420.33172716503</v>
          </cell>
          <cell r="M92">
            <v>119773.36109652669</v>
          </cell>
          <cell r="N92">
            <v>4515.1395575343558</v>
          </cell>
          <cell r="O92">
            <v>-2037.6331183670306</v>
          </cell>
          <cell r="P92">
            <v>0</v>
          </cell>
          <cell r="Q92">
            <v>0</v>
          </cell>
          <cell r="R92">
            <v>0</v>
          </cell>
          <cell r="S92">
            <v>34748022.894320369</v>
          </cell>
          <cell r="T92">
            <v>1054751</v>
          </cell>
          <cell r="U92">
            <v>63513441.584108219</v>
          </cell>
          <cell r="V92">
            <v>479093.44438610674</v>
          </cell>
          <cell r="W92">
            <v>0</v>
          </cell>
          <cell r="X92">
            <v>65047286.028494328</v>
          </cell>
          <cell r="Y92">
            <v>182932.5700000003</v>
          </cell>
          <cell r="Z92">
            <v>0</v>
          </cell>
          <cell r="AA92">
            <v>0</v>
          </cell>
          <cell r="AB92">
            <v>869090.48244537984</v>
          </cell>
          <cell r="AC92">
            <v>1052023.05244538</v>
          </cell>
          <cell r="AD92" t="str">
            <v>N/A</v>
          </cell>
          <cell r="AE92">
            <v>12823007</v>
          </cell>
          <cell r="AF92">
            <v>12823008</v>
          </cell>
          <cell r="AG92">
            <v>12823008</v>
          </cell>
          <cell r="AH92">
            <v>12823008</v>
          </cell>
          <cell r="AI92">
            <v>12703234</v>
          </cell>
          <cell r="AJ92">
            <v>0</v>
          </cell>
          <cell r="AK92">
            <v>63995265</v>
          </cell>
          <cell r="AL92">
            <v>287179255</v>
          </cell>
          <cell r="AM92">
            <v>34748022.894320369</v>
          </cell>
          <cell r="AN92">
            <v>-7441833.4299999997</v>
          </cell>
          <cell r="AO92">
            <v>63123444.546048947</v>
          </cell>
          <cell r="AP92">
            <v>0</v>
          </cell>
          <cell r="AQ92">
            <v>871818.4299999997</v>
          </cell>
          <cell r="AR92">
            <v>0</v>
          </cell>
          <cell r="AS92">
            <v>0</v>
          </cell>
          <cell r="AT92">
            <v>378480707.44036931</v>
          </cell>
          <cell r="AU92">
            <v>8.6618502728942094E-3</v>
          </cell>
          <cell r="AV92">
            <v>0</v>
          </cell>
          <cell r="AW92">
            <v>0</v>
          </cell>
          <cell r="AY92">
            <v>0</v>
          </cell>
          <cell r="AZ92">
            <v>0</v>
          </cell>
          <cell r="BA92">
            <v>0</v>
          </cell>
          <cell r="BB92">
            <v>0</v>
          </cell>
          <cell r="BC92">
            <v>0</v>
          </cell>
          <cell r="BD92">
            <v>0</v>
          </cell>
          <cell r="BE92">
            <v>0</v>
          </cell>
          <cell r="BF92">
            <v>0</v>
          </cell>
          <cell r="BG92">
            <v>0</v>
          </cell>
          <cell r="BH92">
            <v>0</v>
          </cell>
          <cell r="BJ92">
            <v>0</v>
          </cell>
          <cell r="BL92">
            <v>0</v>
          </cell>
          <cell r="BM92">
            <v>0</v>
          </cell>
          <cell r="BN92">
            <v>0</v>
          </cell>
          <cell r="BO92">
            <v>0</v>
          </cell>
          <cell r="BQ92">
            <v>0</v>
          </cell>
          <cell r="BR92">
            <v>0</v>
          </cell>
          <cell r="BS92">
            <v>0</v>
          </cell>
          <cell r="BT92">
            <v>0</v>
          </cell>
          <cell r="CB92">
            <v>0</v>
          </cell>
          <cell r="CC92">
            <v>0</v>
          </cell>
          <cell r="CD92">
            <v>0</v>
          </cell>
          <cell r="CE92">
            <v>0</v>
          </cell>
          <cell r="CF92">
            <v>0</v>
          </cell>
          <cell r="CI92">
            <v>0</v>
          </cell>
          <cell r="CJ92">
            <v>0</v>
          </cell>
          <cell r="CK92">
            <v>0</v>
          </cell>
          <cell r="CV92">
            <v>8.700026123423554E-3</v>
          </cell>
          <cell r="DG92">
            <v>378480708</v>
          </cell>
          <cell r="DR92">
            <v>129776898.55999997</v>
          </cell>
          <cell r="EC92">
            <v>2.9163950764705353</v>
          </cell>
          <cell r="EN92">
            <v>2.4095909012463064E-2</v>
          </cell>
        </row>
        <row r="93">
          <cell r="B93">
            <v>31101</v>
          </cell>
          <cell r="C93" t="str">
            <v>F. Delany New School For Children</v>
          </cell>
          <cell r="D93">
            <v>5.8952444093732966E-5</v>
          </cell>
          <cell r="E93">
            <v>102001.47416459493</v>
          </cell>
          <cell r="F93">
            <v>79532.888639067853</v>
          </cell>
          <cell r="G93">
            <v>-19370</v>
          </cell>
          <cell r="H93">
            <v>-28462.035740726325</v>
          </cell>
          <cell r="I93">
            <v>-1177.8127410632449</v>
          </cell>
          <cell r="J93">
            <v>86074.974053395199</v>
          </cell>
          <cell r="K93">
            <v>0</v>
          </cell>
          <cell r="L93">
            <v>-4522.5220286675767</v>
          </cell>
          <cell r="M93">
            <v>811.59898531234842</v>
          </cell>
          <cell r="N93">
            <v>30.595139435765535</v>
          </cell>
          <cell r="O93">
            <v>-13.807251931193198</v>
          </cell>
          <cell r="P93">
            <v>0</v>
          </cell>
          <cell r="Q93">
            <v>0</v>
          </cell>
          <cell r="R93">
            <v>0</v>
          </cell>
          <cell r="S93">
            <v>214905.35321941774</v>
          </cell>
          <cell r="T93">
            <v>0</v>
          </cell>
          <cell r="U93">
            <v>430374.87026697601</v>
          </cell>
          <cell r="V93">
            <v>3246.3959412493937</v>
          </cell>
          <cell r="W93">
            <v>0</v>
          </cell>
          <cell r="X93">
            <v>433621.2662082254</v>
          </cell>
          <cell r="Y93">
            <v>96854.32</v>
          </cell>
          <cell r="Z93">
            <v>0</v>
          </cell>
          <cell r="AA93">
            <v>0</v>
          </cell>
          <cell r="AB93">
            <v>5889.0637053162245</v>
          </cell>
          <cell r="AC93">
            <v>102743.38370531623</v>
          </cell>
          <cell r="AD93" t="str">
            <v>N/A</v>
          </cell>
          <cell r="AE93">
            <v>66339</v>
          </cell>
          <cell r="AF93">
            <v>66337</v>
          </cell>
          <cell r="AG93">
            <v>66337</v>
          </cell>
          <cell r="AH93">
            <v>66337</v>
          </cell>
          <cell r="AI93">
            <v>65525</v>
          </cell>
          <cell r="AJ93">
            <v>0</v>
          </cell>
          <cell r="AK93">
            <v>330875</v>
          </cell>
          <cell r="AL93">
            <v>2062750</v>
          </cell>
          <cell r="AM93">
            <v>214905.35321941774</v>
          </cell>
          <cell r="AN93">
            <v>-43901.68</v>
          </cell>
          <cell r="AO93">
            <v>427732.20250290923</v>
          </cell>
          <cell r="AP93">
            <v>0</v>
          </cell>
          <cell r="AQ93">
            <v>-96854.32</v>
          </cell>
          <cell r="AR93">
            <v>0</v>
          </cell>
          <cell r="AS93">
            <v>0</v>
          </cell>
          <cell r="AT93">
            <v>2564631.555722327</v>
          </cell>
          <cell r="AU93">
            <v>6.2216295870849605E-5</v>
          </cell>
          <cell r="AV93">
            <v>0</v>
          </cell>
          <cell r="AW93">
            <v>0</v>
          </cell>
          <cell r="AY93">
            <v>0</v>
          </cell>
          <cell r="AZ93">
            <v>0</v>
          </cell>
          <cell r="BA93">
            <v>0</v>
          </cell>
          <cell r="BB93">
            <v>0</v>
          </cell>
          <cell r="BC93">
            <v>0</v>
          </cell>
          <cell r="BD93">
            <v>0</v>
          </cell>
          <cell r="BE93">
            <v>0</v>
          </cell>
          <cell r="BF93">
            <v>0</v>
          </cell>
          <cell r="BG93">
            <v>0</v>
          </cell>
          <cell r="BH93">
            <v>0</v>
          </cell>
          <cell r="BJ93">
            <v>0</v>
          </cell>
          <cell r="BL93">
            <v>0</v>
          </cell>
          <cell r="BM93">
            <v>0</v>
          </cell>
          <cell r="BN93">
            <v>0</v>
          </cell>
          <cell r="BO93">
            <v>0</v>
          </cell>
          <cell r="BQ93">
            <v>0</v>
          </cell>
          <cell r="BR93">
            <v>0</v>
          </cell>
          <cell r="BS93">
            <v>0</v>
          </cell>
          <cell r="BT93">
            <v>0</v>
          </cell>
          <cell r="CB93">
            <v>0</v>
          </cell>
          <cell r="CC93">
            <v>0</v>
          </cell>
          <cell r="CD93">
            <v>0</v>
          </cell>
          <cell r="CE93">
            <v>0</v>
          </cell>
          <cell r="CF93">
            <v>0</v>
          </cell>
          <cell r="CI93">
            <v>0</v>
          </cell>
          <cell r="CJ93">
            <v>0</v>
          </cell>
          <cell r="CK93">
            <v>0</v>
          </cell>
          <cell r="CV93">
            <v>5.8952444093732966E-5</v>
          </cell>
          <cell r="DG93">
            <v>2564632</v>
          </cell>
          <cell r="DR93">
            <v>758738.24999999988</v>
          </cell>
          <cell r="EC93">
            <v>3.3801274682013203</v>
          </cell>
          <cell r="EN93">
            <v>2.4095909012463064E-2</v>
          </cell>
        </row>
        <row r="94">
          <cell r="B94">
            <v>31102</v>
          </cell>
          <cell r="C94" t="str">
            <v>Evergreen Community Charter School</v>
          </cell>
          <cell r="D94">
            <v>1.4625296914261404E-4</v>
          </cell>
          <cell r="E94">
            <v>253051.7382752843</v>
          </cell>
          <cell r="F94">
            <v>197310.24365093457</v>
          </cell>
          <cell r="G94">
            <v>24869</v>
          </cell>
          <cell r="H94">
            <v>-70610.426741695395</v>
          </cell>
          <cell r="I94">
            <v>-2921.9926861830086</v>
          </cell>
          <cell r="J94">
            <v>213540.26483052594</v>
          </cell>
          <cell r="K94">
            <v>0</v>
          </cell>
          <cell r="L94">
            <v>-11219.760009506137</v>
          </cell>
          <cell r="M94">
            <v>2013.4663317153668</v>
          </cell>
          <cell r="N94">
            <v>75.902365925633831</v>
          </cell>
          <cell r="O94">
            <v>-34.253907902891633</v>
          </cell>
          <cell r="P94">
            <v>0</v>
          </cell>
          <cell r="Q94">
            <v>0</v>
          </cell>
          <cell r="R94">
            <v>0</v>
          </cell>
          <cell r="S94">
            <v>606074.1821090983</v>
          </cell>
          <cell r="T94">
            <v>147564</v>
          </cell>
          <cell r="U94">
            <v>1067701.3241526298</v>
          </cell>
          <cell r="V94">
            <v>8053.8653268614671</v>
          </cell>
          <cell r="W94">
            <v>0</v>
          </cell>
          <cell r="X94">
            <v>1223319.1894794912</v>
          </cell>
          <cell r="Y94">
            <v>23219.53</v>
          </cell>
          <cell r="Z94">
            <v>0</v>
          </cell>
          <cell r="AA94">
            <v>0</v>
          </cell>
          <cell r="AB94">
            <v>14609.963430915042</v>
          </cell>
          <cell r="AC94">
            <v>37829.493430915041</v>
          </cell>
          <cell r="AD94" t="str">
            <v>N/A</v>
          </cell>
          <cell r="AE94">
            <v>237501</v>
          </cell>
          <cell r="AF94">
            <v>237501</v>
          </cell>
          <cell r="AG94">
            <v>237501</v>
          </cell>
          <cell r="AH94">
            <v>237501</v>
          </cell>
          <cell r="AI94">
            <v>235487</v>
          </cell>
          <cell r="AJ94">
            <v>0</v>
          </cell>
          <cell r="AK94">
            <v>1185491</v>
          </cell>
          <cell r="AL94">
            <v>4671866</v>
          </cell>
          <cell r="AM94">
            <v>606074.1821090983</v>
          </cell>
          <cell r="AN94">
            <v>-100928.47</v>
          </cell>
          <cell r="AO94">
            <v>1061145.2260485762</v>
          </cell>
          <cell r="AP94">
            <v>0</v>
          </cell>
          <cell r="AQ94">
            <v>124344.47</v>
          </cell>
          <cell r="AR94">
            <v>0</v>
          </cell>
          <cell r="AS94">
            <v>0</v>
          </cell>
          <cell r="AT94">
            <v>6362501.4081576737</v>
          </cell>
          <cell r="AU94">
            <v>1.4091199513457432E-4</v>
          </cell>
          <cell r="AV94">
            <v>0</v>
          </cell>
          <cell r="AW94">
            <v>0</v>
          </cell>
          <cell r="AY94">
            <v>0</v>
          </cell>
          <cell r="AZ94">
            <v>0</v>
          </cell>
          <cell r="BA94">
            <v>0</v>
          </cell>
          <cell r="BB94">
            <v>0</v>
          </cell>
          <cell r="BC94">
            <v>0</v>
          </cell>
          <cell r="BD94">
            <v>0</v>
          </cell>
          <cell r="BE94">
            <v>0</v>
          </cell>
          <cell r="BF94">
            <v>0</v>
          </cell>
          <cell r="BG94">
            <v>0</v>
          </cell>
          <cell r="BH94">
            <v>0</v>
          </cell>
          <cell r="BJ94">
            <v>0</v>
          </cell>
          <cell r="BL94">
            <v>0</v>
          </cell>
          <cell r="BM94">
            <v>0</v>
          </cell>
          <cell r="BN94">
            <v>0</v>
          </cell>
          <cell r="BO94">
            <v>0</v>
          </cell>
          <cell r="BQ94">
            <v>0</v>
          </cell>
          <cell r="BR94">
            <v>0</v>
          </cell>
          <cell r="BS94">
            <v>0</v>
          </cell>
          <cell r="BT94">
            <v>0</v>
          </cell>
          <cell r="CB94">
            <v>0</v>
          </cell>
          <cell r="CC94">
            <v>0</v>
          </cell>
          <cell r="CD94">
            <v>0</v>
          </cell>
          <cell r="CE94">
            <v>0</v>
          </cell>
          <cell r="CF94">
            <v>0</v>
          </cell>
          <cell r="CI94">
            <v>0</v>
          </cell>
          <cell r="CJ94">
            <v>0</v>
          </cell>
          <cell r="CK94">
            <v>0</v>
          </cell>
          <cell r="CV94">
            <v>1.4625296914261404E-4</v>
          </cell>
          <cell r="DG94">
            <v>6362501</v>
          </cell>
          <cell r="DR94">
            <v>1780792.73</v>
          </cell>
          <cell r="EC94">
            <v>3.5728475823236319</v>
          </cell>
          <cell r="EN94">
            <v>2.4095909012463064E-2</v>
          </cell>
        </row>
        <row r="95">
          <cell r="B95">
            <v>31105</v>
          </cell>
          <cell r="C95" t="str">
            <v>Asheville-Buncombe Technical College</v>
          </cell>
          <cell r="D95">
            <v>1.3901422219367123E-3</v>
          </cell>
          <cell r="E95">
            <v>2405270.1820222591</v>
          </cell>
          <cell r="F95">
            <v>1875444.3217649795</v>
          </cell>
          <cell r="G95">
            <v>-214565</v>
          </cell>
          <cell r="H95">
            <v>-671155.84796698135</v>
          </cell>
          <cell r="I95">
            <v>-27773.695324382446</v>
          </cell>
          <cell r="J95">
            <v>2029711.5331381476</v>
          </cell>
          <cell r="K95">
            <v>0</v>
          </cell>
          <cell r="L95">
            <v>-106644.41344778812</v>
          </cell>
          <cell r="M95">
            <v>19138.104180546237</v>
          </cell>
          <cell r="N95">
            <v>721.4560103407149</v>
          </cell>
          <cell r="O95">
            <v>-325.58520979979738</v>
          </cell>
          <cell r="P95">
            <v>0</v>
          </cell>
          <cell r="Q95">
            <v>0</v>
          </cell>
          <cell r="R95">
            <v>0</v>
          </cell>
          <cell r="S95">
            <v>5309821.055167322</v>
          </cell>
          <cell r="T95">
            <v>35917.379999999888</v>
          </cell>
          <cell r="U95">
            <v>10148557.665690737</v>
          </cell>
          <cell r="V95">
            <v>76552.416722184949</v>
          </cell>
          <cell r="W95">
            <v>0</v>
          </cell>
          <cell r="X95">
            <v>10261027.462412922</v>
          </cell>
          <cell r="Y95">
            <v>1108742</v>
          </cell>
          <cell r="Z95">
            <v>0</v>
          </cell>
          <cell r="AA95">
            <v>0</v>
          </cell>
          <cell r="AB95">
            <v>138868.47662191224</v>
          </cell>
          <cell r="AC95">
            <v>1247610.4766219123</v>
          </cell>
          <cell r="AD95" t="str">
            <v>N/A</v>
          </cell>
          <cell r="AE95">
            <v>1806511</v>
          </cell>
          <cell r="AF95">
            <v>1806511</v>
          </cell>
          <cell r="AG95">
            <v>1806511</v>
          </cell>
          <cell r="AH95">
            <v>1806511</v>
          </cell>
          <cell r="AI95">
            <v>1787373</v>
          </cell>
          <cell r="AJ95">
            <v>0</v>
          </cell>
          <cell r="AK95">
            <v>9013417</v>
          </cell>
          <cell r="AL95">
            <v>47419952</v>
          </cell>
          <cell r="AM95">
            <v>5309821.055167322</v>
          </cell>
          <cell r="AN95">
            <v>-1267278.3799999999</v>
          </cell>
          <cell r="AO95">
            <v>10086241.60579101</v>
          </cell>
          <cell r="AP95">
            <v>0</v>
          </cell>
          <cell r="AQ95">
            <v>-1072824.6200000001</v>
          </cell>
          <cell r="AR95">
            <v>0</v>
          </cell>
          <cell r="AS95">
            <v>0</v>
          </cell>
          <cell r="AT95">
            <v>60475911.660958335</v>
          </cell>
          <cell r="AU95">
            <v>1.4302722583608935E-3</v>
          </cell>
          <cell r="AV95">
            <v>0</v>
          </cell>
          <cell r="AW95">
            <v>0</v>
          </cell>
          <cell r="AY95">
            <v>0</v>
          </cell>
          <cell r="AZ95">
            <v>0</v>
          </cell>
          <cell r="BA95">
            <v>0</v>
          </cell>
          <cell r="BB95">
            <v>0</v>
          </cell>
          <cell r="BC95">
            <v>0</v>
          </cell>
          <cell r="BD95">
            <v>0</v>
          </cell>
          <cell r="BE95">
            <v>0</v>
          </cell>
          <cell r="BF95">
            <v>0</v>
          </cell>
          <cell r="BG95">
            <v>0</v>
          </cell>
          <cell r="BH95">
            <v>0</v>
          </cell>
          <cell r="BJ95">
            <v>0</v>
          </cell>
          <cell r="BL95">
            <v>0</v>
          </cell>
          <cell r="BM95">
            <v>0</v>
          </cell>
          <cell r="BN95">
            <v>0</v>
          </cell>
          <cell r="BO95">
            <v>0</v>
          </cell>
          <cell r="BQ95">
            <v>0</v>
          </cell>
          <cell r="BR95">
            <v>0</v>
          </cell>
          <cell r="BS95">
            <v>0</v>
          </cell>
          <cell r="BT95">
            <v>0</v>
          </cell>
          <cell r="CB95">
            <v>0</v>
          </cell>
          <cell r="CC95">
            <v>0</v>
          </cell>
          <cell r="CD95">
            <v>0</v>
          </cell>
          <cell r="CE95">
            <v>0</v>
          </cell>
          <cell r="CF95">
            <v>0</v>
          </cell>
          <cell r="CI95">
            <v>0</v>
          </cell>
          <cell r="CJ95">
            <v>0</v>
          </cell>
          <cell r="CK95">
            <v>0</v>
          </cell>
          <cell r="CV95">
            <v>1.3901422219367123E-3</v>
          </cell>
          <cell r="DG95">
            <v>60475912</v>
          </cell>
          <cell r="DR95">
            <v>21942969.110000011</v>
          </cell>
          <cell r="EC95">
            <v>2.7560496347068852</v>
          </cell>
          <cell r="EN95">
            <v>2.4095909012463064E-2</v>
          </cell>
        </row>
        <row r="96">
          <cell r="B96">
            <v>31110</v>
          </cell>
          <cell r="C96" t="str">
            <v>Asheville City Schools</v>
          </cell>
          <cell r="D96">
            <v>2.0197565345193864E-3</v>
          </cell>
          <cell r="E96">
            <v>3494649.7493299358</v>
          </cell>
          <cell r="F96">
            <v>2724858.553490181</v>
          </cell>
          <cell r="G96">
            <v>-299624</v>
          </cell>
          <cell r="H96">
            <v>-975131.45649490552</v>
          </cell>
          <cell r="I96">
            <v>-40352.779545836864</v>
          </cell>
          <cell r="J96">
            <v>2948995.4822994871</v>
          </cell>
          <cell r="K96">
            <v>0</v>
          </cell>
          <cell r="L96">
            <v>-154945.11822759622</v>
          </cell>
          <cell r="M96">
            <v>27806.011764119216</v>
          </cell>
          <cell r="N96">
            <v>1048.213246284871</v>
          </cell>
          <cell r="O96">
            <v>-473.04717794978546</v>
          </cell>
          <cell r="P96">
            <v>0</v>
          </cell>
          <cell r="Q96">
            <v>0</v>
          </cell>
          <cell r="R96">
            <v>0</v>
          </cell>
          <cell r="S96">
            <v>7726831.6086837193</v>
          </cell>
          <cell r="T96">
            <v>0</v>
          </cell>
          <cell r="U96">
            <v>14744977.411497435</v>
          </cell>
          <cell r="V96">
            <v>111224.04705647686</v>
          </cell>
          <cell r="W96">
            <v>0</v>
          </cell>
          <cell r="X96">
            <v>14856201.458553912</v>
          </cell>
          <cell r="Y96">
            <v>1498118.76</v>
          </cell>
          <cell r="Z96">
            <v>0</v>
          </cell>
          <cell r="AA96">
            <v>0</v>
          </cell>
          <cell r="AB96">
            <v>201763.89772918433</v>
          </cell>
          <cell r="AC96">
            <v>1699882.6577291843</v>
          </cell>
          <cell r="AD96" t="str">
            <v>N/A</v>
          </cell>
          <cell r="AE96">
            <v>2636825</v>
          </cell>
          <cell r="AF96">
            <v>2636826</v>
          </cell>
          <cell r="AG96">
            <v>2636826</v>
          </cell>
          <cell r="AH96">
            <v>2636826</v>
          </cell>
          <cell r="AI96">
            <v>2609020</v>
          </cell>
          <cell r="AJ96">
            <v>0</v>
          </cell>
          <cell r="AK96">
            <v>13156323</v>
          </cell>
          <cell r="AL96">
            <v>68615139</v>
          </cell>
          <cell r="AM96">
            <v>7726831.6086837193</v>
          </cell>
          <cell r="AN96">
            <v>-1632015.24</v>
          </cell>
          <cell r="AO96">
            <v>14654437.560824728</v>
          </cell>
          <cell r="AP96">
            <v>0</v>
          </cell>
          <cell r="AQ96">
            <v>-1498118.76</v>
          </cell>
          <cell r="AR96">
            <v>0</v>
          </cell>
          <cell r="AS96">
            <v>0</v>
          </cell>
          <cell r="AT96">
            <v>87866274.169508442</v>
          </cell>
          <cell r="AU96">
            <v>2.0695577845615447E-3</v>
          </cell>
          <cell r="AV96">
            <v>0</v>
          </cell>
          <cell r="AW96">
            <v>0</v>
          </cell>
          <cell r="AY96">
            <v>0</v>
          </cell>
          <cell r="AZ96">
            <v>0</v>
          </cell>
          <cell r="BA96">
            <v>0</v>
          </cell>
          <cell r="BB96">
            <v>0</v>
          </cell>
          <cell r="BC96">
            <v>0</v>
          </cell>
          <cell r="BD96">
            <v>0</v>
          </cell>
          <cell r="BE96">
            <v>0</v>
          </cell>
          <cell r="BF96">
            <v>0</v>
          </cell>
          <cell r="BG96">
            <v>0</v>
          </cell>
          <cell r="BH96">
            <v>0</v>
          </cell>
          <cell r="BJ96">
            <v>0</v>
          </cell>
          <cell r="BL96">
            <v>0</v>
          </cell>
          <cell r="BM96">
            <v>0</v>
          </cell>
          <cell r="BN96">
            <v>0</v>
          </cell>
          <cell r="BO96">
            <v>0</v>
          </cell>
          <cell r="BQ96">
            <v>0</v>
          </cell>
          <cell r="BR96">
            <v>0</v>
          </cell>
          <cell r="BS96">
            <v>0</v>
          </cell>
          <cell r="BT96">
            <v>0</v>
          </cell>
          <cell r="CB96">
            <v>0</v>
          </cell>
          <cell r="CC96">
            <v>0</v>
          </cell>
          <cell r="CD96">
            <v>0</v>
          </cell>
          <cell r="CE96">
            <v>0</v>
          </cell>
          <cell r="CF96">
            <v>0</v>
          </cell>
          <cell r="CI96">
            <v>0</v>
          </cell>
          <cell r="CJ96">
            <v>0</v>
          </cell>
          <cell r="CK96">
            <v>0</v>
          </cell>
          <cell r="CV96">
            <v>2.0197565345193864E-3</v>
          </cell>
          <cell r="DG96">
            <v>87866274</v>
          </cell>
          <cell r="DR96">
            <v>28443769.960000005</v>
          </cell>
          <cell r="EC96">
            <v>3.08912194563396</v>
          </cell>
          <cell r="EN96">
            <v>2.4095909012463064E-2</v>
          </cell>
        </row>
        <row r="97">
          <cell r="B97">
            <v>31200</v>
          </cell>
          <cell r="C97" t="str">
            <v>Burke County Schools</v>
          </cell>
          <cell r="D97">
            <v>4.11289503337617E-3</v>
          </cell>
          <cell r="E97">
            <v>7116267.4073628113</v>
          </cell>
          <cell r="F97">
            <v>5548716.8971923292</v>
          </cell>
          <cell r="G97">
            <v>-872569</v>
          </cell>
          <cell r="H97">
            <v>-1985691.4711065006</v>
          </cell>
          <cell r="I97">
            <v>-82171.659673074784</v>
          </cell>
          <cell r="J97">
            <v>6005134.1165654268</v>
          </cell>
          <cell r="K97">
            <v>0</v>
          </cell>
          <cell r="L97">
            <v>-315519.71552640974</v>
          </cell>
          <cell r="M97">
            <v>56622.273887015152</v>
          </cell>
          <cell r="N97">
            <v>2134.5102644215649</v>
          </cell>
          <cell r="O97">
            <v>-963.28114576703274</v>
          </cell>
          <cell r="P97">
            <v>0</v>
          </cell>
          <cell r="Q97">
            <v>0</v>
          </cell>
          <cell r="R97">
            <v>0</v>
          </cell>
          <cell r="S97">
            <v>15471960.077820253</v>
          </cell>
          <cell r="T97">
            <v>0</v>
          </cell>
          <cell r="U97">
            <v>30025670.582827132</v>
          </cell>
          <cell r="V97">
            <v>226489.09554806061</v>
          </cell>
          <cell r="W97">
            <v>0</v>
          </cell>
          <cell r="X97">
            <v>30252159.678375192</v>
          </cell>
          <cell r="Y97">
            <v>4362842.21</v>
          </cell>
          <cell r="Z97">
            <v>0</v>
          </cell>
          <cell r="AA97">
            <v>0</v>
          </cell>
          <cell r="AB97">
            <v>410858.29836537392</v>
          </cell>
          <cell r="AC97">
            <v>4773700.5083653741</v>
          </cell>
          <cell r="AD97" t="str">
            <v>N/A</v>
          </cell>
          <cell r="AE97">
            <v>5107016</v>
          </cell>
          <cell r="AF97">
            <v>5107016</v>
          </cell>
          <cell r="AG97">
            <v>5107016</v>
          </cell>
          <cell r="AH97">
            <v>5107016</v>
          </cell>
          <cell r="AI97">
            <v>5050393</v>
          </cell>
          <cell r="AJ97">
            <v>0</v>
          </cell>
          <cell r="AK97">
            <v>25478457</v>
          </cell>
          <cell r="AL97">
            <v>141550853</v>
          </cell>
          <cell r="AM97">
            <v>15471960.077820253</v>
          </cell>
          <cell r="AN97">
            <v>-3576358.79</v>
          </cell>
          <cell r="AO97">
            <v>29841301.380009823</v>
          </cell>
          <cell r="AP97">
            <v>0</v>
          </cell>
          <cell r="AQ97">
            <v>-4362842.21</v>
          </cell>
          <cell r="AR97">
            <v>0</v>
          </cell>
          <cell r="AS97">
            <v>0</v>
          </cell>
          <cell r="AT97">
            <v>178924913.45783007</v>
          </cell>
          <cell r="AU97">
            <v>4.2694319849186811E-3</v>
          </cell>
          <cell r="AV97">
            <v>0</v>
          </cell>
          <cell r="AW97">
            <v>0</v>
          </cell>
          <cell r="AY97">
            <v>0</v>
          </cell>
          <cell r="AZ97">
            <v>0</v>
          </cell>
          <cell r="BA97">
            <v>0</v>
          </cell>
          <cell r="BB97">
            <v>0</v>
          </cell>
          <cell r="BC97">
            <v>0</v>
          </cell>
          <cell r="BD97">
            <v>0</v>
          </cell>
          <cell r="BE97">
            <v>0</v>
          </cell>
          <cell r="BF97">
            <v>0</v>
          </cell>
          <cell r="BG97">
            <v>0</v>
          </cell>
          <cell r="BH97">
            <v>0</v>
          </cell>
          <cell r="BJ97">
            <v>0</v>
          </cell>
          <cell r="BL97">
            <v>0</v>
          </cell>
          <cell r="BM97">
            <v>0</v>
          </cell>
          <cell r="BN97">
            <v>0</v>
          </cell>
          <cell r="BO97">
            <v>0</v>
          </cell>
          <cell r="BQ97">
            <v>0</v>
          </cell>
          <cell r="BR97">
            <v>0</v>
          </cell>
          <cell r="BS97">
            <v>0</v>
          </cell>
          <cell r="BT97">
            <v>0</v>
          </cell>
          <cell r="CB97">
            <v>0</v>
          </cell>
          <cell r="CC97">
            <v>0</v>
          </cell>
          <cell r="CD97">
            <v>0</v>
          </cell>
          <cell r="CE97">
            <v>0</v>
          </cell>
          <cell r="CF97">
            <v>0</v>
          </cell>
          <cell r="CI97">
            <v>0</v>
          </cell>
          <cell r="CJ97">
            <v>0</v>
          </cell>
          <cell r="CK97">
            <v>0</v>
          </cell>
          <cell r="CV97">
            <v>4.11289503337617E-3</v>
          </cell>
          <cell r="DG97">
            <v>178924914</v>
          </cell>
          <cell r="DR97">
            <v>63059125.209999941</v>
          </cell>
          <cell r="EC97">
            <v>2.837415098990717</v>
          </cell>
          <cell r="EN97">
            <v>2.4095909012463064E-2</v>
          </cell>
        </row>
        <row r="98">
          <cell r="B98">
            <v>31205</v>
          </cell>
          <cell r="C98" t="str">
            <v>Western Piedmont Community College</v>
          </cell>
          <cell r="D98">
            <v>5.0568155364153356E-4</v>
          </cell>
          <cell r="E98">
            <v>874946.99706203409</v>
          </cell>
          <cell r="F98">
            <v>682216.23905290093</v>
          </cell>
          <cell r="G98">
            <v>-351857</v>
          </cell>
          <cell r="H98">
            <v>-244141.30193291488</v>
          </cell>
          <cell r="I98">
            <v>-10103.027719303176</v>
          </cell>
          <cell r="J98">
            <v>738332.85927500215</v>
          </cell>
          <cell r="K98">
            <v>0</v>
          </cell>
          <cell r="L98">
            <v>-38793.23412271891</v>
          </cell>
          <cell r="M98">
            <v>6961.7238459884293</v>
          </cell>
          <cell r="N98">
            <v>262.43861270888311</v>
          </cell>
          <cell r="O98">
            <v>-118.43567667838357</v>
          </cell>
          <cell r="P98">
            <v>0</v>
          </cell>
          <cell r="Q98">
            <v>0</v>
          </cell>
          <cell r="R98">
            <v>0</v>
          </cell>
          <cell r="S98">
            <v>1657707.2583970192</v>
          </cell>
          <cell r="T98">
            <v>45182.330000000016</v>
          </cell>
          <cell r="U98">
            <v>3691664.2963750111</v>
          </cell>
          <cell r="V98">
            <v>27846.895383953717</v>
          </cell>
          <cell r="W98">
            <v>0</v>
          </cell>
          <cell r="X98">
            <v>3764693.5217589648</v>
          </cell>
          <cell r="Y98">
            <v>1804464</v>
          </cell>
          <cell r="Z98">
            <v>0</v>
          </cell>
          <cell r="AA98">
            <v>0</v>
          </cell>
          <cell r="AB98">
            <v>50515.138596515877</v>
          </cell>
          <cell r="AC98">
            <v>1854979.1385965159</v>
          </cell>
          <cell r="AD98" t="str">
            <v>N/A</v>
          </cell>
          <cell r="AE98">
            <v>383335</v>
          </cell>
          <cell r="AF98">
            <v>383336</v>
          </cell>
          <cell r="AG98">
            <v>383336</v>
          </cell>
          <cell r="AH98">
            <v>383336</v>
          </cell>
          <cell r="AI98">
            <v>376374</v>
          </cell>
          <cell r="AJ98">
            <v>0</v>
          </cell>
          <cell r="AK98">
            <v>1909717</v>
          </cell>
          <cell r="AL98">
            <v>18930973</v>
          </cell>
          <cell r="AM98">
            <v>1657707.2583970192</v>
          </cell>
          <cell r="AN98">
            <v>-499527.33</v>
          </cell>
          <cell r="AO98">
            <v>3668996.053162449</v>
          </cell>
          <cell r="AP98">
            <v>0</v>
          </cell>
          <cell r="AQ98">
            <v>-1759281.67</v>
          </cell>
          <cell r="AR98">
            <v>0</v>
          </cell>
          <cell r="AS98">
            <v>0</v>
          </cell>
          <cell r="AT98">
            <v>21998867.311559469</v>
          </cell>
          <cell r="AU98">
            <v>5.709926743370314E-4</v>
          </cell>
          <cell r="AV98">
            <v>0</v>
          </cell>
          <cell r="AW98">
            <v>0</v>
          </cell>
          <cell r="AY98">
            <v>0</v>
          </cell>
          <cell r="AZ98">
            <v>0</v>
          </cell>
          <cell r="BA98">
            <v>0</v>
          </cell>
          <cell r="BB98">
            <v>0</v>
          </cell>
          <cell r="BC98">
            <v>0</v>
          </cell>
          <cell r="BD98">
            <v>0</v>
          </cell>
          <cell r="BE98">
            <v>0</v>
          </cell>
          <cell r="BF98">
            <v>0</v>
          </cell>
          <cell r="BG98">
            <v>0</v>
          </cell>
          <cell r="BH98">
            <v>0</v>
          </cell>
          <cell r="BJ98">
            <v>0</v>
          </cell>
          <cell r="BL98">
            <v>0</v>
          </cell>
          <cell r="BM98">
            <v>0</v>
          </cell>
          <cell r="BN98">
            <v>0</v>
          </cell>
          <cell r="BO98">
            <v>0</v>
          </cell>
          <cell r="BQ98">
            <v>0</v>
          </cell>
          <cell r="BR98">
            <v>0</v>
          </cell>
          <cell r="BS98">
            <v>0</v>
          </cell>
          <cell r="BT98">
            <v>0</v>
          </cell>
          <cell r="CB98">
            <v>0</v>
          </cell>
          <cell r="CC98">
            <v>0</v>
          </cell>
          <cell r="CD98">
            <v>0</v>
          </cell>
          <cell r="CE98">
            <v>0</v>
          </cell>
          <cell r="CF98">
            <v>0</v>
          </cell>
          <cell r="CI98">
            <v>0</v>
          </cell>
          <cell r="CJ98">
            <v>0</v>
          </cell>
          <cell r="CK98">
            <v>0</v>
          </cell>
          <cell r="CV98">
            <v>5.0568155364153356E-4</v>
          </cell>
          <cell r="DG98">
            <v>21998866</v>
          </cell>
          <cell r="DR98">
            <v>8767270.7700000014</v>
          </cell>
          <cell r="EC98">
            <v>2.5092034427950027</v>
          </cell>
          <cell r="EN98">
            <v>2.4095909012463064E-2</v>
          </cell>
        </row>
        <row r="99">
          <cell r="B99">
            <v>31300</v>
          </cell>
          <cell r="C99" t="str">
            <v>Cabarrus County Schools</v>
          </cell>
          <cell r="D99">
            <v>1.0384923954821533E-2</v>
          </cell>
          <cell r="E99">
            <v>17968339.884174876</v>
          </cell>
          <cell r="F99">
            <v>14010326.681465143</v>
          </cell>
          <cell r="G99">
            <v>2335173</v>
          </cell>
          <cell r="H99">
            <v>-5013805.3020651126</v>
          </cell>
          <cell r="I99">
            <v>-207480.72343724919</v>
          </cell>
          <cell r="J99">
            <v>15162765.067661908</v>
          </cell>
          <cell r="K99">
            <v>0</v>
          </cell>
          <cell r="L99">
            <v>-796676.84815650922</v>
          </cell>
          <cell r="M99">
            <v>142969.36918981871</v>
          </cell>
          <cell r="N99">
            <v>5389.5678340732793</v>
          </cell>
          <cell r="O99">
            <v>-2432.2530394587511</v>
          </cell>
          <cell r="P99">
            <v>0</v>
          </cell>
          <cell r="Q99">
            <v>0</v>
          </cell>
          <cell r="R99">
            <v>0</v>
          </cell>
          <cell r="S99">
            <v>43604568.443627484</v>
          </cell>
          <cell r="T99">
            <v>12332434</v>
          </cell>
          <cell r="U99">
            <v>75813825.338309541</v>
          </cell>
          <cell r="V99">
            <v>571877.47675927484</v>
          </cell>
          <cell r="W99">
            <v>0</v>
          </cell>
          <cell r="X99">
            <v>88718136.815068811</v>
          </cell>
          <cell r="Y99">
            <v>656569.02999999933</v>
          </cell>
          <cell r="Z99">
            <v>0</v>
          </cell>
          <cell r="AA99">
            <v>0</v>
          </cell>
          <cell r="AB99">
            <v>1037403.617186246</v>
          </cell>
          <cell r="AC99">
            <v>1693972.6471862453</v>
          </cell>
          <cell r="AD99" t="str">
            <v>N/A</v>
          </cell>
          <cell r="AE99">
            <v>17433427</v>
          </cell>
          <cell r="AF99">
            <v>17433427</v>
          </cell>
          <cell r="AG99">
            <v>17433427</v>
          </cell>
          <cell r="AH99">
            <v>17433427</v>
          </cell>
          <cell r="AI99">
            <v>17290457</v>
          </cell>
          <cell r="AJ99">
            <v>0</v>
          </cell>
          <cell r="AK99">
            <v>87024165</v>
          </cell>
          <cell r="AL99">
            <v>329507969</v>
          </cell>
          <cell r="AM99">
            <v>43604568.443627484</v>
          </cell>
          <cell r="AN99">
            <v>-8357210.9700000007</v>
          </cell>
          <cell r="AO99">
            <v>75348299.197882578</v>
          </cell>
          <cell r="AP99">
            <v>0</v>
          </cell>
          <cell r="AQ99">
            <v>11675864.970000001</v>
          </cell>
          <cell r="AR99">
            <v>0</v>
          </cell>
          <cell r="AS99">
            <v>0</v>
          </cell>
          <cell r="AT99">
            <v>451779490.64151007</v>
          </cell>
          <cell r="AU99">
            <v>9.9385615002979023E-3</v>
          </cell>
          <cell r="AV99">
            <v>0</v>
          </cell>
          <cell r="AW99">
            <v>0</v>
          </cell>
          <cell r="AY99">
            <v>0</v>
          </cell>
          <cell r="AZ99">
            <v>0</v>
          </cell>
          <cell r="BA99">
            <v>0</v>
          </cell>
          <cell r="BB99">
            <v>0</v>
          </cell>
          <cell r="BC99">
            <v>0</v>
          </cell>
          <cell r="BD99">
            <v>0</v>
          </cell>
          <cell r="BE99">
            <v>0</v>
          </cell>
          <cell r="BF99">
            <v>0</v>
          </cell>
          <cell r="BG99">
            <v>0</v>
          </cell>
          <cell r="BH99">
            <v>0</v>
          </cell>
          <cell r="BJ99">
            <v>0</v>
          </cell>
          <cell r="BL99">
            <v>0</v>
          </cell>
          <cell r="BM99">
            <v>0</v>
          </cell>
          <cell r="BN99">
            <v>0</v>
          </cell>
          <cell r="BO99">
            <v>0</v>
          </cell>
          <cell r="BQ99">
            <v>0</v>
          </cell>
          <cell r="BR99">
            <v>0</v>
          </cell>
          <cell r="BS99">
            <v>0</v>
          </cell>
          <cell r="BT99">
            <v>0</v>
          </cell>
          <cell r="CB99">
            <v>0</v>
          </cell>
          <cell r="CC99">
            <v>0</v>
          </cell>
          <cell r="CD99">
            <v>0</v>
          </cell>
          <cell r="CE99">
            <v>0</v>
          </cell>
          <cell r="CF99">
            <v>0</v>
          </cell>
          <cell r="CI99">
            <v>0</v>
          </cell>
          <cell r="CJ99">
            <v>0</v>
          </cell>
          <cell r="CK99">
            <v>0</v>
          </cell>
          <cell r="CV99">
            <v>1.0384923954821533E-2</v>
          </cell>
          <cell r="DG99">
            <v>451779490</v>
          </cell>
          <cell r="DR99">
            <v>143348965.94999999</v>
          </cell>
          <cell r="EC99">
            <v>3.151606201035174</v>
          </cell>
          <cell r="EN99">
            <v>2.4095909012463064E-2</v>
          </cell>
        </row>
        <row r="100">
          <cell r="B100">
            <v>31301</v>
          </cell>
          <cell r="C100" t="str">
            <v>Carolina International School</v>
          </cell>
          <cell r="D100">
            <v>2.0007692437743868E-4</v>
          </cell>
          <cell r="E100">
            <v>346179.73090934905</v>
          </cell>
          <cell r="F100">
            <v>269924.27524221438</v>
          </cell>
          <cell r="G100">
            <v>200175</v>
          </cell>
          <cell r="H100">
            <v>-96596.445831337987</v>
          </cell>
          <cell r="I100">
            <v>-3997.3431864811541</v>
          </cell>
          <cell r="J100">
            <v>292127.26188398898</v>
          </cell>
          <cell r="K100">
            <v>0</v>
          </cell>
          <cell r="L100">
            <v>-15348.851295907765</v>
          </cell>
          <cell r="M100">
            <v>2754.4613511012512</v>
          </cell>
          <cell r="N100">
            <v>103.83592221340312</v>
          </cell>
          <cell r="O100">
            <v>-46.860016458439915</v>
          </cell>
          <cell r="P100">
            <v>0</v>
          </cell>
          <cell r="Q100">
            <v>0</v>
          </cell>
          <cell r="R100">
            <v>0</v>
          </cell>
          <cell r="S100">
            <v>995275.06497868185</v>
          </cell>
          <cell r="T100">
            <v>1014031</v>
          </cell>
          <cell r="U100">
            <v>1460636.3094199446</v>
          </cell>
          <cell r="V100">
            <v>11017.845404405005</v>
          </cell>
          <cell r="W100">
            <v>0</v>
          </cell>
          <cell r="X100">
            <v>2485685.15482435</v>
          </cell>
          <cell r="Y100">
            <v>13152.789999999979</v>
          </cell>
          <cell r="Z100">
            <v>0</v>
          </cell>
          <cell r="AA100">
            <v>0</v>
          </cell>
          <cell r="AB100">
            <v>19986.715932405768</v>
          </cell>
          <cell r="AC100">
            <v>33139.505932405751</v>
          </cell>
          <cell r="AD100" t="str">
            <v>N/A</v>
          </cell>
          <cell r="AE100">
            <v>491059</v>
          </cell>
          <cell r="AF100">
            <v>491060</v>
          </cell>
          <cell r="AG100">
            <v>491060</v>
          </cell>
          <cell r="AH100">
            <v>491060</v>
          </cell>
          <cell r="AI100">
            <v>488306</v>
          </cell>
          <cell r="AJ100">
            <v>0</v>
          </cell>
          <cell r="AK100">
            <v>2452545</v>
          </cell>
          <cell r="AL100">
            <v>5416612</v>
          </cell>
          <cell r="AM100">
            <v>995275.06497868185</v>
          </cell>
          <cell r="AN100">
            <v>-160406.21000000002</v>
          </cell>
          <cell r="AO100">
            <v>1451667.438891944</v>
          </cell>
          <cell r="AP100">
            <v>0</v>
          </cell>
          <cell r="AQ100">
            <v>1000878.21</v>
          </cell>
          <cell r="AR100">
            <v>0</v>
          </cell>
          <cell r="AS100">
            <v>0</v>
          </cell>
          <cell r="AT100">
            <v>8704026.503870625</v>
          </cell>
          <cell r="AU100">
            <v>1.6337489588084882E-4</v>
          </cell>
          <cell r="AV100">
            <v>0</v>
          </cell>
          <cell r="AW100">
            <v>0</v>
          </cell>
          <cell r="AY100">
            <v>0</v>
          </cell>
          <cell r="AZ100">
            <v>0</v>
          </cell>
          <cell r="BA100">
            <v>0</v>
          </cell>
          <cell r="BB100">
            <v>0</v>
          </cell>
          <cell r="BC100">
            <v>0</v>
          </cell>
          <cell r="BD100">
            <v>0</v>
          </cell>
          <cell r="BE100">
            <v>0</v>
          </cell>
          <cell r="BF100">
            <v>0</v>
          </cell>
          <cell r="BG100">
            <v>0</v>
          </cell>
          <cell r="BH100">
            <v>0</v>
          </cell>
          <cell r="BJ100">
            <v>0</v>
          </cell>
          <cell r="BL100">
            <v>0</v>
          </cell>
          <cell r="BM100">
            <v>0</v>
          </cell>
          <cell r="BN100">
            <v>0</v>
          </cell>
          <cell r="BO100">
            <v>0</v>
          </cell>
          <cell r="BQ100">
            <v>0</v>
          </cell>
          <cell r="BR100">
            <v>0</v>
          </cell>
          <cell r="BS100">
            <v>0</v>
          </cell>
          <cell r="BT100">
            <v>0</v>
          </cell>
          <cell r="CB100">
            <v>0</v>
          </cell>
          <cell r="CC100">
            <v>0</v>
          </cell>
          <cell r="CD100">
            <v>0</v>
          </cell>
          <cell r="CE100">
            <v>0</v>
          </cell>
          <cell r="CF100">
            <v>0</v>
          </cell>
          <cell r="CI100">
            <v>0</v>
          </cell>
          <cell r="CJ100">
            <v>0</v>
          </cell>
          <cell r="CK100">
            <v>0</v>
          </cell>
          <cell r="CV100">
            <v>2.0007692437743868E-4</v>
          </cell>
          <cell r="DG100">
            <v>8704026</v>
          </cell>
          <cell r="DR100">
            <v>2594207.0499999993</v>
          </cell>
          <cell r="EC100">
            <v>3.355177837482171</v>
          </cell>
          <cell r="EN100">
            <v>2.4095909012463064E-2</v>
          </cell>
        </row>
        <row r="101">
          <cell r="B101">
            <v>31320</v>
          </cell>
          <cell r="C101" t="str">
            <v>Kannapolis City Schools</v>
          </cell>
          <cell r="D101">
            <v>1.9460158818062662E-3</v>
          </cell>
          <cell r="E101">
            <v>3367061.2261019852</v>
          </cell>
          <cell r="F101">
            <v>2625374.855900309</v>
          </cell>
          <cell r="G101">
            <v>-19395</v>
          </cell>
          <cell r="H101">
            <v>-939529.7248732571</v>
          </cell>
          <cell r="I101">
            <v>-38879.512718057187</v>
          </cell>
          <cell r="J101">
            <v>2841328.6184987207</v>
          </cell>
          <cell r="K101">
            <v>0</v>
          </cell>
          <cell r="L101">
            <v>-149288.12246719713</v>
          </cell>
          <cell r="M101">
            <v>26790.823338291069</v>
          </cell>
          <cell r="N101">
            <v>1009.9433223398161</v>
          </cell>
          <cell r="O101">
            <v>-455.77637967784563</v>
          </cell>
          <cell r="P101">
            <v>0</v>
          </cell>
          <cell r="Q101">
            <v>0</v>
          </cell>
          <cell r="R101">
            <v>0</v>
          </cell>
          <cell r="S101">
            <v>7714017.3307234561</v>
          </cell>
          <cell r="T101">
            <v>14953</v>
          </cell>
          <cell r="U101">
            <v>14206643.092493603</v>
          </cell>
          <cell r="V101">
            <v>107163.29335316428</v>
          </cell>
          <cell r="W101">
            <v>0</v>
          </cell>
          <cell r="X101">
            <v>14328759.385846768</v>
          </cell>
          <cell r="Y101">
            <v>111930.09000000008</v>
          </cell>
          <cell r="Z101">
            <v>0</v>
          </cell>
          <cell r="AA101">
            <v>0</v>
          </cell>
          <cell r="AB101">
            <v>194397.56359028592</v>
          </cell>
          <cell r="AC101">
            <v>306327.65359028603</v>
          </cell>
          <cell r="AD101" t="str">
            <v>N/A</v>
          </cell>
          <cell r="AE101">
            <v>2809845</v>
          </cell>
          <cell r="AF101">
            <v>2809845</v>
          </cell>
          <cell r="AG101">
            <v>2809845</v>
          </cell>
          <cell r="AH101">
            <v>2809845</v>
          </cell>
          <cell r="AI101">
            <v>2783054</v>
          </cell>
          <cell r="AJ101">
            <v>0</v>
          </cell>
          <cell r="AK101">
            <v>14022434</v>
          </cell>
          <cell r="AL101">
            <v>64501226</v>
          </cell>
          <cell r="AM101">
            <v>7714017.3307234561</v>
          </cell>
          <cell r="AN101">
            <v>-1579369.91</v>
          </cell>
          <cell r="AO101">
            <v>14119408.822256481</v>
          </cell>
          <cell r="AP101">
            <v>0</v>
          </cell>
          <cell r="AQ101">
            <v>-96977.090000000084</v>
          </cell>
          <cell r="AR101">
            <v>0</v>
          </cell>
          <cell r="AS101">
            <v>0</v>
          </cell>
          <cell r="AT101">
            <v>84658305.152979925</v>
          </cell>
          <cell r="AU101">
            <v>1.9454746614203044E-3</v>
          </cell>
          <cell r="AV101">
            <v>0</v>
          </cell>
          <cell r="AW101">
            <v>0</v>
          </cell>
          <cell r="AY101">
            <v>0</v>
          </cell>
          <cell r="AZ101">
            <v>0</v>
          </cell>
          <cell r="BA101">
            <v>0</v>
          </cell>
          <cell r="BB101">
            <v>0</v>
          </cell>
          <cell r="BC101">
            <v>0</v>
          </cell>
          <cell r="BD101">
            <v>0</v>
          </cell>
          <cell r="BE101">
            <v>0</v>
          </cell>
          <cell r="BF101">
            <v>0</v>
          </cell>
          <cell r="BG101">
            <v>0</v>
          </cell>
          <cell r="BH101">
            <v>0</v>
          </cell>
          <cell r="BJ101">
            <v>0</v>
          </cell>
          <cell r="BL101">
            <v>0</v>
          </cell>
          <cell r="BM101">
            <v>0</v>
          </cell>
          <cell r="BN101">
            <v>0</v>
          </cell>
          <cell r="BO101">
            <v>0</v>
          </cell>
          <cell r="BQ101">
            <v>0</v>
          </cell>
          <cell r="BR101">
            <v>0</v>
          </cell>
          <cell r="BS101">
            <v>0</v>
          </cell>
          <cell r="BT101">
            <v>0</v>
          </cell>
          <cell r="CB101">
            <v>0</v>
          </cell>
          <cell r="CC101">
            <v>0</v>
          </cell>
          <cell r="CD101">
            <v>0</v>
          </cell>
          <cell r="CE101">
            <v>0</v>
          </cell>
          <cell r="CF101">
            <v>0</v>
          </cell>
          <cell r="CI101">
            <v>0</v>
          </cell>
          <cell r="CJ101">
            <v>0</v>
          </cell>
          <cell r="CK101">
            <v>0</v>
          </cell>
          <cell r="CV101">
            <v>1.9460158818062662E-3</v>
          </cell>
          <cell r="DG101">
            <v>84658305</v>
          </cell>
          <cell r="DR101">
            <v>27324139.419999998</v>
          </cell>
          <cell r="EC101">
            <v>3.0982972125385242</v>
          </cell>
          <cell r="EN101">
            <v>2.4095909012463064E-2</v>
          </cell>
        </row>
        <row r="102">
          <cell r="B102">
            <v>31400</v>
          </cell>
          <cell r="C102" t="str">
            <v>Caldwell County Schools</v>
          </cell>
          <cell r="D102">
            <v>4.0574655579773767E-3</v>
          </cell>
          <cell r="E102">
            <v>7020361.4904875495</v>
          </cell>
          <cell r="F102">
            <v>5473936.854363149</v>
          </cell>
          <cell r="G102">
            <v>-264188</v>
          </cell>
          <cell r="H102">
            <v>-1958930.3124447535</v>
          </cell>
          <cell r="I102">
            <v>-81064.23243475116</v>
          </cell>
          <cell r="J102">
            <v>5924202.9400876788</v>
          </cell>
          <cell r="K102">
            <v>0</v>
          </cell>
          <cell r="L102">
            <v>-311267.4571615156</v>
          </cell>
          <cell r="M102">
            <v>55859.175652809135</v>
          </cell>
          <cell r="N102">
            <v>2105.7434752790991</v>
          </cell>
          <cell r="O102">
            <v>-950.29900833388137</v>
          </cell>
          <cell r="P102">
            <v>0</v>
          </cell>
          <cell r="Q102">
            <v>0</v>
          </cell>
          <cell r="R102">
            <v>0</v>
          </cell>
          <cell r="S102">
            <v>15860065.903017111</v>
          </cell>
          <cell r="T102">
            <v>23406.050000000279</v>
          </cell>
          <cell r="U102">
            <v>29621014.700438395</v>
          </cell>
          <cell r="V102">
            <v>223436.70261123654</v>
          </cell>
          <cell r="W102">
            <v>0</v>
          </cell>
          <cell r="X102">
            <v>29867857.453049634</v>
          </cell>
          <cell r="Y102">
            <v>1344345</v>
          </cell>
          <cell r="Z102">
            <v>0</v>
          </cell>
          <cell r="AA102">
            <v>0</v>
          </cell>
          <cell r="AB102">
            <v>405321.16217375582</v>
          </cell>
          <cell r="AC102">
            <v>1749666.1621737559</v>
          </cell>
          <cell r="AD102" t="str">
            <v>N/A</v>
          </cell>
          <cell r="AE102">
            <v>5634810</v>
          </cell>
          <cell r="AF102">
            <v>5634810</v>
          </cell>
          <cell r="AG102">
            <v>5634810</v>
          </cell>
          <cell r="AH102">
            <v>5634810</v>
          </cell>
          <cell r="AI102">
            <v>5578951</v>
          </cell>
          <cell r="AJ102">
            <v>0</v>
          </cell>
          <cell r="AK102">
            <v>28118191</v>
          </cell>
          <cell r="AL102">
            <v>136136428</v>
          </cell>
          <cell r="AM102">
            <v>15860065.903017111</v>
          </cell>
          <cell r="AN102">
            <v>-3601142.0500000003</v>
          </cell>
          <cell r="AO102">
            <v>29439130.240875877</v>
          </cell>
          <cell r="AP102">
            <v>0</v>
          </cell>
          <cell r="AQ102">
            <v>-1320938.9499999997</v>
          </cell>
          <cell r="AR102">
            <v>0</v>
          </cell>
          <cell r="AS102">
            <v>0</v>
          </cell>
          <cell r="AT102">
            <v>176513543.14389297</v>
          </cell>
          <cell r="AU102">
            <v>4.1061230439273901E-3</v>
          </cell>
          <cell r="AV102">
            <v>0</v>
          </cell>
          <cell r="AW102">
            <v>0</v>
          </cell>
          <cell r="AY102">
            <v>0</v>
          </cell>
          <cell r="AZ102">
            <v>0</v>
          </cell>
          <cell r="BA102">
            <v>0</v>
          </cell>
          <cell r="BB102">
            <v>0</v>
          </cell>
          <cell r="BC102">
            <v>0</v>
          </cell>
          <cell r="BD102">
            <v>0</v>
          </cell>
          <cell r="BE102">
            <v>0</v>
          </cell>
          <cell r="BF102">
            <v>0</v>
          </cell>
          <cell r="BG102">
            <v>0</v>
          </cell>
          <cell r="BH102">
            <v>0</v>
          </cell>
          <cell r="BJ102">
            <v>0</v>
          </cell>
          <cell r="BL102">
            <v>0</v>
          </cell>
          <cell r="BM102">
            <v>0</v>
          </cell>
          <cell r="BN102">
            <v>0</v>
          </cell>
          <cell r="BO102">
            <v>0</v>
          </cell>
          <cell r="BQ102">
            <v>0</v>
          </cell>
          <cell r="BR102">
            <v>0</v>
          </cell>
          <cell r="BS102">
            <v>0</v>
          </cell>
          <cell r="BT102">
            <v>0</v>
          </cell>
          <cell r="CB102">
            <v>0</v>
          </cell>
          <cell r="CC102">
            <v>0</v>
          </cell>
          <cell r="CD102">
            <v>0</v>
          </cell>
          <cell r="CE102">
            <v>0</v>
          </cell>
          <cell r="CF102">
            <v>0</v>
          </cell>
          <cell r="CI102">
            <v>0</v>
          </cell>
          <cell r="CJ102">
            <v>0</v>
          </cell>
          <cell r="CK102">
            <v>0</v>
          </cell>
          <cell r="CV102">
            <v>4.0574655579773767E-3</v>
          </cell>
          <cell r="DG102">
            <v>176513543</v>
          </cell>
          <cell r="DR102">
            <v>62632254.550000124</v>
          </cell>
          <cell r="EC102">
            <v>2.8182530593575712</v>
          </cell>
          <cell r="EN102">
            <v>2.4095909012463064E-2</v>
          </cell>
        </row>
        <row r="103">
          <cell r="B103">
            <v>31405</v>
          </cell>
          <cell r="C103" t="str">
            <v>Caldwell Community College</v>
          </cell>
          <cell r="D103">
            <v>8.1736013230384469E-4</v>
          </cell>
          <cell r="E103">
            <v>1414223.6119303405</v>
          </cell>
          <cell r="F103">
            <v>1102702.5830714647</v>
          </cell>
          <cell r="G103">
            <v>-407386</v>
          </cell>
          <cell r="H103">
            <v>-394618.63975797256</v>
          </cell>
          <cell r="I103">
            <v>-16330.063878843472</v>
          </cell>
          <cell r="J103">
            <v>1193406.8767101755</v>
          </cell>
          <cell r="K103">
            <v>0</v>
          </cell>
          <cell r="L103">
            <v>-62703.578460994599</v>
          </cell>
          <cell r="M103">
            <v>11252.60647307221</v>
          </cell>
          <cell r="N103">
            <v>424.19356146304932</v>
          </cell>
          <cell r="O103">
            <v>-191.43391658688347</v>
          </cell>
          <cell r="P103">
            <v>0</v>
          </cell>
          <cell r="Q103">
            <v>0</v>
          </cell>
          <cell r="R103">
            <v>0</v>
          </cell>
          <cell r="S103">
            <v>2840780.1557321185</v>
          </cell>
          <cell r="T103">
            <v>88598.320000000182</v>
          </cell>
          <cell r="U103">
            <v>5967034.3835508786</v>
          </cell>
          <cell r="V103">
            <v>45010.42589228884</v>
          </cell>
          <cell r="W103">
            <v>0</v>
          </cell>
          <cell r="X103">
            <v>6100643.1294431677</v>
          </cell>
          <cell r="Y103">
            <v>2125528</v>
          </cell>
          <cell r="Z103">
            <v>0</v>
          </cell>
          <cell r="AA103">
            <v>0</v>
          </cell>
          <cell r="AB103">
            <v>81650.319394217353</v>
          </cell>
          <cell r="AC103">
            <v>2207178.3193942173</v>
          </cell>
          <cell r="AD103" t="str">
            <v>N/A</v>
          </cell>
          <cell r="AE103">
            <v>780943</v>
          </cell>
          <cell r="AF103">
            <v>780943</v>
          </cell>
          <cell r="AG103">
            <v>780943</v>
          </cell>
          <cell r="AH103">
            <v>780943</v>
          </cell>
          <cell r="AI103">
            <v>769691</v>
          </cell>
          <cell r="AJ103">
            <v>0</v>
          </cell>
          <cell r="AK103">
            <v>3893463</v>
          </cell>
          <cell r="AL103">
            <v>29649795</v>
          </cell>
          <cell r="AM103">
            <v>2840780.1557321185</v>
          </cell>
          <cell r="AN103">
            <v>-826096.32000000018</v>
          </cell>
          <cell r="AO103">
            <v>5930394.4900489505</v>
          </cell>
          <cell r="AP103">
            <v>0</v>
          </cell>
          <cell r="AQ103">
            <v>-2036929.6799999997</v>
          </cell>
          <cell r="AR103">
            <v>0</v>
          </cell>
          <cell r="AS103">
            <v>0</v>
          </cell>
          <cell r="AT103">
            <v>35557943.64578107</v>
          </cell>
          <cell r="AU103">
            <v>8.9429191443774793E-4</v>
          </cell>
          <cell r="AV103">
            <v>0</v>
          </cell>
          <cell r="AW103">
            <v>0</v>
          </cell>
          <cell r="AY103">
            <v>0</v>
          </cell>
          <cell r="AZ103">
            <v>0</v>
          </cell>
          <cell r="BA103">
            <v>0</v>
          </cell>
          <cell r="BB103">
            <v>0</v>
          </cell>
          <cell r="BC103">
            <v>0</v>
          </cell>
          <cell r="BD103">
            <v>0</v>
          </cell>
          <cell r="BE103">
            <v>0</v>
          </cell>
          <cell r="BF103">
            <v>0</v>
          </cell>
          <cell r="BG103">
            <v>0</v>
          </cell>
          <cell r="BH103">
            <v>0</v>
          </cell>
          <cell r="BJ103">
            <v>0</v>
          </cell>
          <cell r="BL103">
            <v>0</v>
          </cell>
          <cell r="BM103">
            <v>0</v>
          </cell>
          <cell r="BN103">
            <v>0</v>
          </cell>
          <cell r="BO103">
            <v>0</v>
          </cell>
          <cell r="BQ103">
            <v>0</v>
          </cell>
          <cell r="BR103">
            <v>0</v>
          </cell>
          <cell r="BS103">
            <v>0</v>
          </cell>
          <cell r="BT103">
            <v>0</v>
          </cell>
          <cell r="CB103">
            <v>0</v>
          </cell>
          <cell r="CC103">
            <v>0</v>
          </cell>
          <cell r="CD103">
            <v>0</v>
          </cell>
          <cell r="CE103">
            <v>0</v>
          </cell>
          <cell r="CF103">
            <v>0</v>
          </cell>
          <cell r="CI103">
            <v>0</v>
          </cell>
          <cell r="CJ103">
            <v>0</v>
          </cell>
          <cell r="CK103">
            <v>0</v>
          </cell>
          <cell r="CV103">
            <v>8.1736013230384469E-4</v>
          </cell>
          <cell r="DG103">
            <v>35557944</v>
          </cell>
          <cell r="DR103">
            <v>14321380.540000012</v>
          </cell>
          <cell r="EC103">
            <v>2.4828572846511325</v>
          </cell>
          <cell r="EN103">
            <v>2.4095909012463064E-2</v>
          </cell>
        </row>
        <row r="104">
          <cell r="B104">
            <v>31500</v>
          </cell>
          <cell r="C104" t="str">
            <v>Camden County Schools</v>
          </cell>
          <cell r="D104">
            <v>6.2645628178972259E-4</v>
          </cell>
          <cell r="E104">
            <v>1083915.4376809888</v>
          </cell>
          <cell r="F104">
            <v>845153.72454461351</v>
          </cell>
          <cell r="G104">
            <v>-104824</v>
          </cell>
          <cell r="H104">
            <v>-302450.92220353044</v>
          </cell>
          <cell r="I104">
            <v>-12515.989824575905</v>
          </cell>
          <cell r="J104">
            <v>914672.98819539684</v>
          </cell>
          <cell r="K104">
            <v>0</v>
          </cell>
          <cell r="L104">
            <v>-48058.437236063422</v>
          </cell>
          <cell r="M104">
            <v>8624.4309368190388</v>
          </cell>
          <cell r="N104">
            <v>325.11828112323025</v>
          </cell>
          <cell r="O104">
            <v>-146.72232575797094</v>
          </cell>
          <cell r="P104">
            <v>0</v>
          </cell>
          <cell r="Q104">
            <v>0</v>
          </cell>
          <cell r="R104">
            <v>0</v>
          </cell>
          <cell r="S104">
            <v>2384695.6280490132</v>
          </cell>
          <cell r="T104">
            <v>26987.269999999902</v>
          </cell>
          <cell r="U104">
            <v>4573364.9409769839</v>
          </cell>
          <cell r="V104">
            <v>34497.723747276155</v>
          </cell>
          <cell r="W104">
            <v>0</v>
          </cell>
          <cell r="X104">
            <v>4634849.9347242592</v>
          </cell>
          <cell r="Y104">
            <v>551107</v>
          </cell>
          <cell r="Z104">
            <v>0</v>
          </cell>
          <cell r="AA104">
            <v>0</v>
          </cell>
          <cell r="AB104">
            <v>62579.949122879523</v>
          </cell>
          <cell r="AC104">
            <v>613686.94912287954</v>
          </cell>
          <cell r="AD104" t="str">
            <v>N/A</v>
          </cell>
          <cell r="AE104">
            <v>805957</v>
          </cell>
          <cell r="AF104">
            <v>805957</v>
          </cell>
          <cell r="AG104">
            <v>805957</v>
          </cell>
          <cell r="AH104">
            <v>805957</v>
          </cell>
          <cell r="AI104">
            <v>797333</v>
          </cell>
          <cell r="AJ104">
            <v>0</v>
          </cell>
          <cell r="AK104">
            <v>4021161</v>
          </cell>
          <cell r="AL104">
            <v>21431169</v>
          </cell>
          <cell r="AM104">
            <v>2384695.6280490132</v>
          </cell>
          <cell r="AN104">
            <v>-584050.2699999999</v>
          </cell>
          <cell r="AO104">
            <v>4545282.7156013809</v>
          </cell>
          <cell r="AP104">
            <v>0</v>
          </cell>
          <cell r="AQ104">
            <v>-524119.7300000001</v>
          </cell>
          <cell r="AR104">
            <v>0</v>
          </cell>
          <cell r="AS104">
            <v>0</v>
          </cell>
          <cell r="AT104">
            <v>27252977.343650393</v>
          </cell>
          <cell r="AU104">
            <v>6.4640315273709439E-4</v>
          </cell>
          <cell r="AV104">
            <v>0</v>
          </cell>
          <cell r="AW104">
            <v>0</v>
          </cell>
          <cell r="AY104">
            <v>0</v>
          </cell>
          <cell r="AZ104">
            <v>0</v>
          </cell>
          <cell r="BA104">
            <v>0</v>
          </cell>
          <cell r="BB104">
            <v>0</v>
          </cell>
          <cell r="BC104">
            <v>0</v>
          </cell>
          <cell r="BD104">
            <v>0</v>
          </cell>
          <cell r="BE104">
            <v>0</v>
          </cell>
          <cell r="BF104">
            <v>0</v>
          </cell>
          <cell r="BG104">
            <v>0</v>
          </cell>
          <cell r="BH104">
            <v>0</v>
          </cell>
          <cell r="BJ104">
            <v>0</v>
          </cell>
          <cell r="BL104">
            <v>0</v>
          </cell>
          <cell r="BM104">
            <v>0</v>
          </cell>
          <cell r="BN104">
            <v>0</v>
          </cell>
          <cell r="BO104">
            <v>0</v>
          </cell>
          <cell r="BQ104">
            <v>0</v>
          </cell>
          <cell r="BR104">
            <v>0</v>
          </cell>
          <cell r="BS104">
            <v>0</v>
          </cell>
          <cell r="BT104">
            <v>0</v>
          </cell>
          <cell r="CB104">
            <v>0</v>
          </cell>
          <cell r="CC104">
            <v>0</v>
          </cell>
          <cell r="CD104">
            <v>0</v>
          </cell>
          <cell r="CE104">
            <v>0</v>
          </cell>
          <cell r="CF104">
            <v>0</v>
          </cell>
          <cell r="CI104">
            <v>0</v>
          </cell>
          <cell r="CJ104">
            <v>0</v>
          </cell>
          <cell r="CK104">
            <v>0</v>
          </cell>
          <cell r="CV104">
            <v>6.2645628178972259E-4</v>
          </cell>
          <cell r="DG104">
            <v>27252978</v>
          </cell>
          <cell r="DR104">
            <v>10090422.93</v>
          </cell>
          <cell r="EC104">
            <v>2.7008756906485782</v>
          </cell>
          <cell r="EN104">
            <v>2.4095909012463064E-2</v>
          </cell>
        </row>
        <row r="105">
          <cell r="B105">
            <v>31600</v>
          </cell>
          <cell r="C105" t="str">
            <v>Carteret County Schools</v>
          </cell>
          <cell r="D105">
            <v>2.8955995387210634E-3</v>
          </cell>
          <cell r="E105">
            <v>5010062.3660362838</v>
          </cell>
          <cell r="F105">
            <v>3906460.5241858074</v>
          </cell>
          <cell r="G105">
            <v>9033</v>
          </cell>
          <cell r="H105">
            <v>-1397985.4241644714</v>
          </cell>
          <cell r="I105">
            <v>-57851.274568022178</v>
          </cell>
          <cell r="J105">
            <v>4227791.7225646349</v>
          </cell>
          <cell r="K105">
            <v>0</v>
          </cell>
          <cell r="L105">
            <v>-222135.19560349852</v>
          </cell>
          <cell r="M105">
            <v>39863.752616606893</v>
          </cell>
          <cell r="N105">
            <v>1502.7582486054575</v>
          </cell>
          <cell r="O105">
            <v>-678.1783679638603</v>
          </cell>
          <cell r="P105">
            <v>0</v>
          </cell>
          <cell r="Q105">
            <v>0</v>
          </cell>
          <cell r="R105">
            <v>0</v>
          </cell>
          <cell r="S105">
            <v>11516064.050947983</v>
          </cell>
          <cell r="T105">
            <v>53766</v>
          </cell>
          <cell r="U105">
            <v>21138958.612823177</v>
          </cell>
          <cell r="V105">
            <v>159455.01046642757</v>
          </cell>
          <cell r="W105">
            <v>0</v>
          </cell>
          <cell r="X105">
            <v>21352179.623289604</v>
          </cell>
          <cell r="Y105">
            <v>8597.8000000002794</v>
          </cell>
          <cell r="Z105">
            <v>0</v>
          </cell>
          <cell r="AA105">
            <v>0</v>
          </cell>
          <cell r="AB105">
            <v>289256.37284011091</v>
          </cell>
          <cell r="AC105">
            <v>297854.17284011119</v>
          </cell>
          <cell r="AD105" t="str">
            <v>N/A</v>
          </cell>
          <cell r="AE105">
            <v>4218837</v>
          </cell>
          <cell r="AF105">
            <v>4218838</v>
          </cell>
          <cell r="AG105">
            <v>4218838</v>
          </cell>
          <cell r="AH105">
            <v>4218838</v>
          </cell>
          <cell r="AI105">
            <v>4178974</v>
          </cell>
          <cell r="AJ105">
            <v>0</v>
          </cell>
          <cell r="AK105">
            <v>21054325</v>
          </cell>
          <cell r="AL105">
            <v>95937616</v>
          </cell>
          <cell r="AM105">
            <v>11516064.050947983</v>
          </cell>
          <cell r="AN105">
            <v>-2539583.1999999997</v>
          </cell>
          <cell r="AO105">
            <v>21009157.250449494</v>
          </cell>
          <cell r="AP105">
            <v>0</v>
          </cell>
          <cell r="AQ105">
            <v>45168.199999999721</v>
          </cell>
          <cell r="AR105">
            <v>0</v>
          </cell>
          <cell r="AS105">
            <v>0</v>
          </cell>
          <cell r="AT105">
            <v>125968422.30139747</v>
          </cell>
          <cell r="AU105">
            <v>2.8936535350860965E-3</v>
          </cell>
          <cell r="AV105">
            <v>0</v>
          </cell>
          <cell r="AW105">
            <v>0</v>
          </cell>
          <cell r="AY105">
            <v>0</v>
          </cell>
          <cell r="AZ105">
            <v>0</v>
          </cell>
          <cell r="BA105">
            <v>0</v>
          </cell>
          <cell r="BB105">
            <v>0</v>
          </cell>
          <cell r="BC105">
            <v>0</v>
          </cell>
          <cell r="BD105">
            <v>0</v>
          </cell>
          <cell r="BE105">
            <v>0</v>
          </cell>
          <cell r="BF105">
            <v>0</v>
          </cell>
          <cell r="BG105">
            <v>0</v>
          </cell>
          <cell r="BH105">
            <v>0</v>
          </cell>
          <cell r="BJ105">
            <v>0</v>
          </cell>
          <cell r="BL105">
            <v>0</v>
          </cell>
          <cell r="BM105">
            <v>0</v>
          </cell>
          <cell r="BN105">
            <v>0</v>
          </cell>
          <cell r="BO105">
            <v>0</v>
          </cell>
          <cell r="BQ105">
            <v>0</v>
          </cell>
          <cell r="BR105">
            <v>0</v>
          </cell>
          <cell r="BS105">
            <v>0</v>
          </cell>
          <cell r="BT105">
            <v>0</v>
          </cell>
          <cell r="CB105">
            <v>0</v>
          </cell>
          <cell r="CC105">
            <v>0</v>
          </cell>
          <cell r="CD105">
            <v>0</v>
          </cell>
          <cell r="CE105">
            <v>0</v>
          </cell>
          <cell r="CF105">
            <v>0</v>
          </cell>
          <cell r="CI105">
            <v>0</v>
          </cell>
          <cell r="CJ105">
            <v>0</v>
          </cell>
          <cell r="CK105">
            <v>0</v>
          </cell>
          <cell r="CV105">
            <v>2.8955995387210634E-3</v>
          </cell>
          <cell r="DG105">
            <v>125968422</v>
          </cell>
          <cell r="DR105">
            <v>44557895.530000061</v>
          </cell>
          <cell r="EC105">
            <v>2.8270729688117258</v>
          </cell>
          <cell r="EN105">
            <v>2.4095909012463064E-2</v>
          </cell>
        </row>
        <row r="106">
          <cell r="B106">
            <v>31605</v>
          </cell>
          <cell r="C106" t="str">
            <v>Carteret Community College</v>
          </cell>
          <cell r="D106">
            <v>3.9857591310894303E-4</v>
          </cell>
          <cell r="E106">
            <v>689629.26522555517</v>
          </cell>
          <cell r="F106">
            <v>537719.75358827005</v>
          </cell>
          <cell r="G106">
            <v>-34040</v>
          </cell>
          <cell r="H106">
            <v>-192431.06980029924</v>
          </cell>
          <cell r="I106">
            <v>-7963.1607468931952</v>
          </cell>
          <cell r="J106">
            <v>581950.61980148975</v>
          </cell>
          <cell r="K106">
            <v>0</v>
          </cell>
          <cell r="L106">
            <v>-30576.651652736375</v>
          </cell>
          <cell r="M106">
            <v>5487.1992437638282</v>
          </cell>
          <cell r="N106">
            <v>206.85292738527926</v>
          </cell>
          <cell r="O106">
            <v>-93.350464609245549</v>
          </cell>
          <cell r="P106">
            <v>0</v>
          </cell>
          <cell r="Q106">
            <v>0</v>
          </cell>
          <cell r="R106">
            <v>0</v>
          </cell>
          <cell r="S106">
            <v>1549889.4581219263</v>
          </cell>
          <cell r="T106">
            <v>56023.780000000028</v>
          </cell>
          <cell r="U106">
            <v>2909753.0990074486</v>
          </cell>
          <cell r="V106">
            <v>21948.796975055313</v>
          </cell>
          <cell r="W106">
            <v>0</v>
          </cell>
          <cell r="X106">
            <v>2987725.6759825037</v>
          </cell>
          <cell r="Y106">
            <v>226222</v>
          </cell>
          <cell r="Z106">
            <v>0</v>
          </cell>
          <cell r="AA106">
            <v>0</v>
          </cell>
          <cell r="AB106">
            <v>39815.803734465975</v>
          </cell>
          <cell r="AC106">
            <v>266037.80373446597</v>
          </cell>
          <cell r="AD106" t="str">
            <v>N/A</v>
          </cell>
          <cell r="AE106">
            <v>545436</v>
          </cell>
          <cell r="AF106">
            <v>545435</v>
          </cell>
          <cell r="AG106">
            <v>545435</v>
          </cell>
          <cell r="AH106">
            <v>545435</v>
          </cell>
          <cell r="AI106">
            <v>539947</v>
          </cell>
          <cell r="AJ106">
            <v>0</v>
          </cell>
          <cell r="AK106">
            <v>2721688</v>
          </cell>
          <cell r="AL106">
            <v>13486049</v>
          </cell>
          <cell r="AM106">
            <v>1549889.4581219263</v>
          </cell>
          <cell r="AN106">
            <v>-418219.78</v>
          </cell>
          <cell r="AO106">
            <v>2891886.0922480379</v>
          </cell>
          <cell r="AP106">
            <v>0</v>
          </cell>
          <cell r="AQ106">
            <v>-170198.21999999997</v>
          </cell>
          <cell r="AR106">
            <v>0</v>
          </cell>
          <cell r="AS106">
            <v>0</v>
          </cell>
          <cell r="AT106">
            <v>17339406.550369967</v>
          </cell>
          <cell r="AU106">
            <v>4.067638508859306E-4</v>
          </cell>
          <cell r="AV106">
            <v>0</v>
          </cell>
          <cell r="AW106">
            <v>0</v>
          </cell>
          <cell r="AY106">
            <v>0</v>
          </cell>
          <cell r="AZ106">
            <v>0</v>
          </cell>
          <cell r="BA106">
            <v>0</v>
          </cell>
          <cell r="BB106">
            <v>0</v>
          </cell>
          <cell r="BC106">
            <v>0</v>
          </cell>
          <cell r="BD106">
            <v>0</v>
          </cell>
          <cell r="BE106">
            <v>0</v>
          </cell>
          <cell r="BF106">
            <v>0</v>
          </cell>
          <cell r="BG106">
            <v>0</v>
          </cell>
          <cell r="BH106">
            <v>0</v>
          </cell>
          <cell r="BJ106">
            <v>0</v>
          </cell>
          <cell r="BL106">
            <v>0</v>
          </cell>
          <cell r="BM106">
            <v>0</v>
          </cell>
          <cell r="BN106">
            <v>0</v>
          </cell>
          <cell r="BO106">
            <v>0</v>
          </cell>
          <cell r="BQ106">
            <v>0</v>
          </cell>
          <cell r="BR106">
            <v>0</v>
          </cell>
          <cell r="BS106">
            <v>0</v>
          </cell>
          <cell r="BT106">
            <v>0</v>
          </cell>
          <cell r="CB106">
            <v>0</v>
          </cell>
          <cell r="CC106">
            <v>0</v>
          </cell>
          <cell r="CD106">
            <v>0</v>
          </cell>
          <cell r="CE106">
            <v>0</v>
          </cell>
          <cell r="CF106">
            <v>0</v>
          </cell>
          <cell r="CI106">
            <v>0</v>
          </cell>
          <cell r="CJ106">
            <v>0</v>
          </cell>
          <cell r="CK106">
            <v>0</v>
          </cell>
          <cell r="CV106">
            <v>3.9857591310894303E-4</v>
          </cell>
          <cell r="DG106">
            <v>17339407</v>
          </cell>
          <cell r="DR106">
            <v>7142382.8599999985</v>
          </cell>
          <cell r="EC106">
            <v>2.4276781768598727</v>
          </cell>
          <cell r="EN106">
            <v>2.4095909012463064E-2</v>
          </cell>
        </row>
        <row r="107">
          <cell r="B107">
            <v>31700</v>
          </cell>
          <cell r="C107" t="str">
            <v>Caswell County Schools</v>
          </cell>
          <cell r="D107">
            <v>8.4030413506430116E-4</v>
          </cell>
          <cell r="E107">
            <v>1453922.0865361099</v>
          </cell>
          <cell r="F107">
            <v>1133656.3941395937</v>
          </cell>
          <cell r="G107">
            <v>-145441</v>
          </cell>
          <cell r="H107">
            <v>-405695.9247907208</v>
          </cell>
          <cell r="I107">
            <v>-16788.462834097791</v>
          </cell>
          <cell r="J107">
            <v>1226906.8354081945</v>
          </cell>
          <cell r="K107">
            <v>0</v>
          </cell>
          <cell r="L107">
            <v>-64463.721903817612</v>
          </cell>
          <cell r="M107">
            <v>11568.476826636903</v>
          </cell>
          <cell r="N107">
            <v>436.101040015671</v>
          </cell>
          <cell r="O107">
            <v>-196.80763147340997</v>
          </cell>
          <cell r="P107">
            <v>0</v>
          </cell>
          <cell r="Q107">
            <v>0</v>
          </cell>
          <cell r="R107">
            <v>0</v>
          </cell>
          <cell r="S107">
            <v>3193903.9767904412</v>
          </cell>
          <cell r="T107">
            <v>59673.370000000112</v>
          </cell>
          <cell r="U107">
            <v>6134534.1770409727</v>
          </cell>
          <cell r="V107">
            <v>46273.907306547611</v>
          </cell>
          <cell r="W107">
            <v>0</v>
          </cell>
          <cell r="X107">
            <v>6240481.4543475201</v>
          </cell>
          <cell r="Y107">
            <v>786878</v>
          </cell>
          <cell r="Z107">
            <v>0</v>
          </cell>
          <cell r="AA107">
            <v>0</v>
          </cell>
          <cell r="AB107">
            <v>83942.314170488957</v>
          </cell>
          <cell r="AC107">
            <v>870820.31417048897</v>
          </cell>
          <cell r="AD107" t="str">
            <v>N/A</v>
          </cell>
          <cell r="AE107">
            <v>1076246</v>
          </cell>
          <cell r="AF107">
            <v>1076246</v>
          </cell>
          <cell r="AG107">
            <v>1076246</v>
          </cell>
          <cell r="AH107">
            <v>1076246</v>
          </cell>
          <cell r="AI107">
            <v>1064677</v>
          </cell>
          <cell r="AJ107">
            <v>0</v>
          </cell>
          <cell r="AK107">
            <v>5369661</v>
          </cell>
          <cell r="AL107">
            <v>28804112</v>
          </cell>
          <cell r="AM107">
            <v>3193903.9767904412</v>
          </cell>
          <cell r="AN107">
            <v>-811590.37000000011</v>
          </cell>
          <cell r="AO107">
            <v>6096865.7701770319</v>
          </cell>
          <cell r="AP107">
            <v>0</v>
          </cell>
          <cell r="AQ107">
            <v>-727204.62999999989</v>
          </cell>
          <cell r="AR107">
            <v>0</v>
          </cell>
          <cell r="AS107">
            <v>0</v>
          </cell>
          <cell r="AT107">
            <v>36556086.746967472</v>
          </cell>
          <cell r="AU107">
            <v>8.687845739421894E-4</v>
          </cell>
          <cell r="AV107">
            <v>0</v>
          </cell>
          <cell r="AW107">
            <v>0</v>
          </cell>
          <cell r="AY107">
            <v>0</v>
          </cell>
          <cell r="AZ107">
            <v>0</v>
          </cell>
          <cell r="BA107">
            <v>0</v>
          </cell>
          <cell r="BB107">
            <v>0</v>
          </cell>
          <cell r="BC107">
            <v>0</v>
          </cell>
          <cell r="BD107">
            <v>0</v>
          </cell>
          <cell r="BE107">
            <v>0</v>
          </cell>
          <cell r="BF107">
            <v>0</v>
          </cell>
          <cell r="BG107">
            <v>0</v>
          </cell>
          <cell r="BH107">
            <v>0</v>
          </cell>
          <cell r="BJ107">
            <v>0</v>
          </cell>
          <cell r="BL107">
            <v>0</v>
          </cell>
          <cell r="BM107">
            <v>0</v>
          </cell>
          <cell r="BN107">
            <v>0</v>
          </cell>
          <cell r="BO107">
            <v>0</v>
          </cell>
          <cell r="BQ107">
            <v>0</v>
          </cell>
          <cell r="BR107">
            <v>0</v>
          </cell>
          <cell r="BS107">
            <v>0</v>
          </cell>
          <cell r="BT107">
            <v>0</v>
          </cell>
          <cell r="CB107">
            <v>0</v>
          </cell>
          <cell r="CC107">
            <v>0</v>
          </cell>
          <cell r="CD107">
            <v>0</v>
          </cell>
          <cell r="CE107">
            <v>0</v>
          </cell>
          <cell r="CF107">
            <v>0</v>
          </cell>
          <cell r="CI107">
            <v>0</v>
          </cell>
          <cell r="CJ107">
            <v>0</v>
          </cell>
          <cell r="CK107">
            <v>0</v>
          </cell>
          <cell r="CV107">
            <v>8.4030413506430116E-4</v>
          </cell>
          <cell r="DG107">
            <v>36556086</v>
          </cell>
          <cell r="DR107">
            <v>13772995.999999993</v>
          </cell>
          <cell r="EC107">
            <v>2.6541854800509648</v>
          </cell>
          <cell r="EN107">
            <v>2.4095909012463064E-2</v>
          </cell>
        </row>
        <row r="108">
          <cell r="B108">
            <v>31800</v>
          </cell>
          <cell r="C108" t="str">
            <v>Catawba County Schools</v>
          </cell>
          <cell r="D108">
            <v>5.3273257682819267E-3</v>
          </cell>
          <cell r="E108">
            <v>9217515.7463497985</v>
          </cell>
          <cell r="F108">
            <v>7187108.4157110453</v>
          </cell>
          <cell r="G108">
            <v>-601939</v>
          </cell>
          <cell r="H108">
            <v>-2572014.4219678151</v>
          </cell>
          <cell r="I108">
            <v>-106434.8096526845</v>
          </cell>
          <cell r="J108">
            <v>7778293.7472408768</v>
          </cell>
          <cell r="K108">
            <v>0</v>
          </cell>
          <cell r="L108">
            <v>-408684.46612045856</v>
          </cell>
          <cell r="M108">
            <v>73341.355976546722</v>
          </cell>
          <cell r="N108">
            <v>2764.7755272229542</v>
          </cell>
          <cell r="O108">
            <v>-1247.71296818931</v>
          </cell>
          <cell r="P108">
            <v>0</v>
          </cell>
          <cell r="Q108">
            <v>0</v>
          </cell>
          <cell r="R108">
            <v>0</v>
          </cell>
          <cell r="S108">
            <v>20568703.630096346</v>
          </cell>
          <cell r="T108">
            <v>0</v>
          </cell>
          <cell r="U108">
            <v>38891468.736204386</v>
          </cell>
          <cell r="V108">
            <v>293365.42390618689</v>
          </cell>
          <cell r="W108">
            <v>0</v>
          </cell>
          <cell r="X108">
            <v>39184834.16011057</v>
          </cell>
          <cell r="Y108">
            <v>3009694.8499999996</v>
          </cell>
          <cell r="Z108">
            <v>0</v>
          </cell>
          <cell r="AA108">
            <v>0</v>
          </cell>
          <cell r="AB108">
            <v>532174.04826342256</v>
          </cell>
          <cell r="AC108">
            <v>3541868.8982634223</v>
          </cell>
          <cell r="AD108" t="str">
            <v>N/A</v>
          </cell>
          <cell r="AE108">
            <v>7143261</v>
          </cell>
          <cell r="AF108">
            <v>7143261</v>
          </cell>
          <cell r="AG108">
            <v>7143261</v>
          </cell>
          <cell r="AH108">
            <v>7143261</v>
          </cell>
          <cell r="AI108">
            <v>7069920</v>
          </cell>
          <cell r="AJ108">
            <v>0</v>
          </cell>
          <cell r="AK108">
            <v>35642964</v>
          </cell>
          <cell r="AL108">
            <v>180212050</v>
          </cell>
          <cell r="AM108">
            <v>20568703.630096346</v>
          </cell>
          <cell r="AN108">
            <v>-4666941.1500000004</v>
          </cell>
          <cell r="AO108">
            <v>38652660.111847155</v>
          </cell>
          <cell r="AP108">
            <v>0</v>
          </cell>
          <cell r="AQ108">
            <v>-3009694.8499999996</v>
          </cell>
          <cell r="AR108">
            <v>0</v>
          </cell>
          <cell r="AS108">
            <v>0</v>
          </cell>
          <cell r="AT108">
            <v>231756777.74194351</v>
          </cell>
          <cell r="AU108">
            <v>5.4355242125237579E-3</v>
          </cell>
          <cell r="AV108">
            <v>0</v>
          </cell>
          <cell r="AW108">
            <v>0</v>
          </cell>
          <cell r="AY108">
            <v>0</v>
          </cell>
          <cell r="AZ108">
            <v>0</v>
          </cell>
          <cell r="BA108">
            <v>0</v>
          </cell>
          <cell r="BB108">
            <v>0</v>
          </cell>
          <cell r="BC108">
            <v>0</v>
          </cell>
          <cell r="BD108">
            <v>0</v>
          </cell>
          <cell r="BE108">
            <v>0</v>
          </cell>
          <cell r="BF108">
            <v>0</v>
          </cell>
          <cell r="BG108">
            <v>0</v>
          </cell>
          <cell r="BH108">
            <v>0</v>
          </cell>
          <cell r="BJ108">
            <v>0</v>
          </cell>
          <cell r="BL108">
            <v>0</v>
          </cell>
          <cell r="BM108">
            <v>0</v>
          </cell>
          <cell r="BN108">
            <v>0</v>
          </cell>
          <cell r="BO108">
            <v>0</v>
          </cell>
          <cell r="BQ108">
            <v>0</v>
          </cell>
          <cell r="BR108">
            <v>0</v>
          </cell>
          <cell r="BS108">
            <v>0</v>
          </cell>
          <cell r="BT108">
            <v>0</v>
          </cell>
          <cell r="CB108">
            <v>0</v>
          </cell>
          <cell r="CC108">
            <v>0</v>
          </cell>
          <cell r="CD108">
            <v>0</v>
          </cell>
          <cell r="CE108">
            <v>0</v>
          </cell>
          <cell r="CF108">
            <v>0</v>
          </cell>
          <cell r="CI108">
            <v>0</v>
          </cell>
          <cell r="CJ108">
            <v>0</v>
          </cell>
          <cell r="CK108">
            <v>0</v>
          </cell>
          <cell r="CV108">
            <v>5.3273257682819267E-3</v>
          </cell>
          <cell r="DG108">
            <v>231756779</v>
          </cell>
          <cell r="DR108">
            <v>82414063.260000065</v>
          </cell>
          <cell r="EC108">
            <v>2.8121023261388438</v>
          </cell>
          <cell r="EN108">
            <v>2.4095909012463064E-2</v>
          </cell>
        </row>
        <row r="109">
          <cell r="B109">
            <v>31805</v>
          </cell>
          <cell r="C109" t="str">
            <v>Catawba Valley Community College</v>
          </cell>
          <cell r="D109">
            <v>9.9102628267439311E-4</v>
          </cell>
          <cell r="E109">
            <v>1714706.545634005</v>
          </cell>
          <cell r="F109">
            <v>1336996.017552916</v>
          </cell>
          <cell r="G109">
            <v>-204168</v>
          </cell>
          <cell r="H109">
            <v>-478464.05541099998</v>
          </cell>
          <cell r="I109">
            <v>-19799.745377927949</v>
          </cell>
          <cell r="J109">
            <v>1446972.4347951049</v>
          </cell>
          <cell r="K109">
            <v>0</v>
          </cell>
          <cell r="L109">
            <v>-76026.33382353597</v>
          </cell>
          <cell r="M109">
            <v>13643.470390431363</v>
          </cell>
          <cell r="N109">
            <v>514.32282018235651</v>
          </cell>
          <cell r="O109">
            <v>-232.1082656651696</v>
          </cell>
          <cell r="P109">
            <v>0</v>
          </cell>
          <cell r="Q109">
            <v>0</v>
          </cell>
          <cell r="R109">
            <v>0</v>
          </cell>
          <cell r="S109">
            <v>3734142.5483145108</v>
          </cell>
          <cell r="T109">
            <v>93127.410000000149</v>
          </cell>
          <cell r="U109">
            <v>7234862.1739755236</v>
          </cell>
          <cell r="V109">
            <v>54573.881561725451</v>
          </cell>
          <cell r="W109">
            <v>0</v>
          </cell>
          <cell r="X109">
            <v>7382563.4655372491</v>
          </cell>
          <cell r="Y109">
            <v>1113964</v>
          </cell>
          <cell r="Z109">
            <v>0</v>
          </cell>
          <cell r="AA109">
            <v>0</v>
          </cell>
          <cell r="AB109">
            <v>98998.726889639744</v>
          </cell>
          <cell r="AC109">
            <v>1212962.7268896396</v>
          </cell>
          <cell r="AD109" t="str">
            <v>N/A</v>
          </cell>
          <cell r="AE109">
            <v>1236648</v>
          </cell>
          <cell r="AF109">
            <v>1236649</v>
          </cell>
          <cell r="AG109">
            <v>1236649</v>
          </cell>
          <cell r="AH109">
            <v>1236649</v>
          </cell>
          <cell r="AI109">
            <v>1223006</v>
          </cell>
          <cell r="AJ109">
            <v>0</v>
          </cell>
          <cell r="AK109">
            <v>6169601</v>
          </cell>
          <cell r="AL109">
            <v>34193731</v>
          </cell>
          <cell r="AM109">
            <v>3734142.5483145108</v>
          </cell>
          <cell r="AN109">
            <v>-984462.41000000015</v>
          </cell>
          <cell r="AO109">
            <v>7190437.3286476098</v>
          </cell>
          <cell r="AP109">
            <v>0</v>
          </cell>
          <cell r="AQ109">
            <v>-1020836.5899999999</v>
          </cell>
          <cell r="AR109">
            <v>0</v>
          </cell>
          <cell r="AS109">
            <v>0</v>
          </cell>
          <cell r="AT109">
            <v>43113011.876962125</v>
          </cell>
          <cell r="AU109">
            <v>1.0313453086340505E-3</v>
          </cell>
          <cell r="AV109">
            <v>0</v>
          </cell>
          <cell r="AW109">
            <v>0</v>
          </cell>
          <cell r="AY109">
            <v>0</v>
          </cell>
          <cell r="AZ109">
            <v>0</v>
          </cell>
          <cell r="BA109">
            <v>0</v>
          </cell>
          <cell r="BB109">
            <v>0</v>
          </cell>
          <cell r="BC109">
            <v>0</v>
          </cell>
          <cell r="BD109">
            <v>0</v>
          </cell>
          <cell r="BE109">
            <v>0</v>
          </cell>
          <cell r="BF109">
            <v>0</v>
          </cell>
          <cell r="BG109">
            <v>0</v>
          </cell>
          <cell r="BH109">
            <v>0</v>
          </cell>
          <cell r="BJ109">
            <v>0</v>
          </cell>
          <cell r="BL109">
            <v>0</v>
          </cell>
          <cell r="BM109">
            <v>0</v>
          </cell>
          <cell r="BN109">
            <v>0</v>
          </cell>
          <cell r="BO109">
            <v>0</v>
          </cell>
          <cell r="BQ109">
            <v>0</v>
          </cell>
          <cell r="BR109">
            <v>0</v>
          </cell>
          <cell r="BS109">
            <v>0</v>
          </cell>
          <cell r="BT109">
            <v>0</v>
          </cell>
          <cell r="CB109">
            <v>0</v>
          </cell>
          <cell r="CC109">
            <v>0</v>
          </cell>
          <cell r="CD109">
            <v>0</v>
          </cell>
          <cell r="CE109">
            <v>0</v>
          </cell>
          <cell r="CF109">
            <v>0</v>
          </cell>
          <cell r="CI109">
            <v>0</v>
          </cell>
          <cell r="CJ109">
            <v>0</v>
          </cell>
          <cell r="CK109">
            <v>0</v>
          </cell>
          <cell r="CV109">
            <v>9.9102628267439311E-4</v>
          </cell>
          <cell r="DG109">
            <v>43113012</v>
          </cell>
          <cell r="DR109">
            <v>16926582.729999989</v>
          </cell>
          <cell r="EC109">
            <v>2.5470594205402279</v>
          </cell>
          <cell r="EN109">
            <v>2.4095909012463064E-2</v>
          </cell>
        </row>
        <row r="110">
          <cell r="B110">
            <v>31810</v>
          </cell>
          <cell r="C110" t="str">
            <v>Hickory City Schools</v>
          </cell>
          <cell r="D110">
            <v>1.3237118370651817E-3</v>
          </cell>
          <cell r="E110">
            <v>2290330.1266881009</v>
          </cell>
          <cell r="F110">
            <v>1785822.9246633195</v>
          </cell>
          <cell r="G110">
            <v>31680</v>
          </cell>
          <cell r="H110">
            <v>-639083.4883294832</v>
          </cell>
          <cell r="I110">
            <v>-26446.480568518891</v>
          </cell>
          <cell r="J110">
            <v>1932718.2067023073</v>
          </cell>
          <cell r="K110">
            <v>0</v>
          </cell>
          <cell r="L110">
            <v>-101548.22305953753</v>
          </cell>
          <cell r="M110">
            <v>18223.55629734194</v>
          </cell>
          <cell r="N110">
            <v>686.97996920008802</v>
          </cell>
          <cell r="O110">
            <v>-310.02654935903621</v>
          </cell>
          <cell r="P110">
            <v>0</v>
          </cell>
          <cell r="Q110">
            <v>0</v>
          </cell>
          <cell r="R110">
            <v>0</v>
          </cell>
          <cell r="S110">
            <v>5292073.5758133708</v>
          </cell>
          <cell r="T110">
            <v>159567</v>
          </cell>
          <cell r="U110">
            <v>9663591.0335115362</v>
          </cell>
          <cell r="V110">
            <v>72894.22518936776</v>
          </cell>
          <cell r="W110">
            <v>0</v>
          </cell>
          <cell r="X110">
            <v>9896052.2587009035</v>
          </cell>
          <cell r="Y110">
            <v>1165.6000000000931</v>
          </cell>
          <cell r="Z110">
            <v>0</v>
          </cell>
          <cell r="AA110">
            <v>0</v>
          </cell>
          <cell r="AB110">
            <v>132232.40284259446</v>
          </cell>
          <cell r="AC110">
            <v>133398.00284259455</v>
          </cell>
          <cell r="AD110" t="str">
            <v>N/A</v>
          </cell>
          <cell r="AE110">
            <v>1956175</v>
          </cell>
          <cell r="AF110">
            <v>1956176</v>
          </cell>
          <cell r="AG110">
            <v>1956176</v>
          </cell>
          <cell r="AH110">
            <v>1956176</v>
          </cell>
          <cell r="AI110">
            <v>1937953</v>
          </cell>
          <cell r="AJ110">
            <v>0</v>
          </cell>
          <cell r="AK110">
            <v>9762656</v>
          </cell>
          <cell r="AL110">
            <v>43695515</v>
          </cell>
          <cell r="AM110">
            <v>5292073.5758133708</v>
          </cell>
          <cell r="AN110">
            <v>-1164278.3999999999</v>
          </cell>
          <cell r="AO110">
            <v>9604252.8558583111</v>
          </cell>
          <cell r="AP110">
            <v>0</v>
          </cell>
          <cell r="AQ110">
            <v>158401.39999999991</v>
          </cell>
          <cell r="AR110">
            <v>0</v>
          </cell>
          <cell r="AS110">
            <v>0</v>
          </cell>
          <cell r="AT110">
            <v>57585964.431671679</v>
          </cell>
          <cell r="AU110">
            <v>1.3179364552008059E-3</v>
          </cell>
          <cell r="AV110">
            <v>0</v>
          </cell>
          <cell r="AW110">
            <v>0</v>
          </cell>
          <cell r="AY110">
            <v>0</v>
          </cell>
          <cell r="AZ110">
            <v>0</v>
          </cell>
          <cell r="BA110">
            <v>0</v>
          </cell>
          <cell r="BB110">
            <v>0</v>
          </cell>
          <cell r="BC110">
            <v>0</v>
          </cell>
          <cell r="BD110">
            <v>0</v>
          </cell>
          <cell r="BE110">
            <v>0</v>
          </cell>
          <cell r="BF110">
            <v>0</v>
          </cell>
          <cell r="BG110">
            <v>0</v>
          </cell>
          <cell r="BH110">
            <v>0</v>
          </cell>
          <cell r="BJ110">
            <v>0</v>
          </cell>
          <cell r="BL110">
            <v>0</v>
          </cell>
          <cell r="BM110">
            <v>0</v>
          </cell>
          <cell r="BN110">
            <v>0</v>
          </cell>
          <cell r="BO110">
            <v>0</v>
          </cell>
          <cell r="BQ110">
            <v>0</v>
          </cell>
          <cell r="BR110">
            <v>0</v>
          </cell>
          <cell r="BS110">
            <v>0</v>
          </cell>
          <cell r="BT110">
            <v>0</v>
          </cell>
          <cell r="CB110">
            <v>0</v>
          </cell>
          <cell r="CC110">
            <v>0</v>
          </cell>
          <cell r="CD110">
            <v>0</v>
          </cell>
          <cell r="CE110">
            <v>0</v>
          </cell>
          <cell r="CF110">
            <v>0</v>
          </cell>
          <cell r="CI110">
            <v>0</v>
          </cell>
          <cell r="CJ110">
            <v>0</v>
          </cell>
          <cell r="CK110">
            <v>0</v>
          </cell>
          <cell r="CV110">
            <v>1.3237118370651817E-3</v>
          </cell>
          <cell r="DG110">
            <v>57585964</v>
          </cell>
          <cell r="DR110">
            <v>20050932.22000001</v>
          </cell>
          <cell r="EC110">
            <v>2.8719843730038788</v>
          </cell>
          <cell r="EN110">
            <v>2.4095909012463064E-2</v>
          </cell>
        </row>
        <row r="111">
          <cell r="B111">
            <v>31820</v>
          </cell>
          <cell r="C111" t="str">
            <v>Newton-Conover City Schools</v>
          </cell>
          <cell r="D111">
            <v>1.1810036712035577E-3</v>
          </cell>
          <cell r="E111">
            <v>2043411.7246271656</v>
          </cell>
          <cell r="F111">
            <v>1593294.9839165041</v>
          </cell>
          <cell r="G111">
            <v>168497</v>
          </cell>
          <cell r="H111">
            <v>-570184.48032925627</v>
          </cell>
          <cell r="I111">
            <v>-23595.309618959294</v>
          </cell>
          <cell r="J111">
            <v>1724353.6195748209</v>
          </cell>
          <cell r="K111">
            <v>0</v>
          </cell>
          <cell r="L111">
            <v>-90600.401748621749</v>
          </cell>
          <cell r="M111">
            <v>16258.891313733688</v>
          </cell>
          <cell r="N111">
            <v>612.91728528122235</v>
          </cell>
          <cell r="O111">
            <v>-276.60286983258527</v>
          </cell>
          <cell r="P111">
            <v>0</v>
          </cell>
          <cell r="Q111">
            <v>0</v>
          </cell>
          <cell r="R111">
            <v>0</v>
          </cell>
          <cell r="S111">
            <v>4861772.3421508344</v>
          </cell>
          <cell r="T111">
            <v>903566</v>
          </cell>
          <cell r="U111">
            <v>8621768.097874105</v>
          </cell>
          <cell r="V111">
            <v>65035.565254934751</v>
          </cell>
          <cell r="W111">
            <v>0</v>
          </cell>
          <cell r="X111">
            <v>9590369.6631290391</v>
          </cell>
          <cell r="Y111">
            <v>61077.710000000196</v>
          </cell>
          <cell r="Z111">
            <v>0</v>
          </cell>
          <cell r="AA111">
            <v>0</v>
          </cell>
          <cell r="AB111">
            <v>117976.54809479647</v>
          </cell>
          <cell r="AC111">
            <v>179054.25809479668</v>
          </cell>
          <cell r="AD111" t="str">
            <v>N/A</v>
          </cell>
          <cell r="AE111">
            <v>1885514</v>
          </cell>
          <cell r="AF111">
            <v>1885515</v>
          </cell>
          <cell r="AG111">
            <v>1885515</v>
          </cell>
          <cell r="AH111">
            <v>1885515</v>
          </cell>
          <cell r="AI111">
            <v>1869256</v>
          </cell>
          <cell r="AJ111">
            <v>0</v>
          </cell>
          <cell r="AK111">
            <v>9411315</v>
          </cell>
          <cell r="AL111">
            <v>38071299</v>
          </cell>
          <cell r="AM111">
            <v>4861772.3421508344</v>
          </cell>
          <cell r="AN111">
            <v>-966713.2899999998</v>
          </cell>
          <cell r="AO111">
            <v>8568827.1150342431</v>
          </cell>
          <cell r="AP111">
            <v>0</v>
          </cell>
          <cell r="AQ111">
            <v>842488.2899999998</v>
          </cell>
          <cell r="AR111">
            <v>0</v>
          </cell>
          <cell r="AS111">
            <v>0</v>
          </cell>
          <cell r="AT111">
            <v>51377673.457185082</v>
          </cell>
          <cell r="AU111">
            <v>1.1482998345797451E-3</v>
          </cell>
          <cell r="AV111">
            <v>0</v>
          </cell>
          <cell r="AW111">
            <v>0</v>
          </cell>
          <cell r="AY111">
            <v>0</v>
          </cell>
          <cell r="AZ111">
            <v>0</v>
          </cell>
          <cell r="BA111">
            <v>0</v>
          </cell>
          <cell r="BB111">
            <v>0</v>
          </cell>
          <cell r="BC111">
            <v>0</v>
          </cell>
          <cell r="BD111">
            <v>0</v>
          </cell>
          <cell r="BE111">
            <v>0</v>
          </cell>
          <cell r="BF111">
            <v>0</v>
          </cell>
          <cell r="BG111">
            <v>0</v>
          </cell>
          <cell r="BH111">
            <v>0</v>
          </cell>
          <cell r="BJ111">
            <v>0</v>
          </cell>
          <cell r="BL111">
            <v>0</v>
          </cell>
          <cell r="BM111">
            <v>0</v>
          </cell>
          <cell r="BN111">
            <v>0</v>
          </cell>
          <cell r="BO111">
            <v>0</v>
          </cell>
          <cell r="BQ111">
            <v>0</v>
          </cell>
          <cell r="BR111">
            <v>0</v>
          </cell>
          <cell r="BS111">
            <v>0</v>
          </cell>
          <cell r="BT111">
            <v>0</v>
          </cell>
          <cell r="CB111">
            <v>0</v>
          </cell>
          <cell r="CC111">
            <v>0</v>
          </cell>
          <cell r="CD111">
            <v>0</v>
          </cell>
          <cell r="CE111">
            <v>0</v>
          </cell>
          <cell r="CF111">
            <v>0</v>
          </cell>
          <cell r="CI111">
            <v>0</v>
          </cell>
          <cell r="CJ111">
            <v>0</v>
          </cell>
          <cell r="CK111">
            <v>0</v>
          </cell>
          <cell r="CV111">
            <v>1.1810036712035577E-3</v>
          </cell>
          <cell r="DG111">
            <v>51377674</v>
          </cell>
          <cell r="DR111">
            <v>16854643.890000008</v>
          </cell>
          <cell r="EC111">
            <v>3.0482800072971448</v>
          </cell>
          <cell r="EN111">
            <v>2.4095909012463064E-2</v>
          </cell>
        </row>
        <row r="112">
          <cell r="B112">
            <v>31900</v>
          </cell>
          <cell r="C112" t="str">
            <v>Chatham County Schools</v>
          </cell>
          <cell r="D112">
            <v>3.1102419442671095E-3</v>
          </cell>
          <cell r="E112">
            <v>5381443.7755860025</v>
          </cell>
          <cell r="F112">
            <v>4196035.1262221988</v>
          </cell>
          <cell r="G112">
            <v>-242153</v>
          </cell>
          <cell r="H112">
            <v>-1501614.0338352362</v>
          </cell>
          <cell r="I112">
            <v>-62139.621962451456</v>
          </cell>
          <cell r="J112">
            <v>4541185.6754728286</v>
          </cell>
          <cell r="K112">
            <v>0</v>
          </cell>
          <cell r="L112">
            <v>-238601.4341503646</v>
          </cell>
          <cell r="M112">
            <v>42818.737116811724</v>
          </cell>
          <cell r="N112">
            <v>1614.1533642357444</v>
          </cell>
          <cell r="O112">
            <v>-728.44976576679971</v>
          </cell>
          <cell r="P112">
            <v>0</v>
          </cell>
          <cell r="Q112">
            <v>0</v>
          </cell>
          <cell r="R112">
            <v>0</v>
          </cell>
          <cell r="S112">
            <v>12117860.928048261</v>
          </cell>
          <cell r="T112">
            <v>0</v>
          </cell>
          <cell r="U112">
            <v>22705928.377364144</v>
          </cell>
          <cell r="V112">
            <v>171274.9484672469</v>
          </cell>
          <cell r="W112">
            <v>0</v>
          </cell>
          <cell r="X112">
            <v>22877203.325831391</v>
          </cell>
          <cell r="Y112">
            <v>1210768.4999999995</v>
          </cell>
          <cell r="Z112">
            <v>0</v>
          </cell>
          <cell r="AA112">
            <v>0</v>
          </cell>
          <cell r="AB112">
            <v>310698.10981225729</v>
          </cell>
          <cell r="AC112">
            <v>1521466.6098122569</v>
          </cell>
          <cell r="AD112" t="str">
            <v>N/A</v>
          </cell>
          <cell r="AE112">
            <v>4279712</v>
          </cell>
          <cell r="AF112">
            <v>4279711</v>
          </cell>
          <cell r="AG112">
            <v>4279711</v>
          </cell>
          <cell r="AH112">
            <v>4279711</v>
          </cell>
          <cell r="AI112">
            <v>4236892</v>
          </cell>
          <cell r="AJ112">
            <v>0</v>
          </cell>
          <cell r="AK112">
            <v>21355737</v>
          </cell>
          <cell r="AL112">
            <v>104488969</v>
          </cell>
          <cell r="AM112">
            <v>12117860.928048261</v>
          </cell>
          <cell r="AN112">
            <v>-2656470.5000000005</v>
          </cell>
          <cell r="AO112">
            <v>22566505.216019135</v>
          </cell>
          <cell r="AP112">
            <v>0</v>
          </cell>
          <cell r="AQ112">
            <v>-1210768.4999999995</v>
          </cell>
          <cell r="AR112">
            <v>0</v>
          </cell>
          <cell r="AS112">
            <v>0</v>
          </cell>
          <cell r="AT112">
            <v>135306096.14406738</v>
          </cell>
          <cell r="AU112">
            <v>3.1515779398981767E-3</v>
          </cell>
          <cell r="AV112">
            <v>0</v>
          </cell>
          <cell r="AW112">
            <v>0</v>
          </cell>
          <cell r="AY112">
            <v>0</v>
          </cell>
          <cell r="AZ112">
            <v>0</v>
          </cell>
          <cell r="BA112">
            <v>0</v>
          </cell>
          <cell r="BB112">
            <v>0</v>
          </cell>
          <cell r="BC112">
            <v>0</v>
          </cell>
          <cell r="BD112">
            <v>0</v>
          </cell>
          <cell r="BE112">
            <v>0</v>
          </cell>
          <cell r="BF112">
            <v>0</v>
          </cell>
          <cell r="BG112">
            <v>0</v>
          </cell>
          <cell r="BH112">
            <v>0</v>
          </cell>
          <cell r="BJ112">
            <v>0</v>
          </cell>
          <cell r="BL112">
            <v>0</v>
          </cell>
          <cell r="BM112">
            <v>0</v>
          </cell>
          <cell r="BN112">
            <v>0</v>
          </cell>
          <cell r="BO112">
            <v>0</v>
          </cell>
          <cell r="BQ112">
            <v>0</v>
          </cell>
          <cell r="BR112">
            <v>0</v>
          </cell>
          <cell r="BS112">
            <v>0</v>
          </cell>
          <cell r="BT112">
            <v>0</v>
          </cell>
          <cell r="CB112">
            <v>0</v>
          </cell>
          <cell r="CC112">
            <v>0</v>
          </cell>
          <cell r="CD112">
            <v>0</v>
          </cell>
          <cell r="CE112">
            <v>0</v>
          </cell>
          <cell r="CF112">
            <v>0</v>
          </cell>
          <cell r="CI112">
            <v>0</v>
          </cell>
          <cell r="CJ112">
            <v>0</v>
          </cell>
          <cell r="CK112">
            <v>0</v>
          </cell>
          <cell r="CV112">
            <v>3.1102419442671095E-3</v>
          </cell>
          <cell r="DG112">
            <v>135306096</v>
          </cell>
          <cell r="DR112">
            <v>45846473.449999966</v>
          </cell>
          <cell r="EC112">
            <v>2.951286889002803</v>
          </cell>
          <cell r="EN112">
            <v>2.4095909012463064E-2</v>
          </cell>
        </row>
        <row r="113">
          <cell r="B113">
            <v>32000</v>
          </cell>
          <cell r="C113" t="str">
            <v>Cherokee County Schools</v>
          </cell>
          <cell r="D113">
            <v>1.2502836665452377E-3</v>
          </cell>
          <cell r="E113">
            <v>2163282.2705155057</v>
          </cell>
          <cell r="F113">
            <v>1686760.7975758011</v>
          </cell>
          <cell r="G113">
            <v>280865</v>
          </cell>
          <cell r="H113">
            <v>-603632.62202796258</v>
          </cell>
          <cell r="I113">
            <v>-24979.456832338485</v>
          </cell>
          <cell r="J113">
            <v>1825507.5902562225</v>
          </cell>
          <cell r="K113">
            <v>0</v>
          </cell>
          <cell r="L113">
            <v>-95915.199292563484</v>
          </cell>
          <cell r="M113">
            <v>17212.669817511261</v>
          </cell>
          <cell r="N113">
            <v>648.87221726364749</v>
          </cell>
          <cell r="O113">
            <v>-292.82893754156009</v>
          </cell>
          <cell r="P113">
            <v>0</v>
          </cell>
          <cell r="Q113">
            <v>0</v>
          </cell>
          <cell r="R113">
            <v>0</v>
          </cell>
          <cell r="S113">
            <v>5249457.0932918983</v>
          </cell>
          <cell r="T113">
            <v>1414852</v>
          </cell>
          <cell r="U113">
            <v>9127537.9512811136</v>
          </cell>
          <cell r="V113">
            <v>68850.679270045046</v>
          </cell>
          <cell r="W113">
            <v>0</v>
          </cell>
          <cell r="X113">
            <v>10611240.630551159</v>
          </cell>
          <cell r="Y113">
            <v>10528.949999999953</v>
          </cell>
          <cell r="Z113">
            <v>0</v>
          </cell>
          <cell r="AA113">
            <v>0</v>
          </cell>
          <cell r="AB113">
            <v>124897.28416169241</v>
          </cell>
          <cell r="AC113">
            <v>135426.23416169238</v>
          </cell>
          <cell r="AD113" t="str">
            <v>N/A</v>
          </cell>
          <cell r="AE113">
            <v>2098605</v>
          </cell>
          <cell r="AF113">
            <v>2098606</v>
          </cell>
          <cell r="AG113">
            <v>2098606</v>
          </cell>
          <cell r="AH113">
            <v>2098606</v>
          </cell>
          <cell r="AI113">
            <v>2081393</v>
          </cell>
          <cell r="AJ113">
            <v>0</v>
          </cell>
          <cell r="AK113">
            <v>10475816</v>
          </cell>
          <cell r="AL113">
            <v>39754698</v>
          </cell>
          <cell r="AM113">
            <v>5249457.0932918983</v>
          </cell>
          <cell r="AN113">
            <v>-1088380.05</v>
          </cell>
          <cell r="AO113">
            <v>9071491.3463894669</v>
          </cell>
          <cell r="AP113">
            <v>0</v>
          </cell>
          <cell r="AQ113">
            <v>1404323.05</v>
          </cell>
          <cell r="AR113">
            <v>0</v>
          </cell>
          <cell r="AS113">
            <v>0</v>
          </cell>
          <cell r="AT113">
            <v>54391589.439681366</v>
          </cell>
          <cell r="AU113">
            <v>1.199074213095507E-3</v>
          </cell>
          <cell r="AV113">
            <v>0</v>
          </cell>
          <cell r="AW113">
            <v>0</v>
          </cell>
          <cell r="AY113">
            <v>0</v>
          </cell>
          <cell r="AZ113">
            <v>0</v>
          </cell>
          <cell r="BA113">
            <v>0</v>
          </cell>
          <cell r="BB113">
            <v>0</v>
          </cell>
          <cell r="BC113">
            <v>0</v>
          </cell>
          <cell r="BD113">
            <v>0</v>
          </cell>
          <cell r="BE113">
            <v>0</v>
          </cell>
          <cell r="BF113">
            <v>0</v>
          </cell>
          <cell r="BG113">
            <v>0</v>
          </cell>
          <cell r="BH113">
            <v>0</v>
          </cell>
          <cell r="BJ113">
            <v>0</v>
          </cell>
          <cell r="BL113">
            <v>0</v>
          </cell>
          <cell r="BM113">
            <v>0</v>
          </cell>
          <cell r="BN113">
            <v>0</v>
          </cell>
          <cell r="BO113">
            <v>0</v>
          </cell>
          <cell r="BQ113">
            <v>0</v>
          </cell>
          <cell r="BR113">
            <v>0</v>
          </cell>
          <cell r="BS113">
            <v>0</v>
          </cell>
          <cell r="BT113">
            <v>0</v>
          </cell>
          <cell r="CB113">
            <v>0</v>
          </cell>
          <cell r="CC113">
            <v>0</v>
          </cell>
          <cell r="CD113">
            <v>0</v>
          </cell>
          <cell r="CE113">
            <v>0</v>
          </cell>
          <cell r="CF113">
            <v>0</v>
          </cell>
          <cell r="CI113">
            <v>0</v>
          </cell>
          <cell r="CJ113">
            <v>0</v>
          </cell>
          <cell r="CK113">
            <v>0</v>
          </cell>
          <cell r="CV113">
            <v>1.2502836665452377E-3</v>
          </cell>
          <cell r="DG113">
            <v>54391589</v>
          </cell>
          <cell r="DR113">
            <v>18666686.109999992</v>
          </cell>
          <cell r="EC113">
            <v>2.9138320899316832</v>
          </cell>
          <cell r="EN113">
            <v>2.4095909012463064E-2</v>
          </cell>
        </row>
        <row r="114">
          <cell r="B114">
            <v>32005</v>
          </cell>
          <cell r="C114" t="str">
            <v>Tri-County Community College</v>
          </cell>
          <cell r="D114">
            <v>2.8196215099069024E-4</v>
          </cell>
          <cell r="E114">
            <v>487860.26604667847</v>
          </cell>
          <cell r="F114">
            <v>380395.83769451483</v>
          </cell>
          <cell r="G114">
            <v>90512</v>
          </cell>
          <cell r="H114">
            <v>-136130.34951136541</v>
          </cell>
          <cell r="I114">
            <v>-5633.3307132509153</v>
          </cell>
          <cell r="J114">
            <v>411685.81224511453</v>
          </cell>
          <cell r="K114">
            <v>0</v>
          </cell>
          <cell r="L114">
            <v>-21630.656009416412</v>
          </cell>
          <cell r="M114">
            <v>3881.7762207904557</v>
          </cell>
          <cell r="N114">
            <v>146.33271712114842</v>
          </cell>
          <cell r="O114">
            <v>-66.038355383529563</v>
          </cell>
          <cell r="P114">
            <v>0</v>
          </cell>
          <cell r="Q114">
            <v>0</v>
          </cell>
          <cell r="R114">
            <v>0</v>
          </cell>
          <cell r="S114">
            <v>1211021.6503348032</v>
          </cell>
          <cell r="T114">
            <v>452557.93000000005</v>
          </cell>
          <cell r="U114">
            <v>2058429.0612255728</v>
          </cell>
          <cell r="V114">
            <v>15527.104883161823</v>
          </cell>
          <cell r="W114">
            <v>0</v>
          </cell>
          <cell r="X114">
            <v>2526514.0961087346</v>
          </cell>
          <cell r="Y114">
            <v>0</v>
          </cell>
          <cell r="Z114">
            <v>0</v>
          </cell>
          <cell r="AA114">
            <v>0</v>
          </cell>
          <cell r="AB114">
            <v>28166.653566254572</v>
          </cell>
          <cell r="AC114">
            <v>28166.653566254572</v>
          </cell>
          <cell r="AD114" t="str">
            <v>N/A</v>
          </cell>
          <cell r="AE114">
            <v>500445</v>
          </cell>
          <cell r="AF114">
            <v>500446</v>
          </cell>
          <cell r="AG114">
            <v>500446</v>
          </cell>
          <cell r="AH114">
            <v>500446</v>
          </cell>
          <cell r="AI114">
            <v>496564</v>
          </cell>
          <cell r="AJ114">
            <v>0</v>
          </cell>
          <cell r="AK114">
            <v>2498347</v>
          </cell>
          <cell r="AL114">
            <v>8830263</v>
          </cell>
          <cell r="AM114">
            <v>1211021.6503348032</v>
          </cell>
          <cell r="AN114">
            <v>-273319.93000000005</v>
          </cell>
          <cell r="AO114">
            <v>2045789.5125424801</v>
          </cell>
          <cell r="AP114">
            <v>0</v>
          </cell>
          <cell r="AQ114">
            <v>452557.93000000005</v>
          </cell>
          <cell r="AR114">
            <v>0</v>
          </cell>
          <cell r="AS114">
            <v>0</v>
          </cell>
          <cell r="AT114">
            <v>12266312.162877284</v>
          </cell>
          <cell r="AU114">
            <v>2.6633683280864024E-4</v>
          </cell>
          <cell r="AV114">
            <v>0</v>
          </cell>
          <cell r="AW114">
            <v>0</v>
          </cell>
          <cell r="AY114">
            <v>0</v>
          </cell>
          <cell r="AZ114">
            <v>0</v>
          </cell>
          <cell r="BA114">
            <v>0</v>
          </cell>
          <cell r="BB114">
            <v>0</v>
          </cell>
          <cell r="BC114">
            <v>0</v>
          </cell>
          <cell r="BD114">
            <v>0</v>
          </cell>
          <cell r="BE114">
            <v>0</v>
          </cell>
          <cell r="BF114">
            <v>0</v>
          </cell>
          <cell r="BG114">
            <v>0</v>
          </cell>
          <cell r="BH114">
            <v>0</v>
          </cell>
          <cell r="BJ114">
            <v>0</v>
          </cell>
          <cell r="BL114">
            <v>0</v>
          </cell>
          <cell r="BM114">
            <v>0</v>
          </cell>
          <cell r="BN114">
            <v>0</v>
          </cell>
          <cell r="BO114">
            <v>0</v>
          </cell>
          <cell r="BQ114">
            <v>0</v>
          </cell>
          <cell r="BR114">
            <v>0</v>
          </cell>
          <cell r="BS114">
            <v>0</v>
          </cell>
          <cell r="BT114">
            <v>0</v>
          </cell>
          <cell r="CB114">
            <v>0</v>
          </cell>
          <cell r="CC114">
            <v>0</v>
          </cell>
          <cell r="CD114">
            <v>0</v>
          </cell>
          <cell r="CE114">
            <v>0</v>
          </cell>
          <cell r="CF114">
            <v>0</v>
          </cell>
          <cell r="CI114">
            <v>0</v>
          </cell>
          <cell r="CJ114">
            <v>0</v>
          </cell>
          <cell r="CK114">
            <v>0</v>
          </cell>
          <cell r="CV114">
            <v>2.8196215099069024E-4</v>
          </cell>
          <cell r="DG114">
            <v>12266312</v>
          </cell>
          <cell r="DR114">
            <v>4742534.0500000007</v>
          </cell>
          <cell r="EC114">
            <v>2.586446796307134</v>
          </cell>
          <cell r="EN114">
            <v>2.4095909012463064E-2</v>
          </cell>
        </row>
        <row r="115">
          <cell r="B115">
            <v>32100</v>
          </cell>
          <cell r="C115" t="str">
            <v>Edenton-Chowan County Schools</v>
          </cell>
          <cell r="D115">
            <v>7.7965061302360617E-4</v>
          </cell>
          <cell r="E115">
            <v>1348977.3508846269</v>
          </cell>
          <cell r="F115">
            <v>1051828.5770204277</v>
          </cell>
          <cell r="G115">
            <v>-215686</v>
          </cell>
          <cell r="H115">
            <v>-376412.61451136443</v>
          </cell>
          <cell r="I115">
            <v>-15576.664203046881</v>
          </cell>
          <cell r="J115">
            <v>1138348.1604260514</v>
          </cell>
          <cell r="K115">
            <v>0</v>
          </cell>
          <cell r="L115">
            <v>-59810.702105195247</v>
          </cell>
          <cell r="M115">
            <v>10733.459081391607</v>
          </cell>
          <cell r="N115">
            <v>404.62307514699114</v>
          </cell>
          <cell r="O115">
            <v>-182.60197007625879</v>
          </cell>
          <cell r="P115">
            <v>0</v>
          </cell>
          <cell r="Q115">
            <v>0</v>
          </cell>
          <cell r="R115">
            <v>0</v>
          </cell>
          <cell r="S115">
            <v>2882623.5876979628</v>
          </cell>
          <cell r="T115">
            <v>12292.670000000042</v>
          </cell>
          <cell r="U115">
            <v>5691740.8021302568</v>
          </cell>
          <cell r="V115">
            <v>42933.83632556643</v>
          </cell>
          <cell r="W115">
            <v>0</v>
          </cell>
          <cell r="X115">
            <v>5746967.308455823</v>
          </cell>
          <cell r="Y115">
            <v>1090723</v>
          </cell>
          <cell r="Z115">
            <v>0</v>
          </cell>
          <cell r="AA115">
            <v>0</v>
          </cell>
          <cell r="AB115">
            <v>77883.321015234396</v>
          </cell>
          <cell r="AC115">
            <v>1168606.3210152343</v>
          </cell>
          <cell r="AD115" t="str">
            <v>N/A</v>
          </cell>
          <cell r="AE115">
            <v>917819</v>
          </cell>
          <cell r="AF115">
            <v>917818</v>
          </cell>
          <cell r="AG115">
            <v>917818</v>
          </cell>
          <cell r="AH115">
            <v>917818</v>
          </cell>
          <cell r="AI115">
            <v>907084</v>
          </cell>
          <cell r="AJ115">
            <v>0</v>
          </cell>
          <cell r="AK115">
            <v>4578357</v>
          </cell>
          <cell r="AL115">
            <v>27157789</v>
          </cell>
          <cell r="AM115">
            <v>2882623.5876979628</v>
          </cell>
          <cell r="AN115">
            <v>-701321.67</v>
          </cell>
          <cell r="AO115">
            <v>5656791.3174405899</v>
          </cell>
          <cell r="AP115">
            <v>0</v>
          </cell>
          <cell r="AQ115">
            <v>-1078430.33</v>
          </cell>
          <cell r="AR115">
            <v>0</v>
          </cell>
          <cell r="AS115">
            <v>0</v>
          </cell>
          <cell r="AT115">
            <v>33917451.905138552</v>
          </cell>
          <cell r="AU115">
            <v>8.1912845509370526E-4</v>
          </cell>
          <cell r="AV115">
            <v>0</v>
          </cell>
          <cell r="AW115">
            <v>0</v>
          </cell>
          <cell r="AY115">
            <v>0</v>
          </cell>
          <cell r="AZ115">
            <v>0</v>
          </cell>
          <cell r="BA115">
            <v>0</v>
          </cell>
          <cell r="BB115">
            <v>0</v>
          </cell>
          <cell r="BC115">
            <v>0</v>
          </cell>
          <cell r="BD115">
            <v>0</v>
          </cell>
          <cell r="BE115">
            <v>0</v>
          </cell>
          <cell r="BF115">
            <v>0</v>
          </cell>
          <cell r="BG115">
            <v>0</v>
          </cell>
          <cell r="BH115">
            <v>0</v>
          </cell>
          <cell r="BJ115">
            <v>0</v>
          </cell>
          <cell r="BL115">
            <v>0</v>
          </cell>
          <cell r="BM115">
            <v>0</v>
          </cell>
          <cell r="BN115">
            <v>0</v>
          </cell>
          <cell r="BO115">
            <v>0</v>
          </cell>
          <cell r="BQ115">
            <v>0</v>
          </cell>
          <cell r="BR115">
            <v>0</v>
          </cell>
          <cell r="BS115">
            <v>0</v>
          </cell>
          <cell r="BT115">
            <v>0</v>
          </cell>
          <cell r="CB115">
            <v>0</v>
          </cell>
          <cell r="CC115">
            <v>0</v>
          </cell>
          <cell r="CD115">
            <v>0</v>
          </cell>
          <cell r="CE115">
            <v>0</v>
          </cell>
          <cell r="CF115">
            <v>0</v>
          </cell>
          <cell r="CI115">
            <v>0</v>
          </cell>
          <cell r="CJ115">
            <v>0</v>
          </cell>
          <cell r="CK115">
            <v>0</v>
          </cell>
          <cell r="CV115">
            <v>7.7965061302360617E-4</v>
          </cell>
          <cell r="DG115">
            <v>33917452</v>
          </cell>
          <cell r="DR115">
            <v>12404863.179999989</v>
          </cell>
          <cell r="EC115">
            <v>2.7342060535326302</v>
          </cell>
          <cell r="EN115">
            <v>2.4095909012463064E-2</v>
          </cell>
        </row>
        <row r="116">
          <cell r="B116">
            <v>32200</v>
          </cell>
          <cell r="C116" t="str">
            <v>Clay County Schools</v>
          </cell>
          <cell r="D116">
            <v>4.7996602982330541E-4</v>
          </cell>
          <cell r="E116">
            <v>830453.14479352627</v>
          </cell>
          <cell r="F116">
            <v>647523.36204718135</v>
          </cell>
          <cell r="G116">
            <v>109985</v>
          </cell>
          <cell r="H116">
            <v>-231725.93613667783</v>
          </cell>
          <cell r="I116">
            <v>-9589.2564573675863</v>
          </cell>
          <cell r="J116">
            <v>700786.27270932728</v>
          </cell>
          <cell r="K116">
            <v>0</v>
          </cell>
          <cell r="L116">
            <v>-36820.474133976968</v>
          </cell>
          <cell r="M116">
            <v>6607.6979297013013</v>
          </cell>
          <cell r="N116">
            <v>249.09277015769905</v>
          </cell>
          <cell r="O116">
            <v>-112.41284384491637</v>
          </cell>
          <cell r="P116">
            <v>0</v>
          </cell>
          <cell r="Q116">
            <v>0</v>
          </cell>
          <cell r="R116">
            <v>0</v>
          </cell>
          <cell r="S116">
            <v>2017356.4906780266</v>
          </cell>
          <cell r="T116">
            <v>549922.92999999993</v>
          </cell>
          <cell r="U116">
            <v>3503931.3635466364</v>
          </cell>
          <cell r="V116">
            <v>26430.791718805205</v>
          </cell>
          <cell r="W116">
            <v>0</v>
          </cell>
          <cell r="X116">
            <v>4080285.0852654418</v>
          </cell>
          <cell r="Y116">
            <v>0</v>
          </cell>
          <cell r="Z116">
            <v>0</v>
          </cell>
          <cell r="AA116">
            <v>0</v>
          </cell>
          <cell r="AB116">
            <v>47946.282286837937</v>
          </cell>
          <cell r="AC116">
            <v>47946.282286837937</v>
          </cell>
          <cell r="AD116" t="str">
            <v>N/A</v>
          </cell>
          <cell r="AE116">
            <v>807790</v>
          </cell>
          <cell r="AF116">
            <v>807790</v>
          </cell>
          <cell r="AG116">
            <v>807790</v>
          </cell>
          <cell r="AH116">
            <v>807790</v>
          </cell>
          <cell r="AI116">
            <v>801182</v>
          </cell>
          <cell r="AJ116">
            <v>0</v>
          </cell>
          <cell r="AK116">
            <v>4032342</v>
          </cell>
          <cell r="AL116">
            <v>15253619</v>
          </cell>
          <cell r="AM116">
            <v>2017356.4906780266</v>
          </cell>
          <cell r="AN116">
            <v>-423160.93</v>
          </cell>
          <cell r="AO116">
            <v>3482415.8729786039</v>
          </cell>
          <cell r="AP116">
            <v>0</v>
          </cell>
          <cell r="AQ116">
            <v>549922.92999999993</v>
          </cell>
          <cell r="AR116">
            <v>0</v>
          </cell>
          <cell r="AS116">
            <v>0</v>
          </cell>
          <cell r="AT116">
            <v>20880153.363656633</v>
          </cell>
          <cell r="AU116">
            <v>4.6007697330434149E-4</v>
          </cell>
          <cell r="AV116">
            <v>0</v>
          </cell>
          <cell r="AW116">
            <v>0</v>
          </cell>
          <cell r="AY116">
            <v>0</v>
          </cell>
          <cell r="AZ116">
            <v>0</v>
          </cell>
          <cell r="BA116">
            <v>0</v>
          </cell>
          <cell r="BB116">
            <v>0</v>
          </cell>
          <cell r="BC116">
            <v>0</v>
          </cell>
          <cell r="BD116">
            <v>0</v>
          </cell>
          <cell r="BE116">
            <v>0</v>
          </cell>
          <cell r="BF116">
            <v>0</v>
          </cell>
          <cell r="BG116">
            <v>0</v>
          </cell>
          <cell r="BH116">
            <v>0</v>
          </cell>
          <cell r="BJ116">
            <v>0</v>
          </cell>
          <cell r="BL116">
            <v>0</v>
          </cell>
          <cell r="BM116">
            <v>0</v>
          </cell>
          <cell r="BN116">
            <v>0</v>
          </cell>
          <cell r="BO116">
            <v>0</v>
          </cell>
          <cell r="BQ116">
            <v>0</v>
          </cell>
          <cell r="BR116">
            <v>0</v>
          </cell>
          <cell r="BS116">
            <v>0</v>
          </cell>
          <cell r="BT116">
            <v>0</v>
          </cell>
          <cell r="CB116">
            <v>0</v>
          </cell>
          <cell r="CC116">
            <v>0</v>
          </cell>
          <cell r="CD116">
            <v>0</v>
          </cell>
          <cell r="CE116">
            <v>0</v>
          </cell>
          <cell r="CF116">
            <v>0</v>
          </cell>
          <cell r="CI116">
            <v>0</v>
          </cell>
          <cell r="CJ116">
            <v>0</v>
          </cell>
          <cell r="CK116">
            <v>0</v>
          </cell>
          <cell r="CV116">
            <v>4.7996602982330541E-4</v>
          </cell>
          <cell r="DG116">
            <v>20880154</v>
          </cell>
          <cell r="DR116">
            <v>7296762.5800000038</v>
          </cell>
          <cell r="EC116">
            <v>2.8615641212215497</v>
          </cell>
          <cell r="EN116">
            <v>2.4095909012463064E-2</v>
          </cell>
        </row>
        <row r="117">
          <cell r="B117">
            <v>32300</v>
          </cell>
          <cell r="C117" t="str">
            <v>Cleveland County Schools</v>
          </cell>
          <cell r="D117">
            <v>5.4555043298767552E-3</v>
          </cell>
          <cell r="E117">
            <v>9439294.5451758802</v>
          </cell>
          <cell r="F117">
            <v>7360034.4312809603</v>
          </cell>
          <cell r="G117">
            <v>-193350</v>
          </cell>
          <cell r="H117">
            <v>-2633898.5873724981</v>
          </cell>
          <cell r="I117">
            <v>-108995.69318004954</v>
          </cell>
          <cell r="J117">
            <v>7965444.0263019828</v>
          </cell>
          <cell r="K117">
            <v>0</v>
          </cell>
          <cell r="L117">
            <v>-418517.65246798034</v>
          </cell>
          <cell r="M117">
            <v>75105.991728777022</v>
          </cell>
          <cell r="N117">
            <v>2831.2976371194386</v>
          </cell>
          <cell r="O117">
            <v>-1277.7336691004348</v>
          </cell>
          <cell r="P117">
            <v>0</v>
          </cell>
          <cell r="Q117">
            <v>0</v>
          </cell>
          <cell r="R117">
            <v>0</v>
          </cell>
          <cell r="S117">
            <v>21486670.625435088</v>
          </cell>
          <cell r="T117">
            <v>0</v>
          </cell>
          <cell r="U117">
            <v>39827220.131509915</v>
          </cell>
          <cell r="V117">
            <v>300423.96691510809</v>
          </cell>
          <cell r="W117">
            <v>0</v>
          </cell>
          <cell r="X117">
            <v>40127644.098425023</v>
          </cell>
          <cell r="Y117">
            <v>966750.41999999993</v>
          </cell>
          <cell r="Z117">
            <v>0</v>
          </cell>
          <cell r="AA117">
            <v>0</v>
          </cell>
          <cell r="AB117">
            <v>544978.46590024768</v>
          </cell>
          <cell r="AC117">
            <v>1511728.8859002476</v>
          </cell>
          <cell r="AD117" t="str">
            <v>N/A</v>
          </cell>
          <cell r="AE117">
            <v>7738204</v>
          </cell>
          <cell r="AF117">
            <v>7738203</v>
          </cell>
          <cell r="AG117">
            <v>7738203</v>
          </cell>
          <cell r="AH117">
            <v>7738203</v>
          </cell>
          <cell r="AI117">
            <v>7663097</v>
          </cell>
          <cell r="AJ117">
            <v>0</v>
          </cell>
          <cell r="AK117">
            <v>38615910</v>
          </cell>
          <cell r="AL117">
            <v>181830555</v>
          </cell>
          <cell r="AM117">
            <v>21486670.625435088</v>
          </cell>
          <cell r="AN117">
            <v>-4600158.58</v>
          </cell>
          <cell r="AO117">
            <v>39582665.632524781</v>
          </cell>
          <cell r="AP117">
            <v>0</v>
          </cell>
          <cell r="AQ117">
            <v>-966750.41999999993</v>
          </cell>
          <cell r="AR117">
            <v>0</v>
          </cell>
          <cell r="AS117">
            <v>0</v>
          </cell>
          <cell r="AT117">
            <v>237332982.25795987</v>
          </cell>
          <cell r="AU117">
            <v>5.4843412859807497E-3</v>
          </cell>
          <cell r="AV117">
            <v>0</v>
          </cell>
          <cell r="AW117">
            <v>0</v>
          </cell>
          <cell r="AY117">
            <v>0</v>
          </cell>
          <cell r="AZ117">
            <v>0</v>
          </cell>
          <cell r="BA117">
            <v>0</v>
          </cell>
          <cell r="BB117">
            <v>0</v>
          </cell>
          <cell r="BC117">
            <v>0</v>
          </cell>
          <cell r="BD117">
            <v>0</v>
          </cell>
          <cell r="BE117">
            <v>0</v>
          </cell>
          <cell r="BF117">
            <v>0</v>
          </cell>
          <cell r="BG117">
            <v>0</v>
          </cell>
          <cell r="BH117">
            <v>0</v>
          </cell>
          <cell r="BJ117">
            <v>0</v>
          </cell>
          <cell r="BL117">
            <v>0</v>
          </cell>
          <cell r="BM117">
            <v>0</v>
          </cell>
          <cell r="BN117">
            <v>0</v>
          </cell>
          <cell r="BO117">
            <v>0</v>
          </cell>
          <cell r="BQ117">
            <v>0</v>
          </cell>
          <cell r="BR117">
            <v>0</v>
          </cell>
          <cell r="BS117">
            <v>0</v>
          </cell>
          <cell r="BT117">
            <v>0</v>
          </cell>
          <cell r="CB117">
            <v>0</v>
          </cell>
          <cell r="CC117">
            <v>0</v>
          </cell>
          <cell r="CD117">
            <v>0</v>
          </cell>
          <cell r="CE117">
            <v>0</v>
          </cell>
          <cell r="CF117">
            <v>0</v>
          </cell>
          <cell r="CI117">
            <v>0</v>
          </cell>
          <cell r="CJ117">
            <v>0</v>
          </cell>
          <cell r="CK117">
            <v>0</v>
          </cell>
          <cell r="CV117">
            <v>5.4555043298767552E-3</v>
          </cell>
          <cell r="DG117">
            <v>237332982</v>
          </cell>
          <cell r="DR117">
            <v>80257674.519999996</v>
          </cell>
          <cell r="EC117">
            <v>2.9571375375554552</v>
          </cell>
          <cell r="EN117">
            <v>2.4095909012463064E-2</v>
          </cell>
        </row>
        <row r="118">
          <cell r="B118">
            <v>32305</v>
          </cell>
          <cell r="C118" t="str">
            <v>Cleveland Technical College</v>
          </cell>
          <cell r="D118">
            <v>5.6059646284835048E-4</v>
          </cell>
          <cell r="E118">
            <v>969962.59444429225</v>
          </cell>
          <cell r="F118">
            <v>756302.07935539982</v>
          </cell>
          <cell r="G118">
            <v>-53300</v>
          </cell>
          <cell r="H118">
            <v>-270654.02982012596</v>
          </cell>
          <cell r="I118">
            <v>-11200.174423437807</v>
          </cell>
          <cell r="J118">
            <v>818512.73065753246</v>
          </cell>
          <cell r="K118">
            <v>0</v>
          </cell>
          <cell r="L118">
            <v>-43006.017670678899</v>
          </cell>
          <cell r="M118">
            <v>7717.7380414288909</v>
          </cell>
          <cell r="N118">
            <v>290.93835228903691</v>
          </cell>
          <cell r="O118">
            <v>-131.29729756371216</v>
          </cell>
          <cell r="P118">
            <v>0</v>
          </cell>
          <cell r="Q118">
            <v>0</v>
          </cell>
          <cell r="R118">
            <v>0</v>
          </cell>
          <cell r="S118">
            <v>2174494.5616391362</v>
          </cell>
          <cell r="T118">
            <v>57607.459999999963</v>
          </cell>
          <cell r="U118">
            <v>4092563.6532876627</v>
          </cell>
          <cell r="V118">
            <v>30870.952165715564</v>
          </cell>
          <cell r="W118">
            <v>0</v>
          </cell>
          <cell r="X118">
            <v>4181042.065453378</v>
          </cell>
          <cell r="Y118">
            <v>324103</v>
          </cell>
          <cell r="Z118">
            <v>0</v>
          </cell>
          <cell r="AA118">
            <v>0</v>
          </cell>
          <cell r="AB118">
            <v>56000.872117189036</v>
          </cell>
          <cell r="AC118">
            <v>380103.87211718905</v>
          </cell>
          <cell r="AD118" t="str">
            <v>N/A</v>
          </cell>
          <cell r="AE118">
            <v>761730</v>
          </cell>
          <cell r="AF118">
            <v>761731</v>
          </cell>
          <cell r="AG118">
            <v>761731</v>
          </cell>
          <cell r="AH118">
            <v>761731</v>
          </cell>
          <cell r="AI118">
            <v>754014</v>
          </cell>
          <cell r="AJ118">
            <v>0</v>
          </cell>
          <cell r="AK118">
            <v>3800937</v>
          </cell>
          <cell r="AL118">
            <v>18975216</v>
          </cell>
          <cell r="AM118">
            <v>2174494.5616391362</v>
          </cell>
          <cell r="AN118">
            <v>-562796.46</v>
          </cell>
          <cell r="AO118">
            <v>4067433.7333361893</v>
          </cell>
          <cell r="AP118">
            <v>0</v>
          </cell>
          <cell r="AQ118">
            <v>-266495.54000000004</v>
          </cell>
          <cell r="AR118">
            <v>0</v>
          </cell>
          <cell r="AS118">
            <v>0</v>
          </cell>
          <cell r="AT118">
            <v>24387852.294975325</v>
          </cell>
          <cell r="AU118">
            <v>5.7232713659562172E-4</v>
          </cell>
          <cell r="AV118">
            <v>0</v>
          </cell>
          <cell r="AW118">
            <v>0</v>
          </cell>
          <cell r="AY118">
            <v>0</v>
          </cell>
          <cell r="AZ118">
            <v>0</v>
          </cell>
          <cell r="BA118">
            <v>0</v>
          </cell>
          <cell r="BB118">
            <v>0</v>
          </cell>
          <cell r="BC118">
            <v>0</v>
          </cell>
          <cell r="BD118">
            <v>0</v>
          </cell>
          <cell r="BE118">
            <v>0</v>
          </cell>
          <cell r="BF118">
            <v>0</v>
          </cell>
          <cell r="BG118">
            <v>0</v>
          </cell>
          <cell r="BH118">
            <v>0</v>
          </cell>
          <cell r="BJ118">
            <v>0</v>
          </cell>
          <cell r="BL118">
            <v>0</v>
          </cell>
          <cell r="BM118">
            <v>0</v>
          </cell>
          <cell r="BN118">
            <v>0</v>
          </cell>
          <cell r="BO118">
            <v>0</v>
          </cell>
          <cell r="BQ118">
            <v>0</v>
          </cell>
          <cell r="BR118">
            <v>0</v>
          </cell>
          <cell r="BS118">
            <v>0</v>
          </cell>
          <cell r="BT118">
            <v>0</v>
          </cell>
          <cell r="CB118">
            <v>0</v>
          </cell>
          <cell r="CC118">
            <v>0</v>
          </cell>
          <cell r="CD118">
            <v>0</v>
          </cell>
          <cell r="CE118">
            <v>0</v>
          </cell>
          <cell r="CF118">
            <v>0</v>
          </cell>
          <cell r="CI118">
            <v>0</v>
          </cell>
          <cell r="CJ118">
            <v>0</v>
          </cell>
          <cell r="CK118">
            <v>0</v>
          </cell>
          <cell r="CV118">
            <v>5.6059646284835048E-4</v>
          </cell>
          <cell r="DG118">
            <v>24387852</v>
          </cell>
          <cell r="DR118">
            <v>9632273.0300000012</v>
          </cell>
          <cell r="EC118">
            <v>2.5318896094455909</v>
          </cell>
          <cell r="EN118">
            <v>2.4095909012463064E-2</v>
          </cell>
        </row>
        <row r="119">
          <cell r="B119">
            <v>32400</v>
          </cell>
          <cell r="C119" t="str">
            <v>Columbus County Schools</v>
          </cell>
          <cell r="D119">
            <v>1.9323558965699554E-3</v>
          </cell>
          <cell r="E119">
            <v>3343426.2665580702</v>
          </cell>
          <cell r="F119">
            <v>2606946.1359157152</v>
          </cell>
          <cell r="G119">
            <v>127379</v>
          </cell>
          <cell r="H119">
            <v>-932934.73133243795</v>
          </cell>
          <cell r="I119">
            <v>-38606.599441917497</v>
          </cell>
          <cell r="J119">
            <v>2821384.019205844</v>
          </cell>
          <cell r="K119">
            <v>0</v>
          </cell>
          <cell r="L119">
            <v>-148240.20011058942</v>
          </cell>
          <cell r="M119">
            <v>26602.766162246859</v>
          </cell>
          <cell r="N119">
            <v>1002.8540632018754</v>
          </cell>
          <cell r="O119">
            <v>-452.57707453564927</v>
          </cell>
          <cell r="P119">
            <v>0</v>
          </cell>
          <cell r="Q119">
            <v>0</v>
          </cell>
          <cell r="R119">
            <v>0</v>
          </cell>
          <cell r="S119">
            <v>7806506.9339455971</v>
          </cell>
          <cell r="T119">
            <v>636893.70000000019</v>
          </cell>
          <cell r="U119">
            <v>14106920.09602922</v>
          </cell>
          <cell r="V119">
            <v>106411.06464898743</v>
          </cell>
          <cell r="W119">
            <v>0</v>
          </cell>
          <cell r="X119">
            <v>14850224.860678209</v>
          </cell>
          <cell r="Y119">
            <v>0</v>
          </cell>
          <cell r="Z119">
            <v>0</v>
          </cell>
          <cell r="AA119">
            <v>0</v>
          </cell>
          <cell r="AB119">
            <v>193032.99720958745</v>
          </cell>
          <cell r="AC119">
            <v>193032.99720958745</v>
          </cell>
          <cell r="AD119" t="str">
            <v>N/A</v>
          </cell>
          <cell r="AE119">
            <v>2936758</v>
          </cell>
          <cell r="AF119">
            <v>2936759</v>
          </cell>
          <cell r="AG119">
            <v>2936759</v>
          </cell>
          <cell r="AH119">
            <v>2936759</v>
          </cell>
          <cell r="AI119">
            <v>2910156</v>
          </cell>
          <cell r="AJ119">
            <v>0</v>
          </cell>
          <cell r="AK119">
            <v>14657191</v>
          </cell>
          <cell r="AL119">
            <v>63403607</v>
          </cell>
          <cell r="AM119">
            <v>7806506.9339455971</v>
          </cell>
          <cell r="AN119">
            <v>-1803256.7000000002</v>
          </cell>
          <cell r="AO119">
            <v>14020298.16346862</v>
          </cell>
          <cell r="AP119">
            <v>0</v>
          </cell>
          <cell r="AQ119">
            <v>636893.70000000019</v>
          </cell>
          <cell r="AR119">
            <v>0</v>
          </cell>
          <cell r="AS119">
            <v>0</v>
          </cell>
          <cell r="AT119">
            <v>84064049.09741421</v>
          </cell>
          <cell r="AU119">
            <v>1.9123684743540695E-3</v>
          </cell>
          <cell r="AV119">
            <v>0</v>
          </cell>
          <cell r="AW119">
            <v>0</v>
          </cell>
          <cell r="AY119">
            <v>0</v>
          </cell>
          <cell r="AZ119">
            <v>0</v>
          </cell>
          <cell r="BA119">
            <v>0</v>
          </cell>
          <cell r="BB119">
            <v>0</v>
          </cell>
          <cell r="BC119">
            <v>0</v>
          </cell>
          <cell r="BD119">
            <v>0</v>
          </cell>
          <cell r="BE119">
            <v>0</v>
          </cell>
          <cell r="BF119">
            <v>0</v>
          </cell>
          <cell r="BG119">
            <v>0</v>
          </cell>
          <cell r="BH119">
            <v>0</v>
          </cell>
          <cell r="BJ119">
            <v>0</v>
          </cell>
          <cell r="BL119">
            <v>0</v>
          </cell>
          <cell r="BM119">
            <v>0</v>
          </cell>
          <cell r="BN119">
            <v>0</v>
          </cell>
          <cell r="BO119">
            <v>0</v>
          </cell>
          <cell r="BQ119">
            <v>0</v>
          </cell>
          <cell r="BR119">
            <v>0</v>
          </cell>
          <cell r="BS119">
            <v>0</v>
          </cell>
          <cell r="BT119">
            <v>0</v>
          </cell>
          <cell r="CB119">
            <v>0</v>
          </cell>
          <cell r="CC119">
            <v>0</v>
          </cell>
          <cell r="CD119">
            <v>0</v>
          </cell>
          <cell r="CE119">
            <v>0</v>
          </cell>
          <cell r="CF119">
            <v>0</v>
          </cell>
          <cell r="CI119">
            <v>0</v>
          </cell>
          <cell r="CJ119">
            <v>0</v>
          </cell>
          <cell r="CK119">
            <v>0</v>
          </cell>
          <cell r="CV119">
            <v>1.9323558965699554E-3</v>
          </cell>
          <cell r="DG119">
            <v>84064050</v>
          </cell>
          <cell r="DR119">
            <v>31292810.310000047</v>
          </cell>
          <cell r="EC119">
            <v>2.6863694620976939</v>
          </cell>
          <cell r="EN119">
            <v>2.4095909012463064E-2</v>
          </cell>
        </row>
        <row r="120">
          <cell r="B120">
            <v>32405</v>
          </cell>
          <cell r="C120" t="str">
            <v>Southeastern Community College</v>
          </cell>
          <cell r="D120">
            <v>4.8297413324923321E-4</v>
          </cell>
          <cell r="E120">
            <v>835657.86511684908</v>
          </cell>
          <cell r="F120">
            <v>651581.60184481763</v>
          </cell>
          <cell r="G120">
            <v>-202811</v>
          </cell>
          <cell r="H120">
            <v>-233178.23804776452</v>
          </cell>
          <cell r="I120">
            <v>-9649.3554506486889</v>
          </cell>
          <cell r="J120">
            <v>705178.32851493533</v>
          </cell>
          <cell r="K120">
            <v>0</v>
          </cell>
          <cell r="L120">
            <v>-37051.240037196156</v>
          </cell>
          <cell r="M120">
            <v>6649.110524645047</v>
          </cell>
          <cell r="N120">
            <v>250.65391567368704</v>
          </cell>
          <cell r="O120">
            <v>-113.11737174830292</v>
          </cell>
          <cell r="P120">
            <v>0</v>
          </cell>
          <cell r="Q120">
            <v>0</v>
          </cell>
          <cell r="R120">
            <v>0</v>
          </cell>
          <cell r="S120">
            <v>1716514.6090095635</v>
          </cell>
          <cell r="T120">
            <v>52597.27999999997</v>
          </cell>
          <cell r="U120">
            <v>3525891.6425746768</v>
          </cell>
          <cell r="V120">
            <v>26596.442098580188</v>
          </cell>
          <cell r="W120">
            <v>0</v>
          </cell>
          <cell r="X120">
            <v>3605085.3646732569</v>
          </cell>
          <cell r="Y120">
            <v>1066649</v>
          </cell>
          <cell r="Z120">
            <v>0</v>
          </cell>
          <cell r="AA120">
            <v>0</v>
          </cell>
          <cell r="AB120">
            <v>48246.777253243439</v>
          </cell>
          <cell r="AC120">
            <v>1114895.7772532434</v>
          </cell>
          <cell r="AD120" t="str">
            <v>N/A</v>
          </cell>
          <cell r="AE120">
            <v>499367</v>
          </cell>
          <cell r="AF120">
            <v>499368</v>
          </cell>
          <cell r="AG120">
            <v>499368</v>
          </cell>
          <cell r="AH120">
            <v>499368</v>
          </cell>
          <cell r="AI120">
            <v>492719</v>
          </cell>
          <cell r="AJ120">
            <v>0</v>
          </cell>
          <cell r="AK120">
            <v>2490190</v>
          </cell>
          <cell r="AL120">
            <v>17292742</v>
          </cell>
          <cell r="AM120">
            <v>1716514.6090095635</v>
          </cell>
          <cell r="AN120">
            <v>-488429.27999999997</v>
          </cell>
          <cell r="AO120">
            <v>3504241.3074200135</v>
          </cell>
          <cell r="AP120">
            <v>0</v>
          </cell>
          <cell r="AQ120">
            <v>-1014051.72</v>
          </cell>
          <cell r="AR120">
            <v>0</v>
          </cell>
          <cell r="AS120">
            <v>0</v>
          </cell>
          <cell r="AT120">
            <v>21011016.916429579</v>
          </cell>
          <cell r="AU120">
            <v>5.2158064660007709E-4</v>
          </cell>
          <cell r="AV120">
            <v>0</v>
          </cell>
          <cell r="AW120">
            <v>0</v>
          </cell>
          <cell r="AY120">
            <v>0</v>
          </cell>
          <cell r="AZ120">
            <v>0</v>
          </cell>
          <cell r="BA120">
            <v>0</v>
          </cell>
          <cell r="BB120">
            <v>0</v>
          </cell>
          <cell r="BC120">
            <v>0</v>
          </cell>
          <cell r="BD120">
            <v>0</v>
          </cell>
          <cell r="BE120">
            <v>0</v>
          </cell>
          <cell r="BF120">
            <v>0</v>
          </cell>
          <cell r="BG120">
            <v>0</v>
          </cell>
          <cell r="BH120">
            <v>0</v>
          </cell>
          <cell r="BJ120">
            <v>0</v>
          </cell>
          <cell r="BL120">
            <v>0</v>
          </cell>
          <cell r="BM120">
            <v>0</v>
          </cell>
          <cell r="BN120">
            <v>0</v>
          </cell>
          <cell r="BO120">
            <v>0</v>
          </cell>
          <cell r="BQ120">
            <v>0</v>
          </cell>
          <cell r="BR120">
            <v>0</v>
          </cell>
          <cell r="BS120">
            <v>0</v>
          </cell>
          <cell r="BT120">
            <v>0</v>
          </cell>
          <cell r="CB120">
            <v>0</v>
          </cell>
          <cell r="CC120">
            <v>0</v>
          </cell>
          <cell r="CD120">
            <v>0</v>
          </cell>
          <cell r="CE120">
            <v>0</v>
          </cell>
          <cell r="CF120">
            <v>0</v>
          </cell>
          <cell r="CI120">
            <v>0</v>
          </cell>
          <cell r="CJ120">
            <v>0</v>
          </cell>
          <cell r="CK120">
            <v>0</v>
          </cell>
          <cell r="CV120">
            <v>4.8297413324923321E-4</v>
          </cell>
          <cell r="DG120">
            <v>21011016</v>
          </cell>
          <cell r="DR120">
            <v>8446599.3999999985</v>
          </cell>
          <cell r="EC120">
            <v>2.4875118381960917</v>
          </cell>
          <cell r="EN120">
            <v>2.4095909012463064E-2</v>
          </cell>
        </row>
        <row r="121">
          <cell r="B121">
            <v>32410</v>
          </cell>
          <cell r="C121" t="str">
            <v>Whiteville City Schools</v>
          </cell>
          <cell r="D121">
            <v>7.6961629253301256E-4</v>
          </cell>
          <cell r="E121">
            <v>1331615.6367434254</v>
          </cell>
          <cell r="F121">
            <v>1038291.250342704</v>
          </cell>
          <cell r="G121">
            <v>-125748</v>
          </cell>
          <cell r="H121">
            <v>-371568.07934700232</v>
          </cell>
          <cell r="I121">
            <v>-15376.188197286341</v>
          </cell>
          <cell r="J121">
            <v>1123697.3026177131</v>
          </cell>
          <cell r="K121">
            <v>0</v>
          </cell>
          <cell r="L121">
            <v>-59040.921714253927</v>
          </cell>
          <cell r="M121">
            <v>10595.316474182377</v>
          </cell>
          <cell r="N121">
            <v>399.41546349878286</v>
          </cell>
          <cell r="O121">
            <v>-180.25183187415686</v>
          </cell>
          <cell r="P121">
            <v>0</v>
          </cell>
          <cell r="Q121">
            <v>0</v>
          </cell>
          <cell r="R121">
            <v>0</v>
          </cell>
          <cell r="S121">
            <v>2932685.4805511069</v>
          </cell>
          <cell r="T121">
            <v>38754.969999999972</v>
          </cell>
          <cell r="U121">
            <v>5618486.5130885653</v>
          </cell>
          <cell r="V121">
            <v>42381.265896729506</v>
          </cell>
          <cell r="W121">
            <v>0</v>
          </cell>
          <cell r="X121">
            <v>5699622.7489852943</v>
          </cell>
          <cell r="Y121">
            <v>667493</v>
          </cell>
          <cell r="Z121">
            <v>0</v>
          </cell>
          <cell r="AA121">
            <v>0</v>
          </cell>
          <cell r="AB121">
            <v>76880.940986431699</v>
          </cell>
          <cell r="AC121">
            <v>744373.94098643167</v>
          </cell>
          <cell r="AD121" t="str">
            <v>N/A</v>
          </cell>
          <cell r="AE121">
            <v>993168</v>
          </cell>
          <cell r="AF121">
            <v>993168</v>
          </cell>
          <cell r="AG121">
            <v>993168</v>
          </cell>
          <cell r="AH121">
            <v>993168</v>
          </cell>
          <cell r="AI121">
            <v>982573</v>
          </cell>
          <cell r="AJ121">
            <v>0</v>
          </cell>
          <cell r="AK121">
            <v>4955245</v>
          </cell>
          <cell r="AL121">
            <v>26317230</v>
          </cell>
          <cell r="AM121">
            <v>2932685.4805511069</v>
          </cell>
          <cell r="AN121">
            <v>-724239.97</v>
          </cell>
          <cell r="AO121">
            <v>5583986.8379988633</v>
          </cell>
          <cell r="AP121">
            <v>0</v>
          </cell>
          <cell r="AQ121">
            <v>-628738.03</v>
          </cell>
          <cell r="AR121">
            <v>0</v>
          </cell>
          <cell r="AS121">
            <v>0</v>
          </cell>
          <cell r="AT121">
            <v>33480924.318549976</v>
          </cell>
          <cell r="AU121">
            <v>7.9377567437313972E-4</v>
          </cell>
          <cell r="AV121">
            <v>0</v>
          </cell>
          <cell r="AW121">
            <v>0</v>
          </cell>
          <cell r="AY121">
            <v>0</v>
          </cell>
          <cell r="AZ121">
            <v>0</v>
          </cell>
          <cell r="BA121">
            <v>0</v>
          </cell>
          <cell r="BB121">
            <v>0</v>
          </cell>
          <cell r="BC121">
            <v>0</v>
          </cell>
          <cell r="BD121">
            <v>0</v>
          </cell>
          <cell r="BE121">
            <v>0</v>
          </cell>
          <cell r="BF121">
            <v>0</v>
          </cell>
          <cell r="BG121">
            <v>0</v>
          </cell>
          <cell r="BH121">
            <v>0</v>
          </cell>
          <cell r="BJ121">
            <v>0</v>
          </cell>
          <cell r="BL121">
            <v>0</v>
          </cell>
          <cell r="BM121">
            <v>0</v>
          </cell>
          <cell r="BN121">
            <v>0</v>
          </cell>
          <cell r="BO121">
            <v>0</v>
          </cell>
          <cell r="BQ121">
            <v>0</v>
          </cell>
          <cell r="BR121">
            <v>0</v>
          </cell>
          <cell r="BS121">
            <v>0</v>
          </cell>
          <cell r="BT121">
            <v>0</v>
          </cell>
          <cell r="CB121">
            <v>0</v>
          </cell>
          <cell r="CC121">
            <v>0</v>
          </cell>
          <cell r="CD121">
            <v>0</v>
          </cell>
          <cell r="CE121">
            <v>0</v>
          </cell>
          <cell r="CF121">
            <v>0</v>
          </cell>
          <cell r="CI121">
            <v>0</v>
          </cell>
          <cell r="CJ121">
            <v>0</v>
          </cell>
          <cell r="CK121">
            <v>0</v>
          </cell>
          <cell r="CV121">
            <v>7.6961629253301256E-4</v>
          </cell>
          <cell r="DG121">
            <v>33480925</v>
          </cell>
          <cell r="DR121">
            <v>12612983.220000003</v>
          </cell>
          <cell r="EC121">
            <v>2.6544810546414088</v>
          </cell>
          <cell r="EN121">
            <v>2.4095909012463064E-2</v>
          </cell>
        </row>
        <row r="122">
          <cell r="B122">
            <v>32500</v>
          </cell>
          <cell r="C122" t="str">
            <v>New Bern/Craven County Board Of Education</v>
          </cell>
          <cell r="D122">
            <v>4.4128118097172247E-3</v>
          </cell>
          <cell r="E122">
            <v>7635193.3617276587</v>
          </cell>
          <cell r="F122">
            <v>5953335.3645080393</v>
          </cell>
          <cell r="G122">
            <v>203123</v>
          </cell>
          <cell r="H122">
            <v>-2130490.2515250039</v>
          </cell>
          <cell r="I122">
            <v>-88163.706412841129</v>
          </cell>
          <cell r="J122">
            <v>6443035.0236200765</v>
          </cell>
          <cell r="K122">
            <v>0</v>
          </cell>
          <cell r="L122">
            <v>-338527.75613644405</v>
          </cell>
          <cell r="M122">
            <v>60751.231644381944</v>
          </cell>
          <cell r="N122">
            <v>2290.1610730070452</v>
          </cell>
          <cell r="O122">
            <v>-1033.5246539538712</v>
          </cell>
          <cell r="P122">
            <v>0</v>
          </cell>
          <cell r="Q122">
            <v>0</v>
          </cell>
          <cell r="R122">
            <v>0</v>
          </cell>
          <cell r="S122">
            <v>17739512.903844923</v>
          </cell>
          <cell r="T122">
            <v>1038383</v>
          </cell>
          <cell r="U122">
            <v>32215175.118100382</v>
          </cell>
          <cell r="V122">
            <v>243004.92657752777</v>
          </cell>
          <cell r="W122">
            <v>0</v>
          </cell>
          <cell r="X122">
            <v>33496563.044677909</v>
          </cell>
          <cell r="Y122">
            <v>22772.470000000205</v>
          </cell>
          <cell r="Z122">
            <v>0</v>
          </cell>
          <cell r="AA122">
            <v>0</v>
          </cell>
          <cell r="AB122">
            <v>440818.53206420562</v>
          </cell>
          <cell r="AC122">
            <v>463591.00206420582</v>
          </cell>
          <cell r="AD122" t="str">
            <v>N/A</v>
          </cell>
          <cell r="AE122">
            <v>6618746</v>
          </cell>
          <cell r="AF122">
            <v>6618745</v>
          </cell>
          <cell r="AG122">
            <v>6618745</v>
          </cell>
          <cell r="AH122">
            <v>6618745</v>
          </cell>
          <cell r="AI122">
            <v>6557993</v>
          </cell>
          <cell r="AJ122">
            <v>0</v>
          </cell>
          <cell r="AK122">
            <v>33032974</v>
          </cell>
          <cell r="AL122">
            <v>145058479</v>
          </cell>
          <cell r="AM122">
            <v>17739512.903844923</v>
          </cell>
          <cell r="AN122">
            <v>-3858650.53</v>
          </cell>
          <cell r="AO122">
            <v>32017361.51261371</v>
          </cell>
          <cell r="AP122">
            <v>0</v>
          </cell>
          <cell r="AQ122">
            <v>1015610.5299999998</v>
          </cell>
          <cell r="AR122">
            <v>0</v>
          </cell>
          <cell r="AS122">
            <v>0</v>
          </cell>
          <cell r="AT122">
            <v>191972313.41645864</v>
          </cell>
          <cell r="AU122">
            <v>4.3752283820829383E-3</v>
          </cell>
          <cell r="AV122">
            <v>0</v>
          </cell>
          <cell r="AW122">
            <v>0</v>
          </cell>
          <cell r="AY122">
            <v>0</v>
          </cell>
          <cell r="AZ122">
            <v>0</v>
          </cell>
          <cell r="BA122">
            <v>0</v>
          </cell>
          <cell r="BB122">
            <v>0</v>
          </cell>
          <cell r="BC122">
            <v>0</v>
          </cell>
          <cell r="BD122">
            <v>0</v>
          </cell>
          <cell r="BE122">
            <v>0</v>
          </cell>
          <cell r="BF122">
            <v>0</v>
          </cell>
          <cell r="BG122">
            <v>0</v>
          </cell>
          <cell r="BH122">
            <v>0</v>
          </cell>
          <cell r="BJ122">
            <v>0</v>
          </cell>
          <cell r="BL122">
            <v>0</v>
          </cell>
          <cell r="BM122">
            <v>0</v>
          </cell>
          <cell r="BN122">
            <v>0</v>
          </cell>
          <cell r="BO122">
            <v>0</v>
          </cell>
          <cell r="BQ122">
            <v>0</v>
          </cell>
          <cell r="BR122">
            <v>0</v>
          </cell>
          <cell r="BS122">
            <v>0</v>
          </cell>
          <cell r="BT122">
            <v>0</v>
          </cell>
          <cell r="CB122">
            <v>0</v>
          </cell>
          <cell r="CC122">
            <v>0</v>
          </cell>
          <cell r="CD122">
            <v>0</v>
          </cell>
          <cell r="CE122">
            <v>0</v>
          </cell>
          <cell r="CF122">
            <v>0</v>
          </cell>
          <cell r="CI122">
            <v>0</v>
          </cell>
          <cell r="CJ122">
            <v>0</v>
          </cell>
          <cell r="CK122">
            <v>0</v>
          </cell>
          <cell r="CV122">
            <v>4.4128118097172247E-3</v>
          </cell>
          <cell r="DG122">
            <v>191972313</v>
          </cell>
          <cell r="DR122">
            <v>66814500.440000139</v>
          </cell>
          <cell r="EC122">
            <v>2.8732133254875176</v>
          </cell>
          <cell r="EN122">
            <v>2.4095909012463064E-2</v>
          </cell>
        </row>
        <row r="123">
          <cell r="B123">
            <v>32505</v>
          </cell>
          <cell r="C123" t="str">
            <v>Craven Community College</v>
          </cell>
          <cell r="D123">
            <v>6.4352270126326599E-4</v>
          </cell>
          <cell r="E123">
            <v>1113444.322730181</v>
          </cell>
          <cell r="F123">
            <v>868178.07341297949</v>
          </cell>
          <cell r="G123">
            <v>-29195</v>
          </cell>
          <cell r="H123">
            <v>-310690.53039093479</v>
          </cell>
          <cell r="I123">
            <v>-12856.96035784691</v>
          </cell>
          <cell r="J123">
            <v>939591.23604673182</v>
          </cell>
          <cell r="K123">
            <v>0</v>
          </cell>
          <cell r="L123">
            <v>-49367.683344619356</v>
          </cell>
          <cell r="M123">
            <v>8859.3845327313629</v>
          </cell>
          <cell r="N123">
            <v>333.97541150160976</v>
          </cell>
          <cell r="O123">
            <v>-150.71945186286953</v>
          </cell>
          <cell r="P123">
            <v>0</v>
          </cell>
          <cell r="Q123">
            <v>0</v>
          </cell>
          <cell r="R123">
            <v>0</v>
          </cell>
          <cell r="S123">
            <v>2528146.0985888615</v>
          </cell>
          <cell r="T123">
            <v>6751.8899999998976</v>
          </cell>
          <cell r="U123">
            <v>4697956.1802336592</v>
          </cell>
          <cell r="V123">
            <v>35437.538130925452</v>
          </cell>
          <cell r="W123">
            <v>0</v>
          </cell>
          <cell r="X123">
            <v>4740145.6083645839</v>
          </cell>
          <cell r="Y123">
            <v>152725</v>
          </cell>
          <cell r="Z123">
            <v>0</v>
          </cell>
          <cell r="AA123">
            <v>0</v>
          </cell>
          <cell r="AB123">
            <v>64284.801789234552</v>
          </cell>
          <cell r="AC123">
            <v>217009.80178923457</v>
          </cell>
          <cell r="AD123" t="str">
            <v>N/A</v>
          </cell>
          <cell r="AE123">
            <v>906399</v>
          </cell>
          <cell r="AF123">
            <v>906399</v>
          </cell>
          <cell r="AG123">
            <v>906399</v>
          </cell>
          <cell r="AH123">
            <v>906399</v>
          </cell>
          <cell r="AI123">
            <v>897539</v>
          </cell>
          <cell r="AJ123">
            <v>0</v>
          </cell>
          <cell r="AK123">
            <v>4523135</v>
          </cell>
          <cell r="AL123">
            <v>21518939</v>
          </cell>
          <cell r="AM123">
            <v>2528146.0985888615</v>
          </cell>
          <cell r="AN123">
            <v>-574795.8899999999</v>
          </cell>
          <cell r="AO123">
            <v>4669108.9165753499</v>
          </cell>
          <cell r="AP123">
            <v>0</v>
          </cell>
          <cell r="AQ123">
            <v>-145973.1100000001</v>
          </cell>
          <cell r="AR123">
            <v>0</v>
          </cell>
          <cell r="AS123">
            <v>0</v>
          </cell>
          <cell r="AT123">
            <v>27995425.015164211</v>
          </cell>
          <cell r="AU123">
            <v>6.4905044886177563E-4</v>
          </cell>
          <cell r="AV123">
            <v>0</v>
          </cell>
          <cell r="AW123">
            <v>0</v>
          </cell>
          <cell r="AY123">
            <v>0</v>
          </cell>
          <cell r="AZ123">
            <v>0</v>
          </cell>
          <cell r="BA123">
            <v>0</v>
          </cell>
          <cell r="BB123">
            <v>0</v>
          </cell>
          <cell r="BC123">
            <v>0</v>
          </cell>
          <cell r="BD123">
            <v>0</v>
          </cell>
          <cell r="BE123">
            <v>0</v>
          </cell>
          <cell r="BF123">
            <v>0</v>
          </cell>
          <cell r="BG123">
            <v>0</v>
          </cell>
          <cell r="BH123">
            <v>0</v>
          </cell>
          <cell r="BJ123">
            <v>0</v>
          </cell>
          <cell r="BL123">
            <v>0</v>
          </cell>
          <cell r="BM123">
            <v>0</v>
          </cell>
          <cell r="BN123">
            <v>0</v>
          </cell>
          <cell r="BO123">
            <v>0</v>
          </cell>
          <cell r="BQ123">
            <v>0</v>
          </cell>
          <cell r="BR123">
            <v>0</v>
          </cell>
          <cell r="BS123">
            <v>0</v>
          </cell>
          <cell r="BT123">
            <v>0</v>
          </cell>
          <cell r="CB123">
            <v>0</v>
          </cell>
          <cell r="CC123">
            <v>0</v>
          </cell>
          <cell r="CD123">
            <v>0</v>
          </cell>
          <cell r="CE123">
            <v>0</v>
          </cell>
          <cell r="CF123">
            <v>0</v>
          </cell>
          <cell r="CI123">
            <v>0</v>
          </cell>
          <cell r="CJ123">
            <v>0</v>
          </cell>
          <cell r="CK123">
            <v>0</v>
          </cell>
          <cell r="CV123">
            <v>6.4352270126326599E-4</v>
          </cell>
          <cell r="DG123">
            <v>27995425</v>
          </cell>
          <cell r="DR123">
            <v>10117872.079999996</v>
          </cell>
          <cell r="EC123">
            <v>2.7669281424637275</v>
          </cell>
          <cell r="EN123">
            <v>2.4095909012463064E-2</v>
          </cell>
        </row>
        <row r="124">
          <cell r="B124">
            <v>32600</v>
          </cell>
          <cell r="C124" t="str">
            <v>Cumberland County Schools</v>
          </cell>
          <cell r="D124">
            <v>1.5847388067665232E-2</v>
          </cell>
          <cell r="E124">
            <v>27419676.476689201</v>
          </cell>
          <cell r="F124">
            <v>21379750.573220074</v>
          </cell>
          <cell r="G124">
            <v>-3646100</v>
          </cell>
          <cell r="H124">
            <v>-7651064.048538697</v>
          </cell>
          <cell r="I124">
            <v>-316615.46634084312</v>
          </cell>
          <cell r="J124">
            <v>23138370.897219144</v>
          </cell>
          <cell r="K124">
            <v>0</v>
          </cell>
          <cell r="L124">
            <v>-1215728.418636993</v>
          </cell>
          <cell r="M124">
            <v>218171.17633186316</v>
          </cell>
          <cell r="N124">
            <v>8224.4774593569018</v>
          </cell>
          <cell r="O124">
            <v>-3711.6167593278738</v>
          </cell>
          <cell r="P124">
            <v>0</v>
          </cell>
          <cell r="Q124">
            <v>0</v>
          </cell>
          <cell r="R124">
            <v>0</v>
          </cell>
          <cell r="S124">
            <v>59330974.050643779</v>
          </cell>
          <cell r="T124">
            <v>0</v>
          </cell>
          <cell r="U124">
            <v>115691854.48609573</v>
          </cell>
          <cell r="V124">
            <v>872684.70532745263</v>
          </cell>
          <cell r="W124">
            <v>0</v>
          </cell>
          <cell r="X124">
            <v>116564539.19142318</v>
          </cell>
          <cell r="Y124">
            <v>18230496.579999998</v>
          </cell>
          <cell r="Z124">
            <v>0</v>
          </cell>
          <cell r="AA124">
            <v>0</v>
          </cell>
          <cell r="AB124">
            <v>1583077.3317042156</v>
          </cell>
          <cell r="AC124">
            <v>19813573.911704212</v>
          </cell>
          <cell r="AD124" t="str">
            <v>N/A</v>
          </cell>
          <cell r="AE124">
            <v>19393827</v>
          </cell>
          <cell r="AF124">
            <v>19393828</v>
          </cell>
          <cell r="AG124">
            <v>19393828</v>
          </cell>
          <cell r="AH124">
            <v>19393828</v>
          </cell>
          <cell r="AI124">
            <v>19175656</v>
          </cell>
          <cell r="AJ124">
            <v>0</v>
          </cell>
          <cell r="AK124">
            <v>96750967</v>
          </cell>
          <cell r="AL124">
            <v>546859441</v>
          </cell>
          <cell r="AM124">
            <v>59330974.050643779</v>
          </cell>
          <cell r="AN124">
            <v>-13526134.420000002</v>
          </cell>
          <cell r="AO124">
            <v>114981461.85971896</v>
          </cell>
          <cell r="AP124">
            <v>0</v>
          </cell>
          <cell r="AQ124">
            <v>-18230496.579999998</v>
          </cell>
          <cell r="AR124">
            <v>0</v>
          </cell>
          <cell r="AS124">
            <v>0</v>
          </cell>
          <cell r="AT124">
            <v>689415245.91036272</v>
          </cell>
          <cell r="AU124">
            <v>1.6494278452513444E-2</v>
          </cell>
          <cell r="AV124">
            <v>0</v>
          </cell>
          <cell r="AW124">
            <v>0</v>
          </cell>
          <cell r="AY124">
            <v>0</v>
          </cell>
          <cell r="AZ124">
            <v>0</v>
          </cell>
          <cell r="BA124">
            <v>0</v>
          </cell>
          <cell r="BB124">
            <v>0</v>
          </cell>
          <cell r="BC124">
            <v>0</v>
          </cell>
          <cell r="BD124">
            <v>0</v>
          </cell>
          <cell r="BE124">
            <v>0</v>
          </cell>
          <cell r="BF124">
            <v>0</v>
          </cell>
          <cell r="BG124">
            <v>0</v>
          </cell>
          <cell r="BH124">
            <v>0</v>
          </cell>
          <cell r="BJ124">
            <v>0</v>
          </cell>
          <cell r="BL124">
            <v>0</v>
          </cell>
          <cell r="BM124">
            <v>0</v>
          </cell>
          <cell r="BN124">
            <v>0</v>
          </cell>
          <cell r="BO124">
            <v>0</v>
          </cell>
          <cell r="BQ124">
            <v>0</v>
          </cell>
          <cell r="BR124">
            <v>0</v>
          </cell>
          <cell r="BS124">
            <v>0</v>
          </cell>
          <cell r="BT124">
            <v>0</v>
          </cell>
          <cell r="CB124">
            <v>0</v>
          </cell>
          <cell r="CC124">
            <v>0</v>
          </cell>
          <cell r="CD124">
            <v>0</v>
          </cell>
          <cell r="CE124">
            <v>0</v>
          </cell>
          <cell r="CF124">
            <v>0</v>
          </cell>
          <cell r="CI124">
            <v>0</v>
          </cell>
          <cell r="CJ124">
            <v>0</v>
          </cell>
          <cell r="CK124">
            <v>0</v>
          </cell>
          <cell r="CV124">
            <v>1.5847388067665232E-2</v>
          </cell>
          <cell r="DG124">
            <v>689415246</v>
          </cell>
          <cell r="DR124">
            <v>236983812.70999849</v>
          </cell>
          <cell r="EC124">
            <v>2.9091237840942759</v>
          </cell>
          <cell r="EN124">
            <v>2.4095909012463064E-2</v>
          </cell>
        </row>
        <row r="125">
          <cell r="B125">
            <v>32605</v>
          </cell>
          <cell r="C125" t="str">
            <v>Fayetteville Technical Community College</v>
          </cell>
          <cell r="D125">
            <v>2.2536259926727435E-3</v>
          </cell>
          <cell r="E125">
            <v>3899298.4430429316</v>
          </cell>
          <cell r="F125">
            <v>3040372.4199181115</v>
          </cell>
          <cell r="G125">
            <v>178428</v>
          </cell>
          <cell r="H125">
            <v>-1088042.8205435553</v>
          </cell>
          <cell r="I125">
            <v>-45025.264831105371</v>
          </cell>
          <cell r="J125">
            <v>3290462.3689043089</v>
          </cell>
          <cell r="K125">
            <v>0</v>
          </cell>
          <cell r="L125">
            <v>-172886.3553143813</v>
          </cell>
          <cell r="M125">
            <v>31025.695321785166</v>
          </cell>
          <cell r="N125">
            <v>1169.5868176773004</v>
          </cell>
          <cell r="O125">
            <v>-527.8217437438833</v>
          </cell>
          <cell r="P125">
            <v>0</v>
          </cell>
          <cell r="Q125">
            <v>0</v>
          </cell>
          <cell r="R125">
            <v>0</v>
          </cell>
          <cell r="S125">
            <v>9134274.2515720297</v>
          </cell>
          <cell r="T125">
            <v>892140.70000000019</v>
          </cell>
          <cell r="U125">
            <v>16452311.844521543</v>
          </cell>
          <cell r="V125">
            <v>124102.78128714066</v>
          </cell>
          <cell r="W125">
            <v>0</v>
          </cell>
          <cell r="X125">
            <v>17468555.325808685</v>
          </cell>
          <cell r="Y125">
            <v>0</v>
          </cell>
          <cell r="Z125">
            <v>0</v>
          </cell>
          <cell r="AA125">
            <v>0</v>
          </cell>
          <cell r="AB125">
            <v>225126.32415552685</v>
          </cell>
          <cell r="AC125">
            <v>225126.32415552685</v>
          </cell>
          <cell r="AD125" t="str">
            <v>N/A</v>
          </cell>
          <cell r="AE125">
            <v>3454891</v>
          </cell>
          <cell r="AF125">
            <v>3454891</v>
          </cell>
          <cell r="AG125">
            <v>3454891</v>
          </cell>
          <cell r="AH125">
            <v>3454891</v>
          </cell>
          <cell r="AI125">
            <v>3423865</v>
          </cell>
          <cell r="AJ125">
            <v>0</v>
          </cell>
          <cell r="AK125">
            <v>17243429</v>
          </cell>
          <cell r="AL125">
            <v>73794870</v>
          </cell>
          <cell r="AM125">
            <v>9134274.2515720297</v>
          </cell>
          <cell r="AN125">
            <v>-2132182.7000000002</v>
          </cell>
          <cell r="AO125">
            <v>16351288.301653158</v>
          </cell>
          <cell r="AP125">
            <v>0</v>
          </cell>
          <cell r="AQ125">
            <v>892140.70000000019</v>
          </cell>
          <cell r="AR125">
            <v>0</v>
          </cell>
          <cell r="AS125">
            <v>0</v>
          </cell>
          <cell r="AT125">
            <v>98040390.553225189</v>
          </cell>
          <cell r="AU125">
            <v>2.2257879065669993E-3</v>
          </cell>
          <cell r="AV125">
            <v>0</v>
          </cell>
          <cell r="AW125">
            <v>0</v>
          </cell>
          <cell r="AY125">
            <v>0</v>
          </cell>
          <cell r="AZ125">
            <v>0</v>
          </cell>
          <cell r="BA125">
            <v>0</v>
          </cell>
          <cell r="BB125">
            <v>0</v>
          </cell>
          <cell r="BC125">
            <v>0</v>
          </cell>
          <cell r="BD125">
            <v>0</v>
          </cell>
          <cell r="BE125">
            <v>0</v>
          </cell>
          <cell r="BF125">
            <v>0</v>
          </cell>
          <cell r="BG125">
            <v>0</v>
          </cell>
          <cell r="BH125">
            <v>0</v>
          </cell>
          <cell r="BJ125">
            <v>0</v>
          </cell>
          <cell r="BL125">
            <v>0</v>
          </cell>
          <cell r="BM125">
            <v>0</v>
          </cell>
          <cell r="BN125">
            <v>0</v>
          </cell>
          <cell r="BO125">
            <v>0</v>
          </cell>
          <cell r="BQ125">
            <v>0</v>
          </cell>
          <cell r="BR125">
            <v>0</v>
          </cell>
          <cell r="BS125">
            <v>0</v>
          </cell>
          <cell r="BT125">
            <v>0</v>
          </cell>
          <cell r="CB125">
            <v>0</v>
          </cell>
          <cell r="CC125">
            <v>0</v>
          </cell>
          <cell r="CD125">
            <v>0</v>
          </cell>
          <cell r="CE125">
            <v>0</v>
          </cell>
          <cell r="CF125">
            <v>0</v>
          </cell>
          <cell r="CI125">
            <v>0</v>
          </cell>
          <cell r="CJ125">
            <v>0</v>
          </cell>
          <cell r="CK125">
            <v>0</v>
          </cell>
          <cell r="CV125">
            <v>2.2536259926727435E-3</v>
          </cell>
          <cell r="DG125">
            <v>98040391</v>
          </cell>
          <cell r="DR125">
            <v>37431550.5</v>
          </cell>
          <cell r="EC125">
            <v>2.6191912889101401</v>
          </cell>
          <cell r="EN125">
            <v>2.4095909012463064E-2</v>
          </cell>
        </row>
        <row r="126">
          <cell r="B126">
            <v>32700</v>
          </cell>
          <cell r="C126" t="str">
            <v>Currituck County Schools</v>
          </cell>
          <cell r="D126">
            <v>1.3479360943731201E-3</v>
          </cell>
          <cell r="E126">
            <v>2332243.7401766866</v>
          </cell>
          <cell r="F126">
            <v>1818503.9303188797</v>
          </cell>
          <cell r="G126">
            <v>53234</v>
          </cell>
          <cell r="H126">
            <v>-650778.87582172779</v>
          </cell>
          <cell r="I126">
            <v>-26930.457769781653</v>
          </cell>
          <cell r="J126">
            <v>1968087.4327165554</v>
          </cell>
          <cell r="K126">
            <v>0</v>
          </cell>
          <cell r="L126">
            <v>-103406.58091030065</v>
          </cell>
          <cell r="M126">
            <v>18557.051930191505</v>
          </cell>
          <cell r="N126">
            <v>699.55187425776182</v>
          </cell>
          <cell r="O126">
            <v>-315.70011266312844</v>
          </cell>
          <cell r="P126">
            <v>0</v>
          </cell>
          <cell r="Q126">
            <v>0</v>
          </cell>
          <cell r="R126">
            <v>0</v>
          </cell>
          <cell r="S126">
            <v>5409894.0924020978</v>
          </cell>
          <cell r="T126">
            <v>266165.64999999991</v>
          </cell>
          <cell r="U126">
            <v>9840437.1635827776</v>
          </cell>
          <cell r="V126">
            <v>74228.207720766019</v>
          </cell>
          <cell r="W126">
            <v>0</v>
          </cell>
          <cell r="X126">
            <v>10180831.021303544</v>
          </cell>
          <cell r="Y126">
            <v>0</v>
          </cell>
          <cell r="Z126">
            <v>0</v>
          </cell>
          <cell r="AA126">
            <v>0</v>
          </cell>
          <cell r="AB126">
            <v>134652.28884890824</v>
          </cell>
          <cell r="AC126">
            <v>134652.28884890824</v>
          </cell>
          <cell r="AD126" t="str">
            <v>N/A</v>
          </cell>
          <cell r="AE126">
            <v>2012947</v>
          </cell>
          <cell r="AF126">
            <v>2012948</v>
          </cell>
          <cell r="AG126">
            <v>2012948</v>
          </cell>
          <cell r="AH126">
            <v>2012948</v>
          </cell>
          <cell r="AI126">
            <v>1994391</v>
          </cell>
          <cell r="AJ126">
            <v>0</v>
          </cell>
          <cell r="AK126">
            <v>10046182</v>
          </cell>
          <cell r="AL126">
            <v>44391503</v>
          </cell>
          <cell r="AM126">
            <v>5409894.0924020978</v>
          </cell>
          <cell r="AN126">
            <v>-1207773.6499999999</v>
          </cell>
          <cell r="AO126">
            <v>9780013.0824546367</v>
          </cell>
          <cell r="AP126">
            <v>0</v>
          </cell>
          <cell r="AQ126">
            <v>266165.64999999991</v>
          </cell>
          <cell r="AR126">
            <v>0</v>
          </cell>
          <cell r="AS126">
            <v>0</v>
          </cell>
          <cell r="AT126">
            <v>58639802.174856737</v>
          </cell>
          <cell r="AU126">
            <v>1.3389287312515854E-3</v>
          </cell>
          <cell r="AV126">
            <v>0</v>
          </cell>
          <cell r="AW126">
            <v>0</v>
          </cell>
          <cell r="AY126">
            <v>0</v>
          </cell>
          <cell r="AZ126">
            <v>0</v>
          </cell>
          <cell r="BA126">
            <v>0</v>
          </cell>
          <cell r="BB126">
            <v>0</v>
          </cell>
          <cell r="BC126">
            <v>0</v>
          </cell>
          <cell r="BD126">
            <v>0</v>
          </cell>
          <cell r="BE126">
            <v>0</v>
          </cell>
          <cell r="BF126">
            <v>0</v>
          </cell>
          <cell r="BG126">
            <v>0</v>
          </cell>
          <cell r="BH126">
            <v>0</v>
          </cell>
          <cell r="BJ126">
            <v>0</v>
          </cell>
          <cell r="BL126">
            <v>0</v>
          </cell>
          <cell r="BM126">
            <v>0</v>
          </cell>
          <cell r="BN126">
            <v>0</v>
          </cell>
          <cell r="BO126">
            <v>0</v>
          </cell>
          <cell r="BQ126">
            <v>0</v>
          </cell>
          <cell r="BR126">
            <v>0</v>
          </cell>
          <cell r="BS126">
            <v>0</v>
          </cell>
          <cell r="BT126">
            <v>0</v>
          </cell>
          <cell r="CB126">
            <v>0</v>
          </cell>
          <cell r="CC126">
            <v>0</v>
          </cell>
          <cell r="CD126">
            <v>0</v>
          </cell>
          <cell r="CE126">
            <v>0</v>
          </cell>
          <cell r="CF126">
            <v>0</v>
          </cell>
          <cell r="CI126">
            <v>0</v>
          </cell>
          <cell r="CJ126">
            <v>0</v>
          </cell>
          <cell r="CK126">
            <v>0</v>
          </cell>
          <cell r="CV126">
            <v>1.3479360943731201E-3</v>
          </cell>
          <cell r="DG126">
            <v>58639802</v>
          </cell>
          <cell r="DR126">
            <v>20714552.539999999</v>
          </cell>
          <cell r="EC126">
            <v>2.8308505282344854</v>
          </cell>
          <cell r="EN126">
            <v>2.4095909012463064E-2</v>
          </cell>
        </row>
        <row r="127">
          <cell r="B127">
            <v>32800</v>
          </cell>
          <cell r="C127" t="str">
            <v>Dare County Schools</v>
          </cell>
          <cell r="D127">
            <v>1.8069744625663399E-3</v>
          </cell>
          <cell r="E127">
            <v>3126487.1506682299</v>
          </cell>
          <cell r="F127">
            <v>2437793.7321212087</v>
          </cell>
          <cell r="G127">
            <v>-99826</v>
          </cell>
          <cell r="H127">
            <v>-872401.00943686359</v>
          </cell>
          <cell r="I127">
            <v>-36101.599814973481</v>
          </cell>
          <cell r="J127">
            <v>2638317.755464864</v>
          </cell>
          <cell r="K127">
            <v>0</v>
          </cell>
          <cell r="L127">
            <v>-138621.59470780575</v>
          </cell>
          <cell r="M127">
            <v>24876.638498183493</v>
          </cell>
          <cell r="N127">
            <v>937.78360658267911</v>
          </cell>
          <cell r="O127">
            <v>-423.21148887766248</v>
          </cell>
          <cell r="P127">
            <v>0</v>
          </cell>
          <cell r="Q127">
            <v>0</v>
          </cell>
          <cell r="R127">
            <v>0</v>
          </cell>
          <cell r="S127">
            <v>7081039.6449105479</v>
          </cell>
          <cell r="T127">
            <v>184499.01</v>
          </cell>
          <cell r="U127">
            <v>13191588.777324321</v>
          </cell>
          <cell r="V127">
            <v>99506.553992733971</v>
          </cell>
          <cell r="W127">
            <v>0</v>
          </cell>
          <cell r="X127">
            <v>13475594.341317054</v>
          </cell>
          <cell r="Y127">
            <v>683630</v>
          </cell>
          <cell r="Z127">
            <v>0</v>
          </cell>
          <cell r="AA127">
            <v>0</v>
          </cell>
          <cell r="AB127">
            <v>180507.9990748674</v>
          </cell>
          <cell r="AC127">
            <v>864137.99907486746</v>
          </cell>
          <cell r="AD127" t="str">
            <v>N/A</v>
          </cell>
          <cell r="AE127">
            <v>2527267</v>
          </cell>
          <cell r="AF127">
            <v>2527267</v>
          </cell>
          <cell r="AG127">
            <v>2527267</v>
          </cell>
          <cell r="AH127">
            <v>2527267</v>
          </cell>
          <cell r="AI127">
            <v>2502390</v>
          </cell>
          <cell r="AJ127">
            <v>0</v>
          </cell>
          <cell r="AK127">
            <v>12611458</v>
          </cell>
          <cell r="AL127">
            <v>60729678</v>
          </cell>
          <cell r="AM127">
            <v>7081039.6449105479</v>
          </cell>
          <cell r="AN127">
            <v>-1812643.01</v>
          </cell>
          <cell r="AO127">
            <v>13110587.332242187</v>
          </cell>
          <cell r="AP127">
            <v>0</v>
          </cell>
          <cell r="AQ127">
            <v>-499130.99</v>
          </cell>
          <cell r="AR127">
            <v>0</v>
          </cell>
          <cell r="AS127">
            <v>0</v>
          </cell>
          <cell r="AT127">
            <v>78609530.977152735</v>
          </cell>
          <cell r="AU127">
            <v>1.8317178800786238E-3</v>
          </cell>
          <cell r="AV127">
            <v>0</v>
          </cell>
          <cell r="AW127">
            <v>0</v>
          </cell>
          <cell r="AY127">
            <v>0</v>
          </cell>
          <cell r="AZ127">
            <v>0</v>
          </cell>
          <cell r="BA127">
            <v>0</v>
          </cell>
          <cell r="BB127">
            <v>0</v>
          </cell>
          <cell r="BC127">
            <v>0</v>
          </cell>
          <cell r="BD127">
            <v>0</v>
          </cell>
          <cell r="BE127">
            <v>0</v>
          </cell>
          <cell r="BF127">
            <v>0</v>
          </cell>
          <cell r="BG127">
            <v>0</v>
          </cell>
          <cell r="BH127">
            <v>0</v>
          </cell>
          <cell r="BJ127">
            <v>0</v>
          </cell>
          <cell r="BL127">
            <v>0</v>
          </cell>
          <cell r="BM127">
            <v>0</v>
          </cell>
          <cell r="BN127">
            <v>0</v>
          </cell>
          <cell r="BO127">
            <v>0</v>
          </cell>
          <cell r="BQ127">
            <v>0</v>
          </cell>
          <cell r="BR127">
            <v>0</v>
          </cell>
          <cell r="BS127">
            <v>0</v>
          </cell>
          <cell r="BT127">
            <v>0</v>
          </cell>
          <cell r="CB127">
            <v>0</v>
          </cell>
          <cell r="CC127">
            <v>0</v>
          </cell>
          <cell r="CD127">
            <v>0</v>
          </cell>
          <cell r="CE127">
            <v>0</v>
          </cell>
          <cell r="CF127">
            <v>0</v>
          </cell>
          <cell r="CI127">
            <v>0</v>
          </cell>
          <cell r="CJ127">
            <v>0</v>
          </cell>
          <cell r="CK127">
            <v>0</v>
          </cell>
          <cell r="CV127">
            <v>1.8069744625663399E-3</v>
          </cell>
          <cell r="DG127">
            <v>78609531</v>
          </cell>
          <cell r="DR127">
            <v>31559927.679999985</v>
          </cell>
          <cell r="EC127">
            <v>2.4908020004689706</v>
          </cell>
          <cell r="EN127">
            <v>2.4095909012463064E-2</v>
          </cell>
        </row>
        <row r="128">
          <cell r="B128">
            <v>32900</v>
          </cell>
          <cell r="C128" t="str">
            <v>Davidson County Schools</v>
          </cell>
          <cell r="D128">
            <v>5.7509570539636679E-3</v>
          </cell>
          <cell r="E128">
            <v>9950496.6482624616</v>
          </cell>
          <cell r="F128">
            <v>7758630.434621417</v>
          </cell>
          <cell r="G128">
            <v>-221218</v>
          </cell>
          <cell r="H128">
            <v>-2776542.1388304541</v>
          </cell>
          <cell r="I128">
            <v>-114898.55247894675</v>
          </cell>
          <cell r="J128">
            <v>8396827.0834548157</v>
          </cell>
          <cell r="K128">
            <v>0</v>
          </cell>
          <cell r="L128">
            <v>-441183.23442397855</v>
          </cell>
          <cell r="M128">
            <v>79173.492826703485</v>
          </cell>
          <cell r="N128">
            <v>2984.6316918660646</v>
          </cell>
          <cell r="O128">
            <v>-1346.9316516088306</v>
          </cell>
          <cell r="P128">
            <v>0</v>
          </cell>
          <cell r="Q128">
            <v>0</v>
          </cell>
          <cell r="R128">
            <v>0</v>
          </cell>
          <cell r="S128">
            <v>22632923.433472279</v>
          </cell>
          <cell r="T128">
            <v>0</v>
          </cell>
          <cell r="U128">
            <v>41984135.417274073</v>
          </cell>
          <cell r="V128">
            <v>316693.97130681394</v>
          </cell>
          <cell r="W128">
            <v>0</v>
          </cell>
          <cell r="X128">
            <v>42300829.388580889</v>
          </cell>
          <cell r="Y128">
            <v>1106094.79</v>
          </cell>
          <cell r="Z128">
            <v>0</v>
          </cell>
          <cell r="AA128">
            <v>0</v>
          </cell>
          <cell r="AB128">
            <v>574492.76239473373</v>
          </cell>
          <cell r="AC128">
            <v>1680587.5523947338</v>
          </cell>
          <cell r="AD128" t="str">
            <v>N/A</v>
          </cell>
          <cell r="AE128">
            <v>8139883</v>
          </cell>
          <cell r="AF128">
            <v>8139883</v>
          </cell>
          <cell r="AG128">
            <v>8139883</v>
          </cell>
          <cell r="AH128">
            <v>8139883</v>
          </cell>
          <cell r="AI128">
            <v>8060710</v>
          </cell>
          <cell r="AJ128">
            <v>0</v>
          </cell>
          <cell r="AK128">
            <v>40620242</v>
          </cell>
          <cell r="AL128">
            <v>191900254</v>
          </cell>
          <cell r="AM128">
            <v>22632923.433472279</v>
          </cell>
          <cell r="AN128">
            <v>-4967240.21</v>
          </cell>
          <cell r="AO128">
            <v>41726336.626186155</v>
          </cell>
          <cell r="AP128">
            <v>0</v>
          </cell>
          <cell r="AQ128">
            <v>-1106094.79</v>
          </cell>
          <cell r="AR128">
            <v>0</v>
          </cell>
          <cell r="AS128">
            <v>0</v>
          </cell>
          <cell r="AT128">
            <v>250186179.05965844</v>
          </cell>
          <cell r="AU128">
            <v>5.7880617574740442E-3</v>
          </cell>
          <cell r="AV128">
            <v>0</v>
          </cell>
          <cell r="AW128">
            <v>0</v>
          </cell>
          <cell r="AY128">
            <v>0</v>
          </cell>
          <cell r="AZ128">
            <v>0</v>
          </cell>
          <cell r="BA128">
            <v>0</v>
          </cell>
          <cell r="BB128">
            <v>0</v>
          </cell>
          <cell r="BC128">
            <v>0</v>
          </cell>
          <cell r="BD128">
            <v>0</v>
          </cell>
          <cell r="BE128">
            <v>0</v>
          </cell>
          <cell r="BF128">
            <v>0</v>
          </cell>
          <cell r="BG128">
            <v>0</v>
          </cell>
          <cell r="BH128">
            <v>0</v>
          </cell>
          <cell r="BJ128">
            <v>0</v>
          </cell>
          <cell r="BL128">
            <v>0</v>
          </cell>
          <cell r="BM128">
            <v>0</v>
          </cell>
          <cell r="BN128">
            <v>0</v>
          </cell>
          <cell r="BO128">
            <v>0</v>
          </cell>
          <cell r="BQ128">
            <v>0</v>
          </cell>
          <cell r="BR128">
            <v>0</v>
          </cell>
          <cell r="BS128">
            <v>0</v>
          </cell>
          <cell r="BT128">
            <v>0</v>
          </cell>
          <cell r="CB128">
            <v>0</v>
          </cell>
          <cell r="CC128">
            <v>0</v>
          </cell>
          <cell r="CD128">
            <v>0</v>
          </cell>
          <cell r="CE128">
            <v>0</v>
          </cell>
          <cell r="CF128">
            <v>0</v>
          </cell>
          <cell r="CI128">
            <v>0</v>
          </cell>
          <cell r="CJ128">
            <v>0</v>
          </cell>
          <cell r="CK128">
            <v>0</v>
          </cell>
          <cell r="CV128">
            <v>5.7509570539636679E-3</v>
          </cell>
          <cell r="DG128">
            <v>250186179</v>
          </cell>
          <cell r="DR128">
            <v>86770011.830000177</v>
          </cell>
          <cell r="EC128">
            <v>2.8833253992193155</v>
          </cell>
          <cell r="EN128">
            <v>2.4095909012463064E-2</v>
          </cell>
        </row>
        <row r="129">
          <cell r="B129">
            <v>32901</v>
          </cell>
          <cell r="C129" t="str">
            <v>Invest Collegiate Charter School</v>
          </cell>
          <cell r="D129">
            <v>1.9763566281025743E-4</v>
          </cell>
          <cell r="E129">
            <v>341955.77917160717</v>
          </cell>
          <cell r="F129">
            <v>266630.76320304</v>
          </cell>
          <cell r="G129">
            <v>479680</v>
          </cell>
          <cell r="H129">
            <v>-95417.813205571074</v>
          </cell>
          <cell r="I129">
            <v>-3948.5691445852426</v>
          </cell>
          <cell r="J129">
            <v>288562.83755378524</v>
          </cell>
          <cell r="K129">
            <v>0</v>
          </cell>
          <cell r="L129">
            <v>-15161.57052434616</v>
          </cell>
          <cell r="M129">
            <v>2720.8524746370954</v>
          </cell>
          <cell r="N129">
            <v>102.5689562852674</v>
          </cell>
          <cell r="O129">
            <v>-46.288248586790395</v>
          </cell>
          <cell r="P129">
            <v>0</v>
          </cell>
          <cell r="Q129">
            <v>0</v>
          </cell>
          <cell r="R129">
            <v>0</v>
          </cell>
          <cell r="S129">
            <v>1265078.5602362657</v>
          </cell>
          <cell r="T129">
            <v>2440401</v>
          </cell>
          <cell r="U129">
            <v>1442814.1877689261</v>
          </cell>
          <cell r="V129">
            <v>10883.409898548382</v>
          </cell>
          <cell r="W129">
            <v>0</v>
          </cell>
          <cell r="X129">
            <v>3894098.5976674743</v>
          </cell>
          <cell r="Y129">
            <v>42002.640000000029</v>
          </cell>
          <cell r="Z129">
            <v>0</v>
          </cell>
          <cell r="AA129">
            <v>0</v>
          </cell>
          <cell r="AB129">
            <v>19742.845722926213</v>
          </cell>
          <cell r="AC129">
            <v>61745.485722926242</v>
          </cell>
          <cell r="AD129" t="str">
            <v>N/A</v>
          </cell>
          <cell r="AE129">
            <v>767014</v>
          </cell>
          <cell r="AF129">
            <v>767015</v>
          </cell>
          <cell r="AG129">
            <v>767015</v>
          </cell>
          <cell r="AH129">
            <v>767015</v>
          </cell>
          <cell r="AI129">
            <v>764294</v>
          </cell>
          <cell r="AJ129">
            <v>0</v>
          </cell>
          <cell r="AK129">
            <v>3832353</v>
          </cell>
          <cell r="AL129">
            <v>3624029</v>
          </cell>
          <cell r="AM129">
            <v>1265078.5602362657</v>
          </cell>
          <cell r="AN129">
            <v>-123637.35999999997</v>
          </cell>
          <cell r="AO129">
            <v>1433954.7519445485</v>
          </cell>
          <cell r="AP129">
            <v>0</v>
          </cell>
          <cell r="AQ129">
            <v>2398398.36</v>
          </cell>
          <cell r="AR129">
            <v>0</v>
          </cell>
          <cell r="AS129">
            <v>0</v>
          </cell>
          <cell r="AT129">
            <v>8597823.3121808134</v>
          </cell>
          <cell r="AU129">
            <v>1.0930731873870581E-4</v>
          </cell>
          <cell r="AV129">
            <v>0</v>
          </cell>
          <cell r="AW129">
            <v>0</v>
          </cell>
          <cell r="AY129">
            <v>0</v>
          </cell>
          <cell r="AZ129">
            <v>0</v>
          </cell>
          <cell r="BA129">
            <v>0</v>
          </cell>
          <cell r="BB129">
            <v>0</v>
          </cell>
          <cell r="BC129">
            <v>0</v>
          </cell>
          <cell r="BD129">
            <v>0</v>
          </cell>
          <cell r="BE129">
            <v>0</v>
          </cell>
          <cell r="BF129">
            <v>0</v>
          </cell>
          <cell r="BG129">
            <v>0</v>
          </cell>
          <cell r="BH129">
            <v>0</v>
          </cell>
          <cell r="BJ129">
            <v>0</v>
          </cell>
          <cell r="BL129">
            <v>0</v>
          </cell>
          <cell r="BM129">
            <v>0</v>
          </cell>
          <cell r="BN129">
            <v>0</v>
          </cell>
          <cell r="BO129">
            <v>0</v>
          </cell>
          <cell r="BQ129">
            <v>0</v>
          </cell>
          <cell r="BR129">
            <v>0</v>
          </cell>
          <cell r="BS129">
            <v>0</v>
          </cell>
          <cell r="BT129">
            <v>0</v>
          </cell>
          <cell r="CB129">
            <v>0</v>
          </cell>
          <cell r="CC129">
            <v>0</v>
          </cell>
          <cell r="CD129">
            <v>0</v>
          </cell>
          <cell r="CE129">
            <v>0</v>
          </cell>
          <cell r="CF129">
            <v>0</v>
          </cell>
          <cell r="CI129">
            <v>0</v>
          </cell>
          <cell r="CJ129">
            <v>0</v>
          </cell>
          <cell r="CK129">
            <v>0</v>
          </cell>
          <cell r="CV129">
            <v>1.9763566281025743E-4</v>
          </cell>
          <cell r="DG129">
            <v>8597823</v>
          </cell>
          <cell r="DR129">
            <v>2206162.0200000005</v>
          </cell>
          <cell r="EC129">
            <v>3.8971856654480881</v>
          </cell>
          <cell r="EN129">
            <v>2.4095909012463064E-2</v>
          </cell>
        </row>
        <row r="130">
          <cell r="B130">
            <v>32905</v>
          </cell>
          <cell r="C130" t="str">
            <v>Davidson County Community College</v>
          </cell>
          <cell r="D130">
            <v>8.3108550435342281E-4</v>
          </cell>
          <cell r="E130">
            <v>1437971.705907386</v>
          </cell>
          <cell r="F130">
            <v>1121219.5165681187</v>
          </cell>
          <cell r="G130">
            <v>-159193</v>
          </cell>
          <cell r="H130">
            <v>-401245.20182567462</v>
          </cell>
          <cell r="I130">
            <v>-16604.283520189012</v>
          </cell>
          <cell r="J130">
            <v>1213446.945636957</v>
          </cell>
          <cell r="K130">
            <v>0</v>
          </cell>
          <cell r="L130">
            <v>-63756.516950655525</v>
          </cell>
          <cell r="M130">
            <v>11441.563830137178</v>
          </cell>
          <cell r="N130">
            <v>431.31675504933935</v>
          </cell>
          <cell r="O130">
            <v>-194.64853597461516</v>
          </cell>
          <cell r="P130">
            <v>0</v>
          </cell>
          <cell r="Q130">
            <v>0</v>
          </cell>
          <cell r="R130">
            <v>0</v>
          </cell>
          <cell r="S130">
            <v>3143517.3978651538</v>
          </cell>
          <cell r="T130">
            <v>30669.230000000098</v>
          </cell>
          <cell r="U130">
            <v>6067234.7281847848</v>
          </cell>
          <cell r="V130">
            <v>45766.255320548713</v>
          </cell>
          <cell r="W130">
            <v>0</v>
          </cell>
          <cell r="X130">
            <v>6143670.2135053342</v>
          </cell>
          <cell r="Y130">
            <v>826635</v>
          </cell>
          <cell r="Z130">
            <v>0</v>
          </cell>
          <cell r="AA130">
            <v>0</v>
          </cell>
          <cell r="AB130">
            <v>83021.41760094506</v>
          </cell>
          <cell r="AC130">
            <v>909656.4176009451</v>
          </cell>
          <cell r="AD130" t="str">
            <v>N/A</v>
          </cell>
          <cell r="AE130">
            <v>1049091</v>
          </cell>
          <cell r="AF130">
            <v>1049091</v>
          </cell>
          <cell r="AG130">
            <v>1049091</v>
          </cell>
          <cell r="AH130">
            <v>1049091</v>
          </cell>
          <cell r="AI130">
            <v>1037650</v>
          </cell>
          <cell r="AJ130">
            <v>0</v>
          </cell>
          <cell r="AK130">
            <v>5234014</v>
          </cell>
          <cell r="AL130">
            <v>28546181</v>
          </cell>
          <cell r="AM130">
            <v>3143517.3978651538</v>
          </cell>
          <cell r="AN130">
            <v>-768667.2300000001</v>
          </cell>
          <cell r="AO130">
            <v>6029979.5659043891</v>
          </cell>
          <cell r="AP130">
            <v>0</v>
          </cell>
          <cell r="AQ130">
            <v>-795965.7699999999</v>
          </cell>
          <cell r="AR130">
            <v>0</v>
          </cell>
          <cell r="AS130">
            <v>0</v>
          </cell>
          <cell r="AT130">
            <v>36155044.96376954</v>
          </cell>
          <cell r="AU130">
            <v>8.6100491293295814E-4</v>
          </cell>
          <cell r="AV130">
            <v>0</v>
          </cell>
          <cell r="AW130">
            <v>0</v>
          </cell>
          <cell r="AY130">
            <v>0</v>
          </cell>
          <cell r="AZ130">
            <v>0</v>
          </cell>
          <cell r="BA130">
            <v>0</v>
          </cell>
          <cell r="BB130">
            <v>0</v>
          </cell>
          <cell r="BC130">
            <v>0</v>
          </cell>
          <cell r="BD130">
            <v>0</v>
          </cell>
          <cell r="BE130">
            <v>0</v>
          </cell>
          <cell r="BF130">
            <v>0</v>
          </cell>
          <cell r="BG130">
            <v>0</v>
          </cell>
          <cell r="BH130">
            <v>0</v>
          </cell>
          <cell r="BJ130">
            <v>0</v>
          </cell>
          <cell r="BL130">
            <v>0</v>
          </cell>
          <cell r="BM130">
            <v>0</v>
          </cell>
          <cell r="BN130">
            <v>0</v>
          </cell>
          <cell r="BO130">
            <v>0</v>
          </cell>
          <cell r="BQ130">
            <v>0</v>
          </cell>
          <cell r="BR130">
            <v>0</v>
          </cell>
          <cell r="BS130">
            <v>0</v>
          </cell>
          <cell r="BT130">
            <v>0</v>
          </cell>
          <cell r="CB130">
            <v>0</v>
          </cell>
          <cell r="CC130">
            <v>0</v>
          </cell>
          <cell r="CD130">
            <v>0</v>
          </cell>
          <cell r="CE130">
            <v>0</v>
          </cell>
          <cell r="CF130">
            <v>0</v>
          </cell>
          <cell r="CI130">
            <v>0</v>
          </cell>
          <cell r="CJ130">
            <v>0</v>
          </cell>
          <cell r="CK130">
            <v>0</v>
          </cell>
          <cell r="CV130">
            <v>8.3108550435342281E-4</v>
          </cell>
          <cell r="DG130">
            <v>36155044</v>
          </cell>
          <cell r="DR130">
            <v>13363003.759999996</v>
          </cell>
          <cell r="EC130">
            <v>2.70560756019723</v>
          </cell>
          <cell r="EN130">
            <v>2.4095909012463064E-2</v>
          </cell>
        </row>
        <row r="131">
          <cell r="B131">
            <v>32910</v>
          </cell>
          <cell r="C131" t="str">
            <v>Lexington City Schools</v>
          </cell>
          <cell r="D131">
            <v>1.0467233667264405E-3</v>
          </cell>
          <cell r="E131">
            <v>1811075.4878774383</v>
          </cell>
          <cell r="F131">
            <v>1412137.0918803702</v>
          </cell>
          <cell r="G131">
            <v>-122411</v>
          </cell>
          <cell r="H131">
            <v>-505354.41460328549</v>
          </cell>
          <cell r="I131">
            <v>-20912.519177980554</v>
          </cell>
          <cell r="J131">
            <v>1528294.339905726</v>
          </cell>
          <cell r="K131">
            <v>0</v>
          </cell>
          <cell r="L131">
            <v>-80299.121719444622</v>
          </cell>
          <cell r="M131">
            <v>14410.252796087445</v>
          </cell>
          <cell r="N131">
            <v>543.22849286368807</v>
          </cell>
          <cell r="O131">
            <v>-245.15307972099964</v>
          </cell>
          <cell r="P131">
            <v>0</v>
          </cell>
          <cell r="Q131">
            <v>0</v>
          </cell>
          <cell r="R131">
            <v>0</v>
          </cell>
          <cell r="S131">
            <v>4037238.1923720534</v>
          </cell>
          <cell r="T131">
            <v>30062.839999999967</v>
          </cell>
          <cell r="U131">
            <v>7641471.6995286299</v>
          </cell>
          <cell r="V131">
            <v>57641.01118434978</v>
          </cell>
          <cell r="W131">
            <v>0</v>
          </cell>
          <cell r="X131">
            <v>7729175.5507129794</v>
          </cell>
          <cell r="Y131">
            <v>642117</v>
          </cell>
          <cell r="Z131">
            <v>0</v>
          </cell>
          <cell r="AA131">
            <v>0</v>
          </cell>
          <cell r="AB131">
            <v>104562.59588990276</v>
          </cell>
          <cell r="AC131">
            <v>746679.59588990279</v>
          </cell>
          <cell r="AD131" t="str">
            <v>N/A</v>
          </cell>
          <cell r="AE131">
            <v>1399382</v>
          </cell>
          <cell r="AF131">
            <v>1399380</v>
          </cell>
          <cell r="AG131">
            <v>1399380</v>
          </cell>
          <cell r="AH131">
            <v>1399380</v>
          </cell>
          <cell r="AI131">
            <v>1384970</v>
          </cell>
          <cell r="AJ131">
            <v>0</v>
          </cell>
          <cell r="AK131">
            <v>6982492</v>
          </cell>
          <cell r="AL131">
            <v>35474123</v>
          </cell>
          <cell r="AM131">
            <v>4037238.1923720534</v>
          </cell>
          <cell r="AN131">
            <v>-957832.84</v>
          </cell>
          <cell r="AO131">
            <v>7594550.1148230778</v>
          </cell>
          <cell r="AP131">
            <v>0</v>
          </cell>
          <cell r="AQ131">
            <v>-612054.16</v>
          </cell>
          <cell r="AR131">
            <v>0</v>
          </cell>
          <cell r="AS131">
            <v>0</v>
          </cell>
          <cell r="AT131">
            <v>45536024.307195134</v>
          </cell>
          <cell r="AU131">
            <v>1.0699642547046229E-3</v>
          </cell>
          <cell r="AV131">
            <v>0</v>
          </cell>
          <cell r="AW131">
            <v>0</v>
          </cell>
          <cell r="AY131">
            <v>0</v>
          </cell>
          <cell r="AZ131">
            <v>0</v>
          </cell>
          <cell r="BA131">
            <v>0</v>
          </cell>
          <cell r="BB131">
            <v>0</v>
          </cell>
          <cell r="BC131">
            <v>0</v>
          </cell>
          <cell r="BD131">
            <v>0</v>
          </cell>
          <cell r="BE131">
            <v>0</v>
          </cell>
          <cell r="BF131">
            <v>0</v>
          </cell>
          <cell r="BG131">
            <v>0</v>
          </cell>
          <cell r="BH131">
            <v>0</v>
          </cell>
          <cell r="BJ131">
            <v>0</v>
          </cell>
          <cell r="BL131">
            <v>0</v>
          </cell>
          <cell r="BM131">
            <v>0</v>
          </cell>
          <cell r="BN131">
            <v>0</v>
          </cell>
          <cell r="BO131">
            <v>0</v>
          </cell>
          <cell r="BQ131">
            <v>0</v>
          </cell>
          <cell r="BR131">
            <v>0</v>
          </cell>
          <cell r="BS131">
            <v>0</v>
          </cell>
          <cell r="BT131">
            <v>0</v>
          </cell>
          <cell r="CB131">
            <v>0</v>
          </cell>
          <cell r="CC131">
            <v>0</v>
          </cell>
          <cell r="CD131">
            <v>0</v>
          </cell>
          <cell r="CE131">
            <v>0</v>
          </cell>
          <cell r="CF131">
            <v>0</v>
          </cell>
          <cell r="CI131">
            <v>0</v>
          </cell>
          <cell r="CJ131">
            <v>0</v>
          </cell>
          <cell r="CK131">
            <v>0</v>
          </cell>
          <cell r="CV131">
            <v>1.0467233667264405E-3</v>
          </cell>
          <cell r="DG131">
            <v>45536024</v>
          </cell>
          <cell r="DR131">
            <v>16502634.739999995</v>
          </cell>
          <cell r="EC131">
            <v>2.7593184189932578</v>
          </cell>
          <cell r="EN131">
            <v>2.4095909012463064E-2</v>
          </cell>
        </row>
        <row r="132">
          <cell r="B132">
            <v>32920</v>
          </cell>
          <cell r="C132" t="str">
            <v>Thomasville City Schools</v>
          </cell>
          <cell r="D132">
            <v>8.5878063645003586E-4</v>
          </cell>
          <cell r="E132">
            <v>1485890.7420807825</v>
          </cell>
          <cell r="F132">
            <v>1158583.0880153347</v>
          </cell>
          <cell r="G132">
            <v>-165225</v>
          </cell>
          <cell r="H132">
            <v>-414616.31563945685</v>
          </cell>
          <cell r="I132">
            <v>-17157.605438394065</v>
          </cell>
          <cell r="J132">
            <v>1253883.9082305867</v>
          </cell>
          <cell r="K132">
            <v>0</v>
          </cell>
          <cell r="L132">
            <v>-65881.142094180424</v>
          </cell>
          <cell r="M132">
            <v>11822.843036678034</v>
          </cell>
          <cell r="N132">
            <v>445.68997470483959</v>
          </cell>
          <cell r="O132">
            <v>-201.1350128629629</v>
          </cell>
          <cell r="P132">
            <v>0</v>
          </cell>
          <cell r="Q132">
            <v>0</v>
          </cell>
          <cell r="R132">
            <v>0</v>
          </cell>
          <cell r="S132">
            <v>3247545.0731531926</v>
          </cell>
          <cell r="T132">
            <v>8362.9300000000512</v>
          </cell>
          <cell r="U132">
            <v>6269419.5411529327</v>
          </cell>
          <cell r="V132">
            <v>47291.372146712136</v>
          </cell>
          <cell r="W132">
            <v>0</v>
          </cell>
          <cell r="X132">
            <v>6325073.8432996441</v>
          </cell>
          <cell r="Y132">
            <v>834489</v>
          </cell>
          <cell r="Z132">
            <v>0</v>
          </cell>
          <cell r="AA132">
            <v>0</v>
          </cell>
          <cell r="AB132">
            <v>85788.027191970323</v>
          </cell>
          <cell r="AC132">
            <v>920277.02719197026</v>
          </cell>
          <cell r="AD132" t="str">
            <v>N/A</v>
          </cell>
          <cell r="AE132">
            <v>1083324</v>
          </cell>
          <cell r="AF132">
            <v>1083323</v>
          </cell>
          <cell r="AG132">
            <v>1083323</v>
          </cell>
          <cell r="AH132">
            <v>1083323</v>
          </cell>
          <cell r="AI132">
            <v>1071500</v>
          </cell>
          <cell r="AJ132">
            <v>0</v>
          </cell>
          <cell r="AK132">
            <v>5404793</v>
          </cell>
          <cell r="AL132">
            <v>29473824</v>
          </cell>
          <cell r="AM132">
            <v>3247545.0731531926</v>
          </cell>
          <cell r="AN132">
            <v>-766288.93</v>
          </cell>
          <cell r="AO132">
            <v>6230922.8861076757</v>
          </cell>
          <cell r="AP132">
            <v>0</v>
          </cell>
          <cell r="AQ132">
            <v>-826126.07</v>
          </cell>
          <cell r="AR132">
            <v>0</v>
          </cell>
          <cell r="AS132">
            <v>0</v>
          </cell>
          <cell r="AT132">
            <v>37359876.959260873</v>
          </cell>
          <cell r="AU132">
            <v>8.8898430386855824E-4</v>
          </cell>
          <cell r="AV132">
            <v>0</v>
          </cell>
          <cell r="AW132">
            <v>0</v>
          </cell>
          <cell r="AY132">
            <v>0</v>
          </cell>
          <cell r="AZ132">
            <v>0</v>
          </cell>
          <cell r="BA132">
            <v>0</v>
          </cell>
          <cell r="BB132">
            <v>0</v>
          </cell>
          <cell r="BC132">
            <v>0</v>
          </cell>
          <cell r="BD132">
            <v>0</v>
          </cell>
          <cell r="BE132">
            <v>0</v>
          </cell>
          <cell r="BF132">
            <v>0</v>
          </cell>
          <cell r="BG132">
            <v>0</v>
          </cell>
          <cell r="BH132">
            <v>0</v>
          </cell>
          <cell r="BJ132">
            <v>0</v>
          </cell>
          <cell r="BL132">
            <v>0</v>
          </cell>
          <cell r="BM132">
            <v>0</v>
          </cell>
          <cell r="BN132">
            <v>0</v>
          </cell>
          <cell r="BO132">
            <v>0</v>
          </cell>
          <cell r="BQ132">
            <v>0</v>
          </cell>
          <cell r="BR132">
            <v>0</v>
          </cell>
          <cell r="BS132">
            <v>0</v>
          </cell>
          <cell r="BT132">
            <v>0</v>
          </cell>
          <cell r="CB132">
            <v>0</v>
          </cell>
          <cell r="CC132">
            <v>0</v>
          </cell>
          <cell r="CD132">
            <v>0</v>
          </cell>
          <cell r="CE132">
            <v>0</v>
          </cell>
          <cell r="CF132">
            <v>0</v>
          </cell>
          <cell r="CI132">
            <v>0</v>
          </cell>
          <cell r="CJ132">
            <v>0</v>
          </cell>
          <cell r="CK132">
            <v>0</v>
          </cell>
          <cell r="CV132">
            <v>8.5878063645003586E-4</v>
          </cell>
          <cell r="DG132">
            <v>37359877</v>
          </cell>
          <cell r="DR132">
            <v>12899764.759999992</v>
          </cell>
          <cell r="EC132">
            <v>2.8961673096432512</v>
          </cell>
          <cell r="EN132">
            <v>2.4095909012463064E-2</v>
          </cell>
        </row>
        <row r="133">
          <cell r="B133">
            <v>33000</v>
          </cell>
          <cell r="C133" t="str">
            <v>Davie County Schools</v>
          </cell>
          <cell r="D133">
            <v>2.2214001891298269E-3</v>
          </cell>
          <cell r="E133">
            <v>3843540.2888552998</v>
          </cell>
          <cell r="F133">
            <v>2996896.5083781565</v>
          </cell>
          <cell r="G133">
            <v>-235496</v>
          </cell>
          <cell r="H133">
            <v>-1072484.3142540827</v>
          </cell>
          <cell r="I133">
            <v>-44381.424485088515</v>
          </cell>
          <cell r="J133">
            <v>3243410.2874096716</v>
          </cell>
          <cell r="K133">
            <v>0</v>
          </cell>
          <cell r="L133">
            <v>-170414.16084212792</v>
          </cell>
          <cell r="M133">
            <v>30582.042308608627</v>
          </cell>
          <cell r="N133">
            <v>1152.8622701545976</v>
          </cell>
          <cell r="O133">
            <v>-520.27413829609679</v>
          </cell>
          <cell r="P133">
            <v>0</v>
          </cell>
          <cell r="Q133">
            <v>0</v>
          </cell>
          <cell r="R133">
            <v>0</v>
          </cell>
          <cell r="S133">
            <v>8592285.8155022953</v>
          </cell>
          <cell r="T133">
            <v>0</v>
          </cell>
          <cell r="U133">
            <v>16217051.437048359</v>
          </cell>
          <cell r="V133">
            <v>122328.16923443451</v>
          </cell>
          <cell r="W133">
            <v>0</v>
          </cell>
          <cell r="X133">
            <v>16339379.606282793</v>
          </cell>
          <cell r="Y133">
            <v>1177479.46</v>
          </cell>
          <cell r="Z133">
            <v>0</v>
          </cell>
          <cell r="AA133">
            <v>0</v>
          </cell>
          <cell r="AB133">
            <v>221907.12242544259</v>
          </cell>
          <cell r="AC133">
            <v>1399386.5824254425</v>
          </cell>
          <cell r="AD133" t="str">
            <v>N/A</v>
          </cell>
          <cell r="AE133">
            <v>2994115</v>
          </cell>
          <cell r="AF133">
            <v>2994115</v>
          </cell>
          <cell r="AG133">
            <v>2994115</v>
          </cell>
          <cell r="AH133">
            <v>2994115</v>
          </cell>
          <cell r="AI133">
            <v>2963533</v>
          </cell>
          <cell r="AJ133">
            <v>0</v>
          </cell>
          <cell r="AK133">
            <v>14939993</v>
          </cell>
          <cell r="AL133">
            <v>74967610</v>
          </cell>
          <cell r="AM133">
            <v>8592285.8155022953</v>
          </cell>
          <cell r="AN133">
            <v>-1861430.54</v>
          </cell>
          <cell r="AO133">
            <v>16117472.483857352</v>
          </cell>
          <cell r="AP133">
            <v>0</v>
          </cell>
          <cell r="AQ133">
            <v>-1177479.46</v>
          </cell>
          <cell r="AR133">
            <v>0</v>
          </cell>
          <cell r="AS133">
            <v>0</v>
          </cell>
          <cell r="AT133">
            <v>96638458.299359649</v>
          </cell>
          <cell r="AU133">
            <v>2.2611599054885461E-3</v>
          </cell>
          <cell r="AV133">
            <v>0</v>
          </cell>
          <cell r="AW133">
            <v>0</v>
          </cell>
          <cell r="AY133">
            <v>0</v>
          </cell>
          <cell r="AZ133">
            <v>0</v>
          </cell>
          <cell r="BA133">
            <v>0</v>
          </cell>
          <cell r="BB133">
            <v>0</v>
          </cell>
          <cell r="BC133">
            <v>0</v>
          </cell>
          <cell r="BD133">
            <v>0</v>
          </cell>
          <cell r="BE133">
            <v>0</v>
          </cell>
          <cell r="BF133">
            <v>0</v>
          </cell>
          <cell r="BG133">
            <v>0</v>
          </cell>
          <cell r="BH133">
            <v>0</v>
          </cell>
          <cell r="BJ133">
            <v>0</v>
          </cell>
          <cell r="BL133">
            <v>0</v>
          </cell>
          <cell r="BM133">
            <v>0</v>
          </cell>
          <cell r="BN133">
            <v>0</v>
          </cell>
          <cell r="BO133">
            <v>0</v>
          </cell>
          <cell r="BQ133">
            <v>0</v>
          </cell>
          <cell r="BR133">
            <v>0</v>
          </cell>
          <cell r="BS133">
            <v>0</v>
          </cell>
          <cell r="BT133">
            <v>0</v>
          </cell>
          <cell r="CB133">
            <v>0</v>
          </cell>
          <cell r="CC133">
            <v>0</v>
          </cell>
          <cell r="CD133">
            <v>0</v>
          </cell>
          <cell r="CE133">
            <v>0</v>
          </cell>
          <cell r="CF133">
            <v>0</v>
          </cell>
          <cell r="CI133">
            <v>0</v>
          </cell>
          <cell r="CJ133">
            <v>0</v>
          </cell>
          <cell r="CK133">
            <v>0</v>
          </cell>
          <cell r="CV133">
            <v>2.2214001891298269E-3</v>
          </cell>
          <cell r="DG133">
            <v>96638459</v>
          </cell>
          <cell r="DR133">
            <v>32554020.660000037</v>
          </cell>
          <cell r="EC133">
            <v>2.9685567877869588</v>
          </cell>
          <cell r="EN133">
            <v>2.4095909012463064E-2</v>
          </cell>
        </row>
        <row r="134">
          <cell r="B134">
            <v>33001</v>
          </cell>
          <cell r="C134" t="str">
            <v>N.E. Regional School For Biotechnology</v>
          </cell>
          <cell r="D134">
            <v>5.9114053478424925E-5</v>
          </cell>
          <cell r="E134">
            <v>102281.09608241063</v>
          </cell>
          <cell r="F134">
            <v>79750.916261049017</v>
          </cell>
          <cell r="G134">
            <v>57272</v>
          </cell>
          <cell r="H134">
            <v>-28540.060191685912</v>
          </cell>
          <cell r="I134">
            <v>-1181.0415400603304</v>
          </cell>
          <cell r="J134">
            <v>86310.935832554489</v>
          </cell>
          <cell r="K134">
            <v>0</v>
          </cell>
          <cell r="L134">
            <v>-4534.9198522615698</v>
          </cell>
          <cell r="M134">
            <v>813.82386359601048</v>
          </cell>
          <cell r="N134">
            <v>30.679011474232968</v>
          </cell>
          <cell r="O134">
            <v>-13.845102465181903</v>
          </cell>
          <cell r="P134">
            <v>0</v>
          </cell>
          <cell r="Q134">
            <v>0</v>
          </cell>
          <cell r="R134">
            <v>0</v>
          </cell>
          <cell r="S134">
            <v>292189.58436461142</v>
          </cell>
          <cell r="T134">
            <v>288321</v>
          </cell>
          <cell r="U134">
            <v>431554.67916277243</v>
          </cell>
          <cell r="V134">
            <v>3255.2954543840419</v>
          </cell>
          <cell r="W134">
            <v>0</v>
          </cell>
          <cell r="X134">
            <v>723130.97461715643</v>
          </cell>
          <cell r="Y134">
            <v>1961.1400000000067</v>
          </cell>
          <cell r="Z134">
            <v>0</v>
          </cell>
          <cell r="AA134">
            <v>0</v>
          </cell>
          <cell r="AB134">
            <v>5905.207700301652</v>
          </cell>
          <cell r="AC134">
            <v>7866.3477003016587</v>
          </cell>
          <cell r="AD134" t="str">
            <v>N/A</v>
          </cell>
          <cell r="AE134">
            <v>143216</v>
          </cell>
          <cell r="AF134">
            <v>143216</v>
          </cell>
          <cell r="AG134">
            <v>143216</v>
          </cell>
          <cell r="AH134">
            <v>143216</v>
          </cell>
          <cell r="AI134">
            <v>142402</v>
          </cell>
          <cell r="AJ134">
            <v>0</v>
          </cell>
          <cell r="AK134">
            <v>715266</v>
          </cell>
          <cell r="AL134">
            <v>1613911</v>
          </cell>
          <cell r="AM134">
            <v>292189.58436461142</v>
          </cell>
          <cell r="AN134">
            <v>-49703.859999999993</v>
          </cell>
          <cell r="AO134">
            <v>428904.76691685483</v>
          </cell>
          <cell r="AP134">
            <v>0</v>
          </cell>
          <cell r="AQ134">
            <v>286359.86</v>
          </cell>
          <cell r="AR134">
            <v>0</v>
          </cell>
          <cell r="AS134">
            <v>0</v>
          </cell>
          <cell r="AT134">
            <v>2571661.351281466</v>
          </cell>
          <cell r="AU134">
            <v>4.8678510169402041E-5</v>
          </cell>
          <cell r="AV134">
            <v>0</v>
          </cell>
          <cell r="AW134">
            <v>0</v>
          </cell>
          <cell r="AY134">
            <v>0</v>
          </cell>
          <cell r="AZ134">
            <v>0</v>
          </cell>
          <cell r="BA134">
            <v>0</v>
          </cell>
          <cell r="BB134">
            <v>0</v>
          </cell>
          <cell r="BC134">
            <v>0</v>
          </cell>
          <cell r="BD134">
            <v>0</v>
          </cell>
          <cell r="BE134">
            <v>0</v>
          </cell>
          <cell r="BF134">
            <v>0</v>
          </cell>
          <cell r="BG134">
            <v>0</v>
          </cell>
          <cell r="BH134">
            <v>0</v>
          </cell>
          <cell r="BJ134">
            <v>0</v>
          </cell>
          <cell r="BL134">
            <v>0</v>
          </cell>
          <cell r="BM134">
            <v>0</v>
          </cell>
          <cell r="BN134">
            <v>0</v>
          </cell>
          <cell r="BO134">
            <v>0</v>
          </cell>
          <cell r="BQ134">
            <v>0</v>
          </cell>
          <cell r="BR134">
            <v>0</v>
          </cell>
          <cell r="BS134">
            <v>0</v>
          </cell>
          <cell r="BT134">
            <v>0</v>
          </cell>
          <cell r="CB134">
            <v>0</v>
          </cell>
          <cell r="CC134">
            <v>0</v>
          </cell>
          <cell r="CD134">
            <v>0</v>
          </cell>
          <cell r="CE134">
            <v>0</v>
          </cell>
          <cell r="CF134">
            <v>0</v>
          </cell>
          <cell r="CI134">
            <v>0</v>
          </cell>
          <cell r="CJ134">
            <v>0</v>
          </cell>
          <cell r="CK134">
            <v>0</v>
          </cell>
          <cell r="CV134">
            <v>5.9114053478424925E-5</v>
          </cell>
          <cell r="DG134">
            <v>2571662</v>
          </cell>
          <cell r="DR134">
            <v>746290.78</v>
          </cell>
          <cell r="EC134">
            <v>3.4459249248664174</v>
          </cell>
          <cell r="EN134">
            <v>2.4095909012463064E-2</v>
          </cell>
        </row>
        <row r="135">
          <cell r="B135">
            <v>33027</v>
          </cell>
          <cell r="C135" t="str">
            <v>Cornerstone Academy</v>
          </cell>
          <cell r="D135">
            <v>2.2844448469440254E-4</v>
          </cell>
          <cell r="E135">
            <v>395262.22469336813</v>
          </cell>
          <cell r="F135">
            <v>308195.02127038408</v>
          </cell>
          <cell r="G135">
            <v>281683</v>
          </cell>
          <cell r="H135">
            <v>-110292.20565997022</v>
          </cell>
          <cell r="I135">
            <v>-4564.0995693221503</v>
          </cell>
          <cell r="J135">
            <v>333546.01993172121</v>
          </cell>
          <cell r="K135">
            <v>0</v>
          </cell>
          <cell r="L135">
            <v>-17525.061602456593</v>
          </cell>
          <cell r="M135">
            <v>3144.9978847931975</v>
          </cell>
          <cell r="N135">
            <v>118.55811866670103</v>
          </cell>
          <cell r="O135">
            <v>-53.503982760276017</v>
          </cell>
          <cell r="P135">
            <v>0</v>
          </cell>
          <cell r="Q135">
            <v>0</v>
          </cell>
          <cell r="R135">
            <v>0</v>
          </cell>
          <cell r="S135">
            <v>1189514.9510844243</v>
          </cell>
          <cell r="T135">
            <v>1448018</v>
          </cell>
          <cell r="U135">
            <v>1667730.0996586061</v>
          </cell>
          <cell r="V135">
            <v>12579.99153917279</v>
          </cell>
          <cell r="W135">
            <v>0</v>
          </cell>
          <cell r="X135">
            <v>3128328.0911977789</v>
          </cell>
          <cell r="Y135">
            <v>39606.349999999977</v>
          </cell>
          <cell r="Z135">
            <v>0</v>
          </cell>
          <cell r="AA135">
            <v>0</v>
          </cell>
          <cell r="AB135">
            <v>22820.49784661075</v>
          </cell>
          <cell r="AC135">
            <v>62426.847846610726</v>
          </cell>
          <cell r="AD135" t="str">
            <v>N/A</v>
          </cell>
          <cell r="AE135">
            <v>613810</v>
          </cell>
          <cell r="AF135">
            <v>613810</v>
          </cell>
          <cell r="AG135">
            <v>613810</v>
          </cell>
          <cell r="AH135">
            <v>613810</v>
          </cell>
          <cell r="AI135">
            <v>610665</v>
          </cell>
          <cell r="AJ135">
            <v>0</v>
          </cell>
          <cell r="AK135">
            <v>3065905</v>
          </cell>
          <cell r="AL135">
            <v>5836339</v>
          </cell>
          <cell r="AM135">
            <v>1189514.9510844243</v>
          </cell>
          <cell r="AN135">
            <v>-153643.65000000002</v>
          </cell>
          <cell r="AO135">
            <v>1657489.5933511681</v>
          </cell>
          <cell r="AP135">
            <v>0</v>
          </cell>
          <cell r="AQ135">
            <v>1408411.65</v>
          </cell>
          <cell r="AR135">
            <v>0</v>
          </cell>
          <cell r="AS135">
            <v>0</v>
          </cell>
          <cell r="AT135">
            <v>9938111.5444355924</v>
          </cell>
          <cell r="AU135">
            <v>1.7603461970201124E-4</v>
          </cell>
          <cell r="AV135">
            <v>0</v>
          </cell>
          <cell r="AW135">
            <v>0</v>
          </cell>
          <cell r="AY135">
            <v>0</v>
          </cell>
          <cell r="AZ135">
            <v>0</v>
          </cell>
          <cell r="BA135">
            <v>0</v>
          </cell>
          <cell r="BB135">
            <v>0</v>
          </cell>
          <cell r="BC135">
            <v>0</v>
          </cell>
          <cell r="BD135">
            <v>0</v>
          </cell>
          <cell r="BE135">
            <v>0</v>
          </cell>
          <cell r="BF135">
            <v>0</v>
          </cell>
          <cell r="BG135">
            <v>0</v>
          </cell>
          <cell r="BH135">
            <v>0</v>
          </cell>
          <cell r="BJ135">
            <v>0</v>
          </cell>
          <cell r="BL135">
            <v>0</v>
          </cell>
          <cell r="BM135">
            <v>0</v>
          </cell>
          <cell r="BN135">
            <v>0</v>
          </cell>
          <cell r="BO135">
            <v>0</v>
          </cell>
          <cell r="BQ135">
            <v>0</v>
          </cell>
          <cell r="BR135">
            <v>0</v>
          </cell>
          <cell r="BS135">
            <v>0</v>
          </cell>
          <cell r="BT135">
            <v>0</v>
          </cell>
          <cell r="CB135">
            <v>0</v>
          </cell>
          <cell r="CC135">
            <v>0</v>
          </cell>
          <cell r="CD135">
            <v>0</v>
          </cell>
          <cell r="CE135">
            <v>0</v>
          </cell>
          <cell r="CF135">
            <v>0</v>
          </cell>
          <cell r="CI135">
            <v>0</v>
          </cell>
          <cell r="CJ135">
            <v>0</v>
          </cell>
          <cell r="CK135">
            <v>0</v>
          </cell>
          <cell r="CV135">
            <v>2.2844448469440254E-4</v>
          </cell>
          <cell r="DG135">
            <v>9938112</v>
          </cell>
          <cell r="DR135">
            <v>2796774.3499999982</v>
          </cell>
          <cell r="EC135">
            <v>3.5534193167925778</v>
          </cell>
          <cell r="EN135">
            <v>2.4095909012463064E-2</v>
          </cell>
        </row>
        <row r="136">
          <cell r="B136">
            <v>33100</v>
          </cell>
          <cell r="C136" t="str">
            <v>Duplin County Schools</v>
          </cell>
          <cell r="D136">
            <v>3.1759199237567891E-3</v>
          </cell>
          <cell r="E136">
            <v>5495081.9941719472</v>
          </cell>
          <cell r="F136">
            <v>4284641.4513558326</v>
          </cell>
          <cell r="G136">
            <v>822968</v>
          </cell>
          <cell r="H136">
            <v>-1533323.1347614296</v>
          </cell>
          <cell r="I136">
            <v>-63451.804387445409</v>
          </cell>
          <cell r="J136">
            <v>4637080.4338218644</v>
          </cell>
          <cell r="K136">
            <v>0</v>
          </cell>
          <cell r="L136">
            <v>-243639.90394761649</v>
          </cell>
          <cell r="M136">
            <v>43722.926626349901</v>
          </cell>
          <cell r="N136">
            <v>1648.2389220312984</v>
          </cell>
          <cell r="O136">
            <v>-743.83220534307759</v>
          </cell>
          <cell r="P136">
            <v>0</v>
          </cell>
          <cell r="Q136">
            <v>0</v>
          </cell>
          <cell r="R136">
            <v>0</v>
          </cell>
          <cell r="S136">
            <v>13443984.369596193</v>
          </cell>
          <cell r="T136">
            <v>4114837.9</v>
          </cell>
          <cell r="U136">
            <v>23185402.169109322</v>
          </cell>
          <cell r="V136">
            <v>174891.7065053996</v>
          </cell>
          <cell r="W136">
            <v>0</v>
          </cell>
          <cell r="X136">
            <v>27475131.77561472</v>
          </cell>
          <cell r="Y136">
            <v>0</v>
          </cell>
          <cell r="Z136">
            <v>0</v>
          </cell>
          <cell r="AA136">
            <v>0</v>
          </cell>
          <cell r="AB136">
            <v>317259.02193722705</v>
          </cell>
          <cell r="AC136">
            <v>317259.02193722705</v>
          </cell>
          <cell r="AD136" t="str">
            <v>N/A</v>
          </cell>
          <cell r="AE136">
            <v>5440319</v>
          </cell>
          <cell r="AF136">
            <v>5440320</v>
          </cell>
          <cell r="AG136">
            <v>5440320</v>
          </cell>
          <cell r="AH136">
            <v>5440320</v>
          </cell>
          <cell r="AI136">
            <v>5396597</v>
          </cell>
          <cell r="AJ136">
            <v>0</v>
          </cell>
          <cell r="AK136">
            <v>27157876</v>
          </cell>
          <cell r="AL136">
            <v>100376612</v>
          </cell>
          <cell r="AM136">
            <v>13443984.369596193</v>
          </cell>
          <cell r="AN136">
            <v>-2815157.9</v>
          </cell>
          <cell r="AO136">
            <v>23043034.853677496</v>
          </cell>
          <cell r="AP136">
            <v>0</v>
          </cell>
          <cell r="AQ136">
            <v>4114837.9</v>
          </cell>
          <cell r="AR136">
            <v>0</v>
          </cell>
          <cell r="AS136">
            <v>0</v>
          </cell>
          <cell r="AT136">
            <v>138163311.22327369</v>
          </cell>
          <cell r="AU136">
            <v>3.0275417569832828E-3</v>
          </cell>
          <cell r="AV136">
            <v>0</v>
          </cell>
          <cell r="AW136">
            <v>0</v>
          </cell>
          <cell r="AY136">
            <v>0</v>
          </cell>
          <cell r="AZ136">
            <v>0</v>
          </cell>
          <cell r="BA136">
            <v>0</v>
          </cell>
          <cell r="BB136">
            <v>0</v>
          </cell>
          <cell r="BC136">
            <v>0</v>
          </cell>
          <cell r="BD136">
            <v>0</v>
          </cell>
          <cell r="BE136">
            <v>0</v>
          </cell>
          <cell r="BF136">
            <v>0</v>
          </cell>
          <cell r="BG136">
            <v>0</v>
          </cell>
          <cell r="BH136">
            <v>0</v>
          </cell>
          <cell r="BJ136">
            <v>0</v>
          </cell>
          <cell r="BL136">
            <v>0</v>
          </cell>
          <cell r="BM136">
            <v>0</v>
          </cell>
          <cell r="BN136">
            <v>0</v>
          </cell>
          <cell r="BO136">
            <v>0</v>
          </cell>
          <cell r="BQ136">
            <v>0</v>
          </cell>
          <cell r="BR136">
            <v>0</v>
          </cell>
          <cell r="BS136">
            <v>0</v>
          </cell>
          <cell r="BT136">
            <v>0</v>
          </cell>
          <cell r="CB136">
            <v>0</v>
          </cell>
          <cell r="CC136">
            <v>0</v>
          </cell>
          <cell r="CD136">
            <v>0</v>
          </cell>
          <cell r="CE136">
            <v>0</v>
          </cell>
          <cell r="CF136">
            <v>0</v>
          </cell>
          <cell r="CI136">
            <v>0</v>
          </cell>
          <cell r="CJ136">
            <v>0</v>
          </cell>
          <cell r="CK136">
            <v>0</v>
          </cell>
          <cell r="CV136">
            <v>3.1759199237567891E-3</v>
          </cell>
          <cell r="DG136">
            <v>138163312</v>
          </cell>
          <cell r="DR136">
            <v>48424353.820000038</v>
          </cell>
          <cell r="EC136">
            <v>2.8531782275004014</v>
          </cell>
          <cell r="EN136">
            <v>2.4095909012463064E-2</v>
          </cell>
        </row>
        <row r="137">
          <cell r="B137">
            <v>33105</v>
          </cell>
          <cell r="C137" t="str">
            <v>James Sprunt Technical College</v>
          </cell>
          <cell r="D137">
            <v>3.5701058323638399E-4</v>
          </cell>
          <cell r="E137">
            <v>617711.55279962695</v>
          </cell>
          <cell r="F137">
            <v>481643.8638975186</v>
          </cell>
          <cell r="G137">
            <v>-164000</v>
          </cell>
          <cell r="H137">
            <v>-172363.47255993955</v>
          </cell>
          <cell r="I137">
            <v>-7132.725709584859</v>
          </cell>
          <cell r="J137">
            <v>521262.13189736108</v>
          </cell>
          <cell r="K137">
            <v>0</v>
          </cell>
          <cell r="L137">
            <v>-27387.97775011414</v>
          </cell>
          <cell r="M137">
            <v>4914.9688626942143</v>
          </cell>
          <cell r="N137">
            <v>185.28135248801857</v>
          </cell>
          <cell r="O137">
            <v>-83.61544869979349</v>
          </cell>
          <cell r="P137">
            <v>0</v>
          </cell>
          <cell r="Q137">
            <v>0</v>
          </cell>
          <cell r="R137">
            <v>0</v>
          </cell>
          <cell r="S137">
            <v>1254750.0073413504</v>
          </cell>
          <cell r="T137">
            <v>9507.2199999999139</v>
          </cell>
          <cell r="U137">
            <v>2606310.6594868056</v>
          </cell>
          <cell r="V137">
            <v>19659.875450776857</v>
          </cell>
          <cell r="W137">
            <v>0</v>
          </cell>
          <cell r="X137">
            <v>2635477.7549375822</v>
          </cell>
          <cell r="Y137">
            <v>829512</v>
          </cell>
          <cell r="Z137">
            <v>0</v>
          </cell>
          <cell r="AA137">
            <v>0</v>
          </cell>
          <cell r="AB137">
            <v>35663.628547924294</v>
          </cell>
          <cell r="AC137">
            <v>865175.62854792434</v>
          </cell>
          <cell r="AD137" t="str">
            <v>N/A</v>
          </cell>
          <cell r="AE137">
            <v>355043</v>
          </cell>
          <cell r="AF137">
            <v>355043</v>
          </cell>
          <cell r="AG137">
            <v>355043</v>
          </cell>
          <cell r="AH137">
            <v>355043</v>
          </cell>
          <cell r="AI137">
            <v>350128</v>
          </cell>
          <cell r="AJ137">
            <v>0</v>
          </cell>
          <cell r="AK137">
            <v>1770300</v>
          </cell>
          <cell r="AL137">
            <v>12831919</v>
          </cell>
          <cell r="AM137">
            <v>1254750.0073413504</v>
          </cell>
          <cell r="AN137">
            <v>-325797.21999999991</v>
          </cell>
          <cell r="AO137">
            <v>2590306.9063896583</v>
          </cell>
          <cell r="AP137">
            <v>0</v>
          </cell>
          <cell r="AQ137">
            <v>-820004.78</v>
          </cell>
          <cell r="AR137">
            <v>0</v>
          </cell>
          <cell r="AS137">
            <v>0</v>
          </cell>
          <cell r="AT137">
            <v>15531173.913731011</v>
          </cell>
          <cell r="AU137">
            <v>3.8703409191319041E-4</v>
          </cell>
          <cell r="AV137">
            <v>0</v>
          </cell>
          <cell r="AW137">
            <v>0</v>
          </cell>
          <cell r="AY137">
            <v>0</v>
          </cell>
          <cell r="AZ137">
            <v>0</v>
          </cell>
          <cell r="BA137">
            <v>0</v>
          </cell>
          <cell r="BB137">
            <v>0</v>
          </cell>
          <cell r="BC137">
            <v>0</v>
          </cell>
          <cell r="BD137">
            <v>0</v>
          </cell>
          <cell r="BE137">
            <v>0</v>
          </cell>
          <cell r="BF137">
            <v>0</v>
          </cell>
          <cell r="BG137">
            <v>0</v>
          </cell>
          <cell r="BH137">
            <v>0</v>
          </cell>
          <cell r="BJ137">
            <v>0</v>
          </cell>
          <cell r="BL137">
            <v>0</v>
          </cell>
          <cell r="BM137">
            <v>0</v>
          </cell>
          <cell r="BN137">
            <v>0</v>
          </cell>
          <cell r="BO137">
            <v>0</v>
          </cell>
          <cell r="BQ137">
            <v>0</v>
          </cell>
          <cell r="BR137">
            <v>0</v>
          </cell>
          <cell r="BS137">
            <v>0</v>
          </cell>
          <cell r="BT137">
            <v>0</v>
          </cell>
          <cell r="CB137">
            <v>0</v>
          </cell>
          <cell r="CC137">
            <v>0</v>
          </cell>
          <cell r="CD137">
            <v>0</v>
          </cell>
          <cell r="CE137">
            <v>0</v>
          </cell>
          <cell r="CF137">
            <v>0</v>
          </cell>
          <cell r="CI137">
            <v>0</v>
          </cell>
          <cell r="CJ137">
            <v>0</v>
          </cell>
          <cell r="CK137">
            <v>0</v>
          </cell>
          <cell r="CV137">
            <v>3.5701058323638399E-4</v>
          </cell>
          <cell r="DG137">
            <v>15531174</v>
          </cell>
          <cell r="DR137">
            <v>5705826.6699999999</v>
          </cell>
          <cell r="EC137">
            <v>2.7219848933826798</v>
          </cell>
          <cell r="EN137">
            <v>2.4095909012463064E-2</v>
          </cell>
        </row>
        <row r="138">
          <cell r="B138">
            <v>33200</v>
          </cell>
          <cell r="C138" t="str">
            <v>Durham Public Schools</v>
          </cell>
          <cell r="D138">
            <v>1.3861030528488062E-2</v>
          </cell>
          <cell r="E138">
            <v>23982814.776911646</v>
          </cell>
          <cell r="F138">
            <v>18699950.687237989</v>
          </cell>
          <cell r="G138">
            <v>2001565</v>
          </cell>
          <cell r="H138">
            <v>-6692057.5112689054</v>
          </cell>
          <cell r="I138">
            <v>-276929.96637700679</v>
          </cell>
          <cell r="J138">
            <v>20238140.444117088</v>
          </cell>
          <cell r="K138">
            <v>0</v>
          </cell>
          <cell r="L138">
            <v>-1063345.4959975963</v>
          </cell>
          <cell r="M138">
            <v>190824.96892610262</v>
          </cell>
          <cell r="N138">
            <v>7193.5976236747347</v>
          </cell>
          <cell r="O138">
            <v>-3246.3919600771892</v>
          </cell>
          <cell r="P138">
            <v>0</v>
          </cell>
          <cell r="Q138">
            <v>0</v>
          </cell>
          <cell r="R138">
            <v>0</v>
          </cell>
          <cell r="S138">
            <v>57084910.109212928</v>
          </cell>
          <cell r="T138">
            <v>10564641</v>
          </cell>
          <cell r="U138">
            <v>101190702.22058544</v>
          </cell>
          <cell r="V138">
            <v>763299.87570441049</v>
          </cell>
          <cell r="W138">
            <v>0</v>
          </cell>
          <cell r="X138">
            <v>112518643.09628984</v>
          </cell>
          <cell r="Y138">
            <v>556814.71999999881</v>
          </cell>
          <cell r="Z138">
            <v>0</v>
          </cell>
          <cell r="AA138">
            <v>0</v>
          </cell>
          <cell r="AB138">
            <v>1384649.831885034</v>
          </cell>
          <cell r="AC138">
            <v>1941464.5518850328</v>
          </cell>
          <cell r="AD138" t="str">
            <v>N/A</v>
          </cell>
          <cell r="AE138">
            <v>22153600</v>
          </cell>
          <cell r="AF138">
            <v>22153600</v>
          </cell>
          <cell r="AG138">
            <v>22153600</v>
          </cell>
          <cell r="AH138">
            <v>22153600</v>
          </cell>
          <cell r="AI138">
            <v>21962775</v>
          </cell>
          <cell r="AJ138">
            <v>0</v>
          </cell>
          <cell r="AK138">
            <v>110577175</v>
          </cell>
          <cell r="AL138">
            <v>446877872</v>
          </cell>
          <cell r="AM138">
            <v>57084910.109212928</v>
          </cell>
          <cell r="AN138">
            <v>-11538019.280000001</v>
          </cell>
          <cell r="AO138">
            <v>100569352.26440483</v>
          </cell>
          <cell r="AP138">
            <v>0</v>
          </cell>
          <cell r="AQ138">
            <v>10007826.280000001</v>
          </cell>
          <cell r="AR138">
            <v>0</v>
          </cell>
          <cell r="AS138">
            <v>0</v>
          </cell>
          <cell r="AT138">
            <v>603001941.37361765</v>
          </cell>
          <cell r="AU138">
            <v>1.3478651924261592E-2</v>
          </cell>
          <cell r="AV138">
            <v>0</v>
          </cell>
          <cell r="AW138">
            <v>0</v>
          </cell>
          <cell r="AY138">
            <v>0</v>
          </cell>
          <cell r="AZ138">
            <v>0</v>
          </cell>
          <cell r="BA138">
            <v>0</v>
          </cell>
          <cell r="BB138">
            <v>0</v>
          </cell>
          <cell r="BC138">
            <v>0</v>
          </cell>
          <cell r="BD138">
            <v>0</v>
          </cell>
          <cell r="BE138">
            <v>0</v>
          </cell>
          <cell r="BF138">
            <v>0</v>
          </cell>
          <cell r="BG138">
            <v>0</v>
          </cell>
          <cell r="BH138">
            <v>0</v>
          </cell>
          <cell r="BJ138">
            <v>0</v>
          </cell>
          <cell r="BL138">
            <v>0</v>
          </cell>
          <cell r="BM138">
            <v>0</v>
          </cell>
          <cell r="BN138">
            <v>0</v>
          </cell>
          <cell r="BO138">
            <v>0</v>
          </cell>
          <cell r="BQ138">
            <v>0</v>
          </cell>
          <cell r="BR138">
            <v>0</v>
          </cell>
          <cell r="BS138">
            <v>0</v>
          </cell>
          <cell r="BT138">
            <v>0</v>
          </cell>
          <cell r="CB138">
            <v>0</v>
          </cell>
          <cell r="CC138">
            <v>0</v>
          </cell>
          <cell r="CD138">
            <v>0</v>
          </cell>
          <cell r="CE138">
            <v>0</v>
          </cell>
          <cell r="CF138">
            <v>0</v>
          </cell>
          <cell r="CI138">
            <v>0</v>
          </cell>
          <cell r="CJ138">
            <v>0</v>
          </cell>
          <cell r="CK138">
            <v>0</v>
          </cell>
          <cell r="CV138">
            <v>1.3861030528488062E-2</v>
          </cell>
          <cell r="DG138">
            <v>603001942</v>
          </cell>
          <cell r="DR138">
            <v>198407653.93000114</v>
          </cell>
          <cell r="EC138">
            <v>3.0392070570661605</v>
          </cell>
          <cell r="EN138">
            <v>2.4095909012463064E-2</v>
          </cell>
        </row>
        <row r="139">
          <cell r="B139">
            <v>33202</v>
          </cell>
          <cell r="C139" t="str">
            <v>Central Park School For Children</v>
          </cell>
          <cell r="D139">
            <v>1.6583970091368149E-4</v>
          </cell>
          <cell r="E139">
            <v>286941.35125789134</v>
          </cell>
          <cell r="F139">
            <v>223734.75209497384</v>
          </cell>
          <cell r="G139">
            <v>113924</v>
          </cell>
          <cell r="H139">
            <v>-80066.832973568744</v>
          </cell>
          <cell r="I139">
            <v>-3313.3166183862527</v>
          </cell>
          <cell r="J139">
            <v>242138.3569860413</v>
          </cell>
          <cell r="K139">
            <v>0</v>
          </cell>
          <cell r="L139">
            <v>-12722.351246663553</v>
          </cell>
          <cell r="M139">
            <v>2283.1170964183248</v>
          </cell>
          <cell r="N139">
            <v>86.06748798018242</v>
          </cell>
          <cell r="O139">
            <v>-38.841316350993338</v>
          </cell>
          <cell r="P139">
            <v>0</v>
          </cell>
          <cell r="Q139">
            <v>0</v>
          </cell>
          <cell r="R139">
            <v>0</v>
          </cell>
          <cell r="S139">
            <v>772966.30276833544</v>
          </cell>
          <cell r="T139">
            <v>583485</v>
          </cell>
          <cell r="U139">
            <v>1210691.7849302064</v>
          </cell>
          <cell r="V139">
            <v>9132.4683856732991</v>
          </cell>
          <cell r="W139">
            <v>0</v>
          </cell>
          <cell r="X139">
            <v>1803309.2533158797</v>
          </cell>
          <cell r="Y139">
            <v>13867.510000000009</v>
          </cell>
          <cell r="Z139">
            <v>0</v>
          </cell>
          <cell r="AA139">
            <v>0</v>
          </cell>
          <cell r="AB139">
            <v>16566.583091931261</v>
          </cell>
          <cell r="AC139">
            <v>30434.09309193127</v>
          </cell>
          <cell r="AD139" t="str">
            <v>N/A</v>
          </cell>
          <cell r="AE139">
            <v>355031</v>
          </cell>
          <cell r="AF139">
            <v>355032</v>
          </cell>
          <cell r="AG139">
            <v>355032</v>
          </cell>
          <cell r="AH139">
            <v>355032</v>
          </cell>
          <cell r="AI139">
            <v>352749</v>
          </cell>
          <cell r="AJ139">
            <v>0</v>
          </cell>
          <cell r="AK139">
            <v>1772876</v>
          </cell>
          <cell r="AL139">
            <v>4798149</v>
          </cell>
          <cell r="AM139">
            <v>772966.30276833544</v>
          </cell>
          <cell r="AN139">
            <v>-129400.48999999999</v>
          </cell>
          <cell r="AO139">
            <v>1203257.6702239485</v>
          </cell>
          <cell r="AP139">
            <v>0</v>
          </cell>
          <cell r="AQ139">
            <v>569617.49</v>
          </cell>
          <cell r="AR139">
            <v>0</v>
          </cell>
          <cell r="AS139">
            <v>0</v>
          </cell>
          <cell r="AT139">
            <v>7214589.9729922842</v>
          </cell>
          <cell r="AU139">
            <v>1.4472092777425487E-4</v>
          </cell>
          <cell r="AV139">
            <v>0</v>
          </cell>
          <cell r="AW139">
            <v>0</v>
          </cell>
          <cell r="AY139">
            <v>0</v>
          </cell>
          <cell r="AZ139">
            <v>0</v>
          </cell>
          <cell r="BA139">
            <v>0</v>
          </cell>
          <cell r="BB139">
            <v>0</v>
          </cell>
          <cell r="BC139">
            <v>0</v>
          </cell>
          <cell r="BD139">
            <v>0</v>
          </cell>
          <cell r="BE139">
            <v>0</v>
          </cell>
          <cell r="BF139">
            <v>0</v>
          </cell>
          <cell r="BG139">
            <v>0</v>
          </cell>
          <cell r="BH139">
            <v>0</v>
          </cell>
          <cell r="BJ139">
            <v>0</v>
          </cell>
          <cell r="BL139">
            <v>0</v>
          </cell>
          <cell r="BM139">
            <v>0</v>
          </cell>
          <cell r="BN139">
            <v>0</v>
          </cell>
          <cell r="BO139">
            <v>0</v>
          </cell>
          <cell r="BQ139">
            <v>0</v>
          </cell>
          <cell r="BR139">
            <v>0</v>
          </cell>
          <cell r="BS139">
            <v>0</v>
          </cell>
          <cell r="BT139">
            <v>0</v>
          </cell>
          <cell r="CB139">
            <v>0</v>
          </cell>
          <cell r="CC139">
            <v>0</v>
          </cell>
          <cell r="CD139">
            <v>0</v>
          </cell>
          <cell r="CE139">
            <v>0</v>
          </cell>
          <cell r="CF139">
            <v>0</v>
          </cell>
          <cell r="CI139">
            <v>0</v>
          </cell>
          <cell r="CJ139">
            <v>0</v>
          </cell>
          <cell r="CK139">
            <v>0</v>
          </cell>
          <cell r="CV139">
            <v>1.6583970091368149E-4</v>
          </cell>
          <cell r="DG139">
            <v>7214591</v>
          </cell>
          <cell r="DR139">
            <v>2083307.32</v>
          </cell>
          <cell r="EC139">
            <v>3.4630469209890742</v>
          </cell>
          <cell r="EN139">
            <v>2.4095909012463064E-2</v>
          </cell>
        </row>
        <row r="140">
          <cell r="B140">
            <v>33203</v>
          </cell>
          <cell r="C140" t="str">
            <v>Healthy Start Academy</v>
          </cell>
          <cell r="D140">
            <v>1.1475133798238069E-4</v>
          </cell>
          <cell r="E140">
            <v>198546.57116424461</v>
          </cell>
          <cell r="F140">
            <v>154811.31486975838</v>
          </cell>
          <cell r="G140">
            <v>75281</v>
          </cell>
          <cell r="H140">
            <v>-55401.548369355711</v>
          </cell>
          <cell r="I140">
            <v>-2292.6206030543622</v>
          </cell>
          <cell r="J140">
            <v>167545.52913397894</v>
          </cell>
          <cell r="K140">
            <v>0</v>
          </cell>
          <cell r="L140">
            <v>-8803.1202407698747</v>
          </cell>
          <cell r="M140">
            <v>1579.7830081761626</v>
          </cell>
          <cell r="N140">
            <v>59.553649386095927</v>
          </cell>
          <cell r="O140">
            <v>-26.875910868853381</v>
          </cell>
          <cell r="P140">
            <v>0</v>
          </cell>
          <cell r="Q140">
            <v>0</v>
          </cell>
          <cell r="R140">
            <v>0</v>
          </cell>
          <cell r="S140">
            <v>531299.58670149522</v>
          </cell>
          <cell r="T140">
            <v>394559</v>
          </cell>
          <cell r="U140">
            <v>837727.64566989464</v>
          </cell>
          <cell r="V140">
            <v>6319.1320327046506</v>
          </cell>
          <cell r="W140">
            <v>0</v>
          </cell>
          <cell r="X140">
            <v>1238605.7777025993</v>
          </cell>
          <cell r="Y140">
            <v>18155.159999999989</v>
          </cell>
          <cell r="Z140">
            <v>0</v>
          </cell>
          <cell r="AA140">
            <v>0</v>
          </cell>
          <cell r="AB140">
            <v>11463.10301527181</v>
          </cell>
          <cell r="AC140">
            <v>29618.263015271797</v>
          </cell>
          <cell r="AD140" t="str">
            <v>N/A</v>
          </cell>
          <cell r="AE140">
            <v>242114</v>
          </cell>
          <cell r="AF140">
            <v>242114</v>
          </cell>
          <cell r="AG140">
            <v>242114</v>
          </cell>
          <cell r="AH140">
            <v>242114</v>
          </cell>
          <cell r="AI140">
            <v>240534</v>
          </cell>
          <cell r="AJ140">
            <v>0</v>
          </cell>
          <cell r="AK140">
            <v>1208990</v>
          </cell>
          <cell r="AL140">
            <v>3331051</v>
          </cell>
          <cell r="AM140">
            <v>531299.58670149522</v>
          </cell>
          <cell r="AN140">
            <v>-79264.840000000011</v>
          </cell>
          <cell r="AO140">
            <v>832583.67468732758</v>
          </cell>
          <cell r="AP140">
            <v>0</v>
          </cell>
          <cell r="AQ140">
            <v>376403.84</v>
          </cell>
          <cell r="AR140">
            <v>0</v>
          </cell>
          <cell r="AS140">
            <v>0</v>
          </cell>
          <cell r="AT140">
            <v>4992073.2613888225</v>
          </cell>
          <cell r="AU140">
            <v>1.0047057826492E-4</v>
          </cell>
          <cell r="AV140">
            <v>0</v>
          </cell>
          <cell r="AW140">
            <v>0</v>
          </cell>
          <cell r="AY140">
            <v>0</v>
          </cell>
          <cell r="AZ140">
            <v>0</v>
          </cell>
          <cell r="BA140">
            <v>0</v>
          </cell>
          <cell r="BB140">
            <v>0</v>
          </cell>
          <cell r="BC140">
            <v>0</v>
          </cell>
          <cell r="BD140">
            <v>0</v>
          </cell>
          <cell r="BE140">
            <v>0</v>
          </cell>
          <cell r="BF140">
            <v>0</v>
          </cell>
          <cell r="BG140">
            <v>0</v>
          </cell>
          <cell r="BH140">
            <v>0</v>
          </cell>
          <cell r="BJ140">
            <v>0</v>
          </cell>
          <cell r="BL140">
            <v>0</v>
          </cell>
          <cell r="BM140">
            <v>0</v>
          </cell>
          <cell r="BN140">
            <v>0</v>
          </cell>
          <cell r="BO140">
            <v>0</v>
          </cell>
          <cell r="BQ140">
            <v>0</v>
          </cell>
          <cell r="BR140">
            <v>0</v>
          </cell>
          <cell r="BS140">
            <v>0</v>
          </cell>
          <cell r="BT140">
            <v>0</v>
          </cell>
          <cell r="CB140">
            <v>0</v>
          </cell>
          <cell r="CC140">
            <v>0</v>
          </cell>
          <cell r="CD140">
            <v>0</v>
          </cell>
          <cell r="CE140">
            <v>0</v>
          </cell>
          <cell r="CF140">
            <v>0</v>
          </cell>
          <cell r="CI140">
            <v>0</v>
          </cell>
          <cell r="CJ140">
            <v>0</v>
          </cell>
          <cell r="CK140">
            <v>0</v>
          </cell>
          <cell r="CV140">
            <v>1.1475133798238069E-4</v>
          </cell>
          <cell r="DG140">
            <v>4992073</v>
          </cell>
          <cell r="DR140">
            <v>1400711.38</v>
          </cell>
          <cell r="EC140">
            <v>3.5639554809642515</v>
          </cell>
          <cell r="EN140">
            <v>2.4095909012463064E-2</v>
          </cell>
        </row>
        <row r="141">
          <cell r="B141">
            <v>33204</v>
          </cell>
          <cell r="C141" t="str">
            <v>Voyager Academy</v>
          </cell>
          <cell r="D141">
            <v>4.0490674464265631E-4</v>
          </cell>
          <cell r="E141">
            <v>700583.07993253705</v>
          </cell>
          <cell r="F141">
            <v>546260.69412269385</v>
          </cell>
          <cell r="G141">
            <v>198362</v>
          </cell>
          <cell r="H141">
            <v>-195487.57332871223</v>
          </cell>
          <cell r="I141">
            <v>-8089.6446299036561</v>
          </cell>
          <cell r="J141">
            <v>591194.10696097661</v>
          </cell>
          <cell r="K141">
            <v>0</v>
          </cell>
          <cell r="L141">
            <v>-31062.319813084039</v>
          </cell>
          <cell r="M141">
            <v>5574.3558753154512</v>
          </cell>
          <cell r="N141">
            <v>210.13850233464578</v>
          </cell>
          <cell r="O141">
            <v>-94.833208662756533</v>
          </cell>
          <cell r="P141">
            <v>0</v>
          </cell>
          <cell r="Q141">
            <v>0</v>
          </cell>
          <cell r="R141">
            <v>0</v>
          </cell>
          <cell r="S141">
            <v>1807450.0044134951</v>
          </cell>
          <cell r="T141">
            <v>1052110</v>
          </cell>
          <cell r="U141">
            <v>2955970.5348048829</v>
          </cell>
          <cell r="V141">
            <v>22297.423501261805</v>
          </cell>
          <cell r="W141">
            <v>0</v>
          </cell>
          <cell r="X141">
            <v>4030377.9583061449</v>
          </cell>
          <cell r="Y141">
            <v>60301.110000000044</v>
          </cell>
          <cell r="Z141">
            <v>0</v>
          </cell>
          <cell r="AA141">
            <v>0</v>
          </cell>
          <cell r="AB141">
            <v>40448.223149518279</v>
          </cell>
          <cell r="AC141">
            <v>100749.33314951832</v>
          </cell>
          <cell r="AD141" t="str">
            <v>N/A</v>
          </cell>
          <cell r="AE141">
            <v>787041</v>
          </cell>
          <cell r="AF141">
            <v>787041</v>
          </cell>
          <cell r="AG141">
            <v>787041</v>
          </cell>
          <cell r="AH141">
            <v>787041</v>
          </cell>
          <cell r="AI141">
            <v>781466</v>
          </cell>
          <cell r="AJ141">
            <v>0</v>
          </cell>
          <cell r="AK141">
            <v>3929630</v>
          </cell>
          <cell r="AL141">
            <v>12161946</v>
          </cell>
          <cell r="AM141">
            <v>1807450.0044134951</v>
          </cell>
          <cell r="AN141">
            <v>-284204.88999999996</v>
          </cell>
          <cell r="AO141">
            <v>2937819.7351566264</v>
          </cell>
          <cell r="AP141">
            <v>0</v>
          </cell>
          <cell r="AQ141">
            <v>991808.8899999999</v>
          </cell>
          <cell r="AR141">
            <v>0</v>
          </cell>
          <cell r="AS141">
            <v>0</v>
          </cell>
          <cell r="AT141">
            <v>17614819.739570122</v>
          </cell>
          <cell r="AU141">
            <v>3.6682647886358247E-4</v>
          </cell>
          <cell r="AV141">
            <v>0</v>
          </cell>
          <cell r="AW141">
            <v>0</v>
          </cell>
          <cell r="AY141">
            <v>0</v>
          </cell>
          <cell r="AZ141">
            <v>0</v>
          </cell>
          <cell r="BA141">
            <v>0</v>
          </cell>
          <cell r="BB141">
            <v>0</v>
          </cell>
          <cell r="BC141">
            <v>0</v>
          </cell>
          <cell r="BD141">
            <v>0</v>
          </cell>
          <cell r="BE141">
            <v>0</v>
          </cell>
          <cell r="BF141">
            <v>0</v>
          </cell>
          <cell r="BG141">
            <v>0</v>
          </cell>
          <cell r="BH141">
            <v>0</v>
          </cell>
          <cell r="BJ141">
            <v>0</v>
          </cell>
          <cell r="BL141">
            <v>0</v>
          </cell>
          <cell r="BM141">
            <v>0</v>
          </cell>
          <cell r="BN141">
            <v>0</v>
          </cell>
          <cell r="BO141">
            <v>0</v>
          </cell>
          <cell r="BQ141">
            <v>0</v>
          </cell>
          <cell r="BR141">
            <v>0</v>
          </cell>
          <cell r="BS141">
            <v>0</v>
          </cell>
          <cell r="BT141">
            <v>0</v>
          </cell>
          <cell r="CB141">
            <v>0</v>
          </cell>
          <cell r="CC141">
            <v>0</v>
          </cell>
          <cell r="CD141">
            <v>0</v>
          </cell>
          <cell r="CE141">
            <v>0</v>
          </cell>
          <cell r="CF141">
            <v>0</v>
          </cell>
          <cell r="CI141">
            <v>0</v>
          </cell>
          <cell r="CJ141">
            <v>0</v>
          </cell>
          <cell r="CK141">
            <v>0</v>
          </cell>
          <cell r="CV141">
            <v>4.0490674464265631E-4</v>
          </cell>
          <cell r="DG141">
            <v>17614820</v>
          </cell>
          <cell r="DR141">
            <v>4874017.7599999988</v>
          </cell>
          <cell r="EC141">
            <v>3.6140245824627453</v>
          </cell>
          <cell r="EN141">
            <v>2.4095909012463064E-2</v>
          </cell>
        </row>
        <row r="142">
          <cell r="B142">
            <v>33205</v>
          </cell>
          <cell r="C142" t="str">
            <v>Durham Technical Institute</v>
          </cell>
          <cell r="D142">
            <v>1.1182984542950423E-3</v>
          </cell>
          <cell r="E142">
            <v>1934917.0784627127</v>
          </cell>
          <cell r="F142">
            <v>1508699.2201591246</v>
          </cell>
          <cell r="G142">
            <v>202739</v>
          </cell>
          <cell r="H142">
            <v>-539910.61887675221</v>
          </cell>
          <cell r="I142">
            <v>-22342.520111393569</v>
          </cell>
          <cell r="J142">
            <v>1632799.3167569202</v>
          </cell>
          <cell r="K142">
            <v>0</v>
          </cell>
          <cell r="L142">
            <v>-85789.986690507358</v>
          </cell>
          <cell r="M142">
            <v>15395.627861317269</v>
          </cell>
          <cell r="N142">
            <v>580.37453181004105</v>
          </cell>
          <cell r="O142">
            <v>-261.91668098044187</v>
          </cell>
          <cell r="P142">
            <v>0</v>
          </cell>
          <cell r="Q142">
            <v>0</v>
          </cell>
          <cell r="R142">
            <v>0</v>
          </cell>
          <cell r="S142">
            <v>4646825.5754122511</v>
          </cell>
          <cell r="T142">
            <v>1013693.1900000001</v>
          </cell>
          <cell r="U142">
            <v>8163996.5837846017</v>
          </cell>
          <cell r="V142">
            <v>61582.511445269076</v>
          </cell>
          <cell r="W142">
            <v>0</v>
          </cell>
          <cell r="X142">
            <v>9239272.285229871</v>
          </cell>
          <cell r="Y142">
            <v>0</v>
          </cell>
          <cell r="Z142">
            <v>0</v>
          </cell>
          <cell r="AA142">
            <v>0</v>
          </cell>
          <cell r="AB142">
            <v>111712.60055696784</v>
          </cell>
          <cell r="AC142">
            <v>111712.60055696784</v>
          </cell>
          <cell r="AD142" t="str">
            <v>N/A</v>
          </cell>
          <cell r="AE142">
            <v>1828590</v>
          </cell>
          <cell r="AF142">
            <v>1828591</v>
          </cell>
          <cell r="AG142">
            <v>1828591</v>
          </cell>
          <cell r="AH142">
            <v>1828591</v>
          </cell>
          <cell r="AI142">
            <v>1813196</v>
          </cell>
          <cell r="AJ142">
            <v>0</v>
          </cell>
          <cell r="AK142">
            <v>9127559</v>
          </cell>
          <cell r="AL142">
            <v>35901235</v>
          </cell>
          <cell r="AM142">
            <v>4646825.5754122511</v>
          </cell>
          <cell r="AN142">
            <v>-1025837.1900000001</v>
          </cell>
          <cell r="AO142">
            <v>8113866.4946729029</v>
          </cell>
          <cell r="AP142">
            <v>0</v>
          </cell>
          <cell r="AQ142">
            <v>1013693.1900000001</v>
          </cell>
          <cell r="AR142">
            <v>0</v>
          </cell>
          <cell r="AS142">
            <v>0</v>
          </cell>
          <cell r="AT142">
            <v>48649783.070085153</v>
          </cell>
          <cell r="AU142">
            <v>1.0828467437052501E-3</v>
          </cell>
          <cell r="AV142">
            <v>0</v>
          </cell>
          <cell r="AW142">
            <v>0</v>
          </cell>
          <cell r="AY142">
            <v>0</v>
          </cell>
          <cell r="AZ142">
            <v>0</v>
          </cell>
          <cell r="BA142">
            <v>0</v>
          </cell>
          <cell r="BB142">
            <v>0</v>
          </cell>
          <cell r="BC142">
            <v>0</v>
          </cell>
          <cell r="BD142">
            <v>0</v>
          </cell>
          <cell r="BE142">
            <v>0</v>
          </cell>
          <cell r="BF142">
            <v>0</v>
          </cell>
          <cell r="BG142">
            <v>0</v>
          </cell>
          <cell r="BH142">
            <v>0</v>
          </cell>
          <cell r="BJ142">
            <v>0</v>
          </cell>
          <cell r="BL142">
            <v>0</v>
          </cell>
          <cell r="BM142">
            <v>0</v>
          </cell>
          <cell r="BN142">
            <v>0</v>
          </cell>
          <cell r="BO142">
            <v>0</v>
          </cell>
          <cell r="BQ142">
            <v>0</v>
          </cell>
          <cell r="BR142">
            <v>0</v>
          </cell>
          <cell r="BS142">
            <v>0</v>
          </cell>
          <cell r="BT142">
            <v>0</v>
          </cell>
          <cell r="CB142">
            <v>0</v>
          </cell>
          <cell r="CC142">
            <v>0</v>
          </cell>
          <cell r="CD142">
            <v>0</v>
          </cell>
          <cell r="CE142">
            <v>0</v>
          </cell>
          <cell r="CF142">
            <v>0</v>
          </cell>
          <cell r="CI142">
            <v>0</v>
          </cell>
          <cell r="CJ142">
            <v>0</v>
          </cell>
          <cell r="CK142">
            <v>0</v>
          </cell>
          <cell r="CV142">
            <v>1.1182984542950423E-3</v>
          </cell>
          <cell r="DG142">
            <v>48649784</v>
          </cell>
          <cell r="DR142">
            <v>17495640.5</v>
          </cell>
          <cell r="EC142">
            <v>2.780680364345621</v>
          </cell>
          <cell r="EN142">
            <v>2.4095909012463064E-2</v>
          </cell>
        </row>
        <row r="143">
          <cell r="B143">
            <v>33206</v>
          </cell>
          <cell r="C143" t="str">
            <v>Bear Grass Charter School</v>
          </cell>
          <cell r="D143">
            <v>9.1382949996967092E-5</v>
          </cell>
          <cell r="E143">
            <v>158113.81116582092</v>
          </cell>
          <cell r="F143">
            <v>123284.96464137135</v>
          </cell>
          <cell r="G143">
            <v>-27643</v>
          </cell>
          <cell r="H143">
            <v>-44119.371620475045</v>
          </cell>
          <cell r="I143">
            <v>-1825.7428419972032</v>
          </cell>
          <cell r="J143">
            <v>133425.93629206016</v>
          </cell>
          <cell r="K143">
            <v>0</v>
          </cell>
          <cell r="L143">
            <v>-7010.4201913800871</v>
          </cell>
          <cell r="M143">
            <v>1258.0701382705172</v>
          </cell>
          <cell r="N143">
            <v>47.425923389425982</v>
          </cell>
          <cell r="O143">
            <v>-21.402800718789663</v>
          </cell>
          <cell r="P143">
            <v>0</v>
          </cell>
          <cell r="Q143">
            <v>0</v>
          </cell>
          <cell r="R143">
            <v>0</v>
          </cell>
          <cell r="S143">
            <v>335510.27070634119</v>
          </cell>
          <cell r="T143">
            <v>0</v>
          </cell>
          <cell r="U143">
            <v>667129.68146030081</v>
          </cell>
          <cell r="V143">
            <v>5032.2805530820688</v>
          </cell>
          <cell r="W143">
            <v>0</v>
          </cell>
          <cell r="X143">
            <v>672161.96201338293</v>
          </cell>
          <cell r="Y143">
            <v>138212.82</v>
          </cell>
          <cell r="Z143">
            <v>0</v>
          </cell>
          <cell r="AA143">
            <v>0</v>
          </cell>
          <cell r="AB143">
            <v>9128.7142099860157</v>
          </cell>
          <cell r="AC143">
            <v>147341.53420998601</v>
          </cell>
          <cell r="AD143" t="str">
            <v>N/A</v>
          </cell>
          <cell r="AE143">
            <v>105215</v>
          </cell>
          <cell r="AF143">
            <v>105215</v>
          </cell>
          <cell r="AG143">
            <v>105215</v>
          </cell>
          <cell r="AH143">
            <v>105215</v>
          </cell>
          <cell r="AI143">
            <v>103957</v>
          </cell>
          <cell r="AJ143">
            <v>0</v>
          </cell>
          <cell r="AK143">
            <v>524817</v>
          </cell>
          <cell r="AL143">
            <v>3187367</v>
          </cell>
          <cell r="AM143">
            <v>335510.27070634119</v>
          </cell>
          <cell r="AN143">
            <v>-72229.179999999993</v>
          </cell>
          <cell r="AO143">
            <v>663033.24780339689</v>
          </cell>
          <cell r="AP143">
            <v>0</v>
          </cell>
          <cell r="AQ143">
            <v>-138212.82</v>
          </cell>
          <cell r="AR143">
            <v>0</v>
          </cell>
          <cell r="AS143">
            <v>0</v>
          </cell>
          <cell r="AT143">
            <v>3975468.5185097381</v>
          </cell>
          <cell r="AU143">
            <v>9.6136797168055663E-5</v>
          </cell>
          <cell r="AV143">
            <v>0</v>
          </cell>
          <cell r="AW143">
            <v>0</v>
          </cell>
          <cell r="AY143">
            <v>0</v>
          </cell>
          <cell r="AZ143">
            <v>0</v>
          </cell>
          <cell r="BA143">
            <v>0</v>
          </cell>
          <cell r="BB143">
            <v>0</v>
          </cell>
          <cell r="BC143">
            <v>0</v>
          </cell>
          <cell r="BD143">
            <v>0</v>
          </cell>
          <cell r="BE143">
            <v>0</v>
          </cell>
          <cell r="BF143">
            <v>0</v>
          </cell>
          <cell r="BG143">
            <v>0</v>
          </cell>
          <cell r="BH143">
            <v>0</v>
          </cell>
          <cell r="BJ143">
            <v>0</v>
          </cell>
          <cell r="BL143">
            <v>0</v>
          </cell>
          <cell r="BM143">
            <v>0</v>
          </cell>
          <cell r="BN143">
            <v>0</v>
          </cell>
          <cell r="BO143">
            <v>0</v>
          </cell>
          <cell r="BQ143">
            <v>0</v>
          </cell>
          <cell r="BR143">
            <v>0</v>
          </cell>
          <cell r="BS143">
            <v>0</v>
          </cell>
          <cell r="BT143">
            <v>0</v>
          </cell>
          <cell r="CB143">
            <v>0</v>
          </cell>
          <cell r="CC143">
            <v>0</v>
          </cell>
          <cell r="CD143">
            <v>0</v>
          </cell>
          <cell r="CE143">
            <v>0</v>
          </cell>
          <cell r="CF143">
            <v>0</v>
          </cell>
          <cell r="CI143">
            <v>0</v>
          </cell>
          <cell r="CJ143">
            <v>0</v>
          </cell>
          <cell r="CK143">
            <v>0</v>
          </cell>
          <cell r="CV143">
            <v>9.1382949996967092E-5</v>
          </cell>
          <cell r="DG143">
            <v>3975469</v>
          </cell>
          <cell r="DR143">
            <v>1272069.9199999997</v>
          </cell>
          <cell r="EC143">
            <v>3.1251969231376848</v>
          </cell>
          <cell r="EN143">
            <v>2.4095909012463064E-2</v>
          </cell>
        </row>
        <row r="144">
          <cell r="B144">
            <v>33207</v>
          </cell>
          <cell r="C144" t="str">
            <v>Invest Collegiate Charter (Buncombe)</v>
          </cell>
          <cell r="D144">
            <v>1.8750286738630526E-4</v>
          </cell>
          <cell r="E144">
            <v>324423.6804343937</v>
          </cell>
          <cell r="F144">
            <v>252960.58374832058</v>
          </cell>
          <cell r="G144">
            <v>656385</v>
          </cell>
          <cell r="H144">
            <v>-90525.73468459498</v>
          </cell>
          <cell r="I144">
            <v>-3746.1257050233039</v>
          </cell>
          <cell r="J144">
            <v>273768.19898344367</v>
          </cell>
          <cell r="K144">
            <v>0</v>
          </cell>
          <cell r="L144">
            <v>-14384.235653480691</v>
          </cell>
          <cell r="M144">
            <v>2581.3541618719519</v>
          </cell>
          <cell r="N144">
            <v>97.310238116144703</v>
          </cell>
          <cell r="O144">
            <v>-43.915046570546558</v>
          </cell>
          <cell r="P144">
            <v>0</v>
          </cell>
          <cell r="Q144">
            <v>0</v>
          </cell>
          <cell r="R144">
            <v>0</v>
          </cell>
          <cell r="S144">
            <v>1401516.1164764767</v>
          </cell>
          <cell r="T144">
            <v>3304737</v>
          </cell>
          <cell r="U144">
            <v>1368840.9949172183</v>
          </cell>
          <cell r="V144">
            <v>10325.416647487807</v>
          </cell>
          <cell r="W144">
            <v>0</v>
          </cell>
          <cell r="X144">
            <v>4683903.4115647068</v>
          </cell>
          <cell r="Y144">
            <v>22808.76999999999</v>
          </cell>
          <cell r="Z144">
            <v>0</v>
          </cell>
          <cell r="AA144">
            <v>0</v>
          </cell>
          <cell r="AB144">
            <v>18730.628525116517</v>
          </cell>
          <cell r="AC144">
            <v>41539.398525116507</v>
          </cell>
          <cell r="AD144" t="str">
            <v>N/A</v>
          </cell>
          <cell r="AE144">
            <v>928988</v>
          </cell>
          <cell r="AF144">
            <v>928989</v>
          </cell>
          <cell r="AG144">
            <v>928989</v>
          </cell>
          <cell r="AH144">
            <v>928989</v>
          </cell>
          <cell r="AI144">
            <v>926408</v>
          </cell>
          <cell r="AJ144">
            <v>0</v>
          </cell>
          <cell r="AK144">
            <v>4642363</v>
          </cell>
          <cell r="AL144">
            <v>2250879</v>
          </cell>
          <cell r="AM144">
            <v>1401516.1164764767</v>
          </cell>
          <cell r="AN144">
            <v>-137746.23000000001</v>
          </cell>
          <cell r="AO144">
            <v>1360435.7830395899</v>
          </cell>
          <cell r="AP144">
            <v>0</v>
          </cell>
          <cell r="AQ144">
            <v>3281928.23</v>
          </cell>
          <cell r="AR144">
            <v>0</v>
          </cell>
          <cell r="AS144">
            <v>0</v>
          </cell>
          <cell r="AT144">
            <v>8157012.8995160665</v>
          </cell>
          <cell r="AU144">
            <v>6.7890614210609432E-5</v>
          </cell>
          <cell r="AV144">
            <v>0</v>
          </cell>
          <cell r="AW144">
            <v>0</v>
          </cell>
          <cell r="AY144">
            <v>0</v>
          </cell>
          <cell r="AZ144">
            <v>0</v>
          </cell>
          <cell r="BA144">
            <v>0</v>
          </cell>
          <cell r="BB144">
            <v>0</v>
          </cell>
          <cell r="BC144">
            <v>0</v>
          </cell>
          <cell r="BD144">
            <v>0</v>
          </cell>
          <cell r="BE144">
            <v>0</v>
          </cell>
          <cell r="BF144">
            <v>0</v>
          </cell>
          <cell r="BG144">
            <v>0</v>
          </cell>
          <cell r="BH144">
            <v>0</v>
          </cell>
          <cell r="BJ144">
            <v>0</v>
          </cell>
          <cell r="BL144">
            <v>0</v>
          </cell>
          <cell r="BM144">
            <v>0</v>
          </cell>
          <cell r="BN144">
            <v>0</v>
          </cell>
          <cell r="BO144">
            <v>0</v>
          </cell>
          <cell r="BQ144">
            <v>0</v>
          </cell>
          <cell r="BR144">
            <v>0</v>
          </cell>
          <cell r="BS144">
            <v>0</v>
          </cell>
          <cell r="BT144">
            <v>0</v>
          </cell>
          <cell r="CB144">
            <v>0</v>
          </cell>
          <cell r="CC144">
            <v>0</v>
          </cell>
          <cell r="CD144">
            <v>0</v>
          </cell>
          <cell r="CE144">
            <v>0</v>
          </cell>
          <cell r="CF144">
            <v>0</v>
          </cell>
          <cell r="CI144">
            <v>0</v>
          </cell>
          <cell r="CJ144">
            <v>0</v>
          </cell>
          <cell r="CK144">
            <v>0</v>
          </cell>
          <cell r="CV144">
            <v>1.8750286738630526E-4</v>
          </cell>
          <cell r="DG144">
            <v>8157012</v>
          </cell>
          <cell r="DR144">
            <v>1940969.2600000007</v>
          </cell>
          <cell r="EC144">
            <v>4.2025456910121273</v>
          </cell>
          <cell r="EN144">
            <v>2.4095909012463064E-2</v>
          </cell>
        </row>
        <row r="145">
          <cell r="B145">
            <v>33208</v>
          </cell>
          <cell r="C145" t="str">
            <v>Kipp Halifax College Prep Charter</v>
          </cell>
          <cell r="D145">
            <v>2.9970915411450654E-5</v>
          </cell>
          <cell r="E145">
            <v>51856.671950185206</v>
          </cell>
          <cell r="F145">
            <v>40433.836365458301</v>
          </cell>
          <cell r="G145">
            <v>62822</v>
          </cell>
          <cell r="H145">
            <v>-14469.854112692794</v>
          </cell>
          <cell r="I145">
            <v>-598.78986487496593</v>
          </cell>
          <cell r="J145">
            <v>43759.776308771587</v>
          </cell>
          <cell r="K145">
            <v>0</v>
          </cell>
          <cell r="L145">
            <v>-2299.2112922766401</v>
          </cell>
          <cell r="M145">
            <v>412.60994197527117</v>
          </cell>
          <cell r="N145">
            <v>15.554305680234661</v>
          </cell>
          <cell r="O145">
            <v>-7.0194880985158576</v>
          </cell>
          <cell r="P145">
            <v>0</v>
          </cell>
          <cell r="Q145">
            <v>0</v>
          </cell>
          <cell r="R145">
            <v>0</v>
          </cell>
          <cell r="S145">
            <v>181925.57411412767</v>
          </cell>
          <cell r="T145">
            <v>314109.83</v>
          </cell>
          <cell r="U145">
            <v>218798.88154385795</v>
          </cell>
          <cell r="V145">
            <v>1650.4397679010847</v>
          </cell>
          <cell r="W145">
            <v>0</v>
          </cell>
          <cell r="X145">
            <v>534559.15131175902</v>
          </cell>
          <cell r="Y145">
            <v>0</v>
          </cell>
          <cell r="Z145">
            <v>0</v>
          </cell>
          <cell r="AA145">
            <v>0</v>
          </cell>
          <cell r="AB145">
            <v>2993.9493243748298</v>
          </cell>
          <cell r="AC145">
            <v>2993.9493243748298</v>
          </cell>
          <cell r="AD145" t="str">
            <v>N/A</v>
          </cell>
          <cell r="AE145">
            <v>106396</v>
          </cell>
          <cell r="AF145">
            <v>106396</v>
          </cell>
          <cell r="AG145">
            <v>106396</v>
          </cell>
          <cell r="AH145">
            <v>106396</v>
          </cell>
          <cell r="AI145">
            <v>105983</v>
          </cell>
          <cell r="AJ145">
            <v>0</v>
          </cell>
          <cell r="AK145">
            <v>531567</v>
          </cell>
          <cell r="AL145">
            <v>618533</v>
          </cell>
          <cell r="AM145">
            <v>181925.57411412767</v>
          </cell>
          <cell r="AN145">
            <v>-28186.83</v>
          </cell>
          <cell r="AO145">
            <v>217455.37198738422</v>
          </cell>
          <cell r="AP145">
            <v>0</v>
          </cell>
          <cell r="AQ145">
            <v>314109.83</v>
          </cell>
          <cell r="AR145">
            <v>0</v>
          </cell>
          <cell r="AS145">
            <v>0</v>
          </cell>
          <cell r="AT145">
            <v>1303836.9461015121</v>
          </cell>
          <cell r="AU145">
            <v>1.8656076932907597E-5</v>
          </cell>
          <cell r="AV145">
            <v>0</v>
          </cell>
          <cell r="AW145">
            <v>0</v>
          </cell>
          <cell r="AY145">
            <v>0</v>
          </cell>
          <cell r="AZ145">
            <v>0</v>
          </cell>
          <cell r="BA145">
            <v>0</v>
          </cell>
          <cell r="BB145">
            <v>0</v>
          </cell>
          <cell r="BC145">
            <v>0</v>
          </cell>
          <cell r="BD145">
            <v>0</v>
          </cell>
          <cell r="BE145">
            <v>0</v>
          </cell>
          <cell r="BF145">
            <v>0</v>
          </cell>
          <cell r="BG145">
            <v>0</v>
          </cell>
          <cell r="BH145">
            <v>0</v>
          </cell>
          <cell r="BJ145">
            <v>0</v>
          </cell>
          <cell r="BL145">
            <v>0</v>
          </cell>
          <cell r="BM145">
            <v>0</v>
          </cell>
          <cell r="BN145">
            <v>0</v>
          </cell>
          <cell r="BO145">
            <v>0</v>
          </cell>
          <cell r="BQ145">
            <v>0</v>
          </cell>
          <cell r="BR145">
            <v>0</v>
          </cell>
          <cell r="BS145">
            <v>0</v>
          </cell>
          <cell r="BT145">
            <v>0</v>
          </cell>
          <cell r="CB145">
            <v>0</v>
          </cell>
          <cell r="CC145">
            <v>0</v>
          </cell>
          <cell r="CD145">
            <v>0</v>
          </cell>
          <cell r="CE145">
            <v>0</v>
          </cell>
          <cell r="CF145">
            <v>0</v>
          </cell>
          <cell r="CI145">
            <v>0</v>
          </cell>
          <cell r="CJ145">
            <v>0</v>
          </cell>
          <cell r="CK145">
            <v>0</v>
          </cell>
          <cell r="CV145">
            <v>2.9970915411450654E-5</v>
          </cell>
          <cell r="DG145">
            <v>1303837</v>
          </cell>
          <cell r="DR145">
            <v>364821.84</v>
          </cell>
          <cell r="EC145">
            <v>3.5739006195462419</v>
          </cell>
          <cell r="EN145">
            <v>2.4095909012463064E-2</v>
          </cell>
        </row>
        <row r="146">
          <cell r="B146">
            <v>33209</v>
          </cell>
          <cell r="C146" t="str">
            <v>Pioneer Springs Community Charter</v>
          </cell>
          <cell r="D146">
            <v>6.9109201951951491E-5</v>
          </cell>
          <cell r="E146">
            <v>119575.03350038601</v>
          </cell>
          <cell r="F146">
            <v>93235.395873327638</v>
          </cell>
          <cell r="G146">
            <v>142841</v>
          </cell>
          <cell r="H146">
            <v>-33365.68324193739</v>
          </cell>
          <cell r="I146">
            <v>-1380.7349268556359</v>
          </cell>
          <cell r="J146">
            <v>100904.59956854352</v>
          </cell>
          <cell r="K146">
            <v>0</v>
          </cell>
          <cell r="L146">
            <v>-5301.6951716945496</v>
          </cell>
          <cell r="M146">
            <v>951.42718918947457</v>
          </cell>
          <cell r="N146">
            <v>35.866293629023787</v>
          </cell>
          <cell r="O146">
            <v>-16.18606618916656</v>
          </cell>
          <cell r="P146">
            <v>0</v>
          </cell>
          <cell r="Q146">
            <v>0</v>
          </cell>
          <cell r="R146">
            <v>0</v>
          </cell>
          <cell r="S146">
            <v>417479.02301839902</v>
          </cell>
          <cell r="T146">
            <v>727344</v>
          </cell>
          <cell r="U146">
            <v>504522.99784271762</v>
          </cell>
          <cell r="V146">
            <v>3805.7087567578983</v>
          </cell>
          <cell r="W146">
            <v>0</v>
          </cell>
          <cell r="X146">
            <v>1235672.7065994756</v>
          </cell>
          <cell r="Y146">
            <v>13140.879999999997</v>
          </cell>
          <cell r="Z146">
            <v>0</v>
          </cell>
          <cell r="AA146">
            <v>0</v>
          </cell>
          <cell r="AB146">
            <v>6903.6746342781789</v>
          </cell>
          <cell r="AC146">
            <v>20044.554634278174</v>
          </cell>
          <cell r="AD146" t="str">
            <v>N/A</v>
          </cell>
          <cell r="AE146">
            <v>243316</v>
          </cell>
          <cell r="AF146">
            <v>243316</v>
          </cell>
          <cell r="AG146">
            <v>243316</v>
          </cell>
          <cell r="AH146">
            <v>243316</v>
          </cell>
          <cell r="AI146">
            <v>242365</v>
          </cell>
          <cell r="AJ146">
            <v>0</v>
          </cell>
          <cell r="AK146">
            <v>1215629</v>
          </cell>
          <cell r="AL146">
            <v>1418468</v>
          </cell>
          <cell r="AM146">
            <v>417479.02301839902</v>
          </cell>
          <cell r="AN146">
            <v>-45089.120000000003</v>
          </cell>
          <cell r="AO146">
            <v>501425.03196519736</v>
          </cell>
          <cell r="AP146">
            <v>0</v>
          </cell>
          <cell r="AQ146">
            <v>714203.12</v>
          </cell>
          <cell r="AR146">
            <v>0</v>
          </cell>
          <cell r="AS146">
            <v>0</v>
          </cell>
          <cell r="AT146">
            <v>3006486.0549835963</v>
          </cell>
          <cell r="AU146">
            <v>4.2783569407861607E-5</v>
          </cell>
          <cell r="AV146">
            <v>0</v>
          </cell>
          <cell r="AW146">
            <v>0</v>
          </cell>
          <cell r="AY146">
            <v>0</v>
          </cell>
          <cell r="AZ146">
            <v>0</v>
          </cell>
          <cell r="BA146">
            <v>0</v>
          </cell>
          <cell r="BB146">
            <v>0</v>
          </cell>
          <cell r="BC146">
            <v>0</v>
          </cell>
          <cell r="BD146">
            <v>0</v>
          </cell>
          <cell r="BE146">
            <v>0</v>
          </cell>
          <cell r="BF146">
            <v>0</v>
          </cell>
          <cell r="BG146">
            <v>0</v>
          </cell>
          <cell r="BH146">
            <v>0</v>
          </cell>
          <cell r="BJ146">
            <v>0</v>
          </cell>
          <cell r="BL146">
            <v>0</v>
          </cell>
          <cell r="BM146">
            <v>0</v>
          </cell>
          <cell r="BN146">
            <v>0</v>
          </cell>
          <cell r="BO146">
            <v>0</v>
          </cell>
          <cell r="BQ146">
            <v>0</v>
          </cell>
          <cell r="BR146">
            <v>0</v>
          </cell>
          <cell r="BS146">
            <v>0</v>
          </cell>
          <cell r="BT146">
            <v>0</v>
          </cell>
          <cell r="CB146">
            <v>0</v>
          </cell>
          <cell r="CC146">
            <v>0</v>
          </cell>
          <cell r="CD146">
            <v>0</v>
          </cell>
          <cell r="CE146">
            <v>0</v>
          </cell>
          <cell r="CF146">
            <v>0</v>
          </cell>
          <cell r="CI146">
            <v>0</v>
          </cell>
          <cell r="CJ146">
            <v>0</v>
          </cell>
          <cell r="CK146">
            <v>0</v>
          </cell>
          <cell r="CV146">
            <v>6.9109201951951491E-5</v>
          </cell>
          <cell r="DG146">
            <v>3006485</v>
          </cell>
          <cell r="DR146">
            <v>801128.51</v>
          </cell>
          <cell r="EC146">
            <v>3.752812392109226</v>
          </cell>
          <cell r="EN146">
            <v>2.4095909012463064E-2</v>
          </cell>
        </row>
        <row r="147">
          <cell r="B147">
            <v>33300</v>
          </cell>
          <cell r="C147" t="str">
            <v>Edgecombe County Schools</v>
          </cell>
          <cell r="D147">
            <v>1.9979924577220956E-3</v>
          </cell>
          <cell r="E147">
            <v>3456992.8217626</v>
          </cell>
          <cell r="F147">
            <v>2695496.5834673797</v>
          </cell>
          <cell r="G147">
            <v>-66132</v>
          </cell>
          <cell r="H147">
            <v>-964623.83562878007</v>
          </cell>
          <cell r="I147">
            <v>-39917.954368638602</v>
          </cell>
          <cell r="J147">
            <v>2917218.3036867674</v>
          </cell>
          <cell r="K147">
            <v>0</v>
          </cell>
          <cell r="L147">
            <v>-153275.49251041879</v>
          </cell>
          <cell r="M147">
            <v>27506.38546504913</v>
          </cell>
          <cell r="N147">
            <v>1036.9181257086132</v>
          </cell>
          <cell r="O147">
            <v>-467.94981352309202</v>
          </cell>
          <cell r="P147">
            <v>0</v>
          </cell>
          <cell r="Q147">
            <v>0</v>
          </cell>
          <cell r="R147">
            <v>0</v>
          </cell>
          <cell r="S147">
            <v>7873833.7801861446</v>
          </cell>
          <cell r="T147">
            <v>0</v>
          </cell>
          <cell r="U147">
            <v>14586091.518433837</v>
          </cell>
          <cell r="V147">
            <v>110025.54186019652</v>
          </cell>
          <cell r="W147">
            <v>0</v>
          </cell>
          <cell r="X147">
            <v>14696117.060294034</v>
          </cell>
          <cell r="Y147">
            <v>330660.01</v>
          </cell>
          <cell r="Z147">
            <v>0</v>
          </cell>
          <cell r="AA147">
            <v>0</v>
          </cell>
          <cell r="AB147">
            <v>199589.77184319301</v>
          </cell>
          <cell r="AC147">
            <v>530249.78184319299</v>
          </cell>
          <cell r="AD147" t="str">
            <v>N/A</v>
          </cell>
          <cell r="AE147">
            <v>2838675</v>
          </cell>
          <cell r="AF147">
            <v>2838675</v>
          </cell>
          <cell r="AG147">
            <v>2838675</v>
          </cell>
          <cell r="AH147">
            <v>2838675</v>
          </cell>
          <cell r="AI147">
            <v>2811168</v>
          </cell>
          <cell r="AJ147">
            <v>0</v>
          </cell>
          <cell r="AK147">
            <v>14165868</v>
          </cell>
          <cell r="AL147">
            <v>66604119</v>
          </cell>
          <cell r="AM147">
            <v>7873833.7801861446</v>
          </cell>
          <cell r="AN147">
            <v>-1724356.99</v>
          </cell>
          <cell r="AO147">
            <v>14496527.288450843</v>
          </cell>
          <cell r="AP147">
            <v>0</v>
          </cell>
          <cell r="AQ147">
            <v>-330660.01</v>
          </cell>
          <cell r="AR147">
            <v>0</v>
          </cell>
          <cell r="AS147">
            <v>0</v>
          </cell>
          <cell r="AT147">
            <v>86919463.068636984</v>
          </cell>
          <cell r="AU147">
            <v>2.0089017525020784E-3</v>
          </cell>
          <cell r="AV147">
            <v>0</v>
          </cell>
          <cell r="AW147">
            <v>0</v>
          </cell>
          <cell r="AY147">
            <v>0</v>
          </cell>
          <cell r="AZ147">
            <v>0</v>
          </cell>
          <cell r="BA147">
            <v>0</v>
          </cell>
          <cell r="BB147">
            <v>0</v>
          </cell>
          <cell r="BC147">
            <v>0</v>
          </cell>
          <cell r="BD147">
            <v>0</v>
          </cell>
          <cell r="BE147">
            <v>0</v>
          </cell>
          <cell r="BF147">
            <v>0</v>
          </cell>
          <cell r="BG147">
            <v>0</v>
          </cell>
          <cell r="BH147">
            <v>0</v>
          </cell>
          <cell r="BJ147">
            <v>0</v>
          </cell>
          <cell r="BL147">
            <v>0</v>
          </cell>
          <cell r="BM147">
            <v>0</v>
          </cell>
          <cell r="BN147">
            <v>0</v>
          </cell>
          <cell r="BO147">
            <v>0</v>
          </cell>
          <cell r="BQ147">
            <v>0</v>
          </cell>
          <cell r="BR147">
            <v>0</v>
          </cell>
          <cell r="BS147">
            <v>0</v>
          </cell>
          <cell r="BT147">
            <v>0</v>
          </cell>
          <cell r="CB147">
            <v>0</v>
          </cell>
          <cell r="CC147">
            <v>0</v>
          </cell>
          <cell r="CD147">
            <v>0</v>
          </cell>
          <cell r="CE147">
            <v>0</v>
          </cell>
          <cell r="CF147">
            <v>0</v>
          </cell>
          <cell r="CI147">
            <v>0</v>
          </cell>
          <cell r="CJ147">
            <v>0</v>
          </cell>
          <cell r="CK147">
            <v>0</v>
          </cell>
          <cell r="CV147">
            <v>1.9979924577220956E-3</v>
          </cell>
          <cell r="DG147">
            <v>86919463</v>
          </cell>
          <cell r="DR147">
            <v>30152921.930000052</v>
          </cell>
          <cell r="EC147">
            <v>2.8826215648945519</v>
          </cell>
          <cell r="EN147">
            <v>2.4095909012463064E-2</v>
          </cell>
        </row>
        <row r="148">
          <cell r="B148">
            <v>33305</v>
          </cell>
          <cell r="C148" t="str">
            <v>Edgecombe Technical College</v>
          </cell>
          <cell r="D148">
            <v>5.0947246059903392E-4</v>
          </cell>
          <cell r="E148">
            <v>881506.15002049413</v>
          </cell>
          <cell r="F148">
            <v>687330.56103779713</v>
          </cell>
          <cell r="G148">
            <v>-132634</v>
          </cell>
          <cell r="H148">
            <v>-245971.53867666362</v>
          </cell>
          <cell r="I148">
            <v>-10178.76636904652</v>
          </cell>
          <cell r="J148">
            <v>743867.86673774396</v>
          </cell>
          <cell r="K148">
            <v>0</v>
          </cell>
          <cell r="L148">
            <v>-39084.052603402517</v>
          </cell>
          <cell r="M148">
            <v>7013.9133062799983</v>
          </cell>
          <cell r="N148">
            <v>264.40601760168664</v>
          </cell>
          <cell r="O148">
            <v>-119.32354499689974</v>
          </cell>
          <cell r="P148">
            <v>0</v>
          </cell>
          <cell r="Q148">
            <v>0</v>
          </cell>
          <cell r="R148">
            <v>0</v>
          </cell>
          <cell r="S148">
            <v>1891995.2159258076</v>
          </cell>
          <cell r="T148">
            <v>87548.70000000007</v>
          </cell>
          <cell r="U148">
            <v>3719339.3336887197</v>
          </cell>
          <cell r="V148">
            <v>28055.653225119993</v>
          </cell>
          <cell r="W148">
            <v>0</v>
          </cell>
          <cell r="X148">
            <v>3834943.68691384</v>
          </cell>
          <cell r="Y148">
            <v>750722</v>
          </cell>
          <cell r="Z148">
            <v>0</v>
          </cell>
          <cell r="AA148">
            <v>0</v>
          </cell>
          <cell r="AB148">
            <v>50893.831845232591</v>
          </cell>
          <cell r="AC148">
            <v>801615.83184523263</v>
          </cell>
          <cell r="AD148" t="str">
            <v>N/A</v>
          </cell>
          <cell r="AE148">
            <v>608069</v>
          </cell>
          <cell r="AF148">
            <v>608068</v>
          </cell>
          <cell r="AG148">
            <v>608068</v>
          </cell>
          <cell r="AH148">
            <v>608068</v>
          </cell>
          <cell r="AI148">
            <v>601054</v>
          </cell>
          <cell r="AJ148">
            <v>0</v>
          </cell>
          <cell r="AK148">
            <v>3033327</v>
          </cell>
          <cell r="AL148">
            <v>17792167</v>
          </cell>
          <cell r="AM148">
            <v>1891995.2159258076</v>
          </cell>
          <cell r="AN148">
            <v>-553706.70000000007</v>
          </cell>
          <cell r="AO148">
            <v>3696501.1550686075</v>
          </cell>
          <cell r="AP148">
            <v>0</v>
          </cell>
          <cell r="AQ148">
            <v>-663173.29999999993</v>
          </cell>
          <cell r="AR148">
            <v>0</v>
          </cell>
          <cell r="AS148">
            <v>0</v>
          </cell>
          <cell r="AT148">
            <v>22163783.370994415</v>
          </cell>
          <cell r="AU148">
            <v>5.3664421705445478E-4</v>
          </cell>
          <cell r="AV148">
            <v>0</v>
          </cell>
          <cell r="AW148">
            <v>0</v>
          </cell>
          <cell r="AY148">
            <v>0</v>
          </cell>
          <cell r="AZ148">
            <v>0</v>
          </cell>
          <cell r="BA148">
            <v>0</v>
          </cell>
          <cell r="BB148">
            <v>0</v>
          </cell>
          <cell r="BC148">
            <v>0</v>
          </cell>
          <cell r="BD148">
            <v>0</v>
          </cell>
          <cell r="BE148">
            <v>0</v>
          </cell>
          <cell r="BF148">
            <v>0</v>
          </cell>
          <cell r="BG148">
            <v>0</v>
          </cell>
          <cell r="BH148">
            <v>0</v>
          </cell>
          <cell r="BJ148">
            <v>0</v>
          </cell>
          <cell r="BL148">
            <v>0</v>
          </cell>
          <cell r="BM148">
            <v>0</v>
          </cell>
          <cell r="BN148">
            <v>0</v>
          </cell>
          <cell r="BO148">
            <v>0</v>
          </cell>
          <cell r="BQ148">
            <v>0</v>
          </cell>
          <cell r="BR148">
            <v>0</v>
          </cell>
          <cell r="BS148">
            <v>0</v>
          </cell>
          <cell r="BT148">
            <v>0</v>
          </cell>
          <cell r="CB148">
            <v>0</v>
          </cell>
          <cell r="CC148">
            <v>0</v>
          </cell>
          <cell r="CD148">
            <v>0</v>
          </cell>
          <cell r="CE148">
            <v>0</v>
          </cell>
          <cell r="CF148">
            <v>0</v>
          </cell>
          <cell r="CI148">
            <v>0</v>
          </cell>
          <cell r="CJ148">
            <v>0</v>
          </cell>
          <cell r="CK148">
            <v>0</v>
          </cell>
          <cell r="CV148">
            <v>5.0947246059903392E-4</v>
          </cell>
          <cell r="DG148">
            <v>22163784</v>
          </cell>
          <cell r="DR148">
            <v>9481893.4399999995</v>
          </cell>
          <cell r="EC148">
            <v>2.3374850329471748</v>
          </cell>
          <cell r="EN148">
            <v>2.4095909012463064E-2</v>
          </cell>
        </row>
        <row r="149">
          <cell r="B149">
            <v>33400</v>
          </cell>
          <cell r="C149" t="str">
            <v>Winston-Salem-Forsyth County Schools</v>
          </cell>
          <cell r="D149">
            <v>1.7769357204634899E-2</v>
          </cell>
          <cell r="E149">
            <v>30745131.227268424</v>
          </cell>
          <cell r="F149">
            <v>23972683.905980468</v>
          </cell>
          <cell r="G149">
            <v>89100</v>
          </cell>
          <cell r="H149">
            <v>-8578984.0883257985</v>
          </cell>
          <cell r="I149">
            <v>-355014.54838490469</v>
          </cell>
          <cell r="J149">
            <v>25944589.471177764</v>
          </cell>
          <cell r="K149">
            <v>0</v>
          </cell>
          <cell r="L149">
            <v>-1363171.8010783424</v>
          </cell>
          <cell r="M149">
            <v>244630.94785356766</v>
          </cell>
          <cell r="N149">
            <v>9221.9410020614196</v>
          </cell>
          <cell r="O149">
            <v>-4161.7611508975397</v>
          </cell>
          <cell r="P149">
            <v>0</v>
          </cell>
          <cell r="Q149">
            <v>0</v>
          </cell>
          <cell r="R149">
            <v>0</v>
          </cell>
          <cell r="S149">
            <v>70704025.294342324</v>
          </cell>
          <cell r="T149">
            <v>445495.31000000238</v>
          </cell>
          <cell r="U149">
            <v>129722947.35588881</v>
          </cell>
          <cell r="V149">
            <v>978523.79141427064</v>
          </cell>
          <cell r="W149">
            <v>0</v>
          </cell>
          <cell r="X149">
            <v>131146966.45730309</v>
          </cell>
          <cell r="Y149">
            <v>0</v>
          </cell>
          <cell r="Z149">
            <v>0</v>
          </cell>
          <cell r="AA149">
            <v>0</v>
          </cell>
          <cell r="AB149">
            <v>1775072.7419245234</v>
          </cell>
          <cell r="AC149">
            <v>1775072.7419245234</v>
          </cell>
          <cell r="AD149" t="str">
            <v>N/A</v>
          </cell>
          <cell r="AE149">
            <v>25923305</v>
          </cell>
          <cell r="AF149">
            <v>25923306</v>
          </cell>
          <cell r="AG149">
            <v>25923306</v>
          </cell>
          <cell r="AH149">
            <v>25923306</v>
          </cell>
          <cell r="AI149">
            <v>25678675</v>
          </cell>
          <cell r="AJ149">
            <v>0</v>
          </cell>
          <cell r="AK149">
            <v>129371898</v>
          </cell>
          <cell r="AL149">
            <v>588665314</v>
          </cell>
          <cell r="AM149">
            <v>70704025.294342324</v>
          </cell>
          <cell r="AN149">
            <v>-15713796.310000002</v>
          </cell>
          <cell r="AO149">
            <v>128926398.40537857</v>
          </cell>
          <cell r="AP149">
            <v>0</v>
          </cell>
          <cell r="AQ149">
            <v>445495.31000000238</v>
          </cell>
          <cell r="AR149">
            <v>0</v>
          </cell>
          <cell r="AS149">
            <v>0</v>
          </cell>
          <cell r="AT149">
            <v>773027436.69972086</v>
          </cell>
          <cell r="AU149">
            <v>1.7755219836229876E-2</v>
          </cell>
          <cell r="AV149">
            <v>0</v>
          </cell>
          <cell r="AW149">
            <v>0</v>
          </cell>
          <cell r="AY149">
            <v>0</v>
          </cell>
          <cell r="AZ149">
            <v>0</v>
          </cell>
          <cell r="BA149">
            <v>0</v>
          </cell>
          <cell r="BB149">
            <v>0</v>
          </cell>
          <cell r="BC149">
            <v>0</v>
          </cell>
          <cell r="BD149">
            <v>0</v>
          </cell>
          <cell r="BE149">
            <v>0</v>
          </cell>
          <cell r="BF149">
            <v>0</v>
          </cell>
          <cell r="BG149">
            <v>0</v>
          </cell>
          <cell r="BH149">
            <v>0</v>
          </cell>
          <cell r="BJ149">
            <v>0</v>
          </cell>
          <cell r="BL149">
            <v>0</v>
          </cell>
          <cell r="BM149">
            <v>0</v>
          </cell>
          <cell r="BN149">
            <v>0</v>
          </cell>
          <cell r="BO149">
            <v>0</v>
          </cell>
          <cell r="BQ149">
            <v>0</v>
          </cell>
          <cell r="BR149">
            <v>0</v>
          </cell>
          <cell r="BS149">
            <v>0</v>
          </cell>
          <cell r="BT149">
            <v>0</v>
          </cell>
          <cell r="CB149">
            <v>0</v>
          </cell>
          <cell r="CC149">
            <v>0</v>
          </cell>
          <cell r="CD149">
            <v>0</v>
          </cell>
          <cell r="CE149">
            <v>0</v>
          </cell>
          <cell r="CF149">
            <v>0</v>
          </cell>
          <cell r="CI149">
            <v>0</v>
          </cell>
          <cell r="CJ149">
            <v>0</v>
          </cell>
          <cell r="CK149">
            <v>0</v>
          </cell>
          <cell r="CV149">
            <v>1.7769357204634899E-2</v>
          </cell>
          <cell r="DG149">
            <v>773027436</v>
          </cell>
          <cell r="DR149">
            <v>271727145.94999874</v>
          </cell>
          <cell r="EC149">
            <v>2.8448664313511278</v>
          </cell>
          <cell r="EN149">
            <v>2.4095909012463064E-2</v>
          </cell>
        </row>
        <row r="150">
          <cell r="B150">
            <v>33402</v>
          </cell>
          <cell r="C150" t="str">
            <v>Arts Based Elementary Charter</v>
          </cell>
          <cell r="D150">
            <v>1.4056542009747432E-4</v>
          </cell>
          <cell r="E150">
            <v>243210.95226706928</v>
          </cell>
          <cell r="F150">
            <v>189637.1571183879</v>
          </cell>
          <cell r="G150">
            <v>43162</v>
          </cell>
          <cell r="H150">
            <v>-67864.497769819078</v>
          </cell>
          <cell r="I150">
            <v>-2808.360964313486</v>
          </cell>
          <cell r="J150">
            <v>205236.0181786071</v>
          </cell>
          <cell r="K150">
            <v>0</v>
          </cell>
          <cell r="L150">
            <v>-10783.441104646583</v>
          </cell>
          <cell r="M150">
            <v>1935.1657776855752</v>
          </cell>
          <cell r="N150">
            <v>72.950641722187228</v>
          </cell>
          <cell r="O150">
            <v>-32.921827041029459</v>
          </cell>
          <cell r="P150">
            <v>0</v>
          </cell>
          <cell r="Q150">
            <v>0</v>
          </cell>
          <cell r="R150">
            <v>0</v>
          </cell>
          <cell r="S150">
            <v>601765.02231765189</v>
          </cell>
          <cell r="T150">
            <v>232721</v>
          </cell>
          <cell r="U150">
            <v>1026180.0908930356</v>
          </cell>
          <cell r="V150">
            <v>7740.6631107423009</v>
          </cell>
          <cell r="W150">
            <v>0</v>
          </cell>
          <cell r="X150">
            <v>1266641.7540037781</v>
          </cell>
          <cell r="Y150">
            <v>16910.510000000009</v>
          </cell>
          <cell r="Z150">
            <v>0</v>
          </cell>
          <cell r="AA150">
            <v>0</v>
          </cell>
          <cell r="AB150">
            <v>14041.804821567428</v>
          </cell>
          <cell r="AC150">
            <v>30952.314821567437</v>
          </cell>
          <cell r="AD150" t="str">
            <v>N/A</v>
          </cell>
          <cell r="AE150">
            <v>247525</v>
          </cell>
          <cell r="AF150">
            <v>247525</v>
          </cell>
          <cell r="AG150">
            <v>247525</v>
          </cell>
          <cell r="AH150">
            <v>247525</v>
          </cell>
          <cell r="AI150">
            <v>245590</v>
          </cell>
          <cell r="AJ150">
            <v>0</v>
          </cell>
          <cell r="AK150">
            <v>1235690</v>
          </cell>
          <cell r="AL150">
            <v>4381110</v>
          </cell>
          <cell r="AM150">
            <v>601765.02231765189</v>
          </cell>
          <cell r="AN150">
            <v>-103491.48999999999</v>
          </cell>
          <cell r="AO150">
            <v>1019878.9491822105</v>
          </cell>
          <cell r="AP150">
            <v>0</v>
          </cell>
          <cell r="AQ150">
            <v>215810.49</v>
          </cell>
          <cell r="AR150">
            <v>0</v>
          </cell>
          <cell r="AS150">
            <v>0</v>
          </cell>
          <cell r="AT150">
            <v>6115072.9714998621</v>
          </cell>
          <cell r="AU150">
            <v>1.3214227145512793E-4</v>
          </cell>
          <cell r="AV150">
            <v>0</v>
          </cell>
          <cell r="AW150">
            <v>0</v>
          </cell>
          <cell r="AY150">
            <v>0</v>
          </cell>
          <cell r="AZ150">
            <v>0</v>
          </cell>
          <cell r="BA150">
            <v>0</v>
          </cell>
          <cell r="BB150">
            <v>0</v>
          </cell>
          <cell r="BC150">
            <v>0</v>
          </cell>
          <cell r="BD150">
            <v>0</v>
          </cell>
          <cell r="BE150">
            <v>0</v>
          </cell>
          <cell r="BF150">
            <v>0</v>
          </cell>
          <cell r="BG150">
            <v>0</v>
          </cell>
          <cell r="BH150">
            <v>0</v>
          </cell>
          <cell r="BJ150">
            <v>0</v>
          </cell>
          <cell r="BL150">
            <v>0</v>
          </cell>
          <cell r="BM150">
            <v>0</v>
          </cell>
          <cell r="BN150">
            <v>0</v>
          </cell>
          <cell r="BO150">
            <v>0</v>
          </cell>
          <cell r="BQ150">
            <v>0</v>
          </cell>
          <cell r="BR150">
            <v>0</v>
          </cell>
          <cell r="BS150">
            <v>0</v>
          </cell>
          <cell r="BT150">
            <v>0</v>
          </cell>
          <cell r="CB150">
            <v>0</v>
          </cell>
          <cell r="CC150">
            <v>0</v>
          </cell>
          <cell r="CD150">
            <v>0</v>
          </cell>
          <cell r="CE150">
            <v>0</v>
          </cell>
          <cell r="CF150">
            <v>0</v>
          </cell>
          <cell r="CI150">
            <v>0</v>
          </cell>
          <cell r="CJ150">
            <v>0</v>
          </cell>
          <cell r="CK150">
            <v>0</v>
          </cell>
          <cell r="CV150">
            <v>1.4056542009747432E-4</v>
          </cell>
          <cell r="DG150">
            <v>6115074</v>
          </cell>
          <cell r="DR150">
            <v>1807378.6900000004</v>
          </cell>
          <cell r="EC150">
            <v>3.3833938807810102</v>
          </cell>
          <cell r="EN150">
            <v>2.4095909012463064E-2</v>
          </cell>
        </row>
        <row r="151">
          <cell r="B151">
            <v>33405</v>
          </cell>
          <cell r="C151" t="str">
            <v>Forsyth Technical Institute</v>
          </cell>
          <cell r="D151">
            <v>1.7860272560133689E-3</v>
          </cell>
          <cell r="E151">
            <v>3090243.5990923853</v>
          </cell>
          <cell r="F151">
            <v>2409533.8037723838</v>
          </cell>
          <cell r="G151">
            <v>19382</v>
          </cell>
          <cell r="H151">
            <v>-862287.77069427492</v>
          </cell>
          <cell r="I151">
            <v>-35683.09491416657</v>
          </cell>
          <cell r="J151">
            <v>2607733.2684557876</v>
          </cell>
          <cell r="K151">
            <v>0</v>
          </cell>
          <cell r="L151">
            <v>-137014.63498745495</v>
          </cell>
          <cell r="M151">
            <v>24588.25806129289</v>
          </cell>
          <cell r="N151">
            <v>926.91242532581816</v>
          </cell>
          <cell r="O151">
            <v>-418.30544363089109</v>
          </cell>
          <cell r="P151">
            <v>0</v>
          </cell>
          <cell r="Q151">
            <v>0</v>
          </cell>
          <cell r="R151">
            <v>0</v>
          </cell>
          <cell r="S151">
            <v>7117004.0357676493</v>
          </cell>
          <cell r="T151">
            <v>96910.160000000149</v>
          </cell>
          <cell r="U151">
            <v>13038666.342278937</v>
          </cell>
          <cell r="V151">
            <v>98353.032245171562</v>
          </cell>
          <cell r="W151">
            <v>0</v>
          </cell>
          <cell r="X151">
            <v>13233929.534524109</v>
          </cell>
          <cell r="Y151">
            <v>0</v>
          </cell>
          <cell r="Z151">
            <v>0</v>
          </cell>
          <cell r="AA151">
            <v>0</v>
          </cell>
          <cell r="AB151">
            <v>178415.47457083286</v>
          </cell>
          <cell r="AC151">
            <v>178415.47457083286</v>
          </cell>
          <cell r="AD151" t="str">
            <v>N/A</v>
          </cell>
          <cell r="AE151">
            <v>2616020</v>
          </cell>
          <cell r="AF151">
            <v>2616021</v>
          </cell>
          <cell r="AG151">
            <v>2616021</v>
          </cell>
          <cell r="AH151">
            <v>2616021</v>
          </cell>
          <cell r="AI151">
            <v>2591433</v>
          </cell>
          <cell r="AJ151">
            <v>0</v>
          </cell>
          <cell r="AK151">
            <v>13055516</v>
          </cell>
          <cell r="AL151">
            <v>59204762</v>
          </cell>
          <cell r="AM151">
            <v>7117004.0357676493</v>
          </cell>
          <cell r="AN151">
            <v>-1679024.1600000001</v>
          </cell>
          <cell r="AO151">
            <v>12958603.899953278</v>
          </cell>
          <cell r="AP151">
            <v>0</v>
          </cell>
          <cell r="AQ151">
            <v>96910.160000000149</v>
          </cell>
          <cell r="AR151">
            <v>0</v>
          </cell>
          <cell r="AS151">
            <v>0</v>
          </cell>
          <cell r="AT151">
            <v>77698255.935720921</v>
          </cell>
          <cell r="AU151">
            <v>1.7857236360827411E-3</v>
          </cell>
          <cell r="AV151">
            <v>0</v>
          </cell>
          <cell r="AW151">
            <v>0</v>
          </cell>
          <cell r="AY151">
            <v>0</v>
          </cell>
          <cell r="AZ151">
            <v>0</v>
          </cell>
          <cell r="BA151">
            <v>0</v>
          </cell>
          <cell r="BB151">
            <v>0</v>
          </cell>
          <cell r="BC151">
            <v>0</v>
          </cell>
          <cell r="BD151">
            <v>0</v>
          </cell>
          <cell r="BE151">
            <v>0</v>
          </cell>
          <cell r="BF151">
            <v>0</v>
          </cell>
          <cell r="BG151">
            <v>0</v>
          </cell>
          <cell r="BH151">
            <v>0</v>
          </cell>
          <cell r="BJ151">
            <v>0</v>
          </cell>
          <cell r="BL151">
            <v>0</v>
          </cell>
          <cell r="BM151">
            <v>0</v>
          </cell>
          <cell r="BN151">
            <v>0</v>
          </cell>
          <cell r="BO151">
            <v>0</v>
          </cell>
          <cell r="BQ151">
            <v>0</v>
          </cell>
          <cell r="BR151">
            <v>0</v>
          </cell>
          <cell r="BS151">
            <v>0</v>
          </cell>
          <cell r="BT151">
            <v>0</v>
          </cell>
          <cell r="CB151">
            <v>0</v>
          </cell>
          <cell r="CC151">
            <v>0</v>
          </cell>
          <cell r="CD151">
            <v>0</v>
          </cell>
          <cell r="CE151">
            <v>0</v>
          </cell>
          <cell r="CF151">
            <v>0</v>
          </cell>
          <cell r="CI151">
            <v>0</v>
          </cell>
          <cell r="CJ151">
            <v>0</v>
          </cell>
          <cell r="CK151">
            <v>0</v>
          </cell>
          <cell r="CV151">
            <v>1.7860272560133689E-3</v>
          </cell>
          <cell r="DG151">
            <v>77698256</v>
          </cell>
          <cell r="DR151">
            <v>29326717.320000004</v>
          </cell>
          <cell r="EC151">
            <v>2.6494017435429758</v>
          </cell>
          <cell r="EN151">
            <v>2.4095909012463064E-2</v>
          </cell>
        </row>
        <row r="152">
          <cell r="B152">
            <v>33500</v>
          </cell>
          <cell r="C152" t="str">
            <v>Franklin County Schools</v>
          </cell>
          <cell r="D152">
            <v>2.9704637198475579E-3</v>
          </cell>
          <cell r="E152">
            <v>5139594.8553913683</v>
          </cell>
          <cell r="F152">
            <v>4007459.9767466127</v>
          </cell>
          <cell r="G152">
            <v>596271</v>
          </cell>
          <cell r="H152">
            <v>-1434129.5914111184</v>
          </cell>
          <cell r="I152">
            <v>-59346.988405430755</v>
          </cell>
          <cell r="J152">
            <v>4337099.0218132632</v>
          </cell>
          <cell r="K152">
            <v>0</v>
          </cell>
          <cell r="L152">
            <v>-227878.382565593</v>
          </cell>
          <cell r="M152">
            <v>40894.408671203993</v>
          </cell>
          <cell r="N152">
            <v>1541.6112613264856</v>
          </cell>
          <cell r="O152">
            <v>-695.71230782549651</v>
          </cell>
          <cell r="P152">
            <v>0</v>
          </cell>
          <cell r="Q152">
            <v>0</v>
          </cell>
          <cell r="R152">
            <v>0</v>
          </cell>
          <cell r="S152">
            <v>12400810.199193807</v>
          </cell>
          <cell r="T152">
            <v>3054213</v>
          </cell>
          <cell r="U152">
            <v>21685495.109066315</v>
          </cell>
          <cell r="V152">
            <v>163577.63468481597</v>
          </cell>
          <cell r="W152">
            <v>0</v>
          </cell>
          <cell r="X152">
            <v>24903285.743751131</v>
          </cell>
          <cell r="Y152">
            <v>72861.060000000522</v>
          </cell>
          <cell r="Z152">
            <v>0</v>
          </cell>
          <cell r="AA152">
            <v>0</v>
          </cell>
          <cell r="AB152">
            <v>296734.94202715374</v>
          </cell>
          <cell r="AC152">
            <v>369596.00202715426</v>
          </cell>
          <cell r="AD152" t="str">
            <v>N/A</v>
          </cell>
          <cell r="AE152">
            <v>4914917</v>
          </cell>
          <cell r="AF152">
            <v>4914917</v>
          </cell>
          <cell r="AG152">
            <v>4914917</v>
          </cell>
          <cell r="AH152">
            <v>4914917</v>
          </cell>
          <cell r="AI152">
            <v>4874023</v>
          </cell>
          <cell r="AJ152">
            <v>0</v>
          </cell>
          <cell r="AK152">
            <v>24533691</v>
          </cell>
          <cell r="AL152">
            <v>94819163</v>
          </cell>
          <cell r="AM152">
            <v>12400810.199193807</v>
          </cell>
          <cell r="AN152">
            <v>-2528393.9399999995</v>
          </cell>
          <cell r="AO152">
            <v>21552337.801723979</v>
          </cell>
          <cell r="AP152">
            <v>0</v>
          </cell>
          <cell r="AQ152">
            <v>2981351.9399999995</v>
          </cell>
          <cell r="AR152">
            <v>0</v>
          </cell>
          <cell r="AS152">
            <v>0</v>
          </cell>
          <cell r="AT152">
            <v>129225269.00091779</v>
          </cell>
          <cell r="AU152">
            <v>2.8599189544238654E-3</v>
          </cell>
          <cell r="AV152">
            <v>0</v>
          </cell>
          <cell r="AW152">
            <v>0</v>
          </cell>
          <cell r="AY152">
            <v>0</v>
          </cell>
          <cell r="AZ152">
            <v>0</v>
          </cell>
          <cell r="BA152">
            <v>0</v>
          </cell>
          <cell r="BB152">
            <v>0</v>
          </cell>
          <cell r="BC152">
            <v>0</v>
          </cell>
          <cell r="BD152">
            <v>0</v>
          </cell>
          <cell r="BE152">
            <v>0</v>
          </cell>
          <cell r="BF152">
            <v>0</v>
          </cell>
          <cell r="BG152">
            <v>0</v>
          </cell>
          <cell r="BH152">
            <v>0</v>
          </cell>
          <cell r="BJ152">
            <v>0</v>
          </cell>
          <cell r="BL152">
            <v>0</v>
          </cell>
          <cell r="BM152">
            <v>0</v>
          </cell>
          <cell r="BN152">
            <v>0</v>
          </cell>
          <cell r="BO152">
            <v>0</v>
          </cell>
          <cell r="BQ152">
            <v>0</v>
          </cell>
          <cell r="BR152">
            <v>0</v>
          </cell>
          <cell r="BS152">
            <v>0</v>
          </cell>
          <cell r="BT152">
            <v>0</v>
          </cell>
          <cell r="CB152">
            <v>0</v>
          </cell>
          <cell r="CC152">
            <v>0</v>
          </cell>
          <cell r="CD152">
            <v>0</v>
          </cell>
          <cell r="CE152">
            <v>0</v>
          </cell>
          <cell r="CF152">
            <v>0</v>
          </cell>
          <cell r="CI152">
            <v>0</v>
          </cell>
          <cell r="CJ152">
            <v>0</v>
          </cell>
          <cell r="CK152">
            <v>0</v>
          </cell>
          <cell r="CV152">
            <v>2.9704637198475579E-3</v>
          </cell>
          <cell r="DG152">
            <v>129225268</v>
          </cell>
          <cell r="DR152">
            <v>43377886.109999992</v>
          </cell>
          <cell r="EC152">
            <v>2.9790586768636804</v>
          </cell>
          <cell r="EN152">
            <v>2.4095909012463064E-2</v>
          </cell>
        </row>
        <row r="153">
          <cell r="B153">
            <v>33501</v>
          </cell>
          <cell r="C153" t="str">
            <v>A Childs Garden Charter (AKA Cross Creek Charter)</v>
          </cell>
          <cell r="D153">
            <v>6.1684665278100188E-5</v>
          </cell>
          <cell r="E153">
            <v>106728.85388283155</v>
          </cell>
          <cell r="F153">
            <v>83218.935019911311</v>
          </cell>
          <cell r="G153">
            <v>14396</v>
          </cell>
          <cell r="H153">
            <v>-29781.142661507856</v>
          </cell>
          <cell r="I153">
            <v>-1232.3998743334789</v>
          </cell>
          <cell r="J153">
            <v>90064.221168894292</v>
          </cell>
          <cell r="K153">
            <v>0</v>
          </cell>
          <cell r="L153">
            <v>-4732.1236946111703</v>
          </cell>
          <cell r="M153">
            <v>849.21350621932925</v>
          </cell>
          <cell r="N153">
            <v>32.013107586028433</v>
          </cell>
          <cell r="O153">
            <v>-14.447165454783844</v>
          </cell>
          <cell r="P153">
            <v>0</v>
          </cell>
          <cell r="Q153">
            <v>0</v>
          </cell>
          <cell r="R153">
            <v>0</v>
          </cell>
          <cell r="S153">
            <v>259529.12328953523</v>
          </cell>
          <cell r="T153">
            <v>76357</v>
          </cell>
          <cell r="U153">
            <v>450321.10584447143</v>
          </cell>
          <cell r="V153">
            <v>3396.854024877317</v>
          </cell>
          <cell r="W153">
            <v>0</v>
          </cell>
          <cell r="X153">
            <v>530074.95986934868</v>
          </cell>
          <cell r="Y153">
            <v>4382.8700000000026</v>
          </cell>
          <cell r="Z153">
            <v>0</v>
          </cell>
          <cell r="AA153">
            <v>0</v>
          </cell>
          <cell r="AB153">
            <v>6161.9993716673944</v>
          </cell>
          <cell r="AC153">
            <v>10544.869371667397</v>
          </cell>
          <cell r="AD153" t="str">
            <v>N/A</v>
          </cell>
          <cell r="AE153">
            <v>104075</v>
          </cell>
          <cell r="AF153">
            <v>104077</v>
          </cell>
          <cell r="AG153">
            <v>104077</v>
          </cell>
          <cell r="AH153">
            <v>104077</v>
          </cell>
          <cell r="AI153">
            <v>103228</v>
          </cell>
          <cell r="AJ153">
            <v>0</v>
          </cell>
          <cell r="AK153">
            <v>519534</v>
          </cell>
          <cell r="AL153">
            <v>1953495</v>
          </cell>
          <cell r="AM153">
            <v>259529.12328953523</v>
          </cell>
          <cell r="AN153">
            <v>-49061.13</v>
          </cell>
          <cell r="AO153">
            <v>447555.9604976814</v>
          </cell>
          <cell r="AP153">
            <v>0</v>
          </cell>
          <cell r="AQ153">
            <v>71974.13</v>
          </cell>
          <cell r="AR153">
            <v>0</v>
          </cell>
          <cell r="AS153">
            <v>0</v>
          </cell>
          <cell r="AT153">
            <v>2683493.0837872168</v>
          </cell>
          <cell r="AU153">
            <v>5.8920963816648025E-5</v>
          </cell>
          <cell r="AV153">
            <v>0</v>
          </cell>
          <cell r="AW153">
            <v>0</v>
          </cell>
          <cell r="AY153">
            <v>0</v>
          </cell>
          <cell r="AZ153">
            <v>0</v>
          </cell>
          <cell r="BA153">
            <v>0</v>
          </cell>
          <cell r="BB153">
            <v>0</v>
          </cell>
          <cell r="BC153">
            <v>0</v>
          </cell>
          <cell r="BD153">
            <v>0</v>
          </cell>
          <cell r="BE153">
            <v>0</v>
          </cell>
          <cell r="BF153">
            <v>0</v>
          </cell>
          <cell r="BG153">
            <v>0</v>
          </cell>
          <cell r="BH153">
            <v>0</v>
          </cell>
          <cell r="BJ153">
            <v>0</v>
          </cell>
          <cell r="BL153">
            <v>0</v>
          </cell>
          <cell r="BM153">
            <v>0</v>
          </cell>
          <cell r="BN153">
            <v>0</v>
          </cell>
          <cell r="BO153">
            <v>0</v>
          </cell>
          <cell r="BQ153">
            <v>0</v>
          </cell>
          <cell r="BR153">
            <v>0</v>
          </cell>
          <cell r="BS153">
            <v>0</v>
          </cell>
          <cell r="BT153">
            <v>0</v>
          </cell>
          <cell r="CB153">
            <v>0</v>
          </cell>
          <cell r="CC153">
            <v>0</v>
          </cell>
          <cell r="CD153">
            <v>0</v>
          </cell>
          <cell r="CE153">
            <v>0</v>
          </cell>
          <cell r="CF153">
            <v>0</v>
          </cell>
          <cell r="CI153">
            <v>0</v>
          </cell>
          <cell r="CJ153">
            <v>0</v>
          </cell>
          <cell r="CK153">
            <v>0</v>
          </cell>
          <cell r="CV153">
            <v>6.1684665278100188E-5</v>
          </cell>
          <cell r="DG153">
            <v>2683493</v>
          </cell>
          <cell r="DR153">
            <v>814819.99</v>
          </cell>
          <cell r="EC153">
            <v>3.2933568554202997</v>
          </cell>
          <cell r="EN153">
            <v>2.4095909012463064E-2</v>
          </cell>
        </row>
        <row r="154">
          <cell r="B154">
            <v>33600</v>
          </cell>
          <cell r="C154" t="str">
            <v>Gaston County Schools</v>
          </cell>
          <cell r="D154">
            <v>9.4147007227892501E-3</v>
          </cell>
          <cell r="E154">
            <v>16289627.466778236</v>
          </cell>
          <cell r="F154">
            <v>12701396.111163935</v>
          </cell>
          <cell r="G154">
            <v>1617097</v>
          </cell>
          <cell r="H154">
            <v>-4545384.8874224313</v>
          </cell>
          <cell r="I154">
            <v>-188096.60286463556</v>
          </cell>
          <cell r="J154">
            <v>13746166.641472859</v>
          </cell>
          <cell r="K154">
            <v>0</v>
          </cell>
          <cell r="L154">
            <v>-722246.41516861704</v>
          </cell>
          <cell r="M154">
            <v>129612.29464017207</v>
          </cell>
          <cell r="N154">
            <v>4886.0413811131648</v>
          </cell>
          <cell r="O154">
            <v>-2205.0170562844701</v>
          </cell>
          <cell r="P154">
            <v>0</v>
          </cell>
          <cell r="Q154">
            <v>0</v>
          </cell>
          <cell r="R154">
            <v>0</v>
          </cell>
          <cell r="S154">
            <v>39030852.632924341</v>
          </cell>
          <cell r="T154">
            <v>8281272</v>
          </cell>
          <cell r="U154">
            <v>68730833.207364291</v>
          </cell>
          <cell r="V154">
            <v>518449.17856068828</v>
          </cell>
          <cell r="W154">
            <v>0</v>
          </cell>
          <cell r="X154">
            <v>77530554.38592498</v>
          </cell>
          <cell r="Y154">
            <v>195786.12000000011</v>
          </cell>
          <cell r="Z154">
            <v>0</v>
          </cell>
          <cell r="AA154">
            <v>0</v>
          </cell>
          <cell r="AB154">
            <v>940483.01432317775</v>
          </cell>
          <cell r="AC154">
            <v>1136269.1343231779</v>
          </cell>
          <cell r="AD154" t="str">
            <v>N/A</v>
          </cell>
          <cell r="AE154">
            <v>15304779</v>
          </cell>
          <cell r="AF154">
            <v>15304780</v>
          </cell>
          <cell r="AG154">
            <v>15304780</v>
          </cell>
          <cell r="AH154">
            <v>15304780</v>
          </cell>
          <cell r="AI154">
            <v>15175168</v>
          </cell>
          <cell r="AJ154">
            <v>0</v>
          </cell>
          <cell r="AK154">
            <v>76394287</v>
          </cell>
          <cell r="AL154">
            <v>302202104</v>
          </cell>
          <cell r="AM154">
            <v>39030852.632924341</v>
          </cell>
          <cell r="AN154">
            <v>-8055759.8799999999</v>
          </cell>
          <cell r="AO154">
            <v>68308799.371601805</v>
          </cell>
          <cell r="AP154">
            <v>0</v>
          </cell>
          <cell r="AQ154">
            <v>8085485.8799999999</v>
          </cell>
          <cell r="AR154">
            <v>0</v>
          </cell>
          <cell r="AS154">
            <v>0</v>
          </cell>
          <cell r="AT154">
            <v>409571482.00452614</v>
          </cell>
          <cell r="AU154">
            <v>9.1149668153587826E-3</v>
          </cell>
          <cell r="AV154">
            <v>0</v>
          </cell>
          <cell r="AW154">
            <v>0</v>
          </cell>
          <cell r="AY154">
            <v>0</v>
          </cell>
          <cell r="AZ154">
            <v>0</v>
          </cell>
          <cell r="BA154">
            <v>0</v>
          </cell>
          <cell r="BB154">
            <v>0</v>
          </cell>
          <cell r="BC154">
            <v>0</v>
          </cell>
          <cell r="BD154">
            <v>0</v>
          </cell>
          <cell r="BE154">
            <v>0</v>
          </cell>
          <cell r="BF154">
            <v>0</v>
          </cell>
          <cell r="BG154">
            <v>0</v>
          </cell>
          <cell r="BH154">
            <v>0</v>
          </cell>
          <cell r="BJ154">
            <v>0</v>
          </cell>
          <cell r="BL154">
            <v>0</v>
          </cell>
          <cell r="BM154">
            <v>0</v>
          </cell>
          <cell r="BN154">
            <v>0</v>
          </cell>
          <cell r="BO154">
            <v>0</v>
          </cell>
          <cell r="BQ154">
            <v>0</v>
          </cell>
          <cell r="BR154">
            <v>0</v>
          </cell>
          <cell r="BS154">
            <v>0</v>
          </cell>
          <cell r="BT154">
            <v>0</v>
          </cell>
          <cell r="CB154">
            <v>0</v>
          </cell>
          <cell r="CC154">
            <v>0</v>
          </cell>
          <cell r="CD154">
            <v>0</v>
          </cell>
          <cell r="CE154">
            <v>0</v>
          </cell>
          <cell r="CF154">
            <v>0</v>
          </cell>
          <cell r="CI154">
            <v>0</v>
          </cell>
          <cell r="CJ154">
            <v>0</v>
          </cell>
          <cell r="CK154">
            <v>0</v>
          </cell>
          <cell r="CV154">
            <v>9.4147007227892501E-3</v>
          </cell>
          <cell r="DG154">
            <v>409571482</v>
          </cell>
          <cell r="DR154">
            <v>138243699.03999978</v>
          </cell>
          <cell r="EC154">
            <v>2.9626773939367288</v>
          </cell>
          <cell r="EN154">
            <v>2.4095909012463064E-2</v>
          </cell>
        </row>
        <row r="155">
          <cell r="B155">
            <v>33605</v>
          </cell>
          <cell r="C155" t="str">
            <v>Gaston College</v>
          </cell>
          <cell r="D155">
            <v>1.2534016746131289E-3</v>
          </cell>
          <cell r="E155">
            <v>2168677.1514957808</v>
          </cell>
          <cell r="F155">
            <v>1690967.3099986792</v>
          </cell>
          <cell r="G155">
            <v>48046</v>
          </cell>
          <cell r="H155">
            <v>-605137.98551937437</v>
          </cell>
          <cell r="I155">
            <v>-25041.751613929919</v>
          </cell>
          <cell r="J155">
            <v>1830060.1150525704</v>
          </cell>
          <cell r="K155">
            <v>0</v>
          </cell>
          <cell r="L155">
            <v>-96154.396502948541</v>
          </cell>
          <cell r="M155">
            <v>17255.595470942571</v>
          </cell>
          <cell r="N155">
            <v>650.49040109072166</v>
          </cell>
          <cell r="O155">
            <v>-293.55920621114092</v>
          </cell>
          <cell r="P155">
            <v>0</v>
          </cell>
          <cell r="Q155">
            <v>0</v>
          </cell>
          <cell r="R155">
            <v>0</v>
          </cell>
          <cell r="S155">
            <v>5029028.9695766</v>
          </cell>
          <cell r="T155">
            <v>240228.45999999996</v>
          </cell>
          <cell r="U155">
            <v>9150300.575262852</v>
          </cell>
          <cell r="V155">
            <v>69022.381883770286</v>
          </cell>
          <cell r="W155">
            <v>0</v>
          </cell>
          <cell r="X155">
            <v>9459551.4171466231</v>
          </cell>
          <cell r="Y155">
            <v>0</v>
          </cell>
          <cell r="Z155">
            <v>0</v>
          </cell>
          <cell r="AA155">
            <v>0</v>
          </cell>
          <cell r="AB155">
            <v>125208.75806964959</v>
          </cell>
          <cell r="AC155">
            <v>125208.75806964959</v>
          </cell>
          <cell r="AD155" t="str">
            <v>N/A</v>
          </cell>
          <cell r="AE155">
            <v>1870320</v>
          </cell>
          <cell r="AF155">
            <v>1870320</v>
          </cell>
          <cell r="AG155">
            <v>1870320</v>
          </cell>
          <cell r="AH155">
            <v>1870320</v>
          </cell>
          <cell r="AI155">
            <v>1853064</v>
          </cell>
          <cell r="AJ155">
            <v>0</v>
          </cell>
          <cell r="AK155">
            <v>9334344</v>
          </cell>
          <cell r="AL155">
            <v>41442769</v>
          </cell>
          <cell r="AM155">
            <v>5029028.9695766</v>
          </cell>
          <cell r="AN155">
            <v>-1278907.46</v>
          </cell>
          <cell r="AO155">
            <v>9094114.1990769729</v>
          </cell>
          <cell r="AP155">
            <v>0</v>
          </cell>
          <cell r="AQ155">
            <v>240228.45999999996</v>
          </cell>
          <cell r="AR155">
            <v>0</v>
          </cell>
          <cell r="AS155">
            <v>0</v>
          </cell>
          <cell r="AT155">
            <v>54527233.16865357</v>
          </cell>
          <cell r="AU155">
            <v>1.2499895237390113E-3</v>
          </cell>
          <cell r="AV155">
            <v>0</v>
          </cell>
          <cell r="AW155">
            <v>0</v>
          </cell>
          <cell r="AY155">
            <v>0</v>
          </cell>
          <cell r="AZ155">
            <v>0</v>
          </cell>
          <cell r="BA155">
            <v>0</v>
          </cell>
          <cell r="BB155">
            <v>0</v>
          </cell>
          <cell r="BC155">
            <v>0</v>
          </cell>
          <cell r="BD155">
            <v>0</v>
          </cell>
          <cell r="BE155">
            <v>0</v>
          </cell>
          <cell r="BF155">
            <v>0</v>
          </cell>
          <cell r="BG155">
            <v>0</v>
          </cell>
          <cell r="BH155">
            <v>0</v>
          </cell>
          <cell r="BJ155">
            <v>0</v>
          </cell>
          <cell r="BL155">
            <v>0</v>
          </cell>
          <cell r="BM155">
            <v>0</v>
          </cell>
          <cell r="BN155">
            <v>0</v>
          </cell>
          <cell r="BO155">
            <v>0</v>
          </cell>
          <cell r="BQ155">
            <v>0</v>
          </cell>
          <cell r="BR155">
            <v>0</v>
          </cell>
          <cell r="BS155">
            <v>0</v>
          </cell>
          <cell r="BT155">
            <v>0</v>
          </cell>
          <cell r="CB155">
            <v>0</v>
          </cell>
          <cell r="CC155">
            <v>0</v>
          </cell>
          <cell r="CD155">
            <v>0</v>
          </cell>
          <cell r="CE155">
            <v>0</v>
          </cell>
          <cell r="CF155">
            <v>0</v>
          </cell>
          <cell r="CI155">
            <v>0</v>
          </cell>
          <cell r="CJ155">
            <v>0</v>
          </cell>
          <cell r="CK155">
            <v>0</v>
          </cell>
          <cell r="CV155">
            <v>1.2534016746131289E-3</v>
          </cell>
          <cell r="DG155">
            <v>54527233</v>
          </cell>
          <cell r="DR155">
            <v>21891172.329999983</v>
          </cell>
          <cell r="EC155">
            <v>2.4908320202328809</v>
          </cell>
          <cell r="EN155">
            <v>2.4095909012463064E-2</v>
          </cell>
        </row>
        <row r="156">
          <cell r="B156">
            <v>33700</v>
          </cell>
          <cell r="C156" t="str">
            <v>Gates County Schools</v>
          </cell>
          <cell r="D156">
            <v>6.6795511279260232E-4</v>
          </cell>
          <cell r="E156">
            <v>1155718.0915568967</v>
          </cell>
          <cell r="F156">
            <v>901139.90044523915</v>
          </cell>
          <cell r="G156">
            <v>-246088</v>
          </cell>
          <cell r="H156">
            <v>-322486.41402002476</v>
          </cell>
          <cell r="I156">
            <v>-13345.096278868243</v>
          </cell>
          <cell r="J156">
            <v>975264.38278015214</v>
          </cell>
          <cell r="K156">
            <v>0</v>
          </cell>
          <cell r="L156">
            <v>-51242.009694502478</v>
          </cell>
          <cell r="M156">
            <v>9195.7458271743017</v>
          </cell>
          <cell r="N156">
            <v>346.65534443710476</v>
          </cell>
          <cell r="O156">
            <v>-156.44176696715539</v>
          </cell>
          <cell r="P156">
            <v>0</v>
          </cell>
          <cell r="Q156">
            <v>0</v>
          </cell>
          <cell r="R156">
            <v>0</v>
          </cell>
          <cell r="S156">
            <v>2408346.8141935365</v>
          </cell>
          <cell r="T156">
            <v>0</v>
          </cell>
          <cell r="U156">
            <v>4876321.9139007609</v>
          </cell>
          <cell r="V156">
            <v>36782.983308697207</v>
          </cell>
          <cell r="W156">
            <v>0</v>
          </cell>
          <cell r="X156">
            <v>4913104.8972094581</v>
          </cell>
          <cell r="Y156">
            <v>1230442.92</v>
          </cell>
          <cell r="Z156">
            <v>0</v>
          </cell>
          <cell r="AA156">
            <v>0</v>
          </cell>
          <cell r="AB156">
            <v>66725.481394341215</v>
          </cell>
          <cell r="AC156">
            <v>1297168.4013943411</v>
          </cell>
          <cell r="AD156" t="str">
            <v>N/A</v>
          </cell>
          <cell r="AE156">
            <v>725027</v>
          </cell>
          <cell r="AF156">
            <v>725027</v>
          </cell>
          <cell r="AG156">
            <v>725027</v>
          </cell>
          <cell r="AH156">
            <v>725027</v>
          </cell>
          <cell r="AI156">
            <v>715831</v>
          </cell>
          <cell r="AJ156">
            <v>0</v>
          </cell>
          <cell r="AK156">
            <v>3615939</v>
          </cell>
          <cell r="AL156">
            <v>23615834</v>
          </cell>
          <cell r="AM156">
            <v>2408346.8141935365</v>
          </cell>
          <cell r="AN156">
            <v>-581800.07999999996</v>
          </cell>
          <cell r="AO156">
            <v>4846379.4158151178</v>
          </cell>
          <cell r="AP156">
            <v>0</v>
          </cell>
          <cell r="AQ156">
            <v>-1230442.92</v>
          </cell>
          <cell r="AR156">
            <v>0</v>
          </cell>
          <cell r="AS156">
            <v>0</v>
          </cell>
          <cell r="AT156">
            <v>29058317.230008654</v>
          </cell>
          <cell r="AU156">
            <v>7.1229664502386436E-4</v>
          </cell>
          <cell r="AV156">
            <v>0</v>
          </cell>
          <cell r="AW156">
            <v>0</v>
          </cell>
          <cell r="AY156">
            <v>0</v>
          </cell>
          <cell r="AZ156">
            <v>0</v>
          </cell>
          <cell r="BA156">
            <v>0</v>
          </cell>
          <cell r="BB156">
            <v>0</v>
          </cell>
          <cell r="BC156">
            <v>0</v>
          </cell>
          <cell r="BD156">
            <v>0</v>
          </cell>
          <cell r="BE156">
            <v>0</v>
          </cell>
          <cell r="BF156">
            <v>0</v>
          </cell>
          <cell r="BG156">
            <v>0</v>
          </cell>
          <cell r="BH156">
            <v>0</v>
          </cell>
          <cell r="BJ156">
            <v>0</v>
          </cell>
          <cell r="BL156">
            <v>0</v>
          </cell>
          <cell r="BM156">
            <v>0</v>
          </cell>
          <cell r="BN156">
            <v>0</v>
          </cell>
          <cell r="BO156">
            <v>0</v>
          </cell>
          <cell r="BQ156">
            <v>0</v>
          </cell>
          <cell r="BR156">
            <v>0</v>
          </cell>
          <cell r="BS156">
            <v>0</v>
          </cell>
          <cell r="BT156">
            <v>0</v>
          </cell>
          <cell r="CB156">
            <v>0</v>
          </cell>
          <cell r="CC156">
            <v>0</v>
          </cell>
          <cell r="CD156">
            <v>0</v>
          </cell>
          <cell r="CE156">
            <v>0</v>
          </cell>
          <cell r="CF156">
            <v>0</v>
          </cell>
          <cell r="CI156">
            <v>0</v>
          </cell>
          <cell r="CJ156">
            <v>0</v>
          </cell>
          <cell r="CK156">
            <v>0</v>
          </cell>
          <cell r="CV156">
            <v>6.6795511279260232E-4</v>
          </cell>
          <cell r="DG156">
            <v>29058318</v>
          </cell>
          <cell r="DR156">
            <v>10624542.059999999</v>
          </cell>
          <cell r="EC156">
            <v>2.7350183975835289</v>
          </cell>
          <cell r="EN156">
            <v>2.4095909012463064E-2</v>
          </cell>
        </row>
        <row r="157">
          <cell r="B157">
            <v>33800</v>
          </cell>
          <cell r="C157" t="str">
            <v>Graham County Schools</v>
          </cell>
          <cell r="D157">
            <v>5.0504283975162081E-4</v>
          </cell>
          <cell r="E157">
            <v>873841.87310420605</v>
          </cell>
          <cell r="F157">
            <v>681354.54855881585</v>
          </cell>
          <cell r="G157">
            <v>34712</v>
          </cell>
          <cell r="H157">
            <v>-243832.93307998165</v>
          </cell>
          <cell r="I157">
            <v>-10090.266834339065</v>
          </cell>
          <cell r="J157">
            <v>737400.28926290281</v>
          </cell>
          <cell r="K157">
            <v>0</v>
          </cell>
          <cell r="L157">
            <v>-38744.235346136324</v>
          </cell>
          <cell r="M157">
            <v>6952.9306644176386</v>
          </cell>
          <cell r="N157">
            <v>262.10713297429618</v>
          </cell>
          <cell r="O157">
            <v>-118.28608349822711</v>
          </cell>
          <cell r="P157">
            <v>0</v>
          </cell>
          <cell r="Q157">
            <v>0</v>
          </cell>
          <cell r="R157">
            <v>0</v>
          </cell>
          <cell r="S157">
            <v>2041738.027379361</v>
          </cell>
          <cell r="T157">
            <v>173558.58999999997</v>
          </cell>
          <cell r="U157">
            <v>3687001.4463145137</v>
          </cell>
          <cell r="V157">
            <v>27811.722657670554</v>
          </cell>
          <cell r="W157">
            <v>0</v>
          </cell>
          <cell r="X157">
            <v>3888371.7589721843</v>
          </cell>
          <cell r="Y157">
            <v>0</v>
          </cell>
          <cell r="Z157">
            <v>0</v>
          </cell>
          <cell r="AA157">
            <v>0</v>
          </cell>
          <cell r="AB157">
            <v>50451.334171695329</v>
          </cell>
          <cell r="AC157">
            <v>50451.334171695329</v>
          </cell>
          <cell r="AD157" t="str">
            <v>N/A</v>
          </cell>
          <cell r="AE157">
            <v>768975</v>
          </cell>
          <cell r="AF157">
            <v>768975</v>
          </cell>
          <cell r="AG157">
            <v>768975</v>
          </cell>
          <cell r="AH157">
            <v>768975</v>
          </cell>
          <cell r="AI157">
            <v>762022</v>
          </cell>
          <cell r="AJ157">
            <v>0</v>
          </cell>
          <cell r="AK157">
            <v>3837922</v>
          </cell>
          <cell r="AL157">
            <v>16539444</v>
          </cell>
          <cell r="AM157">
            <v>2041738.027379361</v>
          </cell>
          <cell r="AN157">
            <v>-448022.58999999997</v>
          </cell>
          <cell r="AO157">
            <v>3664361.8348004892</v>
          </cell>
          <cell r="AP157">
            <v>0</v>
          </cell>
          <cell r="AQ157">
            <v>173558.58999999997</v>
          </cell>
          <cell r="AR157">
            <v>0</v>
          </cell>
          <cell r="AS157">
            <v>0</v>
          </cell>
          <cell r="AT157">
            <v>21971079.862179849</v>
          </cell>
          <cell r="AU157">
            <v>4.9885979553380099E-4</v>
          </cell>
          <cell r="AV157">
            <v>0</v>
          </cell>
          <cell r="AW157">
            <v>0</v>
          </cell>
          <cell r="AY157">
            <v>0</v>
          </cell>
          <cell r="AZ157">
            <v>0</v>
          </cell>
          <cell r="BA157">
            <v>0</v>
          </cell>
          <cell r="BB157">
            <v>0</v>
          </cell>
          <cell r="BC157">
            <v>0</v>
          </cell>
          <cell r="BD157">
            <v>0</v>
          </cell>
          <cell r="BE157">
            <v>0</v>
          </cell>
          <cell r="BF157">
            <v>0</v>
          </cell>
          <cell r="BG157">
            <v>0</v>
          </cell>
          <cell r="BH157">
            <v>0</v>
          </cell>
          <cell r="BJ157">
            <v>0</v>
          </cell>
          <cell r="BL157">
            <v>0</v>
          </cell>
          <cell r="BM157">
            <v>0</v>
          </cell>
          <cell r="BN157">
            <v>0</v>
          </cell>
          <cell r="BO157">
            <v>0</v>
          </cell>
          <cell r="BQ157">
            <v>0</v>
          </cell>
          <cell r="BR157">
            <v>0</v>
          </cell>
          <cell r="BS157">
            <v>0</v>
          </cell>
          <cell r="BT157">
            <v>0</v>
          </cell>
          <cell r="CB157">
            <v>0</v>
          </cell>
          <cell r="CC157">
            <v>0</v>
          </cell>
          <cell r="CD157">
            <v>0</v>
          </cell>
          <cell r="CE157">
            <v>0</v>
          </cell>
          <cell r="CF157">
            <v>0</v>
          </cell>
          <cell r="CI157">
            <v>0</v>
          </cell>
          <cell r="CJ157">
            <v>0</v>
          </cell>
          <cell r="CK157">
            <v>0</v>
          </cell>
          <cell r="CV157">
            <v>5.0504283975162081E-4</v>
          </cell>
          <cell r="DG157">
            <v>21971080</v>
          </cell>
          <cell r="DR157">
            <v>7657986.129999998</v>
          </cell>
          <cell r="EC157">
            <v>2.8690414982509256</v>
          </cell>
          <cell r="EN157">
            <v>2.4095909012463064E-2</v>
          </cell>
        </row>
        <row r="158">
          <cell r="B158">
            <v>33900</v>
          </cell>
          <cell r="C158" t="str">
            <v>Granville County Schools And Oxford Orphanage</v>
          </cell>
          <cell r="D158">
            <v>2.6348934399150169E-3</v>
          </cell>
          <cell r="E158">
            <v>4558980.0265214704</v>
          </cell>
          <cell r="F158">
            <v>3554741.2792483214</v>
          </cell>
          <cell r="G158">
            <v>150072</v>
          </cell>
          <cell r="H158">
            <v>-1272117.4229965294</v>
          </cell>
          <cell r="I158">
            <v>-52642.619192200407</v>
          </cell>
          <cell r="J158">
            <v>3847141.3350317138</v>
          </cell>
          <cell r="K158">
            <v>0</v>
          </cell>
          <cell r="L158">
            <v>-202135.19232995025</v>
          </cell>
          <cell r="M158">
            <v>36274.60871411988</v>
          </cell>
          <cell r="N158">
            <v>1367.4569974470955</v>
          </cell>
          <cell r="O158">
            <v>-617.11839256249607</v>
          </cell>
          <cell r="P158">
            <v>0</v>
          </cell>
          <cell r="Q158">
            <v>0</v>
          </cell>
          <cell r="R158">
            <v>0</v>
          </cell>
          <cell r="S158">
            <v>10621064.35360183</v>
          </cell>
          <cell r="T158">
            <v>750361.99000000022</v>
          </cell>
          <cell r="U158">
            <v>19235706.675158568</v>
          </cell>
          <cell r="V158">
            <v>145098.43485647952</v>
          </cell>
          <cell r="W158">
            <v>0</v>
          </cell>
          <cell r="X158">
            <v>20131167.100015048</v>
          </cell>
          <cell r="Y158">
            <v>0</v>
          </cell>
          <cell r="Z158">
            <v>0</v>
          </cell>
          <cell r="AA158">
            <v>0</v>
          </cell>
          <cell r="AB158">
            <v>263213.09596100199</v>
          </cell>
          <cell r="AC158">
            <v>263213.09596100199</v>
          </cell>
          <cell r="AD158" t="str">
            <v>N/A</v>
          </cell>
          <cell r="AE158">
            <v>3980845</v>
          </cell>
          <cell r="AF158">
            <v>3980845</v>
          </cell>
          <cell r="AG158">
            <v>3980845</v>
          </cell>
          <cell r="AH158">
            <v>3980845</v>
          </cell>
          <cell r="AI158">
            <v>3944571</v>
          </cell>
          <cell r="AJ158">
            <v>0</v>
          </cell>
          <cell r="AK158">
            <v>19867951</v>
          </cell>
          <cell r="AL158">
            <v>86459269</v>
          </cell>
          <cell r="AM158">
            <v>10621064.35360183</v>
          </cell>
          <cell r="AN158">
            <v>-2321466.9900000002</v>
          </cell>
          <cell r="AO158">
            <v>19117592.014054049</v>
          </cell>
          <cell r="AP158">
            <v>0</v>
          </cell>
          <cell r="AQ158">
            <v>750361.99000000022</v>
          </cell>
          <cell r="AR158">
            <v>0</v>
          </cell>
          <cell r="AS158">
            <v>0</v>
          </cell>
          <cell r="AT158">
            <v>114626820.36765587</v>
          </cell>
          <cell r="AU158">
            <v>2.6077692770783891E-3</v>
          </cell>
          <cell r="AV158">
            <v>0</v>
          </cell>
          <cell r="AW158">
            <v>0</v>
          </cell>
          <cell r="AY158">
            <v>0</v>
          </cell>
          <cell r="AZ158">
            <v>0</v>
          </cell>
          <cell r="BA158">
            <v>0</v>
          </cell>
          <cell r="BB158">
            <v>0</v>
          </cell>
          <cell r="BC158">
            <v>0</v>
          </cell>
          <cell r="BD158">
            <v>0</v>
          </cell>
          <cell r="BE158">
            <v>0</v>
          </cell>
          <cell r="BF158">
            <v>0</v>
          </cell>
          <cell r="BG158">
            <v>0</v>
          </cell>
          <cell r="BH158">
            <v>0</v>
          </cell>
          <cell r="BJ158">
            <v>0</v>
          </cell>
          <cell r="BL158">
            <v>0</v>
          </cell>
          <cell r="BM158">
            <v>0</v>
          </cell>
          <cell r="BN158">
            <v>0</v>
          </cell>
          <cell r="BO158">
            <v>0</v>
          </cell>
          <cell r="BQ158">
            <v>0</v>
          </cell>
          <cell r="BR158">
            <v>0</v>
          </cell>
          <cell r="BS158">
            <v>0</v>
          </cell>
          <cell r="BT158">
            <v>0</v>
          </cell>
          <cell r="CB158">
            <v>0</v>
          </cell>
          <cell r="CC158">
            <v>0</v>
          </cell>
          <cell r="CD158">
            <v>0</v>
          </cell>
          <cell r="CE158">
            <v>0</v>
          </cell>
          <cell r="CF158">
            <v>0</v>
          </cell>
          <cell r="CI158">
            <v>0</v>
          </cell>
          <cell r="CJ158">
            <v>0</v>
          </cell>
          <cell r="CK158">
            <v>0</v>
          </cell>
          <cell r="CV158">
            <v>2.6348934399150169E-3</v>
          </cell>
          <cell r="DG158">
            <v>114626821</v>
          </cell>
          <cell r="DR158">
            <v>40592529.850000031</v>
          </cell>
          <cell r="EC158">
            <v>2.823840283509699</v>
          </cell>
          <cell r="EN158">
            <v>2.4095909012463064E-2</v>
          </cell>
        </row>
        <row r="159">
          <cell r="B159">
            <v>34000</v>
          </cell>
          <cell r="C159" t="str">
            <v>Greene County Schools</v>
          </cell>
          <cell r="D159">
            <v>1.1494173860556655E-3</v>
          </cell>
          <cell r="E159">
            <v>1988760.0863787907</v>
          </cell>
          <cell r="F159">
            <v>1550681.8482304772</v>
          </cell>
          <cell r="G159">
            <v>-229834</v>
          </cell>
          <cell r="H159">
            <v>-554934.73130499735</v>
          </cell>
          <cell r="I159">
            <v>-22964.246231139568</v>
          </cell>
          <cell r="J159">
            <v>1678235.282729869</v>
          </cell>
          <cell r="K159">
            <v>0</v>
          </cell>
          <cell r="L159">
            <v>-88177.2677703597</v>
          </cell>
          <cell r="M159">
            <v>15824.042557759192</v>
          </cell>
          <cell r="N159">
            <v>596.52463501516934</v>
          </cell>
          <cell r="O159">
            <v>-269.20504598809742</v>
          </cell>
          <cell r="P159">
            <v>0</v>
          </cell>
          <cell r="Q159">
            <v>0</v>
          </cell>
          <cell r="R159">
            <v>0</v>
          </cell>
          <cell r="S159">
            <v>4337918.3341794265</v>
          </cell>
          <cell r="T159">
            <v>0</v>
          </cell>
          <cell r="U159">
            <v>8391176.4136493448</v>
          </cell>
          <cell r="V159">
            <v>63296.170231036769</v>
          </cell>
          <cell r="W159">
            <v>0</v>
          </cell>
          <cell r="X159">
            <v>8454472.5838803817</v>
          </cell>
          <cell r="Y159">
            <v>1149172.21</v>
          </cell>
          <cell r="Z159">
            <v>0</v>
          </cell>
          <cell r="AA159">
            <v>0</v>
          </cell>
          <cell r="AB159">
            <v>114821.23115569784</v>
          </cell>
          <cell r="AC159">
            <v>1263993.4411556977</v>
          </cell>
          <cell r="AD159" t="str">
            <v>N/A</v>
          </cell>
          <cell r="AE159">
            <v>1441261</v>
          </cell>
          <cell r="AF159">
            <v>1441260</v>
          </cell>
          <cell r="AG159">
            <v>1441260</v>
          </cell>
          <cell r="AH159">
            <v>1441260</v>
          </cell>
          <cell r="AI159">
            <v>1425436</v>
          </cell>
          <cell r="AJ159">
            <v>0</v>
          </cell>
          <cell r="AK159">
            <v>7190477</v>
          </cell>
          <cell r="AL159">
            <v>39436879</v>
          </cell>
          <cell r="AM159">
            <v>4337918.3341794265</v>
          </cell>
          <cell r="AN159">
            <v>-961712.79</v>
          </cell>
          <cell r="AO159">
            <v>8339651.3527246853</v>
          </cell>
          <cell r="AP159">
            <v>0</v>
          </cell>
          <cell r="AQ159">
            <v>-1149172.21</v>
          </cell>
          <cell r="AR159">
            <v>0</v>
          </cell>
          <cell r="AS159">
            <v>0</v>
          </cell>
          <cell r="AT159">
            <v>50003563.68690411</v>
          </cell>
          <cell r="AU159">
            <v>1.1894882282020263E-3</v>
          </cell>
          <cell r="AV159">
            <v>0</v>
          </cell>
          <cell r="AW159">
            <v>0</v>
          </cell>
          <cell r="AY159">
            <v>0</v>
          </cell>
          <cell r="AZ159">
            <v>0</v>
          </cell>
          <cell r="BA159">
            <v>0</v>
          </cell>
          <cell r="BB159">
            <v>0</v>
          </cell>
          <cell r="BC159">
            <v>0</v>
          </cell>
          <cell r="BD159">
            <v>0</v>
          </cell>
          <cell r="BE159">
            <v>0</v>
          </cell>
          <cell r="BF159">
            <v>0</v>
          </cell>
          <cell r="BG159">
            <v>0</v>
          </cell>
          <cell r="BH159">
            <v>0</v>
          </cell>
          <cell r="BJ159">
            <v>0</v>
          </cell>
          <cell r="BL159">
            <v>0</v>
          </cell>
          <cell r="BM159">
            <v>0</v>
          </cell>
          <cell r="BN159">
            <v>0</v>
          </cell>
          <cell r="BO159">
            <v>0</v>
          </cell>
          <cell r="BQ159">
            <v>0</v>
          </cell>
          <cell r="BR159">
            <v>0</v>
          </cell>
          <cell r="BS159">
            <v>0</v>
          </cell>
          <cell r="BT159">
            <v>0</v>
          </cell>
          <cell r="CB159">
            <v>0</v>
          </cell>
          <cell r="CC159">
            <v>0</v>
          </cell>
          <cell r="CD159">
            <v>0</v>
          </cell>
          <cell r="CE159">
            <v>0</v>
          </cell>
          <cell r="CF159">
            <v>0</v>
          </cell>
          <cell r="CI159">
            <v>0</v>
          </cell>
          <cell r="CJ159">
            <v>0</v>
          </cell>
          <cell r="CK159">
            <v>0</v>
          </cell>
          <cell r="CV159">
            <v>1.1494173860556655E-3</v>
          </cell>
          <cell r="DG159">
            <v>50003563</v>
          </cell>
          <cell r="DR159">
            <v>16688110.669999991</v>
          </cell>
          <cell r="EC159">
            <v>2.9963585446428507</v>
          </cell>
          <cell r="EN159">
            <v>2.4095909012463064E-2</v>
          </cell>
        </row>
        <row r="160">
          <cell r="B160">
            <v>34100</v>
          </cell>
          <cell r="C160" t="str">
            <v>Guilford County Schools</v>
          </cell>
          <cell r="D160">
            <v>2.6079346093567862E-2</v>
          </cell>
          <cell r="E160">
            <v>45123349.636921689</v>
          </cell>
          <cell r="F160">
            <v>35183710.540339403</v>
          </cell>
          <cell r="G160">
            <v>-3123597</v>
          </cell>
          <cell r="H160">
            <v>-12591017.930142242</v>
          </cell>
          <cell r="I160">
            <v>-521040.07865668065</v>
          </cell>
          <cell r="J160">
            <v>38077794.277099393</v>
          </cell>
          <cell r="K160">
            <v>0</v>
          </cell>
          <cell r="L160">
            <v>-2000670.5237509338</v>
          </cell>
          <cell r="M160">
            <v>359034.66179444315</v>
          </cell>
          <cell r="N160">
            <v>13534.659035639848</v>
          </cell>
          <cell r="O160">
            <v>-6108.0436485745286</v>
          </cell>
          <cell r="P160">
            <v>0</v>
          </cell>
          <cell r="Q160">
            <v>0</v>
          </cell>
          <cell r="R160">
            <v>0</v>
          </cell>
          <cell r="S160">
            <v>100514990.19899213</v>
          </cell>
          <cell r="T160">
            <v>0</v>
          </cell>
          <cell r="U160">
            <v>190388971.38549697</v>
          </cell>
          <cell r="V160">
            <v>1436138.6471777726</v>
          </cell>
          <cell r="W160">
            <v>0</v>
          </cell>
          <cell r="X160">
            <v>191825110.03267476</v>
          </cell>
          <cell r="Y160">
            <v>15617982.099999998</v>
          </cell>
          <cell r="Z160">
            <v>0</v>
          </cell>
          <cell r="AA160">
            <v>0</v>
          </cell>
          <cell r="AB160">
            <v>2605200.393283403</v>
          </cell>
          <cell r="AC160">
            <v>18223182.493283402</v>
          </cell>
          <cell r="AD160" t="str">
            <v>N/A</v>
          </cell>
          <cell r="AE160">
            <v>34792193</v>
          </cell>
          <cell r="AF160">
            <v>34792192</v>
          </cell>
          <cell r="AG160">
            <v>34792192</v>
          </cell>
          <cell r="AH160">
            <v>34792192</v>
          </cell>
          <cell r="AI160">
            <v>34433157</v>
          </cell>
          <cell r="AJ160">
            <v>0</v>
          </cell>
          <cell r="AK160">
            <v>173601926</v>
          </cell>
          <cell r="AL160">
            <v>882082297</v>
          </cell>
          <cell r="AM160">
            <v>100514990.19899213</v>
          </cell>
          <cell r="AN160">
            <v>-21659015.900000002</v>
          </cell>
          <cell r="AO160">
            <v>189219909.63939136</v>
          </cell>
          <cell r="AP160">
            <v>0</v>
          </cell>
          <cell r="AQ160">
            <v>-15617982.099999998</v>
          </cell>
          <cell r="AR160">
            <v>0</v>
          </cell>
          <cell r="AS160">
            <v>0</v>
          </cell>
          <cell r="AT160">
            <v>1134540198.8383837</v>
          </cell>
          <cell r="AU160">
            <v>2.6605211370241317E-2</v>
          </cell>
          <cell r="AV160">
            <v>0</v>
          </cell>
          <cell r="AW160">
            <v>0</v>
          </cell>
          <cell r="AY160">
            <v>0</v>
          </cell>
          <cell r="AZ160">
            <v>0</v>
          </cell>
          <cell r="BA160">
            <v>0</v>
          </cell>
          <cell r="BB160">
            <v>0</v>
          </cell>
          <cell r="BC160">
            <v>0</v>
          </cell>
          <cell r="BD160">
            <v>0</v>
          </cell>
          <cell r="BE160">
            <v>0</v>
          </cell>
          <cell r="BF160">
            <v>0</v>
          </cell>
          <cell r="BG160">
            <v>0</v>
          </cell>
          <cell r="BH160">
            <v>0</v>
          </cell>
          <cell r="BJ160">
            <v>0</v>
          </cell>
          <cell r="BL160">
            <v>0</v>
          </cell>
          <cell r="BM160">
            <v>0</v>
          </cell>
          <cell r="BN160">
            <v>0</v>
          </cell>
          <cell r="BO160">
            <v>0</v>
          </cell>
          <cell r="BQ160">
            <v>0</v>
          </cell>
          <cell r="BR160">
            <v>0</v>
          </cell>
          <cell r="BS160">
            <v>0</v>
          </cell>
          <cell r="BT160">
            <v>0</v>
          </cell>
          <cell r="CB160">
            <v>0</v>
          </cell>
          <cell r="CC160">
            <v>0</v>
          </cell>
          <cell r="CD160">
            <v>0</v>
          </cell>
          <cell r="CE160">
            <v>0</v>
          </cell>
          <cell r="CF160">
            <v>0</v>
          </cell>
          <cell r="CI160">
            <v>0</v>
          </cell>
          <cell r="CJ160">
            <v>0</v>
          </cell>
          <cell r="CK160">
            <v>0</v>
          </cell>
          <cell r="CV160">
            <v>2.6079346093567862E-2</v>
          </cell>
          <cell r="DG160">
            <v>1134540199</v>
          </cell>
          <cell r="DR160">
            <v>379271646.59000385</v>
          </cell>
          <cell r="EC160">
            <v>2.9913657116226471</v>
          </cell>
          <cell r="EN160">
            <v>2.4095909012463064E-2</v>
          </cell>
        </row>
        <row r="161">
          <cell r="B161">
            <v>34105</v>
          </cell>
          <cell r="C161" t="str">
            <v>Guilford Technical Community College</v>
          </cell>
          <cell r="D161">
            <v>2.1879300458095808E-3</v>
          </cell>
          <cell r="E161">
            <v>3785629.1367114261</v>
          </cell>
          <cell r="F161">
            <v>2951741.8549563186</v>
          </cell>
          <cell r="G161">
            <v>-618986</v>
          </cell>
          <cell r="H161">
            <v>-1056325.0450317003</v>
          </cell>
          <cell r="I161">
            <v>-43712.723435389555</v>
          </cell>
          <cell r="J161">
            <v>3194541.3768472364</v>
          </cell>
          <cell r="K161">
            <v>0</v>
          </cell>
          <cell r="L161">
            <v>-167846.50715455902</v>
          </cell>
          <cell r="M161">
            <v>30121.258455206724</v>
          </cell>
          <cell r="N161">
            <v>1135.4919351742562</v>
          </cell>
          <cell r="O161">
            <v>-512.43509602906192</v>
          </cell>
          <cell r="P161">
            <v>0</v>
          </cell>
          <cell r="Q161">
            <v>0</v>
          </cell>
          <cell r="R161">
            <v>0</v>
          </cell>
          <cell r="S161">
            <v>8075786.4081876837</v>
          </cell>
          <cell r="T161">
            <v>88477.240000000224</v>
          </cell>
          <cell r="U161">
            <v>15972706.884236181</v>
          </cell>
          <cell r="V161">
            <v>120485.03382082689</v>
          </cell>
          <cell r="W161">
            <v>0</v>
          </cell>
          <cell r="X161">
            <v>16181669.158057008</v>
          </cell>
          <cell r="Y161">
            <v>3183409</v>
          </cell>
          <cell r="Z161">
            <v>0</v>
          </cell>
          <cell r="AA161">
            <v>0</v>
          </cell>
          <cell r="AB161">
            <v>218563.61717694777</v>
          </cell>
          <cell r="AC161">
            <v>3401972.6171769476</v>
          </cell>
          <cell r="AD161" t="str">
            <v>N/A</v>
          </cell>
          <cell r="AE161">
            <v>2561963</v>
          </cell>
          <cell r="AF161">
            <v>2561964</v>
          </cell>
          <cell r="AG161">
            <v>2561964</v>
          </cell>
          <cell r="AH161">
            <v>2561964</v>
          </cell>
          <cell r="AI161">
            <v>2531843</v>
          </cell>
          <cell r="AJ161">
            <v>0</v>
          </cell>
          <cell r="AK161">
            <v>12779698</v>
          </cell>
          <cell r="AL161">
            <v>76359803</v>
          </cell>
          <cell r="AM161">
            <v>8075786.4081876837</v>
          </cell>
          <cell r="AN161">
            <v>-2032892.2400000002</v>
          </cell>
          <cell r="AO161">
            <v>15874628.300880061</v>
          </cell>
          <cell r="AP161">
            <v>0</v>
          </cell>
          <cell r="AQ161">
            <v>-3094931.76</v>
          </cell>
          <cell r="AR161">
            <v>0</v>
          </cell>
          <cell r="AS161">
            <v>0</v>
          </cell>
          <cell r="AT161">
            <v>95182393.709067747</v>
          </cell>
          <cell r="AU161">
            <v>2.3031509821002847E-3</v>
          </cell>
          <cell r="AV161">
            <v>0</v>
          </cell>
          <cell r="AW161">
            <v>0</v>
          </cell>
          <cell r="AY161">
            <v>0</v>
          </cell>
          <cell r="AZ161">
            <v>0</v>
          </cell>
          <cell r="BA161">
            <v>0</v>
          </cell>
          <cell r="BB161">
            <v>0</v>
          </cell>
          <cell r="BC161">
            <v>0</v>
          </cell>
          <cell r="BD161">
            <v>0</v>
          </cell>
          <cell r="BE161">
            <v>0</v>
          </cell>
          <cell r="BF161">
            <v>0</v>
          </cell>
          <cell r="BG161">
            <v>0</v>
          </cell>
          <cell r="BH161">
            <v>0</v>
          </cell>
          <cell r="BJ161">
            <v>0</v>
          </cell>
          <cell r="BL161">
            <v>0</v>
          </cell>
          <cell r="BM161">
            <v>0</v>
          </cell>
          <cell r="BN161">
            <v>0</v>
          </cell>
          <cell r="BO161">
            <v>0</v>
          </cell>
          <cell r="BQ161">
            <v>0</v>
          </cell>
          <cell r="BR161">
            <v>0</v>
          </cell>
          <cell r="BS161">
            <v>0</v>
          </cell>
          <cell r="BT161">
            <v>0</v>
          </cell>
          <cell r="CB161">
            <v>0</v>
          </cell>
          <cell r="CC161">
            <v>0</v>
          </cell>
          <cell r="CD161">
            <v>0</v>
          </cell>
          <cell r="CE161">
            <v>0</v>
          </cell>
          <cell r="CF161">
            <v>0</v>
          </cell>
          <cell r="CI161">
            <v>0</v>
          </cell>
          <cell r="CJ161">
            <v>0</v>
          </cell>
          <cell r="CK161">
            <v>0</v>
          </cell>
          <cell r="CV161">
            <v>2.1879300458095808E-3</v>
          </cell>
          <cell r="DG161">
            <v>95182394</v>
          </cell>
          <cell r="DR161">
            <v>35328585.719999991</v>
          </cell>
          <cell r="EC161">
            <v>2.6942033500683262</v>
          </cell>
          <cell r="EN161">
            <v>2.4095909012463064E-2</v>
          </cell>
        </row>
        <row r="162">
          <cell r="B162">
            <v>34200</v>
          </cell>
          <cell r="C162" t="str">
            <v>Halifax County Schools</v>
          </cell>
          <cell r="D162">
            <v>1.0017279265030735E-3</v>
          </cell>
          <cell r="E162">
            <v>1733222.8847492118</v>
          </cell>
          <cell r="F162">
            <v>1351433.6318022611</v>
          </cell>
          <cell r="G162">
            <v>-931635</v>
          </cell>
          <cell r="H162">
            <v>-483630.77197074314</v>
          </cell>
          <cell r="I162">
            <v>-20013.553857720573</v>
          </cell>
          <cell r="J162">
            <v>1462597.6345479386</v>
          </cell>
          <cell r="K162">
            <v>0</v>
          </cell>
          <cell r="L162">
            <v>-76847.307757732982</v>
          </cell>
          <cell r="M162">
            <v>13790.800045818025</v>
          </cell>
          <cell r="N162">
            <v>519.87675929656507</v>
          </cell>
          <cell r="O162">
            <v>-234.61469766628483</v>
          </cell>
          <cell r="P162">
            <v>0</v>
          </cell>
          <cell r="Q162">
            <v>0</v>
          </cell>
          <cell r="R162">
            <v>0</v>
          </cell>
          <cell r="S162">
            <v>3049203.5796206635</v>
          </cell>
          <cell r="T162">
            <v>10833.380000000005</v>
          </cell>
          <cell r="U162">
            <v>7312988.172739693</v>
          </cell>
          <cell r="V162">
            <v>55163.2001832721</v>
          </cell>
          <cell r="W162">
            <v>0</v>
          </cell>
          <cell r="X162">
            <v>7378984.7529229652</v>
          </cell>
          <cell r="Y162">
            <v>4669012</v>
          </cell>
          <cell r="Z162">
            <v>0</v>
          </cell>
          <cell r="AA162">
            <v>0</v>
          </cell>
          <cell r="AB162">
            <v>100067.76928860285</v>
          </cell>
          <cell r="AC162">
            <v>4769079.7692886032</v>
          </cell>
          <cell r="AD162" t="str">
            <v>N/A</v>
          </cell>
          <cell r="AE162">
            <v>524740</v>
          </cell>
          <cell r="AF162">
            <v>524739</v>
          </cell>
          <cell r="AG162">
            <v>524739</v>
          </cell>
          <cell r="AH162">
            <v>524739</v>
          </cell>
          <cell r="AI162">
            <v>510948</v>
          </cell>
          <cell r="AJ162">
            <v>0</v>
          </cell>
          <cell r="AK162">
            <v>2609905</v>
          </cell>
          <cell r="AL162">
            <v>38814596</v>
          </cell>
          <cell r="AM162">
            <v>3049203.5796206635</v>
          </cell>
          <cell r="AN162">
            <v>-895134.38</v>
          </cell>
          <cell r="AO162">
            <v>7268083.6036343621</v>
          </cell>
          <cell r="AP162">
            <v>0</v>
          </cell>
          <cell r="AQ162">
            <v>-4658178.62</v>
          </cell>
          <cell r="AR162">
            <v>0</v>
          </cell>
          <cell r="AS162">
            <v>0</v>
          </cell>
          <cell r="AT162">
            <v>43578570.183255032</v>
          </cell>
          <cell r="AU162">
            <v>1.1707190288918895E-3</v>
          </cell>
          <cell r="AV162">
            <v>0</v>
          </cell>
          <cell r="AW162">
            <v>0</v>
          </cell>
          <cell r="AY162">
            <v>0</v>
          </cell>
          <cell r="AZ162">
            <v>0</v>
          </cell>
          <cell r="BA162">
            <v>0</v>
          </cell>
          <cell r="BB162">
            <v>0</v>
          </cell>
          <cell r="BC162">
            <v>0</v>
          </cell>
          <cell r="BD162">
            <v>0</v>
          </cell>
          <cell r="BE162">
            <v>0</v>
          </cell>
          <cell r="BF162">
            <v>0</v>
          </cell>
          <cell r="BG162">
            <v>0</v>
          </cell>
          <cell r="BH162">
            <v>0</v>
          </cell>
          <cell r="BJ162">
            <v>0</v>
          </cell>
          <cell r="BL162">
            <v>0</v>
          </cell>
          <cell r="BM162">
            <v>0</v>
          </cell>
          <cell r="BN162">
            <v>0</v>
          </cell>
          <cell r="BO162">
            <v>0</v>
          </cell>
          <cell r="BQ162">
            <v>0</v>
          </cell>
          <cell r="BR162">
            <v>0</v>
          </cell>
          <cell r="BS162">
            <v>0</v>
          </cell>
          <cell r="BT162">
            <v>0</v>
          </cell>
          <cell r="CB162">
            <v>0</v>
          </cell>
          <cell r="CC162">
            <v>0</v>
          </cell>
          <cell r="CD162">
            <v>0</v>
          </cell>
          <cell r="CE162">
            <v>0</v>
          </cell>
          <cell r="CF162">
            <v>0</v>
          </cell>
          <cell r="CI162">
            <v>0</v>
          </cell>
          <cell r="CJ162">
            <v>0</v>
          </cell>
          <cell r="CK162">
            <v>0</v>
          </cell>
          <cell r="CV162">
            <v>1.0017279265030735E-3</v>
          </cell>
          <cell r="DG162">
            <v>43578570</v>
          </cell>
          <cell r="DR162">
            <v>16579502.449999988</v>
          </cell>
          <cell r="EC162">
            <v>2.6284606628831635</v>
          </cell>
          <cell r="EN162">
            <v>2.4095909012463064E-2</v>
          </cell>
        </row>
        <row r="163">
          <cell r="B163">
            <v>34205</v>
          </cell>
          <cell r="C163" t="str">
            <v>Halifax Community College</v>
          </cell>
          <cell r="D163">
            <v>4.0870677652817434E-4</v>
          </cell>
          <cell r="E163">
            <v>707158.02114411793</v>
          </cell>
          <cell r="F163">
            <v>551387.32657062553</v>
          </cell>
          <cell r="G163">
            <v>-90396</v>
          </cell>
          <cell r="H163">
            <v>-197322.21555609041</v>
          </cell>
          <cell r="I163">
            <v>-8165.5655868718422</v>
          </cell>
          <cell r="J163">
            <v>596742.43750055484</v>
          </cell>
          <cell r="K163">
            <v>0</v>
          </cell>
          <cell r="L163">
            <v>-31353.838310342093</v>
          </cell>
          <cell r="M163">
            <v>5626.6709585974495</v>
          </cell>
          <cell r="N163">
            <v>212.11064288259192</v>
          </cell>
          <cell r="O163">
            <v>-95.723214130663706</v>
          </cell>
          <cell r="P163">
            <v>0</v>
          </cell>
          <cell r="Q163">
            <v>0</v>
          </cell>
          <cell r="R163">
            <v>0</v>
          </cell>
          <cell r="S163">
            <v>1533793.2241493433</v>
          </cell>
          <cell r="T163">
            <v>31915.049999999988</v>
          </cell>
          <cell r="U163">
            <v>2983712.1875027739</v>
          </cell>
          <cell r="V163">
            <v>22506.683834389798</v>
          </cell>
          <cell r="W163">
            <v>0</v>
          </cell>
          <cell r="X163">
            <v>3038133.9213371635</v>
          </cell>
          <cell r="Y163">
            <v>483893</v>
          </cell>
          <cell r="Z163">
            <v>0</v>
          </cell>
          <cell r="AA163">
            <v>0</v>
          </cell>
          <cell r="AB163">
            <v>40827.827934359215</v>
          </cell>
          <cell r="AC163">
            <v>524720.8279343592</v>
          </cell>
          <cell r="AD163" t="str">
            <v>N/A</v>
          </cell>
          <cell r="AE163">
            <v>503808</v>
          </cell>
          <cell r="AF163">
            <v>503808</v>
          </cell>
          <cell r="AG163">
            <v>503808</v>
          </cell>
          <cell r="AH163">
            <v>503808</v>
          </cell>
          <cell r="AI163">
            <v>498181</v>
          </cell>
          <cell r="AJ163">
            <v>0</v>
          </cell>
          <cell r="AK163">
            <v>2513413</v>
          </cell>
          <cell r="AL163">
            <v>14131138</v>
          </cell>
          <cell r="AM163">
            <v>1533793.2241493433</v>
          </cell>
          <cell r="AN163">
            <v>-398210.05</v>
          </cell>
          <cell r="AO163">
            <v>2965391.043402805</v>
          </cell>
          <cell r="AP163">
            <v>0</v>
          </cell>
          <cell r="AQ163">
            <v>-451977.95</v>
          </cell>
          <cell r="AR163">
            <v>0</v>
          </cell>
          <cell r="AS163">
            <v>0</v>
          </cell>
          <cell r="AT163">
            <v>17780134.267552149</v>
          </cell>
          <cell r="AU163">
            <v>4.2622090937176506E-4</v>
          </cell>
          <cell r="AV163">
            <v>0</v>
          </cell>
          <cell r="AW163">
            <v>0</v>
          </cell>
          <cell r="AY163">
            <v>0</v>
          </cell>
          <cell r="AZ163">
            <v>0</v>
          </cell>
          <cell r="BA163">
            <v>0</v>
          </cell>
          <cell r="BB163">
            <v>0</v>
          </cell>
          <cell r="BC163">
            <v>0</v>
          </cell>
          <cell r="BD163">
            <v>0</v>
          </cell>
          <cell r="BE163">
            <v>0</v>
          </cell>
          <cell r="BF163">
            <v>0</v>
          </cell>
          <cell r="BG163">
            <v>0</v>
          </cell>
          <cell r="BH163">
            <v>0</v>
          </cell>
          <cell r="BJ163">
            <v>0</v>
          </cell>
          <cell r="BL163">
            <v>0</v>
          </cell>
          <cell r="BM163">
            <v>0</v>
          </cell>
          <cell r="BN163">
            <v>0</v>
          </cell>
          <cell r="BO163">
            <v>0</v>
          </cell>
          <cell r="BQ163">
            <v>0</v>
          </cell>
          <cell r="BR163">
            <v>0</v>
          </cell>
          <cell r="BS163">
            <v>0</v>
          </cell>
          <cell r="BT163">
            <v>0</v>
          </cell>
          <cell r="CB163">
            <v>0</v>
          </cell>
          <cell r="CC163">
            <v>0</v>
          </cell>
          <cell r="CD163">
            <v>0</v>
          </cell>
          <cell r="CE163">
            <v>0</v>
          </cell>
          <cell r="CF163">
            <v>0</v>
          </cell>
          <cell r="CI163">
            <v>0</v>
          </cell>
          <cell r="CJ163">
            <v>0</v>
          </cell>
          <cell r="CK163">
            <v>0</v>
          </cell>
          <cell r="CV163">
            <v>4.0870677652817434E-4</v>
          </cell>
          <cell r="DG163">
            <v>17780134</v>
          </cell>
          <cell r="DR163">
            <v>7032339.1499999976</v>
          </cell>
          <cell r="EC163">
            <v>2.528338525880113</v>
          </cell>
          <cell r="EN163">
            <v>2.4095909012463064E-2</v>
          </cell>
        </row>
        <row r="164">
          <cell r="B164">
            <v>34220</v>
          </cell>
          <cell r="C164" t="str">
            <v>Roanoke Rapids City Schools</v>
          </cell>
          <cell r="D164">
            <v>9.1141766955882503E-4</v>
          </cell>
          <cell r="E164">
            <v>1576965.0826833607</v>
          </cell>
          <cell r="F164">
            <v>1229595.8400205956</v>
          </cell>
          <cell r="G164">
            <v>-122229</v>
          </cell>
          <cell r="H164">
            <v>-440029.29283928452</v>
          </cell>
          <cell r="I164">
            <v>-18209.242384077381</v>
          </cell>
          <cell r="J164">
            <v>1330737.910278118</v>
          </cell>
          <cell r="K164">
            <v>0</v>
          </cell>
          <cell r="L164">
            <v>-69919.178946048793</v>
          </cell>
          <cell r="M164">
            <v>12547.497685313496</v>
          </cell>
          <cell r="N164">
            <v>473.00754214763901</v>
          </cell>
          <cell r="O164">
            <v>-213.46313238737241</v>
          </cell>
          <cell r="P164">
            <v>0</v>
          </cell>
          <cell r="Q164">
            <v>0</v>
          </cell>
          <cell r="R164">
            <v>0</v>
          </cell>
          <cell r="S164">
            <v>3499719.1609077374</v>
          </cell>
          <cell r="T164">
            <v>61156.439999999944</v>
          </cell>
          <cell r="U164">
            <v>6653689.5513905901</v>
          </cell>
          <cell r="V164">
            <v>50189.990741253983</v>
          </cell>
          <cell r="W164">
            <v>0</v>
          </cell>
          <cell r="X164">
            <v>6765035.9821318435</v>
          </cell>
          <cell r="Y164">
            <v>672300</v>
          </cell>
          <cell r="Z164">
            <v>0</v>
          </cell>
          <cell r="AA164">
            <v>0</v>
          </cell>
          <cell r="AB164">
            <v>91046.211920386893</v>
          </cell>
          <cell r="AC164">
            <v>763346.21192038688</v>
          </cell>
          <cell r="AD164" t="str">
            <v>N/A</v>
          </cell>
          <cell r="AE164">
            <v>1202847</v>
          </cell>
          <cell r="AF164">
            <v>1202847</v>
          </cell>
          <cell r="AG164">
            <v>1202847</v>
          </cell>
          <cell r="AH164">
            <v>1202847</v>
          </cell>
          <cell r="AI164">
            <v>1190300</v>
          </cell>
          <cell r="AJ164">
            <v>0</v>
          </cell>
          <cell r="AK164">
            <v>6001688</v>
          </cell>
          <cell r="AL164">
            <v>31024351</v>
          </cell>
          <cell r="AM164">
            <v>3499719.1609077374</v>
          </cell>
          <cell r="AN164">
            <v>-875993.44</v>
          </cell>
          <cell r="AO164">
            <v>6612833.3302114578</v>
          </cell>
          <cell r="AP164">
            <v>0</v>
          </cell>
          <cell r="AQ164">
            <v>-611143.56000000006</v>
          </cell>
          <cell r="AR164">
            <v>0</v>
          </cell>
          <cell r="AS164">
            <v>0</v>
          </cell>
          <cell r="AT164">
            <v>39649766.491119199</v>
          </cell>
          <cell r="AU164">
            <v>9.3575101871192694E-4</v>
          </cell>
          <cell r="AV164">
            <v>0</v>
          </cell>
          <cell r="AW164">
            <v>0</v>
          </cell>
          <cell r="AY164">
            <v>0</v>
          </cell>
          <cell r="AZ164">
            <v>0</v>
          </cell>
          <cell r="BA164">
            <v>0</v>
          </cell>
          <cell r="BB164">
            <v>0</v>
          </cell>
          <cell r="BC164">
            <v>0</v>
          </cell>
          <cell r="BD164">
            <v>0</v>
          </cell>
          <cell r="BE164">
            <v>0</v>
          </cell>
          <cell r="BF164">
            <v>0</v>
          </cell>
          <cell r="BG164">
            <v>0</v>
          </cell>
          <cell r="BH164">
            <v>0</v>
          </cell>
          <cell r="BJ164">
            <v>0</v>
          </cell>
          <cell r="BL164">
            <v>0</v>
          </cell>
          <cell r="BM164">
            <v>0</v>
          </cell>
          <cell r="BN164">
            <v>0</v>
          </cell>
          <cell r="BO164">
            <v>0</v>
          </cell>
          <cell r="BQ164">
            <v>0</v>
          </cell>
          <cell r="BR164">
            <v>0</v>
          </cell>
          <cell r="BS164">
            <v>0</v>
          </cell>
          <cell r="BT164">
            <v>0</v>
          </cell>
          <cell r="CB164">
            <v>0</v>
          </cell>
          <cell r="CC164">
            <v>0</v>
          </cell>
          <cell r="CD164">
            <v>0</v>
          </cell>
          <cell r="CE164">
            <v>0</v>
          </cell>
          <cell r="CF164">
            <v>0</v>
          </cell>
          <cell r="CI164">
            <v>0</v>
          </cell>
          <cell r="CJ164">
            <v>0</v>
          </cell>
          <cell r="CK164">
            <v>0</v>
          </cell>
          <cell r="CV164">
            <v>9.1141766955882503E-4</v>
          </cell>
          <cell r="DG164">
            <v>39649767</v>
          </cell>
          <cell r="DR164">
            <v>15110977.050000003</v>
          </cell>
          <cell r="EC164">
            <v>2.6239049181799925</v>
          </cell>
          <cell r="EN164">
            <v>2.4095909012463064E-2</v>
          </cell>
        </row>
        <row r="165">
          <cell r="B165">
            <v>34230</v>
          </cell>
          <cell r="C165" t="str">
            <v>Weldon City Schools</v>
          </cell>
          <cell r="D165">
            <v>4.2912639671802925E-4</v>
          </cell>
          <cell r="E165">
            <v>742488.72529498697</v>
          </cell>
          <cell r="F165">
            <v>578935.48684757052</v>
          </cell>
          <cell r="G165">
            <v>-31160</v>
          </cell>
          <cell r="H165">
            <v>-207180.73743063115</v>
          </cell>
          <cell r="I165">
            <v>-8573.5298230796525</v>
          </cell>
          <cell r="J165">
            <v>626556.60899151757</v>
          </cell>
          <cell r="K165">
            <v>0</v>
          </cell>
          <cell r="L165">
            <v>-32920.324374580799</v>
          </cell>
          <cell r="M165">
            <v>5907.7881078745831</v>
          </cell>
          <cell r="N165">
            <v>222.70801736872281</v>
          </cell>
          <cell r="O165">
            <v>-100.50569337532963</v>
          </cell>
          <cell r="P165">
            <v>0</v>
          </cell>
          <cell r="Q165">
            <v>0</v>
          </cell>
          <cell r="R165">
            <v>0</v>
          </cell>
          <cell r="S165">
            <v>1674176.2199376514</v>
          </cell>
          <cell r="T165">
            <v>4594.6300000000047</v>
          </cell>
          <cell r="U165">
            <v>3132783.0449575875</v>
          </cell>
          <cell r="V165">
            <v>23631.152431498333</v>
          </cell>
          <cell r="W165">
            <v>0</v>
          </cell>
          <cell r="X165">
            <v>3161008.8273890857</v>
          </cell>
          <cell r="Y165">
            <v>160392</v>
          </cell>
          <cell r="Z165">
            <v>0</v>
          </cell>
          <cell r="AA165">
            <v>0</v>
          </cell>
          <cell r="AB165">
            <v>42867.649115398264</v>
          </cell>
          <cell r="AC165">
            <v>203259.64911539826</v>
          </cell>
          <cell r="AD165" t="str">
            <v>N/A</v>
          </cell>
          <cell r="AE165">
            <v>592732</v>
          </cell>
          <cell r="AF165">
            <v>592731</v>
          </cell>
          <cell r="AG165">
            <v>592731</v>
          </cell>
          <cell r="AH165">
            <v>592731</v>
          </cell>
          <cell r="AI165">
            <v>586823</v>
          </cell>
          <cell r="AJ165">
            <v>0</v>
          </cell>
          <cell r="AK165">
            <v>2957748</v>
          </cell>
          <cell r="AL165">
            <v>14419939</v>
          </cell>
          <cell r="AM165">
            <v>1674176.2199376514</v>
          </cell>
          <cell r="AN165">
            <v>-383407.63</v>
          </cell>
          <cell r="AO165">
            <v>3113546.5482736882</v>
          </cell>
          <cell r="AP165">
            <v>0</v>
          </cell>
          <cell r="AQ165">
            <v>-155797.37</v>
          </cell>
          <cell r="AR165">
            <v>0</v>
          </cell>
          <cell r="AS165">
            <v>0</v>
          </cell>
          <cell r="AT165">
            <v>18668456.768211339</v>
          </cell>
          <cell r="AU165">
            <v>4.3493167610547304E-4</v>
          </cell>
          <cell r="AV165">
            <v>0</v>
          </cell>
          <cell r="AW165">
            <v>0</v>
          </cell>
          <cell r="AY165">
            <v>0</v>
          </cell>
          <cell r="AZ165">
            <v>0</v>
          </cell>
          <cell r="BA165">
            <v>0</v>
          </cell>
          <cell r="BB165">
            <v>0</v>
          </cell>
          <cell r="BC165">
            <v>0</v>
          </cell>
          <cell r="BD165">
            <v>0</v>
          </cell>
          <cell r="BE165">
            <v>0</v>
          </cell>
          <cell r="BF165">
            <v>0</v>
          </cell>
          <cell r="BG165">
            <v>0</v>
          </cell>
          <cell r="BH165">
            <v>0</v>
          </cell>
          <cell r="BJ165">
            <v>0</v>
          </cell>
          <cell r="BL165">
            <v>0</v>
          </cell>
          <cell r="BM165">
            <v>0</v>
          </cell>
          <cell r="BN165">
            <v>0</v>
          </cell>
          <cell r="BO165">
            <v>0</v>
          </cell>
          <cell r="BQ165">
            <v>0</v>
          </cell>
          <cell r="BR165">
            <v>0</v>
          </cell>
          <cell r="BS165">
            <v>0</v>
          </cell>
          <cell r="BT165">
            <v>0</v>
          </cell>
          <cell r="CB165">
            <v>0</v>
          </cell>
          <cell r="CC165">
            <v>0</v>
          </cell>
          <cell r="CD165">
            <v>0</v>
          </cell>
          <cell r="CE165">
            <v>0</v>
          </cell>
          <cell r="CF165">
            <v>0</v>
          </cell>
          <cell r="CI165">
            <v>0</v>
          </cell>
          <cell r="CJ165">
            <v>0</v>
          </cell>
          <cell r="CK165">
            <v>0</v>
          </cell>
          <cell r="CV165">
            <v>4.2912639671802925E-4</v>
          </cell>
          <cell r="DG165">
            <v>18668457</v>
          </cell>
          <cell r="DR165">
            <v>6807248.9900000021</v>
          </cell>
          <cell r="EC165">
            <v>2.742437808198932</v>
          </cell>
          <cell r="EN165">
            <v>2.4095909012463064E-2</v>
          </cell>
        </row>
        <row r="166">
          <cell r="B166">
            <v>34300</v>
          </cell>
          <cell r="C166" t="str">
            <v>Harnett County Schools</v>
          </cell>
          <cell r="D166">
            <v>6.1604554914126784E-3</v>
          </cell>
          <cell r="E166">
            <v>10659024.427390411</v>
          </cell>
          <cell r="F166">
            <v>8311085.7929051407</v>
          </cell>
          <cell r="G166">
            <v>-539295</v>
          </cell>
          <cell r="H166">
            <v>-2974246.5655360525</v>
          </cell>
          <cell r="I166">
            <v>-123079.93468434046</v>
          </cell>
          <cell r="J166">
            <v>8994725.4050627649</v>
          </cell>
          <cell r="K166">
            <v>0</v>
          </cell>
          <cell r="L166">
            <v>-472597.80480419076</v>
          </cell>
          <cell r="M166">
            <v>84811.06259043004</v>
          </cell>
          <cell r="N166">
            <v>3197.1531909333517</v>
          </cell>
          <cell r="O166">
            <v>-1442.8402806437634</v>
          </cell>
          <cell r="P166">
            <v>0</v>
          </cell>
          <cell r="Q166">
            <v>0</v>
          </cell>
          <cell r="R166">
            <v>0</v>
          </cell>
          <cell r="S166">
            <v>23942181.695834454</v>
          </cell>
          <cell r="T166">
            <v>0</v>
          </cell>
          <cell r="U166">
            <v>44973627.025313824</v>
          </cell>
          <cell r="V166">
            <v>339244.25036172016</v>
          </cell>
          <cell r="W166">
            <v>0</v>
          </cell>
          <cell r="X166">
            <v>45312871.275675543</v>
          </cell>
          <cell r="Y166">
            <v>2696478.37</v>
          </cell>
          <cell r="Z166">
            <v>0</v>
          </cell>
          <cell r="AA166">
            <v>0</v>
          </cell>
          <cell r="AB166">
            <v>615399.67342170235</v>
          </cell>
          <cell r="AC166">
            <v>3311878.0434217025</v>
          </cell>
          <cell r="AD166" t="str">
            <v>N/A</v>
          </cell>
          <cell r="AE166">
            <v>8417162</v>
          </cell>
          <cell r="AF166">
            <v>8417161</v>
          </cell>
          <cell r="AG166">
            <v>8417161</v>
          </cell>
          <cell r="AH166">
            <v>8417161</v>
          </cell>
          <cell r="AI166">
            <v>8332349</v>
          </cell>
          <cell r="AJ166">
            <v>0</v>
          </cell>
          <cell r="AK166">
            <v>42000994</v>
          </cell>
          <cell r="AL166">
            <v>207203370</v>
          </cell>
          <cell r="AM166">
            <v>23942181.695834454</v>
          </cell>
          <cell r="AN166">
            <v>-5145791.63</v>
          </cell>
          <cell r="AO166">
            <v>44697471.602253847</v>
          </cell>
          <cell r="AP166">
            <v>0</v>
          </cell>
          <cell r="AQ166">
            <v>-2696478.37</v>
          </cell>
          <cell r="AR166">
            <v>0</v>
          </cell>
          <cell r="AS166">
            <v>0</v>
          </cell>
          <cell r="AT166">
            <v>268000753.29808831</v>
          </cell>
          <cell r="AU166">
            <v>6.2496316588030757E-3</v>
          </cell>
          <cell r="AV166">
            <v>0</v>
          </cell>
          <cell r="AW166">
            <v>0</v>
          </cell>
          <cell r="AY166">
            <v>0</v>
          </cell>
          <cell r="AZ166">
            <v>0</v>
          </cell>
          <cell r="BA166">
            <v>0</v>
          </cell>
          <cell r="BB166">
            <v>0</v>
          </cell>
          <cell r="BC166">
            <v>0</v>
          </cell>
          <cell r="BD166">
            <v>0</v>
          </cell>
          <cell r="BE166">
            <v>0</v>
          </cell>
          <cell r="BF166">
            <v>0</v>
          </cell>
          <cell r="BG166">
            <v>0</v>
          </cell>
          <cell r="BH166">
            <v>0</v>
          </cell>
          <cell r="BJ166">
            <v>0</v>
          </cell>
          <cell r="BL166">
            <v>0</v>
          </cell>
          <cell r="BM166">
            <v>0</v>
          </cell>
          <cell r="BN166">
            <v>0</v>
          </cell>
          <cell r="BO166">
            <v>0</v>
          </cell>
          <cell r="BQ166">
            <v>0</v>
          </cell>
          <cell r="BR166">
            <v>0</v>
          </cell>
          <cell r="BS166">
            <v>0</v>
          </cell>
          <cell r="BT166">
            <v>0</v>
          </cell>
          <cell r="CB166">
            <v>0</v>
          </cell>
          <cell r="CC166">
            <v>0</v>
          </cell>
          <cell r="CD166">
            <v>0</v>
          </cell>
          <cell r="CE166">
            <v>0</v>
          </cell>
          <cell r="CF166">
            <v>0</v>
          </cell>
          <cell r="CI166">
            <v>0</v>
          </cell>
          <cell r="CJ166">
            <v>0</v>
          </cell>
          <cell r="CK166">
            <v>0</v>
          </cell>
          <cell r="CV166">
            <v>6.1604554914126784E-3</v>
          </cell>
          <cell r="DG166">
            <v>268000753</v>
          </cell>
          <cell r="DR166">
            <v>88020095.33999981</v>
          </cell>
          <cell r="EC166">
            <v>3.0447678108593217</v>
          </cell>
          <cell r="EN166">
            <v>2.4095909012463064E-2</v>
          </cell>
        </row>
        <row r="167">
          <cell r="B167">
            <v>34400</v>
          </cell>
          <cell r="C167" t="str">
            <v>Haywood County Schools</v>
          </cell>
          <cell r="D167">
            <v>2.6150590035770769E-3</v>
          </cell>
          <cell r="E167">
            <v>4524661.8268811479</v>
          </cell>
          <cell r="F167">
            <v>3527982.5919583444</v>
          </cell>
          <cell r="G167">
            <v>10604</v>
          </cell>
          <cell r="H167">
            <v>-1262541.4258580557</v>
          </cell>
          <cell r="I167">
            <v>-52246.346362638164</v>
          </cell>
          <cell r="J167">
            <v>3818181.575696928</v>
          </cell>
          <cell r="K167">
            <v>0</v>
          </cell>
          <cell r="L167">
            <v>-200613.59849879518</v>
          </cell>
          <cell r="M167">
            <v>36001.547797756182</v>
          </cell>
          <cell r="N167">
            <v>1357.1633216764315</v>
          </cell>
          <cell r="O167">
            <v>-612.47296922778719</v>
          </cell>
          <cell r="P167">
            <v>0</v>
          </cell>
          <cell r="Q167">
            <v>0</v>
          </cell>
          <cell r="R167">
            <v>0</v>
          </cell>
          <cell r="S167">
            <v>10402774.861967133</v>
          </cell>
          <cell r="T167">
            <v>137906</v>
          </cell>
          <cell r="U167">
            <v>19090907.87848464</v>
          </cell>
          <cell r="V167">
            <v>144006.19119102473</v>
          </cell>
          <cell r="W167">
            <v>0</v>
          </cell>
          <cell r="X167">
            <v>19372820.069675665</v>
          </cell>
          <cell r="Y167">
            <v>84885.049999999814</v>
          </cell>
          <cell r="Z167">
            <v>0</v>
          </cell>
          <cell r="AA167">
            <v>0</v>
          </cell>
          <cell r="AB167">
            <v>261231.7318131908</v>
          </cell>
          <cell r="AC167">
            <v>346116.78181319061</v>
          </cell>
          <cell r="AD167" t="str">
            <v>N/A</v>
          </cell>
          <cell r="AE167">
            <v>3812541</v>
          </cell>
          <cell r="AF167">
            <v>3812541</v>
          </cell>
          <cell r="AG167">
            <v>3812541</v>
          </cell>
          <cell r="AH167">
            <v>3812541</v>
          </cell>
          <cell r="AI167">
            <v>3776539</v>
          </cell>
          <cell r="AJ167">
            <v>0</v>
          </cell>
          <cell r="AK167">
            <v>19026703</v>
          </cell>
          <cell r="AL167">
            <v>86535469</v>
          </cell>
          <cell r="AM167">
            <v>10402774.861967133</v>
          </cell>
          <cell r="AN167">
            <v>-2200991.9500000002</v>
          </cell>
          <cell r="AO167">
            <v>18973682.337862477</v>
          </cell>
          <cell r="AP167">
            <v>0</v>
          </cell>
          <cell r="AQ167">
            <v>53020.950000000186</v>
          </cell>
          <cell r="AR167">
            <v>0</v>
          </cell>
          <cell r="AS167">
            <v>0</v>
          </cell>
          <cell r="AT167">
            <v>113763955.19982961</v>
          </cell>
          <cell r="AU167">
            <v>2.6100676176731594E-3</v>
          </cell>
          <cell r="AV167">
            <v>0</v>
          </cell>
          <cell r="AW167">
            <v>0</v>
          </cell>
          <cell r="AY167">
            <v>0</v>
          </cell>
          <cell r="AZ167">
            <v>0</v>
          </cell>
          <cell r="BA167">
            <v>0</v>
          </cell>
          <cell r="BB167">
            <v>0</v>
          </cell>
          <cell r="BC167">
            <v>0</v>
          </cell>
          <cell r="BD167">
            <v>0</v>
          </cell>
          <cell r="BE167">
            <v>0</v>
          </cell>
          <cell r="BF167">
            <v>0</v>
          </cell>
          <cell r="BG167">
            <v>0</v>
          </cell>
          <cell r="BH167">
            <v>0</v>
          </cell>
          <cell r="BJ167">
            <v>0</v>
          </cell>
          <cell r="BL167">
            <v>0</v>
          </cell>
          <cell r="BM167">
            <v>0</v>
          </cell>
          <cell r="BN167">
            <v>0</v>
          </cell>
          <cell r="BO167">
            <v>0</v>
          </cell>
          <cell r="BQ167">
            <v>0</v>
          </cell>
          <cell r="BR167">
            <v>0</v>
          </cell>
          <cell r="BS167">
            <v>0</v>
          </cell>
          <cell r="BT167">
            <v>0</v>
          </cell>
          <cell r="CB167">
            <v>0</v>
          </cell>
          <cell r="CC167">
            <v>0</v>
          </cell>
          <cell r="CD167">
            <v>0</v>
          </cell>
          <cell r="CE167">
            <v>0</v>
          </cell>
          <cell r="CF167">
            <v>0</v>
          </cell>
          <cell r="CI167">
            <v>0</v>
          </cell>
          <cell r="CJ167">
            <v>0</v>
          </cell>
          <cell r="CK167">
            <v>0</v>
          </cell>
          <cell r="CV167">
            <v>2.6150590035770769E-3</v>
          </cell>
          <cell r="DG167">
            <v>113763955</v>
          </cell>
          <cell r="DR167">
            <v>38324638.400000051</v>
          </cell>
          <cell r="EC167">
            <v>2.9684286597208924</v>
          </cell>
          <cell r="EN167">
            <v>2.4095909012463064E-2</v>
          </cell>
        </row>
        <row r="168">
          <cell r="B168">
            <v>34405</v>
          </cell>
          <cell r="C168" t="str">
            <v>Haywood Technical College</v>
          </cell>
          <cell r="D168">
            <v>5.4795195720686181E-4</v>
          </cell>
          <cell r="E168">
            <v>948084.65137778095</v>
          </cell>
          <cell r="F168">
            <v>739243.34541246749</v>
          </cell>
          <cell r="G168">
            <v>81268</v>
          </cell>
          <cell r="H168">
            <v>-264549.30630909302</v>
          </cell>
          <cell r="I168">
            <v>-10947.549446171181</v>
          </cell>
          <cell r="J168">
            <v>800050.8074626493</v>
          </cell>
          <cell r="K168">
            <v>0</v>
          </cell>
          <cell r="L168">
            <v>-42035.997577630325</v>
          </cell>
          <cell r="M168">
            <v>7543.6609848086146</v>
          </cell>
          <cell r="N168">
            <v>284.37610675121715</v>
          </cell>
          <cell r="O168">
            <v>-128.33582789741911</v>
          </cell>
          <cell r="P168">
            <v>0</v>
          </cell>
          <cell r="Q168">
            <v>0</v>
          </cell>
          <cell r="R168">
            <v>0</v>
          </cell>
          <cell r="S168">
            <v>2258813.6521836654</v>
          </cell>
          <cell r="T168">
            <v>416047</v>
          </cell>
          <cell r="U168">
            <v>4000254.0373132462</v>
          </cell>
          <cell r="V168">
            <v>30174.643939234458</v>
          </cell>
          <cell r="W168">
            <v>0</v>
          </cell>
          <cell r="X168">
            <v>4446475.6812524805</v>
          </cell>
          <cell r="Y168">
            <v>9709.960000000021</v>
          </cell>
          <cell r="Z168">
            <v>0</v>
          </cell>
          <cell r="AA168">
            <v>0</v>
          </cell>
          <cell r="AB168">
            <v>54737.747230855901</v>
          </cell>
          <cell r="AC168">
            <v>64447.707230855922</v>
          </cell>
          <cell r="AD168" t="str">
            <v>N/A</v>
          </cell>
          <cell r="AE168">
            <v>877914</v>
          </cell>
          <cell r="AF168">
            <v>877915</v>
          </cell>
          <cell r="AG168">
            <v>877915</v>
          </cell>
          <cell r="AH168">
            <v>877915</v>
          </cell>
          <cell r="AI168">
            <v>870371</v>
          </cell>
          <cell r="AJ168">
            <v>0</v>
          </cell>
          <cell r="AK168">
            <v>4382030</v>
          </cell>
          <cell r="AL168">
            <v>17667812</v>
          </cell>
          <cell r="AM168">
            <v>2258813.6521836654</v>
          </cell>
          <cell r="AN168">
            <v>-470881.04</v>
          </cell>
          <cell r="AO168">
            <v>3975690.9340216252</v>
          </cell>
          <cell r="AP168">
            <v>0</v>
          </cell>
          <cell r="AQ168">
            <v>406337.04</v>
          </cell>
          <cell r="AR168">
            <v>0</v>
          </cell>
          <cell r="AS168">
            <v>0</v>
          </cell>
          <cell r="AT168">
            <v>23837772.586205292</v>
          </cell>
          <cell r="AU168">
            <v>5.3289343165832496E-4</v>
          </cell>
          <cell r="AV168">
            <v>0</v>
          </cell>
          <cell r="AW168">
            <v>0</v>
          </cell>
          <cell r="AY168">
            <v>0</v>
          </cell>
          <cell r="AZ168">
            <v>0</v>
          </cell>
          <cell r="BA168">
            <v>0</v>
          </cell>
          <cell r="BB168">
            <v>0</v>
          </cell>
          <cell r="BC168">
            <v>0</v>
          </cell>
          <cell r="BD168">
            <v>0</v>
          </cell>
          <cell r="BE168">
            <v>0</v>
          </cell>
          <cell r="BF168">
            <v>0</v>
          </cell>
          <cell r="BG168">
            <v>0</v>
          </cell>
          <cell r="BH168">
            <v>0</v>
          </cell>
          <cell r="BJ168">
            <v>0</v>
          </cell>
          <cell r="BL168">
            <v>0</v>
          </cell>
          <cell r="BM168">
            <v>0</v>
          </cell>
          <cell r="BN168">
            <v>0</v>
          </cell>
          <cell r="BO168">
            <v>0</v>
          </cell>
          <cell r="BQ168">
            <v>0</v>
          </cell>
          <cell r="BR168">
            <v>0</v>
          </cell>
          <cell r="BS168">
            <v>0</v>
          </cell>
          <cell r="BT168">
            <v>0</v>
          </cell>
          <cell r="CB168">
            <v>0</v>
          </cell>
          <cell r="CC168">
            <v>0</v>
          </cell>
          <cell r="CD168">
            <v>0</v>
          </cell>
          <cell r="CE168">
            <v>0</v>
          </cell>
          <cell r="CF168">
            <v>0</v>
          </cell>
          <cell r="CI168">
            <v>0</v>
          </cell>
          <cell r="CJ168">
            <v>0</v>
          </cell>
          <cell r="CK168">
            <v>0</v>
          </cell>
          <cell r="CV168">
            <v>5.4795195720686181E-4</v>
          </cell>
          <cell r="DG168">
            <v>23837773</v>
          </cell>
          <cell r="DR168">
            <v>8141265.6999999993</v>
          </cell>
          <cell r="EC168">
            <v>2.9280180598945447</v>
          </cell>
          <cell r="EN168">
            <v>2.4095909012463064E-2</v>
          </cell>
        </row>
        <row r="169">
          <cell r="B169">
            <v>34500</v>
          </cell>
          <cell r="C169" t="str">
            <v>Henderson County Schools</v>
          </cell>
          <cell r="D169">
            <v>4.4938371957256697E-3</v>
          </cell>
          <cell r="E169">
            <v>7775386.172130499</v>
          </cell>
          <cell r="F169">
            <v>6062646.913866384</v>
          </cell>
          <cell r="G169">
            <v>299864</v>
          </cell>
          <cell r="H169">
            <v>-2169609.0271403417</v>
          </cell>
          <cell r="I169">
            <v>-89782.515157031245</v>
          </cell>
          <cell r="J169">
            <v>6561338.1424399568</v>
          </cell>
          <cell r="K169">
            <v>0</v>
          </cell>
          <cell r="L169">
            <v>-344743.59839265072</v>
          </cell>
          <cell r="M169">
            <v>61866.709078437743</v>
          </cell>
          <cell r="N169">
            <v>2332.211627837708</v>
          </cell>
          <cell r="O169">
            <v>-1052.5016096109091</v>
          </cell>
          <cell r="P169">
            <v>0</v>
          </cell>
          <cell r="Q169">
            <v>0</v>
          </cell>
          <cell r="R169">
            <v>0</v>
          </cell>
          <cell r="S169">
            <v>18158246.506843481</v>
          </cell>
          <cell r="T169">
            <v>1613282</v>
          </cell>
          <cell r="U169">
            <v>32806690.712199785</v>
          </cell>
          <cell r="V169">
            <v>247466.83631375097</v>
          </cell>
          <cell r="W169">
            <v>0</v>
          </cell>
          <cell r="X169">
            <v>34667439.548513539</v>
          </cell>
          <cell r="Y169">
            <v>113965.67000000039</v>
          </cell>
          <cell r="Z169">
            <v>0</v>
          </cell>
          <cell r="AA169">
            <v>0</v>
          </cell>
          <cell r="AB169">
            <v>448912.57578515622</v>
          </cell>
          <cell r="AC169">
            <v>562878.24578515661</v>
          </cell>
          <cell r="AD169" t="str">
            <v>N/A</v>
          </cell>
          <cell r="AE169">
            <v>6833285</v>
          </cell>
          <cell r="AF169">
            <v>6833286</v>
          </cell>
          <cell r="AG169">
            <v>6833286</v>
          </cell>
          <cell r="AH169">
            <v>6833286</v>
          </cell>
          <cell r="AI169">
            <v>6771420</v>
          </cell>
          <cell r="AJ169">
            <v>0</v>
          </cell>
          <cell r="AK169">
            <v>34104563</v>
          </cell>
          <cell r="AL169">
            <v>147054955</v>
          </cell>
          <cell r="AM169">
            <v>18158246.506843481</v>
          </cell>
          <cell r="AN169">
            <v>-3820570.3299999996</v>
          </cell>
          <cell r="AO169">
            <v>32605244.972728383</v>
          </cell>
          <cell r="AP169">
            <v>0</v>
          </cell>
          <cell r="AQ169">
            <v>1499316.3299999996</v>
          </cell>
          <cell r="AR169">
            <v>0</v>
          </cell>
          <cell r="AS169">
            <v>0</v>
          </cell>
          <cell r="AT169">
            <v>195497192.47957185</v>
          </cell>
          <cell r="AU169">
            <v>4.4354457241586528E-3</v>
          </cell>
          <cell r="AV169">
            <v>0</v>
          </cell>
          <cell r="AW169">
            <v>0</v>
          </cell>
          <cell r="AY169">
            <v>0</v>
          </cell>
          <cell r="AZ169">
            <v>0</v>
          </cell>
          <cell r="BA169">
            <v>0</v>
          </cell>
          <cell r="BB169">
            <v>0</v>
          </cell>
          <cell r="BC169">
            <v>0</v>
          </cell>
          <cell r="BD169">
            <v>0</v>
          </cell>
          <cell r="BE169">
            <v>0</v>
          </cell>
          <cell r="BF169">
            <v>0</v>
          </cell>
          <cell r="BG169">
            <v>0</v>
          </cell>
          <cell r="BH169">
            <v>0</v>
          </cell>
          <cell r="BJ169">
            <v>0</v>
          </cell>
          <cell r="BL169">
            <v>0</v>
          </cell>
          <cell r="BM169">
            <v>0</v>
          </cell>
          <cell r="BN169">
            <v>0</v>
          </cell>
          <cell r="BO169">
            <v>0</v>
          </cell>
          <cell r="BQ169">
            <v>0</v>
          </cell>
          <cell r="BR169">
            <v>0</v>
          </cell>
          <cell r="BS169">
            <v>0</v>
          </cell>
          <cell r="BT169">
            <v>0</v>
          </cell>
          <cell r="CB169">
            <v>0</v>
          </cell>
          <cell r="CC169">
            <v>0</v>
          </cell>
          <cell r="CD169">
            <v>0</v>
          </cell>
          <cell r="CE169">
            <v>0</v>
          </cell>
          <cell r="CF169">
            <v>0</v>
          </cell>
          <cell r="CI169">
            <v>0</v>
          </cell>
          <cell r="CJ169">
            <v>0</v>
          </cell>
          <cell r="CK169">
            <v>0</v>
          </cell>
          <cell r="CV169">
            <v>4.4938371957256697E-3</v>
          </cell>
          <cell r="DG169">
            <v>195497193</v>
          </cell>
          <cell r="DR169">
            <v>66754769.790000111</v>
          </cell>
          <cell r="EC169">
            <v>2.9285876292436193</v>
          </cell>
          <cell r="EN169">
            <v>2.4095909012463064E-2</v>
          </cell>
        </row>
        <row r="170">
          <cell r="B170">
            <v>34501</v>
          </cell>
          <cell r="C170" t="str">
            <v>Mountain Community School</v>
          </cell>
          <cell r="D170">
            <v>5.1589004249023141E-5</v>
          </cell>
          <cell r="E170">
            <v>89261.00630734177</v>
          </cell>
          <cell r="F170">
            <v>69598.853669480595</v>
          </cell>
          <cell r="G170">
            <v>-31116</v>
          </cell>
          <cell r="H170">
            <v>-24906.992497708368</v>
          </cell>
          <cell r="I170">
            <v>-1030.6983440186962</v>
          </cell>
          <cell r="J170">
            <v>75323.801590224801</v>
          </cell>
          <cell r="K170">
            <v>0</v>
          </cell>
          <cell r="L170">
            <v>-3957.6375795763661</v>
          </cell>
          <cell r="M170">
            <v>710.22642310147455</v>
          </cell>
          <cell r="N170">
            <v>26.773661425158028</v>
          </cell>
          <cell r="O170">
            <v>-12.08266068516371</v>
          </cell>
          <cell r="P170">
            <v>0</v>
          </cell>
          <cell r="Q170">
            <v>0</v>
          </cell>
          <cell r="R170">
            <v>0</v>
          </cell>
          <cell r="S170">
            <v>173897.25056958519</v>
          </cell>
          <cell r="T170">
            <v>0</v>
          </cell>
          <cell r="U170">
            <v>376619.00795112399</v>
          </cell>
          <cell r="V170">
            <v>2840.9056924058982</v>
          </cell>
          <cell r="W170">
            <v>0</v>
          </cell>
          <cell r="X170">
            <v>379459.91364352987</v>
          </cell>
          <cell r="Y170">
            <v>155576.72</v>
          </cell>
          <cell r="Z170">
            <v>0</v>
          </cell>
          <cell r="AA170">
            <v>0</v>
          </cell>
          <cell r="AB170">
            <v>5153.4917200934806</v>
          </cell>
          <cell r="AC170">
            <v>160730.21172009347</v>
          </cell>
          <cell r="AD170" t="str">
            <v>N/A</v>
          </cell>
          <cell r="AE170">
            <v>43887</v>
          </cell>
          <cell r="AF170">
            <v>43887</v>
          </cell>
          <cell r="AG170">
            <v>43887</v>
          </cell>
          <cell r="AH170">
            <v>43887</v>
          </cell>
          <cell r="AI170">
            <v>43177</v>
          </cell>
          <cell r="AJ170">
            <v>0</v>
          </cell>
          <cell r="AK170">
            <v>218725</v>
          </cell>
          <cell r="AL170">
            <v>1895421</v>
          </cell>
          <cell r="AM170">
            <v>173897.25056958519</v>
          </cell>
          <cell r="AN170">
            <v>-43751.279999999992</v>
          </cell>
          <cell r="AO170">
            <v>374306.42192343646</v>
          </cell>
          <cell r="AP170">
            <v>0</v>
          </cell>
          <cell r="AQ170">
            <v>-155576.72</v>
          </cell>
          <cell r="AR170">
            <v>0</v>
          </cell>
          <cell r="AS170">
            <v>0</v>
          </cell>
          <cell r="AT170">
            <v>2244296.6724930215</v>
          </cell>
          <cell r="AU170">
            <v>5.7169358129020601E-5</v>
          </cell>
          <cell r="AV170">
            <v>0</v>
          </cell>
          <cell r="AW170">
            <v>0</v>
          </cell>
          <cell r="AY170">
            <v>0</v>
          </cell>
          <cell r="AZ170">
            <v>0</v>
          </cell>
          <cell r="BA170">
            <v>0</v>
          </cell>
          <cell r="BB170">
            <v>0</v>
          </cell>
          <cell r="BC170">
            <v>0</v>
          </cell>
          <cell r="BD170">
            <v>0</v>
          </cell>
          <cell r="BE170">
            <v>0</v>
          </cell>
          <cell r="BF170">
            <v>0</v>
          </cell>
          <cell r="BG170">
            <v>0</v>
          </cell>
          <cell r="BH170">
            <v>0</v>
          </cell>
          <cell r="BJ170">
            <v>0</v>
          </cell>
          <cell r="BL170">
            <v>0</v>
          </cell>
          <cell r="BM170">
            <v>0</v>
          </cell>
          <cell r="BN170">
            <v>0</v>
          </cell>
          <cell r="BO170">
            <v>0</v>
          </cell>
          <cell r="BQ170">
            <v>0</v>
          </cell>
          <cell r="BR170">
            <v>0</v>
          </cell>
          <cell r="BS170">
            <v>0</v>
          </cell>
          <cell r="BT170">
            <v>0</v>
          </cell>
          <cell r="CB170">
            <v>0</v>
          </cell>
          <cell r="CC170">
            <v>0</v>
          </cell>
          <cell r="CD170">
            <v>0</v>
          </cell>
          <cell r="CE170">
            <v>0</v>
          </cell>
          <cell r="CF170">
            <v>0</v>
          </cell>
          <cell r="CI170">
            <v>0</v>
          </cell>
          <cell r="CJ170">
            <v>0</v>
          </cell>
          <cell r="CK170">
            <v>0</v>
          </cell>
          <cell r="CV170">
            <v>5.1589004249023141E-5</v>
          </cell>
          <cell r="DG170">
            <v>2244297</v>
          </cell>
          <cell r="DR170">
            <v>756108.58000000007</v>
          </cell>
          <cell r="EC170">
            <v>2.9682205166882247</v>
          </cell>
          <cell r="EN170">
            <v>2.4095909012463064E-2</v>
          </cell>
        </row>
        <row r="171">
          <cell r="B171">
            <v>34505</v>
          </cell>
          <cell r="C171" t="str">
            <v>Blue Ridge Community College</v>
          </cell>
          <cell r="D171">
            <v>5.5545647658876765E-4</v>
          </cell>
          <cell r="E171">
            <v>961069.21972975775</v>
          </cell>
          <cell r="F171">
            <v>749367.71113582677</v>
          </cell>
          <cell r="G171">
            <v>37200</v>
          </cell>
          <cell r="H171">
            <v>-268172.46226383455</v>
          </cell>
          <cell r="I171">
            <v>-11097.482475741779</v>
          </cell>
          <cell r="J171">
            <v>811007.96659338346</v>
          </cell>
          <cell r="K171">
            <v>0</v>
          </cell>
          <cell r="L171">
            <v>-42611.704908191023</v>
          </cell>
          <cell r="M171">
            <v>7646.975790653265</v>
          </cell>
          <cell r="N171">
            <v>288.27080222003866</v>
          </cell>
          <cell r="O171">
            <v>-130.09346138185526</v>
          </cell>
          <cell r="P171">
            <v>0</v>
          </cell>
          <cell r="Q171">
            <v>0</v>
          </cell>
          <cell r="R171">
            <v>0</v>
          </cell>
          <cell r="S171">
            <v>2244568.4009426916</v>
          </cell>
          <cell r="T171">
            <v>186003.14999999991</v>
          </cell>
          <cell r="U171">
            <v>4055039.8329669177</v>
          </cell>
          <cell r="V171">
            <v>30587.90316261306</v>
          </cell>
          <cell r="W171">
            <v>0</v>
          </cell>
          <cell r="X171">
            <v>4271630.8861295311</v>
          </cell>
          <cell r="Y171">
            <v>0</v>
          </cell>
          <cell r="Z171">
            <v>0</v>
          </cell>
          <cell r="AA171">
            <v>0</v>
          </cell>
          <cell r="AB171">
            <v>55487.412378708897</v>
          </cell>
          <cell r="AC171">
            <v>55487.412378708897</v>
          </cell>
          <cell r="AD171" t="str">
            <v>N/A</v>
          </cell>
          <cell r="AE171">
            <v>844757</v>
          </cell>
          <cell r="AF171">
            <v>844758</v>
          </cell>
          <cell r="AG171">
            <v>844758</v>
          </cell>
          <cell r="AH171">
            <v>844758</v>
          </cell>
          <cell r="AI171">
            <v>837111</v>
          </cell>
          <cell r="AJ171">
            <v>0</v>
          </cell>
          <cell r="AK171">
            <v>4216142</v>
          </cell>
          <cell r="AL171">
            <v>18253907</v>
          </cell>
          <cell r="AM171">
            <v>2244568.4009426916</v>
          </cell>
          <cell r="AN171">
            <v>-550374.14999999991</v>
          </cell>
          <cell r="AO171">
            <v>4030140.3237508219</v>
          </cell>
          <cell r="AP171">
            <v>0</v>
          </cell>
          <cell r="AQ171">
            <v>186003.14999999991</v>
          </cell>
          <cell r="AR171">
            <v>0</v>
          </cell>
          <cell r="AS171">
            <v>0</v>
          </cell>
          <cell r="AT171">
            <v>24164244.724693514</v>
          </cell>
          <cell r="AU171">
            <v>5.5057112825791289E-4</v>
          </cell>
          <cell r="AV171">
            <v>0</v>
          </cell>
          <cell r="AW171">
            <v>0</v>
          </cell>
          <cell r="AY171">
            <v>0</v>
          </cell>
          <cell r="AZ171">
            <v>0</v>
          </cell>
          <cell r="BA171">
            <v>0</v>
          </cell>
          <cell r="BB171">
            <v>0</v>
          </cell>
          <cell r="BC171">
            <v>0</v>
          </cell>
          <cell r="BD171">
            <v>0</v>
          </cell>
          <cell r="BE171">
            <v>0</v>
          </cell>
          <cell r="BF171">
            <v>0</v>
          </cell>
          <cell r="BG171">
            <v>0</v>
          </cell>
          <cell r="BH171">
            <v>0</v>
          </cell>
          <cell r="BJ171">
            <v>0</v>
          </cell>
          <cell r="BL171">
            <v>0</v>
          </cell>
          <cell r="BM171">
            <v>0</v>
          </cell>
          <cell r="BN171">
            <v>0</v>
          </cell>
          <cell r="BO171">
            <v>0</v>
          </cell>
          <cell r="BQ171">
            <v>0</v>
          </cell>
          <cell r="BR171">
            <v>0</v>
          </cell>
          <cell r="BS171">
            <v>0</v>
          </cell>
          <cell r="BT171">
            <v>0</v>
          </cell>
          <cell r="CB171">
            <v>0</v>
          </cell>
          <cell r="CC171">
            <v>0</v>
          </cell>
          <cell r="CD171">
            <v>0</v>
          </cell>
          <cell r="CE171">
            <v>0</v>
          </cell>
          <cell r="CF171">
            <v>0</v>
          </cell>
          <cell r="CI171">
            <v>0</v>
          </cell>
          <cell r="CJ171">
            <v>0</v>
          </cell>
          <cell r="CK171">
            <v>0</v>
          </cell>
          <cell r="CV171">
            <v>5.5545647658876765E-4</v>
          </cell>
          <cell r="DG171">
            <v>24164245</v>
          </cell>
          <cell r="DR171">
            <v>9672640.7699999996</v>
          </cell>
          <cell r="EC171">
            <v>2.4982055650144859</v>
          </cell>
          <cell r="EN171">
            <v>2.4095909012463064E-2</v>
          </cell>
        </row>
        <row r="172">
          <cell r="B172">
            <v>34600</v>
          </cell>
          <cell r="C172" t="str">
            <v>Hertford County Schools</v>
          </cell>
          <cell r="D172">
            <v>1.0584263195967936E-3</v>
          </cell>
          <cell r="E172">
            <v>1831324.325108967</v>
          </cell>
          <cell r="F172">
            <v>1427925.5746429535</v>
          </cell>
          <cell r="G172">
            <v>-158584</v>
          </cell>
          <cell r="H172">
            <v>-511004.55969885475</v>
          </cell>
          <cell r="I172">
            <v>-21146.332842717649</v>
          </cell>
          <cell r="J172">
            <v>1545381.5256899509</v>
          </cell>
          <cell r="K172">
            <v>0</v>
          </cell>
          <cell r="L172">
            <v>-81196.910826754203</v>
          </cell>
          <cell r="M172">
            <v>14571.367484727582</v>
          </cell>
          <cell r="N172">
            <v>549.30209134434392</v>
          </cell>
          <cell r="O172">
            <v>-247.89402831276502</v>
          </cell>
          <cell r="P172">
            <v>0</v>
          </cell>
          <cell r="Q172">
            <v>0</v>
          </cell>
          <cell r="R172">
            <v>0</v>
          </cell>
          <cell r="S172">
            <v>4047572.3976213033</v>
          </cell>
          <cell r="T172">
            <v>31111.170000000042</v>
          </cell>
          <cell r="U172">
            <v>7726907.6284497548</v>
          </cell>
          <cell r="V172">
            <v>58285.469938910326</v>
          </cell>
          <cell r="W172">
            <v>0</v>
          </cell>
          <cell r="X172">
            <v>7816304.2683886653</v>
          </cell>
          <cell r="Y172">
            <v>824032</v>
          </cell>
          <cell r="Z172">
            <v>0</v>
          </cell>
          <cell r="AA172">
            <v>0</v>
          </cell>
          <cell r="AB172">
            <v>105731.66421358824</v>
          </cell>
          <cell r="AC172">
            <v>929763.66421358823</v>
          </cell>
          <cell r="AD172" t="str">
            <v>N/A</v>
          </cell>
          <cell r="AE172">
            <v>1380223</v>
          </cell>
          <cell r="AF172">
            <v>1380222</v>
          </cell>
          <cell r="AG172">
            <v>1380222</v>
          </cell>
          <cell r="AH172">
            <v>1380222</v>
          </cell>
          <cell r="AI172">
            <v>1365650</v>
          </cell>
          <cell r="AJ172">
            <v>0</v>
          </cell>
          <cell r="AK172">
            <v>6886539</v>
          </cell>
          <cell r="AL172">
            <v>36080426</v>
          </cell>
          <cell r="AM172">
            <v>4047572.3976213033</v>
          </cell>
          <cell r="AN172">
            <v>-969396.17</v>
          </cell>
          <cell r="AO172">
            <v>7679461.4341750769</v>
          </cell>
          <cell r="AP172">
            <v>0</v>
          </cell>
          <cell r="AQ172">
            <v>-792920.83</v>
          </cell>
          <cell r="AR172">
            <v>0</v>
          </cell>
          <cell r="AS172">
            <v>0</v>
          </cell>
          <cell r="AT172">
            <v>46045142.831796378</v>
          </cell>
          <cell r="AU172">
            <v>1.0882514752291229E-3</v>
          </cell>
          <cell r="AV172">
            <v>0</v>
          </cell>
          <cell r="AW172">
            <v>0</v>
          </cell>
          <cell r="AY172">
            <v>0</v>
          </cell>
          <cell r="AZ172">
            <v>0</v>
          </cell>
          <cell r="BA172">
            <v>0</v>
          </cell>
          <cell r="BB172">
            <v>0</v>
          </cell>
          <cell r="BC172">
            <v>0</v>
          </cell>
          <cell r="BD172">
            <v>0</v>
          </cell>
          <cell r="BE172">
            <v>0</v>
          </cell>
          <cell r="BF172">
            <v>0</v>
          </cell>
          <cell r="BG172">
            <v>0</v>
          </cell>
          <cell r="BH172">
            <v>0</v>
          </cell>
          <cell r="BJ172">
            <v>0</v>
          </cell>
          <cell r="BL172">
            <v>0</v>
          </cell>
          <cell r="BM172">
            <v>0</v>
          </cell>
          <cell r="BN172">
            <v>0</v>
          </cell>
          <cell r="BO172">
            <v>0</v>
          </cell>
          <cell r="BQ172">
            <v>0</v>
          </cell>
          <cell r="BR172">
            <v>0</v>
          </cell>
          <cell r="BS172">
            <v>0</v>
          </cell>
          <cell r="BT172">
            <v>0</v>
          </cell>
          <cell r="CB172">
            <v>0</v>
          </cell>
          <cell r="CC172">
            <v>0</v>
          </cell>
          <cell r="CD172">
            <v>0</v>
          </cell>
          <cell r="CE172">
            <v>0</v>
          </cell>
          <cell r="CF172">
            <v>0</v>
          </cell>
          <cell r="CI172">
            <v>0</v>
          </cell>
          <cell r="CJ172">
            <v>0</v>
          </cell>
          <cell r="CK172">
            <v>0</v>
          </cell>
          <cell r="CV172">
            <v>1.0584263195967936E-3</v>
          </cell>
          <cell r="DG172">
            <v>46045142</v>
          </cell>
          <cell r="DR172">
            <v>16910461.929999992</v>
          </cell>
          <cell r="EC172">
            <v>2.7228790195443242</v>
          </cell>
          <cell r="EN172">
            <v>2.4095909012463064E-2</v>
          </cell>
        </row>
        <row r="173">
          <cell r="B173">
            <v>34605</v>
          </cell>
          <cell r="C173" t="str">
            <v>Roanoke-Chowan Community College</v>
          </cell>
          <cell r="D173">
            <v>2.4764422203784329E-4</v>
          </cell>
          <cell r="E173">
            <v>428482.24708107725</v>
          </cell>
          <cell r="F173">
            <v>334097.43457164289</v>
          </cell>
          <cell r="G173">
            <v>62984</v>
          </cell>
          <cell r="H173">
            <v>-119561.77232310474</v>
          </cell>
          <cell r="I173">
            <v>-4947.6917276424574</v>
          </cell>
          <cell r="J173">
            <v>361579.07130175503</v>
          </cell>
          <cell r="K173">
            <v>0</v>
          </cell>
          <cell r="L173">
            <v>-18997.964658728233</v>
          </cell>
          <cell r="M173">
            <v>3409.3208926980833</v>
          </cell>
          <cell r="N173">
            <v>128.52239835319992</v>
          </cell>
          <cell r="O173">
            <v>-58.000753243483274</v>
          </cell>
          <cell r="P173">
            <v>0</v>
          </cell>
          <cell r="Q173">
            <v>0</v>
          </cell>
          <cell r="R173">
            <v>0</v>
          </cell>
          <cell r="S173">
            <v>1047115.1667828076</v>
          </cell>
          <cell r="T173">
            <v>314917.58999999997</v>
          </cell>
          <cell r="U173">
            <v>1807895.3565087754</v>
          </cell>
          <cell r="V173">
            <v>13637.283570792333</v>
          </cell>
          <cell r="W173">
            <v>0</v>
          </cell>
          <cell r="X173">
            <v>2136450.230079568</v>
          </cell>
          <cell r="Y173">
            <v>0</v>
          </cell>
          <cell r="Z173">
            <v>0</v>
          </cell>
          <cell r="AA173">
            <v>0</v>
          </cell>
          <cell r="AB173">
            <v>24738.458638212287</v>
          </cell>
          <cell r="AC173">
            <v>24738.458638212287</v>
          </cell>
          <cell r="AD173" t="str">
            <v>N/A</v>
          </cell>
          <cell r="AE173">
            <v>423025</v>
          </cell>
          <cell r="AF173">
            <v>423025</v>
          </cell>
          <cell r="AG173">
            <v>423025</v>
          </cell>
          <cell r="AH173">
            <v>423025</v>
          </cell>
          <cell r="AI173">
            <v>419615</v>
          </cell>
          <cell r="AJ173">
            <v>0</v>
          </cell>
          <cell r="AK173">
            <v>2111715</v>
          </cell>
          <cell r="AL173">
            <v>7856029</v>
          </cell>
          <cell r="AM173">
            <v>1047115.1667828076</v>
          </cell>
          <cell r="AN173">
            <v>-241490.59</v>
          </cell>
          <cell r="AO173">
            <v>1796794.1814413555</v>
          </cell>
          <cell r="AP173">
            <v>0</v>
          </cell>
          <cell r="AQ173">
            <v>314917.58999999997</v>
          </cell>
          <cell r="AR173">
            <v>0</v>
          </cell>
          <cell r="AS173">
            <v>0</v>
          </cell>
          <cell r="AT173">
            <v>10773365.348224163</v>
          </cell>
          <cell r="AU173">
            <v>2.3695216199379654E-4</v>
          </cell>
          <cell r="AV173">
            <v>0</v>
          </cell>
          <cell r="AW173">
            <v>0</v>
          </cell>
          <cell r="AY173">
            <v>0</v>
          </cell>
          <cell r="AZ173">
            <v>0</v>
          </cell>
          <cell r="BA173">
            <v>0</v>
          </cell>
          <cell r="BB173">
            <v>0</v>
          </cell>
          <cell r="BC173">
            <v>0</v>
          </cell>
          <cell r="BD173">
            <v>0</v>
          </cell>
          <cell r="BE173">
            <v>0</v>
          </cell>
          <cell r="BF173">
            <v>0</v>
          </cell>
          <cell r="BG173">
            <v>0</v>
          </cell>
          <cell r="BH173">
            <v>0</v>
          </cell>
          <cell r="BJ173">
            <v>0</v>
          </cell>
          <cell r="BL173">
            <v>0</v>
          </cell>
          <cell r="BM173">
            <v>0</v>
          </cell>
          <cell r="BN173">
            <v>0</v>
          </cell>
          <cell r="BO173">
            <v>0</v>
          </cell>
          <cell r="BQ173">
            <v>0</v>
          </cell>
          <cell r="BR173">
            <v>0</v>
          </cell>
          <cell r="BS173">
            <v>0</v>
          </cell>
          <cell r="BT173">
            <v>0</v>
          </cell>
          <cell r="CB173">
            <v>0</v>
          </cell>
          <cell r="CC173">
            <v>0</v>
          </cell>
          <cell r="CD173">
            <v>0</v>
          </cell>
          <cell r="CE173">
            <v>0</v>
          </cell>
          <cell r="CF173">
            <v>0</v>
          </cell>
          <cell r="CI173">
            <v>0</v>
          </cell>
          <cell r="CJ173">
            <v>0</v>
          </cell>
          <cell r="CK173">
            <v>0</v>
          </cell>
          <cell r="CV173">
            <v>2.4764422203784329E-4</v>
          </cell>
          <cell r="DG173">
            <v>10773365</v>
          </cell>
          <cell r="DR173">
            <v>4201772.21</v>
          </cell>
          <cell r="EC173">
            <v>2.5640050106381183</v>
          </cell>
          <cell r="EN173">
            <v>2.4095909012463064E-2</v>
          </cell>
        </row>
        <row r="174">
          <cell r="B174">
            <v>34700</v>
          </cell>
          <cell r="C174" t="str">
            <v>Hoke County Schools</v>
          </cell>
          <cell r="D174">
            <v>2.9499284301126028E-3</v>
          </cell>
          <cell r="E174">
            <v>5104064.0159569234</v>
          </cell>
          <cell r="F174">
            <v>3979755.7663992965</v>
          </cell>
          <cell r="G174">
            <v>731778</v>
          </cell>
          <cell r="H174">
            <v>-1424215.2246809935</v>
          </cell>
          <cell r="I174">
            <v>-58936.713203730906</v>
          </cell>
          <cell r="J174">
            <v>4307115.964142154</v>
          </cell>
          <cell r="K174">
            <v>0</v>
          </cell>
          <cell r="L174">
            <v>-226303.02294108376</v>
          </cell>
          <cell r="M174">
            <v>40611.699097950586</v>
          </cell>
          <cell r="N174">
            <v>1530.9538566598385</v>
          </cell>
          <cell r="O174">
            <v>-690.90273761667265</v>
          </cell>
          <cell r="P174">
            <v>0</v>
          </cell>
          <cell r="Q174">
            <v>0</v>
          </cell>
          <cell r="R174">
            <v>0</v>
          </cell>
          <cell r="S174">
            <v>12454710.535889557</v>
          </cell>
          <cell r="T174">
            <v>3920876</v>
          </cell>
          <cell r="U174">
            <v>21535579.820710771</v>
          </cell>
          <cell r="V174">
            <v>162446.79639180235</v>
          </cell>
          <cell r="W174">
            <v>0</v>
          </cell>
          <cell r="X174">
            <v>25618902.617102575</v>
          </cell>
          <cell r="Y174">
            <v>261986.9700000002</v>
          </cell>
          <cell r="Z174">
            <v>0</v>
          </cell>
          <cell r="AA174">
            <v>0</v>
          </cell>
          <cell r="AB174">
            <v>294683.5660186545</v>
          </cell>
          <cell r="AC174">
            <v>556670.5360186547</v>
          </cell>
          <cell r="AD174" t="str">
            <v>N/A</v>
          </cell>
          <cell r="AE174">
            <v>5020569</v>
          </cell>
          <cell r="AF174">
            <v>5020569</v>
          </cell>
          <cell r="AG174">
            <v>5020569</v>
          </cell>
          <cell r="AH174">
            <v>5020569</v>
          </cell>
          <cell r="AI174">
            <v>4979957</v>
          </cell>
          <cell r="AJ174">
            <v>0</v>
          </cell>
          <cell r="AK174">
            <v>25062233</v>
          </cell>
          <cell r="AL174">
            <v>93098331</v>
          </cell>
          <cell r="AM174">
            <v>12454710.535889557</v>
          </cell>
          <cell r="AN174">
            <v>-2283360.0299999998</v>
          </cell>
          <cell r="AO174">
            <v>21403343.051083922</v>
          </cell>
          <cell r="AP174">
            <v>0</v>
          </cell>
          <cell r="AQ174">
            <v>3658889.03</v>
          </cell>
          <cell r="AR174">
            <v>0</v>
          </cell>
          <cell r="AS174">
            <v>0</v>
          </cell>
          <cell r="AT174">
            <v>128331913.58697347</v>
          </cell>
          <cell r="AU174">
            <v>2.808015515772702E-3</v>
          </cell>
          <cell r="AV174">
            <v>0</v>
          </cell>
          <cell r="AW174">
            <v>0</v>
          </cell>
          <cell r="AY174">
            <v>0</v>
          </cell>
          <cell r="AZ174">
            <v>0</v>
          </cell>
          <cell r="BA174">
            <v>0</v>
          </cell>
          <cell r="BB174">
            <v>0</v>
          </cell>
          <cell r="BC174">
            <v>0</v>
          </cell>
          <cell r="BD174">
            <v>0</v>
          </cell>
          <cell r="BE174">
            <v>0</v>
          </cell>
          <cell r="BF174">
            <v>0</v>
          </cell>
          <cell r="BG174">
            <v>0</v>
          </cell>
          <cell r="BH174">
            <v>0</v>
          </cell>
          <cell r="BJ174">
            <v>0</v>
          </cell>
          <cell r="BL174">
            <v>0</v>
          </cell>
          <cell r="BM174">
            <v>0</v>
          </cell>
          <cell r="BN174">
            <v>0</v>
          </cell>
          <cell r="BO174">
            <v>0</v>
          </cell>
          <cell r="BQ174">
            <v>0</v>
          </cell>
          <cell r="BR174">
            <v>0</v>
          </cell>
          <cell r="BS174">
            <v>0</v>
          </cell>
          <cell r="BT174">
            <v>0</v>
          </cell>
          <cell r="CB174">
            <v>0</v>
          </cell>
          <cell r="CC174">
            <v>0</v>
          </cell>
          <cell r="CD174">
            <v>0</v>
          </cell>
          <cell r="CE174">
            <v>0</v>
          </cell>
          <cell r="CF174">
            <v>0</v>
          </cell>
          <cell r="CI174">
            <v>0</v>
          </cell>
          <cell r="CJ174">
            <v>0</v>
          </cell>
          <cell r="CK174">
            <v>0</v>
          </cell>
          <cell r="CV174">
            <v>2.9499284301126028E-3</v>
          </cell>
          <cell r="DG174">
            <v>128331914</v>
          </cell>
          <cell r="DR174">
            <v>39591307.19000005</v>
          </cell>
          <cell r="EC174">
            <v>3.2414164398293472</v>
          </cell>
          <cell r="EN174">
            <v>2.4095909012463064E-2</v>
          </cell>
        </row>
        <row r="175">
          <cell r="B175">
            <v>34800</v>
          </cell>
          <cell r="C175" t="str">
            <v>Hyde County Schools</v>
          </cell>
          <cell r="D175">
            <v>3.0197101229566622E-4</v>
          </cell>
          <cell r="E175">
            <v>522480.26155046851</v>
          </cell>
          <cell r="F175">
            <v>407389.84214042005</v>
          </cell>
          <cell r="G175">
            <v>96968</v>
          </cell>
          <cell r="H175">
            <v>-145790.55841954879</v>
          </cell>
          <cell r="I175">
            <v>-6033.0883847343493</v>
          </cell>
          <cell r="J175">
            <v>440900.24506702495</v>
          </cell>
          <cell r="K175">
            <v>0</v>
          </cell>
          <cell r="L175">
            <v>-23165.630808365044</v>
          </cell>
          <cell r="M175">
            <v>4157.2384477093956</v>
          </cell>
          <cell r="N175">
            <v>156.71691596120485</v>
          </cell>
          <cell r="O175">
            <v>-70.724630789767986</v>
          </cell>
          <cell r="P175">
            <v>0</v>
          </cell>
          <cell r="Q175">
            <v>0</v>
          </cell>
          <cell r="R175">
            <v>0</v>
          </cell>
          <cell r="S175">
            <v>1296992.3018781461</v>
          </cell>
          <cell r="T175">
            <v>484837.2</v>
          </cell>
          <cell r="U175">
            <v>2204501.2253351249</v>
          </cell>
          <cell r="V175">
            <v>16628.953790837582</v>
          </cell>
          <cell r="W175">
            <v>0</v>
          </cell>
          <cell r="X175">
            <v>2705967.3791259625</v>
          </cell>
          <cell r="Y175">
            <v>0</v>
          </cell>
          <cell r="Z175">
            <v>0</v>
          </cell>
          <cell r="AA175">
            <v>0</v>
          </cell>
          <cell r="AB175">
            <v>30165.441923671748</v>
          </cell>
          <cell r="AC175">
            <v>30165.441923671748</v>
          </cell>
          <cell r="AD175" t="str">
            <v>N/A</v>
          </cell>
          <cell r="AE175">
            <v>535992</v>
          </cell>
          <cell r="AF175">
            <v>535992</v>
          </cell>
          <cell r="AG175">
            <v>535992</v>
          </cell>
          <cell r="AH175">
            <v>535992</v>
          </cell>
          <cell r="AI175">
            <v>531835</v>
          </cell>
          <cell r="AJ175">
            <v>0</v>
          </cell>
          <cell r="AK175">
            <v>2675803</v>
          </cell>
          <cell r="AL175">
            <v>9466808</v>
          </cell>
          <cell r="AM175">
            <v>1296992.3018781461</v>
          </cell>
          <cell r="AN175">
            <v>-302836.2</v>
          </cell>
          <cell r="AO175">
            <v>2190964.7372022909</v>
          </cell>
          <cell r="AP175">
            <v>0</v>
          </cell>
          <cell r="AQ175">
            <v>484837.2</v>
          </cell>
          <cell r="AR175">
            <v>0</v>
          </cell>
          <cell r="AS175">
            <v>0</v>
          </cell>
          <cell r="AT175">
            <v>13136766.039080437</v>
          </cell>
          <cell r="AU175">
            <v>2.8553619787913319E-4</v>
          </cell>
          <cell r="AV175">
            <v>0</v>
          </cell>
          <cell r="AW175">
            <v>0</v>
          </cell>
          <cell r="AY175">
            <v>0</v>
          </cell>
          <cell r="AZ175">
            <v>0</v>
          </cell>
          <cell r="BA175">
            <v>0</v>
          </cell>
          <cell r="BB175">
            <v>0</v>
          </cell>
          <cell r="BC175">
            <v>0</v>
          </cell>
          <cell r="BD175">
            <v>0</v>
          </cell>
          <cell r="BE175">
            <v>0</v>
          </cell>
          <cell r="BF175">
            <v>0</v>
          </cell>
          <cell r="BG175">
            <v>0</v>
          </cell>
          <cell r="BH175">
            <v>0</v>
          </cell>
          <cell r="BJ175">
            <v>0</v>
          </cell>
          <cell r="BL175">
            <v>0</v>
          </cell>
          <cell r="BM175">
            <v>0</v>
          </cell>
          <cell r="BN175">
            <v>0</v>
          </cell>
          <cell r="BO175">
            <v>0</v>
          </cell>
          <cell r="BQ175">
            <v>0</v>
          </cell>
          <cell r="BR175">
            <v>0</v>
          </cell>
          <cell r="BS175">
            <v>0</v>
          </cell>
          <cell r="BT175">
            <v>0</v>
          </cell>
          <cell r="CB175">
            <v>0</v>
          </cell>
          <cell r="CC175">
            <v>0</v>
          </cell>
          <cell r="CD175">
            <v>0</v>
          </cell>
          <cell r="CE175">
            <v>0</v>
          </cell>
          <cell r="CF175">
            <v>0</v>
          </cell>
          <cell r="CI175">
            <v>0</v>
          </cell>
          <cell r="CJ175">
            <v>0</v>
          </cell>
          <cell r="CK175">
            <v>0</v>
          </cell>
          <cell r="CV175">
            <v>3.0197101229566622E-4</v>
          </cell>
          <cell r="DG175">
            <v>13136765</v>
          </cell>
          <cell r="DR175">
            <v>5121679.4700000016</v>
          </cell>
          <cell r="EC175">
            <v>2.5649330609125363</v>
          </cell>
          <cell r="EN175">
            <v>2.4095909012463064E-2</v>
          </cell>
        </row>
        <row r="176">
          <cell r="B176">
            <v>34900</v>
          </cell>
          <cell r="C176" t="str">
            <v>Iredell County Schools</v>
          </cell>
          <cell r="D176">
            <v>6.4268871434988049E-3</v>
          </cell>
          <cell r="E176">
            <v>11120013.309101295</v>
          </cell>
          <cell r="F176">
            <v>8670529.3959828522</v>
          </cell>
          <cell r="G176">
            <v>-645571</v>
          </cell>
          <cell r="H176">
            <v>-3102878.8439888172</v>
          </cell>
          <cell r="I176">
            <v>-128402.98106984103</v>
          </cell>
          <cell r="J176">
            <v>9383735.5282707773</v>
          </cell>
          <cell r="K176">
            <v>0</v>
          </cell>
          <cell r="L176">
            <v>-493037.04246799269</v>
          </cell>
          <cell r="M176">
            <v>88479.030251692457</v>
          </cell>
          <cell r="N176">
            <v>3335.4258897330096</v>
          </cell>
          <cell r="O176">
            <v>-1505.2412378788551</v>
          </cell>
          <cell r="P176">
            <v>0</v>
          </cell>
          <cell r="Q176">
            <v>0</v>
          </cell>
          <cell r="R176">
            <v>0</v>
          </cell>
          <cell r="S176">
            <v>24894697.58073182</v>
          </cell>
          <cell r="T176">
            <v>0</v>
          </cell>
          <cell r="U176">
            <v>46918677.64135389</v>
          </cell>
          <cell r="V176">
            <v>353916.12100676983</v>
          </cell>
          <cell r="W176">
            <v>0</v>
          </cell>
          <cell r="X176">
            <v>47272593.762360662</v>
          </cell>
          <cell r="Y176">
            <v>3227851.1899999995</v>
          </cell>
          <cell r="Z176">
            <v>0</v>
          </cell>
          <cell r="AA176">
            <v>0</v>
          </cell>
          <cell r="AB176">
            <v>642014.90534920513</v>
          </cell>
          <cell r="AC176">
            <v>3869866.0953492047</v>
          </cell>
          <cell r="AD176" t="str">
            <v>N/A</v>
          </cell>
          <cell r="AE176">
            <v>8698242</v>
          </cell>
          <cell r="AF176">
            <v>8698241</v>
          </cell>
          <cell r="AG176">
            <v>8698241</v>
          </cell>
          <cell r="AH176">
            <v>8698241</v>
          </cell>
          <cell r="AI176">
            <v>8609762</v>
          </cell>
          <cell r="AJ176">
            <v>0</v>
          </cell>
          <cell r="AK176">
            <v>43402727</v>
          </cell>
          <cell r="AL176">
            <v>216810108</v>
          </cell>
          <cell r="AM176">
            <v>24894697.58073182</v>
          </cell>
          <cell r="AN176">
            <v>-5516097.8100000005</v>
          </cell>
          <cell r="AO176">
            <v>46630578.85701146</v>
          </cell>
          <cell r="AP176">
            <v>0</v>
          </cell>
          <cell r="AQ176">
            <v>-3227851.1899999995</v>
          </cell>
          <cell r="AR176">
            <v>0</v>
          </cell>
          <cell r="AS176">
            <v>0</v>
          </cell>
          <cell r="AT176">
            <v>279591435.43774325</v>
          </cell>
          <cell r="AU176">
            <v>6.5393884122890216E-3</v>
          </cell>
          <cell r="AV176">
            <v>0</v>
          </cell>
          <cell r="AW176">
            <v>0</v>
          </cell>
          <cell r="AY176">
            <v>0</v>
          </cell>
          <cell r="AZ176">
            <v>0</v>
          </cell>
          <cell r="BA176">
            <v>0</v>
          </cell>
          <cell r="BB176">
            <v>0</v>
          </cell>
          <cell r="BC176">
            <v>0</v>
          </cell>
          <cell r="BD176">
            <v>0</v>
          </cell>
          <cell r="BE176">
            <v>0</v>
          </cell>
          <cell r="BF176">
            <v>0</v>
          </cell>
          <cell r="BG176">
            <v>0</v>
          </cell>
          <cell r="BH176">
            <v>0</v>
          </cell>
          <cell r="BJ176">
            <v>0</v>
          </cell>
          <cell r="BL176">
            <v>0</v>
          </cell>
          <cell r="BM176">
            <v>0</v>
          </cell>
          <cell r="BN176">
            <v>0</v>
          </cell>
          <cell r="BO176">
            <v>0</v>
          </cell>
          <cell r="BQ176">
            <v>0</v>
          </cell>
          <cell r="BR176">
            <v>0</v>
          </cell>
          <cell r="BS176">
            <v>0</v>
          </cell>
          <cell r="BT176">
            <v>0</v>
          </cell>
          <cell r="CB176">
            <v>0</v>
          </cell>
          <cell r="CC176">
            <v>0</v>
          </cell>
          <cell r="CD176">
            <v>0</v>
          </cell>
          <cell r="CE176">
            <v>0</v>
          </cell>
          <cell r="CF176">
            <v>0</v>
          </cell>
          <cell r="CI176">
            <v>0</v>
          </cell>
          <cell r="CJ176">
            <v>0</v>
          </cell>
          <cell r="CK176">
            <v>0</v>
          </cell>
          <cell r="CV176">
            <v>6.4268871434988049E-3</v>
          </cell>
          <cell r="DG176">
            <v>279591436</v>
          </cell>
          <cell r="DR176">
            <v>96933813.520000041</v>
          </cell>
          <cell r="EC176">
            <v>2.8843540334076798</v>
          </cell>
          <cell r="EN176">
            <v>2.4095909012463064E-2</v>
          </cell>
        </row>
        <row r="177">
          <cell r="B177">
            <v>34901</v>
          </cell>
          <cell r="C177" t="str">
            <v>American Renaissance Middle School</v>
          </cell>
          <cell r="D177">
            <v>1.6389090689676063E-4</v>
          </cell>
          <cell r="E177">
            <v>283569.4832102661</v>
          </cell>
          <cell r="F177">
            <v>221105.62925009546</v>
          </cell>
          <cell r="G177">
            <v>47511</v>
          </cell>
          <cell r="H177">
            <v>-79125.961974688282</v>
          </cell>
          <cell r="I177">
            <v>-3274.3816012190641</v>
          </cell>
          <cell r="J177">
            <v>239292.97208265768</v>
          </cell>
          <cell r="K177">
            <v>0</v>
          </cell>
          <cell r="L177">
            <v>-12572.850000254719</v>
          </cell>
          <cell r="M177">
            <v>2256.2880264615142</v>
          </cell>
          <cell r="N177">
            <v>85.056102861280834</v>
          </cell>
          <cell r="O177">
            <v>-38.384889304290304</v>
          </cell>
          <cell r="P177">
            <v>0</v>
          </cell>
          <cell r="Q177">
            <v>0</v>
          </cell>
          <cell r="R177">
            <v>0</v>
          </cell>
          <cell r="S177">
            <v>698808.85020687571</v>
          </cell>
          <cell r="T177">
            <v>255662</v>
          </cell>
          <cell r="U177">
            <v>1196464.8604132885</v>
          </cell>
          <cell r="V177">
            <v>9025.1521058460567</v>
          </cell>
          <cell r="W177">
            <v>0</v>
          </cell>
          <cell r="X177">
            <v>1461152.0125191344</v>
          </cell>
          <cell r="Y177">
            <v>18112.839999999982</v>
          </cell>
          <cell r="Z177">
            <v>0</v>
          </cell>
          <cell r="AA177">
            <v>0</v>
          </cell>
          <cell r="AB177">
            <v>16371.90800609532</v>
          </cell>
          <cell r="AC177">
            <v>34484.748006095302</v>
          </cell>
          <cell r="AD177" t="str">
            <v>N/A</v>
          </cell>
          <cell r="AE177">
            <v>285784</v>
          </cell>
          <cell r="AF177">
            <v>285786</v>
          </cell>
          <cell r="AG177">
            <v>285786</v>
          </cell>
          <cell r="AH177">
            <v>285786</v>
          </cell>
          <cell r="AI177">
            <v>283530</v>
          </cell>
          <cell r="AJ177">
            <v>0</v>
          </cell>
          <cell r="AK177">
            <v>1426672</v>
          </cell>
          <cell r="AL177">
            <v>5126925</v>
          </cell>
          <cell r="AM177">
            <v>698808.85020687571</v>
          </cell>
          <cell r="AN177">
            <v>-122589.16000000002</v>
          </cell>
          <cell r="AO177">
            <v>1189118.1045130391</v>
          </cell>
          <cell r="AP177">
            <v>0</v>
          </cell>
          <cell r="AQ177">
            <v>237549.16000000003</v>
          </cell>
          <cell r="AR177">
            <v>0</v>
          </cell>
          <cell r="AS177">
            <v>0</v>
          </cell>
          <cell r="AT177">
            <v>7129811.9547199151</v>
          </cell>
          <cell r="AU177">
            <v>1.5463741092972694E-4</v>
          </cell>
          <cell r="AV177">
            <v>0</v>
          </cell>
          <cell r="AW177">
            <v>0</v>
          </cell>
          <cell r="AY177">
            <v>0</v>
          </cell>
          <cell r="AZ177">
            <v>0</v>
          </cell>
          <cell r="BA177">
            <v>0</v>
          </cell>
          <cell r="BB177">
            <v>0</v>
          </cell>
          <cell r="BC177">
            <v>0</v>
          </cell>
          <cell r="BD177">
            <v>0</v>
          </cell>
          <cell r="BE177">
            <v>0</v>
          </cell>
          <cell r="BF177">
            <v>0</v>
          </cell>
          <cell r="BG177">
            <v>0</v>
          </cell>
          <cell r="BH177">
            <v>0</v>
          </cell>
          <cell r="BJ177">
            <v>0</v>
          </cell>
          <cell r="BL177">
            <v>0</v>
          </cell>
          <cell r="BM177">
            <v>0</v>
          </cell>
          <cell r="BN177">
            <v>0</v>
          </cell>
          <cell r="BO177">
            <v>0</v>
          </cell>
          <cell r="BQ177">
            <v>0</v>
          </cell>
          <cell r="BR177">
            <v>0</v>
          </cell>
          <cell r="BS177">
            <v>0</v>
          </cell>
          <cell r="BT177">
            <v>0</v>
          </cell>
          <cell r="CB177">
            <v>0</v>
          </cell>
          <cell r="CC177">
            <v>0</v>
          </cell>
          <cell r="CD177">
            <v>0</v>
          </cell>
          <cell r="CE177">
            <v>0</v>
          </cell>
          <cell r="CF177">
            <v>0</v>
          </cell>
          <cell r="CI177">
            <v>0</v>
          </cell>
          <cell r="CJ177">
            <v>0</v>
          </cell>
          <cell r="CK177">
            <v>0</v>
          </cell>
          <cell r="CV177">
            <v>1.6389090689676063E-4</v>
          </cell>
          <cell r="DG177">
            <v>7129812</v>
          </cell>
          <cell r="DR177">
            <v>2162233.81</v>
          </cell>
          <cell r="EC177">
            <v>3.2974287826902495</v>
          </cell>
          <cell r="EN177">
            <v>2.4095909012463064E-2</v>
          </cell>
        </row>
        <row r="178">
          <cell r="B178">
            <v>34903</v>
          </cell>
          <cell r="C178" t="str">
            <v>Success Institute</v>
          </cell>
          <cell r="D178">
            <v>1.0277800466765437E-5</v>
          </cell>
          <cell r="E178">
            <v>17782.99127196124</v>
          </cell>
          <cell r="F178">
            <v>13865.806117862256</v>
          </cell>
          <cell r="G178">
            <v>-27445</v>
          </cell>
          <cell r="H178">
            <v>-4962.0864532099895</v>
          </cell>
          <cell r="I178">
            <v>-205.34049988860383</v>
          </cell>
          <cell r="J178">
            <v>15006.356769470283</v>
          </cell>
          <cell r="K178">
            <v>0</v>
          </cell>
          <cell r="L178">
            <v>-788.45889651821733</v>
          </cell>
          <cell r="M178">
            <v>141.49459888052991</v>
          </cell>
          <cell r="N178">
            <v>5.3339728862419262</v>
          </cell>
          <cell r="O178">
            <v>-2.4071636473211329</v>
          </cell>
          <cell r="P178">
            <v>0</v>
          </cell>
          <cell r="Q178">
            <v>0</v>
          </cell>
          <cell r="R178">
            <v>0</v>
          </cell>
          <cell r="S178">
            <v>13398.689717796418</v>
          </cell>
          <cell r="T178">
            <v>5130.6699999999983</v>
          </cell>
          <cell r="U178">
            <v>75031.783847351413</v>
          </cell>
          <cell r="V178">
            <v>565.97839552211963</v>
          </cell>
          <cell r="W178">
            <v>0</v>
          </cell>
          <cell r="X178">
            <v>80728.432242873532</v>
          </cell>
          <cell r="Y178">
            <v>142353</v>
          </cell>
          <cell r="Z178">
            <v>0</v>
          </cell>
          <cell r="AA178">
            <v>0</v>
          </cell>
          <cell r="AB178">
            <v>1026.7024994430192</v>
          </cell>
          <cell r="AC178">
            <v>143379.70249944302</v>
          </cell>
          <cell r="AD178" t="str">
            <v>N/A</v>
          </cell>
          <cell r="AE178">
            <v>-12502</v>
          </cell>
          <cell r="AF178">
            <v>-12502</v>
          </cell>
          <cell r="AG178">
            <v>-12502</v>
          </cell>
          <cell r="AH178">
            <v>-12502</v>
          </cell>
          <cell r="AI178">
            <v>-12644</v>
          </cell>
          <cell r="AJ178">
            <v>0</v>
          </cell>
          <cell r="AK178">
            <v>-62652</v>
          </cell>
          <cell r="AL178">
            <v>511579</v>
          </cell>
          <cell r="AM178">
            <v>13398.689717796418</v>
          </cell>
          <cell r="AN178">
            <v>-15207.669999999998</v>
          </cell>
          <cell r="AO178">
            <v>74571.059743430524</v>
          </cell>
          <cell r="AP178">
            <v>0</v>
          </cell>
          <cell r="AQ178">
            <v>-137222.33000000002</v>
          </cell>
          <cell r="AR178">
            <v>0</v>
          </cell>
          <cell r="AS178">
            <v>0</v>
          </cell>
          <cell r="AT178">
            <v>447118.74946122692</v>
          </cell>
          <cell r="AU178">
            <v>1.5430163940450943E-5</v>
          </cell>
          <cell r="AV178">
            <v>0</v>
          </cell>
          <cell r="AW178">
            <v>0</v>
          </cell>
          <cell r="AY178">
            <v>0</v>
          </cell>
          <cell r="AZ178">
            <v>0</v>
          </cell>
          <cell r="BA178">
            <v>0</v>
          </cell>
          <cell r="BB178">
            <v>0</v>
          </cell>
          <cell r="BC178">
            <v>0</v>
          </cell>
          <cell r="BD178">
            <v>0</v>
          </cell>
          <cell r="BE178">
            <v>0</v>
          </cell>
          <cell r="BF178">
            <v>0</v>
          </cell>
          <cell r="BG178">
            <v>0</v>
          </cell>
          <cell r="BH178">
            <v>0</v>
          </cell>
          <cell r="BJ178">
            <v>0</v>
          </cell>
          <cell r="BL178">
            <v>0</v>
          </cell>
          <cell r="BM178">
            <v>0</v>
          </cell>
          <cell r="BN178">
            <v>0</v>
          </cell>
          <cell r="BO178">
            <v>0</v>
          </cell>
          <cell r="BQ178">
            <v>0</v>
          </cell>
          <cell r="BR178">
            <v>0</v>
          </cell>
          <cell r="BS178">
            <v>0</v>
          </cell>
          <cell r="BT178">
            <v>0</v>
          </cell>
          <cell r="CB178">
            <v>0</v>
          </cell>
          <cell r="CC178">
            <v>0</v>
          </cell>
          <cell r="CD178">
            <v>0</v>
          </cell>
          <cell r="CE178">
            <v>0</v>
          </cell>
          <cell r="CF178">
            <v>0</v>
          </cell>
          <cell r="CI178">
            <v>0</v>
          </cell>
          <cell r="CJ178">
            <v>0</v>
          </cell>
          <cell r="CK178">
            <v>0</v>
          </cell>
          <cell r="CV178">
            <v>1.0277800466765437E-5</v>
          </cell>
          <cell r="DG178">
            <v>447119</v>
          </cell>
          <cell r="DR178">
            <v>241292.06</v>
          </cell>
          <cell r="EC178">
            <v>1.8530199460355223</v>
          </cell>
          <cell r="EN178">
            <v>2.4095909012463064E-2</v>
          </cell>
        </row>
        <row r="179">
          <cell r="B179">
            <v>34905</v>
          </cell>
          <cell r="C179" t="str">
            <v>Mitchell Community College</v>
          </cell>
          <cell r="D179">
            <v>6.4680458820755033E-4</v>
          </cell>
          <cell r="E179">
            <v>1119122.7523780898</v>
          </cell>
          <cell r="F179">
            <v>872605.67523472523</v>
          </cell>
          <cell r="G179">
            <v>-278301</v>
          </cell>
          <cell r="H179">
            <v>-312275.01403603569</v>
          </cell>
          <cell r="I179">
            <v>-12922.529280681752</v>
          </cell>
          <cell r="J179">
            <v>944383.03624972759</v>
          </cell>
          <cell r="K179">
            <v>0</v>
          </cell>
          <cell r="L179">
            <v>-49619.452482087574</v>
          </cell>
          <cell r="M179">
            <v>8904.5663085650485</v>
          </cell>
          <cell r="N179">
            <v>335.67864518795449</v>
          </cell>
          <cell r="O179">
            <v>-151.48810260409036</v>
          </cell>
          <cell r="P179">
            <v>0</v>
          </cell>
          <cell r="Q179">
            <v>0</v>
          </cell>
          <cell r="R179">
            <v>0</v>
          </cell>
          <cell r="S179">
            <v>2292082.2249148865</v>
          </cell>
          <cell r="T179">
            <v>4387.6899999999441</v>
          </cell>
          <cell r="U179">
            <v>4721915.1812486378</v>
          </cell>
          <cell r="V179">
            <v>35618.265234260194</v>
          </cell>
          <cell r="W179">
            <v>0</v>
          </cell>
          <cell r="X179">
            <v>4761921.1364828981</v>
          </cell>
          <cell r="Y179">
            <v>1395896</v>
          </cell>
          <cell r="Z179">
            <v>0</v>
          </cell>
          <cell r="AA179">
            <v>0</v>
          </cell>
          <cell r="AB179">
            <v>64612.646403408755</v>
          </cell>
          <cell r="AC179">
            <v>1460508.6464034088</v>
          </cell>
          <cell r="AD179" t="str">
            <v>N/A</v>
          </cell>
          <cell r="AE179">
            <v>662064</v>
          </cell>
          <cell r="AF179">
            <v>662063</v>
          </cell>
          <cell r="AG179">
            <v>662063</v>
          </cell>
          <cell r="AH179">
            <v>662063</v>
          </cell>
          <cell r="AI179">
            <v>653159</v>
          </cell>
          <cell r="AJ179">
            <v>0</v>
          </cell>
          <cell r="AK179">
            <v>3301412</v>
          </cell>
          <cell r="AL179">
            <v>23119553</v>
          </cell>
          <cell r="AM179">
            <v>2292082.2249148865</v>
          </cell>
          <cell r="AN179">
            <v>-574849.68999999994</v>
          </cell>
          <cell r="AO179">
            <v>4692920.8000794901</v>
          </cell>
          <cell r="AP179">
            <v>0</v>
          </cell>
          <cell r="AQ179">
            <v>-1391508.31</v>
          </cell>
          <cell r="AR179">
            <v>0</v>
          </cell>
          <cell r="AS179">
            <v>0</v>
          </cell>
          <cell r="AT179">
            <v>28138198.024994377</v>
          </cell>
          <cell r="AU179">
            <v>6.9732791259809873E-4</v>
          </cell>
          <cell r="AV179">
            <v>0</v>
          </cell>
          <cell r="AW179">
            <v>0</v>
          </cell>
          <cell r="AY179">
            <v>0</v>
          </cell>
          <cell r="AZ179">
            <v>0</v>
          </cell>
          <cell r="BA179">
            <v>0</v>
          </cell>
          <cell r="BB179">
            <v>0</v>
          </cell>
          <cell r="BC179">
            <v>0</v>
          </cell>
          <cell r="BD179">
            <v>0</v>
          </cell>
          <cell r="BE179">
            <v>0</v>
          </cell>
          <cell r="BF179">
            <v>0</v>
          </cell>
          <cell r="BG179">
            <v>0</v>
          </cell>
          <cell r="BH179">
            <v>0</v>
          </cell>
          <cell r="BJ179">
            <v>0</v>
          </cell>
          <cell r="BL179">
            <v>0</v>
          </cell>
          <cell r="BM179">
            <v>0</v>
          </cell>
          <cell r="BN179">
            <v>0</v>
          </cell>
          <cell r="BO179">
            <v>0</v>
          </cell>
          <cell r="BQ179">
            <v>0</v>
          </cell>
          <cell r="BR179">
            <v>0</v>
          </cell>
          <cell r="BS179">
            <v>0</v>
          </cell>
          <cell r="BT179">
            <v>0</v>
          </cell>
          <cell r="CB179">
            <v>0</v>
          </cell>
          <cell r="CC179">
            <v>0</v>
          </cell>
          <cell r="CD179">
            <v>0</v>
          </cell>
          <cell r="CE179">
            <v>0</v>
          </cell>
          <cell r="CF179">
            <v>0</v>
          </cell>
          <cell r="CI179">
            <v>0</v>
          </cell>
          <cell r="CJ179">
            <v>0</v>
          </cell>
          <cell r="CK179">
            <v>0</v>
          </cell>
          <cell r="CV179">
            <v>6.4680458820755033E-4</v>
          </cell>
          <cell r="DG179">
            <v>28138198</v>
          </cell>
          <cell r="DR179">
            <v>10185169.599999998</v>
          </cell>
          <cell r="EC179">
            <v>2.7626636673777143</v>
          </cell>
          <cell r="EN179">
            <v>2.4095909012463064E-2</v>
          </cell>
        </row>
        <row r="180">
          <cell r="B180">
            <v>34910</v>
          </cell>
          <cell r="C180" t="str">
            <v>Mooresville City Schools</v>
          </cell>
          <cell r="D180">
            <v>2.0249211906262152E-3</v>
          </cell>
          <cell r="E180">
            <v>3503585.8086324492</v>
          </cell>
          <cell r="F180">
            <v>2731826.2038619011</v>
          </cell>
          <cell r="G180">
            <v>292746</v>
          </cell>
          <cell r="H180">
            <v>-977624.93456796731</v>
          </cell>
          <cell r="I180">
            <v>-40455.964373189592</v>
          </cell>
          <cell r="J180">
            <v>2956536.2661842597</v>
          </cell>
          <cell r="K180">
            <v>0</v>
          </cell>
          <cell r="L180">
            <v>-155341.32353125568</v>
          </cell>
          <cell r="M180">
            <v>27877.113644969562</v>
          </cell>
          <cell r="N180">
            <v>1050.8935995111931</v>
          </cell>
          <cell r="O180">
            <v>-474.25679205656587</v>
          </cell>
          <cell r="P180">
            <v>0</v>
          </cell>
          <cell r="Q180">
            <v>0</v>
          </cell>
          <cell r="R180">
            <v>0</v>
          </cell>
          <cell r="S180">
            <v>8339725.80665862</v>
          </cell>
          <cell r="T180">
            <v>1563174</v>
          </cell>
          <cell r="U180">
            <v>14782681.3309213</v>
          </cell>
          <cell r="V180">
            <v>111508.45457987825</v>
          </cell>
          <cell r="W180">
            <v>0</v>
          </cell>
          <cell r="X180">
            <v>16457363.785501178</v>
          </cell>
          <cell r="Y180">
            <v>99443.689999999944</v>
          </cell>
          <cell r="Z180">
            <v>0</v>
          </cell>
          <cell r="AA180">
            <v>0</v>
          </cell>
          <cell r="AB180">
            <v>202279.82186594795</v>
          </cell>
          <cell r="AC180">
            <v>301723.51186594786</v>
          </cell>
          <cell r="AD180" t="str">
            <v>N/A</v>
          </cell>
          <cell r="AE180">
            <v>3236703</v>
          </cell>
          <cell r="AF180">
            <v>3236703</v>
          </cell>
          <cell r="AG180">
            <v>3236703</v>
          </cell>
          <cell r="AH180">
            <v>3236703</v>
          </cell>
          <cell r="AI180">
            <v>3208826</v>
          </cell>
          <cell r="AJ180">
            <v>0</v>
          </cell>
          <cell r="AK180">
            <v>16155638</v>
          </cell>
          <cell r="AL180">
            <v>65259427</v>
          </cell>
          <cell r="AM180">
            <v>8339725.80665862</v>
          </cell>
          <cell r="AN180">
            <v>-1663838.31</v>
          </cell>
          <cell r="AO180">
            <v>14691909.96363523</v>
          </cell>
          <cell r="AP180">
            <v>0</v>
          </cell>
          <cell r="AQ180">
            <v>1463730.31</v>
          </cell>
          <cell r="AR180">
            <v>0</v>
          </cell>
          <cell r="AS180">
            <v>0</v>
          </cell>
          <cell r="AT180">
            <v>88090954.770293862</v>
          </cell>
          <cell r="AU180">
            <v>1.9683433939587879E-3</v>
          </cell>
          <cell r="AV180">
            <v>0</v>
          </cell>
          <cell r="AW180">
            <v>0</v>
          </cell>
          <cell r="AY180">
            <v>0</v>
          </cell>
          <cell r="AZ180">
            <v>0</v>
          </cell>
          <cell r="BA180">
            <v>0</v>
          </cell>
          <cell r="BB180">
            <v>0</v>
          </cell>
          <cell r="BC180">
            <v>0</v>
          </cell>
          <cell r="BD180">
            <v>0</v>
          </cell>
          <cell r="BE180">
            <v>0</v>
          </cell>
          <cell r="BF180">
            <v>0</v>
          </cell>
          <cell r="BG180">
            <v>0</v>
          </cell>
          <cell r="BH180">
            <v>0</v>
          </cell>
          <cell r="BJ180">
            <v>0</v>
          </cell>
          <cell r="BL180">
            <v>0</v>
          </cell>
          <cell r="BM180">
            <v>0</v>
          </cell>
          <cell r="BN180">
            <v>0</v>
          </cell>
          <cell r="BO180">
            <v>0</v>
          </cell>
          <cell r="BQ180">
            <v>0</v>
          </cell>
          <cell r="BR180">
            <v>0</v>
          </cell>
          <cell r="BS180">
            <v>0</v>
          </cell>
          <cell r="BT180">
            <v>0</v>
          </cell>
          <cell r="CB180">
            <v>0</v>
          </cell>
          <cell r="CC180">
            <v>0</v>
          </cell>
          <cell r="CD180">
            <v>0</v>
          </cell>
          <cell r="CE180">
            <v>0</v>
          </cell>
          <cell r="CF180">
            <v>0</v>
          </cell>
          <cell r="CI180">
            <v>0</v>
          </cell>
          <cell r="CJ180">
            <v>0</v>
          </cell>
          <cell r="CK180">
            <v>0</v>
          </cell>
          <cell r="CV180">
            <v>2.0249211906262152E-3</v>
          </cell>
          <cell r="DG180">
            <v>88090955</v>
          </cell>
          <cell r="DR180">
            <v>28760253.99000001</v>
          </cell>
          <cell r="EC180">
            <v>3.0629407873320376</v>
          </cell>
          <cell r="EN180">
            <v>2.4095909012463064E-2</v>
          </cell>
        </row>
        <row r="181">
          <cell r="B181">
            <v>35000</v>
          </cell>
          <cell r="C181" t="str">
            <v>Jackson County Schools</v>
          </cell>
          <cell r="D181">
            <v>1.3013259753777465E-3</v>
          </cell>
          <cell r="E181">
            <v>2251597.3662798544</v>
          </cell>
          <cell r="F181">
            <v>1755622.1031020361</v>
          </cell>
          <cell r="G181">
            <v>-42224</v>
          </cell>
          <cell r="H181">
            <v>-628275.67187285447</v>
          </cell>
          <cell r="I181">
            <v>-25999.232731377164</v>
          </cell>
          <cell r="J181">
            <v>1900033.1756823007</v>
          </cell>
          <cell r="K181">
            <v>0</v>
          </cell>
          <cell r="L181">
            <v>-99830.897269767709</v>
          </cell>
          <cell r="M181">
            <v>17915.369878438294</v>
          </cell>
          <cell r="N181">
            <v>675.36215470154286</v>
          </cell>
          <cell r="O181">
            <v>-304.78355669322201</v>
          </cell>
          <cell r="P181">
            <v>0</v>
          </cell>
          <cell r="Q181">
            <v>0</v>
          </cell>
          <cell r="R181">
            <v>0</v>
          </cell>
          <cell r="S181">
            <v>5129208.791666639</v>
          </cell>
          <cell r="T181">
            <v>0</v>
          </cell>
          <cell r="U181">
            <v>9500165.8784115035</v>
          </cell>
          <cell r="V181">
            <v>71661.479513753176</v>
          </cell>
          <cell r="W181">
            <v>0</v>
          </cell>
          <cell r="X181">
            <v>9571827.3579252567</v>
          </cell>
          <cell r="Y181">
            <v>211122.25</v>
          </cell>
          <cell r="Z181">
            <v>0</v>
          </cell>
          <cell r="AA181">
            <v>0</v>
          </cell>
          <cell r="AB181">
            <v>129996.16365688581</v>
          </cell>
          <cell r="AC181">
            <v>341118.41365688579</v>
          </cell>
          <cell r="AD181" t="str">
            <v>N/A</v>
          </cell>
          <cell r="AE181">
            <v>1849725</v>
          </cell>
          <cell r="AF181">
            <v>1849724</v>
          </cell>
          <cell r="AG181">
            <v>1849724</v>
          </cell>
          <cell r="AH181">
            <v>1849724</v>
          </cell>
          <cell r="AI181">
            <v>1831809</v>
          </cell>
          <cell r="AJ181">
            <v>0</v>
          </cell>
          <cell r="AK181">
            <v>9230706</v>
          </cell>
          <cell r="AL181">
            <v>43375569</v>
          </cell>
          <cell r="AM181">
            <v>5129208.791666639</v>
          </cell>
          <cell r="AN181">
            <v>-1123383.75</v>
          </cell>
          <cell r="AO181">
            <v>9441831.1942683719</v>
          </cell>
          <cell r="AP181">
            <v>0</v>
          </cell>
          <cell r="AQ181">
            <v>-211122.25</v>
          </cell>
          <cell r="AR181">
            <v>0</v>
          </cell>
          <cell r="AS181">
            <v>0</v>
          </cell>
          <cell r="AT181">
            <v>56612102.985935017</v>
          </cell>
          <cell r="AU181">
            <v>1.3082863040847189E-3</v>
          </cell>
          <cell r="AV181">
            <v>0</v>
          </cell>
          <cell r="AW181">
            <v>0</v>
          </cell>
          <cell r="AY181">
            <v>0</v>
          </cell>
          <cell r="AZ181">
            <v>0</v>
          </cell>
          <cell r="BA181">
            <v>0</v>
          </cell>
          <cell r="BB181">
            <v>0</v>
          </cell>
          <cell r="BC181">
            <v>0</v>
          </cell>
          <cell r="BD181">
            <v>0</v>
          </cell>
          <cell r="BE181">
            <v>0</v>
          </cell>
          <cell r="BF181">
            <v>0</v>
          </cell>
          <cell r="BG181">
            <v>0</v>
          </cell>
          <cell r="BH181">
            <v>0</v>
          </cell>
          <cell r="BJ181">
            <v>0</v>
          </cell>
          <cell r="BL181">
            <v>0</v>
          </cell>
          <cell r="BM181">
            <v>0</v>
          </cell>
          <cell r="BN181">
            <v>0</v>
          </cell>
          <cell r="BO181">
            <v>0</v>
          </cell>
          <cell r="BQ181">
            <v>0</v>
          </cell>
          <cell r="BR181">
            <v>0</v>
          </cell>
          <cell r="BS181">
            <v>0</v>
          </cell>
          <cell r="BT181">
            <v>0</v>
          </cell>
          <cell r="CB181">
            <v>0</v>
          </cell>
          <cell r="CC181">
            <v>0</v>
          </cell>
          <cell r="CD181">
            <v>0</v>
          </cell>
          <cell r="CE181">
            <v>0</v>
          </cell>
          <cell r="CF181">
            <v>0</v>
          </cell>
          <cell r="CI181">
            <v>0</v>
          </cell>
          <cell r="CJ181">
            <v>0</v>
          </cell>
          <cell r="CK181">
            <v>0</v>
          </cell>
          <cell r="CV181">
            <v>1.3013259753777465E-3</v>
          </cell>
          <cell r="DG181">
            <v>56612103</v>
          </cell>
          <cell r="DR181">
            <v>18923949.79000001</v>
          </cell>
          <cell r="EC181">
            <v>2.9915585080401956</v>
          </cell>
          <cell r="EN181">
            <v>2.4095909012463064E-2</v>
          </cell>
        </row>
        <row r="182">
          <cell r="B182">
            <v>35005</v>
          </cell>
          <cell r="C182" t="str">
            <v>Southwestern Community College</v>
          </cell>
          <cell r="D182">
            <v>6.1334207961408302E-4</v>
          </cell>
          <cell r="E182">
            <v>1061224.8100917251</v>
          </cell>
          <cell r="F182">
            <v>827461.32184173318</v>
          </cell>
          <cell r="G182">
            <v>48096</v>
          </cell>
          <cell r="H182">
            <v>-296119.43083328812</v>
          </cell>
          <cell r="I182">
            <v>-12253.980765430049</v>
          </cell>
          <cell r="J182">
            <v>895525.27295895328</v>
          </cell>
          <cell r="K182">
            <v>0</v>
          </cell>
          <cell r="L182">
            <v>-47052.384490677156</v>
          </cell>
          <cell r="M182">
            <v>8443.8875625357414</v>
          </cell>
          <cell r="N182">
            <v>318.31227247811682</v>
          </cell>
          <cell r="O182">
            <v>-143.65084846641437</v>
          </cell>
          <cell r="P182">
            <v>0</v>
          </cell>
          <cell r="Q182">
            <v>0</v>
          </cell>
          <cell r="R182">
            <v>0</v>
          </cell>
          <cell r="S182">
            <v>2485500.1577895633</v>
          </cell>
          <cell r="T182">
            <v>240482.01</v>
          </cell>
          <cell r="U182">
            <v>4477626.3647947665</v>
          </cell>
          <cell r="V182">
            <v>33775.550250142966</v>
          </cell>
          <cell r="W182">
            <v>0</v>
          </cell>
          <cell r="X182">
            <v>4751883.9250449091</v>
          </cell>
          <cell r="Y182">
            <v>0</v>
          </cell>
          <cell r="Z182">
            <v>0</v>
          </cell>
          <cell r="AA182">
            <v>0</v>
          </cell>
          <cell r="AB182">
            <v>61269.90382715025</v>
          </cell>
          <cell r="AC182">
            <v>61269.90382715025</v>
          </cell>
          <cell r="AD182" t="str">
            <v>N/A</v>
          </cell>
          <cell r="AE182">
            <v>939811</v>
          </cell>
          <cell r="AF182">
            <v>939811</v>
          </cell>
          <cell r="AG182">
            <v>939811</v>
          </cell>
          <cell r="AH182">
            <v>939811</v>
          </cell>
          <cell r="AI182">
            <v>931367</v>
          </cell>
          <cell r="AJ182">
            <v>0</v>
          </cell>
          <cell r="AK182">
            <v>4690611</v>
          </cell>
          <cell r="AL182">
            <v>20053303</v>
          </cell>
          <cell r="AM182">
            <v>2485500.1577895633</v>
          </cell>
          <cell r="AN182">
            <v>-546952.01</v>
          </cell>
          <cell r="AO182">
            <v>4450132.0112177599</v>
          </cell>
          <cell r="AP182">
            <v>0</v>
          </cell>
          <cell r="AQ182">
            <v>240482.01</v>
          </cell>
          <cell r="AR182">
            <v>0</v>
          </cell>
          <cell r="AS182">
            <v>0</v>
          </cell>
          <cell r="AT182">
            <v>26682465.16900732</v>
          </cell>
          <cell r="AU182">
            <v>6.0484421486170265E-4</v>
          </cell>
          <cell r="AV182">
            <v>0</v>
          </cell>
          <cell r="AW182">
            <v>0</v>
          </cell>
          <cell r="AY182">
            <v>0</v>
          </cell>
          <cell r="AZ182">
            <v>0</v>
          </cell>
          <cell r="BA182">
            <v>0</v>
          </cell>
          <cell r="BB182">
            <v>0</v>
          </cell>
          <cell r="BC182">
            <v>0</v>
          </cell>
          <cell r="BD182">
            <v>0</v>
          </cell>
          <cell r="BE182">
            <v>0</v>
          </cell>
          <cell r="BF182">
            <v>0</v>
          </cell>
          <cell r="BG182">
            <v>0</v>
          </cell>
          <cell r="BH182">
            <v>0</v>
          </cell>
          <cell r="BJ182">
            <v>0</v>
          </cell>
          <cell r="BL182">
            <v>0</v>
          </cell>
          <cell r="BM182">
            <v>0</v>
          </cell>
          <cell r="BN182">
            <v>0</v>
          </cell>
          <cell r="BO182">
            <v>0</v>
          </cell>
          <cell r="BQ182">
            <v>0</v>
          </cell>
          <cell r="BR182">
            <v>0</v>
          </cell>
          <cell r="BS182">
            <v>0</v>
          </cell>
          <cell r="BT182">
            <v>0</v>
          </cell>
          <cell r="CB182">
            <v>0</v>
          </cell>
          <cell r="CC182">
            <v>0</v>
          </cell>
          <cell r="CD182">
            <v>0</v>
          </cell>
          <cell r="CE182">
            <v>0</v>
          </cell>
          <cell r="CF182">
            <v>0</v>
          </cell>
          <cell r="CI182">
            <v>0</v>
          </cell>
          <cell r="CJ182">
            <v>0</v>
          </cell>
          <cell r="CK182">
            <v>0</v>
          </cell>
          <cell r="CV182">
            <v>6.1334207961408302E-4</v>
          </cell>
          <cell r="DG182">
            <v>26682465</v>
          </cell>
          <cell r="DR182">
            <v>9473854.3199999947</v>
          </cell>
          <cell r="EC182">
            <v>2.8164318448164627</v>
          </cell>
          <cell r="EN182">
            <v>2.4095909012463064E-2</v>
          </cell>
        </row>
        <row r="183">
          <cell r="B183">
            <v>35100</v>
          </cell>
          <cell r="C183" t="str">
            <v>Johnston County Schools</v>
          </cell>
          <cell r="D183">
            <v>1.1413440915809547E-2</v>
          </cell>
          <cell r="E183">
            <v>19747914.044955414</v>
          </cell>
          <cell r="F183">
            <v>15397901.466177898</v>
          </cell>
          <cell r="G183">
            <v>950099</v>
          </cell>
          <cell r="H183">
            <v>-5510369.727062312</v>
          </cell>
          <cell r="I183">
            <v>-228029.49626039513</v>
          </cell>
          <cell r="J183">
            <v>16664476.694575293</v>
          </cell>
          <cell r="K183">
            <v>0</v>
          </cell>
          <cell r="L183">
            <v>-875579.27000573336</v>
          </cell>
          <cell r="M183">
            <v>157128.97418579124</v>
          </cell>
          <cell r="N183">
            <v>5923.3475664868383</v>
          </cell>
          <cell r="O183">
            <v>-2673.1419968917539</v>
          </cell>
          <cell r="P183">
            <v>0</v>
          </cell>
          <cell r="Q183">
            <v>0</v>
          </cell>
          <cell r="R183">
            <v>0</v>
          </cell>
          <cell r="S183">
            <v>46306791.892135561</v>
          </cell>
          <cell r="T183">
            <v>5393316</v>
          </cell>
          <cell r="U183">
            <v>83322383.472876459</v>
          </cell>
          <cell r="V183">
            <v>628515.89674316498</v>
          </cell>
          <cell r="W183">
            <v>0</v>
          </cell>
          <cell r="X183">
            <v>89344215.369619623</v>
          </cell>
          <cell r="Y183">
            <v>642818.80000000075</v>
          </cell>
          <cell r="Z183">
            <v>0</v>
          </cell>
          <cell r="AA183">
            <v>0</v>
          </cell>
          <cell r="AB183">
            <v>1140147.4813019757</v>
          </cell>
          <cell r="AC183">
            <v>1782966.2813019764</v>
          </cell>
          <cell r="AD183" t="str">
            <v>N/A</v>
          </cell>
          <cell r="AE183">
            <v>17543675</v>
          </cell>
          <cell r="AF183">
            <v>17543675</v>
          </cell>
          <cell r="AG183">
            <v>17543675</v>
          </cell>
          <cell r="AH183">
            <v>17543675</v>
          </cell>
          <cell r="AI183">
            <v>17386546</v>
          </cell>
          <cell r="AJ183">
            <v>0</v>
          </cell>
          <cell r="AK183">
            <v>87561246</v>
          </cell>
          <cell r="AL183">
            <v>371934869</v>
          </cell>
          <cell r="AM183">
            <v>46306791.892135561</v>
          </cell>
          <cell r="AN183">
            <v>-9279436.1999999993</v>
          </cell>
          <cell r="AO183">
            <v>82810751.888317659</v>
          </cell>
          <cell r="AP183">
            <v>0</v>
          </cell>
          <cell r="AQ183">
            <v>4750497.1999999993</v>
          </cell>
          <cell r="AR183">
            <v>0</v>
          </cell>
          <cell r="AS183">
            <v>0</v>
          </cell>
          <cell r="AT183">
            <v>496523473.78045321</v>
          </cell>
          <cell r="AU183">
            <v>1.1218234207632584E-2</v>
          </cell>
          <cell r="AV183">
            <v>0</v>
          </cell>
          <cell r="AW183">
            <v>0</v>
          </cell>
          <cell r="AY183">
            <v>0</v>
          </cell>
          <cell r="AZ183">
            <v>0</v>
          </cell>
          <cell r="BA183">
            <v>0</v>
          </cell>
          <cell r="BB183">
            <v>0</v>
          </cell>
          <cell r="BC183">
            <v>0</v>
          </cell>
          <cell r="BD183">
            <v>0</v>
          </cell>
          <cell r="BE183">
            <v>0</v>
          </cell>
          <cell r="BF183">
            <v>0</v>
          </cell>
          <cell r="BG183">
            <v>0</v>
          </cell>
          <cell r="BH183">
            <v>0</v>
          </cell>
          <cell r="BJ183">
            <v>0</v>
          </cell>
          <cell r="BL183">
            <v>0</v>
          </cell>
          <cell r="BM183">
            <v>0</v>
          </cell>
          <cell r="BN183">
            <v>0</v>
          </cell>
          <cell r="BO183">
            <v>0</v>
          </cell>
          <cell r="BQ183">
            <v>0</v>
          </cell>
          <cell r="BR183">
            <v>0</v>
          </cell>
          <cell r="BS183">
            <v>0</v>
          </cell>
          <cell r="BT183">
            <v>0</v>
          </cell>
          <cell r="CB183">
            <v>0</v>
          </cell>
          <cell r="CC183">
            <v>0</v>
          </cell>
          <cell r="CD183">
            <v>0</v>
          </cell>
          <cell r="CE183">
            <v>0</v>
          </cell>
          <cell r="CF183">
            <v>0</v>
          </cell>
          <cell r="CI183">
            <v>0</v>
          </cell>
          <cell r="CJ183">
            <v>0</v>
          </cell>
          <cell r="CK183">
            <v>0</v>
          </cell>
          <cell r="CV183">
            <v>1.1413440915809547E-2</v>
          </cell>
          <cell r="DG183">
            <v>496523474</v>
          </cell>
          <cell r="DR183">
            <v>160761230.99999928</v>
          </cell>
          <cell r="EC183">
            <v>3.0885772080210199</v>
          </cell>
          <cell r="EN183">
            <v>2.4095909012463064E-2</v>
          </cell>
        </row>
        <row r="184">
          <cell r="B184">
            <v>35105</v>
          </cell>
          <cell r="C184" t="str">
            <v>Johnston Technical College</v>
          </cell>
          <cell r="D184">
            <v>1.0623775128854984E-3</v>
          </cell>
          <cell r="E184">
            <v>1838160.8107942143</v>
          </cell>
          <cell r="F184">
            <v>1433256.1393150871</v>
          </cell>
          <cell r="G184">
            <v>183872</v>
          </cell>
          <cell r="H184">
            <v>-512912.18212792359</v>
          </cell>
          <cell r="I184">
            <v>-21225.273858130695</v>
          </cell>
          <cell r="J184">
            <v>1551150.5631748848</v>
          </cell>
          <cell r="K184">
            <v>0</v>
          </cell>
          <cell r="L184">
            <v>-81500.025633313868</v>
          </cell>
          <cell r="M184">
            <v>14625.763608810021</v>
          </cell>
          <cell r="N184">
            <v>551.35268163731598</v>
          </cell>
          <cell r="O184">
            <v>-248.81943729291257</v>
          </cell>
          <cell r="P184">
            <v>0</v>
          </cell>
          <cell r="Q184">
            <v>0</v>
          </cell>
          <cell r="R184">
            <v>0</v>
          </cell>
          <cell r="S184">
            <v>4405730.3285179716</v>
          </cell>
          <cell r="T184">
            <v>959474</v>
          </cell>
          <cell r="U184">
            <v>7755752.8158744238</v>
          </cell>
          <cell r="V184">
            <v>58503.054435240083</v>
          </cell>
          <cell r="W184">
            <v>0</v>
          </cell>
          <cell r="X184">
            <v>8773729.8703096639</v>
          </cell>
          <cell r="Y184">
            <v>40113.789999999804</v>
          </cell>
          <cell r="Z184">
            <v>0</v>
          </cell>
          <cell r="AA184">
            <v>0</v>
          </cell>
          <cell r="AB184">
            <v>106126.36929065347</v>
          </cell>
          <cell r="AC184">
            <v>146240.15929065328</v>
          </cell>
          <cell r="AD184" t="str">
            <v>N/A</v>
          </cell>
          <cell r="AE184">
            <v>1728423</v>
          </cell>
          <cell r="AF184">
            <v>1728423</v>
          </cell>
          <cell r="AG184">
            <v>1728423</v>
          </cell>
          <cell r="AH184">
            <v>1728423</v>
          </cell>
          <cell r="AI184">
            <v>1713797</v>
          </cell>
          <cell r="AJ184">
            <v>0</v>
          </cell>
          <cell r="AK184">
            <v>8627489</v>
          </cell>
          <cell r="AL184">
            <v>34071219</v>
          </cell>
          <cell r="AM184">
            <v>4405730.3285179716</v>
          </cell>
          <cell r="AN184">
            <v>-887406.2100000002</v>
          </cell>
          <cell r="AO184">
            <v>7708129.5010190113</v>
          </cell>
          <cell r="AP184">
            <v>0</v>
          </cell>
          <cell r="AQ184">
            <v>919360.2100000002</v>
          </cell>
          <cell r="AR184">
            <v>0</v>
          </cell>
          <cell r="AS184">
            <v>0</v>
          </cell>
          <cell r="AT184">
            <v>46217032.829536982</v>
          </cell>
          <cell r="AU184">
            <v>1.0276501268383588E-3</v>
          </cell>
          <cell r="AV184">
            <v>0</v>
          </cell>
          <cell r="AW184">
            <v>0</v>
          </cell>
          <cell r="AY184">
            <v>0</v>
          </cell>
          <cell r="AZ184">
            <v>0</v>
          </cell>
          <cell r="BA184">
            <v>0</v>
          </cell>
          <cell r="BB184">
            <v>0</v>
          </cell>
          <cell r="BC184">
            <v>0</v>
          </cell>
          <cell r="BD184">
            <v>0</v>
          </cell>
          <cell r="BE184">
            <v>0</v>
          </cell>
          <cell r="BF184">
            <v>0</v>
          </cell>
          <cell r="BG184">
            <v>0</v>
          </cell>
          <cell r="BH184">
            <v>0</v>
          </cell>
          <cell r="BJ184">
            <v>0</v>
          </cell>
          <cell r="BL184">
            <v>0</v>
          </cell>
          <cell r="BM184">
            <v>0</v>
          </cell>
          <cell r="BN184">
            <v>0</v>
          </cell>
          <cell r="BO184">
            <v>0</v>
          </cell>
          <cell r="BQ184">
            <v>0</v>
          </cell>
          <cell r="BR184">
            <v>0</v>
          </cell>
          <cell r="BS184">
            <v>0</v>
          </cell>
          <cell r="BT184">
            <v>0</v>
          </cell>
          <cell r="CB184">
            <v>0</v>
          </cell>
          <cell r="CC184">
            <v>0</v>
          </cell>
          <cell r="CD184">
            <v>0</v>
          </cell>
          <cell r="CE184">
            <v>0</v>
          </cell>
          <cell r="CF184">
            <v>0</v>
          </cell>
          <cell r="CI184">
            <v>0</v>
          </cell>
          <cell r="CJ184">
            <v>0</v>
          </cell>
          <cell r="CK184">
            <v>0</v>
          </cell>
          <cell r="CV184">
            <v>1.0623775128854984E-3</v>
          </cell>
          <cell r="DG184">
            <v>46217033</v>
          </cell>
          <cell r="DR184">
            <v>15728539.479999999</v>
          </cell>
          <cell r="EC184">
            <v>2.9384186026152253</v>
          </cell>
          <cell r="EN184">
            <v>2.4095909012463064E-2</v>
          </cell>
        </row>
        <row r="185">
          <cell r="B185">
            <v>35106</v>
          </cell>
          <cell r="C185" t="str">
            <v>Neuse Charter School</v>
          </cell>
          <cell r="D185">
            <v>2.6629198982874028E-4</v>
          </cell>
          <cell r="E185">
            <v>460747.23344069708</v>
          </cell>
          <cell r="F185">
            <v>359255.18437964912</v>
          </cell>
          <cell r="G185">
            <v>158620</v>
          </cell>
          <cell r="H185">
            <v>-128564.8499988223</v>
          </cell>
          <cell r="I185">
            <v>-5320.2560688525646</v>
          </cell>
          <cell r="J185">
            <v>388806.20587488858</v>
          </cell>
          <cell r="K185">
            <v>0</v>
          </cell>
          <cell r="L185">
            <v>-20428.523508599137</v>
          </cell>
          <cell r="M185">
            <v>3666.0449293363063</v>
          </cell>
          <cell r="N185">
            <v>138.20021688131962</v>
          </cell>
          <cell r="O185">
            <v>-62.368246937789259</v>
          </cell>
          <cell r="P185">
            <v>0</v>
          </cell>
          <cell r="Q185">
            <v>0</v>
          </cell>
          <cell r="R185">
            <v>0</v>
          </cell>
          <cell r="S185">
            <v>1216856.8710182405</v>
          </cell>
          <cell r="T185">
            <v>828574</v>
          </cell>
          <cell r="U185">
            <v>1944031.0293744428</v>
          </cell>
          <cell r="V185">
            <v>14664.179717345225</v>
          </cell>
          <cell r="W185">
            <v>0</v>
          </cell>
          <cell r="X185">
            <v>2787269.2090917882</v>
          </cell>
          <cell r="Y185">
            <v>35472.290000000008</v>
          </cell>
          <cell r="Z185">
            <v>0</v>
          </cell>
          <cell r="AA185">
            <v>0</v>
          </cell>
          <cell r="AB185">
            <v>26601.280344262821</v>
          </cell>
          <cell r="AC185">
            <v>62073.570344262829</v>
          </cell>
          <cell r="AD185" t="str">
            <v>N/A</v>
          </cell>
          <cell r="AE185">
            <v>545773</v>
          </cell>
          <cell r="AF185">
            <v>545772</v>
          </cell>
          <cell r="AG185">
            <v>545772</v>
          </cell>
          <cell r="AH185">
            <v>545772</v>
          </cell>
          <cell r="AI185">
            <v>542106</v>
          </cell>
          <cell r="AJ185">
            <v>0</v>
          </cell>
          <cell r="AK185">
            <v>2725195</v>
          </cell>
          <cell r="AL185">
            <v>7834487</v>
          </cell>
          <cell r="AM185">
            <v>1216856.8710182405</v>
          </cell>
          <cell r="AN185">
            <v>-191932.71</v>
          </cell>
          <cell r="AO185">
            <v>1932093.9287475254</v>
          </cell>
          <cell r="AP185">
            <v>0</v>
          </cell>
          <cell r="AQ185">
            <v>793101.71</v>
          </cell>
          <cell r="AR185">
            <v>0</v>
          </cell>
          <cell r="AS185">
            <v>0</v>
          </cell>
          <cell r="AT185">
            <v>11584606.799765766</v>
          </cell>
          <cell r="AU185">
            <v>2.3630241392937746E-4</v>
          </cell>
          <cell r="AV185">
            <v>0</v>
          </cell>
          <cell r="AW185">
            <v>0</v>
          </cell>
          <cell r="AY185">
            <v>0</v>
          </cell>
          <cell r="AZ185">
            <v>0</v>
          </cell>
          <cell r="BA185">
            <v>0</v>
          </cell>
          <cell r="BB185">
            <v>0</v>
          </cell>
          <cell r="BC185">
            <v>0</v>
          </cell>
          <cell r="BD185">
            <v>0</v>
          </cell>
          <cell r="BE185">
            <v>0</v>
          </cell>
          <cell r="BF185">
            <v>0</v>
          </cell>
          <cell r="BG185">
            <v>0</v>
          </cell>
          <cell r="BH185">
            <v>0</v>
          </cell>
          <cell r="BJ185">
            <v>0</v>
          </cell>
          <cell r="BL185">
            <v>0</v>
          </cell>
          <cell r="BM185">
            <v>0</v>
          </cell>
          <cell r="BN185">
            <v>0</v>
          </cell>
          <cell r="BO185">
            <v>0</v>
          </cell>
          <cell r="BQ185">
            <v>0</v>
          </cell>
          <cell r="BR185">
            <v>0</v>
          </cell>
          <cell r="BS185">
            <v>0</v>
          </cell>
          <cell r="BT185">
            <v>0</v>
          </cell>
          <cell r="CB185">
            <v>0</v>
          </cell>
          <cell r="CC185">
            <v>0</v>
          </cell>
          <cell r="CD185">
            <v>0</v>
          </cell>
          <cell r="CE185">
            <v>0</v>
          </cell>
          <cell r="CF185">
            <v>0</v>
          </cell>
          <cell r="CI185">
            <v>0</v>
          </cell>
          <cell r="CJ185">
            <v>0</v>
          </cell>
          <cell r="CK185">
            <v>0</v>
          </cell>
          <cell r="CV185">
            <v>2.6629198982874028E-4</v>
          </cell>
          <cell r="DG185">
            <v>11584607</v>
          </cell>
          <cell r="DR185">
            <v>3395559.830000001</v>
          </cell>
          <cell r="EC185">
            <v>3.4116927929377692</v>
          </cell>
          <cell r="EN185">
            <v>2.4095909012463064E-2</v>
          </cell>
        </row>
        <row r="186">
          <cell r="B186">
            <v>35200</v>
          </cell>
          <cell r="C186" t="str">
            <v>Jones County Schools</v>
          </cell>
          <cell r="D186">
            <v>4.906476542015859E-4</v>
          </cell>
          <cell r="E186">
            <v>848934.84559162613</v>
          </cell>
          <cell r="F186">
            <v>661933.96800630644</v>
          </cell>
          <cell r="G186">
            <v>51397</v>
          </cell>
          <cell r="H186">
            <v>-236882.98737513451</v>
          </cell>
          <cell r="I186">
            <v>-9802.6649679288639</v>
          </cell>
          <cell r="J186">
            <v>716382.24256846914</v>
          </cell>
          <cell r="K186">
            <v>0</v>
          </cell>
          <cell r="L186">
            <v>-37639.912281035264</v>
          </cell>
          <cell r="M186">
            <v>6754.7519770808512</v>
          </cell>
          <cell r="N186">
            <v>254.63631957753904</v>
          </cell>
          <cell r="O186">
            <v>-114.91458709055344</v>
          </cell>
          <cell r="P186">
            <v>0</v>
          </cell>
          <cell r="Q186">
            <v>0</v>
          </cell>
          <cell r="R186">
            <v>0</v>
          </cell>
          <cell r="S186">
            <v>2001216.9652518709</v>
          </cell>
          <cell r="T186">
            <v>256982.06</v>
          </cell>
          <cell r="U186">
            <v>3581911.2128423457</v>
          </cell>
          <cell r="V186">
            <v>27019.007908323405</v>
          </cell>
          <cell r="W186">
            <v>0</v>
          </cell>
          <cell r="X186">
            <v>3865912.2807506691</v>
          </cell>
          <cell r="Y186">
            <v>0</v>
          </cell>
          <cell r="Z186">
            <v>0</v>
          </cell>
          <cell r="AA186">
            <v>0</v>
          </cell>
          <cell r="AB186">
            <v>49013.324839644323</v>
          </cell>
          <cell r="AC186">
            <v>49013.324839644323</v>
          </cell>
          <cell r="AD186" t="str">
            <v>N/A</v>
          </cell>
          <cell r="AE186">
            <v>764730</v>
          </cell>
          <cell r="AF186">
            <v>764731</v>
          </cell>
          <cell r="AG186">
            <v>764731</v>
          </cell>
          <cell r="AH186">
            <v>764731</v>
          </cell>
          <cell r="AI186">
            <v>757977</v>
          </cell>
          <cell r="AJ186">
            <v>0</v>
          </cell>
          <cell r="AK186">
            <v>3816900</v>
          </cell>
          <cell r="AL186">
            <v>16003381</v>
          </cell>
          <cell r="AM186">
            <v>2001216.9652518709</v>
          </cell>
          <cell r="AN186">
            <v>-476656.06</v>
          </cell>
          <cell r="AO186">
            <v>3559916.8959110253</v>
          </cell>
          <cell r="AP186">
            <v>0</v>
          </cell>
          <cell r="AQ186">
            <v>256982.06</v>
          </cell>
          <cell r="AR186">
            <v>0</v>
          </cell>
          <cell r="AS186">
            <v>0</v>
          </cell>
          <cell r="AT186">
            <v>21344840.861162897</v>
          </cell>
          <cell r="AU186">
            <v>4.8269115606973812E-4</v>
          </cell>
          <cell r="AV186">
            <v>0</v>
          </cell>
          <cell r="AW186">
            <v>0</v>
          </cell>
          <cell r="AY186">
            <v>0</v>
          </cell>
          <cell r="AZ186">
            <v>0</v>
          </cell>
          <cell r="BA186">
            <v>0</v>
          </cell>
          <cell r="BB186">
            <v>0</v>
          </cell>
          <cell r="BC186">
            <v>0</v>
          </cell>
          <cell r="BD186">
            <v>0</v>
          </cell>
          <cell r="BE186">
            <v>0</v>
          </cell>
          <cell r="BF186">
            <v>0</v>
          </cell>
          <cell r="BG186">
            <v>0</v>
          </cell>
          <cell r="BH186">
            <v>0</v>
          </cell>
          <cell r="BJ186">
            <v>0</v>
          </cell>
          <cell r="BL186">
            <v>0</v>
          </cell>
          <cell r="BM186">
            <v>0</v>
          </cell>
          <cell r="BN186">
            <v>0</v>
          </cell>
          <cell r="BO186">
            <v>0</v>
          </cell>
          <cell r="BQ186">
            <v>0</v>
          </cell>
          <cell r="BR186">
            <v>0</v>
          </cell>
          <cell r="BS186">
            <v>0</v>
          </cell>
          <cell r="BT186">
            <v>0</v>
          </cell>
          <cell r="CB186">
            <v>0</v>
          </cell>
          <cell r="CC186">
            <v>0</v>
          </cell>
          <cell r="CD186">
            <v>0</v>
          </cell>
          <cell r="CE186">
            <v>0</v>
          </cell>
          <cell r="CF186">
            <v>0</v>
          </cell>
          <cell r="CI186">
            <v>0</v>
          </cell>
          <cell r="CJ186">
            <v>0</v>
          </cell>
          <cell r="CK186">
            <v>0</v>
          </cell>
          <cell r="CV186">
            <v>4.906476542015859E-4</v>
          </cell>
          <cell r="DG186">
            <v>21344841</v>
          </cell>
          <cell r="DR186">
            <v>8278732.1899999976</v>
          </cell>
          <cell r="EC186">
            <v>2.5782741258115278</v>
          </cell>
          <cell r="EN186">
            <v>2.4095909012463064E-2</v>
          </cell>
        </row>
        <row r="187">
          <cell r="B187">
            <v>35300</v>
          </cell>
          <cell r="C187" t="str">
            <v>Sanford-Lee County Board Of Education</v>
          </cell>
          <cell r="D187">
            <v>3.3455649867538506E-3</v>
          </cell>
          <cell r="E187">
            <v>5788607.509126558</v>
          </cell>
          <cell r="F187">
            <v>4513510.0268819025</v>
          </cell>
          <cell r="G187">
            <v>750283</v>
          </cell>
          <cell r="H187">
            <v>-1615227.1833634353</v>
          </cell>
          <cell r="I187">
            <v>-66841.148454991155</v>
          </cell>
          <cell r="J187">
            <v>4884774.9038347034</v>
          </cell>
          <cell r="K187">
            <v>0</v>
          </cell>
          <cell r="L187">
            <v>-256654.18259633615</v>
          </cell>
          <cell r="M187">
            <v>46058.432186946346</v>
          </cell>
          <cell r="N187">
            <v>1736.2813168255134</v>
          </cell>
          <cell r="O187">
            <v>-783.56477554761932</v>
          </cell>
          <cell r="P187">
            <v>0</v>
          </cell>
          <cell r="Q187">
            <v>0</v>
          </cell>
          <cell r="R187">
            <v>0</v>
          </cell>
          <cell r="S187">
            <v>14045464.074156627</v>
          </cell>
          <cell r="T187">
            <v>3848715</v>
          </cell>
          <cell r="U187">
            <v>24423874.519173514</v>
          </cell>
          <cell r="V187">
            <v>184233.72874778538</v>
          </cell>
          <cell r="W187">
            <v>0</v>
          </cell>
          <cell r="X187">
            <v>28456823.247921299</v>
          </cell>
          <cell r="Y187">
            <v>97301.279999999795</v>
          </cell>
          <cell r="Z187">
            <v>0</v>
          </cell>
          <cell r="AA187">
            <v>0</v>
          </cell>
          <cell r="AB187">
            <v>334205.74227495573</v>
          </cell>
          <cell r="AC187">
            <v>431507.02227495553</v>
          </cell>
          <cell r="AD187" t="str">
            <v>N/A</v>
          </cell>
          <cell r="AE187">
            <v>5614275</v>
          </cell>
          <cell r="AF187">
            <v>5614275</v>
          </cell>
          <cell r="AG187">
            <v>5614275</v>
          </cell>
          <cell r="AH187">
            <v>5614275</v>
          </cell>
          <cell r="AI187">
            <v>5568217</v>
          </cell>
          <cell r="AJ187">
            <v>0</v>
          </cell>
          <cell r="AK187">
            <v>28025317</v>
          </cell>
          <cell r="AL187">
            <v>106302053</v>
          </cell>
          <cell r="AM187">
            <v>14045464.074156627</v>
          </cell>
          <cell r="AN187">
            <v>-2829384.72</v>
          </cell>
          <cell r="AO187">
            <v>24273902.505646344</v>
          </cell>
          <cell r="AP187">
            <v>0</v>
          </cell>
          <cell r="AQ187">
            <v>3751413.72</v>
          </cell>
          <cell r="AR187">
            <v>0</v>
          </cell>
          <cell r="AS187">
            <v>0</v>
          </cell>
          <cell r="AT187">
            <v>145543448.57980296</v>
          </cell>
          <cell r="AU187">
            <v>3.2062638597825256E-3</v>
          </cell>
          <cell r="AV187">
            <v>0</v>
          </cell>
          <cell r="AW187">
            <v>0</v>
          </cell>
          <cell r="AY187">
            <v>0</v>
          </cell>
          <cell r="AZ187">
            <v>0</v>
          </cell>
          <cell r="BA187">
            <v>0</v>
          </cell>
          <cell r="BB187">
            <v>0</v>
          </cell>
          <cell r="BC187">
            <v>0</v>
          </cell>
          <cell r="BD187">
            <v>0</v>
          </cell>
          <cell r="BE187">
            <v>0</v>
          </cell>
          <cell r="BF187">
            <v>0</v>
          </cell>
          <cell r="BG187">
            <v>0</v>
          </cell>
          <cell r="BH187">
            <v>0</v>
          </cell>
          <cell r="BJ187">
            <v>0</v>
          </cell>
          <cell r="BL187">
            <v>0</v>
          </cell>
          <cell r="BM187">
            <v>0</v>
          </cell>
          <cell r="BN187">
            <v>0</v>
          </cell>
          <cell r="BO187">
            <v>0</v>
          </cell>
          <cell r="BQ187">
            <v>0</v>
          </cell>
          <cell r="BR187">
            <v>0</v>
          </cell>
          <cell r="BS187">
            <v>0</v>
          </cell>
          <cell r="BT187">
            <v>0</v>
          </cell>
          <cell r="CB187">
            <v>0</v>
          </cell>
          <cell r="CC187">
            <v>0</v>
          </cell>
          <cell r="CD187">
            <v>0</v>
          </cell>
          <cell r="CE187">
            <v>0</v>
          </cell>
          <cell r="CF187">
            <v>0</v>
          </cell>
          <cell r="CI187">
            <v>0</v>
          </cell>
          <cell r="CJ187">
            <v>0</v>
          </cell>
          <cell r="CK187">
            <v>0</v>
          </cell>
          <cell r="CV187">
            <v>3.3455649867538506E-3</v>
          </cell>
          <cell r="DG187">
            <v>145543449</v>
          </cell>
          <cell r="DR187">
            <v>47527684.359999925</v>
          </cell>
          <cell r="EC187">
            <v>3.0622878215058114</v>
          </cell>
          <cell r="EN187">
            <v>2.4095909012463064E-2</v>
          </cell>
        </row>
        <row r="188">
          <cell r="B188">
            <v>35305</v>
          </cell>
          <cell r="C188" t="str">
            <v>Central Carolina Community College</v>
          </cell>
          <cell r="D188">
            <v>1.2597015295089031E-3</v>
          </cell>
          <cell r="E188">
            <v>2179577.3693963364</v>
          </cell>
          <cell r="F188">
            <v>1699466.4598739792</v>
          </cell>
          <cell r="G188">
            <v>536665</v>
          </cell>
          <cell r="H188">
            <v>-608179.53363432304</v>
          </cell>
          <cell r="I188">
            <v>-25167.616613713384</v>
          </cell>
          <cell r="J188">
            <v>1839258.3740056974</v>
          </cell>
          <cell r="K188">
            <v>0</v>
          </cell>
          <cell r="L188">
            <v>-96637.688298251334</v>
          </cell>
          <cell r="M188">
            <v>17342.325646758451</v>
          </cell>
          <cell r="N188">
            <v>653.75989978453049</v>
          </cell>
          <cell r="O188">
            <v>-295.03469522628018</v>
          </cell>
          <cell r="P188">
            <v>0</v>
          </cell>
          <cell r="Q188">
            <v>0</v>
          </cell>
          <cell r="R188">
            <v>0</v>
          </cell>
          <cell r="S188">
            <v>5542683.415581041</v>
          </cell>
          <cell r="T188">
            <v>2683324.21</v>
          </cell>
          <cell r="U188">
            <v>9196291.8700284883</v>
          </cell>
          <cell r="V188">
            <v>69369.302587033802</v>
          </cell>
          <cell r="W188">
            <v>0</v>
          </cell>
          <cell r="X188">
            <v>11948985.382615523</v>
          </cell>
          <cell r="Y188">
            <v>0</v>
          </cell>
          <cell r="Z188">
            <v>0</v>
          </cell>
          <cell r="AA188">
            <v>0</v>
          </cell>
          <cell r="AB188">
            <v>125838.08306856692</v>
          </cell>
          <cell r="AC188">
            <v>125838.08306856692</v>
          </cell>
          <cell r="AD188" t="str">
            <v>N/A</v>
          </cell>
          <cell r="AE188">
            <v>2368098</v>
          </cell>
          <cell r="AF188">
            <v>2368098</v>
          </cell>
          <cell r="AG188">
            <v>2368098</v>
          </cell>
          <cell r="AH188">
            <v>2368098</v>
          </cell>
          <cell r="AI188">
            <v>2350756</v>
          </cell>
          <cell r="AJ188">
            <v>0</v>
          </cell>
          <cell r="AK188">
            <v>11823148</v>
          </cell>
          <cell r="AL188">
            <v>38557191</v>
          </cell>
          <cell r="AM188">
            <v>5542683.415581041</v>
          </cell>
          <cell r="AN188">
            <v>-1121723.2100000002</v>
          </cell>
          <cell r="AO188">
            <v>9139823.0895469561</v>
          </cell>
          <cell r="AP188">
            <v>0</v>
          </cell>
          <cell r="AQ188">
            <v>2683324.21</v>
          </cell>
          <cell r="AR188">
            <v>0</v>
          </cell>
          <cell r="AS188">
            <v>0</v>
          </cell>
          <cell r="AT188">
            <v>54801298.505127996</v>
          </cell>
          <cell r="AU188">
            <v>1.1629552377531902E-3</v>
          </cell>
          <cell r="AV188">
            <v>0</v>
          </cell>
          <cell r="AW188">
            <v>0</v>
          </cell>
          <cell r="AY188">
            <v>0</v>
          </cell>
          <cell r="AZ188">
            <v>0</v>
          </cell>
          <cell r="BA188">
            <v>0</v>
          </cell>
          <cell r="BB188">
            <v>0</v>
          </cell>
          <cell r="BC188">
            <v>0</v>
          </cell>
          <cell r="BD188">
            <v>0</v>
          </cell>
          <cell r="BE188">
            <v>0</v>
          </cell>
          <cell r="BF188">
            <v>0</v>
          </cell>
          <cell r="BG188">
            <v>0</v>
          </cell>
          <cell r="BH188">
            <v>0</v>
          </cell>
          <cell r="BJ188">
            <v>0</v>
          </cell>
          <cell r="BL188">
            <v>0</v>
          </cell>
          <cell r="BM188">
            <v>0</v>
          </cell>
          <cell r="BN188">
            <v>0</v>
          </cell>
          <cell r="BO188">
            <v>0</v>
          </cell>
          <cell r="BQ188">
            <v>0</v>
          </cell>
          <cell r="BR188">
            <v>0</v>
          </cell>
          <cell r="BS188">
            <v>0</v>
          </cell>
          <cell r="BT188">
            <v>0</v>
          </cell>
          <cell r="CB188">
            <v>0</v>
          </cell>
          <cell r="CC188">
            <v>0</v>
          </cell>
          <cell r="CD188">
            <v>0</v>
          </cell>
          <cell r="CE188">
            <v>0</v>
          </cell>
          <cell r="CF188">
            <v>0</v>
          </cell>
          <cell r="CI188">
            <v>0</v>
          </cell>
          <cell r="CJ188">
            <v>0</v>
          </cell>
          <cell r="CK188">
            <v>0</v>
          </cell>
          <cell r="CV188">
            <v>1.2597015295089031E-3</v>
          </cell>
          <cell r="DG188">
            <v>54801298</v>
          </cell>
          <cell r="DR188">
            <v>18830477.289999992</v>
          </cell>
          <cell r="EC188">
            <v>2.9102447673539573</v>
          </cell>
          <cell r="EN188">
            <v>2.4095909012463064E-2</v>
          </cell>
        </row>
        <row r="189">
          <cell r="B189">
            <v>35400</v>
          </cell>
          <cell r="C189" t="str">
            <v>Lenoir County Schools</v>
          </cell>
          <cell r="D189">
            <v>2.6768339883394055E-3</v>
          </cell>
          <cell r="E189">
            <v>4631546.9545313986</v>
          </cell>
          <cell r="F189">
            <v>3611323.3772185892</v>
          </cell>
          <cell r="G189">
            <v>-87210</v>
          </cell>
          <cell r="H189">
            <v>-1292366.1744535959</v>
          </cell>
          <cell r="I189">
            <v>-53480.550732797485</v>
          </cell>
          <cell r="J189">
            <v>3908377.6700626169</v>
          </cell>
          <cell r="K189">
            <v>0</v>
          </cell>
          <cell r="L189">
            <v>-205352.65103008682</v>
          </cell>
          <cell r="M189">
            <v>36852.004733368143</v>
          </cell>
          <cell r="N189">
            <v>1389.2233032683846</v>
          </cell>
          <cell r="O189">
            <v>-626.94128840897213</v>
          </cell>
          <cell r="P189">
            <v>0</v>
          </cell>
          <cell r="Q189">
            <v>0</v>
          </cell>
          <cell r="R189">
            <v>0</v>
          </cell>
          <cell r="S189">
            <v>10550452.912344351</v>
          </cell>
          <cell r="T189">
            <v>50329.89000000013</v>
          </cell>
          <cell r="U189">
            <v>19541888.350313082</v>
          </cell>
          <cell r="V189">
            <v>147408.01893347257</v>
          </cell>
          <cell r="W189">
            <v>0</v>
          </cell>
          <cell r="X189">
            <v>19739626.259246554</v>
          </cell>
          <cell r="Y189">
            <v>486381</v>
          </cell>
          <cell r="Z189">
            <v>0</v>
          </cell>
          <cell r="AA189">
            <v>0</v>
          </cell>
          <cell r="AB189">
            <v>267402.75366398745</v>
          </cell>
          <cell r="AC189">
            <v>753783.75366398739</v>
          </cell>
          <cell r="AD189" t="str">
            <v>N/A</v>
          </cell>
          <cell r="AE189">
            <v>3804539</v>
          </cell>
          <cell r="AF189">
            <v>3804539</v>
          </cell>
          <cell r="AG189">
            <v>3804539</v>
          </cell>
          <cell r="AH189">
            <v>3804539</v>
          </cell>
          <cell r="AI189">
            <v>3767687</v>
          </cell>
          <cell r="AJ189">
            <v>0</v>
          </cell>
          <cell r="AK189">
            <v>18985843</v>
          </cell>
          <cell r="AL189">
            <v>89332731</v>
          </cell>
          <cell r="AM189">
            <v>10550452.912344351</v>
          </cell>
          <cell r="AN189">
            <v>-2417648.89</v>
          </cell>
          <cell r="AO189">
            <v>19421893.61558257</v>
          </cell>
          <cell r="AP189">
            <v>0</v>
          </cell>
          <cell r="AQ189">
            <v>-436051.10999999987</v>
          </cell>
          <cell r="AR189">
            <v>0</v>
          </cell>
          <cell r="AS189">
            <v>0</v>
          </cell>
          <cell r="AT189">
            <v>116451377.52792692</v>
          </cell>
          <cell r="AU189">
            <v>2.6944381381537237E-3</v>
          </cell>
          <cell r="AV189">
            <v>0</v>
          </cell>
          <cell r="AW189">
            <v>0</v>
          </cell>
          <cell r="AY189">
            <v>0</v>
          </cell>
          <cell r="AZ189">
            <v>0</v>
          </cell>
          <cell r="BA189">
            <v>0</v>
          </cell>
          <cell r="BB189">
            <v>0</v>
          </cell>
          <cell r="BC189">
            <v>0</v>
          </cell>
          <cell r="BD189">
            <v>0</v>
          </cell>
          <cell r="BE189">
            <v>0</v>
          </cell>
          <cell r="BF189">
            <v>0</v>
          </cell>
          <cell r="BG189">
            <v>0</v>
          </cell>
          <cell r="BH189">
            <v>0</v>
          </cell>
          <cell r="BJ189">
            <v>0</v>
          </cell>
          <cell r="BL189">
            <v>0</v>
          </cell>
          <cell r="BM189">
            <v>0</v>
          </cell>
          <cell r="BN189">
            <v>0</v>
          </cell>
          <cell r="BO189">
            <v>0</v>
          </cell>
          <cell r="BQ189">
            <v>0</v>
          </cell>
          <cell r="BR189">
            <v>0</v>
          </cell>
          <cell r="BS189">
            <v>0</v>
          </cell>
          <cell r="BT189">
            <v>0</v>
          </cell>
          <cell r="CB189">
            <v>0</v>
          </cell>
          <cell r="CC189">
            <v>0</v>
          </cell>
          <cell r="CD189">
            <v>0</v>
          </cell>
          <cell r="CE189">
            <v>0</v>
          </cell>
          <cell r="CF189">
            <v>0</v>
          </cell>
          <cell r="CI189">
            <v>0</v>
          </cell>
          <cell r="CJ189">
            <v>0</v>
          </cell>
          <cell r="CK189">
            <v>0</v>
          </cell>
          <cell r="CV189">
            <v>2.6768339883394055E-3</v>
          </cell>
          <cell r="DG189">
            <v>116451377</v>
          </cell>
          <cell r="DR189">
            <v>41850396.309999958</v>
          </cell>
          <cell r="EC189">
            <v>2.7825633032816581</v>
          </cell>
          <cell r="EN189">
            <v>2.4095909012463064E-2</v>
          </cell>
        </row>
        <row r="190">
          <cell r="B190">
            <v>35401</v>
          </cell>
          <cell r="C190" t="str">
            <v>Childrens Village Academy</v>
          </cell>
          <cell r="D190">
            <v>2.4651261078602637E-5</v>
          </cell>
          <cell r="E190">
            <v>42652.429575877002</v>
          </cell>
          <cell r="F190">
            <v>33257.077502330641</v>
          </cell>
          <cell r="G190">
            <v>-3724</v>
          </cell>
          <cell r="H190">
            <v>-11901.543433171271</v>
          </cell>
          <cell r="I190">
            <v>-492.50832307292279</v>
          </cell>
          <cell r="J190">
            <v>35992.683430571466</v>
          </cell>
          <cell r="K190">
            <v>0</v>
          </cell>
          <cell r="L190">
            <v>-1891.1153384099941</v>
          </cell>
          <cell r="M190">
            <v>339.37419873980349</v>
          </cell>
          <cell r="N190">
            <v>12.793511474573197</v>
          </cell>
          <cell r="O190">
            <v>-5.7735718572195234</v>
          </cell>
          <cell r="P190">
            <v>0</v>
          </cell>
          <cell r="Q190">
            <v>0</v>
          </cell>
          <cell r="R190">
            <v>0</v>
          </cell>
          <cell r="S190">
            <v>94239.417552482104</v>
          </cell>
          <cell r="T190">
            <v>825.77999999999884</v>
          </cell>
          <cell r="U190">
            <v>179963.41715285732</v>
          </cell>
          <cell r="V190">
            <v>1357.496794959214</v>
          </cell>
          <cell r="W190">
            <v>0</v>
          </cell>
          <cell r="X190">
            <v>182146.69394781653</v>
          </cell>
          <cell r="Y190">
            <v>19443</v>
          </cell>
          <cell r="Z190">
            <v>0</v>
          </cell>
          <cell r="AA190">
            <v>0</v>
          </cell>
          <cell r="AB190">
            <v>2462.5416153646138</v>
          </cell>
          <cell r="AC190">
            <v>21905.541615364615</v>
          </cell>
          <cell r="AD190" t="str">
            <v>N/A</v>
          </cell>
          <cell r="AE190">
            <v>32116</v>
          </cell>
          <cell r="AF190">
            <v>32116</v>
          </cell>
          <cell r="AG190">
            <v>32116</v>
          </cell>
          <cell r="AH190">
            <v>32116</v>
          </cell>
          <cell r="AI190">
            <v>31776</v>
          </cell>
          <cell r="AJ190">
            <v>0</v>
          </cell>
          <cell r="AK190">
            <v>160240</v>
          </cell>
          <cell r="AL190">
            <v>840632</v>
          </cell>
          <cell r="AM190">
            <v>94239.417552482104</v>
          </cell>
          <cell r="AN190">
            <v>-22698.78</v>
          </cell>
          <cell r="AO190">
            <v>178858.37233245192</v>
          </cell>
          <cell r="AP190">
            <v>0</v>
          </cell>
          <cell r="AQ190">
            <v>-18617.22</v>
          </cell>
          <cell r="AR190">
            <v>0</v>
          </cell>
          <cell r="AS190">
            <v>0</v>
          </cell>
          <cell r="AT190">
            <v>1072413.789884934</v>
          </cell>
          <cell r="AU190">
            <v>2.5354994484920251E-5</v>
          </cell>
          <cell r="AV190">
            <v>0</v>
          </cell>
          <cell r="AW190">
            <v>0</v>
          </cell>
          <cell r="AY190">
            <v>0</v>
          </cell>
          <cell r="AZ190">
            <v>0</v>
          </cell>
          <cell r="BA190">
            <v>0</v>
          </cell>
          <cell r="BB190">
            <v>0</v>
          </cell>
          <cell r="BC190">
            <v>0</v>
          </cell>
          <cell r="BD190">
            <v>0</v>
          </cell>
          <cell r="BE190">
            <v>0</v>
          </cell>
          <cell r="BF190">
            <v>0</v>
          </cell>
          <cell r="BG190">
            <v>0</v>
          </cell>
          <cell r="BH190">
            <v>0</v>
          </cell>
          <cell r="BJ190">
            <v>0</v>
          </cell>
          <cell r="BL190">
            <v>0</v>
          </cell>
          <cell r="BM190">
            <v>0</v>
          </cell>
          <cell r="BN190">
            <v>0</v>
          </cell>
          <cell r="BO190">
            <v>0</v>
          </cell>
          <cell r="BQ190">
            <v>0</v>
          </cell>
          <cell r="BR190">
            <v>0</v>
          </cell>
          <cell r="BS190">
            <v>0</v>
          </cell>
          <cell r="BT190">
            <v>0</v>
          </cell>
          <cell r="CB190">
            <v>0</v>
          </cell>
          <cell r="CC190">
            <v>0</v>
          </cell>
          <cell r="CD190">
            <v>0</v>
          </cell>
          <cell r="CE190">
            <v>0</v>
          </cell>
          <cell r="CF190">
            <v>0</v>
          </cell>
          <cell r="CI190">
            <v>0</v>
          </cell>
          <cell r="CJ190">
            <v>0</v>
          </cell>
          <cell r="CK190">
            <v>0</v>
          </cell>
          <cell r="CV190">
            <v>2.4651261078602637E-5</v>
          </cell>
          <cell r="DG190">
            <v>1072414</v>
          </cell>
          <cell r="DR190">
            <v>344520.31</v>
          </cell>
          <cell r="EC190">
            <v>3.1127743963773864</v>
          </cell>
          <cell r="EN190">
            <v>2.4095909012463064E-2</v>
          </cell>
        </row>
        <row r="191">
          <cell r="B191">
            <v>35405</v>
          </cell>
          <cell r="C191" t="str">
            <v>Lenoir County Community College</v>
          </cell>
          <cell r="D191">
            <v>9.2830572145810521E-4</v>
          </cell>
          <cell r="E191">
            <v>1606185.3502392888</v>
          </cell>
          <cell r="F191">
            <v>1252379.552751838</v>
          </cell>
          <cell r="G191">
            <v>239268</v>
          </cell>
          <cell r="H191">
            <v>-448182.78577987076</v>
          </cell>
          <cell r="I191">
            <v>-18546.649305952975</v>
          </cell>
          <cell r="J191">
            <v>1355395.7281411346</v>
          </cell>
          <cell r="K191">
            <v>0</v>
          </cell>
          <cell r="L191">
            <v>-71214.741630682183</v>
          </cell>
          <cell r="M191">
            <v>12779.995692750903</v>
          </cell>
          <cell r="N191">
            <v>481.77210332232744</v>
          </cell>
          <cell r="O191">
            <v>-217.41848302270282</v>
          </cell>
          <cell r="P191">
            <v>0</v>
          </cell>
          <cell r="Q191">
            <v>0</v>
          </cell>
          <cell r="R191">
            <v>0</v>
          </cell>
          <cell r="S191">
            <v>3928328.8037288059</v>
          </cell>
          <cell r="T191">
            <v>1197255</v>
          </cell>
          <cell r="U191">
            <v>6776978.640705673</v>
          </cell>
          <cell r="V191">
            <v>51119.982771003612</v>
          </cell>
          <cell r="W191">
            <v>0</v>
          </cell>
          <cell r="X191">
            <v>8025353.6234766766</v>
          </cell>
          <cell r="Y191">
            <v>915.47999999998137</v>
          </cell>
          <cell r="Z191">
            <v>0</v>
          </cell>
          <cell r="AA191">
            <v>0</v>
          </cell>
          <cell r="AB191">
            <v>92733.246529764874</v>
          </cell>
          <cell r="AC191">
            <v>93648.726529764856</v>
          </cell>
          <cell r="AD191" t="str">
            <v>N/A</v>
          </cell>
          <cell r="AE191">
            <v>1588897</v>
          </cell>
          <cell r="AF191">
            <v>1588897</v>
          </cell>
          <cell r="AG191">
            <v>1588897</v>
          </cell>
          <cell r="AH191">
            <v>1588897</v>
          </cell>
          <cell r="AI191">
            <v>1576117</v>
          </cell>
          <cell r="AJ191">
            <v>0</v>
          </cell>
          <cell r="AK191">
            <v>7931705</v>
          </cell>
          <cell r="AL191">
            <v>29340800</v>
          </cell>
          <cell r="AM191">
            <v>3928328.8037288059</v>
          </cell>
          <cell r="AN191">
            <v>-816379.52</v>
          </cell>
          <cell r="AO191">
            <v>6735365.3769469121</v>
          </cell>
          <cell r="AP191">
            <v>0</v>
          </cell>
          <cell r="AQ191">
            <v>1196339.52</v>
          </cell>
          <cell r="AR191">
            <v>0</v>
          </cell>
          <cell r="AS191">
            <v>0</v>
          </cell>
          <cell r="AT191">
            <v>40384454.180675723</v>
          </cell>
          <cell r="AU191">
            <v>8.8497206143644657E-4</v>
          </cell>
          <cell r="AV191">
            <v>0</v>
          </cell>
          <cell r="AW191">
            <v>0</v>
          </cell>
          <cell r="AY191">
            <v>0</v>
          </cell>
          <cell r="AZ191">
            <v>0</v>
          </cell>
          <cell r="BA191">
            <v>0</v>
          </cell>
          <cell r="BB191">
            <v>0</v>
          </cell>
          <cell r="BC191">
            <v>0</v>
          </cell>
          <cell r="BD191">
            <v>0</v>
          </cell>
          <cell r="BE191">
            <v>0</v>
          </cell>
          <cell r="BF191">
            <v>0</v>
          </cell>
          <cell r="BG191">
            <v>0</v>
          </cell>
          <cell r="BH191">
            <v>0</v>
          </cell>
          <cell r="BJ191">
            <v>0</v>
          </cell>
          <cell r="BL191">
            <v>0</v>
          </cell>
          <cell r="BM191">
            <v>0</v>
          </cell>
          <cell r="BN191">
            <v>0</v>
          </cell>
          <cell r="BO191">
            <v>0</v>
          </cell>
          <cell r="BQ191">
            <v>0</v>
          </cell>
          <cell r="BR191">
            <v>0</v>
          </cell>
          <cell r="BS191">
            <v>0</v>
          </cell>
          <cell r="BT191">
            <v>0</v>
          </cell>
          <cell r="CB191">
            <v>0</v>
          </cell>
          <cell r="CC191">
            <v>0</v>
          </cell>
          <cell r="CD191">
            <v>0</v>
          </cell>
          <cell r="CE191">
            <v>0</v>
          </cell>
          <cell r="CF191">
            <v>0</v>
          </cell>
          <cell r="CI191">
            <v>0</v>
          </cell>
          <cell r="CJ191">
            <v>0</v>
          </cell>
          <cell r="CK191">
            <v>0</v>
          </cell>
          <cell r="CV191">
            <v>9.2830572145810521E-4</v>
          </cell>
          <cell r="DG191">
            <v>40384454</v>
          </cell>
          <cell r="DR191">
            <v>14071193.000000006</v>
          </cell>
          <cell r="EC191">
            <v>2.8700092451293919</v>
          </cell>
          <cell r="EN191">
            <v>2.4095909012463064E-2</v>
          </cell>
        </row>
        <row r="192">
          <cell r="B192">
            <v>35500</v>
          </cell>
          <cell r="C192" t="str">
            <v>Lincoln County Schools</v>
          </cell>
          <cell r="D192">
            <v>3.816186104927143E-3</v>
          </cell>
          <cell r="E192">
            <v>6602891.7778218575</v>
          </cell>
          <cell r="F192">
            <v>5148426.1454292098</v>
          </cell>
          <cell r="G192">
            <v>21964</v>
          </cell>
          <cell r="H192">
            <v>-1842441.4285352109</v>
          </cell>
          <cell r="I192">
            <v>-76243.702627581617</v>
          </cell>
          <cell r="J192">
            <v>5571916.907164338</v>
          </cell>
          <cell r="K192">
            <v>0</v>
          </cell>
          <cell r="L192">
            <v>-292757.76416643674</v>
          </cell>
          <cell r="M192">
            <v>52537.478608986232</v>
          </cell>
          <cell r="N192">
            <v>1980.5242647350888</v>
          </cell>
          <cell r="O192">
            <v>-893.78894763498613</v>
          </cell>
          <cell r="P192">
            <v>0</v>
          </cell>
          <cell r="Q192">
            <v>0</v>
          </cell>
          <cell r="R192">
            <v>0</v>
          </cell>
          <cell r="S192">
            <v>15187380.149012258</v>
          </cell>
          <cell r="T192">
            <v>262040</v>
          </cell>
          <cell r="U192">
            <v>27859584.535821691</v>
          </cell>
          <cell r="V192">
            <v>210149.91443594493</v>
          </cell>
          <cell r="W192">
            <v>0</v>
          </cell>
          <cell r="X192">
            <v>28331774.450257637</v>
          </cell>
          <cell r="Y192">
            <v>152220.91999999946</v>
          </cell>
          <cell r="Z192">
            <v>0</v>
          </cell>
          <cell r="AA192">
            <v>0</v>
          </cell>
          <cell r="AB192">
            <v>381218.51313790807</v>
          </cell>
          <cell r="AC192">
            <v>533439.43313790753</v>
          </cell>
          <cell r="AD192" t="str">
            <v>N/A</v>
          </cell>
          <cell r="AE192">
            <v>5570175</v>
          </cell>
          <cell r="AF192">
            <v>5570175</v>
          </cell>
          <cell r="AG192">
            <v>5570175</v>
          </cell>
          <cell r="AH192">
            <v>5570175</v>
          </cell>
          <cell r="AI192">
            <v>5517637</v>
          </cell>
          <cell r="AJ192">
            <v>0</v>
          </cell>
          <cell r="AK192">
            <v>27798337</v>
          </cell>
          <cell r="AL192">
            <v>126209268</v>
          </cell>
          <cell r="AM192">
            <v>15187380.149012258</v>
          </cell>
          <cell r="AN192">
            <v>-3177916.0800000005</v>
          </cell>
          <cell r="AO192">
            <v>27688515.93711973</v>
          </cell>
          <cell r="AP192">
            <v>0</v>
          </cell>
          <cell r="AQ192">
            <v>109819.08000000054</v>
          </cell>
          <cell r="AR192">
            <v>0</v>
          </cell>
          <cell r="AS192">
            <v>0</v>
          </cell>
          <cell r="AT192">
            <v>166017067.08613199</v>
          </cell>
          <cell r="AU192">
            <v>3.8067017956261722E-3</v>
          </cell>
          <cell r="AV192">
            <v>0</v>
          </cell>
          <cell r="AW192">
            <v>0</v>
          </cell>
          <cell r="AY192">
            <v>0</v>
          </cell>
          <cell r="AZ192">
            <v>0</v>
          </cell>
          <cell r="BA192">
            <v>0</v>
          </cell>
          <cell r="BB192">
            <v>0</v>
          </cell>
          <cell r="BC192">
            <v>0</v>
          </cell>
          <cell r="BD192">
            <v>0</v>
          </cell>
          <cell r="BE192">
            <v>0</v>
          </cell>
          <cell r="BF192">
            <v>0</v>
          </cell>
          <cell r="BG192">
            <v>0</v>
          </cell>
          <cell r="BH192">
            <v>0</v>
          </cell>
          <cell r="BJ192">
            <v>0</v>
          </cell>
          <cell r="BL192">
            <v>0</v>
          </cell>
          <cell r="BM192">
            <v>0</v>
          </cell>
          <cell r="BN192">
            <v>0</v>
          </cell>
          <cell r="BO192">
            <v>0</v>
          </cell>
          <cell r="BQ192">
            <v>0</v>
          </cell>
          <cell r="BR192">
            <v>0</v>
          </cell>
          <cell r="BS192">
            <v>0</v>
          </cell>
          <cell r="BT192">
            <v>0</v>
          </cell>
          <cell r="CB192">
            <v>0</v>
          </cell>
          <cell r="CC192">
            <v>0</v>
          </cell>
          <cell r="CD192">
            <v>0</v>
          </cell>
          <cell r="CE192">
            <v>0</v>
          </cell>
          <cell r="CF192">
            <v>0</v>
          </cell>
          <cell r="CI192">
            <v>0</v>
          </cell>
          <cell r="CJ192">
            <v>0</v>
          </cell>
          <cell r="CK192">
            <v>0</v>
          </cell>
          <cell r="CV192">
            <v>3.816186104927143E-3</v>
          </cell>
          <cell r="DG192">
            <v>166017067</v>
          </cell>
          <cell r="DR192">
            <v>55798882.090000018</v>
          </cell>
          <cell r="EC192">
            <v>2.9752758618394024</v>
          </cell>
          <cell r="EN192">
            <v>2.4095909012463064E-2</v>
          </cell>
        </row>
        <row r="193">
          <cell r="B193">
            <v>35600</v>
          </cell>
          <cell r="C193" t="str">
            <v>Macon County Schools</v>
          </cell>
          <cell r="D193">
            <v>1.4624347078516144E-3</v>
          </cell>
          <cell r="E193">
            <v>2530353.039021688</v>
          </cell>
          <cell r="F193">
            <v>1972974.293933216</v>
          </cell>
          <cell r="G193">
            <v>-123243</v>
          </cell>
          <cell r="H193">
            <v>-706058.40967628697</v>
          </cell>
          <cell r="I193">
            <v>-29218.02918199699</v>
          </cell>
          <cell r="J193">
            <v>2135263.9651880707</v>
          </cell>
          <cell r="K193">
            <v>0</v>
          </cell>
          <cell r="L193">
            <v>-112190.3134538583</v>
          </cell>
          <cell r="M193">
            <v>20133.355677175517</v>
          </cell>
          <cell r="N193">
            <v>758.97436468083083</v>
          </cell>
          <cell r="O193">
            <v>-342.51683292592662</v>
          </cell>
          <cell r="P193">
            <v>0</v>
          </cell>
          <cell r="Q193">
            <v>0</v>
          </cell>
          <cell r="R193">
            <v>0</v>
          </cell>
          <cell r="S193">
            <v>5688431.359039763</v>
          </cell>
          <cell r="T193">
            <v>14387.350000000326</v>
          </cell>
          <cell r="U193">
            <v>10676319.825940352</v>
          </cell>
          <cell r="V193">
            <v>80533.42270870207</v>
          </cell>
          <cell r="W193">
            <v>0</v>
          </cell>
          <cell r="X193">
            <v>10771240.598649053</v>
          </cell>
          <cell r="Y193">
            <v>630600</v>
          </cell>
          <cell r="Z193">
            <v>0</v>
          </cell>
          <cell r="AA193">
            <v>0</v>
          </cell>
          <cell r="AB193">
            <v>146090.14590998495</v>
          </cell>
          <cell r="AC193">
            <v>776690.14590998495</v>
          </cell>
          <cell r="AD193" t="str">
            <v>N/A</v>
          </cell>
          <cell r="AE193">
            <v>2002936</v>
          </cell>
          <cell r="AF193">
            <v>2002937</v>
          </cell>
          <cell r="AG193">
            <v>2002937</v>
          </cell>
          <cell r="AH193">
            <v>2002937</v>
          </cell>
          <cell r="AI193">
            <v>1982804</v>
          </cell>
          <cell r="AJ193">
            <v>0</v>
          </cell>
          <cell r="AK193">
            <v>9994551</v>
          </cell>
          <cell r="AL193">
            <v>49243001</v>
          </cell>
          <cell r="AM193">
            <v>5688431.359039763</v>
          </cell>
          <cell r="AN193">
            <v>-1305102.3500000003</v>
          </cell>
          <cell r="AO193">
            <v>10610763.102739071</v>
          </cell>
          <cell r="AP193">
            <v>0</v>
          </cell>
          <cell r="AQ193">
            <v>-616212.64999999967</v>
          </cell>
          <cell r="AR193">
            <v>0</v>
          </cell>
          <cell r="AS193">
            <v>0</v>
          </cell>
          <cell r="AT193">
            <v>63620880.461778834</v>
          </cell>
          <cell r="AU193">
            <v>1.4852587410871857E-3</v>
          </cell>
          <cell r="AV193">
            <v>0</v>
          </cell>
          <cell r="AW193">
            <v>0</v>
          </cell>
          <cell r="AY193">
            <v>0</v>
          </cell>
          <cell r="AZ193">
            <v>0</v>
          </cell>
          <cell r="BA193">
            <v>0</v>
          </cell>
          <cell r="BB193">
            <v>0</v>
          </cell>
          <cell r="BC193">
            <v>0</v>
          </cell>
          <cell r="BD193">
            <v>0</v>
          </cell>
          <cell r="BE193">
            <v>0</v>
          </cell>
          <cell r="BF193">
            <v>0</v>
          </cell>
          <cell r="BG193">
            <v>0</v>
          </cell>
          <cell r="BH193">
            <v>0</v>
          </cell>
          <cell r="BJ193">
            <v>0</v>
          </cell>
          <cell r="BL193">
            <v>0</v>
          </cell>
          <cell r="BM193">
            <v>0</v>
          </cell>
          <cell r="BN193">
            <v>0</v>
          </cell>
          <cell r="BO193">
            <v>0</v>
          </cell>
          <cell r="BQ193">
            <v>0</v>
          </cell>
          <cell r="BR193">
            <v>0</v>
          </cell>
          <cell r="BS193">
            <v>0</v>
          </cell>
          <cell r="BT193">
            <v>0</v>
          </cell>
          <cell r="CB193">
            <v>0</v>
          </cell>
          <cell r="CC193">
            <v>0</v>
          </cell>
          <cell r="CD193">
            <v>0</v>
          </cell>
          <cell r="CE193">
            <v>0</v>
          </cell>
          <cell r="CF193">
            <v>0</v>
          </cell>
          <cell r="CI193">
            <v>0</v>
          </cell>
          <cell r="CJ193">
            <v>0</v>
          </cell>
          <cell r="CK193">
            <v>0</v>
          </cell>
          <cell r="CV193">
            <v>1.4624347078516144E-3</v>
          </cell>
          <cell r="DG193">
            <v>63620881</v>
          </cell>
          <cell r="DR193">
            <v>22403744.750000019</v>
          </cell>
          <cell r="EC193">
            <v>2.8397431639190565</v>
          </cell>
          <cell r="EN193">
            <v>2.4095909012463064E-2</v>
          </cell>
        </row>
        <row r="194">
          <cell r="B194">
            <v>35700</v>
          </cell>
          <cell r="C194" t="str">
            <v>Madison County Schools</v>
          </cell>
          <cell r="D194">
            <v>8.2385240165957683E-4</v>
          </cell>
          <cell r="E194">
            <v>1425456.7517117104</v>
          </cell>
          <cell r="F194">
            <v>1111461.3197722416</v>
          </cell>
          <cell r="G194">
            <v>-334675</v>
          </cell>
          <cell r="H194">
            <v>-397753.08490748104</v>
          </cell>
          <cell r="I194">
            <v>-16459.773133194958</v>
          </cell>
          <cell r="J194">
            <v>1202886.0751544978</v>
          </cell>
          <cell r="K194">
            <v>0</v>
          </cell>
          <cell r="L194">
            <v>-63201.631283548624</v>
          </cell>
          <cell r="M194">
            <v>11341.985621002174</v>
          </cell>
          <cell r="N194">
            <v>427.5629194132872</v>
          </cell>
          <cell r="O194">
            <v>-192.95447099268949</v>
          </cell>
          <cell r="P194">
            <v>0</v>
          </cell>
          <cell r="Q194">
            <v>0</v>
          </cell>
          <cell r="R194">
            <v>0</v>
          </cell>
          <cell r="S194">
            <v>2939291.2513836478</v>
          </cell>
          <cell r="T194">
            <v>12655.170000000042</v>
          </cell>
          <cell r="U194">
            <v>6014430.3757724883</v>
          </cell>
          <cell r="V194">
            <v>45367.942484008694</v>
          </cell>
          <cell r="W194">
            <v>0</v>
          </cell>
          <cell r="X194">
            <v>6072453.4882564973</v>
          </cell>
          <cell r="Y194">
            <v>1686031</v>
          </cell>
          <cell r="Z194">
            <v>0</v>
          </cell>
          <cell r="AA194">
            <v>0</v>
          </cell>
          <cell r="AB194">
            <v>82298.865665974779</v>
          </cell>
          <cell r="AC194">
            <v>1768329.8656659748</v>
          </cell>
          <cell r="AD194" t="str">
            <v>N/A</v>
          </cell>
          <cell r="AE194">
            <v>863093</v>
          </cell>
          <cell r="AF194">
            <v>863093</v>
          </cell>
          <cell r="AG194">
            <v>863093</v>
          </cell>
          <cell r="AH194">
            <v>863093</v>
          </cell>
          <cell r="AI194">
            <v>851751</v>
          </cell>
          <cell r="AJ194">
            <v>0</v>
          </cell>
          <cell r="AK194">
            <v>4304123</v>
          </cell>
          <cell r="AL194">
            <v>29337646</v>
          </cell>
          <cell r="AM194">
            <v>2939291.2513836478</v>
          </cell>
          <cell r="AN194">
            <v>-740681.17</v>
          </cell>
          <cell r="AO194">
            <v>5977499.4525905233</v>
          </cell>
          <cell r="AP194">
            <v>0</v>
          </cell>
          <cell r="AQ194">
            <v>-1673375.83</v>
          </cell>
          <cell r="AR194">
            <v>0</v>
          </cell>
          <cell r="AS194">
            <v>0</v>
          </cell>
          <cell r="AT194">
            <v>35840379.703974172</v>
          </cell>
          <cell r="AU194">
            <v>8.8487693575365961E-4</v>
          </cell>
          <cell r="AV194">
            <v>0</v>
          </cell>
          <cell r="AW194">
            <v>0</v>
          </cell>
          <cell r="AY194">
            <v>0</v>
          </cell>
          <cell r="AZ194">
            <v>0</v>
          </cell>
          <cell r="BA194">
            <v>0</v>
          </cell>
          <cell r="BB194">
            <v>0</v>
          </cell>
          <cell r="BC194">
            <v>0</v>
          </cell>
          <cell r="BD194">
            <v>0</v>
          </cell>
          <cell r="BE194">
            <v>0</v>
          </cell>
          <cell r="BF194">
            <v>0</v>
          </cell>
          <cell r="BG194">
            <v>0</v>
          </cell>
          <cell r="BH194">
            <v>0</v>
          </cell>
          <cell r="BJ194">
            <v>0</v>
          </cell>
          <cell r="BL194">
            <v>0</v>
          </cell>
          <cell r="BM194">
            <v>0</v>
          </cell>
          <cell r="BN194">
            <v>0</v>
          </cell>
          <cell r="BO194">
            <v>0</v>
          </cell>
          <cell r="BQ194">
            <v>0</v>
          </cell>
          <cell r="BR194">
            <v>0</v>
          </cell>
          <cell r="BS194">
            <v>0</v>
          </cell>
          <cell r="BT194">
            <v>0</v>
          </cell>
          <cell r="CB194">
            <v>0</v>
          </cell>
          <cell r="CC194">
            <v>0</v>
          </cell>
          <cell r="CD194">
            <v>0</v>
          </cell>
          <cell r="CE194">
            <v>0</v>
          </cell>
          <cell r="CF194">
            <v>0</v>
          </cell>
          <cell r="CI194">
            <v>0</v>
          </cell>
          <cell r="CJ194">
            <v>0</v>
          </cell>
          <cell r="CK194">
            <v>0</v>
          </cell>
          <cell r="CV194">
            <v>8.2385240165957683E-4</v>
          </cell>
          <cell r="DG194">
            <v>35840380</v>
          </cell>
          <cell r="DR194">
            <v>12609939.180000005</v>
          </cell>
          <cell r="EC194">
            <v>2.8422325824413677</v>
          </cell>
          <cell r="EN194">
            <v>2.4095909012463064E-2</v>
          </cell>
        </row>
        <row r="195">
          <cell r="B195">
            <v>35800</v>
          </cell>
          <cell r="C195" t="str">
            <v>Martin County Schools</v>
          </cell>
          <cell r="D195">
            <v>1.1867186442876363E-3</v>
          </cell>
          <cell r="E195">
            <v>2053299.9606171807</v>
          </cell>
          <cell r="F195">
            <v>1601005.0682880459</v>
          </cell>
          <cell r="G195">
            <v>-339263</v>
          </cell>
          <cell r="H195">
            <v>-572943.64953210903</v>
          </cell>
          <cell r="I195">
            <v>-23709.489246568268</v>
          </cell>
          <cell r="J195">
            <v>1732697.9073730635</v>
          </cell>
          <cell r="K195">
            <v>0</v>
          </cell>
          <cell r="L195">
            <v>-91038.824481780917</v>
          </cell>
          <cell r="M195">
            <v>16337.569414827356</v>
          </cell>
          <cell r="N195">
            <v>615.88324201239743</v>
          </cell>
          <cell r="O195">
            <v>-277.94137367860731</v>
          </cell>
          <cell r="P195">
            <v>0</v>
          </cell>
          <cell r="Q195">
            <v>0</v>
          </cell>
          <cell r="R195">
            <v>0</v>
          </cell>
          <cell r="S195">
            <v>4376723.4843009925</v>
          </cell>
          <cell r="T195">
            <v>73051.520000000019</v>
          </cell>
          <cell r="U195">
            <v>8663489.5368653163</v>
          </cell>
          <cell r="V195">
            <v>65350.277659309424</v>
          </cell>
          <cell r="W195">
            <v>0</v>
          </cell>
          <cell r="X195">
            <v>8801891.3345246259</v>
          </cell>
          <cell r="Y195">
            <v>1769364</v>
          </cell>
          <cell r="Z195">
            <v>0</v>
          </cell>
          <cell r="AA195">
            <v>0</v>
          </cell>
          <cell r="AB195">
            <v>118547.44623284134</v>
          </cell>
          <cell r="AC195">
            <v>1887911.4462328414</v>
          </cell>
          <cell r="AD195" t="str">
            <v>N/A</v>
          </cell>
          <cell r="AE195">
            <v>1386063</v>
          </cell>
          <cell r="AF195">
            <v>1386063</v>
          </cell>
          <cell r="AG195">
            <v>1386063</v>
          </cell>
          <cell r="AH195">
            <v>1386063</v>
          </cell>
          <cell r="AI195">
            <v>1369725</v>
          </cell>
          <cell r="AJ195">
            <v>0</v>
          </cell>
          <cell r="AK195">
            <v>6913977</v>
          </cell>
          <cell r="AL195">
            <v>41468292</v>
          </cell>
          <cell r="AM195">
            <v>4376723.4843009925</v>
          </cell>
          <cell r="AN195">
            <v>-1132700.52</v>
          </cell>
          <cell r="AO195">
            <v>8610292.3682917859</v>
          </cell>
          <cell r="AP195">
            <v>0</v>
          </cell>
          <cell r="AQ195">
            <v>-1696312.48</v>
          </cell>
          <cell r="AR195">
            <v>0</v>
          </cell>
          <cell r="AS195">
            <v>0</v>
          </cell>
          <cell r="AT195">
            <v>51626294.852592781</v>
          </cell>
          <cell r="AU195">
            <v>1.2507593363649612E-3</v>
          </cell>
          <cell r="AV195">
            <v>0</v>
          </cell>
          <cell r="AW195">
            <v>0</v>
          </cell>
          <cell r="AY195">
            <v>0</v>
          </cell>
          <cell r="AZ195">
            <v>0</v>
          </cell>
          <cell r="BA195">
            <v>0</v>
          </cell>
          <cell r="BB195">
            <v>0</v>
          </cell>
          <cell r="BC195">
            <v>0</v>
          </cell>
          <cell r="BD195">
            <v>0</v>
          </cell>
          <cell r="BE195">
            <v>0</v>
          </cell>
          <cell r="BF195">
            <v>0</v>
          </cell>
          <cell r="BG195">
            <v>0</v>
          </cell>
          <cell r="BH195">
            <v>0</v>
          </cell>
          <cell r="BJ195">
            <v>0</v>
          </cell>
          <cell r="BL195">
            <v>0</v>
          </cell>
          <cell r="BM195">
            <v>0</v>
          </cell>
          <cell r="BN195">
            <v>0</v>
          </cell>
          <cell r="BO195">
            <v>0</v>
          </cell>
          <cell r="BQ195">
            <v>0</v>
          </cell>
          <cell r="BR195">
            <v>0</v>
          </cell>
          <cell r="BS195">
            <v>0</v>
          </cell>
          <cell r="BT195">
            <v>0</v>
          </cell>
          <cell r="CB195">
            <v>0</v>
          </cell>
          <cell r="CC195">
            <v>0</v>
          </cell>
          <cell r="CD195">
            <v>0</v>
          </cell>
          <cell r="CE195">
            <v>0</v>
          </cell>
          <cell r="CF195">
            <v>0</v>
          </cell>
          <cell r="CI195">
            <v>0</v>
          </cell>
          <cell r="CJ195">
            <v>0</v>
          </cell>
          <cell r="CK195">
            <v>0</v>
          </cell>
          <cell r="CV195">
            <v>1.1867186442876363E-3</v>
          </cell>
          <cell r="DG195">
            <v>51626295</v>
          </cell>
          <cell r="DR195">
            <v>19721483.920000002</v>
          </cell>
          <cell r="EC195">
            <v>2.6177692920787066</v>
          </cell>
          <cell r="EN195">
            <v>2.4095909012463064E-2</v>
          </cell>
        </row>
        <row r="196">
          <cell r="B196">
            <v>35805</v>
          </cell>
          <cell r="C196" t="str">
            <v>Martin Community College</v>
          </cell>
          <cell r="D196">
            <v>1.8563772340785819E-4</v>
          </cell>
          <cell r="E196">
            <v>321196.54645792395</v>
          </cell>
          <cell r="F196">
            <v>250444.31337795561</v>
          </cell>
          <cell r="G196">
            <v>24617</v>
          </cell>
          <cell r="H196">
            <v>-89625.24963444582</v>
          </cell>
          <cell r="I196">
            <v>-3708.8619346147434</v>
          </cell>
          <cell r="J196">
            <v>271044.94938762678</v>
          </cell>
          <cell r="K196">
            <v>0</v>
          </cell>
          <cell r="L196">
            <v>-14241.151598886587</v>
          </cell>
          <cell r="M196">
            <v>2555.6767029702946</v>
          </cell>
          <cell r="N196">
            <v>96.342265694210241</v>
          </cell>
          <cell r="O196">
            <v>-43.478211199354469</v>
          </cell>
          <cell r="P196">
            <v>0</v>
          </cell>
          <cell r="Q196">
            <v>0</v>
          </cell>
          <cell r="R196">
            <v>0</v>
          </cell>
          <cell r="S196">
            <v>762336.08681302425</v>
          </cell>
          <cell r="T196">
            <v>123083.18</v>
          </cell>
          <cell r="U196">
            <v>1355224.7469381338</v>
          </cell>
          <cell r="V196">
            <v>10222.706811881179</v>
          </cell>
          <cell r="W196">
            <v>0</v>
          </cell>
          <cell r="X196">
            <v>1488530.6337500149</v>
          </cell>
          <cell r="Y196">
            <v>0</v>
          </cell>
          <cell r="Z196">
            <v>0</v>
          </cell>
          <cell r="AA196">
            <v>0</v>
          </cell>
          <cell r="AB196">
            <v>18544.309673073716</v>
          </cell>
          <cell r="AC196">
            <v>18544.309673073716</v>
          </cell>
          <cell r="AD196" t="str">
            <v>N/A</v>
          </cell>
          <cell r="AE196">
            <v>294509</v>
          </cell>
          <cell r="AF196">
            <v>294509</v>
          </cell>
          <cell r="AG196">
            <v>294509</v>
          </cell>
          <cell r="AH196">
            <v>294509</v>
          </cell>
          <cell r="AI196">
            <v>291953</v>
          </cell>
          <cell r="AJ196">
            <v>0</v>
          </cell>
          <cell r="AK196">
            <v>1469989</v>
          </cell>
          <cell r="AL196">
            <v>6053909</v>
          </cell>
          <cell r="AM196">
            <v>762336.08681302425</v>
          </cell>
          <cell r="AN196">
            <v>-210359.18</v>
          </cell>
          <cell r="AO196">
            <v>1346903.1440769415</v>
          </cell>
          <cell r="AP196">
            <v>0</v>
          </cell>
          <cell r="AQ196">
            <v>123083.18</v>
          </cell>
          <cell r="AR196">
            <v>0</v>
          </cell>
          <cell r="AS196">
            <v>0</v>
          </cell>
          <cell r="AT196">
            <v>8075872.2308899658</v>
          </cell>
          <cell r="AU196">
            <v>1.8259693092330072E-4</v>
          </cell>
          <cell r="AV196">
            <v>0</v>
          </cell>
          <cell r="AW196">
            <v>0</v>
          </cell>
          <cell r="AY196">
            <v>0</v>
          </cell>
          <cell r="AZ196">
            <v>0</v>
          </cell>
          <cell r="BA196">
            <v>0</v>
          </cell>
          <cell r="BB196">
            <v>0</v>
          </cell>
          <cell r="BC196">
            <v>0</v>
          </cell>
          <cell r="BD196">
            <v>0</v>
          </cell>
          <cell r="BE196">
            <v>0</v>
          </cell>
          <cell r="BF196">
            <v>0</v>
          </cell>
          <cell r="BG196">
            <v>0</v>
          </cell>
          <cell r="BH196">
            <v>0</v>
          </cell>
          <cell r="BJ196">
            <v>0</v>
          </cell>
          <cell r="BL196">
            <v>0</v>
          </cell>
          <cell r="BM196">
            <v>0</v>
          </cell>
          <cell r="BN196">
            <v>0</v>
          </cell>
          <cell r="BO196">
            <v>0</v>
          </cell>
          <cell r="BQ196">
            <v>0</v>
          </cell>
          <cell r="BR196">
            <v>0</v>
          </cell>
          <cell r="BS196">
            <v>0</v>
          </cell>
          <cell r="BT196">
            <v>0</v>
          </cell>
          <cell r="CB196">
            <v>0</v>
          </cell>
          <cell r="CC196">
            <v>0</v>
          </cell>
          <cell r="CD196">
            <v>0</v>
          </cell>
          <cell r="CE196">
            <v>0</v>
          </cell>
          <cell r="CF196">
            <v>0</v>
          </cell>
          <cell r="CI196">
            <v>0</v>
          </cell>
          <cell r="CJ196">
            <v>0</v>
          </cell>
          <cell r="CK196">
            <v>0</v>
          </cell>
          <cell r="CV196">
            <v>1.8563772340785819E-4</v>
          </cell>
          <cell r="DG196">
            <v>8075872</v>
          </cell>
          <cell r="DR196">
            <v>3495280.6200000006</v>
          </cell>
          <cell r="EC196">
            <v>2.3105074750764931</v>
          </cell>
          <cell r="EN196">
            <v>2.4095909012463064E-2</v>
          </cell>
        </row>
        <row r="197">
          <cell r="B197">
            <v>35900</v>
          </cell>
          <cell r="C197" t="str">
            <v>Mcdowell County Schools</v>
          </cell>
          <cell r="D197">
            <v>2.225742813351026E-3</v>
          </cell>
          <cell r="E197">
            <v>3851054.0413233214</v>
          </cell>
          <cell r="F197">
            <v>3002755.1534927986</v>
          </cell>
          <cell r="G197">
            <v>-62690</v>
          </cell>
          <cell r="H197">
            <v>-1074580.9181810683</v>
          </cell>
          <cell r="I197">
            <v>-44468.185911455264</v>
          </cell>
          <cell r="J197">
            <v>3249750.8433087459</v>
          </cell>
          <cell r="K197">
            <v>0</v>
          </cell>
          <cell r="L197">
            <v>-170747.30417493652</v>
          </cell>
          <cell r="M197">
            <v>30641.827266903387</v>
          </cell>
          <cell r="N197">
            <v>1155.1160052729156</v>
          </cell>
          <cell r="O197">
            <v>-521.29122431494386</v>
          </cell>
          <cell r="P197">
            <v>0</v>
          </cell>
          <cell r="Q197">
            <v>0</v>
          </cell>
          <cell r="R197">
            <v>0</v>
          </cell>
          <cell r="S197">
            <v>8782349.2819052674</v>
          </cell>
          <cell r="T197">
            <v>0</v>
          </cell>
          <cell r="U197">
            <v>16248754.21654373</v>
          </cell>
          <cell r="V197">
            <v>122567.30906761355</v>
          </cell>
          <cell r="W197">
            <v>0</v>
          </cell>
          <cell r="X197">
            <v>16371321.525611345</v>
          </cell>
          <cell r="Y197">
            <v>313446.18000000017</v>
          </cell>
          <cell r="Z197">
            <v>0</v>
          </cell>
          <cell r="AA197">
            <v>0</v>
          </cell>
          <cell r="AB197">
            <v>222340.92955727631</v>
          </cell>
          <cell r="AC197">
            <v>535787.10955727648</v>
          </cell>
          <cell r="AD197" t="str">
            <v>N/A</v>
          </cell>
          <cell r="AE197">
            <v>3173235</v>
          </cell>
          <cell r="AF197">
            <v>3173234</v>
          </cell>
          <cell r="AG197">
            <v>3173234</v>
          </cell>
          <cell r="AH197">
            <v>3173234</v>
          </cell>
          <cell r="AI197">
            <v>3142593</v>
          </cell>
          <cell r="AJ197">
            <v>0</v>
          </cell>
          <cell r="AK197">
            <v>15835530</v>
          </cell>
          <cell r="AL197">
            <v>74108822</v>
          </cell>
          <cell r="AM197">
            <v>8782349.2819052674</v>
          </cell>
          <cell r="AN197">
            <v>-1899327.8199999998</v>
          </cell>
          <cell r="AO197">
            <v>16148980.596054068</v>
          </cell>
          <cell r="AP197">
            <v>0</v>
          </cell>
          <cell r="AQ197">
            <v>-313446.18000000017</v>
          </cell>
          <cell r="AR197">
            <v>0</v>
          </cell>
          <cell r="AS197">
            <v>0</v>
          </cell>
          <cell r="AT197">
            <v>96827377.877959326</v>
          </cell>
          <cell r="AU197">
            <v>2.2352572897208051E-3</v>
          </cell>
          <cell r="AV197">
            <v>0</v>
          </cell>
          <cell r="AW197">
            <v>0</v>
          </cell>
          <cell r="AY197">
            <v>0</v>
          </cell>
          <cell r="AZ197">
            <v>0</v>
          </cell>
          <cell r="BA197">
            <v>0</v>
          </cell>
          <cell r="BB197">
            <v>0</v>
          </cell>
          <cell r="BC197">
            <v>0</v>
          </cell>
          <cell r="BD197">
            <v>0</v>
          </cell>
          <cell r="BE197">
            <v>0</v>
          </cell>
          <cell r="BF197">
            <v>0</v>
          </cell>
          <cell r="BG197">
            <v>0</v>
          </cell>
          <cell r="BH197">
            <v>0</v>
          </cell>
          <cell r="BJ197">
            <v>0</v>
          </cell>
          <cell r="BL197">
            <v>0</v>
          </cell>
          <cell r="BM197">
            <v>0</v>
          </cell>
          <cell r="BN197">
            <v>0</v>
          </cell>
          <cell r="BO197">
            <v>0</v>
          </cell>
          <cell r="BQ197">
            <v>0</v>
          </cell>
          <cell r="BR197">
            <v>0</v>
          </cell>
          <cell r="BS197">
            <v>0</v>
          </cell>
          <cell r="BT197">
            <v>0</v>
          </cell>
          <cell r="CB197">
            <v>0</v>
          </cell>
          <cell r="CC197">
            <v>0</v>
          </cell>
          <cell r="CD197">
            <v>0</v>
          </cell>
          <cell r="CE197">
            <v>0</v>
          </cell>
          <cell r="CF197">
            <v>0</v>
          </cell>
          <cell r="CI197">
            <v>0</v>
          </cell>
          <cell r="CJ197">
            <v>0</v>
          </cell>
          <cell r="CK197">
            <v>0</v>
          </cell>
          <cell r="CV197">
            <v>2.225742813351026E-3</v>
          </cell>
          <cell r="DG197">
            <v>96827378</v>
          </cell>
          <cell r="DR197">
            <v>33198038.550000027</v>
          </cell>
          <cell r="EC197">
            <v>2.9166596048789732</v>
          </cell>
          <cell r="EN197">
            <v>2.4095909012463064E-2</v>
          </cell>
        </row>
        <row r="198">
          <cell r="B198">
            <v>35905</v>
          </cell>
          <cell r="C198" t="str">
            <v>Mcdowell Technical College</v>
          </cell>
          <cell r="D198">
            <v>2.9266541278908449E-4</v>
          </cell>
          <cell r="E198">
            <v>506379.40462675079</v>
          </cell>
          <cell r="F198">
            <v>394835.63475081656</v>
          </cell>
          <cell r="G198">
            <v>-132166</v>
          </cell>
          <cell r="H198">
            <v>-141297.84722128024</v>
          </cell>
          <cell r="I198">
            <v>-5847.1715185115136</v>
          </cell>
          <cell r="J198">
            <v>427313.37435464584</v>
          </cell>
          <cell r="K198">
            <v>0</v>
          </cell>
          <cell r="L198">
            <v>-22451.754065756031</v>
          </cell>
          <cell r="M198">
            <v>4029.1281507850367</v>
          </cell>
          <cell r="N198">
            <v>151.88749592927908</v>
          </cell>
          <cell r="O198">
            <v>-68.545166329331479</v>
          </cell>
          <cell r="P198">
            <v>0</v>
          </cell>
          <cell r="Q198">
            <v>0</v>
          </cell>
          <cell r="R198">
            <v>0</v>
          </cell>
          <cell r="S198">
            <v>1030878.1114070503</v>
          </cell>
          <cell r="T198">
            <v>57614.160000000033</v>
          </cell>
          <cell r="U198">
            <v>2136566.871773229</v>
          </cell>
          <cell r="V198">
            <v>16116.512603140147</v>
          </cell>
          <cell r="W198">
            <v>0</v>
          </cell>
          <cell r="X198">
            <v>2210297.5443763691</v>
          </cell>
          <cell r="Y198">
            <v>718445</v>
          </cell>
          <cell r="Z198">
            <v>0</v>
          </cell>
          <cell r="AA198">
            <v>0</v>
          </cell>
          <cell r="AB198">
            <v>29235.857592557564</v>
          </cell>
          <cell r="AC198">
            <v>747680.85759255756</v>
          </cell>
          <cell r="AD198" t="str">
            <v>N/A</v>
          </cell>
          <cell r="AE198">
            <v>293329</v>
          </cell>
          <cell r="AF198">
            <v>293329</v>
          </cell>
          <cell r="AG198">
            <v>293329</v>
          </cell>
          <cell r="AH198">
            <v>293329</v>
          </cell>
          <cell r="AI198">
            <v>289300</v>
          </cell>
          <cell r="AJ198">
            <v>0</v>
          </cell>
          <cell r="AK198">
            <v>1462616</v>
          </cell>
          <cell r="AL198">
            <v>10565307</v>
          </cell>
          <cell r="AM198">
            <v>1030878.1114070503</v>
          </cell>
          <cell r="AN198">
            <v>-326862.16000000003</v>
          </cell>
          <cell r="AO198">
            <v>2123447.5267838119</v>
          </cell>
          <cell r="AP198">
            <v>0</v>
          </cell>
          <cell r="AQ198">
            <v>-660830.84</v>
          </cell>
          <cell r="AR198">
            <v>0</v>
          </cell>
          <cell r="AS198">
            <v>0</v>
          </cell>
          <cell r="AT198">
            <v>12731939.638190862</v>
          </cell>
          <cell r="AU198">
            <v>3.1866893214690196E-4</v>
          </cell>
          <cell r="AV198">
            <v>0</v>
          </cell>
          <cell r="AW198">
            <v>0</v>
          </cell>
          <cell r="AY198">
            <v>0</v>
          </cell>
          <cell r="AZ198">
            <v>0</v>
          </cell>
          <cell r="BA198">
            <v>0</v>
          </cell>
          <cell r="BB198">
            <v>0</v>
          </cell>
          <cell r="BC198">
            <v>0</v>
          </cell>
          <cell r="BD198">
            <v>0</v>
          </cell>
          <cell r="BE198">
            <v>0</v>
          </cell>
          <cell r="BF198">
            <v>0</v>
          </cell>
          <cell r="BG198">
            <v>0</v>
          </cell>
          <cell r="BH198">
            <v>0</v>
          </cell>
          <cell r="BJ198">
            <v>0</v>
          </cell>
          <cell r="BL198">
            <v>0</v>
          </cell>
          <cell r="BM198">
            <v>0</v>
          </cell>
          <cell r="BN198">
            <v>0</v>
          </cell>
          <cell r="BO198">
            <v>0</v>
          </cell>
          <cell r="BQ198">
            <v>0</v>
          </cell>
          <cell r="BR198">
            <v>0</v>
          </cell>
          <cell r="BS198">
            <v>0</v>
          </cell>
          <cell r="BT198">
            <v>0</v>
          </cell>
          <cell r="CB198">
            <v>0</v>
          </cell>
          <cell r="CC198">
            <v>0</v>
          </cell>
          <cell r="CD198">
            <v>0</v>
          </cell>
          <cell r="CE198">
            <v>0</v>
          </cell>
          <cell r="CF198">
            <v>0</v>
          </cell>
          <cell r="CI198">
            <v>0</v>
          </cell>
          <cell r="CJ198">
            <v>0</v>
          </cell>
          <cell r="CK198">
            <v>0</v>
          </cell>
          <cell r="CV198">
            <v>2.9266541278908449E-4</v>
          </cell>
          <cell r="DG198">
            <v>12731940</v>
          </cell>
          <cell r="DR198">
            <v>5626005.3199999994</v>
          </cell>
          <cell r="EC198">
            <v>2.2630515393824764</v>
          </cell>
          <cell r="EN198">
            <v>2.4095909012463064E-2</v>
          </cell>
        </row>
        <row r="199">
          <cell r="B199">
            <v>36000</v>
          </cell>
          <cell r="C199" t="str">
            <v>Charlotte-Mecklenburg County Schools</v>
          </cell>
          <cell r="D199">
            <v>5.223530484919834E-2</v>
          </cell>
          <cell r="E199">
            <v>90379257.042909518</v>
          </cell>
          <cell r="F199">
            <v>70470779.413210034</v>
          </cell>
          <cell r="G199">
            <v>10876567</v>
          </cell>
          <cell r="H199">
            <v>-25219024.18806868</v>
          </cell>
          <cell r="I199">
            <v>-1043610.8041065739</v>
          </cell>
          <cell r="J199">
            <v>76267448.766282901</v>
          </cell>
          <cell r="K199">
            <v>0</v>
          </cell>
          <cell r="L199">
            <v>-4007218.3687423943</v>
          </cell>
          <cell r="M199">
            <v>719124.05100092094</v>
          </cell>
          <cell r="N199">
            <v>27109.078510636955</v>
          </cell>
          <cell r="O199">
            <v>-12234.030748730744</v>
          </cell>
          <cell r="P199">
            <v>0</v>
          </cell>
          <cell r="Q199">
            <v>0</v>
          </cell>
          <cell r="R199">
            <v>0</v>
          </cell>
          <cell r="S199">
            <v>218458197.96024761</v>
          </cell>
          <cell r="T199">
            <v>58077887</v>
          </cell>
          <cell r="U199">
            <v>381337243.83141446</v>
          </cell>
          <cell r="V199">
            <v>2876496.2040036838</v>
          </cell>
          <cell r="W199">
            <v>0</v>
          </cell>
          <cell r="X199">
            <v>442291627.03541815</v>
          </cell>
          <cell r="Y199">
            <v>3695054.8200000003</v>
          </cell>
          <cell r="Z199">
            <v>0</v>
          </cell>
          <cell r="AA199">
            <v>0</v>
          </cell>
          <cell r="AB199">
            <v>5218054.0205328697</v>
          </cell>
          <cell r="AC199">
            <v>8913108.8405328691</v>
          </cell>
          <cell r="AD199" t="str">
            <v>N/A</v>
          </cell>
          <cell r="AE199">
            <v>86819528</v>
          </cell>
          <cell r="AF199">
            <v>86819529</v>
          </cell>
          <cell r="AG199">
            <v>86819529</v>
          </cell>
          <cell r="AH199">
            <v>86819529</v>
          </cell>
          <cell r="AI199">
            <v>86100405</v>
          </cell>
          <cell r="AJ199">
            <v>0</v>
          </cell>
          <cell r="AK199">
            <v>433378520</v>
          </cell>
          <cell r="AL199">
            <v>1662141589</v>
          </cell>
          <cell r="AM199">
            <v>218458197.96024761</v>
          </cell>
          <cell r="AN199">
            <v>-41564996.18</v>
          </cell>
          <cell r="AO199">
            <v>378995686.01488531</v>
          </cell>
          <cell r="AP199">
            <v>0</v>
          </cell>
          <cell r="AQ199">
            <v>54382832.18</v>
          </cell>
          <cell r="AR199">
            <v>0</v>
          </cell>
          <cell r="AS199">
            <v>0</v>
          </cell>
          <cell r="AT199">
            <v>2272413308.9751325</v>
          </cell>
          <cell r="AU199">
            <v>5.0133222789853771E-2</v>
          </cell>
          <cell r="AV199">
            <v>0</v>
          </cell>
          <cell r="AW199">
            <v>0</v>
          </cell>
          <cell r="AY199">
            <v>0</v>
          </cell>
          <cell r="AZ199">
            <v>0</v>
          </cell>
          <cell r="BA199">
            <v>0</v>
          </cell>
          <cell r="BB199">
            <v>0</v>
          </cell>
          <cell r="BC199">
            <v>0</v>
          </cell>
          <cell r="BD199">
            <v>0</v>
          </cell>
          <cell r="BE199">
            <v>0</v>
          </cell>
          <cell r="BF199">
            <v>0</v>
          </cell>
          <cell r="BG199">
            <v>0</v>
          </cell>
          <cell r="BH199">
            <v>0</v>
          </cell>
          <cell r="BJ199">
            <v>0</v>
          </cell>
          <cell r="BL199">
            <v>0</v>
          </cell>
          <cell r="BM199">
            <v>0</v>
          </cell>
          <cell r="BN199">
            <v>0</v>
          </cell>
          <cell r="BO199">
            <v>0</v>
          </cell>
          <cell r="BQ199">
            <v>0</v>
          </cell>
          <cell r="BR199">
            <v>0</v>
          </cell>
          <cell r="BS199">
            <v>0</v>
          </cell>
          <cell r="BT199">
            <v>0</v>
          </cell>
          <cell r="CB199">
            <v>0</v>
          </cell>
          <cell r="CC199">
            <v>0</v>
          </cell>
          <cell r="CD199">
            <v>0</v>
          </cell>
          <cell r="CE199">
            <v>0</v>
          </cell>
          <cell r="CF199">
            <v>0</v>
          </cell>
          <cell r="CI199">
            <v>0</v>
          </cell>
          <cell r="CJ199">
            <v>0</v>
          </cell>
          <cell r="CK199">
            <v>0</v>
          </cell>
          <cell r="CV199">
            <v>5.223530484919834E-2</v>
          </cell>
          <cell r="DG199">
            <v>2272413309</v>
          </cell>
          <cell r="DR199">
            <v>714265233.25000679</v>
          </cell>
          <cell r="EC199">
            <v>3.1814698563168213</v>
          </cell>
          <cell r="EN199">
            <v>2.4095909012463064E-2</v>
          </cell>
        </row>
        <row r="200">
          <cell r="B200">
            <v>36001</v>
          </cell>
          <cell r="C200" t="str">
            <v>Community Charter School</v>
          </cell>
          <cell r="D200">
            <v>2.6673578625407405E-5</v>
          </cell>
          <cell r="E200">
            <v>46151.51047360932</v>
          </cell>
          <cell r="F200">
            <v>35985.391123851121</v>
          </cell>
          <cell r="G200">
            <v>-10042</v>
          </cell>
          <cell r="H200">
            <v>-12877.911337523759</v>
          </cell>
          <cell r="I200">
            <v>-532.91226916403377</v>
          </cell>
          <cell r="J200">
            <v>38945.418182199021</v>
          </cell>
          <cell r="K200">
            <v>0</v>
          </cell>
          <cell r="L200">
            <v>-2046.2569240555979</v>
          </cell>
          <cell r="M200">
            <v>367.2154679899208</v>
          </cell>
          <cell r="N200">
            <v>13.843053835013935</v>
          </cell>
          <cell r="O200">
            <v>-6.2472188498566679</v>
          </cell>
          <cell r="P200">
            <v>0</v>
          </cell>
          <cell r="Q200">
            <v>0</v>
          </cell>
          <cell r="R200">
            <v>0</v>
          </cell>
          <cell r="S200">
            <v>95958.050551891152</v>
          </cell>
          <cell r="T200">
            <v>0</v>
          </cell>
          <cell r="U200">
            <v>194727.09091099512</v>
          </cell>
          <cell r="V200">
            <v>1468.8618719596832</v>
          </cell>
          <cell r="W200">
            <v>0</v>
          </cell>
          <cell r="X200">
            <v>196195.95278295479</v>
          </cell>
          <cell r="Y200">
            <v>50209.94</v>
          </cell>
          <cell r="Z200">
            <v>0</v>
          </cell>
          <cell r="AA200">
            <v>0</v>
          </cell>
          <cell r="AB200">
            <v>2664.5613458201688</v>
          </cell>
          <cell r="AC200">
            <v>52874.501345820172</v>
          </cell>
          <cell r="AD200" t="str">
            <v>N/A</v>
          </cell>
          <cell r="AE200">
            <v>28738</v>
          </cell>
          <cell r="AF200">
            <v>28738</v>
          </cell>
          <cell r="AG200">
            <v>28738</v>
          </cell>
          <cell r="AH200">
            <v>28738</v>
          </cell>
          <cell r="AI200">
            <v>28371</v>
          </cell>
          <cell r="AJ200">
            <v>0</v>
          </cell>
          <cell r="AK200">
            <v>143323</v>
          </cell>
          <cell r="AL200">
            <v>941855</v>
          </cell>
          <cell r="AM200">
            <v>95958.050551891152</v>
          </cell>
          <cell r="AN200">
            <v>-20743.060000000001</v>
          </cell>
          <cell r="AO200">
            <v>193531.39143713465</v>
          </cell>
          <cell r="AP200">
            <v>0</v>
          </cell>
          <cell r="AQ200">
            <v>-50209.94</v>
          </cell>
          <cell r="AR200">
            <v>0</v>
          </cell>
          <cell r="AS200">
            <v>0</v>
          </cell>
          <cell r="AT200">
            <v>1160391.4419890258</v>
          </cell>
          <cell r="AU200">
            <v>2.8408073839590356E-5</v>
          </cell>
          <cell r="AV200">
            <v>0</v>
          </cell>
          <cell r="AW200">
            <v>0</v>
          </cell>
          <cell r="AY200">
            <v>0</v>
          </cell>
          <cell r="AZ200">
            <v>0</v>
          </cell>
          <cell r="BA200">
            <v>0</v>
          </cell>
          <cell r="BB200">
            <v>0</v>
          </cell>
          <cell r="BC200">
            <v>0</v>
          </cell>
          <cell r="BD200">
            <v>0</v>
          </cell>
          <cell r="BE200">
            <v>0</v>
          </cell>
          <cell r="BF200">
            <v>0</v>
          </cell>
          <cell r="BG200">
            <v>0</v>
          </cell>
          <cell r="BH200">
            <v>0</v>
          </cell>
          <cell r="BJ200">
            <v>0</v>
          </cell>
          <cell r="BL200">
            <v>0</v>
          </cell>
          <cell r="BM200">
            <v>0</v>
          </cell>
          <cell r="BN200">
            <v>0</v>
          </cell>
          <cell r="BO200">
            <v>0</v>
          </cell>
          <cell r="BQ200">
            <v>0</v>
          </cell>
          <cell r="BR200">
            <v>0</v>
          </cell>
          <cell r="BS200">
            <v>0</v>
          </cell>
          <cell r="BT200">
            <v>0</v>
          </cell>
          <cell r="CB200">
            <v>0</v>
          </cell>
          <cell r="CC200">
            <v>0</v>
          </cell>
          <cell r="CD200">
            <v>0</v>
          </cell>
          <cell r="CE200">
            <v>0</v>
          </cell>
          <cell r="CF200">
            <v>0</v>
          </cell>
          <cell r="CI200">
            <v>0</v>
          </cell>
          <cell r="CJ200">
            <v>0</v>
          </cell>
          <cell r="CK200">
            <v>0</v>
          </cell>
          <cell r="CV200">
            <v>2.6673578625407405E-5</v>
          </cell>
          <cell r="DG200">
            <v>1160391</v>
          </cell>
          <cell r="DR200">
            <v>353785.51</v>
          </cell>
          <cell r="EC200">
            <v>3.2799279993123518</v>
          </cell>
          <cell r="EN200">
            <v>2.4095909012463064E-2</v>
          </cell>
        </row>
        <row r="201">
          <cell r="B201">
            <v>36002</v>
          </cell>
          <cell r="C201" t="str">
            <v>Kennedy Charter</v>
          </cell>
          <cell r="D201">
            <v>1.4676337160561461E-4</v>
          </cell>
          <cell r="E201">
            <v>253934.85354630719</v>
          </cell>
          <cell r="F201">
            <v>197998.82888052042</v>
          </cell>
          <cell r="G201">
            <v>-293915</v>
          </cell>
          <cell r="H201">
            <v>-70856.8472823091</v>
          </cell>
          <cell r="I201">
            <v>-2932.1900330993858</v>
          </cell>
          <cell r="J201">
            <v>214285.49057027153</v>
          </cell>
          <cell r="K201">
            <v>0</v>
          </cell>
          <cell r="L201">
            <v>-11258.915407011558</v>
          </cell>
          <cell r="M201">
            <v>2020.4930483755541</v>
          </cell>
          <cell r="N201">
            <v>76.167254595881872</v>
          </cell>
          <cell r="O201">
            <v>-34.373449263750999</v>
          </cell>
          <cell r="P201">
            <v>0</v>
          </cell>
          <cell r="Q201">
            <v>0</v>
          </cell>
          <cell r="R201">
            <v>0</v>
          </cell>
          <cell r="S201">
            <v>289318.50712838676</v>
          </cell>
          <cell r="T201">
            <v>0</v>
          </cell>
          <cell r="U201">
            <v>1071427.4528513576</v>
          </cell>
          <cell r="V201">
            <v>8081.9721935022162</v>
          </cell>
          <cell r="W201">
            <v>0</v>
          </cell>
          <cell r="X201">
            <v>1079509.4250448598</v>
          </cell>
          <cell r="Y201">
            <v>1469574.41</v>
          </cell>
          <cell r="Z201">
            <v>0</v>
          </cell>
          <cell r="AA201">
            <v>0</v>
          </cell>
          <cell r="AB201">
            <v>14660.950165496928</v>
          </cell>
          <cell r="AC201">
            <v>1484235.3601654968</v>
          </cell>
          <cell r="AD201" t="str">
            <v>N/A</v>
          </cell>
          <cell r="AE201">
            <v>-80541</v>
          </cell>
          <cell r="AF201">
            <v>-80541</v>
          </cell>
          <cell r="AG201">
            <v>-80541</v>
          </cell>
          <cell r="AH201">
            <v>-80541</v>
          </cell>
          <cell r="AI201">
            <v>-82562</v>
          </cell>
          <cell r="AJ201">
            <v>0</v>
          </cell>
          <cell r="AK201">
            <v>-404726</v>
          </cell>
          <cell r="AL201">
            <v>6600441</v>
          </cell>
          <cell r="AM201">
            <v>289318.50712838676</v>
          </cell>
          <cell r="AN201">
            <v>-100328.58999999998</v>
          </cell>
          <cell r="AO201">
            <v>1064848.4748793631</v>
          </cell>
          <cell r="AP201">
            <v>0</v>
          </cell>
          <cell r="AQ201">
            <v>-1469574.41</v>
          </cell>
          <cell r="AR201">
            <v>0</v>
          </cell>
          <cell r="AS201">
            <v>0</v>
          </cell>
          <cell r="AT201">
            <v>6384704.9820077494</v>
          </cell>
          <cell r="AU201">
            <v>1.9908134100986438E-4</v>
          </cell>
          <cell r="AV201">
            <v>0</v>
          </cell>
          <cell r="AW201">
            <v>0</v>
          </cell>
          <cell r="AY201">
            <v>0</v>
          </cell>
          <cell r="AZ201">
            <v>0</v>
          </cell>
          <cell r="BA201">
            <v>0</v>
          </cell>
          <cell r="BB201">
            <v>0</v>
          </cell>
          <cell r="BC201">
            <v>0</v>
          </cell>
          <cell r="BD201">
            <v>0</v>
          </cell>
          <cell r="BE201">
            <v>0</v>
          </cell>
          <cell r="BF201">
            <v>0</v>
          </cell>
          <cell r="BG201">
            <v>0</v>
          </cell>
          <cell r="BH201">
            <v>0</v>
          </cell>
          <cell r="BJ201">
            <v>0</v>
          </cell>
          <cell r="BL201">
            <v>0</v>
          </cell>
          <cell r="BM201">
            <v>0</v>
          </cell>
          <cell r="BN201">
            <v>0</v>
          </cell>
          <cell r="BO201">
            <v>0</v>
          </cell>
          <cell r="BQ201">
            <v>0</v>
          </cell>
          <cell r="BR201">
            <v>0</v>
          </cell>
          <cell r="BS201">
            <v>0</v>
          </cell>
          <cell r="BT201">
            <v>0</v>
          </cell>
          <cell r="CB201">
            <v>0</v>
          </cell>
          <cell r="CC201">
            <v>0</v>
          </cell>
          <cell r="CD201">
            <v>0</v>
          </cell>
          <cell r="CE201">
            <v>0</v>
          </cell>
          <cell r="CF201">
            <v>0</v>
          </cell>
          <cell r="CI201">
            <v>0</v>
          </cell>
          <cell r="CJ201">
            <v>0</v>
          </cell>
          <cell r="CK201">
            <v>0</v>
          </cell>
          <cell r="CV201">
            <v>1.4676337160561461E-4</v>
          </cell>
          <cell r="DG201">
            <v>6384706</v>
          </cell>
          <cell r="DR201">
            <v>1857050.5799999996</v>
          </cell>
          <cell r="EC201">
            <v>3.438089446115141</v>
          </cell>
          <cell r="EN201">
            <v>2.4095909012463064E-2</v>
          </cell>
        </row>
        <row r="202">
          <cell r="B202">
            <v>36003</v>
          </cell>
          <cell r="C202" t="str">
            <v>Community School Of Davidson</v>
          </cell>
          <cell r="D202">
            <v>3.876324350915837E-4</v>
          </cell>
          <cell r="E202">
            <v>670694.49657569767</v>
          </cell>
          <cell r="F202">
            <v>522955.8802347774</v>
          </cell>
          <cell r="G202">
            <v>19404</v>
          </cell>
          <cell r="H202">
            <v>-187147.5965322071</v>
          </cell>
          <cell r="I202">
            <v>-7744.5206542127698</v>
          </cell>
          <cell r="J202">
            <v>565972.32406025787</v>
          </cell>
          <cell r="K202">
            <v>0</v>
          </cell>
          <cell r="L202">
            <v>-29737.125469139039</v>
          </cell>
          <cell r="M202">
            <v>5336.5402542814736</v>
          </cell>
          <cell r="N202">
            <v>201.1734811638301</v>
          </cell>
          <cell r="O202">
            <v>-90.787392622799814</v>
          </cell>
          <cell r="P202">
            <v>0</v>
          </cell>
          <cell r="Q202">
            <v>0</v>
          </cell>
          <cell r="R202">
            <v>0</v>
          </cell>
          <cell r="S202">
            <v>1559844.3845579964</v>
          </cell>
          <cell r="T202">
            <v>148457</v>
          </cell>
          <cell r="U202">
            <v>2829861.620301289</v>
          </cell>
          <cell r="V202">
            <v>21346.161017125894</v>
          </cell>
          <cell r="W202">
            <v>0</v>
          </cell>
          <cell r="X202">
            <v>2999664.781318415</v>
          </cell>
          <cell r="Y202">
            <v>51432.159999999974</v>
          </cell>
          <cell r="Z202">
            <v>0</v>
          </cell>
          <cell r="AA202">
            <v>0</v>
          </cell>
          <cell r="AB202">
            <v>38722.603271063846</v>
          </cell>
          <cell r="AC202">
            <v>90154.763271063828</v>
          </cell>
          <cell r="AD202" t="str">
            <v>N/A</v>
          </cell>
          <cell r="AE202">
            <v>582969</v>
          </cell>
          <cell r="AF202">
            <v>582969</v>
          </cell>
          <cell r="AG202">
            <v>582969</v>
          </cell>
          <cell r="AH202">
            <v>582969</v>
          </cell>
          <cell r="AI202">
            <v>577633</v>
          </cell>
          <cell r="AJ202">
            <v>0</v>
          </cell>
          <cell r="AK202">
            <v>2909509</v>
          </cell>
          <cell r="AL202">
            <v>12673609</v>
          </cell>
          <cell r="AM202">
            <v>1559844.3845579964</v>
          </cell>
          <cell r="AN202">
            <v>-279634.84000000003</v>
          </cell>
          <cell r="AO202">
            <v>2812485.1780473515</v>
          </cell>
          <cell r="AP202">
            <v>0</v>
          </cell>
          <cell r="AQ202">
            <v>97024.840000000026</v>
          </cell>
          <cell r="AR202">
            <v>0</v>
          </cell>
          <cell r="AS202">
            <v>0</v>
          </cell>
          <cell r="AT202">
            <v>16863328.562605347</v>
          </cell>
          <cell r="AU202">
            <v>3.8225918370144178E-4</v>
          </cell>
          <cell r="AV202">
            <v>0</v>
          </cell>
          <cell r="AW202">
            <v>0</v>
          </cell>
          <cell r="AY202">
            <v>0</v>
          </cell>
          <cell r="AZ202">
            <v>0</v>
          </cell>
          <cell r="BA202">
            <v>0</v>
          </cell>
          <cell r="BB202">
            <v>0</v>
          </cell>
          <cell r="BC202">
            <v>0</v>
          </cell>
          <cell r="BD202">
            <v>0</v>
          </cell>
          <cell r="BE202">
            <v>0</v>
          </cell>
          <cell r="BF202">
            <v>0</v>
          </cell>
          <cell r="BG202">
            <v>0</v>
          </cell>
          <cell r="BH202">
            <v>0</v>
          </cell>
          <cell r="BJ202">
            <v>0</v>
          </cell>
          <cell r="BL202">
            <v>0</v>
          </cell>
          <cell r="BM202">
            <v>0</v>
          </cell>
          <cell r="BN202">
            <v>0</v>
          </cell>
          <cell r="BO202">
            <v>0</v>
          </cell>
          <cell r="BQ202">
            <v>0</v>
          </cell>
          <cell r="BR202">
            <v>0</v>
          </cell>
          <cell r="BS202">
            <v>0</v>
          </cell>
          <cell r="BT202">
            <v>0</v>
          </cell>
          <cell r="CB202">
            <v>0</v>
          </cell>
          <cell r="CC202">
            <v>0</v>
          </cell>
          <cell r="CD202">
            <v>0</v>
          </cell>
          <cell r="CE202">
            <v>0</v>
          </cell>
          <cell r="CF202">
            <v>0</v>
          </cell>
          <cell r="CI202">
            <v>0</v>
          </cell>
          <cell r="CJ202">
            <v>0</v>
          </cell>
          <cell r="CK202">
            <v>0</v>
          </cell>
          <cell r="CV202">
            <v>3.876324350915837E-4</v>
          </cell>
          <cell r="DG202">
            <v>16863328</v>
          </cell>
          <cell r="DR202">
            <v>4819997.4300000006</v>
          </cell>
          <cell r="EC202">
            <v>3.4986176330803556</v>
          </cell>
          <cell r="EN202">
            <v>2.4095909012463064E-2</v>
          </cell>
        </row>
        <row r="203">
          <cell r="B203">
            <v>36004</v>
          </cell>
          <cell r="C203" t="str">
            <v>Corvian Community School</v>
          </cell>
          <cell r="D203">
            <v>1.9730645184590787E-4</v>
          </cell>
          <cell r="E203">
            <v>341386.1674414911</v>
          </cell>
          <cell r="F203">
            <v>266186.62387397769</v>
          </cell>
          <cell r="G203">
            <v>221317</v>
          </cell>
          <cell r="H203">
            <v>-95258.871292685188</v>
          </cell>
          <cell r="I203">
            <v>-3941.9918283387419</v>
          </cell>
          <cell r="J203">
            <v>288082.16494300379</v>
          </cell>
          <cell r="K203">
            <v>0</v>
          </cell>
          <cell r="L203">
            <v>-15136.315187417593</v>
          </cell>
          <cell r="M203">
            <v>2716.3202234518012</v>
          </cell>
          <cell r="N203">
            <v>102.39810237898926</v>
          </cell>
          <cell r="O203">
            <v>-46.211144086830082</v>
          </cell>
          <cell r="P203">
            <v>0</v>
          </cell>
          <cell r="Q203">
            <v>0</v>
          </cell>
          <cell r="R203">
            <v>0</v>
          </cell>
          <cell r="S203">
            <v>1005407.2851317751</v>
          </cell>
          <cell r="T203">
            <v>1142128</v>
          </cell>
          <cell r="U203">
            <v>1440410.824715019</v>
          </cell>
          <cell r="V203">
            <v>10865.280893807205</v>
          </cell>
          <cell r="W203">
            <v>0</v>
          </cell>
          <cell r="X203">
            <v>2593404.1056088265</v>
          </cell>
          <cell r="Y203">
            <v>35545.830000000016</v>
          </cell>
          <cell r="Z203">
            <v>0</v>
          </cell>
          <cell r="AA203">
            <v>0</v>
          </cell>
          <cell r="AB203">
            <v>19709.959141693711</v>
          </cell>
          <cell r="AC203">
            <v>55255.789141693727</v>
          </cell>
          <cell r="AD203" t="str">
            <v>N/A</v>
          </cell>
          <cell r="AE203">
            <v>508173</v>
          </cell>
          <cell r="AF203">
            <v>508173</v>
          </cell>
          <cell r="AG203">
            <v>508173</v>
          </cell>
          <cell r="AH203">
            <v>508173</v>
          </cell>
          <cell r="AI203">
            <v>505457</v>
          </cell>
          <cell r="AJ203">
            <v>0</v>
          </cell>
          <cell r="AK203">
            <v>2538149</v>
          </cell>
          <cell r="AL203">
            <v>5171041</v>
          </cell>
          <cell r="AM203">
            <v>1005407.2851317751</v>
          </cell>
          <cell r="AN203">
            <v>-131096.16999999998</v>
          </cell>
          <cell r="AO203">
            <v>1431566.1464671325</v>
          </cell>
          <cell r="AP203">
            <v>0</v>
          </cell>
          <cell r="AQ203">
            <v>1106582.17</v>
          </cell>
          <cell r="AR203">
            <v>0</v>
          </cell>
          <cell r="AS203">
            <v>0</v>
          </cell>
          <cell r="AT203">
            <v>8583500.4315989073</v>
          </cell>
          <cell r="AU203">
            <v>1.5596802992803741E-4</v>
          </cell>
          <cell r="AV203">
            <v>0</v>
          </cell>
          <cell r="AW203">
            <v>0</v>
          </cell>
          <cell r="AY203">
            <v>0</v>
          </cell>
          <cell r="AZ203">
            <v>0</v>
          </cell>
          <cell r="BA203">
            <v>0</v>
          </cell>
          <cell r="BB203">
            <v>0</v>
          </cell>
          <cell r="BC203">
            <v>0</v>
          </cell>
          <cell r="BD203">
            <v>0</v>
          </cell>
          <cell r="BE203">
            <v>0</v>
          </cell>
          <cell r="BF203">
            <v>0</v>
          </cell>
          <cell r="BG203">
            <v>0</v>
          </cell>
          <cell r="BH203">
            <v>0</v>
          </cell>
          <cell r="BJ203">
            <v>0</v>
          </cell>
          <cell r="BL203">
            <v>0</v>
          </cell>
          <cell r="BM203">
            <v>0</v>
          </cell>
          <cell r="BN203">
            <v>0</v>
          </cell>
          <cell r="BO203">
            <v>0</v>
          </cell>
          <cell r="BQ203">
            <v>0</v>
          </cell>
          <cell r="BR203">
            <v>0</v>
          </cell>
          <cell r="BS203">
            <v>0</v>
          </cell>
          <cell r="BT203">
            <v>0</v>
          </cell>
          <cell r="CB203">
            <v>0</v>
          </cell>
          <cell r="CC203">
            <v>0</v>
          </cell>
          <cell r="CD203">
            <v>0</v>
          </cell>
          <cell r="CE203">
            <v>0</v>
          </cell>
          <cell r="CF203">
            <v>0</v>
          </cell>
          <cell r="CI203">
            <v>0</v>
          </cell>
          <cell r="CJ203">
            <v>0</v>
          </cell>
          <cell r="CK203">
            <v>0</v>
          </cell>
          <cell r="CV203">
            <v>1.9730645184590787E-4</v>
          </cell>
          <cell r="DG203">
            <v>8583501</v>
          </cell>
          <cell r="DR203">
            <v>2255330.2499999995</v>
          </cell>
          <cell r="EC203">
            <v>3.805873219675922</v>
          </cell>
          <cell r="EN203">
            <v>2.4095909012463064E-2</v>
          </cell>
        </row>
        <row r="204">
          <cell r="B204">
            <v>36005</v>
          </cell>
          <cell r="C204" t="str">
            <v>Central Piedmont Community College</v>
          </cell>
          <cell r="D204">
            <v>4.444733449763769E-3</v>
          </cell>
          <cell r="E204">
            <v>7690425.242145068</v>
          </cell>
          <cell r="F204">
            <v>5996400.9283201443</v>
          </cell>
          <cell r="G204">
            <v>1388775</v>
          </cell>
          <cell r="H204">
            <v>-2145901.9087323411</v>
          </cell>
          <cell r="I204">
            <v>-88801.469866764673</v>
          </cell>
          <cell r="J204">
            <v>6489643.0036790445</v>
          </cell>
          <cell r="K204">
            <v>0</v>
          </cell>
          <cell r="L204">
            <v>-340976.6167820206</v>
          </cell>
          <cell r="M204">
            <v>61190.69723515692</v>
          </cell>
          <cell r="N204">
            <v>2306.7277657584009</v>
          </cell>
          <cell r="O204">
            <v>-1041.0010212691723</v>
          </cell>
          <cell r="P204">
            <v>0</v>
          </cell>
          <cell r="Q204">
            <v>0</v>
          </cell>
          <cell r="R204">
            <v>0</v>
          </cell>
          <cell r="S204">
            <v>19052020.602742776</v>
          </cell>
          <cell r="T204">
            <v>6943875.2200000007</v>
          </cell>
          <cell r="U204">
            <v>32448215.018395223</v>
          </cell>
          <cell r="V204">
            <v>244762.78894062768</v>
          </cell>
          <cell r="W204">
            <v>0</v>
          </cell>
          <cell r="X204">
            <v>39636853.027335852</v>
          </cell>
          <cell r="Y204">
            <v>0</v>
          </cell>
          <cell r="Z204">
            <v>0</v>
          </cell>
          <cell r="AA204">
            <v>0</v>
          </cell>
          <cell r="AB204">
            <v>444007.34933382337</v>
          </cell>
          <cell r="AC204">
            <v>444007.34933382337</v>
          </cell>
          <cell r="AD204" t="str">
            <v>N/A</v>
          </cell>
          <cell r="AE204">
            <v>7850807</v>
          </cell>
          <cell r="AF204">
            <v>7850807</v>
          </cell>
          <cell r="AG204">
            <v>7850807</v>
          </cell>
          <cell r="AH204">
            <v>7850807</v>
          </cell>
          <cell r="AI204">
            <v>7789617</v>
          </cell>
          <cell r="AJ204">
            <v>0</v>
          </cell>
          <cell r="AK204">
            <v>39192845</v>
          </cell>
          <cell r="AL204">
            <v>139117085</v>
          </cell>
          <cell r="AM204">
            <v>19052020.602742776</v>
          </cell>
          <cell r="AN204">
            <v>-4000939.22</v>
          </cell>
          <cell r="AO204">
            <v>32248970.458002031</v>
          </cell>
          <cell r="AP204">
            <v>0</v>
          </cell>
          <cell r="AQ204">
            <v>6943875.2200000007</v>
          </cell>
          <cell r="AR204">
            <v>0</v>
          </cell>
          <cell r="AS204">
            <v>0</v>
          </cell>
          <cell r="AT204">
            <v>193361012.06074482</v>
          </cell>
          <cell r="AU204">
            <v>4.1960250917593847E-3</v>
          </cell>
          <cell r="AV204">
            <v>0</v>
          </cell>
          <cell r="AW204">
            <v>0</v>
          </cell>
          <cell r="AY204">
            <v>0</v>
          </cell>
          <cell r="AZ204">
            <v>0</v>
          </cell>
          <cell r="BA204">
            <v>0</v>
          </cell>
          <cell r="BB204">
            <v>0</v>
          </cell>
          <cell r="BC204">
            <v>0</v>
          </cell>
          <cell r="BD204">
            <v>0</v>
          </cell>
          <cell r="BE204">
            <v>0</v>
          </cell>
          <cell r="BF204">
            <v>0</v>
          </cell>
          <cell r="BG204">
            <v>0</v>
          </cell>
          <cell r="BH204">
            <v>0</v>
          </cell>
          <cell r="BJ204">
            <v>0</v>
          </cell>
          <cell r="BL204">
            <v>0</v>
          </cell>
          <cell r="BM204">
            <v>0</v>
          </cell>
          <cell r="BN204">
            <v>0</v>
          </cell>
          <cell r="BO204">
            <v>0</v>
          </cell>
          <cell r="BQ204">
            <v>0</v>
          </cell>
          <cell r="BR204">
            <v>0</v>
          </cell>
          <cell r="BS204">
            <v>0</v>
          </cell>
          <cell r="BT204">
            <v>0</v>
          </cell>
          <cell r="CB204">
            <v>0</v>
          </cell>
          <cell r="CC204">
            <v>0</v>
          </cell>
          <cell r="CD204">
            <v>0</v>
          </cell>
          <cell r="CE204">
            <v>0</v>
          </cell>
          <cell r="CF204">
            <v>0</v>
          </cell>
          <cell r="CI204">
            <v>0</v>
          </cell>
          <cell r="CJ204">
            <v>0</v>
          </cell>
          <cell r="CK204">
            <v>0</v>
          </cell>
          <cell r="CV204">
            <v>4.444733449763769E-3</v>
          </cell>
          <cell r="DG204">
            <v>193361013</v>
          </cell>
          <cell r="DR204">
            <v>69143334.120000049</v>
          </cell>
          <cell r="EC204">
            <v>2.7965242848199501</v>
          </cell>
          <cell r="EN204">
            <v>2.4095909012463064E-2</v>
          </cell>
        </row>
        <row r="205">
          <cell r="B205">
            <v>36006</v>
          </cell>
          <cell r="C205" t="str">
            <v>Lake Norman Charter School</v>
          </cell>
          <cell r="D205">
            <v>4.8326750042809637E-4</v>
          </cell>
          <cell r="E205">
            <v>836165.458740414</v>
          </cell>
          <cell r="F205">
            <v>651977.38423392072</v>
          </cell>
          <cell r="G205">
            <v>35473</v>
          </cell>
          <cell r="H205">
            <v>-233319.87470521475</v>
          </cell>
          <cell r="I205">
            <v>-9655.2166427737411</v>
          </cell>
          <cell r="J205">
            <v>705606.666520203</v>
          </cell>
          <cell r="K205">
            <v>0</v>
          </cell>
          <cell r="L205">
            <v>-37073.745627071061</v>
          </cell>
          <cell r="M205">
            <v>6653.149314017558</v>
          </cell>
          <cell r="N205">
            <v>250.80616737217346</v>
          </cell>
          <cell r="O205">
            <v>-113.18608127526446</v>
          </cell>
          <cell r="P205">
            <v>0</v>
          </cell>
          <cell r="Q205">
            <v>0</v>
          </cell>
          <cell r="R205">
            <v>0</v>
          </cell>
          <cell r="S205">
            <v>1955964.4419195927</v>
          </cell>
          <cell r="T205">
            <v>238779</v>
          </cell>
          <cell r="U205">
            <v>3528033.332601015</v>
          </cell>
          <cell r="V205">
            <v>26612.597256070232</v>
          </cell>
          <cell r="W205">
            <v>0</v>
          </cell>
          <cell r="X205">
            <v>3793424.929857085</v>
          </cell>
          <cell r="Y205">
            <v>61412.820000000007</v>
          </cell>
          <cell r="Z205">
            <v>0</v>
          </cell>
          <cell r="AA205">
            <v>0</v>
          </cell>
          <cell r="AB205">
            <v>48276.083213868704</v>
          </cell>
          <cell r="AC205">
            <v>109688.9032138687</v>
          </cell>
          <cell r="AD205" t="str">
            <v>N/A</v>
          </cell>
          <cell r="AE205">
            <v>738078</v>
          </cell>
          <cell r="AF205">
            <v>738079</v>
          </cell>
          <cell r="AG205">
            <v>738079</v>
          </cell>
          <cell r="AH205">
            <v>738079</v>
          </cell>
          <cell r="AI205">
            <v>731425</v>
          </cell>
          <cell r="AJ205">
            <v>0</v>
          </cell>
          <cell r="AK205">
            <v>3683740</v>
          </cell>
          <cell r="AL205">
            <v>15735954</v>
          </cell>
          <cell r="AM205">
            <v>1955964.4419195927</v>
          </cell>
          <cell r="AN205">
            <v>-351875.18</v>
          </cell>
          <cell r="AO205">
            <v>3506369.8466432169</v>
          </cell>
          <cell r="AP205">
            <v>0</v>
          </cell>
          <cell r="AQ205">
            <v>177366.18</v>
          </cell>
          <cell r="AR205">
            <v>0</v>
          </cell>
          <cell r="AS205">
            <v>0</v>
          </cell>
          <cell r="AT205">
            <v>21023779.288562808</v>
          </cell>
          <cell r="AU205">
            <v>4.7462507611900477E-4</v>
          </cell>
          <cell r="AV205">
            <v>0</v>
          </cell>
          <cell r="AW205">
            <v>0</v>
          </cell>
          <cell r="AY205">
            <v>0</v>
          </cell>
          <cell r="AZ205">
            <v>0</v>
          </cell>
          <cell r="BA205">
            <v>0</v>
          </cell>
          <cell r="BB205">
            <v>0</v>
          </cell>
          <cell r="BC205">
            <v>0</v>
          </cell>
          <cell r="BD205">
            <v>0</v>
          </cell>
          <cell r="BE205">
            <v>0</v>
          </cell>
          <cell r="BF205">
            <v>0</v>
          </cell>
          <cell r="BG205">
            <v>0</v>
          </cell>
          <cell r="BH205">
            <v>0</v>
          </cell>
          <cell r="BJ205">
            <v>0</v>
          </cell>
          <cell r="BL205">
            <v>0</v>
          </cell>
          <cell r="BM205">
            <v>0</v>
          </cell>
          <cell r="BN205">
            <v>0</v>
          </cell>
          <cell r="BO205">
            <v>0</v>
          </cell>
          <cell r="BQ205">
            <v>0</v>
          </cell>
          <cell r="BR205">
            <v>0</v>
          </cell>
          <cell r="BS205">
            <v>0</v>
          </cell>
          <cell r="BT205">
            <v>0</v>
          </cell>
          <cell r="CB205">
            <v>0</v>
          </cell>
          <cell r="CC205">
            <v>0</v>
          </cell>
          <cell r="CD205">
            <v>0</v>
          </cell>
          <cell r="CE205">
            <v>0</v>
          </cell>
          <cell r="CF205">
            <v>0</v>
          </cell>
          <cell r="CI205">
            <v>0</v>
          </cell>
          <cell r="CJ205">
            <v>0</v>
          </cell>
          <cell r="CK205">
            <v>0</v>
          </cell>
          <cell r="CV205">
            <v>4.8326750042809637E-4</v>
          </cell>
          <cell r="DG205">
            <v>21023779</v>
          </cell>
          <cell r="DR205">
            <v>6132666.4799999995</v>
          </cell>
          <cell r="EC205">
            <v>3.4281627850728973</v>
          </cell>
          <cell r="EN205">
            <v>2.4095909012463064E-2</v>
          </cell>
        </row>
        <row r="206">
          <cell r="B206">
            <v>36007</v>
          </cell>
          <cell r="C206" t="str">
            <v>Socrates Academy</v>
          </cell>
          <cell r="D206">
            <v>1.6440453688332634E-4</v>
          </cell>
          <cell r="E206">
            <v>284458.18284961511</v>
          </cell>
          <cell r="F206">
            <v>221798.56873973334</v>
          </cell>
          <cell r="G206">
            <v>-9512</v>
          </cell>
          <cell r="H206">
            <v>-79373.940752496012</v>
          </cell>
          <cell r="I206">
            <v>-3284.6434309306087</v>
          </cell>
          <cell r="J206">
            <v>240042.91024800998</v>
          </cell>
          <cell r="K206">
            <v>0</v>
          </cell>
          <cell r="L206">
            <v>-12612.252996424553</v>
          </cell>
          <cell r="M206">
            <v>2263.35917647626</v>
          </cell>
          <cell r="N206">
            <v>85.322666551708707</v>
          </cell>
          <cell r="O206">
            <v>-38.505186583443859</v>
          </cell>
          <cell r="P206">
            <v>0</v>
          </cell>
          <cell r="Q206">
            <v>0</v>
          </cell>
          <cell r="R206">
            <v>0</v>
          </cell>
          <cell r="S206">
            <v>643827.00131395168</v>
          </cell>
          <cell r="T206">
            <v>0</v>
          </cell>
          <cell r="U206">
            <v>1200214.55124005</v>
          </cell>
          <cell r="V206">
            <v>9053.4367059050401</v>
          </cell>
          <cell r="W206">
            <v>0</v>
          </cell>
          <cell r="X206">
            <v>1209267.987945955</v>
          </cell>
          <cell r="Y206">
            <v>47562.17</v>
          </cell>
          <cell r="Z206">
            <v>0</v>
          </cell>
          <cell r="AA206">
            <v>0</v>
          </cell>
          <cell r="AB206">
            <v>16423.217154653044</v>
          </cell>
          <cell r="AC206">
            <v>63985.387154653043</v>
          </cell>
          <cell r="AD206" t="str">
            <v>N/A</v>
          </cell>
          <cell r="AE206">
            <v>229510</v>
          </cell>
          <cell r="AF206">
            <v>229509</v>
          </cell>
          <cell r="AG206">
            <v>229509</v>
          </cell>
          <cell r="AH206">
            <v>229509</v>
          </cell>
          <cell r="AI206">
            <v>227245</v>
          </cell>
          <cell r="AJ206">
            <v>0</v>
          </cell>
          <cell r="AK206">
            <v>1145282</v>
          </cell>
          <cell r="AL206">
            <v>5487475</v>
          </cell>
          <cell r="AM206">
            <v>643827.00131395168</v>
          </cell>
          <cell r="AN206">
            <v>-124428.83</v>
          </cell>
          <cell r="AO206">
            <v>1192844.770791302</v>
          </cell>
          <cell r="AP206">
            <v>0</v>
          </cell>
          <cell r="AQ206">
            <v>-47562.17</v>
          </cell>
          <cell r="AR206">
            <v>0</v>
          </cell>
          <cell r="AS206">
            <v>0</v>
          </cell>
          <cell r="AT206">
            <v>7152155.7721052542</v>
          </cell>
          <cell r="AU206">
            <v>1.6551226589657202E-4</v>
          </cell>
          <cell r="AV206">
            <v>0</v>
          </cell>
          <cell r="AW206">
            <v>0</v>
          </cell>
          <cell r="AY206">
            <v>0</v>
          </cell>
          <cell r="AZ206">
            <v>0</v>
          </cell>
          <cell r="BA206">
            <v>0</v>
          </cell>
          <cell r="BB206">
            <v>0</v>
          </cell>
          <cell r="BC206">
            <v>0</v>
          </cell>
          <cell r="BD206">
            <v>0</v>
          </cell>
          <cell r="BE206">
            <v>0</v>
          </cell>
          <cell r="BF206">
            <v>0</v>
          </cell>
          <cell r="BG206">
            <v>0</v>
          </cell>
          <cell r="BH206">
            <v>0</v>
          </cell>
          <cell r="BJ206">
            <v>0</v>
          </cell>
          <cell r="BL206">
            <v>0</v>
          </cell>
          <cell r="BM206">
            <v>0</v>
          </cell>
          <cell r="BN206">
            <v>0</v>
          </cell>
          <cell r="BO206">
            <v>0</v>
          </cell>
          <cell r="BQ206">
            <v>0</v>
          </cell>
          <cell r="BR206">
            <v>0</v>
          </cell>
          <cell r="BS206">
            <v>0</v>
          </cell>
          <cell r="BT206">
            <v>0</v>
          </cell>
          <cell r="CB206">
            <v>0</v>
          </cell>
          <cell r="CC206">
            <v>0</v>
          </cell>
          <cell r="CD206">
            <v>0</v>
          </cell>
          <cell r="CE206">
            <v>0</v>
          </cell>
          <cell r="CF206">
            <v>0</v>
          </cell>
          <cell r="CI206">
            <v>0</v>
          </cell>
          <cell r="CJ206">
            <v>0</v>
          </cell>
          <cell r="CK206">
            <v>0</v>
          </cell>
          <cell r="CV206">
            <v>1.6440453688332634E-4</v>
          </cell>
          <cell r="DG206">
            <v>7152156</v>
          </cell>
          <cell r="DR206">
            <v>2123885.6199999996</v>
          </cell>
          <cell r="EC206">
            <v>3.3674864280120702</v>
          </cell>
          <cell r="EN206">
            <v>2.4095909012463064E-2</v>
          </cell>
        </row>
        <row r="207">
          <cell r="B207">
            <v>36008</v>
          </cell>
          <cell r="C207" t="str">
            <v>Pine Lake Prep Charter</v>
          </cell>
          <cell r="D207">
            <v>5.1236741829565377E-4</v>
          </cell>
          <cell r="E207">
            <v>886515.10185003758</v>
          </cell>
          <cell r="F207">
            <v>691236.15565121127</v>
          </cell>
          <cell r="G207">
            <v>125540</v>
          </cell>
          <cell r="H207">
            <v>-247369.21422168557</v>
          </cell>
          <cell r="I207">
            <v>-10236.604820230945</v>
          </cell>
          <cell r="J207">
            <v>748094.72132287419</v>
          </cell>
          <cell r="K207">
            <v>0</v>
          </cell>
          <cell r="L207">
            <v>-39306.138560249477</v>
          </cell>
          <cell r="M207">
            <v>7053.7682226489123</v>
          </cell>
          <cell r="N207">
            <v>265.90844274707837</v>
          </cell>
          <cell r="O207">
            <v>-120.00157303902508</v>
          </cell>
          <cell r="P207">
            <v>0</v>
          </cell>
          <cell r="Q207">
            <v>0</v>
          </cell>
          <cell r="R207">
            <v>0</v>
          </cell>
          <cell r="S207">
            <v>2161673.6963143134</v>
          </cell>
          <cell r="T207">
            <v>723078</v>
          </cell>
          <cell r="U207">
            <v>3740473.6066143708</v>
          </cell>
          <cell r="V207">
            <v>28215.072890595649</v>
          </cell>
          <cell r="W207">
            <v>0</v>
          </cell>
          <cell r="X207">
            <v>4491766.6795049664</v>
          </cell>
          <cell r="Y207">
            <v>95380.920000000042</v>
          </cell>
          <cell r="Z207">
            <v>0</v>
          </cell>
          <cell r="AA207">
            <v>0</v>
          </cell>
          <cell r="AB207">
            <v>51183.024101154719</v>
          </cell>
          <cell r="AC207">
            <v>146563.94410115475</v>
          </cell>
          <cell r="AD207" t="str">
            <v>N/A</v>
          </cell>
          <cell r="AE207">
            <v>870452</v>
          </cell>
          <cell r="AF207">
            <v>870452</v>
          </cell>
          <cell r="AG207">
            <v>870452</v>
          </cell>
          <cell r="AH207">
            <v>870452</v>
          </cell>
          <cell r="AI207">
            <v>863398</v>
          </cell>
          <cell r="AJ207">
            <v>0</v>
          </cell>
          <cell r="AK207">
            <v>4345206</v>
          </cell>
          <cell r="AL207">
            <v>16119588</v>
          </cell>
          <cell r="AM207">
            <v>2161673.6963143134</v>
          </cell>
          <cell r="AN207">
            <v>-336740.07999999996</v>
          </cell>
          <cell r="AO207">
            <v>3717505.655403812</v>
          </cell>
          <cell r="AP207">
            <v>0</v>
          </cell>
          <cell r="AQ207">
            <v>627697.07999999996</v>
          </cell>
          <cell r="AR207">
            <v>0</v>
          </cell>
          <cell r="AS207">
            <v>0</v>
          </cell>
          <cell r="AT207">
            <v>22289724.351718124</v>
          </cell>
          <cell r="AU207">
            <v>4.8619618220996239E-4</v>
          </cell>
          <cell r="AV207">
            <v>0</v>
          </cell>
          <cell r="AW207">
            <v>0</v>
          </cell>
          <cell r="AY207">
            <v>0</v>
          </cell>
          <cell r="AZ207">
            <v>0</v>
          </cell>
          <cell r="BA207">
            <v>0</v>
          </cell>
          <cell r="BB207">
            <v>0</v>
          </cell>
          <cell r="BC207">
            <v>0</v>
          </cell>
          <cell r="BD207">
            <v>0</v>
          </cell>
          <cell r="BE207">
            <v>0</v>
          </cell>
          <cell r="BF207">
            <v>0</v>
          </cell>
          <cell r="BG207">
            <v>0</v>
          </cell>
          <cell r="BH207">
            <v>0</v>
          </cell>
          <cell r="BJ207">
            <v>0</v>
          </cell>
          <cell r="BL207">
            <v>0</v>
          </cell>
          <cell r="BM207">
            <v>0</v>
          </cell>
          <cell r="BN207">
            <v>0</v>
          </cell>
          <cell r="BO207">
            <v>0</v>
          </cell>
          <cell r="BQ207">
            <v>0</v>
          </cell>
          <cell r="BR207">
            <v>0</v>
          </cell>
          <cell r="BS207">
            <v>0</v>
          </cell>
          <cell r="BT207">
            <v>0</v>
          </cell>
          <cell r="CB207">
            <v>0</v>
          </cell>
          <cell r="CC207">
            <v>0</v>
          </cell>
          <cell r="CD207">
            <v>0</v>
          </cell>
          <cell r="CE207">
            <v>0</v>
          </cell>
          <cell r="CF207">
            <v>0</v>
          </cell>
          <cell r="CI207">
            <v>0</v>
          </cell>
          <cell r="CJ207">
            <v>0</v>
          </cell>
          <cell r="CK207">
            <v>0</v>
          </cell>
          <cell r="CV207">
            <v>5.1236741829565377E-4</v>
          </cell>
          <cell r="DG207">
            <v>22289724</v>
          </cell>
          <cell r="DR207">
            <v>5994908.870000002</v>
          </cell>
          <cell r="EC207">
            <v>3.7181088959572444</v>
          </cell>
          <cell r="EN207">
            <v>2.4095909012463064E-2</v>
          </cell>
        </row>
        <row r="208">
          <cell r="B208">
            <v>36009</v>
          </cell>
          <cell r="C208" t="str">
            <v>Charlotte Secondary Charter</v>
          </cell>
          <cell r="D208">
            <v>1.5927350958971524E-4</v>
          </cell>
          <cell r="E208">
            <v>275580.3092351649</v>
          </cell>
          <cell r="F208">
            <v>214876.2870833877</v>
          </cell>
          <cell r="G208">
            <v>136423</v>
          </cell>
          <cell r="H208">
            <v>-76896.69855393334</v>
          </cell>
          <cell r="I208">
            <v>-3182.1304746984706</v>
          </cell>
          <cell r="J208">
            <v>232551.22694370762</v>
          </cell>
          <cell r="K208">
            <v>0</v>
          </cell>
          <cell r="L208">
            <v>-12218.62751877421</v>
          </cell>
          <cell r="M208">
            <v>2192.7202638896415</v>
          </cell>
          <cell r="N208">
            <v>82.659766006870413</v>
          </cell>
          <cell r="O208">
            <v>-37.303448681007204</v>
          </cell>
          <cell r="P208">
            <v>0</v>
          </cell>
          <cell r="Q208">
            <v>0</v>
          </cell>
          <cell r="R208">
            <v>0</v>
          </cell>
          <cell r="S208">
            <v>769371.44329606974</v>
          </cell>
          <cell r="T208">
            <v>707265</v>
          </cell>
          <cell r="U208">
            <v>1162756.134718538</v>
          </cell>
          <cell r="V208">
            <v>8770.881055558566</v>
          </cell>
          <cell r="W208">
            <v>0</v>
          </cell>
          <cell r="X208">
            <v>1878792.0157740966</v>
          </cell>
          <cell r="Y208">
            <v>25151.42</v>
          </cell>
          <cell r="Z208">
            <v>0</v>
          </cell>
          <cell r="AA208">
            <v>0</v>
          </cell>
          <cell r="AB208">
            <v>15910.652373492352</v>
          </cell>
          <cell r="AC208">
            <v>41062.072373492352</v>
          </cell>
          <cell r="AD208" t="str">
            <v>N/A</v>
          </cell>
          <cell r="AE208">
            <v>367985</v>
          </cell>
          <cell r="AF208">
            <v>367985</v>
          </cell>
          <cell r="AG208">
            <v>367985</v>
          </cell>
          <cell r="AH208">
            <v>367985</v>
          </cell>
          <cell r="AI208">
            <v>365792</v>
          </cell>
          <cell r="AJ208">
            <v>0</v>
          </cell>
          <cell r="AK208">
            <v>1837732</v>
          </cell>
          <cell r="AL208">
            <v>4431914</v>
          </cell>
          <cell r="AM208">
            <v>769371.44329606974</v>
          </cell>
          <cell r="AN208">
            <v>-110076.58</v>
          </cell>
          <cell r="AO208">
            <v>1155616.3634006043</v>
          </cell>
          <cell r="AP208">
            <v>0</v>
          </cell>
          <cell r="AQ208">
            <v>682113.58</v>
          </cell>
          <cell r="AR208">
            <v>0</v>
          </cell>
          <cell r="AS208">
            <v>0</v>
          </cell>
          <cell r="AT208">
            <v>6928938.8066966739</v>
          </cell>
          <cell r="AU208">
            <v>1.3367459981016111E-4</v>
          </cell>
          <cell r="AV208">
            <v>0</v>
          </cell>
          <cell r="AW208">
            <v>0</v>
          </cell>
          <cell r="AY208">
            <v>0</v>
          </cell>
          <cell r="AZ208">
            <v>0</v>
          </cell>
          <cell r="BA208">
            <v>0</v>
          </cell>
          <cell r="BB208">
            <v>0</v>
          </cell>
          <cell r="BC208">
            <v>0</v>
          </cell>
          <cell r="BD208">
            <v>0</v>
          </cell>
          <cell r="BE208">
            <v>0</v>
          </cell>
          <cell r="BF208">
            <v>0</v>
          </cell>
          <cell r="BG208">
            <v>0</v>
          </cell>
          <cell r="BH208">
            <v>0</v>
          </cell>
          <cell r="BJ208">
            <v>0</v>
          </cell>
          <cell r="BL208">
            <v>0</v>
          </cell>
          <cell r="BM208">
            <v>0</v>
          </cell>
          <cell r="BN208">
            <v>0</v>
          </cell>
          <cell r="BO208">
            <v>0</v>
          </cell>
          <cell r="BQ208">
            <v>0</v>
          </cell>
          <cell r="BR208">
            <v>0</v>
          </cell>
          <cell r="BS208">
            <v>0</v>
          </cell>
          <cell r="BT208">
            <v>0</v>
          </cell>
          <cell r="CB208">
            <v>0</v>
          </cell>
          <cell r="CC208">
            <v>0</v>
          </cell>
          <cell r="CD208">
            <v>0</v>
          </cell>
          <cell r="CE208">
            <v>0</v>
          </cell>
          <cell r="CF208">
            <v>0</v>
          </cell>
          <cell r="CI208">
            <v>0</v>
          </cell>
          <cell r="CJ208">
            <v>0</v>
          </cell>
          <cell r="CK208">
            <v>0</v>
          </cell>
          <cell r="CV208">
            <v>1.5927350958971524E-4</v>
          </cell>
          <cell r="DG208">
            <v>6928939</v>
          </cell>
          <cell r="DR208">
            <v>1841895.1</v>
          </cell>
          <cell r="EC208">
            <v>3.761853213030427</v>
          </cell>
          <cell r="EN208">
            <v>2.4095909012463064E-2</v>
          </cell>
        </row>
        <row r="209">
          <cell r="B209">
            <v>36100</v>
          </cell>
          <cell r="C209" t="str">
            <v>Mitchell County Schools</v>
          </cell>
          <cell r="D209">
            <v>6.7253678859313421E-4</v>
          </cell>
          <cell r="E209">
            <v>1163645.4589965816</v>
          </cell>
          <cell r="F209">
            <v>907321.05063885346</v>
          </cell>
          <cell r="G209">
            <v>-82714</v>
          </cell>
          <cell r="H209">
            <v>-324698.43122120848</v>
          </cell>
          <cell r="I209">
            <v>-13436.633724282847</v>
          </cell>
          <cell r="J209">
            <v>981953.9718500271</v>
          </cell>
          <cell r="K209">
            <v>0</v>
          </cell>
          <cell r="L209">
            <v>-51593.491809530198</v>
          </cell>
          <cell r="M209">
            <v>9258.8218113494368</v>
          </cell>
          <cell r="N209">
            <v>349.03314254406479</v>
          </cell>
          <cell r="O209">
            <v>-157.51484125639797</v>
          </cell>
          <cell r="P209">
            <v>0</v>
          </cell>
          <cell r="Q209">
            <v>0</v>
          </cell>
          <cell r="R209">
            <v>0</v>
          </cell>
          <cell r="S209">
            <v>2589928.2648430779</v>
          </cell>
          <cell r="T209">
            <v>30312.339999999967</v>
          </cell>
          <cell r="U209">
            <v>4909769.8592501357</v>
          </cell>
          <cell r="V209">
            <v>37035.287245397747</v>
          </cell>
          <cell r="W209">
            <v>0</v>
          </cell>
          <cell r="X209">
            <v>4977117.486495533</v>
          </cell>
          <cell r="Y209">
            <v>443879</v>
          </cell>
          <cell r="Z209">
            <v>0</v>
          </cell>
          <cell r="AA209">
            <v>0</v>
          </cell>
          <cell r="AB209">
            <v>67183.168621414225</v>
          </cell>
          <cell r="AC209">
            <v>511062.16862141422</v>
          </cell>
          <cell r="AD209" t="str">
            <v>N/A</v>
          </cell>
          <cell r="AE209">
            <v>895062</v>
          </cell>
          <cell r="AF209">
            <v>895063</v>
          </cell>
          <cell r="AG209">
            <v>895063</v>
          </cell>
          <cell r="AH209">
            <v>895063</v>
          </cell>
          <cell r="AI209">
            <v>885804</v>
          </cell>
          <cell r="AJ209">
            <v>0</v>
          </cell>
          <cell r="AK209">
            <v>4466055</v>
          </cell>
          <cell r="AL209">
            <v>22830271</v>
          </cell>
          <cell r="AM209">
            <v>2589928.2648430779</v>
          </cell>
          <cell r="AN209">
            <v>-628618.34</v>
          </cell>
          <cell r="AO209">
            <v>4879621.9778741198</v>
          </cell>
          <cell r="AP209">
            <v>0</v>
          </cell>
          <cell r="AQ209">
            <v>-413566.66000000003</v>
          </cell>
          <cell r="AR209">
            <v>0</v>
          </cell>
          <cell r="AS209">
            <v>0</v>
          </cell>
          <cell r="AT209">
            <v>29257636.242717195</v>
          </cell>
          <cell r="AU209">
            <v>6.8860262771461116E-4</v>
          </cell>
          <cell r="AV209">
            <v>0</v>
          </cell>
          <cell r="AW209">
            <v>0</v>
          </cell>
          <cell r="AY209">
            <v>0</v>
          </cell>
          <cell r="AZ209">
            <v>0</v>
          </cell>
          <cell r="BA209">
            <v>0</v>
          </cell>
          <cell r="BB209">
            <v>0</v>
          </cell>
          <cell r="BC209">
            <v>0</v>
          </cell>
          <cell r="BD209">
            <v>0</v>
          </cell>
          <cell r="BE209">
            <v>0</v>
          </cell>
          <cell r="BF209">
            <v>0</v>
          </cell>
          <cell r="BG209">
            <v>0</v>
          </cell>
          <cell r="BH209">
            <v>0</v>
          </cell>
          <cell r="BJ209">
            <v>0</v>
          </cell>
          <cell r="BL209">
            <v>0</v>
          </cell>
          <cell r="BM209">
            <v>0</v>
          </cell>
          <cell r="BN209">
            <v>0</v>
          </cell>
          <cell r="BO209">
            <v>0</v>
          </cell>
          <cell r="BQ209">
            <v>0</v>
          </cell>
          <cell r="BR209">
            <v>0</v>
          </cell>
          <cell r="BS209">
            <v>0</v>
          </cell>
          <cell r="BT209">
            <v>0</v>
          </cell>
          <cell r="CB209">
            <v>0</v>
          </cell>
          <cell r="CC209">
            <v>0</v>
          </cell>
          <cell r="CD209">
            <v>0</v>
          </cell>
          <cell r="CE209">
            <v>0</v>
          </cell>
          <cell r="CF209">
            <v>0</v>
          </cell>
          <cell r="CI209">
            <v>0</v>
          </cell>
          <cell r="CJ209">
            <v>0</v>
          </cell>
          <cell r="CK209">
            <v>0</v>
          </cell>
          <cell r="CV209">
            <v>6.7253678859313421E-4</v>
          </cell>
          <cell r="DG209">
            <v>29257636</v>
          </cell>
          <cell r="DR209">
            <v>10989867.26999999</v>
          </cell>
          <cell r="EC209">
            <v>2.6622374302797223</v>
          </cell>
          <cell r="EN209">
            <v>2.4095909012463064E-2</v>
          </cell>
        </row>
        <row r="210">
          <cell r="B210">
            <v>36102</v>
          </cell>
          <cell r="C210" t="str">
            <v>Kipp Charlotte Charter</v>
          </cell>
          <cell r="D210">
            <v>1.6273927781060074E-4</v>
          </cell>
          <cell r="E210">
            <v>281576.89636700711</v>
          </cell>
          <cell r="F210">
            <v>219551.96359176523</v>
          </cell>
          <cell r="G210">
            <v>177923</v>
          </cell>
          <cell r="H210">
            <v>-78569.959442236417</v>
          </cell>
          <cell r="I210">
            <v>-3251.3731673617422</v>
          </cell>
          <cell r="J210">
            <v>237611.50755248926</v>
          </cell>
          <cell r="K210">
            <v>0</v>
          </cell>
          <cell r="L210">
            <v>-12484.503062463109</v>
          </cell>
          <cell r="M210">
            <v>2240.433535402628</v>
          </cell>
          <cell r="N210">
            <v>84.458430398145566</v>
          </cell>
          <cell r="O210">
            <v>-38.1151662560208</v>
          </cell>
          <cell r="P210">
            <v>0</v>
          </cell>
          <cell r="Q210">
            <v>0</v>
          </cell>
          <cell r="R210">
            <v>0</v>
          </cell>
          <cell r="S210">
            <v>824644.3086387451</v>
          </cell>
          <cell r="T210">
            <v>923911</v>
          </cell>
          <cell r="U210">
            <v>1188057.5377624463</v>
          </cell>
          <cell r="V210">
            <v>8961.7341416105119</v>
          </cell>
          <cell r="W210">
            <v>0</v>
          </cell>
          <cell r="X210">
            <v>2120930.2719040569</v>
          </cell>
          <cell r="Y210">
            <v>34294.78</v>
          </cell>
          <cell r="Z210">
            <v>0</v>
          </cell>
          <cell r="AA210">
            <v>0</v>
          </cell>
          <cell r="AB210">
            <v>16256.865836808709</v>
          </cell>
          <cell r="AC210">
            <v>50551.645836808704</v>
          </cell>
          <cell r="AD210" t="str">
            <v>N/A</v>
          </cell>
          <cell r="AE210">
            <v>414524</v>
          </cell>
          <cell r="AF210">
            <v>414524</v>
          </cell>
          <cell r="AG210">
            <v>414524</v>
          </cell>
          <cell r="AH210">
            <v>414524</v>
          </cell>
          <cell r="AI210">
            <v>412283</v>
          </cell>
          <cell r="AJ210">
            <v>0</v>
          </cell>
          <cell r="AK210">
            <v>2070379</v>
          </cell>
          <cell r="AL210">
            <v>4286845</v>
          </cell>
          <cell r="AM210">
            <v>824644.3086387451</v>
          </cell>
          <cell r="AN210">
            <v>-102156.22</v>
          </cell>
          <cell r="AO210">
            <v>1180762.4060672482</v>
          </cell>
          <cell r="AP210">
            <v>0</v>
          </cell>
          <cell r="AQ210">
            <v>889616.22</v>
          </cell>
          <cell r="AR210">
            <v>0</v>
          </cell>
          <cell r="AS210">
            <v>0</v>
          </cell>
          <cell r="AT210">
            <v>7079711.7147059934</v>
          </cell>
          <cell r="AU210">
            <v>1.2929906699602807E-4</v>
          </cell>
          <cell r="AV210">
            <v>0</v>
          </cell>
          <cell r="AW210">
            <v>0</v>
          </cell>
          <cell r="AY210">
            <v>0</v>
          </cell>
          <cell r="AZ210">
            <v>0</v>
          </cell>
          <cell r="BA210">
            <v>0</v>
          </cell>
          <cell r="BB210">
            <v>0</v>
          </cell>
          <cell r="BC210">
            <v>0</v>
          </cell>
          <cell r="BD210">
            <v>0</v>
          </cell>
          <cell r="BE210">
            <v>0</v>
          </cell>
          <cell r="BF210">
            <v>0</v>
          </cell>
          <cell r="BG210">
            <v>0</v>
          </cell>
          <cell r="BH210">
            <v>0</v>
          </cell>
          <cell r="BJ210">
            <v>0</v>
          </cell>
          <cell r="BL210">
            <v>0</v>
          </cell>
          <cell r="BM210">
            <v>0</v>
          </cell>
          <cell r="BN210">
            <v>0</v>
          </cell>
          <cell r="BO210">
            <v>0</v>
          </cell>
          <cell r="BQ210">
            <v>0</v>
          </cell>
          <cell r="BR210">
            <v>0</v>
          </cell>
          <cell r="BS210">
            <v>0</v>
          </cell>
          <cell r="BT210">
            <v>0</v>
          </cell>
          <cell r="CB210">
            <v>0</v>
          </cell>
          <cell r="CC210">
            <v>0</v>
          </cell>
          <cell r="CD210">
            <v>0</v>
          </cell>
          <cell r="CE210">
            <v>0</v>
          </cell>
          <cell r="CF210">
            <v>0</v>
          </cell>
          <cell r="CI210">
            <v>0</v>
          </cell>
          <cell r="CJ210">
            <v>0</v>
          </cell>
          <cell r="CK210">
            <v>0</v>
          </cell>
          <cell r="CV210">
            <v>1.6273927781060074E-4</v>
          </cell>
          <cell r="DG210">
            <v>7079712</v>
          </cell>
          <cell r="DR210">
            <v>1834403.22</v>
          </cell>
          <cell r="EC210">
            <v>3.8594088381506442</v>
          </cell>
          <cell r="EN210">
            <v>2.4095909012463064E-2</v>
          </cell>
        </row>
        <row r="211">
          <cell r="B211">
            <v>36105</v>
          </cell>
          <cell r="C211" t="str">
            <v>Mayland Technical College</v>
          </cell>
          <cell r="D211">
            <v>3.4452709511830436E-4</v>
          </cell>
          <cell r="E211">
            <v>596112.20759290818</v>
          </cell>
          <cell r="F211">
            <v>464802.3590950417</v>
          </cell>
          <cell r="G211">
            <v>-77364</v>
          </cell>
          <cell r="H211">
            <v>-166336.48775128959</v>
          </cell>
          <cell r="I211">
            <v>-6883.3177065000664</v>
          </cell>
          <cell r="J211">
            <v>503035.30631993269</v>
          </cell>
          <cell r="K211">
            <v>0</v>
          </cell>
          <cell r="L211">
            <v>-26430.310076169018</v>
          </cell>
          <cell r="M211">
            <v>4743.1085361964151</v>
          </cell>
          <cell r="N211">
            <v>178.80267182449759</v>
          </cell>
          <cell r="O211">
            <v>-80.69169094765806</v>
          </cell>
          <cell r="P211">
            <v>0</v>
          </cell>
          <cell r="Q211">
            <v>0</v>
          </cell>
          <cell r="R211">
            <v>0</v>
          </cell>
          <cell r="S211">
            <v>1291776.9769909973</v>
          </cell>
          <cell r="T211">
            <v>39895.189999999944</v>
          </cell>
          <cell r="U211">
            <v>2515176.5315996632</v>
          </cell>
          <cell r="V211">
            <v>18972.43414478566</v>
          </cell>
          <cell r="W211">
            <v>0</v>
          </cell>
          <cell r="X211">
            <v>2574044.1557444488</v>
          </cell>
          <cell r="Y211">
            <v>426715</v>
          </cell>
          <cell r="Z211">
            <v>0</v>
          </cell>
          <cell r="AA211">
            <v>0</v>
          </cell>
          <cell r="AB211">
            <v>34416.588532500333</v>
          </cell>
          <cell r="AC211">
            <v>461131.58853250032</v>
          </cell>
          <cell r="AD211" t="str">
            <v>N/A</v>
          </cell>
          <cell r="AE211">
            <v>423531</v>
          </cell>
          <cell r="AF211">
            <v>423531</v>
          </cell>
          <cell r="AG211">
            <v>423531</v>
          </cell>
          <cell r="AH211">
            <v>423531</v>
          </cell>
          <cell r="AI211">
            <v>418788</v>
          </cell>
          <cell r="AJ211">
            <v>0</v>
          </cell>
          <cell r="AK211">
            <v>2112912</v>
          </cell>
          <cell r="AL211">
            <v>11934679</v>
          </cell>
          <cell r="AM211">
            <v>1291776.9769909973</v>
          </cell>
          <cell r="AN211">
            <v>-351269.18999999994</v>
          </cell>
          <cell r="AO211">
            <v>2499732.3772119489</v>
          </cell>
          <cell r="AP211">
            <v>0</v>
          </cell>
          <cell r="AQ211">
            <v>-386819.81000000006</v>
          </cell>
          <cell r="AR211">
            <v>0</v>
          </cell>
          <cell r="AS211">
            <v>0</v>
          </cell>
          <cell r="AT211">
            <v>14988099.354202947</v>
          </cell>
          <cell r="AU211">
            <v>3.599716783877378E-4</v>
          </cell>
          <cell r="AV211">
            <v>0</v>
          </cell>
          <cell r="AW211">
            <v>0</v>
          </cell>
          <cell r="AY211">
            <v>0</v>
          </cell>
          <cell r="AZ211">
            <v>0</v>
          </cell>
          <cell r="BA211">
            <v>0</v>
          </cell>
          <cell r="BB211">
            <v>0</v>
          </cell>
          <cell r="BC211">
            <v>0</v>
          </cell>
          <cell r="BD211">
            <v>0</v>
          </cell>
          <cell r="BE211">
            <v>0</v>
          </cell>
          <cell r="BF211">
            <v>0</v>
          </cell>
          <cell r="BG211">
            <v>0</v>
          </cell>
          <cell r="BH211">
            <v>0</v>
          </cell>
          <cell r="BJ211">
            <v>0</v>
          </cell>
          <cell r="BL211">
            <v>0</v>
          </cell>
          <cell r="BM211">
            <v>0</v>
          </cell>
          <cell r="BN211">
            <v>0</v>
          </cell>
          <cell r="BO211">
            <v>0</v>
          </cell>
          <cell r="BQ211">
            <v>0</v>
          </cell>
          <cell r="BR211">
            <v>0</v>
          </cell>
          <cell r="BS211">
            <v>0</v>
          </cell>
          <cell r="BT211">
            <v>0</v>
          </cell>
          <cell r="CB211">
            <v>0</v>
          </cell>
          <cell r="CC211">
            <v>0</v>
          </cell>
          <cell r="CD211">
            <v>0</v>
          </cell>
          <cell r="CE211">
            <v>0</v>
          </cell>
          <cell r="CF211">
            <v>0</v>
          </cell>
          <cell r="CI211">
            <v>0</v>
          </cell>
          <cell r="CJ211">
            <v>0</v>
          </cell>
          <cell r="CK211">
            <v>0</v>
          </cell>
          <cell r="CV211">
            <v>3.4452709511830436E-4</v>
          </cell>
          <cell r="DG211">
            <v>14988100</v>
          </cell>
          <cell r="DR211">
            <v>5969869.6899999995</v>
          </cell>
          <cell r="EC211">
            <v>2.5106243148164933</v>
          </cell>
          <cell r="EN211">
            <v>2.4095909012463064E-2</v>
          </cell>
        </row>
        <row r="212">
          <cell r="B212">
            <v>36200</v>
          </cell>
          <cell r="C212" t="str">
            <v>Montgomery County Schools</v>
          </cell>
          <cell r="D212">
            <v>1.3812649658540327E-3</v>
          </cell>
          <cell r="E212">
            <v>2389910.4590983</v>
          </cell>
          <cell r="F212">
            <v>1863467.9935516545</v>
          </cell>
          <cell r="G212">
            <v>90690</v>
          </cell>
          <cell r="H212">
            <v>-666869.93948958092</v>
          </cell>
          <cell r="I212">
            <v>-27596.336344944091</v>
          </cell>
          <cell r="J212">
            <v>2016750.0758359348</v>
          </cell>
          <cell r="K212">
            <v>0</v>
          </cell>
          <cell r="L212">
            <v>-105963.39696398962</v>
          </cell>
          <cell r="M212">
            <v>19015.890892533866</v>
          </cell>
          <cell r="N212">
            <v>716.84889197892585</v>
          </cell>
          <cell r="O212">
            <v>-323.50606765267298</v>
          </cell>
          <cell r="P212">
            <v>0</v>
          </cell>
          <cell r="Q212">
            <v>0</v>
          </cell>
          <cell r="R212">
            <v>0</v>
          </cell>
          <cell r="S212">
            <v>5579798.0894042356</v>
          </cell>
          <cell r="T212">
            <v>453449.17999999993</v>
          </cell>
          <cell r="U212">
            <v>10083750.379179675</v>
          </cell>
          <cell r="V212">
            <v>76063.563570135462</v>
          </cell>
          <cell r="W212">
            <v>0</v>
          </cell>
          <cell r="X212">
            <v>10613263.122749811</v>
          </cell>
          <cell r="Y212">
            <v>0</v>
          </cell>
          <cell r="Z212">
            <v>0</v>
          </cell>
          <cell r="AA212">
            <v>0</v>
          </cell>
          <cell r="AB212">
            <v>137981.68172472046</v>
          </cell>
          <cell r="AC212">
            <v>137981.68172472046</v>
          </cell>
          <cell r="AD212" t="str">
            <v>N/A</v>
          </cell>
          <cell r="AE212">
            <v>2098860</v>
          </cell>
          <cell r="AF212">
            <v>2098860</v>
          </cell>
          <cell r="AG212">
            <v>2098860</v>
          </cell>
          <cell r="AH212">
            <v>2098860</v>
          </cell>
          <cell r="AI212">
            <v>2079844</v>
          </cell>
          <cell r="AJ212">
            <v>0</v>
          </cell>
          <cell r="AK212">
            <v>10475284</v>
          </cell>
          <cell r="AL212">
            <v>45314695</v>
          </cell>
          <cell r="AM212">
            <v>5579798.0894042356</v>
          </cell>
          <cell r="AN212">
            <v>-1280053.18</v>
          </cell>
          <cell r="AO212">
            <v>10021832.26102509</v>
          </cell>
          <cell r="AP212">
            <v>0</v>
          </cell>
          <cell r="AQ212">
            <v>453449.17999999993</v>
          </cell>
          <cell r="AR212">
            <v>0</v>
          </cell>
          <cell r="AS212">
            <v>0</v>
          </cell>
          <cell r="AT212">
            <v>60089721.350429319</v>
          </cell>
          <cell r="AU212">
            <v>1.3667738617282928E-3</v>
          </cell>
          <cell r="AV212">
            <v>0</v>
          </cell>
          <cell r="AW212">
            <v>0</v>
          </cell>
          <cell r="AY212">
            <v>0</v>
          </cell>
          <cell r="AZ212">
            <v>0</v>
          </cell>
          <cell r="BA212">
            <v>0</v>
          </cell>
          <cell r="BB212">
            <v>0</v>
          </cell>
          <cell r="BC212">
            <v>0</v>
          </cell>
          <cell r="BD212">
            <v>0</v>
          </cell>
          <cell r="BE212">
            <v>0</v>
          </cell>
          <cell r="BF212">
            <v>0</v>
          </cell>
          <cell r="BG212">
            <v>0</v>
          </cell>
          <cell r="BH212">
            <v>0</v>
          </cell>
          <cell r="BJ212">
            <v>0</v>
          </cell>
          <cell r="BL212">
            <v>0</v>
          </cell>
          <cell r="BM212">
            <v>0</v>
          </cell>
          <cell r="BN212">
            <v>0</v>
          </cell>
          <cell r="BO212">
            <v>0</v>
          </cell>
          <cell r="BQ212">
            <v>0</v>
          </cell>
          <cell r="BR212">
            <v>0</v>
          </cell>
          <cell r="BS212">
            <v>0</v>
          </cell>
          <cell r="BT212">
            <v>0</v>
          </cell>
          <cell r="CB212">
            <v>0</v>
          </cell>
          <cell r="CC212">
            <v>0</v>
          </cell>
          <cell r="CD212">
            <v>0</v>
          </cell>
          <cell r="CE212">
            <v>0</v>
          </cell>
          <cell r="CF212">
            <v>0</v>
          </cell>
          <cell r="CI212">
            <v>0</v>
          </cell>
          <cell r="CJ212">
            <v>0</v>
          </cell>
          <cell r="CK212">
            <v>0</v>
          </cell>
          <cell r="CV212">
            <v>1.3812649658540327E-3</v>
          </cell>
          <cell r="DG212">
            <v>60089721</v>
          </cell>
          <cell r="DR212">
            <v>22195620.610000007</v>
          </cell>
          <cell r="EC212">
            <v>2.7072782534824551</v>
          </cell>
          <cell r="EN212">
            <v>2.4095909012463064E-2</v>
          </cell>
        </row>
        <row r="213">
          <cell r="B213">
            <v>36205</v>
          </cell>
          <cell r="C213" t="str">
            <v>Montgomery Community College</v>
          </cell>
          <cell r="D213">
            <v>2.4367880035541003E-4</v>
          </cell>
          <cell r="E213">
            <v>421621.14295705943</v>
          </cell>
          <cell r="F213">
            <v>328747.67433821713</v>
          </cell>
          <cell r="G213">
            <v>-2007</v>
          </cell>
          <cell r="H213">
            <v>-117647.28047484455</v>
          </cell>
          <cell r="I213">
            <v>-4868.4664427020689</v>
          </cell>
          <cell r="J213">
            <v>355789.25929865107</v>
          </cell>
          <cell r="K213">
            <v>0</v>
          </cell>
          <cell r="L213">
            <v>-18693.758324496419</v>
          </cell>
          <cell r="M213">
            <v>3354.7288861532597</v>
          </cell>
          <cell r="N213">
            <v>126.4644238084507</v>
          </cell>
          <cell r="O213">
            <v>-57.072011831240587</v>
          </cell>
          <cell r="P213">
            <v>0</v>
          </cell>
          <cell r="Q213">
            <v>0</v>
          </cell>
          <cell r="R213">
            <v>0</v>
          </cell>
          <cell r="S213">
            <v>966365.69265001523</v>
          </cell>
          <cell r="T213">
            <v>7384.5199999999895</v>
          </cell>
          <cell r="U213">
            <v>1778946.2964932553</v>
          </cell>
          <cell r="V213">
            <v>13418.915544613039</v>
          </cell>
          <cell r="W213">
            <v>0</v>
          </cell>
          <cell r="X213">
            <v>1799749.7320378684</v>
          </cell>
          <cell r="Y213">
            <v>17419</v>
          </cell>
          <cell r="Z213">
            <v>0</v>
          </cell>
          <cell r="AA213">
            <v>0</v>
          </cell>
          <cell r="AB213">
            <v>24342.332213510344</v>
          </cell>
          <cell r="AC213">
            <v>41761.332213510344</v>
          </cell>
          <cell r="AD213" t="str">
            <v>N/A</v>
          </cell>
          <cell r="AE213">
            <v>352269</v>
          </cell>
          <cell r="AF213">
            <v>352269</v>
          </cell>
          <cell r="AG213">
            <v>352269</v>
          </cell>
          <cell r="AH213">
            <v>352269</v>
          </cell>
          <cell r="AI213">
            <v>348914</v>
          </cell>
          <cell r="AJ213">
            <v>0</v>
          </cell>
          <cell r="AK213">
            <v>1757990</v>
          </cell>
          <cell r="AL213">
            <v>8099950</v>
          </cell>
          <cell r="AM213">
            <v>966365.69265001523</v>
          </cell>
          <cell r="AN213">
            <v>-223448.52</v>
          </cell>
          <cell r="AO213">
            <v>1768022.879824358</v>
          </cell>
          <cell r="AP213">
            <v>0</v>
          </cell>
          <cell r="AQ213">
            <v>-10034.48000000001</v>
          </cell>
          <cell r="AR213">
            <v>0</v>
          </cell>
          <cell r="AS213">
            <v>0</v>
          </cell>
          <cell r="AT213">
            <v>10600855.572474372</v>
          </cell>
          <cell r="AU213">
            <v>2.4430927666928694E-4</v>
          </cell>
          <cell r="AV213">
            <v>0</v>
          </cell>
          <cell r="AW213">
            <v>0</v>
          </cell>
          <cell r="AY213">
            <v>0</v>
          </cell>
          <cell r="AZ213">
            <v>0</v>
          </cell>
          <cell r="BA213">
            <v>0</v>
          </cell>
          <cell r="BB213">
            <v>0</v>
          </cell>
          <cell r="BC213">
            <v>0</v>
          </cell>
          <cell r="BD213">
            <v>0</v>
          </cell>
          <cell r="BE213">
            <v>0</v>
          </cell>
          <cell r="BF213">
            <v>0</v>
          </cell>
          <cell r="BG213">
            <v>0</v>
          </cell>
          <cell r="BH213">
            <v>0</v>
          </cell>
          <cell r="BJ213">
            <v>0</v>
          </cell>
          <cell r="BL213">
            <v>0</v>
          </cell>
          <cell r="BM213">
            <v>0</v>
          </cell>
          <cell r="BN213">
            <v>0</v>
          </cell>
          <cell r="BO213">
            <v>0</v>
          </cell>
          <cell r="BQ213">
            <v>0</v>
          </cell>
          <cell r="BR213">
            <v>0</v>
          </cell>
          <cell r="BS213">
            <v>0</v>
          </cell>
          <cell r="BT213">
            <v>0</v>
          </cell>
          <cell r="CB213">
            <v>0</v>
          </cell>
          <cell r="CC213">
            <v>0</v>
          </cell>
          <cell r="CD213">
            <v>0</v>
          </cell>
          <cell r="CE213">
            <v>0</v>
          </cell>
          <cell r="CF213">
            <v>0</v>
          </cell>
          <cell r="CI213">
            <v>0</v>
          </cell>
          <cell r="CJ213">
            <v>0</v>
          </cell>
          <cell r="CK213">
            <v>0</v>
          </cell>
          <cell r="CV213">
            <v>2.4367880035541003E-4</v>
          </cell>
          <cell r="DG213">
            <v>10600856</v>
          </cell>
          <cell r="DR213">
            <v>3891820.2999999989</v>
          </cell>
          <cell r="EC213">
            <v>2.7238811617278431</v>
          </cell>
          <cell r="EN213">
            <v>2.4095909012463064E-2</v>
          </cell>
        </row>
        <row r="214">
          <cell r="B214">
            <v>36300</v>
          </cell>
          <cell r="C214" t="str">
            <v>Moore County Schools</v>
          </cell>
          <cell r="D214">
            <v>4.3680148372305747E-3</v>
          </cell>
          <cell r="E214">
            <v>7557684.1540604765</v>
          </cell>
          <cell r="F214">
            <v>5892899.6577461055</v>
          </cell>
          <cell r="G214">
            <v>563426</v>
          </cell>
          <cell r="H214">
            <v>-2108862.428428066</v>
          </cell>
          <cell r="I214">
            <v>-87268.706285756576</v>
          </cell>
          <cell r="J214">
            <v>6377628.0959899304</v>
          </cell>
          <cell r="K214">
            <v>0</v>
          </cell>
          <cell r="L214">
            <v>-335091.16757759877</v>
          </cell>
          <cell r="M214">
            <v>60134.511201758338</v>
          </cell>
          <cell r="N214">
            <v>2266.9123402259238</v>
          </cell>
          <cell r="O214">
            <v>-1023.0327550277729</v>
          </cell>
          <cell r="P214">
            <v>0</v>
          </cell>
          <cell r="Q214">
            <v>0</v>
          </cell>
          <cell r="R214">
            <v>0</v>
          </cell>
          <cell r="S214">
            <v>17921793.996292051</v>
          </cell>
          <cell r="T214">
            <v>2833370</v>
          </cell>
          <cell r="U214">
            <v>31888140.479949649</v>
          </cell>
          <cell r="V214">
            <v>240538.04480703335</v>
          </cell>
          <cell r="W214">
            <v>0</v>
          </cell>
          <cell r="X214">
            <v>34962048.524756685</v>
          </cell>
          <cell r="Y214">
            <v>16239.030000000726</v>
          </cell>
          <cell r="Z214">
            <v>0</v>
          </cell>
          <cell r="AA214">
            <v>0</v>
          </cell>
          <cell r="AB214">
            <v>436343.53142878285</v>
          </cell>
          <cell r="AC214">
            <v>452582.56142878358</v>
          </cell>
          <cell r="AD214" t="str">
            <v>N/A</v>
          </cell>
          <cell r="AE214">
            <v>6913920</v>
          </cell>
          <cell r="AF214">
            <v>6913920</v>
          </cell>
          <cell r="AG214">
            <v>6913920</v>
          </cell>
          <cell r="AH214">
            <v>6913920</v>
          </cell>
          <cell r="AI214">
            <v>6853785</v>
          </cell>
          <cell r="AJ214">
            <v>0</v>
          </cell>
          <cell r="AK214">
            <v>34509465</v>
          </cell>
          <cell r="AL214">
            <v>141419274</v>
          </cell>
          <cell r="AM214">
            <v>17921793.996292051</v>
          </cell>
          <cell r="AN214">
            <v>-3827040.9699999993</v>
          </cell>
          <cell r="AO214">
            <v>31692334.993327904</v>
          </cell>
          <cell r="AP214">
            <v>0</v>
          </cell>
          <cell r="AQ214">
            <v>2817130.9699999993</v>
          </cell>
          <cell r="AR214">
            <v>0</v>
          </cell>
          <cell r="AS214">
            <v>0</v>
          </cell>
          <cell r="AT214">
            <v>190023492.98961997</v>
          </cell>
          <cell r="AU214">
            <v>4.2654633217207253E-3</v>
          </cell>
          <cell r="AV214">
            <v>0</v>
          </cell>
          <cell r="AW214">
            <v>0</v>
          </cell>
          <cell r="AY214">
            <v>0</v>
          </cell>
          <cell r="AZ214">
            <v>0</v>
          </cell>
          <cell r="BA214">
            <v>0</v>
          </cell>
          <cell r="BB214">
            <v>0</v>
          </cell>
          <cell r="BC214">
            <v>0</v>
          </cell>
          <cell r="BD214">
            <v>0</v>
          </cell>
          <cell r="BE214">
            <v>0</v>
          </cell>
          <cell r="BF214">
            <v>0</v>
          </cell>
          <cell r="BG214">
            <v>0</v>
          </cell>
          <cell r="BH214">
            <v>0</v>
          </cell>
          <cell r="BJ214">
            <v>0</v>
          </cell>
          <cell r="BL214">
            <v>0</v>
          </cell>
          <cell r="BM214">
            <v>0</v>
          </cell>
          <cell r="BN214">
            <v>0</v>
          </cell>
          <cell r="BO214">
            <v>0</v>
          </cell>
          <cell r="BQ214">
            <v>0</v>
          </cell>
          <cell r="BR214">
            <v>0</v>
          </cell>
          <cell r="BS214">
            <v>0</v>
          </cell>
          <cell r="BT214">
            <v>0</v>
          </cell>
          <cell r="CB214">
            <v>0</v>
          </cell>
          <cell r="CC214">
            <v>0</v>
          </cell>
          <cell r="CD214">
            <v>0</v>
          </cell>
          <cell r="CE214">
            <v>0</v>
          </cell>
          <cell r="CF214">
            <v>0</v>
          </cell>
          <cell r="CI214">
            <v>0</v>
          </cell>
          <cell r="CJ214">
            <v>0</v>
          </cell>
          <cell r="CK214">
            <v>0</v>
          </cell>
          <cell r="CV214">
            <v>4.3680148372305747E-3</v>
          </cell>
          <cell r="DG214">
            <v>190023492</v>
          </cell>
          <cell r="DR214">
            <v>65112504.539999925</v>
          </cell>
          <cell r="EC214">
            <v>2.9183870800617835</v>
          </cell>
          <cell r="EN214">
            <v>2.4095909012463064E-2</v>
          </cell>
        </row>
        <row r="215">
          <cell r="B215">
            <v>36301</v>
          </cell>
          <cell r="C215" t="str">
            <v>Academy Of Moore County</v>
          </cell>
          <cell r="D215">
            <v>5.6376106519571636E-5</v>
          </cell>
          <cell r="E215">
            <v>97543.809439239994</v>
          </cell>
          <cell r="F215">
            <v>76057.145223635802</v>
          </cell>
          <cell r="G215">
            <v>57027</v>
          </cell>
          <cell r="H215">
            <v>-27218.188886822074</v>
          </cell>
          <cell r="I215">
            <v>-1126.3400113609362</v>
          </cell>
          <cell r="J215">
            <v>82313.328658403043</v>
          </cell>
          <cell r="K215">
            <v>0</v>
          </cell>
          <cell r="L215">
            <v>-4324.8789349579602</v>
          </cell>
          <cell r="M215">
            <v>776.13051588490873</v>
          </cell>
          <cell r="N215">
            <v>29.258071761527287</v>
          </cell>
          <cell r="O215">
            <v>-13.203847907948873</v>
          </cell>
          <cell r="P215">
            <v>0</v>
          </cell>
          <cell r="Q215">
            <v>0</v>
          </cell>
          <cell r="R215">
            <v>0</v>
          </cell>
          <cell r="S215">
            <v>281064.06022787635</v>
          </cell>
          <cell r="T215">
            <v>292499</v>
          </cell>
          <cell r="U215">
            <v>411566.64329201519</v>
          </cell>
          <cell r="V215">
            <v>3104.5220635396349</v>
          </cell>
          <cell r="W215">
            <v>0</v>
          </cell>
          <cell r="X215">
            <v>707170.16535555478</v>
          </cell>
          <cell r="Y215">
            <v>7364.4700000000012</v>
          </cell>
          <cell r="Z215">
            <v>0</v>
          </cell>
          <cell r="AA215">
            <v>0</v>
          </cell>
          <cell r="AB215">
            <v>5631.7000568046806</v>
          </cell>
          <cell r="AC215">
            <v>12996.170056804682</v>
          </cell>
          <cell r="AD215" t="str">
            <v>N/A</v>
          </cell>
          <cell r="AE215">
            <v>138990</v>
          </cell>
          <cell r="AF215">
            <v>138990</v>
          </cell>
          <cell r="AG215">
            <v>138990</v>
          </cell>
          <cell r="AH215">
            <v>138990</v>
          </cell>
          <cell r="AI215">
            <v>138214</v>
          </cell>
          <cell r="AJ215">
            <v>0</v>
          </cell>
          <cell r="AK215">
            <v>694174</v>
          </cell>
          <cell r="AL215">
            <v>1518122</v>
          </cell>
          <cell r="AM215">
            <v>281064.06022787635</v>
          </cell>
          <cell r="AN215">
            <v>-40808.53</v>
          </cell>
          <cell r="AO215">
            <v>409039.46529875015</v>
          </cell>
          <cell r="AP215">
            <v>0</v>
          </cell>
          <cell r="AQ215">
            <v>285134.53000000003</v>
          </cell>
          <cell r="AR215">
            <v>0</v>
          </cell>
          <cell r="AS215">
            <v>0</v>
          </cell>
          <cell r="AT215">
            <v>2452551.525526626</v>
          </cell>
          <cell r="AU215">
            <v>4.5789344165860129E-5</v>
          </cell>
          <cell r="AV215">
            <v>0</v>
          </cell>
          <cell r="AW215">
            <v>0</v>
          </cell>
          <cell r="AY215">
            <v>0</v>
          </cell>
          <cell r="AZ215">
            <v>0</v>
          </cell>
          <cell r="BA215">
            <v>0</v>
          </cell>
          <cell r="BB215">
            <v>0</v>
          </cell>
          <cell r="BC215">
            <v>0</v>
          </cell>
          <cell r="BD215">
            <v>0</v>
          </cell>
          <cell r="BE215">
            <v>0</v>
          </cell>
          <cell r="BF215">
            <v>0</v>
          </cell>
          <cell r="BG215">
            <v>0</v>
          </cell>
          <cell r="BH215">
            <v>0</v>
          </cell>
          <cell r="BJ215">
            <v>0</v>
          </cell>
          <cell r="BL215">
            <v>0</v>
          </cell>
          <cell r="BM215">
            <v>0</v>
          </cell>
          <cell r="BN215">
            <v>0</v>
          </cell>
          <cell r="BO215">
            <v>0</v>
          </cell>
          <cell r="BQ215">
            <v>0</v>
          </cell>
          <cell r="BR215">
            <v>0</v>
          </cell>
          <cell r="BS215">
            <v>0</v>
          </cell>
          <cell r="BT215">
            <v>0</v>
          </cell>
          <cell r="CB215">
            <v>0</v>
          </cell>
          <cell r="CC215">
            <v>0</v>
          </cell>
          <cell r="CD215">
            <v>0</v>
          </cell>
          <cell r="CE215">
            <v>0</v>
          </cell>
          <cell r="CF215">
            <v>0</v>
          </cell>
          <cell r="CI215">
            <v>0</v>
          </cell>
          <cell r="CJ215">
            <v>0</v>
          </cell>
          <cell r="CK215">
            <v>0</v>
          </cell>
          <cell r="CV215">
            <v>5.6376106519571636E-5</v>
          </cell>
          <cell r="DG215">
            <v>2452552</v>
          </cell>
          <cell r="DR215">
            <v>726906.58000000007</v>
          </cell>
          <cell r="EC215">
            <v>3.3739576274024095</v>
          </cell>
          <cell r="EN215">
            <v>2.4095909012463064E-2</v>
          </cell>
        </row>
        <row r="216">
          <cell r="B216">
            <v>36302</v>
          </cell>
          <cell r="C216" t="str">
            <v>Stars Charter School</v>
          </cell>
          <cell r="D216">
            <v>1.1096453713236779E-4</v>
          </cell>
          <cell r="E216">
            <v>191994.52272915488</v>
          </cell>
          <cell r="F216">
            <v>149702.53244466431</v>
          </cell>
          <cell r="G216">
            <v>24268</v>
          </cell>
          <cell r="H216">
            <v>-53573.294040074434</v>
          </cell>
          <cell r="I216">
            <v>-2216.9639893620988</v>
          </cell>
          <cell r="J216">
            <v>162016.51689502943</v>
          </cell>
          <cell r="K216">
            <v>0</v>
          </cell>
          <cell r="L216">
            <v>-8512.6167590969053</v>
          </cell>
          <cell r="M216">
            <v>1527.6500767142568</v>
          </cell>
          <cell r="N216">
            <v>57.588375480956238</v>
          </cell>
          <cell r="O216">
            <v>-25.989004241771859</v>
          </cell>
          <cell r="P216">
            <v>0</v>
          </cell>
          <cell r="Q216">
            <v>0</v>
          </cell>
          <cell r="R216">
            <v>0</v>
          </cell>
          <cell r="S216">
            <v>465237.94672826858</v>
          </cell>
          <cell r="T216">
            <v>135052</v>
          </cell>
          <cell r="U216">
            <v>810082.58447514719</v>
          </cell>
          <cell r="V216">
            <v>6110.6003068570271</v>
          </cell>
          <cell r="W216">
            <v>0</v>
          </cell>
          <cell r="X216">
            <v>951245.18478200422</v>
          </cell>
          <cell r="Y216">
            <v>13712.070000000007</v>
          </cell>
          <cell r="Z216">
            <v>0</v>
          </cell>
          <cell r="AA216">
            <v>0</v>
          </cell>
          <cell r="AB216">
            <v>11084.819946810494</v>
          </cell>
          <cell r="AC216">
            <v>24796.889946810501</v>
          </cell>
          <cell r="AD216" t="str">
            <v>N/A</v>
          </cell>
          <cell r="AE216">
            <v>185595</v>
          </cell>
          <cell r="AF216">
            <v>185595</v>
          </cell>
          <cell r="AG216">
            <v>185595</v>
          </cell>
          <cell r="AH216">
            <v>185595</v>
          </cell>
          <cell r="AI216">
            <v>184068</v>
          </cell>
          <cell r="AJ216">
            <v>0</v>
          </cell>
          <cell r="AK216">
            <v>926448</v>
          </cell>
          <cell r="AL216">
            <v>3516911</v>
          </cell>
          <cell r="AM216">
            <v>465237.94672826858</v>
          </cell>
          <cell r="AN216">
            <v>-81262.929999999993</v>
          </cell>
          <cell r="AO216">
            <v>805108.36483519385</v>
          </cell>
          <cell r="AP216">
            <v>0</v>
          </cell>
          <cell r="AQ216">
            <v>121339.93</v>
          </cell>
          <cell r="AR216">
            <v>0</v>
          </cell>
          <cell r="AS216">
            <v>0</v>
          </cell>
          <cell r="AT216">
            <v>4827334.311563462</v>
          </cell>
          <cell r="AU216">
            <v>1.0607645393740597E-4</v>
          </cell>
          <cell r="AV216">
            <v>0</v>
          </cell>
          <cell r="AW216">
            <v>0</v>
          </cell>
          <cell r="AY216">
            <v>0</v>
          </cell>
          <cell r="AZ216">
            <v>0</v>
          </cell>
          <cell r="BA216">
            <v>0</v>
          </cell>
          <cell r="BB216">
            <v>0</v>
          </cell>
          <cell r="BC216">
            <v>0</v>
          </cell>
          <cell r="BD216">
            <v>0</v>
          </cell>
          <cell r="BE216">
            <v>0</v>
          </cell>
          <cell r="BF216">
            <v>0</v>
          </cell>
          <cell r="BG216">
            <v>0</v>
          </cell>
          <cell r="BH216">
            <v>0</v>
          </cell>
          <cell r="BJ216">
            <v>0</v>
          </cell>
          <cell r="BL216">
            <v>0</v>
          </cell>
          <cell r="BM216">
            <v>0</v>
          </cell>
          <cell r="BN216">
            <v>0</v>
          </cell>
          <cell r="BO216">
            <v>0</v>
          </cell>
          <cell r="BQ216">
            <v>0</v>
          </cell>
          <cell r="BR216">
            <v>0</v>
          </cell>
          <cell r="BS216">
            <v>0</v>
          </cell>
          <cell r="BT216">
            <v>0</v>
          </cell>
          <cell r="CB216">
            <v>0</v>
          </cell>
          <cell r="CC216">
            <v>0</v>
          </cell>
          <cell r="CD216">
            <v>0</v>
          </cell>
          <cell r="CE216">
            <v>0</v>
          </cell>
          <cell r="CF216">
            <v>0</v>
          </cell>
          <cell r="CI216">
            <v>0</v>
          </cell>
          <cell r="CJ216">
            <v>0</v>
          </cell>
          <cell r="CK216">
            <v>0</v>
          </cell>
          <cell r="CV216">
            <v>1.1096453713236779E-4</v>
          </cell>
          <cell r="DG216">
            <v>4827335</v>
          </cell>
          <cell r="DR216">
            <v>1436669.5200000003</v>
          </cell>
          <cell r="EC216">
            <v>3.3600872941189697</v>
          </cell>
          <cell r="EN216">
            <v>2.4095909012463064E-2</v>
          </cell>
        </row>
        <row r="217">
          <cell r="B217">
            <v>36305</v>
          </cell>
          <cell r="C217" t="str">
            <v>Sandhills Community College</v>
          </cell>
          <cell r="D217">
            <v>8.7947635124209923E-4</v>
          </cell>
          <cell r="E217">
            <v>1521699.1542701744</v>
          </cell>
          <cell r="F217">
            <v>1186503.7282053495</v>
          </cell>
          <cell r="G217">
            <v>176391</v>
          </cell>
          <cell r="H217">
            <v>-424608.13503128773</v>
          </cell>
          <cell r="I217">
            <v>-17571.085777372828</v>
          </cell>
          <cell r="J217">
            <v>1284101.1984740745</v>
          </cell>
          <cell r="K217">
            <v>0</v>
          </cell>
          <cell r="L217">
            <v>-67468.808686888806</v>
          </cell>
          <cell r="M217">
            <v>12107.761183563449</v>
          </cell>
          <cell r="N217">
            <v>456.43063676762466</v>
          </cell>
          <cell r="O217">
            <v>-205.98215622441205</v>
          </cell>
          <cell r="P217">
            <v>0</v>
          </cell>
          <cell r="Q217">
            <v>0</v>
          </cell>
          <cell r="R217">
            <v>0</v>
          </cell>
          <cell r="S217">
            <v>3671405.2611181564</v>
          </cell>
          <cell r="T217">
            <v>881950.71000000008</v>
          </cell>
          <cell r="U217">
            <v>6420505.9923703726</v>
          </cell>
          <cell r="V217">
            <v>48431.044734253795</v>
          </cell>
          <cell r="W217">
            <v>0</v>
          </cell>
          <cell r="X217">
            <v>7350887.7471046261</v>
          </cell>
          <cell r="Y217">
            <v>0</v>
          </cell>
          <cell r="Z217">
            <v>0</v>
          </cell>
          <cell r="AA217">
            <v>0</v>
          </cell>
          <cell r="AB217">
            <v>87855.428886864131</v>
          </cell>
          <cell r="AC217">
            <v>87855.428886864131</v>
          </cell>
          <cell r="AD217" t="str">
            <v>N/A</v>
          </cell>
          <cell r="AE217">
            <v>1455028</v>
          </cell>
          <cell r="AF217">
            <v>1455029</v>
          </cell>
          <cell r="AG217">
            <v>1455029</v>
          </cell>
          <cell r="AH217">
            <v>1455029</v>
          </cell>
          <cell r="AI217">
            <v>1442921</v>
          </cell>
          <cell r="AJ217">
            <v>0</v>
          </cell>
          <cell r="AK217">
            <v>7263036</v>
          </cell>
          <cell r="AL217">
            <v>28178928</v>
          </cell>
          <cell r="AM217">
            <v>3671405.2611181564</v>
          </cell>
          <cell r="AN217">
            <v>-853154.71000000008</v>
          </cell>
          <cell r="AO217">
            <v>6381081.6082177628</v>
          </cell>
          <cell r="AP217">
            <v>0</v>
          </cell>
          <cell r="AQ217">
            <v>881950.71000000008</v>
          </cell>
          <cell r="AR217">
            <v>0</v>
          </cell>
          <cell r="AS217">
            <v>0</v>
          </cell>
          <cell r="AT217">
            <v>38260210.86933592</v>
          </cell>
          <cell r="AU217">
            <v>8.4992788967464417E-4</v>
          </cell>
          <cell r="AV217">
            <v>0</v>
          </cell>
          <cell r="AW217">
            <v>0</v>
          </cell>
          <cell r="AY217">
            <v>0</v>
          </cell>
          <cell r="AZ217">
            <v>0</v>
          </cell>
          <cell r="BA217">
            <v>0</v>
          </cell>
          <cell r="BB217">
            <v>0</v>
          </cell>
          <cell r="BC217">
            <v>0</v>
          </cell>
          <cell r="BD217">
            <v>0</v>
          </cell>
          <cell r="BE217">
            <v>0</v>
          </cell>
          <cell r="BF217">
            <v>0</v>
          </cell>
          <cell r="BG217">
            <v>0</v>
          </cell>
          <cell r="BH217">
            <v>0</v>
          </cell>
          <cell r="BJ217">
            <v>0</v>
          </cell>
          <cell r="BL217">
            <v>0</v>
          </cell>
          <cell r="BM217">
            <v>0</v>
          </cell>
          <cell r="BN217">
            <v>0</v>
          </cell>
          <cell r="BO217">
            <v>0</v>
          </cell>
          <cell r="BQ217">
            <v>0</v>
          </cell>
          <cell r="BR217">
            <v>0</v>
          </cell>
          <cell r="BS217">
            <v>0</v>
          </cell>
          <cell r="BT217">
            <v>0</v>
          </cell>
          <cell r="CB217">
            <v>0</v>
          </cell>
          <cell r="CC217">
            <v>0</v>
          </cell>
          <cell r="CD217">
            <v>0</v>
          </cell>
          <cell r="CE217">
            <v>0</v>
          </cell>
          <cell r="CF217">
            <v>0</v>
          </cell>
          <cell r="CI217">
            <v>0</v>
          </cell>
          <cell r="CJ217">
            <v>0</v>
          </cell>
          <cell r="CK217">
            <v>0</v>
          </cell>
          <cell r="CV217">
            <v>8.7947635124209923E-4</v>
          </cell>
          <cell r="DG217">
            <v>38260211</v>
          </cell>
          <cell r="DR217">
            <v>14893977.860000012</v>
          </cell>
          <cell r="EC217">
            <v>2.5688376442906815</v>
          </cell>
          <cell r="EN217">
            <v>2.4095909012463064E-2</v>
          </cell>
        </row>
        <row r="218">
          <cell r="B218">
            <v>36400</v>
          </cell>
          <cell r="C218" t="str">
            <v>Nash-Rocky Mount Schools</v>
          </cell>
          <cell r="D218">
            <v>4.6871375997386069E-3</v>
          </cell>
          <cell r="E218">
            <v>8109840.9427347835</v>
          </cell>
          <cell r="F218">
            <v>6323428.9686664166</v>
          </cell>
          <cell r="G218">
            <v>-150925</v>
          </cell>
          <cell r="H218">
            <v>-2262933.7924200553</v>
          </cell>
          <cell r="I218">
            <v>-93644.470029285862</v>
          </cell>
          <cell r="J218">
            <v>6843571.178163969</v>
          </cell>
          <cell r="K218">
            <v>0</v>
          </cell>
          <cell r="L218">
            <v>-359572.59062084206</v>
          </cell>
          <cell r="M218">
            <v>64527.877994656512</v>
          </cell>
          <cell r="N218">
            <v>2432.5306715123425</v>
          </cell>
          <cell r="O218">
            <v>-1097.7744972347791</v>
          </cell>
          <cell r="P218">
            <v>0</v>
          </cell>
          <cell r="Q218">
            <v>0</v>
          </cell>
          <cell r="R218">
            <v>0</v>
          </cell>
          <cell r="S218">
            <v>18475627.870663922</v>
          </cell>
          <cell r="T218">
            <v>163868.46999999881</v>
          </cell>
          <cell r="U218">
            <v>34217855.890819848</v>
          </cell>
          <cell r="V218">
            <v>258111.51197862605</v>
          </cell>
          <cell r="W218">
            <v>0</v>
          </cell>
          <cell r="X218">
            <v>34639835.872798473</v>
          </cell>
          <cell r="Y218">
            <v>918494</v>
          </cell>
          <cell r="Z218">
            <v>0</v>
          </cell>
          <cell r="AA218">
            <v>0</v>
          </cell>
          <cell r="AB218">
            <v>468222.35014642932</v>
          </cell>
          <cell r="AC218">
            <v>1386716.3501464294</v>
          </cell>
          <cell r="AD218" t="str">
            <v>N/A</v>
          </cell>
          <cell r="AE218">
            <v>6663530</v>
          </cell>
          <cell r="AF218">
            <v>6663530</v>
          </cell>
          <cell r="AG218">
            <v>6663530</v>
          </cell>
          <cell r="AH218">
            <v>6663530</v>
          </cell>
          <cell r="AI218">
            <v>6599002</v>
          </cell>
          <cell r="AJ218">
            <v>0</v>
          </cell>
          <cell r="AK218">
            <v>33253122</v>
          </cell>
          <cell r="AL218">
            <v>156501864</v>
          </cell>
          <cell r="AM218">
            <v>18475627.870663922</v>
          </cell>
          <cell r="AN218">
            <v>-4324194.4699999988</v>
          </cell>
          <cell r="AO218">
            <v>34007745.052652046</v>
          </cell>
          <cell r="AP218">
            <v>0</v>
          </cell>
          <cell r="AQ218">
            <v>-754625.53000000119</v>
          </cell>
          <cell r="AR218">
            <v>0</v>
          </cell>
          <cell r="AS218">
            <v>0</v>
          </cell>
          <cell r="AT218">
            <v>203906416.92331597</v>
          </cell>
          <cell r="AU218">
            <v>4.7203817312791458E-3</v>
          </cell>
          <cell r="AV218">
            <v>0</v>
          </cell>
          <cell r="AW218">
            <v>0</v>
          </cell>
          <cell r="AY218">
            <v>0</v>
          </cell>
          <cell r="AZ218">
            <v>0</v>
          </cell>
          <cell r="BA218">
            <v>0</v>
          </cell>
          <cell r="BB218">
            <v>0</v>
          </cell>
          <cell r="BC218">
            <v>0</v>
          </cell>
          <cell r="BD218">
            <v>0</v>
          </cell>
          <cell r="BE218">
            <v>0</v>
          </cell>
          <cell r="BF218">
            <v>0</v>
          </cell>
          <cell r="BG218">
            <v>0</v>
          </cell>
          <cell r="BH218">
            <v>0</v>
          </cell>
          <cell r="BJ218">
            <v>0</v>
          </cell>
          <cell r="BL218">
            <v>0</v>
          </cell>
          <cell r="BM218">
            <v>0</v>
          </cell>
          <cell r="BN218">
            <v>0</v>
          </cell>
          <cell r="BO218">
            <v>0</v>
          </cell>
          <cell r="BQ218">
            <v>0</v>
          </cell>
          <cell r="BR218">
            <v>0</v>
          </cell>
          <cell r="BS218">
            <v>0</v>
          </cell>
          <cell r="BT218">
            <v>0</v>
          </cell>
          <cell r="CB218">
            <v>0</v>
          </cell>
          <cell r="CC218">
            <v>0</v>
          </cell>
          <cell r="CD218">
            <v>0</v>
          </cell>
          <cell r="CE218">
            <v>0</v>
          </cell>
          <cell r="CF218">
            <v>0</v>
          </cell>
          <cell r="CI218">
            <v>0</v>
          </cell>
          <cell r="CJ218">
            <v>0</v>
          </cell>
          <cell r="CK218">
            <v>0</v>
          </cell>
          <cell r="CV218">
            <v>4.6871375997386069E-3</v>
          </cell>
          <cell r="DG218">
            <v>203906417</v>
          </cell>
          <cell r="DR218">
            <v>73556121.539999887</v>
          </cell>
          <cell r="EC218">
            <v>2.7721202903434148</v>
          </cell>
          <cell r="EN218">
            <v>2.4095909012463064E-2</v>
          </cell>
        </row>
        <row r="219">
          <cell r="B219">
            <v>36405</v>
          </cell>
          <cell r="C219" t="str">
            <v>Nash Technical College</v>
          </cell>
          <cell r="D219">
            <v>7.9709936527595955E-4</v>
          </cell>
          <cell r="E219">
            <v>1379167.760789312</v>
          </cell>
          <cell r="F219">
            <v>1075368.7319895858</v>
          </cell>
          <cell r="G219">
            <v>260459</v>
          </cell>
          <cell r="H219">
            <v>-384836.81163961132</v>
          </cell>
          <cell r="I219">
            <v>-15925.273374971996</v>
          </cell>
          <cell r="J219">
            <v>1163824.6427072177</v>
          </cell>
          <cell r="K219">
            <v>0</v>
          </cell>
          <cell r="L219">
            <v>-61149.278777411964</v>
          </cell>
          <cell r="M219">
            <v>10973.676257128382</v>
          </cell>
          <cell r="N219">
            <v>413.67862859091747</v>
          </cell>
          <cell r="O219">
            <v>-186.68864234128247</v>
          </cell>
          <cell r="P219">
            <v>0</v>
          </cell>
          <cell r="Q219">
            <v>0</v>
          </cell>
          <cell r="R219">
            <v>0</v>
          </cell>
          <cell r="S219">
            <v>3428109.4379374981</v>
          </cell>
          <cell r="T219">
            <v>1302291.57</v>
          </cell>
          <cell r="U219">
            <v>5819123.2135360893</v>
          </cell>
          <cell r="V219">
            <v>43894.705028513526</v>
          </cell>
          <cell r="W219">
            <v>0</v>
          </cell>
          <cell r="X219">
            <v>7165309.488564603</v>
          </cell>
          <cell r="Y219">
            <v>0</v>
          </cell>
          <cell r="Z219">
            <v>0</v>
          </cell>
          <cell r="AA219">
            <v>0</v>
          </cell>
          <cell r="AB219">
            <v>79626.366874859974</v>
          </cell>
          <cell r="AC219">
            <v>79626.366874859974</v>
          </cell>
          <cell r="AD219" t="str">
            <v>N/A</v>
          </cell>
          <cell r="AE219">
            <v>1419331</v>
          </cell>
          <cell r="AF219">
            <v>1419332</v>
          </cell>
          <cell r="AG219">
            <v>1419332</v>
          </cell>
          <cell r="AH219">
            <v>1419332</v>
          </cell>
          <cell r="AI219">
            <v>1408358</v>
          </cell>
          <cell r="AJ219">
            <v>0</v>
          </cell>
          <cell r="AK219">
            <v>7085685</v>
          </cell>
          <cell r="AL219">
            <v>24893168</v>
          </cell>
          <cell r="AM219">
            <v>3428109.4379374981</v>
          </cell>
          <cell r="AN219">
            <v>-730429.57000000007</v>
          </cell>
          <cell r="AO219">
            <v>5783391.5516897431</v>
          </cell>
          <cell r="AP219">
            <v>0</v>
          </cell>
          <cell r="AQ219">
            <v>1302291.57</v>
          </cell>
          <cell r="AR219">
            <v>0</v>
          </cell>
          <cell r="AS219">
            <v>0</v>
          </cell>
          <cell r="AT219">
            <v>34676530.989627242</v>
          </cell>
          <cell r="AU219">
            <v>7.5082335496289888E-4</v>
          </cell>
          <cell r="AV219">
            <v>0</v>
          </cell>
          <cell r="AW219">
            <v>0</v>
          </cell>
          <cell r="AY219">
            <v>0</v>
          </cell>
          <cell r="AZ219">
            <v>0</v>
          </cell>
          <cell r="BA219">
            <v>0</v>
          </cell>
          <cell r="BB219">
            <v>0</v>
          </cell>
          <cell r="BC219">
            <v>0</v>
          </cell>
          <cell r="BD219">
            <v>0</v>
          </cell>
          <cell r="BE219">
            <v>0</v>
          </cell>
          <cell r="BF219">
            <v>0</v>
          </cell>
          <cell r="BG219">
            <v>0</v>
          </cell>
          <cell r="BH219">
            <v>0</v>
          </cell>
          <cell r="BJ219">
            <v>0</v>
          </cell>
          <cell r="BL219">
            <v>0</v>
          </cell>
          <cell r="BM219">
            <v>0</v>
          </cell>
          <cell r="BN219">
            <v>0</v>
          </cell>
          <cell r="BO219">
            <v>0</v>
          </cell>
          <cell r="BQ219">
            <v>0</v>
          </cell>
          <cell r="BR219">
            <v>0</v>
          </cell>
          <cell r="BS219">
            <v>0</v>
          </cell>
          <cell r="BT219">
            <v>0</v>
          </cell>
          <cell r="CB219">
            <v>0</v>
          </cell>
          <cell r="CC219">
            <v>0</v>
          </cell>
          <cell r="CD219">
            <v>0</v>
          </cell>
          <cell r="CE219">
            <v>0</v>
          </cell>
          <cell r="CF219">
            <v>0</v>
          </cell>
          <cell r="CI219">
            <v>0</v>
          </cell>
          <cell r="CJ219">
            <v>0</v>
          </cell>
          <cell r="CK219">
            <v>0</v>
          </cell>
          <cell r="CV219">
            <v>7.9709936527595955E-4</v>
          </cell>
          <cell r="DG219">
            <v>34676532</v>
          </cell>
          <cell r="DR219">
            <v>12522920.060000004</v>
          </cell>
          <cell r="EC219">
            <v>2.7690452253833193</v>
          </cell>
          <cell r="EN219">
            <v>2.4095909012463064E-2</v>
          </cell>
        </row>
        <row r="220">
          <cell r="B220">
            <v>36500</v>
          </cell>
          <cell r="C220" t="str">
            <v>New Hanover County Schools</v>
          </cell>
          <cell r="D220">
            <v>9.2600936236601917E-3</v>
          </cell>
          <cell r="E220">
            <v>16022121.135702267</v>
          </cell>
          <cell r="F220">
            <v>12492815.290014435</v>
          </cell>
          <cell r="G220">
            <v>792952</v>
          </cell>
          <cell r="H220">
            <v>-4470741.1156699881</v>
          </cell>
          <cell r="I220">
            <v>-185007.70275180053</v>
          </cell>
          <cell r="J220">
            <v>13520428.72253526</v>
          </cell>
          <cell r="K220">
            <v>0</v>
          </cell>
          <cell r="L220">
            <v>-710385.77016316436</v>
          </cell>
          <cell r="M220">
            <v>127483.81690351163</v>
          </cell>
          <cell r="N220">
            <v>4805.8033888071659</v>
          </cell>
          <cell r="O220">
            <v>-2168.8065275974536</v>
          </cell>
          <cell r="P220">
            <v>0</v>
          </cell>
          <cell r="Q220">
            <v>0</v>
          </cell>
          <cell r="R220">
            <v>0</v>
          </cell>
          <cell r="S220">
            <v>37592303.37343172</v>
          </cell>
          <cell r="T220">
            <v>4166781</v>
          </cell>
          <cell r="U220">
            <v>67602143.612676308</v>
          </cell>
          <cell r="V220">
            <v>509935.26761404652</v>
          </cell>
          <cell r="W220">
            <v>0</v>
          </cell>
          <cell r="X220">
            <v>72278859.880290359</v>
          </cell>
          <cell r="Y220">
            <v>202021.27000000048</v>
          </cell>
          <cell r="Z220">
            <v>0</v>
          </cell>
          <cell r="AA220">
            <v>0</v>
          </cell>
          <cell r="AB220">
            <v>925038.51375900256</v>
          </cell>
          <cell r="AC220">
            <v>1127059.783759003</v>
          </cell>
          <cell r="AD220" t="str">
            <v>N/A</v>
          </cell>
          <cell r="AE220">
            <v>14255857</v>
          </cell>
          <cell r="AF220">
            <v>14255857</v>
          </cell>
          <cell r="AG220">
            <v>14255857</v>
          </cell>
          <cell r="AH220">
            <v>14255857</v>
          </cell>
          <cell r="AI220">
            <v>14128373</v>
          </cell>
          <cell r="AJ220">
            <v>0</v>
          </cell>
          <cell r="AK220">
            <v>71151801</v>
          </cell>
          <cell r="AL220">
            <v>302013573</v>
          </cell>
          <cell r="AM220">
            <v>37592303.37343172</v>
          </cell>
          <cell r="AN220">
            <v>-7912128.7299999995</v>
          </cell>
          <cell r="AO220">
            <v>67187040.366531342</v>
          </cell>
          <cell r="AP220">
            <v>0</v>
          </cell>
          <cell r="AQ220">
            <v>3964759.7299999995</v>
          </cell>
          <cell r="AR220">
            <v>0</v>
          </cell>
          <cell r="AS220">
            <v>0</v>
          </cell>
          <cell r="AT220">
            <v>402845547.73996305</v>
          </cell>
          <cell r="AU220">
            <v>9.1092803688785605E-3</v>
          </cell>
          <cell r="AV220">
            <v>0</v>
          </cell>
          <cell r="AW220">
            <v>0</v>
          </cell>
          <cell r="AY220">
            <v>0</v>
          </cell>
          <cell r="AZ220">
            <v>0</v>
          </cell>
          <cell r="BA220">
            <v>0</v>
          </cell>
          <cell r="BB220">
            <v>0</v>
          </cell>
          <cell r="BC220">
            <v>0</v>
          </cell>
          <cell r="BD220">
            <v>0</v>
          </cell>
          <cell r="BE220">
            <v>0</v>
          </cell>
          <cell r="BF220">
            <v>0</v>
          </cell>
          <cell r="BG220">
            <v>0</v>
          </cell>
          <cell r="BH220">
            <v>0</v>
          </cell>
          <cell r="BJ220">
            <v>0</v>
          </cell>
          <cell r="BL220">
            <v>0</v>
          </cell>
          <cell r="BM220">
            <v>0</v>
          </cell>
          <cell r="BN220">
            <v>0</v>
          </cell>
          <cell r="BO220">
            <v>0</v>
          </cell>
          <cell r="BQ220">
            <v>0</v>
          </cell>
          <cell r="BR220">
            <v>0</v>
          </cell>
          <cell r="BS220">
            <v>0</v>
          </cell>
          <cell r="BT220">
            <v>0</v>
          </cell>
          <cell r="CB220">
            <v>0</v>
          </cell>
          <cell r="CC220">
            <v>0</v>
          </cell>
          <cell r="CD220">
            <v>0</v>
          </cell>
          <cell r="CE220">
            <v>0</v>
          </cell>
          <cell r="CF220">
            <v>0</v>
          </cell>
          <cell r="CI220">
            <v>0</v>
          </cell>
          <cell r="CJ220">
            <v>0</v>
          </cell>
          <cell r="CK220">
            <v>0</v>
          </cell>
          <cell r="CV220">
            <v>9.2600936236601917E-3</v>
          </cell>
          <cell r="DG220">
            <v>402845548</v>
          </cell>
          <cell r="DR220">
            <v>137779977.63999993</v>
          </cell>
          <cell r="EC220">
            <v>2.9238322933436658</v>
          </cell>
          <cell r="EN220">
            <v>2.4095909012463064E-2</v>
          </cell>
        </row>
        <row r="221">
          <cell r="B221">
            <v>36501</v>
          </cell>
          <cell r="C221" t="str">
            <v>Cape Fear Center For Inquiry</v>
          </cell>
          <cell r="D221">
            <v>1.1067121475554864E-4</v>
          </cell>
          <cell r="E221">
            <v>191487.0066235725</v>
          </cell>
          <cell r="F221">
            <v>149306.81049811002</v>
          </cell>
          <cell r="G221">
            <v>-6393</v>
          </cell>
          <cell r="H221">
            <v>-53431.679012895795</v>
          </cell>
          <cell r="I221">
            <v>-2211.1036923384972</v>
          </cell>
          <cell r="J221">
            <v>161588.2443040942</v>
          </cell>
          <cell r="K221">
            <v>0</v>
          </cell>
          <cell r="L221">
            <v>-8490.1146061996224</v>
          </cell>
          <cell r="M221">
            <v>1523.6119041320087</v>
          </cell>
          <cell r="N221">
            <v>57.436147033834636</v>
          </cell>
          <cell r="O221">
            <v>-25.920305207897048</v>
          </cell>
          <cell r="P221">
            <v>0</v>
          </cell>
          <cell r="Q221">
            <v>0</v>
          </cell>
          <cell r="R221">
            <v>0</v>
          </cell>
          <cell r="S221">
            <v>433411.29186030076</v>
          </cell>
          <cell r="T221">
            <v>0</v>
          </cell>
          <cell r="U221">
            <v>807941.22152047104</v>
          </cell>
          <cell r="V221">
            <v>6094.4476165280348</v>
          </cell>
          <cell r="W221">
            <v>0</v>
          </cell>
          <cell r="X221">
            <v>814035.66913699906</v>
          </cell>
          <cell r="Y221">
            <v>31959.699999999997</v>
          </cell>
          <cell r="Z221">
            <v>0</v>
          </cell>
          <cell r="AA221">
            <v>0</v>
          </cell>
          <cell r="AB221">
            <v>11055.518461692485</v>
          </cell>
          <cell r="AC221">
            <v>43015.218461692479</v>
          </cell>
          <cell r="AD221" t="str">
            <v>N/A</v>
          </cell>
          <cell r="AE221">
            <v>154509</v>
          </cell>
          <cell r="AF221">
            <v>154509</v>
          </cell>
          <cell r="AG221">
            <v>154509</v>
          </cell>
          <cell r="AH221">
            <v>154509</v>
          </cell>
          <cell r="AI221">
            <v>152985</v>
          </cell>
          <cell r="AJ221">
            <v>0</v>
          </cell>
          <cell r="AK221">
            <v>771021</v>
          </cell>
          <cell r="AL221">
            <v>3695273</v>
          </cell>
          <cell r="AM221">
            <v>433411.29186030076</v>
          </cell>
          <cell r="AN221">
            <v>-85130.3</v>
          </cell>
          <cell r="AO221">
            <v>802980.15067530656</v>
          </cell>
          <cell r="AP221">
            <v>0</v>
          </cell>
          <cell r="AQ221">
            <v>-31959.699999999997</v>
          </cell>
          <cell r="AR221">
            <v>0</v>
          </cell>
          <cell r="AS221">
            <v>0</v>
          </cell>
          <cell r="AT221">
            <v>4814574.4425356071</v>
          </cell>
          <cell r="AU221">
            <v>1.1145617199183244E-4</v>
          </cell>
          <cell r="AV221">
            <v>0</v>
          </cell>
          <cell r="AW221">
            <v>0</v>
          </cell>
          <cell r="AY221">
            <v>0</v>
          </cell>
          <cell r="AZ221">
            <v>0</v>
          </cell>
          <cell r="BA221">
            <v>0</v>
          </cell>
          <cell r="BB221">
            <v>0</v>
          </cell>
          <cell r="BC221">
            <v>0</v>
          </cell>
          <cell r="BD221">
            <v>0</v>
          </cell>
          <cell r="BE221">
            <v>0</v>
          </cell>
          <cell r="BF221">
            <v>0</v>
          </cell>
          <cell r="BG221">
            <v>0</v>
          </cell>
          <cell r="BH221">
            <v>0</v>
          </cell>
          <cell r="BJ221">
            <v>0</v>
          </cell>
          <cell r="BL221">
            <v>0</v>
          </cell>
          <cell r="BM221">
            <v>0</v>
          </cell>
          <cell r="BN221">
            <v>0</v>
          </cell>
          <cell r="BO221">
            <v>0</v>
          </cell>
          <cell r="BQ221">
            <v>0</v>
          </cell>
          <cell r="BR221">
            <v>0</v>
          </cell>
          <cell r="BS221">
            <v>0</v>
          </cell>
          <cell r="BT221">
            <v>0</v>
          </cell>
          <cell r="CB221">
            <v>0</v>
          </cell>
          <cell r="CC221">
            <v>0</v>
          </cell>
          <cell r="CD221">
            <v>0</v>
          </cell>
          <cell r="CE221">
            <v>0</v>
          </cell>
          <cell r="CF221">
            <v>0</v>
          </cell>
          <cell r="CI221">
            <v>0</v>
          </cell>
          <cell r="CJ221">
            <v>0</v>
          </cell>
          <cell r="CK221">
            <v>0</v>
          </cell>
          <cell r="CV221">
            <v>1.1067121475554864E-4</v>
          </cell>
          <cell r="DG221">
            <v>4814574</v>
          </cell>
          <cell r="DR221">
            <v>1499516.45</v>
          </cell>
          <cell r="EC221">
            <v>3.2107510391099745</v>
          </cell>
          <cell r="EN221">
            <v>2.4095909012463064E-2</v>
          </cell>
        </row>
        <row r="222">
          <cell r="B222">
            <v>36502</v>
          </cell>
          <cell r="C222" t="str">
            <v>Wilmington Preparatory Academy</v>
          </cell>
          <cell r="D222">
            <v>4.5678848884780135E-5</v>
          </cell>
          <cell r="E222">
            <v>79035.059462185251</v>
          </cell>
          <cell r="F222">
            <v>61625.448399352055</v>
          </cell>
          <cell r="G222">
            <v>-5546</v>
          </cell>
          <cell r="H222">
            <v>-22053.589966290467</v>
          </cell>
          <cell r="I222">
            <v>-912.61916347444628</v>
          </cell>
          <cell r="J222">
            <v>66694.533076439271</v>
          </cell>
          <cell r="K222">
            <v>0</v>
          </cell>
          <cell r="L222">
            <v>-3504.2414865299324</v>
          </cell>
          <cell r="M222">
            <v>628.86124528066432</v>
          </cell>
          <cell r="N222">
            <v>23.706408994223196</v>
          </cell>
          <cell r="O222">
            <v>-10.698443197304355</v>
          </cell>
          <cell r="P222">
            <v>0</v>
          </cell>
          <cell r="Q222">
            <v>0</v>
          </cell>
          <cell r="R222">
            <v>0</v>
          </cell>
          <cell r="S222">
            <v>175980.4595327593</v>
          </cell>
          <cell r="T222">
            <v>0</v>
          </cell>
          <cell r="U222">
            <v>333472.66538219637</v>
          </cell>
          <cell r="V222">
            <v>2515.4449811226573</v>
          </cell>
          <cell r="W222">
            <v>0</v>
          </cell>
          <cell r="X222">
            <v>335988.11036331905</v>
          </cell>
          <cell r="Y222">
            <v>27727.260000000006</v>
          </cell>
          <cell r="Z222">
            <v>0</v>
          </cell>
          <cell r="AA222">
            <v>0</v>
          </cell>
          <cell r="AB222">
            <v>4563.0958173722311</v>
          </cell>
          <cell r="AC222">
            <v>32290.355817372238</v>
          </cell>
          <cell r="AD222" t="str">
            <v>N/A</v>
          </cell>
          <cell r="AE222">
            <v>60866</v>
          </cell>
          <cell r="AF222">
            <v>60865</v>
          </cell>
          <cell r="AG222">
            <v>60865</v>
          </cell>
          <cell r="AH222">
            <v>60865</v>
          </cell>
          <cell r="AI222">
            <v>60236</v>
          </cell>
          <cell r="AJ222">
            <v>0</v>
          </cell>
          <cell r="AK222">
            <v>303697</v>
          </cell>
          <cell r="AL222">
            <v>1539314</v>
          </cell>
          <cell r="AM222">
            <v>175980.4595327593</v>
          </cell>
          <cell r="AN222">
            <v>-31806.739999999994</v>
          </cell>
          <cell r="AO222">
            <v>331425.01454594685</v>
          </cell>
          <cell r="AP222">
            <v>0</v>
          </cell>
          <cell r="AQ222">
            <v>-27727.260000000006</v>
          </cell>
          <cell r="AR222">
            <v>0</v>
          </cell>
          <cell r="AS222">
            <v>0</v>
          </cell>
          <cell r="AT222">
            <v>1987185.4740787062</v>
          </cell>
          <cell r="AU222">
            <v>4.6428511604156449E-5</v>
          </cell>
          <cell r="AV222">
            <v>0</v>
          </cell>
          <cell r="AW222">
            <v>0</v>
          </cell>
          <cell r="AY222">
            <v>0</v>
          </cell>
          <cell r="AZ222">
            <v>0</v>
          </cell>
          <cell r="BA222">
            <v>0</v>
          </cell>
          <cell r="BB222">
            <v>0</v>
          </cell>
          <cell r="BC222">
            <v>0</v>
          </cell>
          <cell r="BD222">
            <v>0</v>
          </cell>
          <cell r="BE222">
            <v>0</v>
          </cell>
          <cell r="BF222">
            <v>0</v>
          </cell>
          <cell r="BG222">
            <v>0</v>
          </cell>
          <cell r="BH222">
            <v>0</v>
          </cell>
          <cell r="BJ222">
            <v>0</v>
          </cell>
          <cell r="BL222">
            <v>0</v>
          </cell>
          <cell r="BM222">
            <v>0</v>
          </cell>
          <cell r="BN222">
            <v>0</v>
          </cell>
          <cell r="BO222">
            <v>0</v>
          </cell>
          <cell r="BQ222">
            <v>0</v>
          </cell>
          <cell r="BR222">
            <v>0</v>
          </cell>
          <cell r="BS222">
            <v>0</v>
          </cell>
          <cell r="BT222">
            <v>0</v>
          </cell>
          <cell r="CB222">
            <v>0</v>
          </cell>
          <cell r="CC222">
            <v>0</v>
          </cell>
          <cell r="CD222">
            <v>0</v>
          </cell>
          <cell r="CE222">
            <v>0</v>
          </cell>
          <cell r="CF222">
            <v>0</v>
          </cell>
          <cell r="CI222">
            <v>0</v>
          </cell>
          <cell r="CJ222">
            <v>0</v>
          </cell>
          <cell r="CK222">
            <v>0</v>
          </cell>
          <cell r="CV222">
            <v>4.5678848884780135E-5</v>
          </cell>
          <cell r="DG222">
            <v>1987185</v>
          </cell>
          <cell r="DR222">
            <v>539505.5</v>
          </cell>
          <cell r="EC222">
            <v>3.6833452114946001</v>
          </cell>
          <cell r="EN222">
            <v>2.4095909012463064E-2</v>
          </cell>
        </row>
        <row r="223">
          <cell r="B223">
            <v>36505</v>
          </cell>
          <cell r="C223" t="str">
            <v>Cape Fear Community College</v>
          </cell>
          <cell r="D223">
            <v>1.8479689584723819E-3</v>
          </cell>
          <cell r="E223">
            <v>3197417.187231299</v>
          </cell>
          <cell r="F223">
            <v>2493099.5082909972</v>
          </cell>
          <cell r="G223">
            <v>-104580</v>
          </cell>
          <cell r="H223">
            <v>-892193.01001610456</v>
          </cell>
          <cell r="I223">
            <v>-36920.630142449496</v>
          </cell>
          <cell r="J223">
            <v>2698172.7831179025</v>
          </cell>
          <cell r="K223">
            <v>0</v>
          </cell>
          <cell r="L223">
            <v>-141766.4772252196</v>
          </cell>
          <cell r="M223">
            <v>25441.010201379286</v>
          </cell>
          <cell r="N223">
            <v>959.05893006799681</v>
          </cell>
          <cell r="O223">
            <v>-432.81280976381657</v>
          </cell>
          <cell r="P223">
            <v>0</v>
          </cell>
          <cell r="Q223">
            <v>0</v>
          </cell>
          <cell r="R223">
            <v>0</v>
          </cell>
          <cell r="S223">
            <v>7239196.6175781097</v>
          </cell>
          <cell r="T223">
            <v>93130.929999999935</v>
          </cell>
          <cell r="U223">
            <v>13490863.915589513</v>
          </cell>
          <cell r="V223">
            <v>101764.04080551714</v>
          </cell>
          <cell r="W223">
            <v>0</v>
          </cell>
          <cell r="X223">
            <v>13685758.88639503</v>
          </cell>
          <cell r="Y223">
            <v>616031</v>
          </cell>
          <cell r="Z223">
            <v>0</v>
          </cell>
          <cell r="AA223">
            <v>0</v>
          </cell>
          <cell r="AB223">
            <v>184603.15071224747</v>
          </cell>
          <cell r="AC223">
            <v>800634.15071224747</v>
          </cell>
          <cell r="AD223" t="str">
            <v>N/A</v>
          </cell>
          <cell r="AE223">
            <v>2582113</v>
          </cell>
          <cell r="AF223">
            <v>2582113</v>
          </cell>
          <cell r="AG223">
            <v>2582113</v>
          </cell>
          <cell r="AH223">
            <v>2582113</v>
          </cell>
          <cell r="AI223">
            <v>2556672</v>
          </cell>
          <cell r="AJ223">
            <v>0</v>
          </cell>
          <cell r="AK223">
            <v>12885124</v>
          </cell>
          <cell r="AL223">
            <v>62007711</v>
          </cell>
          <cell r="AM223">
            <v>7239196.6175781097</v>
          </cell>
          <cell r="AN223">
            <v>-1739101.93</v>
          </cell>
          <cell r="AO223">
            <v>13408024.805682784</v>
          </cell>
          <cell r="AP223">
            <v>0</v>
          </cell>
          <cell r="AQ223">
            <v>-522900.07000000007</v>
          </cell>
          <cell r="AR223">
            <v>0</v>
          </cell>
          <cell r="AS223">
            <v>0</v>
          </cell>
          <cell r="AT223">
            <v>80392930.423260882</v>
          </cell>
          <cell r="AU223">
            <v>1.8702656823009782E-3</v>
          </cell>
          <cell r="AV223">
            <v>0</v>
          </cell>
          <cell r="AW223">
            <v>0</v>
          </cell>
          <cell r="AY223">
            <v>0</v>
          </cell>
          <cell r="AZ223">
            <v>0</v>
          </cell>
          <cell r="BA223">
            <v>0</v>
          </cell>
          <cell r="BB223">
            <v>0</v>
          </cell>
          <cell r="BC223">
            <v>0</v>
          </cell>
          <cell r="BD223">
            <v>0</v>
          </cell>
          <cell r="BE223">
            <v>0</v>
          </cell>
          <cell r="BF223">
            <v>0</v>
          </cell>
          <cell r="BG223">
            <v>0</v>
          </cell>
          <cell r="BH223">
            <v>0</v>
          </cell>
          <cell r="BJ223">
            <v>0</v>
          </cell>
          <cell r="BL223">
            <v>0</v>
          </cell>
          <cell r="BM223">
            <v>0</v>
          </cell>
          <cell r="BN223">
            <v>0</v>
          </cell>
          <cell r="BO223">
            <v>0</v>
          </cell>
          <cell r="BQ223">
            <v>0</v>
          </cell>
          <cell r="BR223">
            <v>0</v>
          </cell>
          <cell r="BS223">
            <v>0</v>
          </cell>
          <cell r="BT223">
            <v>0</v>
          </cell>
          <cell r="CB223">
            <v>0</v>
          </cell>
          <cell r="CC223">
            <v>0</v>
          </cell>
          <cell r="CD223">
            <v>0</v>
          </cell>
          <cell r="CE223">
            <v>0</v>
          </cell>
          <cell r="CF223">
            <v>0</v>
          </cell>
          <cell r="CI223">
            <v>0</v>
          </cell>
          <cell r="CJ223">
            <v>0</v>
          </cell>
          <cell r="CK223">
            <v>0</v>
          </cell>
          <cell r="CV223">
            <v>1.8479689584723819E-3</v>
          </cell>
          <cell r="DG223">
            <v>80392931</v>
          </cell>
          <cell r="DR223">
            <v>29087117.839999989</v>
          </cell>
          <cell r="EC223">
            <v>2.7638672020452071</v>
          </cell>
          <cell r="EN223">
            <v>2.4095909012463064E-2</v>
          </cell>
        </row>
        <row r="224">
          <cell r="B224">
            <v>36600</v>
          </cell>
          <cell r="C224" t="str">
            <v>Northampton County Schools</v>
          </cell>
          <cell r="D224">
            <v>6.8401931828023085E-4</v>
          </cell>
          <cell r="E224">
            <v>1183512.9127252235</v>
          </cell>
          <cell r="F224">
            <v>922812.15993784403</v>
          </cell>
          <cell r="G224">
            <v>-294057</v>
          </cell>
          <cell r="H224">
            <v>-330242.15676765854</v>
          </cell>
          <cell r="I224">
            <v>-13666.043547285199</v>
          </cell>
          <cell r="J224">
            <v>998719.32331387349</v>
          </cell>
          <cell r="K224">
            <v>0</v>
          </cell>
          <cell r="L224">
            <v>-52474.371207374272</v>
          </cell>
          <cell r="M224">
            <v>9416.901931455217</v>
          </cell>
          <cell r="N224">
            <v>354.99234580107418</v>
          </cell>
          <cell r="O224">
            <v>-160.20416453441285</v>
          </cell>
          <cell r="P224">
            <v>0</v>
          </cell>
          <cell r="Q224">
            <v>0</v>
          </cell>
          <cell r="R224">
            <v>0</v>
          </cell>
          <cell r="S224">
            <v>2424216.5145673454</v>
          </cell>
          <cell r="T224">
            <v>57133.199999999953</v>
          </cell>
          <cell r="U224">
            <v>4993596.6165693672</v>
          </cell>
          <cell r="V224">
            <v>37667.607725820868</v>
          </cell>
          <cell r="W224">
            <v>0</v>
          </cell>
          <cell r="X224">
            <v>5088397.4242951879</v>
          </cell>
          <cell r="Y224">
            <v>1527418</v>
          </cell>
          <cell r="Z224">
            <v>0</v>
          </cell>
          <cell r="AA224">
            <v>0</v>
          </cell>
          <cell r="AB224">
            <v>68330.217736425999</v>
          </cell>
          <cell r="AC224">
            <v>1595748.217736426</v>
          </cell>
          <cell r="AD224" t="str">
            <v>N/A</v>
          </cell>
          <cell r="AE224">
            <v>700413</v>
          </cell>
          <cell r="AF224">
            <v>700413</v>
          </cell>
          <cell r="AG224">
            <v>700413</v>
          </cell>
          <cell r="AH224">
            <v>700413</v>
          </cell>
          <cell r="AI224">
            <v>690996</v>
          </cell>
          <cell r="AJ224">
            <v>0</v>
          </cell>
          <cell r="AK224">
            <v>3492648</v>
          </cell>
          <cell r="AL224">
            <v>24511216</v>
          </cell>
          <cell r="AM224">
            <v>2424216.5145673454</v>
          </cell>
          <cell r="AN224">
            <v>-670916.19999999995</v>
          </cell>
          <cell r="AO224">
            <v>4962934.0065587629</v>
          </cell>
          <cell r="AP224">
            <v>0</v>
          </cell>
          <cell r="AQ224">
            <v>-1470284.8</v>
          </cell>
          <cell r="AR224">
            <v>0</v>
          </cell>
          <cell r="AS224">
            <v>0</v>
          </cell>
          <cell r="AT224">
            <v>29757165.52112611</v>
          </cell>
          <cell r="AU224">
            <v>7.393029996716463E-4</v>
          </cell>
          <cell r="AV224">
            <v>0</v>
          </cell>
          <cell r="AW224">
            <v>0</v>
          </cell>
          <cell r="AY224">
            <v>0</v>
          </cell>
          <cell r="AZ224">
            <v>0</v>
          </cell>
          <cell r="BA224">
            <v>0</v>
          </cell>
          <cell r="BB224">
            <v>0</v>
          </cell>
          <cell r="BC224">
            <v>0</v>
          </cell>
          <cell r="BD224">
            <v>0</v>
          </cell>
          <cell r="BE224">
            <v>0</v>
          </cell>
          <cell r="BF224">
            <v>0</v>
          </cell>
          <cell r="BG224">
            <v>0</v>
          </cell>
          <cell r="BH224">
            <v>0</v>
          </cell>
          <cell r="BJ224">
            <v>0</v>
          </cell>
          <cell r="BL224">
            <v>0</v>
          </cell>
          <cell r="BM224">
            <v>0</v>
          </cell>
          <cell r="BN224">
            <v>0</v>
          </cell>
          <cell r="BO224">
            <v>0</v>
          </cell>
          <cell r="BQ224">
            <v>0</v>
          </cell>
          <cell r="BR224">
            <v>0</v>
          </cell>
          <cell r="BS224">
            <v>0</v>
          </cell>
          <cell r="BT224">
            <v>0</v>
          </cell>
          <cell r="CB224">
            <v>0</v>
          </cell>
          <cell r="CC224">
            <v>0</v>
          </cell>
          <cell r="CD224">
            <v>0</v>
          </cell>
          <cell r="CE224">
            <v>0</v>
          </cell>
          <cell r="CF224">
            <v>0</v>
          </cell>
          <cell r="CI224">
            <v>0</v>
          </cell>
          <cell r="CJ224">
            <v>0</v>
          </cell>
          <cell r="CK224">
            <v>0</v>
          </cell>
          <cell r="CV224">
            <v>6.8401931828023085E-4</v>
          </cell>
          <cell r="DG224">
            <v>29757165</v>
          </cell>
          <cell r="DR224">
            <v>11393591.629999992</v>
          </cell>
          <cell r="EC224">
            <v>2.6117457924020768</v>
          </cell>
          <cell r="EN224">
            <v>2.4095909012463064E-2</v>
          </cell>
        </row>
        <row r="225">
          <cell r="B225">
            <v>36601</v>
          </cell>
          <cell r="C225" t="str">
            <v>Gaston College Preparatory Charter</v>
          </cell>
          <cell r="D225">
            <v>3.6765854569084986E-4</v>
          </cell>
          <cell r="E225">
            <v>636135.01062061044</v>
          </cell>
          <cell r="F225">
            <v>496009.05647168087</v>
          </cell>
          <cell r="G225">
            <v>305635</v>
          </cell>
          <cell r="H225">
            <v>-177504.27193821565</v>
          </cell>
          <cell r="I225">
            <v>-7345.4616875078873</v>
          </cell>
          <cell r="J225">
            <v>536808.95283208648</v>
          </cell>
          <cell r="K225">
            <v>0</v>
          </cell>
          <cell r="L225">
            <v>-28204.833531092125</v>
          </cell>
          <cell r="M225">
            <v>5061.5594859760595</v>
          </cell>
          <cell r="N225">
            <v>190.80743204263726</v>
          </cell>
          <cell r="O225">
            <v>-86.109307986253938</v>
          </cell>
          <cell r="P225">
            <v>0</v>
          </cell>
          <cell r="Q225">
            <v>0</v>
          </cell>
          <cell r="R225">
            <v>0</v>
          </cell>
          <cell r="S225">
            <v>1766699.7103775947</v>
          </cell>
          <cell r="T225">
            <v>1577724</v>
          </cell>
          <cell r="U225">
            <v>2684044.7641604324</v>
          </cell>
          <cell r="V225">
            <v>20246.237943904238</v>
          </cell>
          <cell r="W225">
            <v>0</v>
          </cell>
          <cell r="X225">
            <v>4282015.0021043364</v>
          </cell>
          <cell r="Y225">
            <v>49549.429999999993</v>
          </cell>
          <cell r="Z225">
            <v>0</v>
          </cell>
          <cell r="AA225">
            <v>0</v>
          </cell>
          <cell r="AB225">
            <v>36727.308437539439</v>
          </cell>
          <cell r="AC225">
            <v>86276.738437539432</v>
          </cell>
          <cell r="AD225" t="str">
            <v>N/A</v>
          </cell>
          <cell r="AE225">
            <v>840160</v>
          </cell>
          <cell r="AF225">
            <v>840160</v>
          </cell>
          <cell r="AG225">
            <v>840160</v>
          </cell>
          <cell r="AH225">
            <v>840160</v>
          </cell>
          <cell r="AI225">
            <v>835098</v>
          </cell>
          <cell r="AJ225">
            <v>0</v>
          </cell>
          <cell r="AK225">
            <v>4195738</v>
          </cell>
          <cell r="AL225">
            <v>10296264</v>
          </cell>
          <cell r="AM225">
            <v>1766699.7103775947</v>
          </cell>
          <cell r="AN225">
            <v>-264305.57</v>
          </cell>
          <cell r="AO225">
            <v>2667563.6936667976</v>
          </cell>
          <cell r="AP225">
            <v>0</v>
          </cell>
          <cell r="AQ225">
            <v>1528174.57</v>
          </cell>
          <cell r="AR225">
            <v>0</v>
          </cell>
          <cell r="AS225">
            <v>0</v>
          </cell>
          <cell r="AT225">
            <v>15994396.404044392</v>
          </cell>
          <cell r="AU225">
            <v>3.1055410582913327E-4</v>
          </cell>
          <cell r="AV225">
            <v>0</v>
          </cell>
          <cell r="AW225">
            <v>0</v>
          </cell>
          <cell r="AY225">
            <v>0</v>
          </cell>
          <cell r="AZ225">
            <v>0</v>
          </cell>
          <cell r="BA225">
            <v>0</v>
          </cell>
          <cell r="BB225">
            <v>0</v>
          </cell>
          <cell r="BC225">
            <v>0</v>
          </cell>
          <cell r="BD225">
            <v>0</v>
          </cell>
          <cell r="BE225">
            <v>0</v>
          </cell>
          <cell r="BF225">
            <v>0</v>
          </cell>
          <cell r="BG225">
            <v>0</v>
          </cell>
          <cell r="BH225">
            <v>0</v>
          </cell>
          <cell r="BJ225">
            <v>0</v>
          </cell>
          <cell r="BL225">
            <v>0</v>
          </cell>
          <cell r="BM225">
            <v>0</v>
          </cell>
          <cell r="BN225">
            <v>0</v>
          </cell>
          <cell r="BO225">
            <v>0</v>
          </cell>
          <cell r="BQ225">
            <v>0</v>
          </cell>
          <cell r="BR225">
            <v>0</v>
          </cell>
          <cell r="BS225">
            <v>0</v>
          </cell>
          <cell r="BT225">
            <v>0</v>
          </cell>
          <cell r="CB225">
            <v>0</v>
          </cell>
          <cell r="CC225">
            <v>0</v>
          </cell>
          <cell r="CD225">
            <v>0</v>
          </cell>
          <cell r="CE225">
            <v>0</v>
          </cell>
          <cell r="CF225">
            <v>0</v>
          </cell>
          <cell r="CI225">
            <v>0</v>
          </cell>
          <cell r="CJ225">
            <v>0</v>
          </cell>
          <cell r="CK225">
            <v>0</v>
          </cell>
          <cell r="CV225">
            <v>3.6765854569084986E-4</v>
          </cell>
          <cell r="DG225">
            <v>15994396</v>
          </cell>
          <cell r="DR225">
            <v>4426537.1399999978</v>
          </cell>
          <cell r="EC225">
            <v>3.6132975945165136</v>
          </cell>
          <cell r="EN225">
            <v>2.4095909012463064E-2</v>
          </cell>
        </row>
        <row r="226">
          <cell r="B226">
            <v>36700</v>
          </cell>
          <cell r="C226" t="str">
            <v>Onslow County Schools</v>
          </cell>
          <cell r="D226">
            <v>8.0039556616394655E-3</v>
          </cell>
          <cell r="E226">
            <v>13848709.568973944</v>
          </cell>
          <cell r="F226">
            <v>10798156.447883062</v>
          </cell>
          <cell r="G226">
            <v>-1582057</v>
          </cell>
          <cell r="H226">
            <v>-3864282.0600713464</v>
          </cell>
          <cell r="I226">
            <v>-159911.28276539812</v>
          </cell>
          <cell r="J226">
            <v>11686373.423377395</v>
          </cell>
          <cell r="K226">
            <v>0</v>
          </cell>
          <cell r="L226">
            <v>-614021.46005497244</v>
          </cell>
          <cell r="M226">
            <v>110190.55093191945</v>
          </cell>
          <cell r="N226">
            <v>4153.8929092776498</v>
          </cell>
          <cell r="O226">
            <v>-1874.6064555125793</v>
          </cell>
          <cell r="P226">
            <v>0</v>
          </cell>
          <cell r="Q226">
            <v>0</v>
          </cell>
          <cell r="R226">
            <v>0</v>
          </cell>
          <cell r="S226">
            <v>30225437.474728368</v>
          </cell>
          <cell r="T226">
            <v>0</v>
          </cell>
          <cell r="U226">
            <v>58431867.116886973</v>
          </cell>
          <cell r="V226">
            <v>440762.20372767781</v>
          </cell>
          <cell r="W226">
            <v>0</v>
          </cell>
          <cell r="X226">
            <v>58872629.320614651</v>
          </cell>
          <cell r="Y226">
            <v>7910288.0799999991</v>
          </cell>
          <cell r="Z226">
            <v>0</v>
          </cell>
          <cell r="AA226">
            <v>0</v>
          </cell>
          <cell r="AB226">
            <v>799556.41382699064</v>
          </cell>
          <cell r="AC226">
            <v>8709844.4938269891</v>
          </cell>
          <cell r="AD226" t="str">
            <v>N/A</v>
          </cell>
          <cell r="AE226">
            <v>10054596</v>
          </cell>
          <cell r="AF226">
            <v>10054595</v>
          </cell>
          <cell r="AG226">
            <v>10054595</v>
          </cell>
          <cell r="AH226">
            <v>10054595</v>
          </cell>
          <cell r="AI226">
            <v>9944404</v>
          </cell>
          <cell r="AJ226">
            <v>0</v>
          </cell>
          <cell r="AK226">
            <v>50162785</v>
          </cell>
          <cell r="AL226">
            <v>274531987</v>
          </cell>
          <cell r="AM226">
            <v>30225437.474728368</v>
          </cell>
          <cell r="AN226">
            <v>-6720931.9200000009</v>
          </cell>
          <cell r="AO226">
            <v>58073072.906787664</v>
          </cell>
          <cell r="AP226">
            <v>0</v>
          </cell>
          <cell r="AQ226">
            <v>-7910288.0799999991</v>
          </cell>
          <cell r="AR226">
            <v>0</v>
          </cell>
          <cell r="AS226">
            <v>0</v>
          </cell>
          <cell r="AT226">
            <v>348199277.38151604</v>
          </cell>
          <cell r="AU226">
            <v>8.2803856072083161E-3</v>
          </cell>
          <cell r="AV226">
            <v>0</v>
          </cell>
          <cell r="AW226">
            <v>0</v>
          </cell>
          <cell r="AY226">
            <v>0</v>
          </cell>
          <cell r="AZ226">
            <v>0</v>
          </cell>
          <cell r="BA226">
            <v>0</v>
          </cell>
          <cell r="BB226">
            <v>0</v>
          </cell>
          <cell r="BC226">
            <v>0</v>
          </cell>
          <cell r="BD226">
            <v>0</v>
          </cell>
          <cell r="BE226">
            <v>0</v>
          </cell>
          <cell r="BF226">
            <v>0</v>
          </cell>
          <cell r="BG226">
            <v>0</v>
          </cell>
          <cell r="BH226">
            <v>0</v>
          </cell>
          <cell r="BJ226">
            <v>0</v>
          </cell>
          <cell r="BL226">
            <v>0</v>
          </cell>
          <cell r="BM226">
            <v>0</v>
          </cell>
          <cell r="BN226">
            <v>0</v>
          </cell>
          <cell r="BO226">
            <v>0</v>
          </cell>
          <cell r="BQ226">
            <v>0</v>
          </cell>
          <cell r="BR226">
            <v>0</v>
          </cell>
          <cell r="BS226">
            <v>0</v>
          </cell>
          <cell r="BT226">
            <v>0</v>
          </cell>
          <cell r="CB226">
            <v>0</v>
          </cell>
          <cell r="CC226">
            <v>0</v>
          </cell>
          <cell r="CD226">
            <v>0</v>
          </cell>
          <cell r="CE226">
            <v>0</v>
          </cell>
          <cell r="CF226">
            <v>0</v>
          </cell>
          <cell r="CI226">
            <v>0</v>
          </cell>
          <cell r="CJ226">
            <v>0</v>
          </cell>
          <cell r="CK226">
            <v>0</v>
          </cell>
          <cell r="CV226">
            <v>8.0039556616394655E-3</v>
          </cell>
          <cell r="DG226">
            <v>348199277</v>
          </cell>
          <cell r="DR226">
            <v>117141754.23999991</v>
          </cell>
          <cell r="EC226">
            <v>2.9724608382303179</v>
          </cell>
          <cell r="EN226">
            <v>2.4095909012463064E-2</v>
          </cell>
        </row>
        <row r="227">
          <cell r="B227">
            <v>36701</v>
          </cell>
          <cell r="C227" t="str">
            <v>Zeca School Of The Arts And Technology</v>
          </cell>
          <cell r="D227">
            <v>4.1016009576822938E-5</v>
          </cell>
          <cell r="E227">
            <v>70967.2602298407</v>
          </cell>
          <cell r="F227">
            <v>55334.800316433102</v>
          </cell>
          <cell r="G227">
            <v>83303</v>
          </cell>
          <cell r="H227">
            <v>-19802.387304949923</v>
          </cell>
          <cell r="I227">
            <v>-819.46014978350513</v>
          </cell>
          <cell r="J227">
            <v>59886.439220153617</v>
          </cell>
          <cell r="K227">
            <v>0</v>
          </cell>
          <cell r="L227">
            <v>-3146.532933296</v>
          </cell>
          <cell r="M227">
            <v>564.66788215231702</v>
          </cell>
          <cell r="N227">
            <v>21.286488650179567</v>
          </cell>
          <cell r="O227">
            <v>-9.6063596029877001</v>
          </cell>
          <cell r="P227">
            <v>0</v>
          </cell>
          <cell r="Q227">
            <v>0</v>
          </cell>
          <cell r="R227">
            <v>0</v>
          </cell>
          <cell r="S227">
            <v>246299.4673895975</v>
          </cell>
          <cell r="T227">
            <v>424246</v>
          </cell>
          <cell r="U227">
            <v>299432.19610076811</v>
          </cell>
          <cell r="V227">
            <v>2258.6715286092681</v>
          </cell>
          <cell r="W227">
            <v>0</v>
          </cell>
          <cell r="X227">
            <v>725936.8676293774</v>
          </cell>
          <cell r="Y227">
            <v>7731.5299999999952</v>
          </cell>
          <cell r="Z227">
            <v>0</v>
          </cell>
          <cell r="AA227">
            <v>0</v>
          </cell>
          <cell r="AB227">
            <v>4097.3007489175252</v>
          </cell>
          <cell r="AC227">
            <v>11828.83074891752</v>
          </cell>
          <cell r="AD227" t="str">
            <v>N/A</v>
          </cell>
          <cell r="AE227">
            <v>142935</v>
          </cell>
          <cell r="AF227">
            <v>142935</v>
          </cell>
          <cell r="AG227">
            <v>142935</v>
          </cell>
          <cell r="AH227">
            <v>142935</v>
          </cell>
          <cell r="AI227">
            <v>142370</v>
          </cell>
          <cell r="AJ227">
            <v>0</v>
          </cell>
          <cell r="AK227">
            <v>714110</v>
          </cell>
          <cell r="AL227">
            <v>850770</v>
          </cell>
          <cell r="AM227">
            <v>246299.4673895975</v>
          </cell>
          <cell r="AN227">
            <v>-26841.470000000005</v>
          </cell>
          <cell r="AO227">
            <v>297593.56688045984</v>
          </cell>
          <cell r="AP227">
            <v>0</v>
          </cell>
          <cell r="AQ227">
            <v>416514.47000000003</v>
          </cell>
          <cell r="AR227">
            <v>0</v>
          </cell>
          <cell r="AS227">
            <v>0</v>
          </cell>
          <cell r="AT227">
            <v>1784336.0342700575</v>
          </cell>
          <cell r="AU227">
            <v>2.5660768930669772E-5</v>
          </cell>
          <cell r="AV227">
            <v>0</v>
          </cell>
          <cell r="AW227">
            <v>0</v>
          </cell>
          <cell r="AY227">
            <v>0</v>
          </cell>
          <cell r="AZ227">
            <v>0</v>
          </cell>
          <cell r="BA227">
            <v>0</v>
          </cell>
          <cell r="BB227">
            <v>0</v>
          </cell>
          <cell r="BC227">
            <v>0</v>
          </cell>
          <cell r="BD227">
            <v>0</v>
          </cell>
          <cell r="BE227">
            <v>0</v>
          </cell>
          <cell r="BF227">
            <v>0</v>
          </cell>
          <cell r="BG227">
            <v>0</v>
          </cell>
          <cell r="BH227">
            <v>0</v>
          </cell>
          <cell r="BJ227">
            <v>0</v>
          </cell>
          <cell r="BL227">
            <v>0</v>
          </cell>
          <cell r="BM227">
            <v>0</v>
          </cell>
          <cell r="BN227">
            <v>0</v>
          </cell>
          <cell r="BO227">
            <v>0</v>
          </cell>
          <cell r="BQ227">
            <v>0</v>
          </cell>
          <cell r="BR227">
            <v>0</v>
          </cell>
          <cell r="BS227">
            <v>0</v>
          </cell>
          <cell r="BT227">
            <v>0</v>
          </cell>
          <cell r="CB227">
            <v>0</v>
          </cell>
          <cell r="CC227">
            <v>0</v>
          </cell>
          <cell r="CD227">
            <v>0</v>
          </cell>
          <cell r="CE227">
            <v>0</v>
          </cell>
          <cell r="CF227">
            <v>0</v>
          </cell>
          <cell r="CI227">
            <v>0</v>
          </cell>
          <cell r="CJ227">
            <v>0</v>
          </cell>
          <cell r="CK227">
            <v>0</v>
          </cell>
          <cell r="CV227">
            <v>4.1016009576822938E-5</v>
          </cell>
          <cell r="DG227">
            <v>1784336</v>
          </cell>
          <cell r="DR227">
            <v>473452.91000000003</v>
          </cell>
          <cell r="EC227">
            <v>3.7687718510379415</v>
          </cell>
          <cell r="EN227">
            <v>2.4095909012463064E-2</v>
          </cell>
        </row>
        <row r="228">
          <cell r="B228">
            <v>36705</v>
          </cell>
          <cell r="C228" t="str">
            <v>Coastal Carolina Community College</v>
          </cell>
          <cell r="D228">
            <v>9.2992830888104065E-4</v>
          </cell>
          <cell r="E228">
            <v>1608992.8048180537</v>
          </cell>
          <cell r="F228">
            <v>1254568.5894711688</v>
          </cell>
          <cell r="G228">
            <v>-43486</v>
          </cell>
          <cell r="H228">
            <v>-448966.16536546708</v>
          </cell>
          <cell r="I228">
            <v>-18579.067031283983</v>
          </cell>
          <cell r="J228">
            <v>1357764.8270389931</v>
          </cell>
          <cell r="K228">
            <v>0</v>
          </cell>
          <cell r="L228">
            <v>-71339.218019684762</v>
          </cell>
          <cell r="M228">
            <v>12802.333872724259</v>
          </cell>
          <cell r="N228">
            <v>482.61419374308247</v>
          </cell>
          <cell r="O228">
            <v>-217.79850922302853</v>
          </cell>
          <cell r="P228">
            <v>0</v>
          </cell>
          <cell r="Q228">
            <v>0</v>
          </cell>
          <cell r="R228">
            <v>0</v>
          </cell>
          <cell r="S228">
            <v>3652022.9204690247</v>
          </cell>
          <cell r="T228">
            <v>6272.6099999998696</v>
          </cell>
          <cell r="U228">
            <v>6788824.1351949656</v>
          </cell>
          <cell r="V228">
            <v>51209.335490897036</v>
          </cell>
          <cell r="W228">
            <v>0</v>
          </cell>
          <cell r="X228">
            <v>6846306.0806858633</v>
          </cell>
          <cell r="Y228">
            <v>223706</v>
          </cell>
          <cell r="Z228">
            <v>0</v>
          </cell>
          <cell r="AA228">
            <v>0</v>
          </cell>
          <cell r="AB228">
            <v>92895.335156419911</v>
          </cell>
          <cell r="AC228">
            <v>316601.3351564199</v>
          </cell>
          <cell r="AD228" t="str">
            <v>N/A</v>
          </cell>
          <cell r="AE228">
            <v>1308502</v>
          </cell>
          <cell r="AF228">
            <v>1308501</v>
          </cell>
          <cell r="AG228">
            <v>1308501</v>
          </cell>
          <cell r="AH228">
            <v>1308501</v>
          </cell>
          <cell r="AI228">
            <v>1295699</v>
          </cell>
          <cell r="AJ228">
            <v>0</v>
          </cell>
          <cell r="AK228">
            <v>6529704</v>
          </cell>
          <cell r="AL228">
            <v>31099749</v>
          </cell>
          <cell r="AM228">
            <v>3652022.9204690247</v>
          </cell>
          <cell r="AN228">
            <v>-826433.60999999987</v>
          </cell>
          <cell r="AO228">
            <v>6747138.1355294436</v>
          </cell>
          <cell r="AP228">
            <v>0</v>
          </cell>
          <cell r="AQ228">
            <v>-217433.39000000013</v>
          </cell>
          <cell r="AR228">
            <v>0</v>
          </cell>
          <cell r="AS228">
            <v>0</v>
          </cell>
          <cell r="AT228">
            <v>40455043.055998467</v>
          </cell>
          <cell r="AU228">
            <v>9.3802516072585785E-4</v>
          </cell>
          <cell r="AV228">
            <v>0</v>
          </cell>
          <cell r="AW228">
            <v>0</v>
          </cell>
          <cell r="AY228">
            <v>0</v>
          </cell>
          <cell r="AZ228">
            <v>0</v>
          </cell>
          <cell r="BA228">
            <v>0</v>
          </cell>
          <cell r="BB228">
            <v>0</v>
          </cell>
          <cell r="BC228">
            <v>0</v>
          </cell>
          <cell r="BD228">
            <v>0</v>
          </cell>
          <cell r="BE228">
            <v>0</v>
          </cell>
          <cell r="BF228">
            <v>0</v>
          </cell>
          <cell r="BG228">
            <v>0</v>
          </cell>
          <cell r="BH228">
            <v>0</v>
          </cell>
          <cell r="BJ228">
            <v>0</v>
          </cell>
          <cell r="BL228">
            <v>0</v>
          </cell>
          <cell r="BM228">
            <v>0</v>
          </cell>
          <cell r="BN228">
            <v>0</v>
          </cell>
          <cell r="BO228">
            <v>0</v>
          </cell>
          <cell r="BQ228">
            <v>0</v>
          </cell>
          <cell r="BR228">
            <v>0</v>
          </cell>
          <cell r="BS228">
            <v>0</v>
          </cell>
          <cell r="BT228">
            <v>0</v>
          </cell>
          <cell r="CB228">
            <v>0</v>
          </cell>
          <cell r="CC228">
            <v>0</v>
          </cell>
          <cell r="CD228">
            <v>0</v>
          </cell>
          <cell r="CE228">
            <v>0</v>
          </cell>
          <cell r="CF228">
            <v>0</v>
          </cell>
          <cell r="CI228">
            <v>0</v>
          </cell>
          <cell r="CJ228">
            <v>0</v>
          </cell>
          <cell r="CK228">
            <v>0</v>
          </cell>
          <cell r="CV228">
            <v>9.2992830888104065E-4</v>
          </cell>
          <cell r="DG228">
            <v>40455042</v>
          </cell>
          <cell r="DR228">
            <v>13842596.460000001</v>
          </cell>
          <cell r="EC228">
            <v>2.9225038898518898</v>
          </cell>
          <cell r="EN228">
            <v>2.4095909012463064E-2</v>
          </cell>
        </row>
        <row r="229">
          <cell r="B229">
            <v>36800</v>
          </cell>
          <cell r="C229" t="str">
            <v>Orange County Schools</v>
          </cell>
          <cell r="D229">
            <v>3.0289783852879425E-3</v>
          </cell>
          <cell r="E229">
            <v>5240838.8704092596</v>
          </cell>
          <cell r="F229">
            <v>4086402.2571179392</v>
          </cell>
          <cell r="G229">
            <v>611596</v>
          </cell>
          <cell r="H229">
            <v>-1462380.2691348928</v>
          </cell>
          <cell r="I229">
            <v>-60516.054752962642</v>
          </cell>
          <cell r="J229">
            <v>4422534.8063163804</v>
          </cell>
          <cell r="K229">
            <v>0</v>
          </cell>
          <cell r="L229">
            <v>-232367.32051417901</v>
          </cell>
          <cell r="M229">
            <v>41699.980752690535</v>
          </cell>
          <cell r="N229">
            <v>1571.9792023967364</v>
          </cell>
          <cell r="O229">
            <v>-709.41702761828901</v>
          </cell>
          <cell r="P229">
            <v>0</v>
          </cell>
          <cell r="Q229">
            <v>0</v>
          </cell>
          <cell r="R229">
            <v>0</v>
          </cell>
          <cell r="S229">
            <v>12648670.832369013</v>
          </cell>
          <cell r="T229">
            <v>3080509</v>
          </cell>
          <cell r="U229">
            <v>22112674.031581901</v>
          </cell>
          <cell r="V229">
            <v>166799.92301076214</v>
          </cell>
          <cell r="W229">
            <v>0</v>
          </cell>
          <cell r="X229">
            <v>25359982.954592664</v>
          </cell>
          <cell r="Y229">
            <v>22529.39000000013</v>
          </cell>
          <cell r="Z229">
            <v>0</v>
          </cell>
          <cell r="AA229">
            <v>0</v>
          </cell>
          <cell r="AB229">
            <v>302580.2737648132</v>
          </cell>
          <cell r="AC229">
            <v>325109.66376481333</v>
          </cell>
          <cell r="AD229" t="str">
            <v>N/A</v>
          </cell>
          <cell r="AE229">
            <v>5015315</v>
          </cell>
          <cell r="AF229">
            <v>5015315</v>
          </cell>
          <cell r="AG229">
            <v>5015315</v>
          </cell>
          <cell r="AH229">
            <v>5015315</v>
          </cell>
          <cell r="AI229">
            <v>4973615</v>
          </cell>
          <cell r="AJ229">
            <v>0</v>
          </cell>
          <cell r="AK229">
            <v>25034875</v>
          </cell>
          <cell r="AL229">
            <v>96727632</v>
          </cell>
          <cell r="AM229">
            <v>12648670.832369013</v>
          </cell>
          <cell r="AN229">
            <v>-2640320.61</v>
          </cell>
          <cell r="AO229">
            <v>21976893.680827852</v>
          </cell>
          <cell r="AP229">
            <v>0</v>
          </cell>
          <cell r="AQ229">
            <v>3057979.61</v>
          </cell>
          <cell r="AR229">
            <v>0</v>
          </cell>
          <cell r="AS229">
            <v>0</v>
          </cell>
          <cell r="AT229">
            <v>131770855.51319687</v>
          </cell>
          <cell r="AU229">
            <v>2.917481854009773E-3</v>
          </cell>
          <cell r="AV229">
            <v>0</v>
          </cell>
          <cell r="AW229">
            <v>0</v>
          </cell>
          <cell r="AY229">
            <v>0</v>
          </cell>
          <cell r="AZ229">
            <v>0</v>
          </cell>
          <cell r="BA229">
            <v>0</v>
          </cell>
          <cell r="BB229">
            <v>0</v>
          </cell>
          <cell r="BC229">
            <v>0</v>
          </cell>
          <cell r="BD229">
            <v>0</v>
          </cell>
          <cell r="BE229">
            <v>0</v>
          </cell>
          <cell r="BF229">
            <v>0</v>
          </cell>
          <cell r="BG229">
            <v>0</v>
          </cell>
          <cell r="BH229">
            <v>0</v>
          </cell>
          <cell r="BJ229">
            <v>0</v>
          </cell>
          <cell r="BL229">
            <v>0</v>
          </cell>
          <cell r="BM229">
            <v>0</v>
          </cell>
          <cell r="BN229">
            <v>0</v>
          </cell>
          <cell r="BO229">
            <v>0</v>
          </cell>
          <cell r="BQ229">
            <v>0</v>
          </cell>
          <cell r="BR229">
            <v>0</v>
          </cell>
          <cell r="BS229">
            <v>0</v>
          </cell>
          <cell r="BT229">
            <v>0</v>
          </cell>
          <cell r="CB229">
            <v>0</v>
          </cell>
          <cell r="CC229">
            <v>0</v>
          </cell>
          <cell r="CD229">
            <v>0</v>
          </cell>
          <cell r="CE229">
            <v>0</v>
          </cell>
          <cell r="CF229">
            <v>0</v>
          </cell>
          <cell r="CI229">
            <v>0</v>
          </cell>
          <cell r="CJ229">
            <v>0</v>
          </cell>
          <cell r="CK229">
            <v>0</v>
          </cell>
          <cell r="CV229">
            <v>3.0289783852879425E-3</v>
          </cell>
          <cell r="DG229">
            <v>131770855</v>
          </cell>
          <cell r="DR229">
            <v>45896753.31000001</v>
          </cell>
          <cell r="EC229">
            <v>2.8710278069122093</v>
          </cell>
          <cell r="EN229">
            <v>2.4095909012463064E-2</v>
          </cell>
        </row>
        <row r="230">
          <cell r="B230">
            <v>36802</v>
          </cell>
          <cell r="C230" t="str">
            <v>Orange Charter School</v>
          </cell>
          <cell r="D230">
            <v>8.1244009819497317E-5</v>
          </cell>
          <cell r="E230">
            <v>140571.08057225597</v>
          </cell>
          <cell r="F230">
            <v>109606.49528443086</v>
          </cell>
          <cell r="G230">
            <v>-31201</v>
          </cell>
          <cell r="H230">
            <v>-39224.326433791968</v>
          </cell>
          <cell r="I230">
            <v>-1623.1766362108103</v>
          </cell>
          <cell r="J230">
            <v>118622.32592236878</v>
          </cell>
          <cell r="K230">
            <v>0</v>
          </cell>
          <cell r="L230">
            <v>-6232.6139272828141</v>
          </cell>
          <cell r="M230">
            <v>1118.4872306120399</v>
          </cell>
          <cell r="N230">
            <v>42.164016216122718</v>
          </cell>
          <cell r="O230">
            <v>-19.028159539824468</v>
          </cell>
          <cell r="P230">
            <v>0</v>
          </cell>
          <cell r="Q230">
            <v>0</v>
          </cell>
          <cell r="R230">
            <v>0</v>
          </cell>
          <cell r="S230">
            <v>291660.40786905837</v>
          </cell>
          <cell r="T230">
            <v>0</v>
          </cell>
          <cell r="U230">
            <v>593111.62961184396</v>
          </cell>
          <cell r="V230">
            <v>4473.9489224481595</v>
          </cell>
          <cell r="W230">
            <v>0</v>
          </cell>
          <cell r="X230">
            <v>597585.57853429217</v>
          </cell>
          <cell r="Y230">
            <v>156007.63</v>
          </cell>
          <cell r="Z230">
            <v>0</v>
          </cell>
          <cell r="AA230">
            <v>0</v>
          </cell>
          <cell r="AB230">
            <v>8115.8831810540505</v>
          </cell>
          <cell r="AC230">
            <v>164123.51318105406</v>
          </cell>
          <cell r="AD230" t="str">
            <v>N/A</v>
          </cell>
          <cell r="AE230">
            <v>86916</v>
          </cell>
          <cell r="AF230">
            <v>86917</v>
          </cell>
          <cell r="AG230">
            <v>86917</v>
          </cell>
          <cell r="AH230">
            <v>86917</v>
          </cell>
          <cell r="AI230">
            <v>85798</v>
          </cell>
          <cell r="AJ230">
            <v>0</v>
          </cell>
          <cell r="AK230">
            <v>433465</v>
          </cell>
          <cell r="AL230">
            <v>2864028</v>
          </cell>
          <cell r="AM230">
            <v>291660.40786905837</v>
          </cell>
          <cell r="AN230">
            <v>-54759.369999999995</v>
          </cell>
          <cell r="AO230">
            <v>589469.69535323803</v>
          </cell>
          <cell r="AP230">
            <v>0</v>
          </cell>
          <cell r="AQ230">
            <v>-156007.63</v>
          </cell>
          <cell r="AR230">
            <v>0</v>
          </cell>
          <cell r="AS230">
            <v>0</v>
          </cell>
          <cell r="AT230">
            <v>3534391.1032222961</v>
          </cell>
          <cell r="AU230">
            <v>8.6384295463492395E-5</v>
          </cell>
          <cell r="AV230">
            <v>0</v>
          </cell>
          <cell r="AW230">
            <v>0</v>
          </cell>
          <cell r="AY230">
            <v>0</v>
          </cell>
          <cell r="AZ230">
            <v>0</v>
          </cell>
          <cell r="BA230">
            <v>0</v>
          </cell>
          <cell r="BB230">
            <v>0</v>
          </cell>
          <cell r="BC230">
            <v>0</v>
          </cell>
          <cell r="BD230">
            <v>0</v>
          </cell>
          <cell r="BE230">
            <v>0</v>
          </cell>
          <cell r="BF230">
            <v>0</v>
          </cell>
          <cell r="BG230">
            <v>0</v>
          </cell>
          <cell r="BH230">
            <v>0</v>
          </cell>
          <cell r="BJ230">
            <v>0</v>
          </cell>
          <cell r="BL230">
            <v>0</v>
          </cell>
          <cell r="BM230">
            <v>0</v>
          </cell>
          <cell r="BN230">
            <v>0</v>
          </cell>
          <cell r="BO230">
            <v>0</v>
          </cell>
          <cell r="BQ230">
            <v>0</v>
          </cell>
          <cell r="BR230">
            <v>0</v>
          </cell>
          <cell r="BS230">
            <v>0</v>
          </cell>
          <cell r="BT230">
            <v>0</v>
          </cell>
          <cell r="CB230">
            <v>0</v>
          </cell>
          <cell r="CC230">
            <v>0</v>
          </cell>
          <cell r="CD230">
            <v>0</v>
          </cell>
          <cell r="CE230">
            <v>0</v>
          </cell>
          <cell r="CF230">
            <v>0</v>
          </cell>
          <cell r="CI230">
            <v>0</v>
          </cell>
          <cell r="CJ230">
            <v>0</v>
          </cell>
          <cell r="CK230">
            <v>0</v>
          </cell>
          <cell r="CV230">
            <v>8.1244009819497317E-5</v>
          </cell>
          <cell r="DG230">
            <v>3534391</v>
          </cell>
          <cell r="DR230">
            <v>1024131.2600000001</v>
          </cell>
          <cell r="EC230">
            <v>3.4511113350841369</v>
          </cell>
          <cell r="EN230">
            <v>2.4095909012463064E-2</v>
          </cell>
        </row>
        <row r="231">
          <cell r="B231">
            <v>36810</v>
          </cell>
          <cell r="C231" t="str">
            <v>Chapel Hill - Carboro City Schools</v>
          </cell>
          <cell r="D231">
            <v>5.9267746782739779E-3</v>
          </cell>
          <cell r="E231">
            <v>10254702.133538941</v>
          </cell>
          <cell r="F231">
            <v>7995826.4279346755</v>
          </cell>
          <cell r="G231">
            <v>1004407</v>
          </cell>
          <cell r="H231">
            <v>-2861426.2786468319</v>
          </cell>
          <cell r="I231">
            <v>-118411.21834377335</v>
          </cell>
          <cell r="J231">
            <v>8653533.9542772975</v>
          </cell>
          <cell r="K231">
            <v>0</v>
          </cell>
          <cell r="L231">
            <v>-454671.03957260179</v>
          </cell>
          <cell r="M231">
            <v>81593.976110880743</v>
          </cell>
          <cell r="N231">
            <v>3075.877522530629</v>
          </cell>
          <cell r="O231">
            <v>-1388.1098973985484</v>
          </cell>
          <cell r="P231">
            <v>0</v>
          </cell>
          <cell r="Q231">
            <v>0</v>
          </cell>
          <cell r="R231">
            <v>0</v>
          </cell>
          <cell r="S231">
            <v>24557242.722923722</v>
          </cell>
          <cell r="T231">
            <v>5338032</v>
          </cell>
          <cell r="U231">
            <v>43267669.771386489</v>
          </cell>
          <cell r="V231">
            <v>326375.90444352297</v>
          </cell>
          <cell r="W231">
            <v>0</v>
          </cell>
          <cell r="X231">
            <v>48932077.675830014</v>
          </cell>
          <cell r="Y231">
            <v>315995.75999999978</v>
          </cell>
          <cell r="Z231">
            <v>0</v>
          </cell>
          <cell r="AA231">
            <v>0</v>
          </cell>
          <cell r="AB231">
            <v>592056.09171886672</v>
          </cell>
          <cell r="AC231">
            <v>908051.8517188665</v>
          </cell>
          <cell r="AD231" t="str">
            <v>N/A</v>
          </cell>
          <cell r="AE231">
            <v>9621124</v>
          </cell>
          <cell r="AF231">
            <v>9621125</v>
          </cell>
          <cell r="AG231">
            <v>9621125</v>
          </cell>
          <cell r="AH231">
            <v>9621125</v>
          </cell>
          <cell r="AI231">
            <v>9539531</v>
          </cell>
          <cell r="AJ231">
            <v>0</v>
          </cell>
          <cell r="AK231">
            <v>48024030</v>
          </cell>
          <cell r="AL231">
            <v>190093572</v>
          </cell>
          <cell r="AM231">
            <v>24557242.722923722</v>
          </cell>
          <cell r="AN231">
            <v>-4839997.24</v>
          </cell>
          <cell r="AO231">
            <v>43001989.584111147</v>
          </cell>
          <cell r="AP231">
            <v>0</v>
          </cell>
          <cell r="AQ231">
            <v>5022036.24</v>
          </cell>
          <cell r="AR231">
            <v>0</v>
          </cell>
          <cell r="AS231">
            <v>0</v>
          </cell>
          <cell r="AT231">
            <v>257834843.30703488</v>
          </cell>
          <cell r="AU231">
            <v>5.7335689430849501E-3</v>
          </cell>
          <cell r="AV231">
            <v>0</v>
          </cell>
          <cell r="AW231">
            <v>0</v>
          </cell>
          <cell r="AY231">
            <v>0</v>
          </cell>
          <cell r="AZ231">
            <v>0</v>
          </cell>
          <cell r="BA231">
            <v>0</v>
          </cell>
          <cell r="BB231">
            <v>0</v>
          </cell>
          <cell r="BC231">
            <v>0</v>
          </cell>
          <cell r="BD231">
            <v>0</v>
          </cell>
          <cell r="BE231">
            <v>0</v>
          </cell>
          <cell r="BF231">
            <v>0</v>
          </cell>
          <cell r="BG231">
            <v>0</v>
          </cell>
          <cell r="BH231">
            <v>0</v>
          </cell>
          <cell r="BJ231">
            <v>0</v>
          </cell>
          <cell r="BL231">
            <v>0</v>
          </cell>
          <cell r="BM231">
            <v>0</v>
          </cell>
          <cell r="BN231">
            <v>0</v>
          </cell>
          <cell r="BO231">
            <v>0</v>
          </cell>
          <cell r="BQ231">
            <v>0</v>
          </cell>
          <cell r="BR231">
            <v>0</v>
          </cell>
          <cell r="BS231">
            <v>0</v>
          </cell>
          <cell r="BT231">
            <v>0</v>
          </cell>
          <cell r="CB231">
            <v>0</v>
          </cell>
          <cell r="CC231">
            <v>0</v>
          </cell>
          <cell r="CD231">
            <v>0</v>
          </cell>
          <cell r="CE231">
            <v>0</v>
          </cell>
          <cell r="CF231">
            <v>0</v>
          </cell>
          <cell r="CI231">
            <v>0</v>
          </cell>
          <cell r="CJ231">
            <v>0</v>
          </cell>
          <cell r="CK231">
            <v>0</v>
          </cell>
          <cell r="CV231">
            <v>5.9267746782739779E-3</v>
          </cell>
          <cell r="DG231">
            <v>257834844</v>
          </cell>
          <cell r="DR231">
            <v>85427898.969999939</v>
          </cell>
          <cell r="EC231">
            <v>3.018157383111399</v>
          </cell>
          <cell r="EN231">
            <v>2.4095909012463064E-2</v>
          </cell>
        </row>
        <row r="232">
          <cell r="B232">
            <v>36900</v>
          </cell>
          <cell r="C232" t="str">
            <v>Pamlico County Schools</v>
          </cell>
          <cell r="D232">
            <v>5.6583106420348881E-4</v>
          </cell>
          <cell r="E232">
            <v>979019.67533544486</v>
          </cell>
          <cell r="F232">
            <v>763364.09303520899</v>
          </cell>
          <cell r="G232">
            <v>121593</v>
          </cell>
          <cell r="H232">
            <v>-273181.27721671417</v>
          </cell>
          <cell r="I232">
            <v>-11304.756689113952</v>
          </cell>
          <cell r="J232">
            <v>826155.6398320361</v>
          </cell>
          <cell r="K232">
            <v>0</v>
          </cell>
          <cell r="L232">
            <v>-43407.58880659764</v>
          </cell>
          <cell r="M232">
            <v>7789.8028593283843</v>
          </cell>
          <cell r="N232">
            <v>293.65500570032663</v>
          </cell>
          <cell r="O232">
            <v>-132.52329354709912</v>
          </cell>
          <cell r="P232">
            <v>0</v>
          </cell>
          <cell r="Q232">
            <v>0</v>
          </cell>
          <cell r="R232">
            <v>0</v>
          </cell>
          <cell r="S232">
            <v>2370189.720061746</v>
          </cell>
          <cell r="T232">
            <v>607962.10000000009</v>
          </cell>
          <cell r="U232">
            <v>4130778.1991601801</v>
          </cell>
          <cell r="V232">
            <v>31159.211437313537</v>
          </cell>
          <cell r="W232">
            <v>0</v>
          </cell>
          <cell r="X232">
            <v>4769899.5105974944</v>
          </cell>
          <cell r="Y232">
            <v>0</v>
          </cell>
          <cell r="Z232">
            <v>0</v>
          </cell>
          <cell r="AA232">
            <v>0</v>
          </cell>
          <cell r="AB232">
            <v>56523.783445569759</v>
          </cell>
          <cell r="AC232">
            <v>56523.783445569759</v>
          </cell>
          <cell r="AD232" t="str">
            <v>N/A</v>
          </cell>
          <cell r="AE232">
            <v>944234</v>
          </cell>
          <cell r="AF232">
            <v>944234</v>
          </cell>
          <cell r="AG232">
            <v>944234</v>
          </cell>
          <cell r="AH232">
            <v>944234</v>
          </cell>
          <cell r="AI232">
            <v>936444</v>
          </cell>
          <cell r="AJ232">
            <v>0</v>
          </cell>
          <cell r="AK232">
            <v>4713380</v>
          </cell>
          <cell r="AL232">
            <v>18039016</v>
          </cell>
          <cell r="AM232">
            <v>2370189.720061746</v>
          </cell>
          <cell r="AN232">
            <v>-507007.10000000003</v>
          </cell>
          <cell r="AO232">
            <v>4105413.6271519242</v>
          </cell>
          <cell r="AP232">
            <v>0</v>
          </cell>
          <cell r="AQ232">
            <v>607962.10000000009</v>
          </cell>
          <cell r="AR232">
            <v>0</v>
          </cell>
          <cell r="AS232">
            <v>0</v>
          </cell>
          <cell r="AT232">
            <v>24615574.347213671</v>
          </cell>
          <cell r="AU232">
            <v>5.4408963391395701E-4</v>
          </cell>
          <cell r="AV232">
            <v>0</v>
          </cell>
          <cell r="AW232">
            <v>0</v>
          </cell>
          <cell r="AY232">
            <v>0</v>
          </cell>
          <cell r="AZ232">
            <v>0</v>
          </cell>
          <cell r="BA232">
            <v>0</v>
          </cell>
          <cell r="BB232">
            <v>0</v>
          </cell>
          <cell r="BC232">
            <v>0</v>
          </cell>
          <cell r="BD232">
            <v>0</v>
          </cell>
          <cell r="BE232">
            <v>0</v>
          </cell>
          <cell r="BF232">
            <v>0</v>
          </cell>
          <cell r="BG232">
            <v>0</v>
          </cell>
          <cell r="BH232">
            <v>0</v>
          </cell>
          <cell r="BJ232">
            <v>0</v>
          </cell>
          <cell r="BL232">
            <v>0</v>
          </cell>
          <cell r="BM232">
            <v>0</v>
          </cell>
          <cell r="BN232">
            <v>0</v>
          </cell>
          <cell r="BO232">
            <v>0</v>
          </cell>
          <cell r="BQ232">
            <v>0</v>
          </cell>
          <cell r="BR232">
            <v>0</v>
          </cell>
          <cell r="BS232">
            <v>0</v>
          </cell>
          <cell r="BT232">
            <v>0</v>
          </cell>
          <cell r="CB232">
            <v>0</v>
          </cell>
          <cell r="CC232">
            <v>0</v>
          </cell>
          <cell r="CD232">
            <v>0</v>
          </cell>
          <cell r="CE232">
            <v>0</v>
          </cell>
          <cell r="CF232">
            <v>0</v>
          </cell>
          <cell r="CI232">
            <v>0</v>
          </cell>
          <cell r="CJ232">
            <v>0</v>
          </cell>
          <cell r="CK232">
            <v>0</v>
          </cell>
          <cell r="CV232">
            <v>5.6583106420348881E-4</v>
          </cell>
          <cell r="DG232">
            <v>24615575</v>
          </cell>
          <cell r="DR232">
            <v>8727933.4099999983</v>
          </cell>
          <cell r="EC232">
            <v>2.8203211279999905</v>
          </cell>
          <cell r="EN232">
            <v>2.4095909012463064E-2</v>
          </cell>
        </row>
        <row r="233">
          <cell r="B233">
            <v>36901</v>
          </cell>
          <cell r="C233" t="str">
            <v>Arapahoe Charter School</v>
          </cell>
          <cell r="D233">
            <v>1.8517054549559798E-4</v>
          </cell>
          <cell r="E233">
            <v>320388.21973830718</v>
          </cell>
          <cell r="F233">
            <v>249814.04249705121</v>
          </cell>
          <cell r="G233">
            <v>37389</v>
          </cell>
          <cell r="H233">
            <v>-89399.697757158312</v>
          </cell>
          <cell r="I233">
            <v>-3699.5281723617568</v>
          </cell>
          <cell r="J233">
            <v>270362.83472225041</v>
          </cell>
          <cell r="K233">
            <v>0</v>
          </cell>
          <cell r="L233">
            <v>-14205.312161998367</v>
          </cell>
          <cell r="M233">
            <v>2549.2450592042132</v>
          </cell>
          <cell r="N233">
            <v>96.099809701305446</v>
          </cell>
          <cell r="O233">
            <v>-43.368793460524003</v>
          </cell>
          <cell r="P233">
            <v>0</v>
          </cell>
          <cell r="Q233">
            <v>0</v>
          </cell>
          <cell r="R233">
            <v>0</v>
          </cell>
          <cell r="S233">
            <v>773251.53494153533</v>
          </cell>
          <cell r="T233">
            <v>186944.29</v>
          </cell>
          <cell r="U233">
            <v>1351814.1736112519</v>
          </cell>
          <cell r="V233">
            <v>10196.980236816853</v>
          </cell>
          <cell r="W233">
            <v>0</v>
          </cell>
          <cell r="X233">
            <v>1548955.4438480688</v>
          </cell>
          <cell r="Y233">
            <v>0</v>
          </cell>
          <cell r="Z233">
            <v>0</v>
          </cell>
          <cell r="AA233">
            <v>0</v>
          </cell>
          <cell r="AB233">
            <v>18497.640861808784</v>
          </cell>
          <cell r="AC233">
            <v>18497.640861808784</v>
          </cell>
          <cell r="AD233" t="str">
            <v>N/A</v>
          </cell>
          <cell r="AE233">
            <v>306602</v>
          </cell>
          <cell r="AF233">
            <v>306602</v>
          </cell>
          <cell r="AG233">
            <v>306602</v>
          </cell>
          <cell r="AH233">
            <v>306602</v>
          </cell>
          <cell r="AI233">
            <v>304052</v>
          </cell>
          <cell r="AJ233">
            <v>0</v>
          </cell>
          <cell r="AK233">
            <v>1530460</v>
          </cell>
          <cell r="AL233">
            <v>5918622</v>
          </cell>
          <cell r="AM233">
            <v>773251.53494153533</v>
          </cell>
          <cell r="AN233">
            <v>-166782.29</v>
          </cell>
          <cell r="AO233">
            <v>1343513.51298626</v>
          </cell>
          <cell r="AP233">
            <v>0</v>
          </cell>
          <cell r="AQ233">
            <v>186944.29</v>
          </cell>
          <cell r="AR233">
            <v>0</v>
          </cell>
          <cell r="AS233">
            <v>0</v>
          </cell>
          <cell r="AT233">
            <v>8055549.0479277959</v>
          </cell>
          <cell r="AU233">
            <v>1.7851645264140253E-4</v>
          </cell>
          <cell r="AV233">
            <v>0</v>
          </cell>
          <cell r="AW233">
            <v>0</v>
          </cell>
          <cell r="AY233">
            <v>0</v>
          </cell>
          <cell r="AZ233">
            <v>0</v>
          </cell>
          <cell r="BA233">
            <v>0</v>
          </cell>
          <cell r="BB233">
            <v>0</v>
          </cell>
          <cell r="BC233">
            <v>0</v>
          </cell>
          <cell r="BD233">
            <v>0</v>
          </cell>
          <cell r="BE233">
            <v>0</v>
          </cell>
          <cell r="BF233">
            <v>0</v>
          </cell>
          <cell r="BG233">
            <v>0</v>
          </cell>
          <cell r="BH233">
            <v>0</v>
          </cell>
          <cell r="BJ233">
            <v>0</v>
          </cell>
          <cell r="BL233">
            <v>0</v>
          </cell>
          <cell r="BM233">
            <v>0</v>
          </cell>
          <cell r="BN233">
            <v>0</v>
          </cell>
          <cell r="BO233">
            <v>0</v>
          </cell>
          <cell r="BQ233">
            <v>0</v>
          </cell>
          <cell r="BR233">
            <v>0</v>
          </cell>
          <cell r="BS233">
            <v>0</v>
          </cell>
          <cell r="BT233">
            <v>0</v>
          </cell>
          <cell r="CB233">
            <v>0</v>
          </cell>
          <cell r="CC233">
            <v>0</v>
          </cell>
          <cell r="CD233">
            <v>0</v>
          </cell>
          <cell r="CE233">
            <v>0</v>
          </cell>
          <cell r="CF233">
            <v>0</v>
          </cell>
          <cell r="CI233">
            <v>0</v>
          </cell>
          <cell r="CJ233">
            <v>0</v>
          </cell>
          <cell r="CK233">
            <v>0</v>
          </cell>
          <cell r="CV233">
            <v>1.8517054549559798E-4</v>
          </cell>
          <cell r="DG233">
            <v>8055548</v>
          </cell>
          <cell r="DR233">
            <v>2816867.1299999994</v>
          </cell>
          <cell r="EC233">
            <v>2.8597543399215999</v>
          </cell>
          <cell r="EN233">
            <v>2.4095909012463064E-2</v>
          </cell>
        </row>
        <row r="234">
          <cell r="B234">
            <v>36905</v>
          </cell>
          <cell r="C234" t="str">
            <v>Pamlico Community College</v>
          </cell>
          <cell r="D234">
            <v>1.694935486756108E-4</v>
          </cell>
          <cell r="E234">
            <v>293263.35985005781</v>
          </cell>
          <cell r="F234">
            <v>228664.16717896226</v>
          </cell>
          <cell r="G234">
            <v>-142563</v>
          </cell>
          <cell r="H234">
            <v>-81830.898012600112</v>
          </cell>
          <cell r="I234">
            <v>-3386.3169581357502</v>
          </cell>
          <cell r="J234">
            <v>247473.24778044273</v>
          </cell>
          <cell r="K234">
            <v>0</v>
          </cell>
          <cell r="L234">
            <v>-13002.655265381578</v>
          </cell>
          <cell r="M234">
            <v>2333.4196611661514</v>
          </cell>
          <cell r="N234">
            <v>87.963761891668497</v>
          </cell>
          <cell r="O234">
            <v>-39.697084035314809</v>
          </cell>
          <cell r="P234">
            <v>0</v>
          </cell>
          <cell r="Q234">
            <v>0</v>
          </cell>
          <cell r="R234">
            <v>0</v>
          </cell>
          <cell r="S234">
            <v>530999.59091236803</v>
          </cell>
          <cell r="T234">
            <v>28381.440000000002</v>
          </cell>
          <cell r="U234">
            <v>1237366.2389022138</v>
          </cell>
          <cell r="V234">
            <v>9333.6786446646056</v>
          </cell>
          <cell r="W234">
            <v>0</v>
          </cell>
          <cell r="X234">
            <v>1275081.3575468783</v>
          </cell>
          <cell r="Y234">
            <v>741196</v>
          </cell>
          <cell r="Z234">
            <v>0</v>
          </cell>
          <cell r="AA234">
            <v>0</v>
          </cell>
          <cell r="AB234">
            <v>16931.584790678749</v>
          </cell>
          <cell r="AC234">
            <v>758127.58479067869</v>
          </cell>
          <cell r="AD234" t="str">
            <v>N/A</v>
          </cell>
          <cell r="AE234">
            <v>103857</v>
          </cell>
          <cell r="AF234">
            <v>103857</v>
          </cell>
          <cell r="AG234">
            <v>103857</v>
          </cell>
          <cell r="AH234">
            <v>103857</v>
          </cell>
          <cell r="AI234">
            <v>101524</v>
          </cell>
          <cell r="AJ234">
            <v>0</v>
          </cell>
          <cell r="AK234">
            <v>516952</v>
          </cell>
          <cell r="AL234">
            <v>6508908</v>
          </cell>
          <cell r="AM234">
            <v>530999.59091236803</v>
          </cell>
          <cell r="AN234">
            <v>-183315.44</v>
          </cell>
          <cell r="AO234">
            <v>1229768.3327561996</v>
          </cell>
          <cell r="AP234">
            <v>0</v>
          </cell>
          <cell r="AQ234">
            <v>-712814.56</v>
          </cell>
          <cell r="AR234">
            <v>0</v>
          </cell>
          <cell r="AS234">
            <v>0</v>
          </cell>
          <cell r="AT234">
            <v>7373545.9236685671</v>
          </cell>
          <cell r="AU234">
            <v>1.9632055372632428E-4</v>
          </cell>
          <cell r="AV234">
            <v>0</v>
          </cell>
          <cell r="AW234">
            <v>0</v>
          </cell>
          <cell r="AY234">
            <v>0</v>
          </cell>
          <cell r="AZ234">
            <v>0</v>
          </cell>
          <cell r="BA234">
            <v>0</v>
          </cell>
          <cell r="BB234">
            <v>0</v>
          </cell>
          <cell r="BC234">
            <v>0</v>
          </cell>
          <cell r="BD234">
            <v>0</v>
          </cell>
          <cell r="BE234">
            <v>0</v>
          </cell>
          <cell r="BF234">
            <v>0</v>
          </cell>
          <cell r="BG234">
            <v>0</v>
          </cell>
          <cell r="BH234">
            <v>0</v>
          </cell>
          <cell r="BJ234">
            <v>0</v>
          </cell>
          <cell r="BL234">
            <v>0</v>
          </cell>
          <cell r="BM234">
            <v>0</v>
          </cell>
          <cell r="BN234">
            <v>0</v>
          </cell>
          <cell r="BO234">
            <v>0</v>
          </cell>
          <cell r="BQ234">
            <v>0</v>
          </cell>
          <cell r="BR234">
            <v>0</v>
          </cell>
          <cell r="BS234">
            <v>0</v>
          </cell>
          <cell r="BT234">
            <v>0</v>
          </cell>
          <cell r="CB234">
            <v>0</v>
          </cell>
          <cell r="CC234">
            <v>0</v>
          </cell>
          <cell r="CD234">
            <v>0</v>
          </cell>
          <cell r="CE234">
            <v>0</v>
          </cell>
          <cell r="CF234">
            <v>0</v>
          </cell>
          <cell r="CI234">
            <v>0</v>
          </cell>
          <cell r="CJ234">
            <v>0</v>
          </cell>
          <cell r="CK234">
            <v>0</v>
          </cell>
          <cell r="CV234">
            <v>1.694935486756108E-4</v>
          </cell>
          <cell r="DG234">
            <v>7373545</v>
          </cell>
          <cell r="DR234">
            <v>3036657.6600000006</v>
          </cell>
          <cell r="EC234">
            <v>2.4281778934540807</v>
          </cell>
          <cell r="EN234">
            <v>2.4095909012463064E-2</v>
          </cell>
        </row>
        <row r="235">
          <cell r="B235">
            <v>37000</v>
          </cell>
          <cell r="C235" t="str">
            <v>Elizabeth City And Pasquotank County Schools</v>
          </cell>
          <cell r="D235">
            <v>1.9540507202358863E-3</v>
          </cell>
          <cell r="E235">
            <v>3380963.37006047</v>
          </cell>
          <cell r="F235">
            <v>2636214.6763671217</v>
          </cell>
          <cell r="G235">
            <v>535482</v>
          </cell>
          <cell r="H235">
            <v>-943408.91702670197</v>
          </cell>
          <cell r="I235">
            <v>-39040.041008618718</v>
          </cell>
          <cell r="J235">
            <v>2853060.0830713031</v>
          </cell>
          <cell r="K235">
            <v>0</v>
          </cell>
          <cell r="L235">
            <v>-149904.51309108653</v>
          </cell>
          <cell r="M235">
            <v>26901.439052649916</v>
          </cell>
          <cell r="N235">
            <v>1014.1132427880202</v>
          </cell>
          <cell r="O235">
            <v>-457.6582191864469</v>
          </cell>
          <cell r="P235">
            <v>0</v>
          </cell>
          <cell r="Q235">
            <v>0</v>
          </cell>
          <cell r="R235">
            <v>0</v>
          </cell>
          <cell r="S235">
            <v>8300824.5524487384</v>
          </cell>
          <cell r="T235">
            <v>2677408.52</v>
          </cell>
          <cell r="U235">
            <v>14265300.415356515</v>
          </cell>
          <cell r="V235">
            <v>107605.75621059966</v>
          </cell>
          <cell r="W235">
            <v>0</v>
          </cell>
          <cell r="X235">
            <v>17050314.691567115</v>
          </cell>
          <cell r="Y235">
            <v>0</v>
          </cell>
          <cell r="Z235">
            <v>0</v>
          </cell>
          <cell r="AA235">
            <v>0</v>
          </cell>
          <cell r="AB235">
            <v>195200.20504309356</v>
          </cell>
          <cell r="AC235">
            <v>195200.20504309356</v>
          </cell>
          <cell r="AD235" t="str">
            <v>N/A</v>
          </cell>
          <cell r="AE235">
            <v>3376403</v>
          </cell>
          <cell r="AF235">
            <v>3376403</v>
          </cell>
          <cell r="AG235">
            <v>3376403</v>
          </cell>
          <cell r="AH235">
            <v>3376403</v>
          </cell>
          <cell r="AI235">
            <v>3349502</v>
          </cell>
          <cell r="AJ235">
            <v>0</v>
          </cell>
          <cell r="AK235">
            <v>16855114</v>
          </cell>
          <cell r="AL235">
            <v>61585438</v>
          </cell>
          <cell r="AM235">
            <v>8300824.5524487384</v>
          </cell>
          <cell r="AN235">
            <v>-1733528.52</v>
          </cell>
          <cell r="AO235">
            <v>14177705.966524022</v>
          </cell>
          <cell r="AP235">
            <v>0</v>
          </cell>
          <cell r="AQ235">
            <v>2677408.52</v>
          </cell>
          <cell r="AR235">
            <v>0</v>
          </cell>
          <cell r="AS235">
            <v>0</v>
          </cell>
          <cell r="AT235">
            <v>85007848.518972754</v>
          </cell>
          <cell r="AU235">
            <v>1.8575291550537419E-3</v>
          </cell>
          <cell r="AV235">
            <v>0</v>
          </cell>
          <cell r="AW235">
            <v>0</v>
          </cell>
          <cell r="AY235">
            <v>0</v>
          </cell>
          <cell r="AZ235">
            <v>0</v>
          </cell>
          <cell r="BA235">
            <v>0</v>
          </cell>
          <cell r="BB235">
            <v>0</v>
          </cell>
          <cell r="BC235">
            <v>0</v>
          </cell>
          <cell r="BD235">
            <v>0</v>
          </cell>
          <cell r="BE235">
            <v>0</v>
          </cell>
          <cell r="BF235">
            <v>0</v>
          </cell>
          <cell r="BG235">
            <v>0</v>
          </cell>
          <cell r="BH235">
            <v>0</v>
          </cell>
          <cell r="BJ235">
            <v>0</v>
          </cell>
          <cell r="BL235">
            <v>0</v>
          </cell>
          <cell r="BM235">
            <v>0</v>
          </cell>
          <cell r="BN235">
            <v>0</v>
          </cell>
          <cell r="BO235">
            <v>0</v>
          </cell>
          <cell r="BQ235">
            <v>0</v>
          </cell>
          <cell r="BR235">
            <v>0</v>
          </cell>
          <cell r="BS235">
            <v>0</v>
          </cell>
          <cell r="BT235">
            <v>0</v>
          </cell>
          <cell r="CB235">
            <v>0</v>
          </cell>
          <cell r="CC235">
            <v>0</v>
          </cell>
          <cell r="CD235">
            <v>0</v>
          </cell>
          <cell r="CE235">
            <v>0</v>
          </cell>
          <cell r="CF235">
            <v>0</v>
          </cell>
          <cell r="CI235">
            <v>0</v>
          </cell>
          <cell r="CJ235">
            <v>0</v>
          </cell>
          <cell r="CK235">
            <v>0</v>
          </cell>
          <cell r="CV235">
            <v>1.9540507202358863E-3</v>
          </cell>
          <cell r="DG235">
            <v>85007848</v>
          </cell>
          <cell r="DR235">
            <v>29918337.110000029</v>
          </cell>
          <cell r="EC235">
            <v>2.8413293054173998</v>
          </cell>
          <cell r="EN235">
            <v>2.4095909012463064E-2</v>
          </cell>
        </row>
        <row r="236">
          <cell r="B236">
            <v>37001</v>
          </cell>
          <cell r="C236" t="str">
            <v>N.E. ACADEMY OF AEROSPACE &amp; ADV.TECH</v>
          </cell>
          <cell r="D236">
            <v>3.1564032534837588E-5</v>
          </cell>
          <cell r="E236">
            <v>54613.136039171142</v>
          </cell>
          <cell r="F236">
            <v>42583.114630526783</v>
          </cell>
          <cell r="G236">
            <v>174684</v>
          </cell>
          <cell r="H236">
            <v>-15239.005539780484</v>
          </cell>
          <cell r="I236">
            <v>-630.61880216122563</v>
          </cell>
          <cell r="J236">
            <v>46085.846366893697</v>
          </cell>
          <cell r="K236">
            <v>0</v>
          </cell>
          <cell r="L236">
            <v>-2421.4268746078715</v>
          </cell>
          <cell r="M236">
            <v>434.54240399107442</v>
          </cell>
          <cell r="N236">
            <v>16.381101604930013</v>
          </cell>
          <cell r="O236">
            <v>-7.3926120599843115</v>
          </cell>
          <cell r="P236">
            <v>0</v>
          </cell>
          <cell r="Q236">
            <v>0</v>
          </cell>
          <cell r="R236">
            <v>0</v>
          </cell>
          <cell r="S236">
            <v>300118.57671357814</v>
          </cell>
          <cell r="T236">
            <v>873420.79</v>
          </cell>
          <cell r="U236">
            <v>230429.23183446849</v>
          </cell>
          <cell r="V236">
            <v>1738.1696159642977</v>
          </cell>
          <cell r="W236">
            <v>0</v>
          </cell>
          <cell r="X236">
            <v>1105588.1914504329</v>
          </cell>
          <cell r="Y236">
            <v>0</v>
          </cell>
          <cell r="Z236">
            <v>0</v>
          </cell>
          <cell r="AA236">
            <v>0</v>
          </cell>
          <cell r="AB236">
            <v>3153.0940108061282</v>
          </cell>
          <cell r="AC236">
            <v>3153.0940108061282</v>
          </cell>
          <cell r="AD236" t="str">
            <v>N/A</v>
          </cell>
          <cell r="AE236">
            <v>220574</v>
          </cell>
          <cell r="AF236">
            <v>220574</v>
          </cell>
          <cell r="AG236">
            <v>220574</v>
          </cell>
          <cell r="AH236">
            <v>220574</v>
          </cell>
          <cell r="AI236">
            <v>220139</v>
          </cell>
          <cell r="AJ236">
            <v>0</v>
          </cell>
          <cell r="AK236">
            <v>1102435</v>
          </cell>
          <cell r="AL236">
            <v>0</v>
          </cell>
          <cell r="AM236">
            <v>300118.57671357814</v>
          </cell>
          <cell r="AN236">
            <v>-29411.79</v>
          </cell>
          <cell r="AO236">
            <v>229014.30743962669</v>
          </cell>
          <cell r="AP236">
            <v>0</v>
          </cell>
          <cell r="AQ236">
            <v>873420.79</v>
          </cell>
          <cell r="AR236">
            <v>0</v>
          </cell>
          <cell r="AS236">
            <v>0</v>
          </cell>
          <cell r="AT236">
            <v>1373141.884153205</v>
          </cell>
          <cell r="AU236">
            <v>0</v>
          </cell>
          <cell r="AV236">
            <v>0</v>
          </cell>
          <cell r="AW236">
            <v>0</v>
          </cell>
          <cell r="AY236">
            <v>0</v>
          </cell>
          <cell r="AZ236">
            <v>0</v>
          </cell>
          <cell r="BA236">
            <v>0</v>
          </cell>
          <cell r="BB236">
            <v>0</v>
          </cell>
          <cell r="BC236">
            <v>0</v>
          </cell>
          <cell r="BD236">
            <v>0</v>
          </cell>
          <cell r="BE236">
            <v>0</v>
          </cell>
          <cell r="BF236">
            <v>0</v>
          </cell>
          <cell r="BG236">
            <v>0</v>
          </cell>
          <cell r="BH236">
            <v>0</v>
          </cell>
          <cell r="BJ236">
            <v>0</v>
          </cell>
          <cell r="BL236">
            <v>0</v>
          </cell>
          <cell r="BM236">
            <v>0</v>
          </cell>
          <cell r="BN236">
            <v>0</v>
          </cell>
          <cell r="BO236">
            <v>0</v>
          </cell>
          <cell r="BQ236">
            <v>0</v>
          </cell>
          <cell r="BR236">
            <v>0</v>
          </cell>
          <cell r="BS236">
            <v>0</v>
          </cell>
          <cell r="BT236">
            <v>0</v>
          </cell>
          <cell r="CB236">
            <v>0</v>
          </cell>
          <cell r="CC236">
            <v>0</v>
          </cell>
          <cell r="CD236">
            <v>0</v>
          </cell>
          <cell r="CE236">
            <v>0</v>
          </cell>
          <cell r="CF236">
            <v>0</v>
          </cell>
          <cell r="CI236">
            <v>0</v>
          </cell>
          <cell r="CJ236">
            <v>0</v>
          </cell>
          <cell r="CK236">
            <v>0</v>
          </cell>
          <cell r="CV236">
            <v>3.1564032534837588E-5</v>
          </cell>
          <cell r="DG236">
            <v>1373143</v>
          </cell>
          <cell r="DR236">
            <v>343321.99000000005</v>
          </cell>
          <cell r="EC236">
            <v>3.9995777724578603</v>
          </cell>
          <cell r="EN236">
            <v>2.4095909012463064E-2</v>
          </cell>
        </row>
        <row r="237">
          <cell r="B237">
            <v>37005</v>
          </cell>
          <cell r="C237" t="str">
            <v>College Of The Albemarle</v>
          </cell>
          <cell r="D237">
            <v>4.596533387831449E-4</v>
          </cell>
          <cell r="E237">
            <v>795307.4530041914</v>
          </cell>
          <cell r="F237">
            <v>620119.46015147329</v>
          </cell>
          <cell r="G237">
            <v>-141828</v>
          </cell>
          <cell r="H237">
            <v>-221919.03928510455</v>
          </cell>
          <cell r="I237">
            <v>-9183.4285620161609</v>
          </cell>
          <cell r="J237">
            <v>671128.22576802468</v>
          </cell>
          <cell r="K237">
            <v>0</v>
          </cell>
          <cell r="L237">
            <v>-35262.19111275766</v>
          </cell>
          <cell r="M237">
            <v>6328.0528752749651</v>
          </cell>
          <cell r="N237">
            <v>238.55088976167653</v>
          </cell>
          <cell r="O237">
            <v>-107.65540847640037</v>
          </cell>
          <cell r="P237">
            <v>0</v>
          </cell>
          <cell r="Q237">
            <v>0</v>
          </cell>
          <cell r="R237">
            <v>0</v>
          </cell>
          <cell r="S237">
            <v>1684821.4283203713</v>
          </cell>
          <cell r="T237">
            <v>48687.900000000023</v>
          </cell>
          <cell r="U237">
            <v>3355641.1288401233</v>
          </cell>
          <cell r="V237">
            <v>25312.21150109986</v>
          </cell>
          <cell r="W237">
            <v>0</v>
          </cell>
          <cell r="X237">
            <v>3429641.2403412228</v>
          </cell>
          <cell r="Y237">
            <v>757829</v>
          </cell>
          <cell r="Z237">
            <v>0</v>
          </cell>
          <cell r="AA237">
            <v>0</v>
          </cell>
          <cell r="AB237">
            <v>45917.142810080804</v>
          </cell>
          <cell r="AC237">
            <v>803746.14281008078</v>
          </cell>
          <cell r="AD237" t="str">
            <v>N/A</v>
          </cell>
          <cell r="AE237">
            <v>526445</v>
          </cell>
          <cell r="AF237">
            <v>526444</v>
          </cell>
          <cell r="AG237">
            <v>526444</v>
          </cell>
          <cell r="AH237">
            <v>526444</v>
          </cell>
          <cell r="AI237">
            <v>520116</v>
          </cell>
          <cell r="AJ237">
            <v>0</v>
          </cell>
          <cell r="AK237">
            <v>2625893</v>
          </cell>
          <cell r="AL237">
            <v>16148968</v>
          </cell>
          <cell r="AM237">
            <v>1684821.4283203713</v>
          </cell>
          <cell r="AN237">
            <v>-463201.9</v>
          </cell>
          <cell r="AO237">
            <v>3335036.1975311427</v>
          </cell>
          <cell r="AP237">
            <v>0</v>
          </cell>
          <cell r="AQ237">
            <v>-709141.1</v>
          </cell>
          <cell r="AR237">
            <v>0</v>
          </cell>
          <cell r="AS237">
            <v>0</v>
          </cell>
          <cell r="AT237">
            <v>19996482.625851512</v>
          </cell>
          <cell r="AU237">
            <v>4.8708232843368933E-4</v>
          </cell>
          <cell r="AV237">
            <v>0</v>
          </cell>
          <cell r="AW237">
            <v>0</v>
          </cell>
          <cell r="AY237">
            <v>0</v>
          </cell>
          <cell r="AZ237">
            <v>0</v>
          </cell>
          <cell r="BA237">
            <v>0</v>
          </cell>
          <cell r="BB237">
            <v>0</v>
          </cell>
          <cell r="BC237">
            <v>0</v>
          </cell>
          <cell r="BD237">
            <v>0</v>
          </cell>
          <cell r="BE237">
            <v>0</v>
          </cell>
          <cell r="BF237">
            <v>0</v>
          </cell>
          <cell r="BG237">
            <v>0</v>
          </cell>
          <cell r="BH237">
            <v>0</v>
          </cell>
          <cell r="BJ237">
            <v>0</v>
          </cell>
          <cell r="BL237">
            <v>0</v>
          </cell>
          <cell r="BM237">
            <v>0</v>
          </cell>
          <cell r="BN237">
            <v>0</v>
          </cell>
          <cell r="BO237">
            <v>0</v>
          </cell>
          <cell r="BQ237">
            <v>0</v>
          </cell>
          <cell r="BR237">
            <v>0</v>
          </cell>
          <cell r="BS237">
            <v>0</v>
          </cell>
          <cell r="BT237">
            <v>0</v>
          </cell>
          <cell r="CB237">
            <v>0</v>
          </cell>
          <cell r="CC237">
            <v>0</v>
          </cell>
          <cell r="CD237">
            <v>0</v>
          </cell>
          <cell r="CE237">
            <v>0</v>
          </cell>
          <cell r="CF237">
            <v>0</v>
          </cell>
          <cell r="CI237">
            <v>0</v>
          </cell>
          <cell r="CJ237">
            <v>0</v>
          </cell>
          <cell r="CK237">
            <v>0</v>
          </cell>
          <cell r="CV237">
            <v>4.596533387831449E-4</v>
          </cell>
          <cell r="DG237">
            <v>19996483</v>
          </cell>
          <cell r="DR237">
            <v>7770150.4700000007</v>
          </cell>
          <cell r="EC237">
            <v>2.5735000985122491</v>
          </cell>
          <cell r="EN237">
            <v>2.4095909012463064E-2</v>
          </cell>
        </row>
        <row r="238">
          <cell r="B238">
            <v>37100</v>
          </cell>
          <cell r="C238" t="str">
            <v>Pender County Schools</v>
          </cell>
          <cell r="D238">
            <v>2.754611115011029E-3</v>
          </cell>
          <cell r="E238">
            <v>4766119.5188881559</v>
          </cell>
          <cell r="F238">
            <v>3716252.6918438757</v>
          </cell>
          <cell r="G238">
            <v>515945</v>
          </cell>
          <cell r="H238">
            <v>-1329916.7017161979</v>
          </cell>
          <cell r="I238">
            <v>-55034.46240118354</v>
          </cell>
          <cell r="J238">
            <v>4021938.0874994793</v>
          </cell>
          <cell r="K238">
            <v>0</v>
          </cell>
          <cell r="L238">
            <v>-211319.30388233523</v>
          </cell>
          <cell r="M238">
            <v>37922.763343254344</v>
          </cell>
          <cell r="N238">
            <v>1429.5880764684239</v>
          </cell>
          <cell r="O238">
            <v>-645.15746924673306</v>
          </cell>
          <cell r="P238">
            <v>0</v>
          </cell>
          <cell r="Q238">
            <v>0</v>
          </cell>
          <cell r="R238">
            <v>0</v>
          </cell>
          <cell r="S238">
            <v>11462692.024182271</v>
          </cell>
          <cell r="T238">
            <v>2653879</v>
          </cell>
          <cell r="U238">
            <v>20109690.437497396</v>
          </cell>
          <cell r="V238">
            <v>151691.05337301738</v>
          </cell>
          <cell r="W238">
            <v>0</v>
          </cell>
          <cell r="X238">
            <v>22915260.490870412</v>
          </cell>
          <cell r="Y238">
            <v>74152.149999999907</v>
          </cell>
          <cell r="Z238">
            <v>0</v>
          </cell>
          <cell r="AA238">
            <v>0</v>
          </cell>
          <cell r="AB238">
            <v>275172.31200591772</v>
          </cell>
          <cell r="AC238">
            <v>349324.46200591762</v>
          </cell>
          <cell r="AD238" t="str">
            <v>N/A</v>
          </cell>
          <cell r="AE238">
            <v>4520772</v>
          </cell>
          <cell r="AF238">
            <v>4520771</v>
          </cell>
          <cell r="AG238">
            <v>4520771</v>
          </cell>
          <cell r="AH238">
            <v>4520771</v>
          </cell>
          <cell r="AI238">
            <v>4482849</v>
          </cell>
          <cell r="AJ238">
            <v>0</v>
          </cell>
          <cell r="AK238">
            <v>22565934</v>
          </cell>
          <cell r="AL238">
            <v>88143080</v>
          </cell>
          <cell r="AM238">
            <v>11462692.024182271</v>
          </cell>
          <cell r="AN238">
            <v>-2336761.85</v>
          </cell>
          <cell r="AO238">
            <v>19986209.178864498</v>
          </cell>
          <cell r="AP238">
            <v>0</v>
          </cell>
          <cell r="AQ238">
            <v>2579726.85</v>
          </cell>
          <cell r="AR238">
            <v>0</v>
          </cell>
          <cell r="AS238">
            <v>0</v>
          </cell>
          <cell r="AT238">
            <v>119834946.20304677</v>
          </cell>
          <cell r="AU238">
            <v>2.6585561174162693E-3</v>
          </cell>
          <cell r="AV238">
            <v>0</v>
          </cell>
          <cell r="AW238">
            <v>0</v>
          </cell>
          <cell r="AY238">
            <v>0</v>
          </cell>
          <cell r="AZ238">
            <v>0</v>
          </cell>
          <cell r="BA238">
            <v>0</v>
          </cell>
          <cell r="BB238">
            <v>0</v>
          </cell>
          <cell r="BC238">
            <v>0</v>
          </cell>
          <cell r="BD238">
            <v>0</v>
          </cell>
          <cell r="BE238">
            <v>0</v>
          </cell>
          <cell r="BF238">
            <v>0</v>
          </cell>
          <cell r="BG238">
            <v>0</v>
          </cell>
          <cell r="BH238">
            <v>0</v>
          </cell>
          <cell r="BJ238">
            <v>0</v>
          </cell>
          <cell r="BL238">
            <v>0</v>
          </cell>
          <cell r="BM238">
            <v>0</v>
          </cell>
          <cell r="BN238">
            <v>0</v>
          </cell>
          <cell r="BO238">
            <v>0</v>
          </cell>
          <cell r="BQ238">
            <v>0</v>
          </cell>
          <cell r="BR238">
            <v>0</v>
          </cell>
          <cell r="BS238">
            <v>0</v>
          </cell>
          <cell r="BT238">
            <v>0</v>
          </cell>
          <cell r="CB238">
            <v>0</v>
          </cell>
          <cell r="CC238">
            <v>0</v>
          </cell>
          <cell r="CD238">
            <v>0</v>
          </cell>
          <cell r="CE238">
            <v>0</v>
          </cell>
          <cell r="CF238">
            <v>0</v>
          </cell>
          <cell r="CI238">
            <v>0</v>
          </cell>
          <cell r="CJ238">
            <v>0</v>
          </cell>
          <cell r="CK238">
            <v>0</v>
          </cell>
          <cell r="CV238">
            <v>2.754611115011029E-3</v>
          </cell>
          <cell r="DG238">
            <v>119834946</v>
          </cell>
          <cell r="DR238">
            <v>39904202.460000046</v>
          </cell>
          <cell r="EC238">
            <v>3.0030658079214212</v>
          </cell>
          <cell r="EN238">
            <v>2.4095909012463064E-2</v>
          </cell>
        </row>
        <row r="239">
          <cell r="B239">
            <v>37200</v>
          </cell>
          <cell r="C239" t="str">
            <v>Perquimans County Schools</v>
          </cell>
          <cell r="D239">
            <v>6.2291965627409203E-4</v>
          </cell>
          <cell r="E239">
            <v>1077796.2509075131</v>
          </cell>
          <cell r="F239">
            <v>840382.454284037</v>
          </cell>
          <cell r="G239">
            <v>-13319</v>
          </cell>
          <cell r="H239">
            <v>-300743.45165884198</v>
          </cell>
          <cell r="I239">
            <v>-12445.331471784695</v>
          </cell>
          <cell r="J239">
            <v>909509.25064092898</v>
          </cell>
          <cell r="K239">
            <v>0</v>
          </cell>
          <cell r="L239">
            <v>-47787.125892700686</v>
          </cell>
          <cell r="M239">
            <v>8575.742172102995</v>
          </cell>
          <cell r="N239">
            <v>323.28284321312827</v>
          </cell>
          <cell r="O239">
            <v>-145.8940126959551</v>
          </cell>
          <cell r="P239">
            <v>0</v>
          </cell>
          <cell r="Q239">
            <v>0</v>
          </cell>
          <cell r="R239">
            <v>0</v>
          </cell>
          <cell r="S239">
            <v>2462146.1778117716</v>
          </cell>
          <cell r="T239">
            <v>15891.79999999993</v>
          </cell>
          <cell r="U239">
            <v>4547546.2532046447</v>
          </cell>
          <cell r="V239">
            <v>34302.96868841198</v>
          </cell>
          <cell r="W239">
            <v>0</v>
          </cell>
          <cell r="X239">
            <v>4597741.0218930561</v>
          </cell>
          <cell r="Y239">
            <v>82486</v>
          </cell>
          <cell r="Z239">
            <v>0</v>
          </cell>
          <cell r="AA239">
            <v>0</v>
          </cell>
          <cell r="AB239">
            <v>62226.657358923476</v>
          </cell>
          <cell r="AC239">
            <v>144712.65735892346</v>
          </cell>
          <cell r="AD239" t="str">
            <v>N/A</v>
          </cell>
          <cell r="AE239">
            <v>892321</v>
          </cell>
          <cell r="AF239">
            <v>892321</v>
          </cell>
          <cell r="AG239">
            <v>892321</v>
          </cell>
          <cell r="AH239">
            <v>892321</v>
          </cell>
          <cell r="AI239">
            <v>883745</v>
          </cell>
          <cell r="AJ239">
            <v>0</v>
          </cell>
          <cell r="AK239">
            <v>4453029</v>
          </cell>
          <cell r="AL239">
            <v>20751568</v>
          </cell>
          <cell r="AM239">
            <v>2462146.1778117716</v>
          </cell>
          <cell r="AN239">
            <v>-567620.79999999993</v>
          </cell>
          <cell r="AO239">
            <v>4519622.5645341333</v>
          </cell>
          <cell r="AP239">
            <v>0</v>
          </cell>
          <cell r="AQ239">
            <v>-66594.20000000007</v>
          </cell>
          <cell r="AR239">
            <v>0</v>
          </cell>
          <cell r="AS239">
            <v>0</v>
          </cell>
          <cell r="AT239">
            <v>27099121.742345903</v>
          </cell>
          <cell r="AU239">
            <v>6.2590514962913239E-4</v>
          </cell>
          <cell r="AV239">
            <v>0</v>
          </cell>
          <cell r="AW239">
            <v>0</v>
          </cell>
          <cell r="AY239">
            <v>0</v>
          </cell>
          <cell r="AZ239">
            <v>0</v>
          </cell>
          <cell r="BA239">
            <v>0</v>
          </cell>
          <cell r="BB239">
            <v>0</v>
          </cell>
          <cell r="BC239">
            <v>0</v>
          </cell>
          <cell r="BD239">
            <v>0</v>
          </cell>
          <cell r="BE239">
            <v>0</v>
          </cell>
          <cell r="BF239">
            <v>0</v>
          </cell>
          <cell r="BG239">
            <v>0</v>
          </cell>
          <cell r="BH239">
            <v>0</v>
          </cell>
          <cell r="BJ239">
            <v>0</v>
          </cell>
          <cell r="BL239">
            <v>0</v>
          </cell>
          <cell r="BM239">
            <v>0</v>
          </cell>
          <cell r="BN239">
            <v>0</v>
          </cell>
          <cell r="BO239">
            <v>0</v>
          </cell>
          <cell r="BQ239">
            <v>0</v>
          </cell>
          <cell r="BR239">
            <v>0</v>
          </cell>
          <cell r="BS239">
            <v>0</v>
          </cell>
          <cell r="BT239">
            <v>0</v>
          </cell>
          <cell r="CB239">
            <v>0</v>
          </cell>
          <cell r="CC239">
            <v>0</v>
          </cell>
          <cell r="CD239">
            <v>0</v>
          </cell>
          <cell r="CE239">
            <v>0</v>
          </cell>
          <cell r="CF239">
            <v>0</v>
          </cell>
          <cell r="CI239">
            <v>0</v>
          </cell>
          <cell r="CJ239">
            <v>0</v>
          </cell>
          <cell r="CK239">
            <v>0</v>
          </cell>
          <cell r="CV239">
            <v>6.2291965627409203E-4</v>
          </cell>
          <cell r="DG239">
            <v>27099122</v>
          </cell>
          <cell r="DR239">
            <v>9714594.7999999952</v>
          </cell>
          <cell r="EC239">
            <v>2.7895267438226052</v>
          </cell>
          <cell r="EN239">
            <v>2.4095909012463064E-2</v>
          </cell>
        </row>
        <row r="240">
          <cell r="B240">
            <v>37300</v>
          </cell>
          <cell r="C240" t="str">
            <v>Person County Schools</v>
          </cell>
          <cell r="D240">
            <v>1.6377178690144558E-3</v>
          </cell>
          <cell r="E240">
            <v>2833633.7784328088</v>
          </cell>
          <cell r="F240">
            <v>2209449.2416877579</v>
          </cell>
          <cell r="G240">
            <v>112004</v>
          </cell>
          <cell r="H240">
            <v>-790684.51253695926</v>
          </cell>
          <cell r="I240">
            <v>-32720.016990732875</v>
          </cell>
          <cell r="J240">
            <v>2391190.4798733634</v>
          </cell>
          <cell r="K240">
            <v>0</v>
          </cell>
          <cell r="L240">
            <v>-125637.11739557495</v>
          </cell>
          <cell r="M240">
            <v>22546.481000968939</v>
          </cell>
          <cell r="N240">
            <v>849.94281966112226</v>
          </cell>
          <cell r="O240">
            <v>-383.5699021018757</v>
          </cell>
          <cell r="P240">
            <v>0</v>
          </cell>
          <cell r="Q240">
            <v>0</v>
          </cell>
          <cell r="R240">
            <v>0</v>
          </cell>
          <cell r="S240">
            <v>6620248.7069891915</v>
          </cell>
          <cell r="T240">
            <v>578585</v>
          </cell>
          <cell r="U240">
            <v>11955952.399366817</v>
          </cell>
          <cell r="V240">
            <v>90185.924003875756</v>
          </cell>
          <cell r="W240">
            <v>0</v>
          </cell>
          <cell r="X240">
            <v>12624723.323370691</v>
          </cell>
          <cell r="Y240">
            <v>18567.469999999972</v>
          </cell>
          <cell r="Z240">
            <v>0</v>
          </cell>
          <cell r="AA240">
            <v>0</v>
          </cell>
          <cell r="AB240">
            <v>163600.08495366437</v>
          </cell>
          <cell r="AC240">
            <v>182167.55495366434</v>
          </cell>
          <cell r="AD240" t="str">
            <v>N/A</v>
          </cell>
          <cell r="AE240">
            <v>2493021</v>
          </cell>
          <cell r="AF240">
            <v>2493020</v>
          </cell>
          <cell r="AG240">
            <v>2493020</v>
          </cell>
          <cell r="AH240">
            <v>2493020</v>
          </cell>
          <cell r="AI240">
            <v>2470473</v>
          </cell>
          <cell r="AJ240">
            <v>0</v>
          </cell>
          <cell r="AK240">
            <v>12442554</v>
          </cell>
          <cell r="AL240">
            <v>53603404</v>
          </cell>
          <cell r="AM240">
            <v>6620248.7069891915</v>
          </cell>
          <cell r="AN240">
            <v>-1419914.53</v>
          </cell>
          <cell r="AO240">
            <v>11882538.238417029</v>
          </cell>
          <cell r="AP240">
            <v>0</v>
          </cell>
          <cell r="AQ240">
            <v>560017.53</v>
          </cell>
          <cell r="AR240">
            <v>0</v>
          </cell>
          <cell r="AS240">
            <v>0</v>
          </cell>
          <cell r="AT240">
            <v>71246293.945406228</v>
          </cell>
          <cell r="AU240">
            <v>1.6167764569411669E-3</v>
          </cell>
          <cell r="AV240">
            <v>0</v>
          </cell>
          <cell r="AW240">
            <v>0</v>
          </cell>
          <cell r="AY240">
            <v>0</v>
          </cell>
          <cell r="AZ240">
            <v>0</v>
          </cell>
          <cell r="BA240">
            <v>0</v>
          </cell>
          <cell r="BB240">
            <v>0</v>
          </cell>
          <cell r="BC240">
            <v>0</v>
          </cell>
          <cell r="BD240">
            <v>0</v>
          </cell>
          <cell r="BE240">
            <v>0</v>
          </cell>
          <cell r="BF240">
            <v>0</v>
          </cell>
          <cell r="BG240">
            <v>0</v>
          </cell>
          <cell r="BH240">
            <v>0</v>
          </cell>
          <cell r="BJ240">
            <v>0</v>
          </cell>
          <cell r="BL240">
            <v>0</v>
          </cell>
          <cell r="BM240">
            <v>0</v>
          </cell>
          <cell r="BN240">
            <v>0</v>
          </cell>
          <cell r="BO240">
            <v>0</v>
          </cell>
          <cell r="BQ240">
            <v>0</v>
          </cell>
          <cell r="BR240">
            <v>0</v>
          </cell>
          <cell r="BS240">
            <v>0</v>
          </cell>
          <cell r="BT240">
            <v>0</v>
          </cell>
          <cell r="CB240">
            <v>0</v>
          </cell>
          <cell r="CC240">
            <v>0</v>
          </cell>
          <cell r="CD240">
            <v>0</v>
          </cell>
          <cell r="CE240">
            <v>0</v>
          </cell>
          <cell r="CF240">
            <v>0</v>
          </cell>
          <cell r="CI240">
            <v>0</v>
          </cell>
          <cell r="CJ240">
            <v>0</v>
          </cell>
          <cell r="CK240">
            <v>0</v>
          </cell>
          <cell r="CV240">
            <v>1.6377178690144558E-3</v>
          </cell>
          <cell r="DG240">
            <v>71246294</v>
          </cell>
          <cell r="DR240">
            <v>23993814.67999997</v>
          </cell>
          <cell r="EC240">
            <v>2.969360851961039</v>
          </cell>
          <cell r="EN240">
            <v>2.4095909012463064E-2</v>
          </cell>
        </row>
        <row r="241">
          <cell r="B241">
            <v>37301</v>
          </cell>
          <cell r="C241" t="str">
            <v>Roxboro Community School</v>
          </cell>
          <cell r="D241">
            <v>1.7931735082704975E-4</v>
          </cell>
          <cell r="E241">
            <v>310260.82817817107</v>
          </cell>
          <cell r="F241">
            <v>241917.48304285345</v>
          </cell>
          <cell r="G241">
            <v>14926</v>
          </cell>
          <cell r="H241">
            <v>-86573.795652255445</v>
          </cell>
          <cell r="I241">
            <v>-3582.5870113544484</v>
          </cell>
          <cell r="J241">
            <v>261816.733081007</v>
          </cell>
          <cell r="K241">
            <v>0</v>
          </cell>
          <cell r="L241">
            <v>-13756.285794499498</v>
          </cell>
          <cell r="M241">
            <v>2468.6640599452803</v>
          </cell>
          <cell r="N241">
            <v>93.062118732222274</v>
          </cell>
          <cell r="O241">
            <v>-41.997916737203319</v>
          </cell>
          <cell r="P241">
            <v>0</v>
          </cell>
          <cell r="Q241">
            <v>0</v>
          </cell>
          <cell r="R241">
            <v>0</v>
          </cell>
          <cell r="S241">
            <v>727528.10410586244</v>
          </cell>
          <cell r="T241">
            <v>86431</v>
          </cell>
          <cell r="U241">
            <v>1309083.665405035</v>
          </cell>
          <cell r="V241">
            <v>9874.6562397811213</v>
          </cell>
          <cell r="W241">
            <v>0</v>
          </cell>
          <cell r="X241">
            <v>1405389.3216448161</v>
          </cell>
          <cell r="Y241">
            <v>11798.450000000012</v>
          </cell>
          <cell r="Z241">
            <v>0</v>
          </cell>
          <cell r="AA241">
            <v>0</v>
          </cell>
          <cell r="AB241">
            <v>17912.935056772243</v>
          </cell>
          <cell r="AC241">
            <v>29711.385056772255</v>
          </cell>
          <cell r="AD241" t="str">
            <v>N/A</v>
          </cell>
          <cell r="AE241">
            <v>275629</v>
          </cell>
          <cell r="AF241">
            <v>275629</v>
          </cell>
          <cell r="AG241">
            <v>275629</v>
          </cell>
          <cell r="AH241">
            <v>275629</v>
          </cell>
          <cell r="AI241">
            <v>273160</v>
          </cell>
          <cell r="AJ241">
            <v>0</v>
          </cell>
          <cell r="AK241">
            <v>1375676</v>
          </cell>
          <cell r="AL241">
            <v>5841459</v>
          </cell>
          <cell r="AM241">
            <v>727528.10410586244</v>
          </cell>
          <cell r="AN241">
            <v>-143750.54999999999</v>
          </cell>
          <cell r="AO241">
            <v>1301045.386588044</v>
          </cell>
          <cell r="AP241">
            <v>0</v>
          </cell>
          <cell r="AQ241">
            <v>74632.549999999988</v>
          </cell>
          <cell r="AR241">
            <v>0</v>
          </cell>
          <cell r="AS241">
            <v>0</v>
          </cell>
          <cell r="AT241">
            <v>7800914.4906939073</v>
          </cell>
          <cell r="AU241">
            <v>1.7618907416997172E-4</v>
          </cell>
          <cell r="AV241">
            <v>0</v>
          </cell>
          <cell r="AW241">
            <v>0</v>
          </cell>
          <cell r="AY241">
            <v>0</v>
          </cell>
          <cell r="AZ241">
            <v>0</v>
          </cell>
          <cell r="BA241">
            <v>0</v>
          </cell>
          <cell r="BB241">
            <v>0</v>
          </cell>
          <cell r="BC241">
            <v>0</v>
          </cell>
          <cell r="BD241">
            <v>0</v>
          </cell>
          <cell r="BE241">
            <v>0</v>
          </cell>
          <cell r="BF241">
            <v>0</v>
          </cell>
          <cell r="BG241">
            <v>0</v>
          </cell>
          <cell r="BH241">
            <v>0</v>
          </cell>
          <cell r="BJ241">
            <v>0</v>
          </cell>
          <cell r="BL241">
            <v>0</v>
          </cell>
          <cell r="BM241">
            <v>0</v>
          </cell>
          <cell r="BN241">
            <v>0</v>
          </cell>
          <cell r="BO241">
            <v>0</v>
          </cell>
          <cell r="BQ241">
            <v>0</v>
          </cell>
          <cell r="BR241">
            <v>0</v>
          </cell>
          <cell r="BS241">
            <v>0</v>
          </cell>
          <cell r="BT241">
            <v>0</v>
          </cell>
          <cell r="CB241">
            <v>0</v>
          </cell>
          <cell r="CC241">
            <v>0</v>
          </cell>
          <cell r="CD241">
            <v>0</v>
          </cell>
          <cell r="CE241">
            <v>0</v>
          </cell>
          <cell r="CF241">
            <v>0</v>
          </cell>
          <cell r="CI241">
            <v>0</v>
          </cell>
          <cell r="CJ241">
            <v>0</v>
          </cell>
          <cell r="CK241">
            <v>0</v>
          </cell>
          <cell r="CV241">
            <v>1.7931735082704975E-4</v>
          </cell>
          <cell r="DG241">
            <v>7800914</v>
          </cell>
          <cell r="DR241">
            <v>2604506.2000000002</v>
          </cell>
          <cell r="EC241">
            <v>2.995160464582499</v>
          </cell>
          <cell r="EN241">
            <v>2.4095909012463064E-2</v>
          </cell>
        </row>
        <row r="242">
          <cell r="B242">
            <v>37305</v>
          </cell>
          <cell r="C242" t="str">
            <v>Piedmont Community College</v>
          </cell>
          <cell r="D242">
            <v>4.8043594409186781E-4</v>
          </cell>
          <cell r="E242">
            <v>831266.2060475793</v>
          </cell>
          <cell r="F242">
            <v>648157.3245531643</v>
          </cell>
          <cell r="G242">
            <v>-442300</v>
          </cell>
          <cell r="H242">
            <v>-231952.80911730669</v>
          </cell>
          <cell r="I242">
            <v>-9598.6448893694942</v>
          </cell>
          <cell r="J242">
            <v>701472.38265940023</v>
          </cell>
          <cell r="K242">
            <v>0</v>
          </cell>
          <cell r="L242">
            <v>-36856.523489755666</v>
          </cell>
          <cell r="M242">
            <v>6614.1672449165053</v>
          </cell>
          <cell r="N242">
            <v>249.33664626479757</v>
          </cell>
          <cell r="O242">
            <v>-112.52290246575636</v>
          </cell>
          <cell r="P242">
            <v>0</v>
          </cell>
          <cell r="Q242">
            <v>0</v>
          </cell>
          <cell r="R242">
            <v>0</v>
          </cell>
          <cell r="S242">
            <v>1466938.9167524278</v>
          </cell>
          <cell r="T242">
            <v>69136.13</v>
          </cell>
          <cell r="U242">
            <v>3507361.9132970013</v>
          </cell>
          <cell r="V242">
            <v>26456.668979666021</v>
          </cell>
          <cell r="W242">
            <v>0</v>
          </cell>
          <cell r="X242">
            <v>3602954.7122766674</v>
          </cell>
          <cell r="Y242">
            <v>2280634</v>
          </cell>
          <cell r="Z242">
            <v>0</v>
          </cell>
          <cell r="AA242">
            <v>0</v>
          </cell>
          <cell r="AB242">
            <v>47993.224446847467</v>
          </cell>
          <cell r="AC242">
            <v>2328627.2244468476</v>
          </cell>
          <cell r="AD242" t="str">
            <v>N/A</v>
          </cell>
          <cell r="AE242">
            <v>256188</v>
          </cell>
          <cell r="AF242">
            <v>256188</v>
          </cell>
          <cell r="AG242">
            <v>256188</v>
          </cell>
          <cell r="AH242">
            <v>256188</v>
          </cell>
          <cell r="AI242">
            <v>249574</v>
          </cell>
          <cell r="AJ242">
            <v>0</v>
          </cell>
          <cell r="AK242">
            <v>1274326</v>
          </cell>
          <cell r="AL242">
            <v>18665371</v>
          </cell>
          <cell r="AM242">
            <v>1466938.9167524278</v>
          </cell>
          <cell r="AN242">
            <v>-506041.13</v>
          </cell>
          <cell r="AO242">
            <v>3485825.3578298199</v>
          </cell>
          <cell r="AP242">
            <v>0</v>
          </cell>
          <cell r="AQ242">
            <v>-2211497.87</v>
          </cell>
          <cell r="AR242">
            <v>0</v>
          </cell>
          <cell r="AS242">
            <v>0</v>
          </cell>
          <cell r="AT242">
            <v>20900596.274582248</v>
          </cell>
          <cell r="AU242">
            <v>5.6298165415007942E-4</v>
          </cell>
          <cell r="AV242">
            <v>0</v>
          </cell>
          <cell r="AW242">
            <v>0</v>
          </cell>
          <cell r="AY242">
            <v>0</v>
          </cell>
          <cell r="AZ242">
            <v>0</v>
          </cell>
          <cell r="BA242">
            <v>0</v>
          </cell>
          <cell r="BB242">
            <v>0</v>
          </cell>
          <cell r="BC242">
            <v>0</v>
          </cell>
          <cell r="BD242">
            <v>0</v>
          </cell>
          <cell r="BE242">
            <v>0</v>
          </cell>
          <cell r="BF242">
            <v>0</v>
          </cell>
          <cell r="BG242">
            <v>0</v>
          </cell>
          <cell r="BH242">
            <v>0</v>
          </cell>
          <cell r="BJ242">
            <v>0</v>
          </cell>
          <cell r="BL242">
            <v>0</v>
          </cell>
          <cell r="BM242">
            <v>0</v>
          </cell>
          <cell r="BN242">
            <v>0</v>
          </cell>
          <cell r="BO242">
            <v>0</v>
          </cell>
          <cell r="BQ242">
            <v>0</v>
          </cell>
          <cell r="BR242">
            <v>0</v>
          </cell>
          <cell r="BS242">
            <v>0</v>
          </cell>
          <cell r="BT242">
            <v>0</v>
          </cell>
          <cell r="CB242">
            <v>0</v>
          </cell>
          <cell r="CC242">
            <v>0</v>
          </cell>
          <cell r="CD242">
            <v>0</v>
          </cell>
          <cell r="CE242">
            <v>0</v>
          </cell>
          <cell r="CF242">
            <v>0</v>
          </cell>
          <cell r="CI242">
            <v>0</v>
          </cell>
          <cell r="CJ242">
            <v>0</v>
          </cell>
          <cell r="CK242">
            <v>0</v>
          </cell>
          <cell r="CV242">
            <v>4.8043594409186781E-4</v>
          </cell>
          <cell r="DG242">
            <v>20900597</v>
          </cell>
          <cell r="DR242">
            <v>8940572.0300000012</v>
          </cell>
          <cell r="EC242">
            <v>2.3377248043937517</v>
          </cell>
          <cell r="EN242">
            <v>2.4095909012463064E-2</v>
          </cell>
        </row>
        <row r="243">
          <cell r="B243">
            <v>37400</v>
          </cell>
          <cell r="C243" t="str">
            <v>Pitt County Schools</v>
          </cell>
          <cell r="D243">
            <v>8.0746685606175768E-3</v>
          </cell>
          <cell r="E243">
            <v>13971059.372262018</v>
          </cell>
          <cell r="F243">
            <v>10893555.395394547</v>
          </cell>
          <cell r="G243">
            <v>199670</v>
          </cell>
          <cell r="H243">
            <v>-3898422.0026807711</v>
          </cell>
          <cell r="I243">
            <v>-161324.05800575143</v>
          </cell>
          <cell r="J243">
            <v>11789619.540452775</v>
          </cell>
          <cell r="K243">
            <v>0</v>
          </cell>
          <cell r="L243">
            <v>-619446.1824435977</v>
          </cell>
          <cell r="M243">
            <v>111164.05623676958</v>
          </cell>
          <cell r="N243">
            <v>4190.5914895893102</v>
          </cell>
          <cell r="O243">
            <v>-1891.1681235822427</v>
          </cell>
          <cell r="P243">
            <v>0</v>
          </cell>
          <cell r="Q243">
            <v>0</v>
          </cell>
          <cell r="R243">
            <v>0</v>
          </cell>
          <cell r="S243">
            <v>32288175.544582002</v>
          </cell>
          <cell r="T243">
            <v>1466652</v>
          </cell>
          <cell r="U243">
            <v>58948097.702263869</v>
          </cell>
          <cell r="V243">
            <v>444656.22494707833</v>
          </cell>
          <cell r="W243">
            <v>0</v>
          </cell>
          <cell r="X243">
            <v>60859405.927210949</v>
          </cell>
          <cell r="Y243">
            <v>468304.48000000045</v>
          </cell>
          <cell r="Z243">
            <v>0</v>
          </cell>
          <cell r="AA243">
            <v>0</v>
          </cell>
          <cell r="AB243">
            <v>806620.29002875707</v>
          </cell>
          <cell r="AC243">
            <v>1274924.7700287574</v>
          </cell>
          <cell r="AD243" t="str">
            <v>N/A</v>
          </cell>
          <cell r="AE243">
            <v>11939129</v>
          </cell>
          <cell r="AF243">
            <v>11939130</v>
          </cell>
          <cell r="AG243">
            <v>11939130</v>
          </cell>
          <cell r="AH243">
            <v>11939130</v>
          </cell>
          <cell r="AI243">
            <v>11827965</v>
          </cell>
          <cell r="AJ243">
            <v>0</v>
          </cell>
          <cell r="AK243">
            <v>59584484</v>
          </cell>
          <cell r="AL243">
            <v>265951560</v>
          </cell>
          <cell r="AM243">
            <v>32288175.544582002</v>
          </cell>
          <cell r="AN243">
            <v>-6548688.5199999996</v>
          </cell>
          <cell r="AO243">
            <v>58586133.637182198</v>
          </cell>
          <cell r="AP243">
            <v>0</v>
          </cell>
          <cell r="AQ243">
            <v>998347.51999999955</v>
          </cell>
          <cell r="AR243">
            <v>0</v>
          </cell>
          <cell r="AS243">
            <v>0</v>
          </cell>
          <cell r="AT243">
            <v>351275528.18176419</v>
          </cell>
          <cell r="AU243">
            <v>8.0215842587854757E-3</v>
          </cell>
          <cell r="AV243">
            <v>0</v>
          </cell>
          <cell r="AW243">
            <v>0</v>
          </cell>
          <cell r="AY243">
            <v>0</v>
          </cell>
          <cell r="AZ243">
            <v>0</v>
          </cell>
          <cell r="BA243">
            <v>0</v>
          </cell>
          <cell r="BB243">
            <v>0</v>
          </cell>
          <cell r="BC243">
            <v>0</v>
          </cell>
          <cell r="BD243">
            <v>0</v>
          </cell>
          <cell r="BE243">
            <v>0</v>
          </cell>
          <cell r="BF243">
            <v>0</v>
          </cell>
          <cell r="BG243">
            <v>0</v>
          </cell>
          <cell r="BH243">
            <v>0</v>
          </cell>
          <cell r="BJ243">
            <v>0</v>
          </cell>
          <cell r="BL243">
            <v>0</v>
          </cell>
          <cell r="BM243">
            <v>0</v>
          </cell>
          <cell r="BN243">
            <v>0</v>
          </cell>
          <cell r="BO243">
            <v>0</v>
          </cell>
          <cell r="BQ243">
            <v>0</v>
          </cell>
          <cell r="BR243">
            <v>0</v>
          </cell>
          <cell r="BS243">
            <v>0</v>
          </cell>
          <cell r="BT243">
            <v>0</v>
          </cell>
          <cell r="CB243">
            <v>0</v>
          </cell>
          <cell r="CC243">
            <v>0</v>
          </cell>
          <cell r="CD243">
            <v>0</v>
          </cell>
          <cell r="CE243">
            <v>0</v>
          </cell>
          <cell r="CF243">
            <v>0</v>
          </cell>
          <cell r="CI243">
            <v>0</v>
          </cell>
          <cell r="CJ243">
            <v>0</v>
          </cell>
          <cell r="CK243">
            <v>0</v>
          </cell>
          <cell r="CV243">
            <v>8.0746685606175768E-3</v>
          </cell>
          <cell r="DG243">
            <v>351275528</v>
          </cell>
          <cell r="DR243">
            <v>113908109.3899996</v>
          </cell>
          <cell r="EC243">
            <v>3.083850042645337</v>
          </cell>
          <cell r="EN243">
            <v>2.4095909012463064E-2</v>
          </cell>
        </row>
        <row r="244">
          <cell r="B244">
            <v>37405</v>
          </cell>
          <cell r="C244" t="str">
            <v>Pitt Community College</v>
          </cell>
          <cell r="D244">
            <v>1.7930074196734541E-3</v>
          </cell>
          <cell r="E244">
            <v>3102320.9097821135</v>
          </cell>
          <cell r="F244">
            <v>2418950.759890053</v>
          </cell>
          <cell r="G244">
            <v>421243</v>
          </cell>
          <cell r="H244">
            <v>-865657.76952339185</v>
          </cell>
          <cell r="I244">
            <v>-35822.551824222472</v>
          </cell>
          <cell r="J244">
            <v>2617924.8290461339</v>
          </cell>
          <cell r="K244">
            <v>0</v>
          </cell>
          <cell r="L244">
            <v>-137550.11649974386</v>
          </cell>
          <cell r="M244">
            <v>24684.354055800464</v>
          </cell>
          <cell r="N244">
            <v>930.53499066212919</v>
          </cell>
          <cell r="O244">
            <v>-419.94026776171967</v>
          </cell>
          <cell r="P244">
            <v>0</v>
          </cell>
          <cell r="Q244">
            <v>0</v>
          </cell>
          <cell r="R244">
            <v>0</v>
          </cell>
          <cell r="S244">
            <v>7546604.0096496437</v>
          </cell>
          <cell r="T244">
            <v>2131272</v>
          </cell>
          <cell r="U244">
            <v>13089624.14523067</v>
          </cell>
          <cell r="V244">
            <v>98737.416223201857</v>
          </cell>
          <cell r="W244">
            <v>0</v>
          </cell>
          <cell r="X244">
            <v>15319633.561453871</v>
          </cell>
          <cell r="Y244">
            <v>25060.489999999991</v>
          </cell>
          <cell r="Z244">
            <v>0</v>
          </cell>
          <cell r="AA244">
            <v>0</v>
          </cell>
          <cell r="AB244">
            <v>179112.75912111232</v>
          </cell>
          <cell r="AC244">
            <v>204173.24912111231</v>
          </cell>
          <cell r="AD244" t="str">
            <v>N/A</v>
          </cell>
          <cell r="AE244">
            <v>3028029</v>
          </cell>
          <cell r="AF244">
            <v>3028030</v>
          </cell>
          <cell r="AG244">
            <v>3028030</v>
          </cell>
          <cell r="AH244">
            <v>3028030</v>
          </cell>
          <cell r="AI244">
            <v>3003345</v>
          </cell>
          <cell r="AJ244">
            <v>0</v>
          </cell>
          <cell r="AK244">
            <v>15115464</v>
          </cell>
          <cell r="AL244">
            <v>56888725</v>
          </cell>
          <cell r="AM244">
            <v>7546604.0096496437</v>
          </cell>
          <cell r="AN244">
            <v>-1548872.51</v>
          </cell>
          <cell r="AO244">
            <v>13009248.802332761</v>
          </cell>
          <cell r="AP244">
            <v>0</v>
          </cell>
          <cell r="AQ244">
            <v>2106211.5099999998</v>
          </cell>
          <cell r="AR244">
            <v>0</v>
          </cell>
          <cell r="AS244">
            <v>0</v>
          </cell>
          <cell r="AT244">
            <v>78001916.811982408</v>
          </cell>
          <cell r="AU244">
            <v>1.7158677328418088E-3</v>
          </cell>
          <cell r="AV244">
            <v>0</v>
          </cell>
          <cell r="AW244">
            <v>0</v>
          </cell>
          <cell r="AY244">
            <v>0</v>
          </cell>
          <cell r="AZ244">
            <v>0</v>
          </cell>
          <cell r="BA244">
            <v>0</v>
          </cell>
          <cell r="BB244">
            <v>0</v>
          </cell>
          <cell r="BC244">
            <v>0</v>
          </cell>
          <cell r="BD244">
            <v>0</v>
          </cell>
          <cell r="BE244">
            <v>0</v>
          </cell>
          <cell r="BF244">
            <v>0</v>
          </cell>
          <cell r="BG244">
            <v>0</v>
          </cell>
          <cell r="BH244">
            <v>0</v>
          </cell>
          <cell r="BJ244">
            <v>0</v>
          </cell>
          <cell r="BL244">
            <v>0</v>
          </cell>
          <cell r="BM244">
            <v>0</v>
          </cell>
          <cell r="BN244">
            <v>0</v>
          </cell>
          <cell r="BO244">
            <v>0</v>
          </cell>
          <cell r="BQ244">
            <v>0</v>
          </cell>
          <cell r="BR244">
            <v>0</v>
          </cell>
          <cell r="BS244">
            <v>0</v>
          </cell>
          <cell r="BT244">
            <v>0</v>
          </cell>
          <cell r="CB244">
            <v>0</v>
          </cell>
          <cell r="CC244">
            <v>0</v>
          </cell>
          <cell r="CD244">
            <v>0</v>
          </cell>
          <cell r="CE244">
            <v>0</v>
          </cell>
          <cell r="CF244">
            <v>0</v>
          </cell>
          <cell r="CI244">
            <v>0</v>
          </cell>
          <cell r="CJ244">
            <v>0</v>
          </cell>
          <cell r="CK244">
            <v>0</v>
          </cell>
          <cell r="CV244">
            <v>1.7930074196734541E-3</v>
          </cell>
          <cell r="DG244">
            <v>78001917</v>
          </cell>
          <cell r="DR244">
            <v>26844527.370000001</v>
          </cell>
          <cell r="EC244">
            <v>2.9056915744834733</v>
          </cell>
          <cell r="EN244">
            <v>2.4095909012463064E-2</v>
          </cell>
        </row>
        <row r="245">
          <cell r="B245">
            <v>37500</v>
          </cell>
          <cell r="C245" t="str">
            <v>Polk County Schools</v>
          </cell>
          <cell r="D245">
            <v>9.118318190722808E-4</v>
          </cell>
          <cell r="E245">
            <v>1577681.6579084671</v>
          </cell>
          <cell r="F245">
            <v>1230154.5701570632</v>
          </cell>
          <cell r="G245">
            <v>-137069</v>
          </cell>
          <cell r="H245">
            <v>-440229.24278937042</v>
          </cell>
          <cell r="I245">
            <v>-18217.516690277098</v>
          </cell>
          <cell r="J245">
            <v>1331342.5995182833</v>
          </cell>
          <cell r="K245">
            <v>0</v>
          </cell>
          <cell r="L245">
            <v>-69950.950322563527</v>
          </cell>
          <cell r="M245">
            <v>12553.199286494846</v>
          </cell>
          <cell r="N245">
            <v>473.2224774621323</v>
          </cell>
          <cell r="O245">
            <v>-213.56013034491889</v>
          </cell>
          <cell r="P245">
            <v>0</v>
          </cell>
          <cell r="Q245">
            <v>0</v>
          </cell>
          <cell r="R245">
            <v>0</v>
          </cell>
          <cell r="S245">
            <v>3486524.9794152151</v>
          </cell>
          <cell r="T245">
            <v>32310.280000000028</v>
          </cell>
          <cell r="U245">
            <v>6656712.9975914164</v>
          </cell>
          <cell r="V245">
            <v>50212.797145979384</v>
          </cell>
          <cell r="W245">
            <v>0</v>
          </cell>
          <cell r="X245">
            <v>6739236.0747373961</v>
          </cell>
          <cell r="Y245">
            <v>717656</v>
          </cell>
          <cell r="Z245">
            <v>0</v>
          </cell>
          <cell r="AA245">
            <v>0</v>
          </cell>
          <cell r="AB245">
            <v>91087.583451385493</v>
          </cell>
          <cell r="AC245">
            <v>808743.58345138549</v>
          </cell>
          <cell r="AD245" t="str">
            <v>N/A</v>
          </cell>
          <cell r="AE245">
            <v>1188609</v>
          </cell>
          <cell r="AF245">
            <v>1188609</v>
          </cell>
          <cell r="AG245">
            <v>1188609</v>
          </cell>
          <cell r="AH245">
            <v>1188609</v>
          </cell>
          <cell r="AI245">
            <v>1176056</v>
          </cell>
          <cell r="AJ245">
            <v>0</v>
          </cell>
          <cell r="AK245">
            <v>5930492</v>
          </cell>
          <cell r="AL245">
            <v>31092509</v>
          </cell>
          <cell r="AM245">
            <v>3486524.9794152151</v>
          </cell>
          <cell r="AN245">
            <v>-841742.28</v>
          </cell>
          <cell r="AO245">
            <v>6615838.2112860112</v>
          </cell>
          <cell r="AP245">
            <v>0</v>
          </cell>
          <cell r="AQ245">
            <v>-685345.72</v>
          </cell>
          <cell r="AR245">
            <v>0</v>
          </cell>
          <cell r="AS245">
            <v>0</v>
          </cell>
          <cell r="AT245">
            <v>39667784.190701224</v>
          </cell>
          <cell r="AU245">
            <v>9.3780679031075706E-4</v>
          </cell>
          <cell r="AV245">
            <v>0</v>
          </cell>
          <cell r="AW245">
            <v>0</v>
          </cell>
          <cell r="AY245">
            <v>0</v>
          </cell>
          <cell r="AZ245">
            <v>0</v>
          </cell>
          <cell r="BA245">
            <v>0</v>
          </cell>
          <cell r="BB245">
            <v>0</v>
          </cell>
          <cell r="BC245">
            <v>0</v>
          </cell>
          <cell r="BD245">
            <v>0</v>
          </cell>
          <cell r="BE245">
            <v>0</v>
          </cell>
          <cell r="BF245">
            <v>0</v>
          </cell>
          <cell r="BG245">
            <v>0</v>
          </cell>
          <cell r="BH245">
            <v>0</v>
          </cell>
          <cell r="BJ245">
            <v>0</v>
          </cell>
          <cell r="BL245">
            <v>0</v>
          </cell>
          <cell r="BM245">
            <v>0</v>
          </cell>
          <cell r="BN245">
            <v>0</v>
          </cell>
          <cell r="BO245">
            <v>0</v>
          </cell>
          <cell r="BQ245">
            <v>0</v>
          </cell>
          <cell r="BR245">
            <v>0</v>
          </cell>
          <cell r="BS245">
            <v>0</v>
          </cell>
          <cell r="BT245">
            <v>0</v>
          </cell>
          <cell r="CB245">
            <v>0</v>
          </cell>
          <cell r="CC245">
            <v>0</v>
          </cell>
          <cell r="CD245">
            <v>0</v>
          </cell>
          <cell r="CE245">
            <v>0</v>
          </cell>
          <cell r="CF245">
            <v>0</v>
          </cell>
          <cell r="CI245">
            <v>0</v>
          </cell>
          <cell r="CJ245">
            <v>0</v>
          </cell>
          <cell r="CK245">
            <v>0</v>
          </cell>
          <cell r="CV245">
            <v>9.118318190722808E-4</v>
          </cell>
          <cell r="DG245">
            <v>39667783</v>
          </cell>
          <cell r="DR245">
            <v>14478684.469999995</v>
          </cell>
          <cell r="EC245">
            <v>2.7397366854835545</v>
          </cell>
          <cell r="EN245">
            <v>2.4095909012463064E-2</v>
          </cell>
        </row>
        <row r="246">
          <cell r="B246">
            <v>37600</v>
          </cell>
          <cell r="C246" t="str">
            <v>Randolph County Schools</v>
          </cell>
          <cell r="D246">
            <v>5.5740698920838461E-3</v>
          </cell>
          <cell r="E246">
            <v>9644440.6136077214</v>
          </cell>
          <cell r="F246">
            <v>7519991.5255186781</v>
          </cell>
          <cell r="G246">
            <v>-384987</v>
          </cell>
          <cell r="H246">
            <v>-2691141.6299814181</v>
          </cell>
          <cell r="I246">
            <v>-111364.51828926471</v>
          </cell>
          <cell r="J246">
            <v>8138558.6078513926</v>
          </cell>
          <cell r="K246">
            <v>0</v>
          </cell>
          <cell r="L246">
            <v>-427613.37996776565</v>
          </cell>
          <cell r="M246">
            <v>76738.285206334345</v>
          </cell>
          <cell r="N246">
            <v>2892.8307925936742</v>
          </cell>
          <cell r="O246">
            <v>-1305.5029094249576</v>
          </cell>
          <cell r="P246">
            <v>0</v>
          </cell>
          <cell r="Q246">
            <v>0</v>
          </cell>
          <cell r="R246">
            <v>0</v>
          </cell>
          <cell r="S246">
            <v>21766209.831828848</v>
          </cell>
          <cell r="T246">
            <v>0</v>
          </cell>
          <cell r="U246">
            <v>40692793.039256968</v>
          </cell>
          <cell r="V246">
            <v>306953.14082533738</v>
          </cell>
          <cell r="W246">
            <v>0</v>
          </cell>
          <cell r="X246">
            <v>40999746.180082306</v>
          </cell>
          <cell r="Y246">
            <v>1924935.5700000003</v>
          </cell>
          <cell r="Z246">
            <v>0</v>
          </cell>
          <cell r="AA246">
            <v>0</v>
          </cell>
          <cell r="AB246">
            <v>556822.59144632355</v>
          </cell>
          <cell r="AC246">
            <v>2481758.1614463236</v>
          </cell>
          <cell r="AD246" t="str">
            <v>N/A</v>
          </cell>
          <cell r="AE246">
            <v>7718945</v>
          </cell>
          <cell r="AF246">
            <v>7718945</v>
          </cell>
          <cell r="AG246">
            <v>7718945</v>
          </cell>
          <cell r="AH246">
            <v>7718945</v>
          </cell>
          <cell r="AI246">
            <v>7642207</v>
          </cell>
          <cell r="AJ246">
            <v>0</v>
          </cell>
          <cell r="AK246">
            <v>38517987</v>
          </cell>
          <cell r="AL246">
            <v>186878911</v>
          </cell>
          <cell r="AM246">
            <v>21766209.831828848</v>
          </cell>
          <cell r="AN246">
            <v>-4672122.43</v>
          </cell>
          <cell r="AO246">
            <v>40442923.588635981</v>
          </cell>
          <cell r="AP246">
            <v>0</v>
          </cell>
          <cell r="AQ246">
            <v>-1924935.5700000003</v>
          </cell>
          <cell r="AR246">
            <v>0</v>
          </cell>
          <cell r="AS246">
            <v>0</v>
          </cell>
          <cell r="AT246">
            <v>242490986.42046481</v>
          </cell>
          <cell r="AU246">
            <v>5.6366089039696851E-3</v>
          </cell>
          <cell r="AV246">
            <v>0</v>
          </cell>
          <cell r="AW246">
            <v>0</v>
          </cell>
          <cell r="AY246">
            <v>0</v>
          </cell>
          <cell r="AZ246">
            <v>0</v>
          </cell>
          <cell r="BA246">
            <v>0</v>
          </cell>
          <cell r="BB246">
            <v>0</v>
          </cell>
          <cell r="BC246">
            <v>0</v>
          </cell>
          <cell r="BD246">
            <v>0</v>
          </cell>
          <cell r="BE246">
            <v>0</v>
          </cell>
          <cell r="BF246">
            <v>0</v>
          </cell>
          <cell r="BG246">
            <v>0</v>
          </cell>
          <cell r="BH246">
            <v>0</v>
          </cell>
          <cell r="BJ246">
            <v>0</v>
          </cell>
          <cell r="BL246">
            <v>0</v>
          </cell>
          <cell r="BM246">
            <v>0</v>
          </cell>
          <cell r="BN246">
            <v>0</v>
          </cell>
          <cell r="BO246">
            <v>0</v>
          </cell>
          <cell r="BQ246">
            <v>0</v>
          </cell>
          <cell r="BR246">
            <v>0</v>
          </cell>
          <cell r="BS246">
            <v>0</v>
          </cell>
          <cell r="BT246">
            <v>0</v>
          </cell>
          <cell r="CB246">
            <v>0</v>
          </cell>
          <cell r="CC246">
            <v>0</v>
          </cell>
          <cell r="CD246">
            <v>0</v>
          </cell>
          <cell r="CE246">
            <v>0</v>
          </cell>
          <cell r="CF246">
            <v>0</v>
          </cell>
          <cell r="CI246">
            <v>0</v>
          </cell>
          <cell r="CJ246">
            <v>0</v>
          </cell>
          <cell r="CK246">
            <v>0</v>
          </cell>
          <cell r="CV246">
            <v>5.5740698920838461E-3</v>
          </cell>
          <cell r="DG246">
            <v>242490987</v>
          </cell>
          <cell r="DR246">
            <v>81665226.429999739</v>
          </cell>
          <cell r="EC246">
            <v>2.9693297576031807</v>
          </cell>
          <cell r="EN246">
            <v>2.4095909012463064E-2</v>
          </cell>
        </row>
        <row r="247">
          <cell r="B247">
            <v>37601</v>
          </cell>
          <cell r="C247" t="str">
            <v>Uwharrie Charter Academy</v>
          </cell>
          <cell r="D247">
            <v>1.7666679564248822E-4</v>
          </cell>
          <cell r="E247">
            <v>305674.74968157778</v>
          </cell>
          <cell r="F247">
            <v>238341.61246503211</v>
          </cell>
          <cell r="G247">
            <v>597034</v>
          </cell>
          <cell r="H247">
            <v>-85294.116793210866</v>
          </cell>
          <cell r="I247">
            <v>-3529.6314856716772</v>
          </cell>
          <cell r="J247">
            <v>257946.72442834658</v>
          </cell>
          <cell r="K247">
            <v>0</v>
          </cell>
          <cell r="L247">
            <v>-13552.94911533961</v>
          </cell>
          <cell r="M247">
            <v>2432.1738358099724</v>
          </cell>
          <cell r="N247">
            <v>91.686533602538532</v>
          </cell>
          <cell r="O247">
            <v>-41.377130207427165</v>
          </cell>
          <cell r="P247">
            <v>0</v>
          </cell>
          <cell r="Q247">
            <v>0</v>
          </cell>
          <cell r="R247">
            <v>0</v>
          </cell>
          <cell r="S247">
            <v>1299102.8724199396</v>
          </cell>
          <cell r="T247">
            <v>3010156</v>
          </cell>
          <cell r="U247">
            <v>1289733.6221417328</v>
          </cell>
          <cell r="V247">
            <v>9728.6953432398896</v>
          </cell>
          <cell r="W247">
            <v>0</v>
          </cell>
          <cell r="X247">
            <v>4309618.317484973</v>
          </cell>
          <cell r="Y247">
            <v>24983.589999999997</v>
          </cell>
          <cell r="Z247">
            <v>0</v>
          </cell>
          <cell r="AA247">
            <v>0</v>
          </cell>
          <cell r="AB247">
            <v>17648.157428358387</v>
          </cell>
          <cell r="AC247">
            <v>42631.747428358387</v>
          </cell>
          <cell r="AD247" t="str">
            <v>N/A</v>
          </cell>
          <cell r="AE247">
            <v>853883</v>
          </cell>
          <cell r="AF247">
            <v>853883</v>
          </cell>
          <cell r="AG247">
            <v>853883</v>
          </cell>
          <cell r="AH247">
            <v>853883</v>
          </cell>
          <cell r="AI247">
            <v>851451</v>
          </cell>
          <cell r="AJ247">
            <v>0</v>
          </cell>
          <cell r="AK247">
            <v>4266983</v>
          </cell>
          <cell r="AL247">
            <v>2245111</v>
          </cell>
          <cell r="AM247">
            <v>1299102.8724199396</v>
          </cell>
          <cell r="AN247">
            <v>-125594.41</v>
          </cell>
          <cell r="AO247">
            <v>1281814.1600566145</v>
          </cell>
          <cell r="AP247">
            <v>0</v>
          </cell>
          <cell r="AQ247">
            <v>2985172.41</v>
          </cell>
          <cell r="AR247">
            <v>0</v>
          </cell>
          <cell r="AS247">
            <v>0</v>
          </cell>
          <cell r="AT247">
            <v>7685606.0324765537</v>
          </cell>
          <cell r="AU247">
            <v>6.7716651203526758E-5</v>
          </cell>
          <cell r="AV247">
            <v>0</v>
          </cell>
          <cell r="AW247">
            <v>0</v>
          </cell>
          <cell r="AY247">
            <v>0</v>
          </cell>
          <cell r="AZ247">
            <v>0</v>
          </cell>
          <cell r="BA247">
            <v>0</v>
          </cell>
          <cell r="BB247">
            <v>0</v>
          </cell>
          <cell r="BC247">
            <v>0</v>
          </cell>
          <cell r="BD247">
            <v>0</v>
          </cell>
          <cell r="BE247">
            <v>0</v>
          </cell>
          <cell r="BF247">
            <v>0</v>
          </cell>
          <cell r="BG247">
            <v>0</v>
          </cell>
          <cell r="BH247">
            <v>0</v>
          </cell>
          <cell r="BJ247">
            <v>0</v>
          </cell>
          <cell r="BL247">
            <v>0</v>
          </cell>
          <cell r="BM247">
            <v>0</v>
          </cell>
          <cell r="BN247">
            <v>0</v>
          </cell>
          <cell r="BO247">
            <v>0</v>
          </cell>
          <cell r="BQ247">
            <v>0</v>
          </cell>
          <cell r="BR247">
            <v>0</v>
          </cell>
          <cell r="BS247">
            <v>0</v>
          </cell>
          <cell r="BT247">
            <v>0</v>
          </cell>
          <cell r="CB247">
            <v>0</v>
          </cell>
          <cell r="CC247">
            <v>0</v>
          </cell>
          <cell r="CD247">
            <v>0</v>
          </cell>
          <cell r="CE247">
            <v>0</v>
          </cell>
          <cell r="CF247">
            <v>0</v>
          </cell>
          <cell r="CI247">
            <v>0</v>
          </cell>
          <cell r="CJ247">
            <v>0</v>
          </cell>
          <cell r="CK247">
            <v>0</v>
          </cell>
          <cell r="CV247">
            <v>1.7666679564248822E-4</v>
          </cell>
          <cell r="DG247">
            <v>7685606</v>
          </cell>
          <cell r="DR247">
            <v>2114213.23</v>
          </cell>
          <cell r="EC247">
            <v>3.6352085451664684</v>
          </cell>
          <cell r="EN247">
            <v>2.4095909012463064E-2</v>
          </cell>
        </row>
        <row r="248">
          <cell r="B248">
            <v>37605</v>
          </cell>
          <cell r="C248" t="str">
            <v>Randolph Community College</v>
          </cell>
          <cell r="D248">
            <v>6.714855743055173E-4</v>
          </cell>
          <cell r="E248">
            <v>1161826.6131684203</v>
          </cell>
          <cell r="F248">
            <v>905902.8548344539</v>
          </cell>
          <cell r="G248">
            <v>135756</v>
          </cell>
          <cell r="H248">
            <v>-324190.90860556014</v>
          </cell>
          <cell r="I248">
            <v>-13415.631480854663</v>
          </cell>
          <cell r="J248">
            <v>980419.12043000257</v>
          </cell>
          <cell r="K248">
            <v>0</v>
          </cell>
          <cell r="L248">
            <v>-51512.84816793599</v>
          </cell>
          <cell r="M248">
            <v>9244.3497319930793</v>
          </cell>
          <cell r="N248">
            <v>348.48758335307735</v>
          </cell>
          <cell r="O248">
            <v>-157.26863635809519</v>
          </cell>
          <cell r="P248">
            <v>0</v>
          </cell>
          <cell r="Q248">
            <v>0</v>
          </cell>
          <cell r="R248">
            <v>0</v>
          </cell>
          <cell r="S248">
            <v>2804220.7688575145</v>
          </cell>
          <cell r="T248">
            <v>687047</v>
          </cell>
          <cell r="U248">
            <v>4902095.6021500127</v>
          </cell>
          <cell r="V248">
            <v>36977.398927972317</v>
          </cell>
          <cell r="W248">
            <v>0</v>
          </cell>
          <cell r="X248">
            <v>5626120.0010779854</v>
          </cell>
          <cell r="Y248">
            <v>8266.0600000000559</v>
          </cell>
          <cell r="Z248">
            <v>0</v>
          </cell>
          <cell r="AA248">
            <v>0</v>
          </cell>
          <cell r="AB248">
            <v>67078.157404273312</v>
          </cell>
          <cell r="AC248">
            <v>75344.217404273368</v>
          </cell>
          <cell r="AD248" t="str">
            <v>N/A</v>
          </cell>
          <cell r="AE248">
            <v>1112004</v>
          </cell>
          <cell r="AF248">
            <v>1112005</v>
          </cell>
          <cell r="AG248">
            <v>1112005</v>
          </cell>
          <cell r="AH248">
            <v>1112005</v>
          </cell>
          <cell r="AI248">
            <v>1102760</v>
          </cell>
          <cell r="AJ248">
            <v>0</v>
          </cell>
          <cell r="AK248">
            <v>5550779</v>
          </cell>
          <cell r="AL248">
            <v>21438308</v>
          </cell>
          <cell r="AM248">
            <v>2804220.7688575145</v>
          </cell>
          <cell r="AN248">
            <v>-581399.93999999994</v>
          </cell>
          <cell r="AO248">
            <v>4871994.8436737126</v>
          </cell>
          <cell r="AP248">
            <v>0</v>
          </cell>
          <cell r="AQ248">
            <v>678780.94</v>
          </cell>
          <cell r="AR248">
            <v>0</v>
          </cell>
          <cell r="AS248">
            <v>0</v>
          </cell>
          <cell r="AT248">
            <v>29211904.61253123</v>
          </cell>
          <cell r="AU248">
            <v>6.4661847757700589E-4</v>
          </cell>
          <cell r="AV248">
            <v>0</v>
          </cell>
          <cell r="AW248">
            <v>0</v>
          </cell>
          <cell r="AY248">
            <v>0</v>
          </cell>
          <cell r="AZ248">
            <v>0</v>
          </cell>
          <cell r="BA248">
            <v>0</v>
          </cell>
          <cell r="BB248">
            <v>0</v>
          </cell>
          <cell r="BC248">
            <v>0</v>
          </cell>
          <cell r="BD248">
            <v>0</v>
          </cell>
          <cell r="BE248">
            <v>0</v>
          </cell>
          <cell r="BF248">
            <v>0</v>
          </cell>
          <cell r="BG248">
            <v>0</v>
          </cell>
          <cell r="BH248">
            <v>0</v>
          </cell>
          <cell r="BJ248">
            <v>0</v>
          </cell>
          <cell r="BL248">
            <v>0</v>
          </cell>
          <cell r="BM248">
            <v>0</v>
          </cell>
          <cell r="BN248">
            <v>0</v>
          </cell>
          <cell r="BO248">
            <v>0</v>
          </cell>
          <cell r="BQ248">
            <v>0</v>
          </cell>
          <cell r="BR248">
            <v>0</v>
          </cell>
          <cell r="BS248">
            <v>0</v>
          </cell>
          <cell r="BT248">
            <v>0</v>
          </cell>
          <cell r="CB248">
            <v>0</v>
          </cell>
          <cell r="CC248">
            <v>0</v>
          </cell>
          <cell r="CD248">
            <v>0</v>
          </cell>
          <cell r="CE248">
            <v>0</v>
          </cell>
          <cell r="CF248">
            <v>0</v>
          </cell>
          <cell r="CI248">
            <v>0</v>
          </cell>
          <cell r="CJ248">
            <v>0</v>
          </cell>
          <cell r="CK248">
            <v>0</v>
          </cell>
          <cell r="CV248">
            <v>6.714855743055173E-4</v>
          </cell>
          <cell r="DG248">
            <v>29211905</v>
          </cell>
          <cell r="DR248">
            <v>9863149.0599999987</v>
          </cell>
          <cell r="EC248">
            <v>2.9617219431944797</v>
          </cell>
          <cell r="EN248">
            <v>2.4095909012463064E-2</v>
          </cell>
        </row>
        <row r="249">
          <cell r="B249">
            <v>37610</v>
          </cell>
          <cell r="C249" t="str">
            <v>Asheboro City Schools</v>
          </cell>
          <cell r="D249">
            <v>1.707319596015172E-3</v>
          </cell>
          <cell r="E249">
            <v>2954060.9951091306</v>
          </cell>
          <cell r="F249">
            <v>2303349.1043267562</v>
          </cell>
          <cell r="G249">
            <v>-578780</v>
          </cell>
          <cell r="H249">
            <v>-824287.98516586178</v>
          </cell>
          <cell r="I249">
            <v>-34110.592091081664</v>
          </cell>
          <cell r="J249">
            <v>2492814.2028208403</v>
          </cell>
          <cell r="K249">
            <v>0</v>
          </cell>
          <cell r="L249">
            <v>-130976.59650340567</v>
          </cell>
          <cell r="M249">
            <v>23504.688788248339</v>
          </cell>
          <cell r="N249">
            <v>886.06472393995398</v>
          </cell>
          <cell r="O249">
            <v>-399.87132258271345</v>
          </cell>
          <cell r="P249">
            <v>0</v>
          </cell>
          <cell r="Q249">
            <v>0</v>
          </cell>
          <cell r="R249">
            <v>0</v>
          </cell>
          <cell r="S249">
            <v>6206060.0106859831</v>
          </cell>
          <cell r="T249">
            <v>0</v>
          </cell>
          <cell r="U249">
            <v>12464071.014104202</v>
          </cell>
          <cell r="V249">
            <v>94018.755152993355</v>
          </cell>
          <cell r="W249">
            <v>0</v>
          </cell>
          <cell r="X249">
            <v>12558089.769257195</v>
          </cell>
          <cell r="Y249">
            <v>2893896.16</v>
          </cell>
          <cell r="Z249">
            <v>0</v>
          </cell>
          <cell r="AA249">
            <v>0</v>
          </cell>
          <cell r="AB249">
            <v>170552.96045540832</v>
          </cell>
          <cell r="AC249">
            <v>3064449.1204554085</v>
          </cell>
          <cell r="AD249" t="str">
            <v>N/A</v>
          </cell>
          <cell r="AE249">
            <v>1903429</v>
          </cell>
          <cell r="AF249">
            <v>1903428</v>
          </cell>
          <cell r="AG249">
            <v>1903428</v>
          </cell>
          <cell r="AH249">
            <v>1903428</v>
          </cell>
          <cell r="AI249">
            <v>1879924</v>
          </cell>
          <cell r="AJ249">
            <v>0</v>
          </cell>
          <cell r="AK249">
            <v>9493637</v>
          </cell>
          <cell r="AL249">
            <v>59914805</v>
          </cell>
          <cell r="AM249">
            <v>6206060.0106859831</v>
          </cell>
          <cell r="AN249">
            <v>-1340299.8400000001</v>
          </cell>
          <cell r="AO249">
            <v>12387536.808801789</v>
          </cell>
          <cell r="AP249">
            <v>0</v>
          </cell>
          <cell r="AQ249">
            <v>-2893896.16</v>
          </cell>
          <cell r="AR249">
            <v>0</v>
          </cell>
          <cell r="AS249">
            <v>0</v>
          </cell>
          <cell r="AT249">
            <v>74274205.819487765</v>
          </cell>
          <cell r="AU249">
            <v>1.8071398300985161E-3</v>
          </cell>
          <cell r="AV249">
            <v>0</v>
          </cell>
          <cell r="AW249">
            <v>0</v>
          </cell>
          <cell r="AY249">
            <v>0</v>
          </cell>
          <cell r="AZ249">
            <v>0</v>
          </cell>
          <cell r="BA249">
            <v>0</v>
          </cell>
          <cell r="BB249">
            <v>0</v>
          </cell>
          <cell r="BC249">
            <v>0</v>
          </cell>
          <cell r="BD249">
            <v>0</v>
          </cell>
          <cell r="BE249">
            <v>0</v>
          </cell>
          <cell r="BF249">
            <v>0</v>
          </cell>
          <cell r="BG249">
            <v>0</v>
          </cell>
          <cell r="BH249">
            <v>0</v>
          </cell>
          <cell r="BJ249">
            <v>0</v>
          </cell>
          <cell r="BL249">
            <v>0</v>
          </cell>
          <cell r="BM249">
            <v>0</v>
          </cell>
          <cell r="BN249">
            <v>0</v>
          </cell>
          <cell r="BO249">
            <v>0</v>
          </cell>
          <cell r="BQ249">
            <v>0</v>
          </cell>
          <cell r="BR249">
            <v>0</v>
          </cell>
          <cell r="BS249">
            <v>0</v>
          </cell>
          <cell r="BT249">
            <v>0</v>
          </cell>
          <cell r="CB249">
            <v>0</v>
          </cell>
          <cell r="CC249">
            <v>0</v>
          </cell>
          <cell r="CD249">
            <v>0</v>
          </cell>
          <cell r="CE249">
            <v>0</v>
          </cell>
          <cell r="CF249">
            <v>0</v>
          </cell>
          <cell r="CI249">
            <v>0</v>
          </cell>
          <cell r="CJ249">
            <v>0</v>
          </cell>
          <cell r="CK249">
            <v>0</v>
          </cell>
          <cell r="CV249">
            <v>1.707319596015172E-3</v>
          </cell>
          <cell r="DG249">
            <v>74274206</v>
          </cell>
          <cell r="DR249">
            <v>23483385.259999994</v>
          </cell>
          <cell r="EC249">
            <v>3.1628406712942554</v>
          </cell>
          <cell r="EN249">
            <v>2.4095909012463064E-2</v>
          </cell>
        </row>
        <row r="250">
          <cell r="B250">
            <v>37700</v>
          </cell>
          <cell r="C250" t="str">
            <v>Richmond County Schools</v>
          </cell>
          <cell r="D250">
            <v>2.3816434519789462E-3</v>
          </cell>
          <cell r="E250">
            <v>4120798.4973456315</v>
          </cell>
          <cell r="F250">
            <v>3213081.0919906064</v>
          </cell>
          <cell r="G250">
            <v>220049</v>
          </cell>
          <cell r="H250">
            <v>-1149849.2063215023</v>
          </cell>
          <cell r="I250">
            <v>-47582.92969076163</v>
          </cell>
          <cell r="J250">
            <v>3477377.4265844086</v>
          </cell>
          <cell r="K250">
            <v>0</v>
          </cell>
          <cell r="L250">
            <v>-182707.18274005721</v>
          </cell>
          <cell r="M250">
            <v>32788.113176929262</v>
          </cell>
          <cell r="N250">
            <v>1236.0253187080334</v>
          </cell>
          <cell r="O250">
            <v>-557.80471288798901</v>
          </cell>
          <cell r="P250">
            <v>0</v>
          </cell>
          <cell r="Q250">
            <v>0</v>
          </cell>
          <cell r="R250">
            <v>0</v>
          </cell>
          <cell r="S250">
            <v>9684633.0309510753</v>
          </cell>
          <cell r="T250">
            <v>1125107</v>
          </cell>
          <cell r="U250">
            <v>17386887.132922042</v>
          </cell>
          <cell r="V250">
            <v>131152.45270771705</v>
          </cell>
          <cell r="W250">
            <v>0</v>
          </cell>
          <cell r="X250">
            <v>18643146.585629757</v>
          </cell>
          <cell r="Y250">
            <v>24862.29000000027</v>
          </cell>
          <cell r="Z250">
            <v>0</v>
          </cell>
          <cell r="AA250">
            <v>0</v>
          </cell>
          <cell r="AB250">
            <v>237914.64845380813</v>
          </cell>
          <cell r="AC250">
            <v>262776.93845380843</v>
          </cell>
          <cell r="AD250" t="str">
            <v>N/A</v>
          </cell>
          <cell r="AE250">
            <v>3682632</v>
          </cell>
          <cell r="AF250">
            <v>3682632</v>
          </cell>
          <cell r="AG250">
            <v>3682632</v>
          </cell>
          <cell r="AH250">
            <v>3682632</v>
          </cell>
          <cell r="AI250">
            <v>3649843</v>
          </cell>
          <cell r="AJ250">
            <v>0</v>
          </cell>
          <cell r="AK250">
            <v>18380371</v>
          </cell>
          <cell r="AL250">
            <v>77612052</v>
          </cell>
          <cell r="AM250">
            <v>9684633.0309510753</v>
          </cell>
          <cell r="AN250">
            <v>-2067469.7099999997</v>
          </cell>
          <cell r="AO250">
            <v>17280124.937175956</v>
          </cell>
          <cell r="AP250">
            <v>0</v>
          </cell>
          <cell r="AQ250">
            <v>1100244.7099999997</v>
          </cell>
          <cell r="AR250">
            <v>0</v>
          </cell>
          <cell r="AS250">
            <v>0</v>
          </cell>
          <cell r="AT250">
            <v>103609584.96812704</v>
          </cell>
          <cell r="AU250">
            <v>2.3409210972182718E-3</v>
          </cell>
          <cell r="AV250">
            <v>0</v>
          </cell>
          <cell r="AW250">
            <v>0</v>
          </cell>
          <cell r="AY250">
            <v>0</v>
          </cell>
          <cell r="AZ250">
            <v>0</v>
          </cell>
          <cell r="BA250">
            <v>0</v>
          </cell>
          <cell r="BB250">
            <v>0</v>
          </cell>
          <cell r="BC250">
            <v>0</v>
          </cell>
          <cell r="BD250">
            <v>0</v>
          </cell>
          <cell r="BE250">
            <v>0</v>
          </cell>
          <cell r="BF250">
            <v>0</v>
          </cell>
          <cell r="BG250">
            <v>0</v>
          </cell>
          <cell r="BH250">
            <v>0</v>
          </cell>
          <cell r="BJ250">
            <v>0</v>
          </cell>
          <cell r="BL250">
            <v>0</v>
          </cell>
          <cell r="BM250">
            <v>0</v>
          </cell>
          <cell r="BN250">
            <v>0</v>
          </cell>
          <cell r="BO250">
            <v>0</v>
          </cell>
          <cell r="BQ250">
            <v>0</v>
          </cell>
          <cell r="BR250">
            <v>0</v>
          </cell>
          <cell r="BS250">
            <v>0</v>
          </cell>
          <cell r="BT250">
            <v>0</v>
          </cell>
          <cell r="CB250">
            <v>0</v>
          </cell>
          <cell r="CC250">
            <v>0</v>
          </cell>
          <cell r="CD250">
            <v>0</v>
          </cell>
          <cell r="CE250">
            <v>0</v>
          </cell>
          <cell r="CF250">
            <v>0</v>
          </cell>
          <cell r="CI250">
            <v>0</v>
          </cell>
          <cell r="CJ250">
            <v>0</v>
          </cell>
          <cell r="CK250">
            <v>0</v>
          </cell>
          <cell r="CV250">
            <v>2.3816434519789462E-3</v>
          </cell>
          <cell r="DG250">
            <v>103609585</v>
          </cell>
          <cell r="DR250">
            <v>35867836.239999972</v>
          </cell>
          <cell r="EC250">
            <v>2.8886488804823451</v>
          </cell>
          <cell r="EN250">
            <v>2.4095909012463064E-2</v>
          </cell>
        </row>
        <row r="251">
          <cell r="B251">
            <v>37705</v>
          </cell>
          <cell r="C251" t="str">
            <v>Richmond Technical College</v>
          </cell>
          <cell r="D251">
            <v>6.9131020644434534E-4</v>
          </cell>
          <cell r="E251">
            <v>1196127.8492582438</v>
          </cell>
          <cell r="F251">
            <v>932648.31525507639</v>
          </cell>
          <cell r="G251">
            <v>84828</v>
          </cell>
          <cell r="H251">
            <v>-333762.17231067357</v>
          </cell>
          <cell r="I251">
            <v>-13811.708432013433</v>
          </cell>
          <cell r="J251">
            <v>1009364.5649013902</v>
          </cell>
          <cell r="K251">
            <v>0</v>
          </cell>
          <cell r="L251">
            <v>-53033.689872404226</v>
          </cell>
          <cell r="M251">
            <v>9517.2756738332737</v>
          </cell>
          <cell r="N251">
            <v>358.77617094048634</v>
          </cell>
          <cell r="O251">
            <v>-161.91176345133013</v>
          </cell>
          <cell r="P251">
            <v>0</v>
          </cell>
          <cell r="Q251">
            <v>0</v>
          </cell>
          <cell r="R251">
            <v>0</v>
          </cell>
          <cell r="S251">
            <v>2832075.2988809417</v>
          </cell>
          <cell r="T251">
            <v>424136.19000000006</v>
          </cell>
          <cell r="U251">
            <v>5046822.8245069506</v>
          </cell>
          <cell r="V251">
            <v>38069.102695333095</v>
          </cell>
          <cell r="W251">
            <v>0</v>
          </cell>
          <cell r="X251">
            <v>5509028.1172022838</v>
          </cell>
          <cell r="Y251">
            <v>0</v>
          </cell>
          <cell r="Z251">
            <v>0</v>
          </cell>
          <cell r="AA251">
            <v>0</v>
          </cell>
          <cell r="AB251">
            <v>69058.542160067169</v>
          </cell>
          <cell r="AC251">
            <v>69058.542160067169</v>
          </cell>
          <cell r="AD251" t="str">
            <v>N/A</v>
          </cell>
          <cell r="AE251">
            <v>1089897</v>
          </cell>
          <cell r="AF251">
            <v>1089898</v>
          </cell>
          <cell r="AG251">
            <v>1089898</v>
          </cell>
          <cell r="AH251">
            <v>1089898</v>
          </cell>
          <cell r="AI251">
            <v>1080381</v>
          </cell>
          <cell r="AJ251">
            <v>0</v>
          </cell>
          <cell r="AK251">
            <v>5439972</v>
          </cell>
          <cell r="AL251">
            <v>22415476</v>
          </cell>
          <cell r="AM251">
            <v>2832075.2988809417</v>
          </cell>
          <cell r="AN251">
            <v>-613177.19000000006</v>
          </cell>
          <cell r="AO251">
            <v>5015833.3850422176</v>
          </cell>
          <cell r="AP251">
            <v>0</v>
          </cell>
          <cell r="AQ251">
            <v>424136.19000000006</v>
          </cell>
          <cell r="AR251">
            <v>0</v>
          </cell>
          <cell r="AS251">
            <v>0</v>
          </cell>
          <cell r="AT251">
            <v>30074343.683923159</v>
          </cell>
          <cell r="AU251">
            <v>6.7609164069393809E-4</v>
          </cell>
          <cell r="AV251">
            <v>0</v>
          </cell>
          <cell r="AW251">
            <v>0</v>
          </cell>
          <cell r="AY251">
            <v>0</v>
          </cell>
          <cell r="AZ251">
            <v>0</v>
          </cell>
          <cell r="BA251">
            <v>0</v>
          </cell>
          <cell r="BB251">
            <v>0</v>
          </cell>
          <cell r="BC251">
            <v>0</v>
          </cell>
          <cell r="BD251">
            <v>0</v>
          </cell>
          <cell r="BE251">
            <v>0</v>
          </cell>
          <cell r="BF251">
            <v>0</v>
          </cell>
          <cell r="BG251">
            <v>0</v>
          </cell>
          <cell r="BH251">
            <v>0</v>
          </cell>
          <cell r="BJ251">
            <v>0</v>
          </cell>
          <cell r="BL251">
            <v>0</v>
          </cell>
          <cell r="BM251">
            <v>0</v>
          </cell>
          <cell r="BN251">
            <v>0</v>
          </cell>
          <cell r="BO251">
            <v>0</v>
          </cell>
          <cell r="BQ251">
            <v>0</v>
          </cell>
          <cell r="BR251">
            <v>0</v>
          </cell>
          <cell r="BS251">
            <v>0</v>
          </cell>
          <cell r="BT251">
            <v>0</v>
          </cell>
          <cell r="CB251">
            <v>0</v>
          </cell>
          <cell r="CC251">
            <v>0</v>
          </cell>
          <cell r="CD251">
            <v>0</v>
          </cell>
          <cell r="CE251">
            <v>0</v>
          </cell>
          <cell r="CF251">
            <v>0</v>
          </cell>
          <cell r="CI251">
            <v>0</v>
          </cell>
          <cell r="CJ251">
            <v>0</v>
          </cell>
          <cell r="CK251">
            <v>0</v>
          </cell>
          <cell r="CV251">
            <v>6.9131020644434534E-4</v>
          </cell>
          <cell r="DG251">
            <v>30074344</v>
          </cell>
          <cell r="DR251">
            <v>10587343.410000011</v>
          </cell>
          <cell r="EC251">
            <v>2.8405939842844834</v>
          </cell>
          <cell r="EN251">
            <v>2.4095909012463064E-2</v>
          </cell>
        </row>
        <row r="252">
          <cell r="B252">
            <v>37800</v>
          </cell>
          <cell r="C252" t="str">
            <v>Robeson County Schools</v>
          </cell>
          <cell r="D252">
            <v>7.1731948989898703E-3</v>
          </cell>
          <cell r="E252">
            <v>12411299.741933879</v>
          </cell>
          <cell r="F252">
            <v>9677375.0411535427</v>
          </cell>
          <cell r="G252">
            <v>242943</v>
          </cell>
          <cell r="H252">
            <v>-3463193.6424150635</v>
          </cell>
          <cell r="I252">
            <v>-143313.4872699586</v>
          </cell>
          <cell r="J252">
            <v>10473400.624896858</v>
          </cell>
          <cell r="K252">
            <v>0</v>
          </cell>
          <cell r="L252">
            <v>-550289.85558304051</v>
          </cell>
          <cell r="M252">
            <v>98753.457824605837</v>
          </cell>
          <cell r="N252">
            <v>3722.744688677763</v>
          </cell>
          <cell r="O252">
            <v>-1680.0339772924176</v>
          </cell>
          <cell r="P252">
            <v>0</v>
          </cell>
          <cell r="Q252">
            <v>0</v>
          </cell>
          <cell r="R252">
            <v>0</v>
          </cell>
          <cell r="S252">
            <v>28749017.591252204</v>
          </cell>
          <cell r="T252">
            <v>1214714.4499999993</v>
          </cell>
          <cell r="U252">
            <v>52367003.124484286</v>
          </cell>
          <cell r="V252">
            <v>395013.83129842335</v>
          </cell>
          <cell r="W252">
            <v>0</v>
          </cell>
          <cell r="X252">
            <v>53976731.405782714</v>
          </cell>
          <cell r="Y252">
            <v>0</v>
          </cell>
          <cell r="Z252">
            <v>0</v>
          </cell>
          <cell r="AA252">
            <v>0</v>
          </cell>
          <cell r="AB252">
            <v>716567.43634979299</v>
          </cell>
          <cell r="AC252">
            <v>716567.43634979299</v>
          </cell>
          <cell r="AD252" t="str">
            <v>N/A</v>
          </cell>
          <cell r="AE252">
            <v>10671783</v>
          </cell>
          <cell r="AF252">
            <v>10671785</v>
          </cell>
          <cell r="AG252">
            <v>10671785</v>
          </cell>
          <cell r="AH252">
            <v>10671785</v>
          </cell>
          <cell r="AI252">
            <v>10573031</v>
          </cell>
          <cell r="AJ252">
            <v>0</v>
          </cell>
          <cell r="AK252">
            <v>53260169</v>
          </cell>
          <cell r="AL252">
            <v>236376156</v>
          </cell>
          <cell r="AM252">
            <v>28749017.591252204</v>
          </cell>
          <cell r="AN252">
            <v>-6326977.4499999993</v>
          </cell>
          <cell r="AO252">
            <v>52045449.519432925</v>
          </cell>
          <cell r="AP252">
            <v>0</v>
          </cell>
          <cell r="AQ252">
            <v>1214714.4499999993</v>
          </cell>
          <cell r="AR252">
            <v>0</v>
          </cell>
          <cell r="AS252">
            <v>0</v>
          </cell>
          <cell r="AT252">
            <v>312058360.11068511</v>
          </cell>
          <cell r="AU252">
            <v>7.1295361318919059E-3</v>
          </cell>
          <cell r="AV252">
            <v>0</v>
          </cell>
          <cell r="AW252">
            <v>0</v>
          </cell>
          <cell r="AY252">
            <v>0</v>
          </cell>
          <cell r="AZ252">
            <v>0</v>
          </cell>
          <cell r="BA252">
            <v>0</v>
          </cell>
          <cell r="BB252">
            <v>0</v>
          </cell>
          <cell r="BC252">
            <v>0</v>
          </cell>
          <cell r="BD252">
            <v>0</v>
          </cell>
          <cell r="BE252">
            <v>0</v>
          </cell>
          <cell r="BF252">
            <v>0</v>
          </cell>
          <cell r="BG252">
            <v>0</v>
          </cell>
          <cell r="BH252">
            <v>0</v>
          </cell>
          <cell r="BJ252">
            <v>0</v>
          </cell>
          <cell r="BL252">
            <v>0</v>
          </cell>
          <cell r="BM252">
            <v>0</v>
          </cell>
          <cell r="BN252">
            <v>0</v>
          </cell>
          <cell r="BO252">
            <v>0</v>
          </cell>
          <cell r="BQ252">
            <v>0</v>
          </cell>
          <cell r="BR252">
            <v>0</v>
          </cell>
          <cell r="BS252">
            <v>0</v>
          </cell>
          <cell r="BT252">
            <v>0</v>
          </cell>
          <cell r="CB252">
            <v>0</v>
          </cell>
          <cell r="CC252">
            <v>0</v>
          </cell>
          <cell r="CD252">
            <v>0</v>
          </cell>
          <cell r="CE252">
            <v>0</v>
          </cell>
          <cell r="CF252">
            <v>0</v>
          </cell>
          <cell r="CI252">
            <v>0</v>
          </cell>
          <cell r="CJ252">
            <v>0</v>
          </cell>
          <cell r="CK252">
            <v>0</v>
          </cell>
          <cell r="CV252">
            <v>7.1731948989898703E-3</v>
          </cell>
          <cell r="DG252">
            <v>312058360</v>
          </cell>
          <cell r="DR252">
            <v>110477153.28999995</v>
          </cell>
          <cell r="EC252">
            <v>2.8246415725507887</v>
          </cell>
          <cell r="EN252">
            <v>2.4095909012463064E-2</v>
          </cell>
        </row>
        <row r="253">
          <cell r="B253">
            <v>37801</v>
          </cell>
          <cell r="C253" t="str">
            <v>Southeastern Academy Charter School</v>
          </cell>
          <cell r="D253">
            <v>4.4965534032614388E-5</v>
          </cell>
          <cell r="E253">
            <v>77800.858445027741</v>
          </cell>
          <cell r="F253">
            <v>60663.113561941595</v>
          </cell>
          <cell r="G253">
            <v>-21752</v>
          </cell>
          <cell r="H253">
            <v>-21709.204027270669</v>
          </cell>
          <cell r="I253">
            <v>-898.36782353110755</v>
          </cell>
          <cell r="J253">
            <v>65653.040084317588</v>
          </cell>
          <cell r="K253">
            <v>0</v>
          </cell>
          <cell r="L253">
            <v>-3449.5197157554057</v>
          </cell>
          <cell r="M253">
            <v>619.04103139257734</v>
          </cell>
          <cell r="N253">
            <v>23.336212852246216</v>
          </cell>
          <cell r="O253">
            <v>-10.531377725778617</v>
          </cell>
          <cell r="P253">
            <v>0</v>
          </cell>
          <cell r="Q253">
            <v>0</v>
          </cell>
          <cell r="R253">
            <v>0</v>
          </cell>
          <cell r="S253">
            <v>156939.76639124879</v>
          </cell>
          <cell r="T253">
            <v>0</v>
          </cell>
          <cell r="U253">
            <v>328265.20042158797</v>
          </cell>
          <cell r="V253">
            <v>2476.1641255703094</v>
          </cell>
          <cell r="W253">
            <v>0</v>
          </cell>
          <cell r="X253">
            <v>330741.3645471583</v>
          </cell>
          <cell r="Y253">
            <v>108760.39</v>
          </cell>
          <cell r="Z253">
            <v>0</v>
          </cell>
          <cell r="AA253">
            <v>0</v>
          </cell>
          <cell r="AB253">
            <v>4491.8391176555378</v>
          </cell>
          <cell r="AC253">
            <v>113252.22911765554</v>
          </cell>
          <cell r="AD253" t="str">
            <v>N/A</v>
          </cell>
          <cell r="AE253">
            <v>43622</v>
          </cell>
          <cell r="AF253">
            <v>43621</v>
          </cell>
          <cell r="AG253">
            <v>43621</v>
          </cell>
          <cell r="AH253">
            <v>43621</v>
          </cell>
          <cell r="AI253">
            <v>43002</v>
          </cell>
          <cell r="AJ253">
            <v>0</v>
          </cell>
          <cell r="AK253">
            <v>217487</v>
          </cell>
          <cell r="AL253">
            <v>1620531</v>
          </cell>
          <cell r="AM253">
            <v>156939.76639124879</v>
          </cell>
          <cell r="AN253">
            <v>-38806.61</v>
          </cell>
          <cell r="AO253">
            <v>326249.52542950277</v>
          </cell>
          <cell r="AP253">
            <v>0</v>
          </cell>
          <cell r="AQ253">
            <v>-108760.39</v>
          </cell>
          <cell r="AR253">
            <v>0</v>
          </cell>
          <cell r="AS253">
            <v>0</v>
          </cell>
          <cell r="AT253">
            <v>1956153.2918207517</v>
          </cell>
          <cell r="AU253">
            <v>4.8878182060460927E-5</v>
          </cell>
          <cell r="AV253">
            <v>0</v>
          </cell>
          <cell r="AW253">
            <v>0</v>
          </cell>
          <cell r="AY253">
            <v>0</v>
          </cell>
          <cell r="AZ253">
            <v>0</v>
          </cell>
          <cell r="BA253">
            <v>0</v>
          </cell>
          <cell r="BB253">
            <v>0</v>
          </cell>
          <cell r="BC253">
            <v>0</v>
          </cell>
          <cell r="BD253">
            <v>0</v>
          </cell>
          <cell r="BE253">
            <v>0</v>
          </cell>
          <cell r="BF253">
            <v>0</v>
          </cell>
          <cell r="BG253">
            <v>0</v>
          </cell>
          <cell r="BH253">
            <v>0</v>
          </cell>
          <cell r="BJ253">
            <v>0</v>
          </cell>
          <cell r="BL253">
            <v>0</v>
          </cell>
          <cell r="BM253">
            <v>0</v>
          </cell>
          <cell r="BN253">
            <v>0</v>
          </cell>
          <cell r="BO253">
            <v>0</v>
          </cell>
          <cell r="BQ253">
            <v>0</v>
          </cell>
          <cell r="BR253">
            <v>0</v>
          </cell>
          <cell r="BS253">
            <v>0</v>
          </cell>
          <cell r="BT253">
            <v>0</v>
          </cell>
          <cell r="CB253">
            <v>0</v>
          </cell>
          <cell r="CC253">
            <v>0</v>
          </cell>
          <cell r="CD253">
            <v>0</v>
          </cell>
          <cell r="CE253">
            <v>0</v>
          </cell>
          <cell r="CF253">
            <v>0</v>
          </cell>
          <cell r="CI253">
            <v>0</v>
          </cell>
          <cell r="CJ253">
            <v>0</v>
          </cell>
          <cell r="CK253">
            <v>0</v>
          </cell>
          <cell r="CV253">
            <v>4.4965534032614388E-5</v>
          </cell>
          <cell r="DG253">
            <v>1956154</v>
          </cell>
          <cell r="DR253">
            <v>600184.69000000006</v>
          </cell>
          <cell r="EC253">
            <v>3.2592534141449021</v>
          </cell>
          <cell r="EN253">
            <v>2.4095909012463064E-2</v>
          </cell>
        </row>
        <row r="254">
          <cell r="B254">
            <v>37805</v>
          </cell>
          <cell r="C254" t="str">
            <v>Robeson Community College</v>
          </cell>
          <cell r="D254">
            <v>5.8781813010430888E-4</v>
          </cell>
          <cell r="E254">
            <v>1017062.4260460327</v>
          </cell>
          <cell r="F254">
            <v>793026.8982110112</v>
          </cell>
          <cell r="G254">
            <v>-422245</v>
          </cell>
          <cell r="H254">
            <v>-283796.55644937576</v>
          </cell>
          <cell r="I254">
            <v>-11744.036972649068</v>
          </cell>
          <cell r="J254">
            <v>858258.39920049056</v>
          </cell>
          <cell r="K254">
            <v>0</v>
          </cell>
          <cell r="L254">
            <v>-45094.321077173598</v>
          </cell>
          <cell r="M254">
            <v>8092.4990519871435</v>
          </cell>
          <cell r="N254">
            <v>305.06585316153422</v>
          </cell>
          <cell r="O254">
            <v>-137.67288425173018</v>
          </cell>
          <cell r="P254">
            <v>0</v>
          </cell>
          <cell r="Q254">
            <v>0</v>
          </cell>
          <cell r="R254">
            <v>0</v>
          </cell>
          <cell r="S254">
            <v>1913727.7009792328</v>
          </cell>
          <cell r="T254">
            <v>20089.729999999981</v>
          </cell>
          <cell r="U254">
            <v>4291291.9960024534</v>
          </cell>
          <cell r="V254">
            <v>32369.996207948574</v>
          </cell>
          <cell r="W254">
            <v>0</v>
          </cell>
          <cell r="X254">
            <v>4343751.7222104017</v>
          </cell>
          <cell r="Y254">
            <v>2131317</v>
          </cell>
          <cell r="Z254">
            <v>0</v>
          </cell>
          <cell r="AA254">
            <v>0</v>
          </cell>
          <cell r="AB254">
            <v>58720.18486324534</v>
          </cell>
          <cell r="AC254">
            <v>2190037.1848632451</v>
          </cell>
          <cell r="AD254" t="str">
            <v>N/A</v>
          </cell>
          <cell r="AE254">
            <v>432362</v>
          </cell>
          <cell r="AF254">
            <v>432361</v>
          </cell>
          <cell r="AG254">
            <v>432361</v>
          </cell>
          <cell r="AH254">
            <v>432361</v>
          </cell>
          <cell r="AI254">
            <v>424268</v>
          </cell>
          <cell r="AJ254">
            <v>0</v>
          </cell>
          <cell r="AK254">
            <v>2153713</v>
          </cell>
          <cell r="AL254">
            <v>22046392</v>
          </cell>
          <cell r="AM254">
            <v>1913727.7009792328</v>
          </cell>
          <cell r="AN254">
            <v>-541747.73</v>
          </cell>
          <cell r="AO254">
            <v>4264941.8073471561</v>
          </cell>
          <cell r="AP254">
            <v>0</v>
          </cell>
          <cell r="AQ254">
            <v>-2111227.27</v>
          </cell>
          <cell r="AR254">
            <v>0</v>
          </cell>
          <cell r="AS254">
            <v>0</v>
          </cell>
          <cell r="AT254">
            <v>25572086.508326389</v>
          </cell>
          <cell r="AU254">
            <v>6.6495941749002152E-4</v>
          </cell>
          <cell r="AV254">
            <v>0</v>
          </cell>
          <cell r="AW254">
            <v>0</v>
          </cell>
          <cell r="AY254">
            <v>0</v>
          </cell>
          <cell r="AZ254">
            <v>0</v>
          </cell>
          <cell r="BA254">
            <v>0</v>
          </cell>
          <cell r="BB254">
            <v>0</v>
          </cell>
          <cell r="BC254">
            <v>0</v>
          </cell>
          <cell r="BD254">
            <v>0</v>
          </cell>
          <cell r="BE254">
            <v>0</v>
          </cell>
          <cell r="BF254">
            <v>0</v>
          </cell>
          <cell r="BG254">
            <v>0</v>
          </cell>
          <cell r="BH254">
            <v>0</v>
          </cell>
          <cell r="BJ254">
            <v>0</v>
          </cell>
          <cell r="BL254">
            <v>0</v>
          </cell>
          <cell r="BM254">
            <v>0</v>
          </cell>
          <cell r="BN254">
            <v>0</v>
          </cell>
          <cell r="BO254">
            <v>0</v>
          </cell>
          <cell r="BQ254">
            <v>0</v>
          </cell>
          <cell r="BR254">
            <v>0</v>
          </cell>
          <cell r="BS254">
            <v>0</v>
          </cell>
          <cell r="BT254">
            <v>0</v>
          </cell>
          <cell r="CB254">
            <v>0</v>
          </cell>
          <cell r="CC254">
            <v>0</v>
          </cell>
          <cell r="CD254">
            <v>0</v>
          </cell>
          <cell r="CE254">
            <v>0</v>
          </cell>
          <cell r="CF254">
            <v>0</v>
          </cell>
          <cell r="CI254">
            <v>0</v>
          </cell>
          <cell r="CJ254">
            <v>0</v>
          </cell>
          <cell r="CK254">
            <v>0</v>
          </cell>
          <cell r="CV254">
            <v>5.8781813010430888E-4</v>
          </cell>
          <cell r="DG254">
            <v>25572087</v>
          </cell>
          <cell r="DR254">
            <v>9578945.2599999998</v>
          </cell>
          <cell r="EC254">
            <v>2.6696140656304368</v>
          </cell>
          <cell r="EN254">
            <v>2.4095909012463064E-2</v>
          </cell>
        </row>
        <row r="255">
          <cell r="B255">
            <v>37900</v>
          </cell>
          <cell r="C255" t="str">
            <v>Rockingham County Schools</v>
          </cell>
          <cell r="D255">
            <v>3.9041682104257506E-3</v>
          </cell>
          <cell r="E255">
            <v>6755121.3350340053</v>
          </cell>
          <cell r="F255">
            <v>5267123.0223173955</v>
          </cell>
          <cell r="G255">
            <v>-1316550</v>
          </cell>
          <cell r="H255">
            <v>-1884918.8842156606</v>
          </cell>
          <cell r="I255">
            <v>-78001.499890016858</v>
          </cell>
          <cell r="J255">
            <v>5700377.3563344311</v>
          </cell>
          <cell r="K255">
            <v>0</v>
          </cell>
          <cell r="L255">
            <v>-299507.28942129051</v>
          </cell>
          <cell r="M255">
            <v>53748.729281388885</v>
          </cell>
          <cell r="N255">
            <v>2026.1852178467561</v>
          </cell>
          <cell r="O255">
            <v>-914.39523656381505</v>
          </cell>
          <cell r="P255">
            <v>0</v>
          </cell>
          <cell r="Q255">
            <v>0</v>
          </cell>
          <cell r="R255">
            <v>0</v>
          </cell>
          <cell r="S255">
            <v>14198504.559421536</v>
          </cell>
          <cell r="T255">
            <v>106590.18999999994</v>
          </cell>
          <cell r="U255">
            <v>28501886.781672154</v>
          </cell>
          <cell r="V255">
            <v>214994.91712555554</v>
          </cell>
          <cell r="W255">
            <v>0</v>
          </cell>
          <cell r="X255">
            <v>28823471.888797712</v>
          </cell>
          <cell r="Y255">
            <v>6689339</v>
          </cell>
          <cell r="Z255">
            <v>0</v>
          </cell>
          <cell r="AA255">
            <v>0</v>
          </cell>
          <cell r="AB255">
            <v>390007.49945008429</v>
          </cell>
          <cell r="AC255">
            <v>7079346.4994500838</v>
          </cell>
          <cell r="AD255" t="str">
            <v>N/A</v>
          </cell>
          <cell r="AE255">
            <v>4359575</v>
          </cell>
          <cell r="AF255">
            <v>4359575</v>
          </cell>
          <cell r="AG255">
            <v>4359575</v>
          </cell>
          <cell r="AH255">
            <v>4359575</v>
          </cell>
          <cell r="AI255">
            <v>4305826</v>
          </cell>
          <cell r="AJ255">
            <v>0</v>
          </cell>
          <cell r="AK255">
            <v>21744126</v>
          </cell>
          <cell r="AL255">
            <v>137467925</v>
          </cell>
          <cell r="AM255">
            <v>14198504.559421536</v>
          </cell>
          <cell r="AN255">
            <v>-3565967.19</v>
          </cell>
          <cell r="AO255">
            <v>28326874.199347626</v>
          </cell>
          <cell r="AP255">
            <v>0</v>
          </cell>
          <cell r="AQ255">
            <v>-6582748.8100000005</v>
          </cell>
          <cell r="AR255">
            <v>0</v>
          </cell>
          <cell r="AS255">
            <v>0</v>
          </cell>
          <cell r="AT255">
            <v>169844587.75876915</v>
          </cell>
          <cell r="AU255">
            <v>4.1462834077513203E-3</v>
          </cell>
          <cell r="AV255">
            <v>0</v>
          </cell>
          <cell r="AW255">
            <v>0</v>
          </cell>
          <cell r="AY255">
            <v>0</v>
          </cell>
          <cell r="AZ255">
            <v>0</v>
          </cell>
          <cell r="BA255">
            <v>0</v>
          </cell>
          <cell r="BB255">
            <v>0</v>
          </cell>
          <cell r="BC255">
            <v>0</v>
          </cell>
          <cell r="BD255">
            <v>0</v>
          </cell>
          <cell r="BE255">
            <v>0</v>
          </cell>
          <cell r="BF255">
            <v>0</v>
          </cell>
          <cell r="BG255">
            <v>0</v>
          </cell>
          <cell r="BH255">
            <v>0</v>
          </cell>
          <cell r="BJ255">
            <v>0</v>
          </cell>
          <cell r="BL255">
            <v>0</v>
          </cell>
          <cell r="BM255">
            <v>0</v>
          </cell>
          <cell r="BN255">
            <v>0</v>
          </cell>
          <cell r="BO255">
            <v>0</v>
          </cell>
          <cell r="BQ255">
            <v>0</v>
          </cell>
          <cell r="BR255">
            <v>0</v>
          </cell>
          <cell r="BS255">
            <v>0</v>
          </cell>
          <cell r="BT255">
            <v>0</v>
          </cell>
          <cell r="CB255">
            <v>0</v>
          </cell>
          <cell r="CC255">
            <v>0</v>
          </cell>
          <cell r="CD255">
            <v>0</v>
          </cell>
          <cell r="CE255">
            <v>0</v>
          </cell>
          <cell r="CF255">
            <v>0</v>
          </cell>
          <cell r="CI255">
            <v>0</v>
          </cell>
          <cell r="CJ255">
            <v>0</v>
          </cell>
          <cell r="CK255">
            <v>0</v>
          </cell>
          <cell r="CV255">
            <v>3.9041682104257506E-3</v>
          </cell>
          <cell r="DG255">
            <v>169844587</v>
          </cell>
          <cell r="DR255">
            <v>62086132.349999972</v>
          </cell>
          <cell r="EC255">
            <v>2.7356284015652665</v>
          </cell>
          <cell r="EN255">
            <v>2.4095909012463064E-2</v>
          </cell>
        </row>
        <row r="256">
          <cell r="B256">
            <v>37901</v>
          </cell>
          <cell r="C256" t="str">
            <v>Bethany Community Middle School</v>
          </cell>
          <cell r="D256">
            <v>5.7632588406695614E-5</v>
          </cell>
          <cell r="E256">
            <v>99717.816076589617</v>
          </cell>
          <cell r="F256">
            <v>77752.268055977547</v>
          </cell>
          <cell r="G256">
            <v>10728</v>
          </cell>
          <cell r="H256">
            <v>-27824.813988268881</v>
          </cell>
          <cell r="I256">
            <v>-1151.4433026378306</v>
          </cell>
          <cell r="J256">
            <v>84147.886113914108</v>
          </cell>
          <cell r="K256">
            <v>0</v>
          </cell>
          <cell r="L256">
            <v>-4421.2696291945731</v>
          </cell>
          <cell r="M256">
            <v>793.42851667740808</v>
          </cell>
          <cell r="N256">
            <v>29.910160731306888</v>
          </cell>
          <cell r="O256">
            <v>-13.498128530732179</v>
          </cell>
          <cell r="P256">
            <v>0</v>
          </cell>
          <cell r="Q256">
            <v>0</v>
          </cell>
          <cell r="R256">
            <v>0</v>
          </cell>
          <cell r="S256">
            <v>239758.28387525797</v>
          </cell>
          <cell r="T256">
            <v>60221</v>
          </cell>
          <cell r="U256">
            <v>420739.43056957051</v>
          </cell>
          <cell r="V256">
            <v>3173.7140667096323</v>
          </cell>
          <cell r="W256">
            <v>0</v>
          </cell>
          <cell r="X256">
            <v>484134.14463628014</v>
          </cell>
          <cell r="Y256">
            <v>6581.1100000000006</v>
          </cell>
          <cell r="Z256">
            <v>0</v>
          </cell>
          <cell r="AA256">
            <v>0</v>
          </cell>
          <cell r="AB256">
            <v>5757.2165131891525</v>
          </cell>
          <cell r="AC256">
            <v>12338.326513189153</v>
          </cell>
          <cell r="AD256" t="str">
            <v>N/A</v>
          </cell>
          <cell r="AE256">
            <v>94518</v>
          </cell>
          <cell r="AF256">
            <v>94518</v>
          </cell>
          <cell r="AG256">
            <v>94518</v>
          </cell>
          <cell r="AH256">
            <v>94518</v>
          </cell>
          <cell r="AI256">
            <v>93724</v>
          </cell>
          <cell r="AJ256">
            <v>0</v>
          </cell>
          <cell r="AK256">
            <v>471796</v>
          </cell>
          <cell r="AL256">
            <v>1838514</v>
          </cell>
          <cell r="AM256">
            <v>239758.28387525797</v>
          </cell>
          <cell r="AN256">
            <v>-42854.89</v>
          </cell>
          <cell r="AO256">
            <v>418155.92812309106</v>
          </cell>
          <cell r="AP256">
            <v>0</v>
          </cell>
          <cell r="AQ256">
            <v>53639.89</v>
          </cell>
          <cell r="AR256">
            <v>0</v>
          </cell>
          <cell r="AS256">
            <v>0</v>
          </cell>
          <cell r="AT256">
            <v>2507213.2119983491</v>
          </cell>
          <cell r="AU256">
            <v>5.5452930782065379E-5</v>
          </cell>
          <cell r="AV256">
            <v>0</v>
          </cell>
          <cell r="AW256">
            <v>0</v>
          </cell>
          <cell r="AY256">
            <v>0</v>
          </cell>
          <cell r="AZ256">
            <v>0</v>
          </cell>
          <cell r="BA256">
            <v>0</v>
          </cell>
          <cell r="BB256">
            <v>0</v>
          </cell>
          <cell r="BC256">
            <v>0</v>
          </cell>
          <cell r="BD256">
            <v>0</v>
          </cell>
          <cell r="BE256">
            <v>0</v>
          </cell>
          <cell r="BF256">
            <v>0</v>
          </cell>
          <cell r="BG256">
            <v>0</v>
          </cell>
          <cell r="BH256">
            <v>0</v>
          </cell>
          <cell r="BJ256">
            <v>0</v>
          </cell>
          <cell r="BL256">
            <v>0</v>
          </cell>
          <cell r="BM256">
            <v>0</v>
          </cell>
          <cell r="BN256">
            <v>0</v>
          </cell>
          <cell r="BO256">
            <v>0</v>
          </cell>
          <cell r="BQ256">
            <v>0</v>
          </cell>
          <cell r="BR256">
            <v>0</v>
          </cell>
          <cell r="BS256">
            <v>0</v>
          </cell>
          <cell r="BT256">
            <v>0</v>
          </cell>
          <cell r="CB256">
            <v>0</v>
          </cell>
          <cell r="CC256">
            <v>0</v>
          </cell>
          <cell r="CD256">
            <v>0</v>
          </cell>
          <cell r="CE256">
            <v>0</v>
          </cell>
          <cell r="CF256">
            <v>0</v>
          </cell>
          <cell r="CI256">
            <v>0</v>
          </cell>
          <cell r="CJ256">
            <v>0</v>
          </cell>
          <cell r="CK256">
            <v>0</v>
          </cell>
          <cell r="CV256">
            <v>5.7632588406695614E-5</v>
          </cell>
          <cell r="DG256">
            <v>2507213</v>
          </cell>
          <cell r="DR256">
            <v>832947.65000000026</v>
          </cell>
          <cell r="EC256">
            <v>3.0100487107443059</v>
          </cell>
          <cell r="EN256">
            <v>2.4095909012463064E-2</v>
          </cell>
        </row>
        <row r="257">
          <cell r="B257">
            <v>37905</v>
          </cell>
          <cell r="C257" t="str">
            <v>Rockingham Community College</v>
          </cell>
          <cell r="D257">
            <v>4.4464693495217513E-4</v>
          </cell>
          <cell r="E257">
            <v>769342.87534843886</v>
          </cell>
          <cell r="F257">
            <v>599874.28349919128</v>
          </cell>
          <cell r="G257">
            <v>-39697</v>
          </cell>
          <cell r="H257">
            <v>-214673.99951206759</v>
          </cell>
          <cell r="I257">
            <v>-8883.6151462813687</v>
          </cell>
          <cell r="J257">
            <v>649217.75470542104</v>
          </cell>
          <cell r="K257">
            <v>0</v>
          </cell>
          <cell r="L257">
            <v>-34110.978589851307</v>
          </cell>
          <cell r="M257">
            <v>6121.4595387368263</v>
          </cell>
          <cell r="N257">
            <v>230.76286630147985</v>
          </cell>
          <cell r="O257">
            <v>-104.14075863514894</v>
          </cell>
          <cell r="P257">
            <v>0</v>
          </cell>
          <cell r="Q257">
            <v>0</v>
          </cell>
          <cell r="R257">
            <v>0</v>
          </cell>
          <cell r="S257">
            <v>1727317.4019512536</v>
          </cell>
          <cell r="T257">
            <v>48472.659999999974</v>
          </cell>
          <cell r="U257">
            <v>3246088.7735271053</v>
          </cell>
          <cell r="V257">
            <v>24485.838154947305</v>
          </cell>
          <cell r="W257">
            <v>0</v>
          </cell>
          <cell r="X257">
            <v>3319047.2716820529</v>
          </cell>
          <cell r="Y257">
            <v>246956</v>
          </cell>
          <cell r="Z257">
            <v>0</v>
          </cell>
          <cell r="AA257">
            <v>0</v>
          </cell>
          <cell r="AB257">
            <v>44418.07573140684</v>
          </cell>
          <cell r="AC257">
            <v>291374.07573140686</v>
          </cell>
          <cell r="AD257" t="str">
            <v>N/A</v>
          </cell>
          <cell r="AE257">
            <v>606760</v>
          </cell>
          <cell r="AF257">
            <v>606759</v>
          </cell>
          <cell r="AG257">
            <v>606759</v>
          </cell>
          <cell r="AH257">
            <v>606759</v>
          </cell>
          <cell r="AI257">
            <v>600637</v>
          </cell>
          <cell r="AJ257">
            <v>0</v>
          </cell>
          <cell r="AK257">
            <v>3027674</v>
          </cell>
          <cell r="AL257">
            <v>15038391</v>
          </cell>
          <cell r="AM257">
            <v>1727317.4019512536</v>
          </cell>
          <cell r="AN257">
            <v>-449728.66</v>
          </cell>
          <cell r="AO257">
            <v>3226156.5359506463</v>
          </cell>
          <cell r="AP257">
            <v>0</v>
          </cell>
          <cell r="AQ257">
            <v>-198483.34000000003</v>
          </cell>
          <cell r="AR257">
            <v>0</v>
          </cell>
          <cell r="AS257">
            <v>0</v>
          </cell>
          <cell r="AT257">
            <v>19343652.937901899</v>
          </cell>
          <cell r="AU257">
            <v>4.5358529498222018E-4</v>
          </cell>
          <cell r="AV257">
            <v>0</v>
          </cell>
          <cell r="AW257">
            <v>0</v>
          </cell>
          <cell r="AY257">
            <v>0</v>
          </cell>
          <cell r="AZ257">
            <v>0</v>
          </cell>
          <cell r="BA257">
            <v>0</v>
          </cell>
          <cell r="BB257">
            <v>0</v>
          </cell>
          <cell r="BC257">
            <v>0</v>
          </cell>
          <cell r="BD257">
            <v>0</v>
          </cell>
          <cell r="BE257">
            <v>0</v>
          </cell>
          <cell r="BF257">
            <v>0</v>
          </cell>
          <cell r="BG257">
            <v>0</v>
          </cell>
          <cell r="BH257">
            <v>0</v>
          </cell>
          <cell r="BJ257">
            <v>0</v>
          </cell>
          <cell r="BL257">
            <v>0</v>
          </cell>
          <cell r="BM257">
            <v>0</v>
          </cell>
          <cell r="BN257">
            <v>0</v>
          </cell>
          <cell r="BO257">
            <v>0</v>
          </cell>
          <cell r="BQ257">
            <v>0</v>
          </cell>
          <cell r="BR257">
            <v>0</v>
          </cell>
          <cell r="BS257">
            <v>0</v>
          </cell>
          <cell r="BT257">
            <v>0</v>
          </cell>
          <cell r="CB257">
            <v>0</v>
          </cell>
          <cell r="CC257">
            <v>0</v>
          </cell>
          <cell r="CD257">
            <v>0</v>
          </cell>
          <cell r="CE257">
            <v>0</v>
          </cell>
          <cell r="CF257">
            <v>0</v>
          </cell>
          <cell r="CI257">
            <v>0</v>
          </cell>
          <cell r="CJ257">
            <v>0</v>
          </cell>
          <cell r="CK257">
            <v>0</v>
          </cell>
          <cell r="CV257">
            <v>4.4464693495217513E-4</v>
          </cell>
          <cell r="DG257">
            <v>19343653</v>
          </cell>
          <cell r="DR257">
            <v>7801983.4299999978</v>
          </cell>
          <cell r="EC257">
            <v>2.4793250554237596</v>
          </cell>
          <cell r="EN257">
            <v>2.4095909012463064E-2</v>
          </cell>
        </row>
        <row r="258">
          <cell r="B258">
            <v>38000</v>
          </cell>
          <cell r="C258" t="str">
            <v>Rowan-Salisbury School System</v>
          </cell>
          <cell r="D258">
            <v>6.2471042055790658E-3</v>
          </cell>
          <cell r="E258">
            <v>10808946.906692294</v>
          </cell>
          <cell r="F258">
            <v>8427983.7882377263</v>
          </cell>
          <cell r="G258">
            <v>-148011</v>
          </cell>
          <cell r="H258">
            <v>-3016080.2645014506</v>
          </cell>
          <cell r="I258">
            <v>-124811.09207926801</v>
          </cell>
          <cell r="J258">
            <v>9121239.0032398552</v>
          </cell>
          <cell r="K258">
            <v>0</v>
          </cell>
          <cell r="L258">
            <v>-479245.03927593114</v>
          </cell>
          <cell r="M258">
            <v>86003.956448812678</v>
          </cell>
          <cell r="N258">
            <v>3242.1221406114237</v>
          </cell>
          <cell r="O258">
            <v>-1463.1342759886729</v>
          </cell>
          <cell r="P258">
            <v>0</v>
          </cell>
          <cell r="Q258">
            <v>0</v>
          </cell>
          <cell r="R258">
            <v>0</v>
          </cell>
          <cell r="S258">
            <v>24677805.246626664</v>
          </cell>
          <cell r="T258">
            <v>0</v>
          </cell>
          <cell r="U258">
            <v>45606195.016199276</v>
          </cell>
          <cell r="V258">
            <v>344015.82579525071</v>
          </cell>
          <cell r="W258">
            <v>0</v>
          </cell>
          <cell r="X258">
            <v>45950210.841994524</v>
          </cell>
          <cell r="Y258">
            <v>740054.71</v>
          </cell>
          <cell r="Z258">
            <v>0</v>
          </cell>
          <cell r="AA258">
            <v>0</v>
          </cell>
          <cell r="AB258">
            <v>624055.46039634</v>
          </cell>
          <cell r="AC258">
            <v>1364110.1703963401</v>
          </cell>
          <cell r="AD258" t="str">
            <v>N/A</v>
          </cell>
          <cell r="AE258">
            <v>8934421</v>
          </cell>
          <cell r="AF258">
            <v>8934421</v>
          </cell>
          <cell r="AG258">
            <v>8934421</v>
          </cell>
          <cell r="AH258">
            <v>8934421</v>
          </cell>
          <cell r="AI258">
            <v>8848417</v>
          </cell>
          <cell r="AJ258">
            <v>0</v>
          </cell>
          <cell r="AK258">
            <v>44586101</v>
          </cell>
          <cell r="AL258">
            <v>207920199</v>
          </cell>
          <cell r="AM258">
            <v>24677805.246626664</v>
          </cell>
          <cell r="AN258">
            <v>-5413838.29</v>
          </cell>
          <cell r="AO258">
            <v>45326155.381598189</v>
          </cell>
          <cell r="AP258">
            <v>0</v>
          </cell>
          <cell r="AQ258">
            <v>-740054.71</v>
          </cell>
          <cell r="AR258">
            <v>0</v>
          </cell>
          <cell r="AS258">
            <v>0</v>
          </cell>
          <cell r="AT258">
            <v>271770266.62822491</v>
          </cell>
          <cell r="AU258">
            <v>6.2712525424480437E-3</v>
          </cell>
          <cell r="AV258">
            <v>0</v>
          </cell>
          <cell r="AW258">
            <v>0</v>
          </cell>
          <cell r="AY258">
            <v>0</v>
          </cell>
          <cell r="AZ258">
            <v>0</v>
          </cell>
          <cell r="BA258">
            <v>0</v>
          </cell>
          <cell r="BB258">
            <v>0</v>
          </cell>
          <cell r="BC258">
            <v>0</v>
          </cell>
          <cell r="BD258">
            <v>0</v>
          </cell>
          <cell r="BE258">
            <v>0</v>
          </cell>
          <cell r="BF258">
            <v>0</v>
          </cell>
          <cell r="BG258">
            <v>0</v>
          </cell>
          <cell r="BH258">
            <v>0</v>
          </cell>
          <cell r="BJ258">
            <v>0</v>
          </cell>
          <cell r="BL258">
            <v>0</v>
          </cell>
          <cell r="BM258">
            <v>0</v>
          </cell>
          <cell r="BN258">
            <v>0</v>
          </cell>
          <cell r="BO258">
            <v>0</v>
          </cell>
          <cell r="BQ258">
            <v>0</v>
          </cell>
          <cell r="BR258">
            <v>0</v>
          </cell>
          <cell r="BS258">
            <v>0</v>
          </cell>
          <cell r="BT258">
            <v>0</v>
          </cell>
          <cell r="CB258">
            <v>0</v>
          </cell>
          <cell r="CC258">
            <v>0</v>
          </cell>
          <cell r="CD258">
            <v>0</v>
          </cell>
          <cell r="CE258">
            <v>0</v>
          </cell>
          <cell r="CF258">
            <v>0</v>
          </cell>
          <cell r="CI258">
            <v>0</v>
          </cell>
          <cell r="CJ258">
            <v>0</v>
          </cell>
          <cell r="CK258">
            <v>0</v>
          </cell>
          <cell r="CV258">
            <v>6.2471042055790658E-3</v>
          </cell>
          <cell r="DG258">
            <v>271770267</v>
          </cell>
          <cell r="DR258">
            <v>93746939.509999946</v>
          </cell>
          <cell r="EC258">
            <v>2.8989774857771264</v>
          </cell>
          <cell r="EN258">
            <v>2.4095909012463064E-2</v>
          </cell>
        </row>
        <row r="259">
          <cell r="B259">
            <v>38005</v>
          </cell>
          <cell r="C259" t="str">
            <v>Rowan-Cabarrus Community College</v>
          </cell>
          <cell r="D259">
            <v>1.3299451332424062E-3</v>
          </cell>
          <cell r="E259">
            <v>2301115.1824861355</v>
          </cell>
          <cell r="F259">
            <v>1794232.2800062343</v>
          </cell>
          <cell r="G259">
            <v>292798</v>
          </cell>
          <cell r="H259">
            <v>-642092.90212573926</v>
          </cell>
          <cell r="I259">
            <v>-26571.015789563888</v>
          </cell>
          <cell r="J259">
            <v>1941819.284952238</v>
          </cell>
          <cell r="K259">
            <v>0</v>
          </cell>
          <cell r="L259">
            <v>-102026.408819366</v>
          </cell>
          <cell r="M259">
            <v>18309.370158503374</v>
          </cell>
          <cell r="N259">
            <v>690.21492525014401</v>
          </cell>
          <cell r="O259">
            <v>-311.48644965670394</v>
          </cell>
          <cell r="P259">
            <v>0</v>
          </cell>
          <cell r="Q259">
            <v>0</v>
          </cell>
          <cell r="R259">
            <v>0</v>
          </cell>
          <cell r="S259">
            <v>5577962.5193440355</v>
          </cell>
          <cell r="T259">
            <v>1467223</v>
          </cell>
          <cell r="U259">
            <v>9709096.4247611891</v>
          </cell>
          <cell r="V259">
            <v>73237.480634013496</v>
          </cell>
          <cell r="W259">
            <v>0</v>
          </cell>
          <cell r="X259">
            <v>11249556.905395202</v>
          </cell>
          <cell r="Y259">
            <v>3233.3300000000745</v>
          </cell>
          <cell r="Z259">
            <v>0</v>
          </cell>
          <cell r="AA259">
            <v>0</v>
          </cell>
          <cell r="AB259">
            <v>132855.07894781942</v>
          </cell>
          <cell r="AC259">
            <v>136088.40894781949</v>
          </cell>
          <cell r="AD259" t="str">
            <v>N/A</v>
          </cell>
          <cell r="AE259">
            <v>2226356</v>
          </cell>
          <cell r="AF259">
            <v>2226356</v>
          </cell>
          <cell r="AG259">
            <v>2226356</v>
          </cell>
          <cell r="AH259">
            <v>2226356</v>
          </cell>
          <cell r="AI259">
            <v>2208046</v>
          </cell>
          <cell r="AJ259">
            <v>0</v>
          </cell>
          <cell r="AK259">
            <v>11113470</v>
          </cell>
          <cell r="AL259">
            <v>42332989</v>
          </cell>
          <cell r="AM259">
            <v>5577962.5193440355</v>
          </cell>
          <cell r="AN259">
            <v>-1167285.67</v>
          </cell>
          <cell r="AO259">
            <v>9649478.8264473844</v>
          </cell>
          <cell r="AP259">
            <v>0</v>
          </cell>
          <cell r="AQ259">
            <v>1463989.67</v>
          </cell>
          <cell r="AR259">
            <v>0</v>
          </cell>
          <cell r="AS259">
            <v>0</v>
          </cell>
          <cell r="AT259">
            <v>57857134.345791414</v>
          </cell>
          <cell r="AU259">
            <v>1.2768401914825278E-3</v>
          </cell>
          <cell r="AV259">
            <v>0</v>
          </cell>
          <cell r="AW259">
            <v>0</v>
          </cell>
          <cell r="AY259">
            <v>0</v>
          </cell>
          <cell r="AZ259">
            <v>0</v>
          </cell>
          <cell r="BA259">
            <v>0</v>
          </cell>
          <cell r="BB259">
            <v>0</v>
          </cell>
          <cell r="BC259">
            <v>0</v>
          </cell>
          <cell r="BD259">
            <v>0</v>
          </cell>
          <cell r="BE259">
            <v>0</v>
          </cell>
          <cell r="BF259">
            <v>0</v>
          </cell>
          <cell r="BG259">
            <v>0</v>
          </cell>
          <cell r="BH259">
            <v>0</v>
          </cell>
          <cell r="BJ259">
            <v>0</v>
          </cell>
          <cell r="BL259">
            <v>0</v>
          </cell>
          <cell r="BM259">
            <v>0</v>
          </cell>
          <cell r="BN259">
            <v>0</v>
          </cell>
          <cell r="BO259">
            <v>0</v>
          </cell>
          <cell r="BQ259">
            <v>0</v>
          </cell>
          <cell r="BR259">
            <v>0</v>
          </cell>
          <cell r="BS259">
            <v>0</v>
          </cell>
          <cell r="BT259">
            <v>0</v>
          </cell>
          <cell r="CB259">
            <v>0</v>
          </cell>
          <cell r="CC259">
            <v>0</v>
          </cell>
          <cell r="CD259">
            <v>0</v>
          </cell>
          <cell r="CE259">
            <v>0</v>
          </cell>
          <cell r="CF259">
            <v>0</v>
          </cell>
          <cell r="CI259">
            <v>0</v>
          </cell>
          <cell r="CJ259">
            <v>0</v>
          </cell>
          <cell r="CK259">
            <v>0</v>
          </cell>
          <cell r="CV259">
            <v>1.3299451332424062E-3</v>
          </cell>
          <cell r="DG259">
            <v>57857134</v>
          </cell>
          <cell r="DR259">
            <v>20810332.490000002</v>
          </cell>
          <cell r="EC259">
            <v>2.7802118984788979</v>
          </cell>
          <cell r="EN259">
            <v>2.4095909012463064E-2</v>
          </cell>
        </row>
        <row r="260">
          <cell r="B260">
            <v>38100</v>
          </cell>
          <cell r="C260" t="str">
            <v>Rutherford County Schools</v>
          </cell>
          <cell r="D260">
            <v>2.8409398017833084E-3</v>
          </cell>
          <cell r="E260">
            <v>4915488.2761777658</v>
          </cell>
          <cell r="F260">
            <v>3832718.9374248041</v>
          </cell>
          <cell r="G260">
            <v>-40278</v>
          </cell>
          <cell r="H260">
            <v>-1371595.8925646024</v>
          </cell>
          <cell r="I260">
            <v>-56759.225958704264</v>
          </cell>
          <cell r="J260">
            <v>4147984.4217646532</v>
          </cell>
          <cell r="K260">
            <v>0</v>
          </cell>
          <cell r="L260">
            <v>-217941.98753244503</v>
          </cell>
          <cell r="M260">
            <v>39111.2513807703</v>
          </cell>
          <cell r="N260">
            <v>1474.3909383295013</v>
          </cell>
          <cell r="O260">
            <v>-665.37651097566868</v>
          </cell>
          <cell r="P260">
            <v>0</v>
          </cell>
          <cell r="Q260">
            <v>0</v>
          </cell>
          <cell r="R260">
            <v>0</v>
          </cell>
          <cell r="S260">
            <v>11249536.795119593</v>
          </cell>
          <cell r="T260">
            <v>48557.000000000466</v>
          </cell>
          <cell r="U260">
            <v>20739922.108823266</v>
          </cell>
          <cell r="V260">
            <v>156445.0055230812</v>
          </cell>
          <cell r="W260">
            <v>0</v>
          </cell>
          <cell r="X260">
            <v>20944924.114346348</v>
          </cell>
          <cell r="Y260">
            <v>249946</v>
          </cell>
          <cell r="Z260">
            <v>0</v>
          </cell>
          <cell r="AA260">
            <v>0</v>
          </cell>
          <cell r="AB260">
            <v>283796.12979352131</v>
          </cell>
          <cell r="AC260">
            <v>533742.12979352125</v>
          </cell>
          <cell r="AD260" t="str">
            <v>N/A</v>
          </cell>
          <cell r="AE260">
            <v>4090058</v>
          </cell>
          <cell r="AF260">
            <v>4090059</v>
          </cell>
          <cell r="AG260">
            <v>4090059</v>
          </cell>
          <cell r="AH260">
            <v>4090059</v>
          </cell>
          <cell r="AI260">
            <v>4050948</v>
          </cell>
          <cell r="AJ260">
            <v>0</v>
          </cell>
          <cell r="AK260">
            <v>20411183</v>
          </cell>
          <cell r="AL260">
            <v>94489854</v>
          </cell>
          <cell r="AM260">
            <v>11249536.795119593</v>
          </cell>
          <cell r="AN260">
            <v>-2560035.0000000005</v>
          </cell>
          <cell r="AO260">
            <v>20612570.984552827</v>
          </cell>
          <cell r="AP260">
            <v>0</v>
          </cell>
          <cell r="AQ260">
            <v>-201388.99999999953</v>
          </cell>
          <cell r="AR260">
            <v>0</v>
          </cell>
          <cell r="AS260">
            <v>0</v>
          </cell>
          <cell r="AT260">
            <v>123590537.77967243</v>
          </cell>
          <cell r="AU260">
            <v>2.8499863722386384E-3</v>
          </cell>
          <cell r="AV260">
            <v>0</v>
          </cell>
          <cell r="AW260">
            <v>0</v>
          </cell>
          <cell r="AY260">
            <v>0</v>
          </cell>
          <cell r="AZ260">
            <v>0</v>
          </cell>
          <cell r="BA260">
            <v>0</v>
          </cell>
          <cell r="BB260">
            <v>0</v>
          </cell>
          <cell r="BC260">
            <v>0</v>
          </cell>
          <cell r="BD260">
            <v>0</v>
          </cell>
          <cell r="BE260">
            <v>0</v>
          </cell>
          <cell r="BF260">
            <v>0</v>
          </cell>
          <cell r="BG260">
            <v>0</v>
          </cell>
          <cell r="BH260">
            <v>0</v>
          </cell>
          <cell r="BJ260">
            <v>0</v>
          </cell>
          <cell r="BL260">
            <v>0</v>
          </cell>
          <cell r="BM260">
            <v>0</v>
          </cell>
          <cell r="BN260">
            <v>0</v>
          </cell>
          <cell r="BO260">
            <v>0</v>
          </cell>
          <cell r="BQ260">
            <v>0</v>
          </cell>
          <cell r="BR260">
            <v>0</v>
          </cell>
          <cell r="BS260">
            <v>0</v>
          </cell>
          <cell r="BT260">
            <v>0</v>
          </cell>
          <cell r="CB260">
            <v>0</v>
          </cell>
          <cell r="CC260">
            <v>0</v>
          </cell>
          <cell r="CD260">
            <v>0</v>
          </cell>
          <cell r="CE260">
            <v>0</v>
          </cell>
          <cell r="CF260">
            <v>0</v>
          </cell>
          <cell r="CI260">
            <v>0</v>
          </cell>
          <cell r="CJ260">
            <v>0</v>
          </cell>
          <cell r="CK260">
            <v>0</v>
          </cell>
          <cell r="CV260">
            <v>2.8409398017833084E-3</v>
          </cell>
          <cell r="DG260">
            <v>123590538</v>
          </cell>
          <cell r="DR260">
            <v>44237044.530000061</v>
          </cell>
          <cell r="EC260">
            <v>2.7938244815651077</v>
          </cell>
          <cell r="EN260">
            <v>2.4095909012463064E-2</v>
          </cell>
        </row>
        <row r="261">
          <cell r="B261">
            <v>38105</v>
          </cell>
          <cell r="C261" t="str">
            <v>Isothermal Community College</v>
          </cell>
          <cell r="D261">
            <v>5.9904529846460555E-4</v>
          </cell>
          <cell r="E261">
            <v>1036488.0451369653</v>
          </cell>
          <cell r="F261">
            <v>808173.49891024269</v>
          </cell>
          <cell r="G261">
            <v>17810</v>
          </cell>
          <cell r="H261">
            <v>-289216.99443206302</v>
          </cell>
          <cell r="I261">
            <v>-11968.344923644188</v>
          </cell>
          <cell r="J261">
            <v>874650.90404336224</v>
          </cell>
          <cell r="K261">
            <v>0</v>
          </cell>
          <cell r="L261">
            <v>-45955.610494594024</v>
          </cell>
          <cell r="M261">
            <v>8247.0636097289716</v>
          </cell>
          <cell r="N261">
            <v>310.89252899716098</v>
          </cell>
          <cell r="O261">
            <v>-140.30239935339526</v>
          </cell>
          <cell r="P261">
            <v>0</v>
          </cell>
          <cell r="Q261">
            <v>0</v>
          </cell>
          <cell r="R261">
            <v>0</v>
          </cell>
          <cell r="S261">
            <v>2398399.1519796415</v>
          </cell>
          <cell r="T261">
            <v>90615</v>
          </cell>
          <cell r="U261">
            <v>4373254.5202168105</v>
          </cell>
          <cell r="V261">
            <v>32988.254438915887</v>
          </cell>
          <cell r="W261">
            <v>0</v>
          </cell>
          <cell r="X261">
            <v>4496857.7746557267</v>
          </cell>
          <cell r="Y261">
            <v>1565.1199999998789</v>
          </cell>
          <cell r="Z261">
            <v>0</v>
          </cell>
          <cell r="AA261">
            <v>0</v>
          </cell>
          <cell r="AB261">
            <v>59841.724618220935</v>
          </cell>
          <cell r="AC261">
            <v>61406.844618220814</v>
          </cell>
          <cell r="AD261" t="str">
            <v>N/A</v>
          </cell>
          <cell r="AE261">
            <v>888740</v>
          </cell>
          <cell r="AF261">
            <v>888740</v>
          </cell>
          <cell r="AG261">
            <v>888740</v>
          </cell>
          <cell r="AH261">
            <v>888740</v>
          </cell>
          <cell r="AI261">
            <v>880493</v>
          </cell>
          <cell r="AJ261">
            <v>0</v>
          </cell>
          <cell r="AK261">
            <v>4435453</v>
          </cell>
          <cell r="AL261">
            <v>19752305</v>
          </cell>
          <cell r="AM261">
            <v>2398399.1519796415</v>
          </cell>
          <cell r="AN261">
            <v>-525648.88000000012</v>
          </cell>
          <cell r="AO261">
            <v>4346401.050037506</v>
          </cell>
          <cell r="AP261">
            <v>0</v>
          </cell>
          <cell r="AQ261">
            <v>89049.880000000121</v>
          </cell>
          <cell r="AR261">
            <v>0</v>
          </cell>
          <cell r="AS261">
            <v>0</v>
          </cell>
          <cell r="AT261">
            <v>26060506.202017147</v>
          </cell>
          <cell r="AU261">
            <v>5.9576555276577038E-4</v>
          </cell>
          <cell r="AV261">
            <v>0</v>
          </cell>
          <cell r="AW261">
            <v>0</v>
          </cell>
          <cell r="AY261">
            <v>0</v>
          </cell>
          <cell r="AZ261">
            <v>0</v>
          </cell>
          <cell r="BA261">
            <v>0</v>
          </cell>
          <cell r="BB261">
            <v>0</v>
          </cell>
          <cell r="BC261">
            <v>0</v>
          </cell>
          <cell r="BD261">
            <v>0</v>
          </cell>
          <cell r="BE261">
            <v>0</v>
          </cell>
          <cell r="BF261">
            <v>0</v>
          </cell>
          <cell r="BG261">
            <v>0</v>
          </cell>
          <cell r="BH261">
            <v>0</v>
          </cell>
          <cell r="BJ261">
            <v>0</v>
          </cell>
          <cell r="BL261">
            <v>0</v>
          </cell>
          <cell r="BM261">
            <v>0</v>
          </cell>
          <cell r="BN261">
            <v>0</v>
          </cell>
          <cell r="BO261">
            <v>0</v>
          </cell>
          <cell r="BQ261">
            <v>0</v>
          </cell>
          <cell r="BR261">
            <v>0</v>
          </cell>
          <cell r="BS261">
            <v>0</v>
          </cell>
          <cell r="BT261">
            <v>0</v>
          </cell>
          <cell r="CB261">
            <v>0</v>
          </cell>
          <cell r="CC261">
            <v>0</v>
          </cell>
          <cell r="CD261">
            <v>0</v>
          </cell>
          <cell r="CE261">
            <v>0</v>
          </cell>
          <cell r="CF261">
            <v>0</v>
          </cell>
          <cell r="CI261">
            <v>0</v>
          </cell>
          <cell r="CJ261">
            <v>0</v>
          </cell>
          <cell r="CK261">
            <v>0</v>
          </cell>
          <cell r="CV261">
            <v>5.9904529846460555E-4</v>
          </cell>
          <cell r="DG261">
            <v>26060507</v>
          </cell>
          <cell r="DR261">
            <v>9339358.4699999988</v>
          </cell>
          <cell r="EC261">
            <v>2.7903958375419338</v>
          </cell>
          <cell r="EN261">
            <v>2.4095909012463064E-2</v>
          </cell>
        </row>
        <row r="262">
          <cell r="B262">
            <v>38200</v>
          </cell>
          <cell r="C262" t="str">
            <v>Sampson County Schools</v>
          </cell>
          <cell r="D262">
            <v>2.7972368238497903E-3</v>
          </cell>
          <cell r="E262">
            <v>4839871.9341731174</v>
          </cell>
          <cell r="F262">
            <v>3773759.1414296515</v>
          </cell>
          <cell r="G262">
            <v>-174241</v>
          </cell>
          <cell r="H262">
            <v>-1350496.2462472718</v>
          </cell>
          <cell r="I262">
            <v>-55886.082783322745</v>
          </cell>
          <cell r="J262">
            <v>4084174.8079392686</v>
          </cell>
          <cell r="K262">
            <v>0</v>
          </cell>
          <cell r="L262">
            <v>-214589.32449258098</v>
          </cell>
          <cell r="M262">
            <v>38509.591973917275</v>
          </cell>
          <cell r="N262">
            <v>1451.7099668415642</v>
          </cell>
          <cell r="O262">
            <v>-655.14083651385943</v>
          </cell>
          <cell r="P262">
            <v>0</v>
          </cell>
          <cell r="Q262">
            <v>0</v>
          </cell>
          <cell r="R262">
            <v>0</v>
          </cell>
          <cell r="S262">
            <v>10941899.391123107</v>
          </cell>
          <cell r="T262">
            <v>0</v>
          </cell>
          <cell r="U262">
            <v>20420874.039696343</v>
          </cell>
          <cell r="V262">
            <v>154038.3678956691</v>
          </cell>
          <cell r="W262">
            <v>0</v>
          </cell>
          <cell r="X262">
            <v>20574912.407592013</v>
          </cell>
          <cell r="Y262">
            <v>871208.10000000009</v>
          </cell>
          <cell r="Z262">
            <v>0</v>
          </cell>
          <cell r="AA262">
            <v>0</v>
          </cell>
          <cell r="AB262">
            <v>279430.41391661373</v>
          </cell>
          <cell r="AC262">
            <v>1150638.5139166138</v>
          </cell>
          <cell r="AD262" t="str">
            <v>N/A</v>
          </cell>
          <cell r="AE262">
            <v>3892557</v>
          </cell>
          <cell r="AF262">
            <v>3892556</v>
          </cell>
          <cell r="AG262">
            <v>3892556</v>
          </cell>
          <cell r="AH262">
            <v>3892556</v>
          </cell>
          <cell r="AI262">
            <v>3854047</v>
          </cell>
          <cell r="AJ262">
            <v>0</v>
          </cell>
          <cell r="AK262">
            <v>19424272</v>
          </cell>
          <cell r="AL262">
            <v>93717867</v>
          </cell>
          <cell r="AM262">
            <v>10941899.391123107</v>
          </cell>
          <cell r="AN262">
            <v>-2394730.9</v>
          </cell>
          <cell r="AO262">
            <v>20295481.9936754</v>
          </cell>
          <cell r="AP262">
            <v>0</v>
          </cell>
          <cell r="AQ262">
            <v>-871208.10000000009</v>
          </cell>
          <cell r="AR262">
            <v>0</v>
          </cell>
          <cell r="AS262">
            <v>0</v>
          </cell>
          <cell r="AT262">
            <v>121689309.3847985</v>
          </cell>
          <cell r="AU262">
            <v>2.8267018549442331E-3</v>
          </cell>
          <cell r="AV262">
            <v>0</v>
          </cell>
          <cell r="AW262">
            <v>0</v>
          </cell>
          <cell r="AY262">
            <v>0</v>
          </cell>
          <cell r="AZ262">
            <v>0</v>
          </cell>
          <cell r="BA262">
            <v>0</v>
          </cell>
          <cell r="BB262">
            <v>0</v>
          </cell>
          <cell r="BC262">
            <v>0</v>
          </cell>
          <cell r="BD262">
            <v>0</v>
          </cell>
          <cell r="BE262">
            <v>0</v>
          </cell>
          <cell r="BF262">
            <v>0</v>
          </cell>
          <cell r="BG262">
            <v>0</v>
          </cell>
          <cell r="BH262">
            <v>0</v>
          </cell>
          <cell r="BJ262">
            <v>0</v>
          </cell>
          <cell r="BL262">
            <v>0</v>
          </cell>
          <cell r="BM262">
            <v>0</v>
          </cell>
          <cell r="BN262">
            <v>0</v>
          </cell>
          <cell r="BO262">
            <v>0</v>
          </cell>
          <cell r="BQ262">
            <v>0</v>
          </cell>
          <cell r="BR262">
            <v>0</v>
          </cell>
          <cell r="BS262">
            <v>0</v>
          </cell>
          <cell r="BT262">
            <v>0</v>
          </cell>
          <cell r="CB262">
            <v>0</v>
          </cell>
          <cell r="CC262">
            <v>0</v>
          </cell>
          <cell r="CD262">
            <v>0</v>
          </cell>
          <cell r="CE262">
            <v>0</v>
          </cell>
          <cell r="CF262">
            <v>0</v>
          </cell>
          <cell r="CI262">
            <v>0</v>
          </cell>
          <cell r="CJ262">
            <v>0</v>
          </cell>
          <cell r="CK262">
            <v>0</v>
          </cell>
          <cell r="CV262">
            <v>2.7972368238497903E-3</v>
          </cell>
          <cell r="DG262">
            <v>121689310</v>
          </cell>
          <cell r="DR262">
            <v>41825389.139999889</v>
          </cell>
          <cell r="EC262">
            <v>2.9094603182931755</v>
          </cell>
          <cell r="EN262">
            <v>2.4095909012463064E-2</v>
          </cell>
        </row>
        <row r="263">
          <cell r="B263">
            <v>38205</v>
          </cell>
          <cell r="C263" t="str">
            <v>Sampson Community College</v>
          </cell>
          <cell r="D263">
            <v>3.8287703535390649E-4</v>
          </cell>
          <cell r="E263">
            <v>662466.54621771467</v>
          </cell>
          <cell r="F263">
            <v>516540.35864640033</v>
          </cell>
          <cell r="G263">
            <v>-92956</v>
          </cell>
          <cell r="H263">
            <v>-184851.70601611573</v>
          </cell>
          <cell r="I263">
            <v>-7649.5123727752843</v>
          </cell>
          <cell r="J263">
            <v>559029.08505928819</v>
          </cell>
          <cell r="K263">
            <v>0</v>
          </cell>
          <cell r="L263">
            <v>-29372.316165650784</v>
          </cell>
          <cell r="M263">
            <v>5271.0726106377779</v>
          </cell>
          <cell r="N263">
            <v>198.70552380797039</v>
          </cell>
          <cell r="O263">
            <v>-89.673630450238434</v>
          </cell>
          <cell r="P263">
            <v>0</v>
          </cell>
          <cell r="Q263">
            <v>0</v>
          </cell>
          <cell r="R263">
            <v>0</v>
          </cell>
          <cell r="S263">
            <v>1428586.5598728573</v>
          </cell>
          <cell r="T263">
            <v>38065.229999999981</v>
          </cell>
          <cell r="U263">
            <v>2795145.4252964412</v>
          </cell>
          <cell r="V263">
            <v>21084.290442551111</v>
          </cell>
          <cell r="W263">
            <v>0</v>
          </cell>
          <cell r="X263">
            <v>2854294.9457389922</v>
          </cell>
          <cell r="Y263">
            <v>502844</v>
          </cell>
          <cell r="Z263">
            <v>0</v>
          </cell>
          <cell r="AA263">
            <v>0</v>
          </cell>
          <cell r="AB263">
            <v>38247.561863876421</v>
          </cell>
          <cell r="AC263">
            <v>541091.56186387641</v>
          </cell>
          <cell r="AD263" t="str">
            <v>N/A</v>
          </cell>
          <cell r="AE263">
            <v>463695</v>
          </cell>
          <cell r="AF263">
            <v>463695</v>
          </cell>
          <cell r="AG263">
            <v>463695</v>
          </cell>
          <cell r="AH263">
            <v>463695</v>
          </cell>
          <cell r="AI263">
            <v>458424</v>
          </cell>
          <cell r="AJ263">
            <v>0</v>
          </cell>
          <cell r="AK263">
            <v>2313204</v>
          </cell>
          <cell r="AL263">
            <v>13297507</v>
          </cell>
          <cell r="AM263">
            <v>1428586.5598728573</v>
          </cell>
          <cell r="AN263">
            <v>-382844.23</v>
          </cell>
          <cell r="AO263">
            <v>2777982.1538751158</v>
          </cell>
          <cell r="AP263">
            <v>0</v>
          </cell>
          <cell r="AQ263">
            <v>-464778.77</v>
          </cell>
          <cell r="AR263">
            <v>0</v>
          </cell>
          <cell r="AS263">
            <v>0</v>
          </cell>
          <cell r="AT263">
            <v>16656452.713747974</v>
          </cell>
          <cell r="AU263">
            <v>4.0107707127556559E-4</v>
          </cell>
          <cell r="AV263">
            <v>0</v>
          </cell>
          <cell r="AW263">
            <v>0</v>
          </cell>
          <cell r="AY263">
            <v>0</v>
          </cell>
          <cell r="AZ263">
            <v>0</v>
          </cell>
          <cell r="BA263">
            <v>0</v>
          </cell>
          <cell r="BB263">
            <v>0</v>
          </cell>
          <cell r="BC263">
            <v>0</v>
          </cell>
          <cell r="BD263">
            <v>0</v>
          </cell>
          <cell r="BE263">
            <v>0</v>
          </cell>
          <cell r="BF263">
            <v>0</v>
          </cell>
          <cell r="BG263">
            <v>0</v>
          </cell>
          <cell r="BH263">
            <v>0</v>
          </cell>
          <cell r="BJ263">
            <v>0</v>
          </cell>
          <cell r="BL263">
            <v>0</v>
          </cell>
          <cell r="BM263">
            <v>0</v>
          </cell>
          <cell r="BN263">
            <v>0</v>
          </cell>
          <cell r="BO263">
            <v>0</v>
          </cell>
          <cell r="BQ263">
            <v>0</v>
          </cell>
          <cell r="BR263">
            <v>0</v>
          </cell>
          <cell r="BS263">
            <v>0</v>
          </cell>
          <cell r="BT263">
            <v>0</v>
          </cell>
          <cell r="CB263">
            <v>0</v>
          </cell>
          <cell r="CC263">
            <v>0</v>
          </cell>
          <cell r="CD263">
            <v>0</v>
          </cell>
          <cell r="CE263">
            <v>0</v>
          </cell>
          <cell r="CF263">
            <v>0</v>
          </cell>
          <cell r="CI263">
            <v>0</v>
          </cell>
          <cell r="CJ263">
            <v>0</v>
          </cell>
          <cell r="CK263">
            <v>0</v>
          </cell>
          <cell r="CV263">
            <v>3.8287703535390649E-4</v>
          </cell>
          <cell r="DG263">
            <v>16656452</v>
          </cell>
          <cell r="DR263">
            <v>6738604.7900000019</v>
          </cell>
          <cell r="EC263">
            <v>2.4717953521651763</v>
          </cell>
          <cell r="EN263">
            <v>2.4095909012463064E-2</v>
          </cell>
        </row>
        <row r="264">
          <cell r="B264">
            <v>38210</v>
          </cell>
          <cell r="C264" t="str">
            <v>Clinton City Schools</v>
          </cell>
          <cell r="D264">
            <v>1.0224584275585027E-3</v>
          </cell>
          <cell r="E264">
            <v>1769091.485285305</v>
          </cell>
          <cell r="F264">
            <v>1379401.2022265177</v>
          </cell>
          <cell r="G264">
            <v>187969</v>
          </cell>
          <cell r="H264">
            <v>-493639.38604999409</v>
          </cell>
          <cell r="I264">
            <v>-20427.729192552961</v>
          </cell>
          <cell r="J264">
            <v>1492865.7153356127</v>
          </cell>
          <cell r="K264">
            <v>0</v>
          </cell>
          <cell r="L264">
            <v>-78437.642969949593</v>
          </cell>
          <cell r="M264">
            <v>14076.197095596857</v>
          </cell>
          <cell r="N264">
            <v>530.63547473431174</v>
          </cell>
          <cell r="O264">
            <v>-239.46998831847691</v>
          </cell>
          <cell r="P264">
            <v>0</v>
          </cell>
          <cell r="Q264">
            <v>0</v>
          </cell>
          <cell r="R264">
            <v>0</v>
          </cell>
          <cell r="S264">
            <v>4251190.0072169518</v>
          </cell>
          <cell r="T264">
            <v>968497</v>
          </cell>
          <cell r="U264">
            <v>7464328.5766780628</v>
          </cell>
          <cell r="V264">
            <v>56304.788382387429</v>
          </cell>
          <cell r="W264">
            <v>0</v>
          </cell>
          <cell r="X264">
            <v>8489130.3650604505</v>
          </cell>
          <cell r="Y264">
            <v>28657.920000000275</v>
          </cell>
          <cell r="Z264">
            <v>0</v>
          </cell>
          <cell r="AA264">
            <v>0</v>
          </cell>
          <cell r="AB264">
            <v>102138.6459627648</v>
          </cell>
          <cell r="AC264">
            <v>130796.56596276507</v>
          </cell>
          <cell r="AD264" t="str">
            <v>N/A</v>
          </cell>
          <cell r="AE264">
            <v>1674481</v>
          </cell>
          <cell r="AF264">
            <v>1674483</v>
          </cell>
          <cell r="AG264">
            <v>1674483</v>
          </cell>
          <cell r="AH264">
            <v>1674483</v>
          </cell>
          <cell r="AI264">
            <v>1660407</v>
          </cell>
          <cell r="AJ264">
            <v>0</v>
          </cell>
          <cell r="AK264">
            <v>8358337</v>
          </cell>
          <cell r="AL264">
            <v>32736894</v>
          </cell>
          <cell r="AM264">
            <v>4251190.0072169518</v>
          </cell>
          <cell r="AN264">
            <v>-866001.07999999973</v>
          </cell>
          <cell r="AO264">
            <v>7418494.719097686</v>
          </cell>
          <cell r="AP264">
            <v>0</v>
          </cell>
          <cell r="AQ264">
            <v>939839.07999999973</v>
          </cell>
          <cell r="AR264">
            <v>0</v>
          </cell>
          <cell r="AS264">
            <v>0</v>
          </cell>
          <cell r="AT264">
            <v>44480416.726314642</v>
          </cell>
          <cell r="AU264">
            <v>9.8740444543833931E-4</v>
          </cell>
          <cell r="AV264">
            <v>0</v>
          </cell>
          <cell r="AW264">
            <v>0</v>
          </cell>
          <cell r="AY264">
            <v>0</v>
          </cell>
          <cell r="AZ264">
            <v>0</v>
          </cell>
          <cell r="BA264">
            <v>0</v>
          </cell>
          <cell r="BB264">
            <v>0</v>
          </cell>
          <cell r="BC264">
            <v>0</v>
          </cell>
          <cell r="BD264">
            <v>0</v>
          </cell>
          <cell r="BE264">
            <v>0</v>
          </cell>
          <cell r="BF264">
            <v>0</v>
          </cell>
          <cell r="BG264">
            <v>0</v>
          </cell>
          <cell r="BH264">
            <v>0</v>
          </cell>
          <cell r="BJ264">
            <v>0</v>
          </cell>
          <cell r="BL264">
            <v>0</v>
          </cell>
          <cell r="BM264">
            <v>0</v>
          </cell>
          <cell r="BN264">
            <v>0</v>
          </cell>
          <cell r="BO264">
            <v>0</v>
          </cell>
          <cell r="BQ264">
            <v>0</v>
          </cell>
          <cell r="BR264">
            <v>0</v>
          </cell>
          <cell r="BS264">
            <v>0</v>
          </cell>
          <cell r="BT264">
            <v>0</v>
          </cell>
          <cell r="CB264">
            <v>0</v>
          </cell>
          <cell r="CC264">
            <v>0</v>
          </cell>
          <cell r="CD264">
            <v>0</v>
          </cell>
          <cell r="CE264">
            <v>0</v>
          </cell>
          <cell r="CF264">
            <v>0</v>
          </cell>
          <cell r="CI264">
            <v>0</v>
          </cell>
          <cell r="CJ264">
            <v>0</v>
          </cell>
          <cell r="CK264">
            <v>0</v>
          </cell>
          <cell r="CV264">
            <v>1.0224584275585027E-3</v>
          </cell>
          <cell r="DG264">
            <v>44480417</v>
          </cell>
          <cell r="DR264">
            <v>15077834.040000003</v>
          </cell>
          <cell r="EC264">
            <v>2.9500534945535182</v>
          </cell>
          <cell r="EN264">
            <v>2.4095909012463064E-2</v>
          </cell>
        </row>
        <row r="265">
          <cell r="B265">
            <v>38300</v>
          </cell>
          <cell r="C265" t="str">
            <v>Scotland County Schools</v>
          </cell>
          <cell r="D265">
            <v>2.1694012522345762E-3</v>
          </cell>
          <cell r="E265">
            <v>3753570.0034863991</v>
          </cell>
          <cell r="F265">
            <v>2926744.6135582514</v>
          </cell>
          <cell r="G265">
            <v>-143954</v>
          </cell>
          <cell r="H265">
            <v>-1047379.407695175</v>
          </cell>
          <cell r="I265">
            <v>-43342.536083793537</v>
          </cell>
          <cell r="J265">
            <v>3167487.9535205727</v>
          </cell>
          <cell r="K265">
            <v>0</v>
          </cell>
          <cell r="L265">
            <v>-166425.07538195333</v>
          </cell>
          <cell r="M265">
            <v>29866.172337986107</v>
          </cell>
          <cell r="N265">
            <v>1125.8758618847003</v>
          </cell>
          <cell r="O265">
            <v>-508.09546728586008</v>
          </cell>
          <cell r="P265">
            <v>0</v>
          </cell>
          <cell r="Q265">
            <v>0</v>
          </cell>
          <cell r="R265">
            <v>0</v>
          </cell>
          <cell r="S265">
            <v>8477185.5041368864</v>
          </cell>
          <cell r="T265">
            <v>0</v>
          </cell>
          <cell r="U265">
            <v>15837439.767602863</v>
          </cell>
          <cell r="V265">
            <v>119464.68935194443</v>
          </cell>
          <cell r="W265">
            <v>0</v>
          </cell>
          <cell r="X265">
            <v>15956904.456954807</v>
          </cell>
          <cell r="Y265">
            <v>719770.33000000007</v>
          </cell>
          <cell r="Z265">
            <v>0</v>
          </cell>
          <cell r="AA265">
            <v>0</v>
          </cell>
          <cell r="AB265">
            <v>216712.68041896768</v>
          </cell>
          <cell r="AC265">
            <v>936483.01041896781</v>
          </cell>
          <cell r="AD265" t="str">
            <v>N/A</v>
          </cell>
          <cell r="AE265">
            <v>3010058</v>
          </cell>
          <cell r="AF265">
            <v>3010057</v>
          </cell>
          <cell r="AG265">
            <v>3010057</v>
          </cell>
          <cell r="AH265">
            <v>3010057</v>
          </cell>
          <cell r="AI265">
            <v>2980190</v>
          </cell>
          <cell r="AJ265">
            <v>0</v>
          </cell>
          <cell r="AK265">
            <v>15020419</v>
          </cell>
          <cell r="AL265">
            <v>72778345</v>
          </cell>
          <cell r="AM265">
            <v>8477185.5041368864</v>
          </cell>
          <cell r="AN265">
            <v>-1899623.67</v>
          </cell>
          <cell r="AO265">
            <v>15740191.776535841</v>
          </cell>
          <cell r="AP265">
            <v>0</v>
          </cell>
          <cell r="AQ265">
            <v>-719770.33000000007</v>
          </cell>
          <cell r="AR265">
            <v>0</v>
          </cell>
          <cell r="AS265">
            <v>0</v>
          </cell>
          <cell r="AT265">
            <v>94376328.280672729</v>
          </cell>
          <cell r="AU265">
            <v>2.1951276669120081E-3</v>
          </cell>
          <cell r="AV265">
            <v>0</v>
          </cell>
          <cell r="AW265">
            <v>0</v>
          </cell>
          <cell r="AY265">
            <v>0</v>
          </cell>
          <cell r="AZ265">
            <v>0</v>
          </cell>
          <cell r="BA265">
            <v>0</v>
          </cell>
          <cell r="BB265">
            <v>0</v>
          </cell>
          <cell r="BC265">
            <v>0</v>
          </cell>
          <cell r="BD265">
            <v>0</v>
          </cell>
          <cell r="BE265">
            <v>0</v>
          </cell>
          <cell r="BF265">
            <v>0</v>
          </cell>
          <cell r="BG265">
            <v>0</v>
          </cell>
          <cell r="BH265">
            <v>0</v>
          </cell>
          <cell r="BJ265">
            <v>0</v>
          </cell>
          <cell r="BL265">
            <v>0</v>
          </cell>
          <cell r="BM265">
            <v>0</v>
          </cell>
          <cell r="BN265">
            <v>0</v>
          </cell>
          <cell r="BO265">
            <v>0</v>
          </cell>
          <cell r="BQ265">
            <v>0</v>
          </cell>
          <cell r="BR265">
            <v>0</v>
          </cell>
          <cell r="BS265">
            <v>0</v>
          </cell>
          <cell r="BT265">
            <v>0</v>
          </cell>
          <cell r="CB265">
            <v>0</v>
          </cell>
          <cell r="CC265">
            <v>0</v>
          </cell>
          <cell r="CD265">
            <v>0</v>
          </cell>
          <cell r="CE265">
            <v>0</v>
          </cell>
          <cell r="CF265">
            <v>0</v>
          </cell>
          <cell r="CI265">
            <v>0</v>
          </cell>
          <cell r="CJ265">
            <v>0</v>
          </cell>
          <cell r="CK265">
            <v>0</v>
          </cell>
          <cell r="CV265">
            <v>2.1694012522345762E-3</v>
          </cell>
          <cell r="DG265">
            <v>94376328</v>
          </cell>
          <cell r="DR265">
            <v>32869761.020000018</v>
          </cell>
          <cell r="EC265">
            <v>2.8712203883251703</v>
          </cell>
          <cell r="EN265">
            <v>2.4095909012463064E-2</v>
          </cell>
        </row>
        <row r="266">
          <cell r="B266">
            <v>38400</v>
          </cell>
          <cell r="C266" t="str">
            <v>Stanly County Schools</v>
          </cell>
          <cell r="D266">
            <v>2.6936973243421778E-3</v>
          </cell>
          <cell r="E266">
            <v>4660724.4578233873</v>
          </cell>
          <cell r="F266">
            <v>3634073.7456725114</v>
          </cell>
          <cell r="G266">
            <v>-562641</v>
          </cell>
          <cell r="H266">
            <v>-1300507.7346449876</v>
          </cell>
          <cell r="I266">
            <v>-53817.463854996728</v>
          </cell>
          <cell r="J266">
            <v>3932999.4008696456</v>
          </cell>
          <cell r="K266">
            <v>0</v>
          </cell>
          <cell r="L266">
            <v>-206646.31764089098</v>
          </cell>
          <cell r="M266">
            <v>37084.1624767701</v>
          </cell>
          <cell r="N266">
            <v>1397.9750373871034</v>
          </cell>
          <cell r="O266">
            <v>-630.89085033418144</v>
          </cell>
          <cell r="P266">
            <v>0</v>
          </cell>
          <cell r="Q266">
            <v>0</v>
          </cell>
          <cell r="R266">
            <v>0</v>
          </cell>
          <cell r="S266">
            <v>10142036.334888494</v>
          </cell>
          <cell r="T266">
            <v>0</v>
          </cell>
          <cell r="U266">
            <v>19664997.00434823</v>
          </cell>
          <cell r="V266">
            <v>148336.6499070804</v>
          </cell>
          <cell r="W266">
            <v>0</v>
          </cell>
          <cell r="X266">
            <v>19813333.654255308</v>
          </cell>
          <cell r="Y266">
            <v>2813203.05</v>
          </cell>
          <cell r="Z266">
            <v>0</v>
          </cell>
          <cell r="AA266">
            <v>0</v>
          </cell>
          <cell r="AB266">
            <v>269087.3192749836</v>
          </cell>
          <cell r="AC266">
            <v>3082290.3692749832</v>
          </cell>
          <cell r="AD266" t="str">
            <v>N/A</v>
          </cell>
          <cell r="AE266">
            <v>3353625</v>
          </cell>
          <cell r="AF266">
            <v>3353625</v>
          </cell>
          <cell r="AG266">
            <v>3353625</v>
          </cell>
          <cell r="AH266">
            <v>3353625</v>
          </cell>
          <cell r="AI266">
            <v>3316541</v>
          </cell>
          <cell r="AJ266">
            <v>0</v>
          </cell>
          <cell r="AK266">
            <v>16731041</v>
          </cell>
          <cell r="AL266">
            <v>92650101</v>
          </cell>
          <cell r="AM266">
            <v>10142036.334888494</v>
          </cell>
          <cell r="AN266">
            <v>-2338191.9500000002</v>
          </cell>
          <cell r="AO266">
            <v>19544246.334980328</v>
          </cell>
          <cell r="AP266">
            <v>0</v>
          </cell>
          <cell r="AQ266">
            <v>-2813203.05</v>
          </cell>
          <cell r="AR266">
            <v>0</v>
          </cell>
          <cell r="AS266">
            <v>0</v>
          </cell>
          <cell r="AT266">
            <v>117184988.66986881</v>
          </cell>
          <cell r="AU266">
            <v>2.7944960664973819E-3</v>
          </cell>
          <cell r="AV266">
            <v>0</v>
          </cell>
          <cell r="AW266">
            <v>0</v>
          </cell>
          <cell r="AY266">
            <v>0</v>
          </cell>
          <cell r="AZ266">
            <v>0</v>
          </cell>
          <cell r="BA266">
            <v>0</v>
          </cell>
          <cell r="BB266">
            <v>0</v>
          </cell>
          <cell r="BC266">
            <v>0</v>
          </cell>
          <cell r="BD266">
            <v>0</v>
          </cell>
          <cell r="BE266">
            <v>0</v>
          </cell>
          <cell r="BF266">
            <v>0</v>
          </cell>
          <cell r="BG266">
            <v>0</v>
          </cell>
          <cell r="BH266">
            <v>0</v>
          </cell>
          <cell r="BJ266">
            <v>0</v>
          </cell>
          <cell r="BL266">
            <v>0</v>
          </cell>
          <cell r="BM266">
            <v>0</v>
          </cell>
          <cell r="BN266">
            <v>0</v>
          </cell>
          <cell r="BO266">
            <v>0</v>
          </cell>
          <cell r="BQ266">
            <v>0</v>
          </cell>
          <cell r="BR266">
            <v>0</v>
          </cell>
          <cell r="BS266">
            <v>0</v>
          </cell>
          <cell r="BT266">
            <v>0</v>
          </cell>
          <cell r="CB266">
            <v>0</v>
          </cell>
          <cell r="CC266">
            <v>0</v>
          </cell>
          <cell r="CD266">
            <v>0</v>
          </cell>
          <cell r="CE266">
            <v>0</v>
          </cell>
          <cell r="CF266">
            <v>0</v>
          </cell>
          <cell r="CI266">
            <v>0</v>
          </cell>
          <cell r="CJ266">
            <v>0</v>
          </cell>
          <cell r="CK266">
            <v>0</v>
          </cell>
          <cell r="CV266">
            <v>2.6936973243421778E-3</v>
          </cell>
          <cell r="DG266">
            <v>117184989</v>
          </cell>
          <cell r="DR266">
            <v>40948904.550000034</v>
          </cell>
          <cell r="EC266">
            <v>2.8617368471215894</v>
          </cell>
          <cell r="EN266">
            <v>2.4095909012463064E-2</v>
          </cell>
        </row>
        <row r="267">
          <cell r="B267">
            <v>38402</v>
          </cell>
          <cell r="C267" t="str">
            <v>Gray Stone Day School</v>
          </cell>
          <cell r="D267">
            <v>9.6334000593835368E-5</v>
          </cell>
          <cell r="E267">
            <v>166680.28312991964</v>
          </cell>
          <cell r="F267">
            <v>129964.43928946275</v>
          </cell>
          <cell r="G267">
            <v>22379</v>
          </cell>
          <cell r="H267">
            <v>-46509.721693461921</v>
          </cell>
          <cell r="I267">
            <v>-1924.6600381251269</v>
          </cell>
          <cell r="J267">
            <v>140654.84016896979</v>
          </cell>
          <cell r="K267">
            <v>0</v>
          </cell>
          <cell r="L267">
            <v>-7390.2388016786363</v>
          </cell>
          <cell r="M267">
            <v>1326.2313095742793</v>
          </cell>
          <cell r="N267">
            <v>49.995419628188678</v>
          </cell>
          <cell r="O267">
            <v>-22.562386279082183</v>
          </cell>
          <cell r="P267">
            <v>0</v>
          </cell>
          <cell r="Q267">
            <v>0</v>
          </cell>
          <cell r="R267">
            <v>0</v>
          </cell>
          <cell r="S267">
            <v>405207.60639800981</v>
          </cell>
          <cell r="T267">
            <v>117947</v>
          </cell>
          <cell r="U267">
            <v>703274.20084484888</v>
          </cell>
          <cell r="V267">
            <v>5304.9252382971172</v>
          </cell>
          <cell r="W267">
            <v>0</v>
          </cell>
          <cell r="X267">
            <v>826526.12608314597</v>
          </cell>
          <cell r="Y267">
            <v>6047.3400000000111</v>
          </cell>
          <cell r="Z267">
            <v>0</v>
          </cell>
          <cell r="AA267">
            <v>0</v>
          </cell>
          <cell r="AB267">
            <v>9623.3001906256341</v>
          </cell>
          <cell r="AC267">
            <v>15670.640190625645</v>
          </cell>
          <cell r="AD267" t="str">
            <v>N/A</v>
          </cell>
          <cell r="AE267">
            <v>162436</v>
          </cell>
          <cell r="AF267">
            <v>162436</v>
          </cell>
          <cell r="AG267">
            <v>162436</v>
          </cell>
          <cell r="AH267">
            <v>162436</v>
          </cell>
          <cell r="AI267">
            <v>161110</v>
          </cell>
          <cell r="AJ267">
            <v>0</v>
          </cell>
          <cell r="AK267">
            <v>810854</v>
          </cell>
          <cell r="AL267">
            <v>3052369</v>
          </cell>
          <cell r="AM267">
            <v>405207.60639800981</v>
          </cell>
          <cell r="AN267">
            <v>-77575.659999999989</v>
          </cell>
          <cell r="AO267">
            <v>698955.82589252049</v>
          </cell>
          <cell r="AP267">
            <v>0</v>
          </cell>
          <cell r="AQ267">
            <v>111899.65999999999</v>
          </cell>
          <cell r="AR267">
            <v>0</v>
          </cell>
          <cell r="AS267">
            <v>0</v>
          </cell>
          <cell r="AT267">
            <v>4190856.4322905303</v>
          </cell>
          <cell r="AU267">
            <v>9.2065003565337255E-5</v>
          </cell>
          <cell r="AV267">
            <v>0</v>
          </cell>
          <cell r="AW267">
            <v>0</v>
          </cell>
          <cell r="AY267">
            <v>0</v>
          </cell>
          <cell r="AZ267">
            <v>0</v>
          </cell>
          <cell r="BA267">
            <v>0</v>
          </cell>
          <cell r="BB267">
            <v>0</v>
          </cell>
          <cell r="BC267">
            <v>0</v>
          </cell>
          <cell r="BD267">
            <v>0</v>
          </cell>
          <cell r="BE267">
            <v>0</v>
          </cell>
          <cell r="BF267">
            <v>0</v>
          </cell>
          <cell r="BG267">
            <v>0</v>
          </cell>
          <cell r="BH267">
            <v>0</v>
          </cell>
          <cell r="BJ267">
            <v>0</v>
          </cell>
          <cell r="BL267">
            <v>0</v>
          </cell>
          <cell r="BM267">
            <v>0</v>
          </cell>
          <cell r="BN267">
            <v>0</v>
          </cell>
          <cell r="BO267">
            <v>0</v>
          </cell>
          <cell r="BQ267">
            <v>0</v>
          </cell>
          <cell r="BR267">
            <v>0</v>
          </cell>
          <cell r="BS267">
            <v>0</v>
          </cell>
          <cell r="BT267">
            <v>0</v>
          </cell>
          <cell r="CB267">
            <v>0</v>
          </cell>
          <cell r="CC267">
            <v>0</v>
          </cell>
          <cell r="CD267">
            <v>0</v>
          </cell>
          <cell r="CE267">
            <v>0</v>
          </cell>
          <cell r="CF267">
            <v>0</v>
          </cell>
          <cell r="CI267">
            <v>0</v>
          </cell>
          <cell r="CJ267">
            <v>0</v>
          </cell>
          <cell r="CK267">
            <v>0</v>
          </cell>
          <cell r="CV267">
            <v>9.6334000593835368E-5</v>
          </cell>
          <cell r="DG267">
            <v>4190856</v>
          </cell>
          <cell r="DR267">
            <v>1315384.7700000005</v>
          </cell>
          <cell r="EC267">
            <v>3.1860305026946589</v>
          </cell>
          <cell r="EN267">
            <v>2.4095909012463064E-2</v>
          </cell>
        </row>
        <row r="268">
          <cell r="B268">
            <v>38405</v>
          </cell>
          <cell r="C268" t="str">
            <v>Stanly Community College</v>
          </cell>
          <cell r="D268">
            <v>6.8747164768666325E-4</v>
          </cell>
          <cell r="E268">
            <v>1189486.2475745468</v>
          </cell>
          <cell r="F268">
            <v>927469.70610828954</v>
          </cell>
          <cell r="G268">
            <v>78725</v>
          </cell>
          <cell r="H268">
            <v>-331908.92944290856</v>
          </cell>
          <cell r="I268">
            <v>-13735.017745450388</v>
          </cell>
          <cell r="J268">
            <v>1003759.9822492345</v>
          </cell>
          <cell r="K268">
            <v>0</v>
          </cell>
          <cell r="L268">
            <v>-52739.215795767974</v>
          </cell>
          <cell r="M268">
            <v>9464.4301906529108</v>
          </cell>
          <cell r="N268">
            <v>356.78403571642451</v>
          </cell>
          <cell r="O268">
            <v>-161.01273460469341</v>
          </cell>
          <cell r="P268">
            <v>0</v>
          </cell>
          <cell r="Q268">
            <v>0</v>
          </cell>
          <cell r="R268">
            <v>0</v>
          </cell>
          <cell r="S268">
            <v>2810717.9744397085</v>
          </cell>
          <cell r="T268">
            <v>424570</v>
          </cell>
          <cell r="U268">
            <v>5018799.9112461722</v>
          </cell>
          <cell r="V268">
            <v>37857.720762611643</v>
          </cell>
          <cell r="W268">
            <v>0</v>
          </cell>
          <cell r="X268">
            <v>5481227.6320087835</v>
          </cell>
          <cell r="Y268">
            <v>30946.070000000065</v>
          </cell>
          <cell r="Z268">
            <v>0</v>
          </cell>
          <cell r="AA268">
            <v>0</v>
          </cell>
          <cell r="AB268">
            <v>68675.088727251947</v>
          </cell>
          <cell r="AC268">
            <v>99621.158727252012</v>
          </cell>
          <cell r="AD268" t="str">
            <v>N/A</v>
          </cell>
          <cell r="AE268">
            <v>1078214</v>
          </cell>
          <cell r="AF268">
            <v>1078214</v>
          </cell>
          <cell r="AG268">
            <v>1078214</v>
          </cell>
          <cell r="AH268">
            <v>1078214</v>
          </cell>
          <cell r="AI268">
            <v>1068750</v>
          </cell>
          <cell r="AJ268">
            <v>0</v>
          </cell>
          <cell r="AK268">
            <v>5381606</v>
          </cell>
          <cell r="AL268">
            <v>22283290</v>
          </cell>
          <cell r="AM268">
            <v>2810717.9744397085</v>
          </cell>
          <cell r="AN268">
            <v>-568260.92999999993</v>
          </cell>
          <cell r="AO268">
            <v>4987982.5432815319</v>
          </cell>
          <cell r="AP268">
            <v>0</v>
          </cell>
          <cell r="AQ268">
            <v>393623.92999999993</v>
          </cell>
          <cell r="AR268">
            <v>0</v>
          </cell>
          <cell r="AS268">
            <v>0</v>
          </cell>
          <cell r="AT268">
            <v>29907353.517721243</v>
          </cell>
          <cell r="AU268">
            <v>6.7210467655146164E-4</v>
          </cell>
          <cell r="AV268">
            <v>0</v>
          </cell>
          <cell r="AW268">
            <v>0</v>
          </cell>
          <cell r="AY268">
            <v>0</v>
          </cell>
          <cell r="AZ268">
            <v>0</v>
          </cell>
          <cell r="BA268">
            <v>0</v>
          </cell>
          <cell r="BB268">
            <v>0</v>
          </cell>
          <cell r="BC268">
            <v>0</v>
          </cell>
          <cell r="BD268">
            <v>0</v>
          </cell>
          <cell r="BE268">
            <v>0</v>
          </cell>
          <cell r="BF268">
            <v>0</v>
          </cell>
          <cell r="BG268">
            <v>0</v>
          </cell>
          <cell r="BH268">
            <v>0</v>
          </cell>
          <cell r="BJ268">
            <v>0</v>
          </cell>
          <cell r="BL268">
            <v>0</v>
          </cell>
          <cell r="BM268">
            <v>0</v>
          </cell>
          <cell r="BN268">
            <v>0</v>
          </cell>
          <cell r="BO268">
            <v>0</v>
          </cell>
          <cell r="BQ268">
            <v>0</v>
          </cell>
          <cell r="BR268">
            <v>0</v>
          </cell>
          <cell r="BS268">
            <v>0</v>
          </cell>
          <cell r="BT268">
            <v>0</v>
          </cell>
          <cell r="CB268">
            <v>0</v>
          </cell>
          <cell r="CC268">
            <v>0</v>
          </cell>
          <cell r="CD268">
            <v>0</v>
          </cell>
          <cell r="CE268">
            <v>0</v>
          </cell>
          <cell r="CF268">
            <v>0</v>
          </cell>
          <cell r="CI268">
            <v>0</v>
          </cell>
          <cell r="CJ268">
            <v>0</v>
          </cell>
          <cell r="CK268">
            <v>0</v>
          </cell>
          <cell r="CV268">
            <v>6.8747164768666325E-4</v>
          </cell>
          <cell r="DG268">
            <v>29907353</v>
          </cell>
          <cell r="DR268">
            <v>10006684.970000004</v>
          </cell>
          <cell r="EC268">
            <v>2.9887373380557203</v>
          </cell>
          <cell r="EN268">
            <v>2.4095909012463064E-2</v>
          </cell>
        </row>
        <row r="269">
          <cell r="B269">
            <v>38500</v>
          </cell>
          <cell r="C269" t="str">
            <v>Stokes County Schools</v>
          </cell>
          <cell r="D269">
            <v>2.1597062547939207E-3</v>
          </cell>
          <cell r="E269">
            <v>3736795.3973412067</v>
          </cell>
          <cell r="F269">
            <v>2913665.0684493547</v>
          </cell>
          <cell r="G269">
            <v>-456385</v>
          </cell>
          <cell r="H269">
            <v>-1042698.696523583</v>
          </cell>
          <cell r="I269">
            <v>-43148.839423956604</v>
          </cell>
          <cell r="J269">
            <v>3153332.5327236787</v>
          </cell>
          <cell r="K269">
            <v>0</v>
          </cell>
          <cell r="L269">
            <v>-165681.3260740616</v>
          </cell>
          <cell r="M269">
            <v>29732.70119516239</v>
          </cell>
          <cell r="N269">
            <v>1120.8443521129491</v>
          </cell>
          <cell r="O269">
            <v>-505.8248019352842</v>
          </cell>
          <cell r="P269">
            <v>0</v>
          </cell>
          <cell r="Q269">
            <v>0</v>
          </cell>
          <cell r="R269">
            <v>0</v>
          </cell>
          <cell r="S269">
            <v>8126226.8572379788</v>
          </cell>
          <cell r="T269">
            <v>0</v>
          </cell>
          <cell r="U269">
            <v>15766662.663618393</v>
          </cell>
          <cell r="V269">
            <v>118930.80478064956</v>
          </cell>
          <cell r="W269">
            <v>0</v>
          </cell>
          <cell r="X269">
            <v>15885593.468399042</v>
          </cell>
          <cell r="Y269">
            <v>2281925.2800000003</v>
          </cell>
          <cell r="Z269">
            <v>0</v>
          </cell>
          <cell r="AA269">
            <v>0</v>
          </cell>
          <cell r="AB269">
            <v>215744.197119783</v>
          </cell>
          <cell r="AC269">
            <v>2497669.4771197834</v>
          </cell>
          <cell r="AD269" t="str">
            <v>N/A</v>
          </cell>
          <cell r="AE269">
            <v>2683531</v>
          </cell>
          <cell r="AF269">
            <v>2683530</v>
          </cell>
          <cell r="AG269">
            <v>2683530</v>
          </cell>
          <cell r="AH269">
            <v>2683530</v>
          </cell>
          <cell r="AI269">
            <v>2653798</v>
          </cell>
          <cell r="AJ269">
            <v>0</v>
          </cell>
          <cell r="AK269">
            <v>13387919</v>
          </cell>
          <cell r="AL269">
            <v>74321596</v>
          </cell>
          <cell r="AM269">
            <v>8126226.8572379788</v>
          </cell>
          <cell r="AN269">
            <v>-1881183.72</v>
          </cell>
          <cell r="AO269">
            <v>15669849.271279262</v>
          </cell>
          <cell r="AP269">
            <v>0</v>
          </cell>
          <cell r="AQ269">
            <v>-2281925.2800000003</v>
          </cell>
          <cell r="AR269">
            <v>0</v>
          </cell>
          <cell r="AS269">
            <v>0</v>
          </cell>
          <cell r="AT269">
            <v>93954563.12851724</v>
          </cell>
          <cell r="AU269">
            <v>2.2416749322209215E-3</v>
          </cell>
          <cell r="AV269">
            <v>0</v>
          </cell>
          <cell r="AW269">
            <v>0</v>
          </cell>
          <cell r="AY269">
            <v>0</v>
          </cell>
          <cell r="AZ269">
            <v>0</v>
          </cell>
          <cell r="BA269">
            <v>0</v>
          </cell>
          <cell r="BB269">
            <v>0</v>
          </cell>
          <cell r="BC269">
            <v>0</v>
          </cell>
          <cell r="BD269">
            <v>0</v>
          </cell>
          <cell r="BE269">
            <v>0</v>
          </cell>
          <cell r="BF269">
            <v>0</v>
          </cell>
          <cell r="BG269">
            <v>0</v>
          </cell>
          <cell r="BH269">
            <v>0</v>
          </cell>
          <cell r="BJ269">
            <v>0</v>
          </cell>
          <cell r="BL269">
            <v>0</v>
          </cell>
          <cell r="BM269">
            <v>0</v>
          </cell>
          <cell r="BN269">
            <v>0</v>
          </cell>
          <cell r="BO269">
            <v>0</v>
          </cell>
          <cell r="BQ269">
            <v>0</v>
          </cell>
          <cell r="BR269">
            <v>0</v>
          </cell>
          <cell r="BS269">
            <v>0</v>
          </cell>
          <cell r="BT269">
            <v>0</v>
          </cell>
          <cell r="CB269">
            <v>0</v>
          </cell>
          <cell r="CC269">
            <v>0</v>
          </cell>
          <cell r="CD269">
            <v>0</v>
          </cell>
          <cell r="CE269">
            <v>0</v>
          </cell>
          <cell r="CF269">
            <v>0</v>
          </cell>
          <cell r="CI269">
            <v>0</v>
          </cell>
          <cell r="CJ269">
            <v>0</v>
          </cell>
          <cell r="CK269">
            <v>0</v>
          </cell>
          <cell r="CV269">
            <v>2.1597062547939207E-3</v>
          </cell>
          <cell r="DG269">
            <v>93954563</v>
          </cell>
          <cell r="DR269">
            <v>33024718.000000022</v>
          </cell>
          <cell r="EC269">
            <v>2.8449769957157525</v>
          </cell>
          <cell r="EN269">
            <v>2.4095909012463064E-2</v>
          </cell>
        </row>
        <row r="270">
          <cell r="B270">
            <v>38600</v>
          </cell>
          <cell r="C270" t="str">
            <v>Surry County Schools</v>
          </cell>
          <cell r="D270">
            <v>2.6427570235023103E-3</v>
          </cell>
          <cell r="E270">
            <v>4572585.8596714102</v>
          </cell>
          <cell r="F270">
            <v>3565350.059382319</v>
          </cell>
          <cell r="G270">
            <v>-554197</v>
          </cell>
          <cell r="H270">
            <v>-1275913.9339054897</v>
          </cell>
          <cell r="I270">
            <v>-52799.725976862363</v>
          </cell>
          <cell r="J270">
            <v>3858622.7547361585</v>
          </cell>
          <cell r="K270">
            <v>0</v>
          </cell>
          <cell r="L270">
            <v>-202738.44518137162</v>
          </cell>
          <cell r="M270">
            <v>36382.866761067329</v>
          </cell>
          <cell r="N270">
            <v>1371.538040057229</v>
          </cell>
          <cell r="O270">
            <v>-618.96012247447607</v>
          </cell>
          <cell r="P270">
            <v>0</v>
          </cell>
          <cell r="Q270">
            <v>0</v>
          </cell>
          <cell r="R270">
            <v>0</v>
          </cell>
          <cell r="S270">
            <v>9948045.0134048145</v>
          </cell>
          <cell r="T270">
            <v>0</v>
          </cell>
          <cell r="U270">
            <v>19293113.773680795</v>
          </cell>
          <cell r="V270">
            <v>145531.46704426932</v>
          </cell>
          <cell r="W270">
            <v>0</v>
          </cell>
          <cell r="X270">
            <v>19438645.240725063</v>
          </cell>
          <cell r="Y270">
            <v>2770984.62</v>
          </cell>
          <cell r="Z270">
            <v>0</v>
          </cell>
          <cell r="AA270">
            <v>0</v>
          </cell>
          <cell r="AB270">
            <v>263998.62988431181</v>
          </cell>
          <cell r="AC270">
            <v>3034983.249884312</v>
          </cell>
          <cell r="AD270" t="str">
            <v>N/A</v>
          </cell>
          <cell r="AE270">
            <v>3288009</v>
          </cell>
          <cell r="AF270">
            <v>3288009</v>
          </cell>
          <cell r="AG270">
            <v>3288009</v>
          </cell>
          <cell r="AH270">
            <v>3288009</v>
          </cell>
          <cell r="AI270">
            <v>3251626</v>
          </cell>
          <cell r="AJ270">
            <v>0</v>
          </cell>
          <cell r="AK270">
            <v>16403662</v>
          </cell>
          <cell r="AL270">
            <v>90936327</v>
          </cell>
          <cell r="AM270">
            <v>9948045.0134048145</v>
          </cell>
          <cell r="AN270">
            <v>-2319120.38</v>
          </cell>
          <cell r="AO270">
            <v>19174646.610840753</v>
          </cell>
          <cell r="AP270">
            <v>0</v>
          </cell>
          <cell r="AQ270">
            <v>-2770984.62</v>
          </cell>
          <cell r="AR270">
            <v>0</v>
          </cell>
          <cell r="AS270">
            <v>0</v>
          </cell>
          <cell r="AT270">
            <v>114968913.62424557</v>
          </cell>
          <cell r="AU270">
            <v>2.7428055248050602E-3</v>
          </cell>
          <cell r="AV270">
            <v>0</v>
          </cell>
          <cell r="AW270">
            <v>0</v>
          </cell>
          <cell r="AY270">
            <v>0</v>
          </cell>
          <cell r="AZ270">
            <v>0</v>
          </cell>
          <cell r="BA270">
            <v>0</v>
          </cell>
          <cell r="BB270">
            <v>0</v>
          </cell>
          <cell r="BC270">
            <v>0</v>
          </cell>
          <cell r="BD270">
            <v>0</v>
          </cell>
          <cell r="BE270">
            <v>0</v>
          </cell>
          <cell r="BF270">
            <v>0</v>
          </cell>
          <cell r="BG270">
            <v>0</v>
          </cell>
          <cell r="BH270">
            <v>0</v>
          </cell>
          <cell r="BJ270">
            <v>0</v>
          </cell>
          <cell r="BL270">
            <v>0</v>
          </cell>
          <cell r="BM270">
            <v>0</v>
          </cell>
          <cell r="BN270">
            <v>0</v>
          </cell>
          <cell r="BO270">
            <v>0</v>
          </cell>
          <cell r="BQ270">
            <v>0</v>
          </cell>
          <cell r="BR270">
            <v>0</v>
          </cell>
          <cell r="BS270">
            <v>0</v>
          </cell>
          <cell r="BT270">
            <v>0</v>
          </cell>
          <cell r="CB270">
            <v>0</v>
          </cell>
          <cell r="CC270">
            <v>0</v>
          </cell>
          <cell r="CD270">
            <v>0</v>
          </cell>
          <cell r="CE270">
            <v>0</v>
          </cell>
          <cell r="CF270">
            <v>0</v>
          </cell>
          <cell r="CI270">
            <v>0</v>
          </cell>
          <cell r="CJ270">
            <v>0</v>
          </cell>
          <cell r="CK270">
            <v>0</v>
          </cell>
          <cell r="CV270">
            <v>2.6427570235023103E-3</v>
          </cell>
          <cell r="DG270">
            <v>114968913</v>
          </cell>
          <cell r="DR270">
            <v>40492841.820000008</v>
          </cell>
          <cell r="EC270">
            <v>2.8392404146654675</v>
          </cell>
          <cell r="EN270">
            <v>2.4095909012463064E-2</v>
          </cell>
        </row>
        <row r="271">
          <cell r="B271">
            <v>38601</v>
          </cell>
          <cell r="C271" t="str">
            <v>Bridges Charter Schools</v>
          </cell>
          <cell r="D271">
            <v>3.7248194923832202E-5</v>
          </cell>
          <cell r="E271">
            <v>64448.062342591904</v>
          </cell>
          <cell r="F271">
            <v>50251.632216862876</v>
          </cell>
          <cell r="G271">
            <v>-12690</v>
          </cell>
          <cell r="H271">
            <v>-17983.299445804572</v>
          </cell>
          <cell r="I271">
            <v>-744.1828619207439</v>
          </cell>
          <cell r="J271">
            <v>54385.148247746649</v>
          </cell>
          <cell r="K271">
            <v>0</v>
          </cell>
          <cell r="L271">
            <v>-2857.4859729868758</v>
          </cell>
          <cell r="M271">
            <v>512.7963338862229</v>
          </cell>
          <cell r="N271">
            <v>19.331068201570435</v>
          </cell>
          <cell r="O271">
            <v>-8.7238997331107395</v>
          </cell>
          <cell r="P271">
            <v>0</v>
          </cell>
          <cell r="Q271">
            <v>0</v>
          </cell>
          <cell r="R271">
            <v>0</v>
          </cell>
          <cell r="S271">
            <v>135333.27802884392</v>
          </cell>
          <cell r="T271">
            <v>0</v>
          </cell>
          <cell r="U271">
            <v>271925.74123873323</v>
          </cell>
          <cell r="V271">
            <v>2051.1853355448916</v>
          </cell>
          <cell r="W271">
            <v>0</v>
          </cell>
          <cell r="X271">
            <v>273976.9265742781</v>
          </cell>
          <cell r="Y271">
            <v>63448.209999999992</v>
          </cell>
          <cell r="Z271">
            <v>0</v>
          </cell>
          <cell r="AA271">
            <v>0</v>
          </cell>
          <cell r="AB271">
            <v>3720.9143096037192</v>
          </cell>
          <cell r="AC271">
            <v>67169.124309603707</v>
          </cell>
          <cell r="AD271" t="str">
            <v>N/A</v>
          </cell>
          <cell r="AE271">
            <v>41465</v>
          </cell>
          <cell r="AF271">
            <v>41464</v>
          </cell>
          <cell r="AG271">
            <v>41464</v>
          </cell>
          <cell r="AH271">
            <v>41464</v>
          </cell>
          <cell r="AI271">
            <v>40951</v>
          </cell>
          <cell r="AJ271">
            <v>0</v>
          </cell>
          <cell r="AK271">
            <v>206808</v>
          </cell>
          <cell r="AL271">
            <v>1306174</v>
          </cell>
          <cell r="AM271">
            <v>135333.27802884392</v>
          </cell>
          <cell r="AN271">
            <v>-27891.790000000005</v>
          </cell>
          <cell r="AO271">
            <v>270256.01226467441</v>
          </cell>
          <cell r="AP271">
            <v>0</v>
          </cell>
          <cell r="AQ271">
            <v>-63448.209999999992</v>
          </cell>
          <cell r="AR271">
            <v>0</v>
          </cell>
          <cell r="AS271">
            <v>0</v>
          </cell>
          <cell r="AT271">
            <v>1620423.2902935185</v>
          </cell>
          <cell r="AU271">
            <v>3.9396594532019387E-5</v>
          </cell>
          <cell r="AV271">
            <v>0</v>
          </cell>
          <cell r="AW271">
            <v>0</v>
          </cell>
          <cell r="AY271">
            <v>0</v>
          </cell>
          <cell r="AZ271">
            <v>0</v>
          </cell>
          <cell r="BA271">
            <v>0</v>
          </cell>
          <cell r="BB271">
            <v>0</v>
          </cell>
          <cell r="BC271">
            <v>0</v>
          </cell>
          <cell r="BD271">
            <v>0</v>
          </cell>
          <cell r="BE271">
            <v>0</v>
          </cell>
          <cell r="BF271">
            <v>0</v>
          </cell>
          <cell r="BG271">
            <v>0</v>
          </cell>
          <cell r="BH271">
            <v>0</v>
          </cell>
          <cell r="BJ271">
            <v>0</v>
          </cell>
          <cell r="BL271">
            <v>0</v>
          </cell>
          <cell r="BM271">
            <v>0</v>
          </cell>
          <cell r="BN271">
            <v>0</v>
          </cell>
          <cell r="BO271">
            <v>0</v>
          </cell>
          <cell r="BQ271">
            <v>0</v>
          </cell>
          <cell r="BR271">
            <v>0</v>
          </cell>
          <cell r="BS271">
            <v>0</v>
          </cell>
          <cell r="BT271">
            <v>0</v>
          </cell>
          <cell r="CB271">
            <v>0</v>
          </cell>
          <cell r="CC271">
            <v>0</v>
          </cell>
          <cell r="CD271">
            <v>0</v>
          </cell>
          <cell r="CE271">
            <v>0</v>
          </cell>
          <cell r="CF271">
            <v>0</v>
          </cell>
          <cell r="CI271">
            <v>0</v>
          </cell>
          <cell r="CJ271">
            <v>0</v>
          </cell>
          <cell r="CK271">
            <v>0</v>
          </cell>
          <cell r="CV271">
            <v>3.7248194923832202E-5</v>
          </cell>
          <cell r="DG271">
            <v>1620423</v>
          </cell>
          <cell r="DR271">
            <v>503972.35</v>
          </cell>
          <cell r="EC271">
            <v>3.2153013950070872</v>
          </cell>
          <cell r="EN271">
            <v>2.4095909012463064E-2</v>
          </cell>
        </row>
        <row r="272">
          <cell r="B272">
            <v>38602</v>
          </cell>
          <cell r="C272" t="str">
            <v>Millennium Charter Academy</v>
          </cell>
          <cell r="D272">
            <v>1.6666563666537258E-4</v>
          </cell>
          <cell r="E272">
            <v>288370.41269093018</v>
          </cell>
          <cell r="F272">
            <v>224849.0240674442</v>
          </cell>
          <cell r="G272">
            <v>127309</v>
          </cell>
          <cell r="H272">
            <v>-80465.591892652723</v>
          </cell>
          <cell r="I272">
            <v>-3329.8180148354768</v>
          </cell>
          <cell r="J272">
            <v>243344.28490793621</v>
          </cell>
          <cell r="K272">
            <v>0</v>
          </cell>
          <cell r="L272">
            <v>-12785.712701624572</v>
          </cell>
          <cell r="M272">
            <v>2294.4877635435059</v>
          </cell>
          <cell r="N272">
            <v>86.496132116595064</v>
          </cell>
          <cell r="O272">
            <v>-39.034758763396916</v>
          </cell>
          <cell r="P272">
            <v>0</v>
          </cell>
          <cell r="Q272">
            <v>0</v>
          </cell>
          <cell r="R272">
            <v>0</v>
          </cell>
          <cell r="S272">
            <v>789633.54819409456</v>
          </cell>
          <cell r="T272">
            <v>642711</v>
          </cell>
          <cell r="U272">
            <v>1216721.4245396811</v>
          </cell>
          <cell r="V272">
            <v>9177.9510541740237</v>
          </cell>
          <cell r="W272">
            <v>0</v>
          </cell>
          <cell r="X272">
            <v>1868610.375593855</v>
          </cell>
          <cell r="Y272">
            <v>6167.2099999999627</v>
          </cell>
          <cell r="Z272">
            <v>0</v>
          </cell>
          <cell r="AA272">
            <v>0</v>
          </cell>
          <cell r="AB272">
            <v>16649.090074177384</v>
          </cell>
          <cell r="AC272">
            <v>22816.300074177347</v>
          </cell>
          <cell r="AD272" t="str">
            <v>N/A</v>
          </cell>
          <cell r="AE272">
            <v>369618</v>
          </cell>
          <cell r="AF272">
            <v>369617</v>
          </cell>
          <cell r="AG272">
            <v>369617</v>
          </cell>
          <cell r="AH272">
            <v>369617</v>
          </cell>
          <cell r="AI272">
            <v>367322</v>
          </cell>
          <cell r="AJ272">
            <v>0</v>
          </cell>
          <cell r="AK272">
            <v>1845791</v>
          </cell>
          <cell r="AL272">
            <v>4754462</v>
          </cell>
          <cell r="AM272">
            <v>789633.54819409456</v>
          </cell>
          <cell r="AN272">
            <v>-139367.79000000004</v>
          </cell>
          <cell r="AO272">
            <v>1209250.2855196779</v>
          </cell>
          <cell r="AP272">
            <v>0</v>
          </cell>
          <cell r="AQ272">
            <v>636543.79</v>
          </cell>
          <cell r="AR272">
            <v>0</v>
          </cell>
          <cell r="AS272">
            <v>0</v>
          </cell>
          <cell r="AT272">
            <v>7250521.8337137727</v>
          </cell>
          <cell r="AU272">
            <v>1.4340323318558199E-4</v>
          </cell>
          <cell r="AV272">
            <v>0</v>
          </cell>
          <cell r="AW272">
            <v>0</v>
          </cell>
          <cell r="AY272">
            <v>0</v>
          </cell>
          <cell r="AZ272">
            <v>0</v>
          </cell>
          <cell r="BA272">
            <v>0</v>
          </cell>
          <cell r="BB272">
            <v>0</v>
          </cell>
          <cell r="BC272">
            <v>0</v>
          </cell>
          <cell r="BD272">
            <v>0</v>
          </cell>
          <cell r="BE272">
            <v>0</v>
          </cell>
          <cell r="BF272">
            <v>0</v>
          </cell>
          <cell r="BG272">
            <v>0</v>
          </cell>
          <cell r="BH272">
            <v>0</v>
          </cell>
          <cell r="BJ272">
            <v>0</v>
          </cell>
          <cell r="BL272">
            <v>0</v>
          </cell>
          <cell r="BM272">
            <v>0</v>
          </cell>
          <cell r="BN272">
            <v>0</v>
          </cell>
          <cell r="BO272">
            <v>0</v>
          </cell>
          <cell r="BQ272">
            <v>0</v>
          </cell>
          <cell r="BR272">
            <v>0</v>
          </cell>
          <cell r="BS272">
            <v>0</v>
          </cell>
          <cell r="BT272">
            <v>0</v>
          </cell>
          <cell r="CB272">
            <v>0</v>
          </cell>
          <cell r="CC272">
            <v>0</v>
          </cell>
          <cell r="CD272">
            <v>0</v>
          </cell>
          <cell r="CE272">
            <v>0</v>
          </cell>
          <cell r="CF272">
            <v>0</v>
          </cell>
          <cell r="CI272">
            <v>0</v>
          </cell>
          <cell r="CJ272">
            <v>0</v>
          </cell>
          <cell r="CK272">
            <v>0</v>
          </cell>
          <cell r="CV272">
            <v>1.6666563666537258E-4</v>
          </cell>
          <cell r="DG272">
            <v>7250522</v>
          </cell>
          <cell r="DR272">
            <v>2406930.850000001</v>
          </cell>
          <cell r="EC272">
            <v>3.012351601210312</v>
          </cell>
          <cell r="EN272">
            <v>2.4095909012463064E-2</v>
          </cell>
        </row>
        <row r="273">
          <cell r="B273">
            <v>38605</v>
          </cell>
          <cell r="C273" t="str">
            <v>Surry Community College</v>
          </cell>
          <cell r="D273">
            <v>7.4540113900093731E-4</v>
          </cell>
          <cell r="E273">
            <v>1289717.7749098013</v>
          </cell>
          <cell r="F273">
            <v>1005622.5266137552</v>
          </cell>
          <cell r="G273">
            <v>-21038</v>
          </cell>
          <cell r="H273">
            <v>-359877.08712620026</v>
          </cell>
          <cell r="I273">
            <v>-14892.39288064886</v>
          </cell>
          <cell r="J273">
            <v>1088341.3687965751</v>
          </cell>
          <cell r="K273">
            <v>0</v>
          </cell>
          <cell r="L273">
            <v>-57183.262257383001</v>
          </cell>
          <cell r="M273">
            <v>10261.946173121285</v>
          </cell>
          <cell r="N273">
            <v>386.84828311870643</v>
          </cell>
          <cell r="O273">
            <v>-174.58040076540954</v>
          </cell>
          <cell r="P273">
            <v>0</v>
          </cell>
          <cell r="Q273">
            <v>0</v>
          </cell>
          <cell r="R273">
            <v>0</v>
          </cell>
          <cell r="S273">
            <v>2941165.1421113736</v>
          </cell>
          <cell r="T273">
            <v>1639.1299999998882</v>
          </cell>
          <cell r="U273">
            <v>5441706.8439828753</v>
          </cell>
          <cell r="V273">
            <v>41047.78469248514</v>
          </cell>
          <cell r="W273">
            <v>0</v>
          </cell>
          <cell r="X273">
            <v>5484393.7586753601</v>
          </cell>
          <cell r="Y273">
            <v>106829</v>
          </cell>
          <cell r="Z273">
            <v>0</v>
          </cell>
          <cell r="AA273">
            <v>0</v>
          </cell>
          <cell r="AB273">
            <v>74461.964403244303</v>
          </cell>
          <cell r="AC273">
            <v>181290.96440324432</v>
          </cell>
          <cell r="AD273" t="str">
            <v>N/A</v>
          </cell>
          <cell r="AE273">
            <v>1062673</v>
          </cell>
          <cell r="AF273">
            <v>1062673</v>
          </cell>
          <cell r="AG273">
            <v>1062673</v>
          </cell>
          <cell r="AH273">
            <v>1062673</v>
          </cell>
          <cell r="AI273">
            <v>1052411</v>
          </cell>
          <cell r="AJ273">
            <v>0</v>
          </cell>
          <cell r="AK273">
            <v>5303103</v>
          </cell>
          <cell r="AL273">
            <v>24841592</v>
          </cell>
          <cell r="AM273">
            <v>2941165.1421113736</v>
          </cell>
          <cell r="AN273">
            <v>-658377.12999999989</v>
          </cell>
          <cell r="AO273">
            <v>5408292.6642721174</v>
          </cell>
          <cell r="AP273">
            <v>0</v>
          </cell>
          <cell r="AQ273">
            <v>-105189.87000000011</v>
          </cell>
          <cell r="AR273">
            <v>0</v>
          </cell>
          <cell r="AS273">
            <v>0</v>
          </cell>
          <cell r="AT273">
            <v>32427482.806383491</v>
          </cell>
          <cell r="AU273">
            <v>7.4926773769812261E-4</v>
          </cell>
          <cell r="AV273">
            <v>0</v>
          </cell>
          <cell r="AW273">
            <v>0</v>
          </cell>
          <cell r="AY273">
            <v>0</v>
          </cell>
          <cell r="AZ273">
            <v>0</v>
          </cell>
          <cell r="BA273">
            <v>0</v>
          </cell>
          <cell r="BB273">
            <v>0</v>
          </cell>
          <cell r="BC273">
            <v>0</v>
          </cell>
          <cell r="BD273">
            <v>0</v>
          </cell>
          <cell r="BE273">
            <v>0</v>
          </cell>
          <cell r="BF273">
            <v>0</v>
          </cell>
          <cell r="BG273">
            <v>0</v>
          </cell>
          <cell r="BH273">
            <v>0</v>
          </cell>
          <cell r="BJ273">
            <v>0</v>
          </cell>
          <cell r="BL273">
            <v>0</v>
          </cell>
          <cell r="BM273">
            <v>0</v>
          </cell>
          <cell r="BN273">
            <v>0</v>
          </cell>
          <cell r="BO273">
            <v>0</v>
          </cell>
          <cell r="BQ273">
            <v>0</v>
          </cell>
          <cell r="BR273">
            <v>0</v>
          </cell>
          <cell r="BS273">
            <v>0</v>
          </cell>
          <cell r="BT273">
            <v>0</v>
          </cell>
          <cell r="CB273">
            <v>0</v>
          </cell>
          <cell r="CC273">
            <v>0</v>
          </cell>
          <cell r="CD273">
            <v>0</v>
          </cell>
          <cell r="CE273">
            <v>0</v>
          </cell>
          <cell r="CF273">
            <v>0</v>
          </cell>
          <cell r="CI273">
            <v>0</v>
          </cell>
          <cell r="CJ273">
            <v>0</v>
          </cell>
          <cell r="CK273">
            <v>0</v>
          </cell>
          <cell r="CV273">
            <v>7.4540113900093731E-4</v>
          </cell>
          <cell r="DG273">
            <v>32427483</v>
          </cell>
          <cell r="DR273">
            <v>11448381.560000028</v>
          </cell>
          <cell r="EC273">
            <v>2.8324949539854365</v>
          </cell>
          <cell r="EN273">
            <v>2.4095909012463064E-2</v>
          </cell>
        </row>
        <row r="274">
          <cell r="B274">
            <v>38610</v>
          </cell>
          <cell r="C274" t="str">
            <v>Mount Airy City Schools</v>
          </cell>
          <cell r="D274">
            <v>5.5285532827617642E-4</v>
          </cell>
          <cell r="E274">
            <v>956568.62664182403</v>
          </cell>
          <cell r="F274">
            <v>745858.49549160188</v>
          </cell>
          <cell r="G274">
            <v>-41607</v>
          </cell>
          <cell r="H274">
            <v>-266916.63687138451</v>
          </cell>
          <cell r="I274">
            <v>-11045.514051513363</v>
          </cell>
          <cell r="J274">
            <v>807210.0956661097</v>
          </cell>
          <cell r="K274">
            <v>0</v>
          </cell>
          <cell r="L274">
            <v>-42412.158464877815</v>
          </cell>
          <cell r="M274">
            <v>7611.16575150053</v>
          </cell>
          <cell r="N274">
            <v>286.92085826877002</v>
          </cell>
          <cell r="O274">
            <v>-129.48424643556328</v>
          </cell>
          <cell r="P274">
            <v>0</v>
          </cell>
          <cell r="Q274">
            <v>0</v>
          </cell>
          <cell r="R274">
            <v>0</v>
          </cell>
          <cell r="S274">
            <v>2155424.5107750935</v>
          </cell>
          <cell r="T274">
            <v>16544.940000000061</v>
          </cell>
          <cell r="U274">
            <v>4036050.4783305484</v>
          </cell>
          <cell r="V274">
            <v>30444.66300600212</v>
          </cell>
          <cell r="W274">
            <v>0</v>
          </cell>
          <cell r="X274">
            <v>4083040.0813365504</v>
          </cell>
          <cell r="Y274">
            <v>224578</v>
          </cell>
          <cell r="Z274">
            <v>0</v>
          </cell>
          <cell r="AA274">
            <v>0</v>
          </cell>
          <cell r="AB274">
            <v>55227.570257566811</v>
          </cell>
          <cell r="AC274">
            <v>279805.57025756681</v>
          </cell>
          <cell r="AD274" t="str">
            <v>N/A</v>
          </cell>
          <cell r="AE274">
            <v>762169</v>
          </cell>
          <cell r="AF274">
            <v>762169</v>
          </cell>
          <cell r="AG274">
            <v>762169</v>
          </cell>
          <cell r="AH274">
            <v>762169</v>
          </cell>
          <cell r="AI274">
            <v>754558</v>
          </cell>
          <cell r="AJ274">
            <v>0</v>
          </cell>
          <cell r="AK274">
            <v>3803234</v>
          </cell>
          <cell r="AL274">
            <v>18599132</v>
          </cell>
          <cell r="AM274">
            <v>2155424.5107750935</v>
          </cell>
          <cell r="AN274">
            <v>-506704.94000000006</v>
          </cell>
          <cell r="AO274">
            <v>4011267.5710789841</v>
          </cell>
          <cell r="AP274">
            <v>0</v>
          </cell>
          <cell r="AQ274">
            <v>-208033.05999999994</v>
          </cell>
          <cell r="AR274">
            <v>0</v>
          </cell>
          <cell r="AS274">
            <v>0</v>
          </cell>
          <cell r="AT274">
            <v>24051086.081854079</v>
          </cell>
          <cell r="AU274">
            <v>5.609837447125022E-4</v>
          </cell>
          <cell r="AV274">
            <v>0</v>
          </cell>
          <cell r="AW274">
            <v>0</v>
          </cell>
          <cell r="AY274">
            <v>0</v>
          </cell>
          <cell r="AZ274">
            <v>0</v>
          </cell>
          <cell r="BA274">
            <v>0</v>
          </cell>
          <cell r="BB274">
            <v>0</v>
          </cell>
          <cell r="BC274">
            <v>0</v>
          </cell>
          <cell r="BD274">
            <v>0</v>
          </cell>
          <cell r="BE274">
            <v>0</v>
          </cell>
          <cell r="BF274">
            <v>0</v>
          </cell>
          <cell r="BG274">
            <v>0</v>
          </cell>
          <cell r="BH274">
            <v>0</v>
          </cell>
          <cell r="BJ274">
            <v>0</v>
          </cell>
          <cell r="BL274">
            <v>0</v>
          </cell>
          <cell r="BM274">
            <v>0</v>
          </cell>
          <cell r="BN274">
            <v>0</v>
          </cell>
          <cell r="BO274">
            <v>0</v>
          </cell>
          <cell r="BQ274">
            <v>0</v>
          </cell>
          <cell r="BR274">
            <v>0</v>
          </cell>
          <cell r="BS274">
            <v>0</v>
          </cell>
          <cell r="BT274">
            <v>0</v>
          </cell>
          <cell r="CB274">
            <v>0</v>
          </cell>
          <cell r="CC274">
            <v>0</v>
          </cell>
          <cell r="CD274">
            <v>0</v>
          </cell>
          <cell r="CE274">
            <v>0</v>
          </cell>
          <cell r="CF274">
            <v>0</v>
          </cell>
          <cell r="CI274">
            <v>0</v>
          </cell>
          <cell r="CJ274">
            <v>0</v>
          </cell>
          <cell r="CK274">
            <v>0</v>
          </cell>
          <cell r="CV274">
            <v>5.5285532827617642E-4</v>
          </cell>
          <cell r="DG274">
            <v>24051086</v>
          </cell>
          <cell r="DR274">
            <v>8723212.9699999988</v>
          </cell>
          <cell r="EC274">
            <v>2.7571361702063322</v>
          </cell>
          <cell r="EN274">
            <v>2.4095909012463064E-2</v>
          </cell>
        </row>
        <row r="275">
          <cell r="B275">
            <v>38620</v>
          </cell>
          <cell r="C275" t="str">
            <v>Elkin City Schools</v>
          </cell>
          <cell r="D275">
            <v>4.586899091346144E-4</v>
          </cell>
          <cell r="E275">
            <v>793640.49507030589</v>
          </cell>
          <cell r="F275">
            <v>618819.69482153514</v>
          </cell>
          <cell r="G275">
            <v>-738</v>
          </cell>
          <cell r="H275">
            <v>-221453.89878903705</v>
          </cell>
          <cell r="I275">
            <v>-9164.1801706627321</v>
          </cell>
          <cell r="J275">
            <v>669721.54648145125</v>
          </cell>
          <cell r="K275">
            <v>0</v>
          </cell>
          <cell r="L275">
            <v>-35188.2818478318</v>
          </cell>
          <cell r="M275">
            <v>6314.7893280686112</v>
          </cell>
          <cell r="N275">
            <v>238.05088904268217</v>
          </cell>
          <cell r="O275">
            <v>-107.42976361841804</v>
          </cell>
          <cell r="P275">
            <v>0</v>
          </cell>
          <cell r="Q275">
            <v>0</v>
          </cell>
          <cell r="R275">
            <v>0</v>
          </cell>
          <cell r="S275">
            <v>1822082.7860192535</v>
          </cell>
          <cell r="T275">
            <v>3575.960000000021</v>
          </cell>
          <cell r="U275">
            <v>3348607.732407256</v>
          </cell>
          <cell r="V275">
            <v>25259.157312274445</v>
          </cell>
          <cell r="W275">
            <v>0</v>
          </cell>
          <cell r="X275">
            <v>3377442.8497195304</v>
          </cell>
          <cell r="Y275">
            <v>7263</v>
          </cell>
          <cell r="Z275">
            <v>0</v>
          </cell>
          <cell r="AA275">
            <v>0</v>
          </cell>
          <cell r="AB275">
            <v>45820.900853313658</v>
          </cell>
          <cell r="AC275">
            <v>53083.900853313658</v>
          </cell>
          <cell r="AD275" t="str">
            <v>N/A</v>
          </cell>
          <cell r="AE275">
            <v>666134</v>
          </cell>
          <cell r="AF275">
            <v>666134</v>
          </cell>
          <cell r="AG275">
            <v>666134</v>
          </cell>
          <cell r="AH275">
            <v>666134</v>
          </cell>
          <cell r="AI275">
            <v>659819</v>
          </cell>
          <cell r="AJ275">
            <v>0</v>
          </cell>
          <cell r="AK275">
            <v>3324355</v>
          </cell>
          <cell r="AL275">
            <v>15216347</v>
          </cell>
          <cell r="AM275">
            <v>1822082.7860192535</v>
          </cell>
          <cell r="AN275">
            <v>-408218.96</v>
          </cell>
          <cell r="AO275">
            <v>3328045.988866217</v>
          </cell>
          <cell r="AP275">
            <v>0</v>
          </cell>
          <cell r="AQ275">
            <v>-3687.039999999979</v>
          </cell>
          <cell r="AR275">
            <v>0</v>
          </cell>
          <cell r="AS275">
            <v>0</v>
          </cell>
          <cell r="AT275">
            <v>19954569.774885472</v>
          </cell>
          <cell r="AU275">
            <v>4.5895278001503308E-4</v>
          </cell>
          <cell r="AV275">
            <v>0</v>
          </cell>
          <cell r="AW275">
            <v>0</v>
          </cell>
          <cell r="AY275">
            <v>0</v>
          </cell>
          <cell r="AZ275">
            <v>0</v>
          </cell>
          <cell r="BA275">
            <v>0</v>
          </cell>
          <cell r="BB275">
            <v>0</v>
          </cell>
          <cell r="BC275">
            <v>0</v>
          </cell>
          <cell r="BD275">
            <v>0</v>
          </cell>
          <cell r="BE275">
            <v>0</v>
          </cell>
          <cell r="BF275">
            <v>0</v>
          </cell>
          <cell r="BG275">
            <v>0</v>
          </cell>
          <cell r="BH275">
            <v>0</v>
          </cell>
          <cell r="BJ275">
            <v>0</v>
          </cell>
          <cell r="BL275">
            <v>0</v>
          </cell>
          <cell r="BM275">
            <v>0</v>
          </cell>
          <cell r="BN275">
            <v>0</v>
          </cell>
          <cell r="BO275">
            <v>0</v>
          </cell>
          <cell r="BQ275">
            <v>0</v>
          </cell>
          <cell r="BR275">
            <v>0</v>
          </cell>
          <cell r="BS275">
            <v>0</v>
          </cell>
          <cell r="BT275">
            <v>0</v>
          </cell>
          <cell r="CB275">
            <v>0</v>
          </cell>
          <cell r="CC275">
            <v>0</v>
          </cell>
          <cell r="CD275">
            <v>0</v>
          </cell>
          <cell r="CE275">
            <v>0</v>
          </cell>
          <cell r="CF275">
            <v>0</v>
          </cell>
          <cell r="CI275">
            <v>0</v>
          </cell>
          <cell r="CJ275">
            <v>0</v>
          </cell>
          <cell r="CK275">
            <v>0</v>
          </cell>
          <cell r="CV275">
            <v>4.586899091346144E-4</v>
          </cell>
          <cell r="DG275">
            <v>19954570</v>
          </cell>
          <cell r="DR275">
            <v>7242311.8899999987</v>
          </cell>
          <cell r="EC275">
            <v>2.7552762575100869</v>
          </cell>
          <cell r="EN275">
            <v>2.4095909012463064E-2</v>
          </cell>
        </row>
        <row r="276">
          <cell r="B276">
            <v>38700</v>
          </cell>
          <cell r="C276" t="str">
            <v>Swain County Schools</v>
          </cell>
          <cell r="D276">
            <v>7.9049572641102942E-4</v>
          </cell>
          <cell r="E276">
            <v>1367741.9257891125</v>
          </cell>
          <cell r="F276">
            <v>1066459.7464075454</v>
          </cell>
          <cell r="G276">
            <v>134558</v>
          </cell>
          <cell r="H276">
            <v>-381648.59767695266</v>
          </cell>
          <cell r="I276">
            <v>-15793.339065681466</v>
          </cell>
          <cell r="J276">
            <v>1154182.8364565203</v>
          </cell>
          <cell r="K276">
            <v>0</v>
          </cell>
          <cell r="L276">
            <v>-60642.682270767946</v>
          </cell>
          <cell r="M276">
            <v>10882.763883866553</v>
          </cell>
          <cell r="N276">
            <v>410.25147209279606</v>
          </cell>
          <cell r="O276">
            <v>-185.1420040827272</v>
          </cell>
          <cell r="P276">
            <v>0</v>
          </cell>
          <cell r="Q276">
            <v>0</v>
          </cell>
          <cell r="R276">
            <v>0</v>
          </cell>
          <cell r="S276">
            <v>3275965.7629916514</v>
          </cell>
          <cell r="T276">
            <v>673506</v>
          </cell>
          <cell r="U276">
            <v>5770914.1822826015</v>
          </cell>
          <cell r="V276">
            <v>43531.055535466214</v>
          </cell>
          <cell r="W276">
            <v>0</v>
          </cell>
          <cell r="X276">
            <v>6487951.2378180679</v>
          </cell>
          <cell r="Y276">
            <v>714.42000000004191</v>
          </cell>
          <cell r="Z276">
            <v>0</v>
          </cell>
          <cell r="AA276">
            <v>0</v>
          </cell>
          <cell r="AB276">
            <v>78966.695328407324</v>
          </cell>
          <cell r="AC276">
            <v>79681.115328407366</v>
          </cell>
          <cell r="AD276" t="str">
            <v>N/A</v>
          </cell>
          <cell r="AE276">
            <v>1283830</v>
          </cell>
          <cell r="AF276">
            <v>1283830</v>
          </cell>
          <cell r="AG276">
            <v>1283830</v>
          </cell>
          <cell r="AH276">
            <v>1283830</v>
          </cell>
          <cell r="AI276">
            <v>1272947</v>
          </cell>
          <cell r="AJ276">
            <v>0</v>
          </cell>
          <cell r="AK276">
            <v>6408267</v>
          </cell>
          <cell r="AL276">
            <v>25400278</v>
          </cell>
          <cell r="AM276">
            <v>3275965.7629916514</v>
          </cell>
          <cell r="AN276">
            <v>-695262.58</v>
          </cell>
          <cell r="AO276">
            <v>5735478.5424896609</v>
          </cell>
          <cell r="AP276">
            <v>0</v>
          </cell>
          <cell r="AQ276">
            <v>672791.58</v>
          </cell>
          <cell r="AR276">
            <v>0</v>
          </cell>
          <cell r="AS276">
            <v>0</v>
          </cell>
          <cell r="AT276">
            <v>34389251.305481315</v>
          </cell>
          <cell r="AU276">
            <v>7.6611873442585746E-4</v>
          </cell>
          <cell r="AV276">
            <v>0</v>
          </cell>
          <cell r="AW276">
            <v>0</v>
          </cell>
          <cell r="AY276">
            <v>0</v>
          </cell>
          <cell r="AZ276">
            <v>0</v>
          </cell>
          <cell r="BA276">
            <v>0</v>
          </cell>
          <cell r="BB276">
            <v>0</v>
          </cell>
          <cell r="BC276">
            <v>0</v>
          </cell>
          <cell r="BD276">
            <v>0</v>
          </cell>
          <cell r="BE276">
            <v>0</v>
          </cell>
          <cell r="BF276">
            <v>0</v>
          </cell>
          <cell r="BG276">
            <v>0</v>
          </cell>
          <cell r="BH276">
            <v>0</v>
          </cell>
          <cell r="BJ276">
            <v>0</v>
          </cell>
          <cell r="BL276">
            <v>0</v>
          </cell>
          <cell r="BM276">
            <v>0</v>
          </cell>
          <cell r="BN276">
            <v>0</v>
          </cell>
          <cell r="BO276">
            <v>0</v>
          </cell>
          <cell r="BQ276">
            <v>0</v>
          </cell>
          <cell r="BR276">
            <v>0</v>
          </cell>
          <cell r="BS276">
            <v>0</v>
          </cell>
          <cell r="BT276">
            <v>0</v>
          </cell>
          <cell r="CB276">
            <v>0</v>
          </cell>
          <cell r="CC276">
            <v>0</v>
          </cell>
          <cell r="CD276">
            <v>0</v>
          </cell>
          <cell r="CE276">
            <v>0</v>
          </cell>
          <cell r="CF276">
            <v>0</v>
          </cell>
          <cell r="CI276">
            <v>0</v>
          </cell>
          <cell r="CJ276">
            <v>0</v>
          </cell>
          <cell r="CK276">
            <v>0</v>
          </cell>
          <cell r="CV276">
            <v>7.9049572641102942E-4</v>
          </cell>
          <cell r="DG276">
            <v>34389251</v>
          </cell>
          <cell r="DR276">
            <v>11830318.769999996</v>
          </cell>
          <cell r="EC276">
            <v>2.9068744189046067</v>
          </cell>
          <cell r="EN276">
            <v>2.4095909012463064E-2</v>
          </cell>
        </row>
        <row r="277">
          <cell r="B277">
            <v>38701</v>
          </cell>
          <cell r="C277" t="str">
            <v>Mountain Discovery Charter</v>
          </cell>
          <cell r="D277">
            <v>5.057752486594943E-5</v>
          </cell>
          <cell r="E277">
            <v>87510.91112898798</v>
          </cell>
          <cell r="F277">
            <v>68234.264323417054</v>
          </cell>
          <cell r="G277">
            <v>-25154</v>
          </cell>
          <cell r="H277">
            <v>-24418.653756293705</v>
          </cell>
          <cell r="I277">
            <v>-1010.4899655023989</v>
          </cell>
          <cell r="J277">
            <v>73846.966100330843</v>
          </cell>
          <cell r="K277">
            <v>0</v>
          </cell>
          <cell r="L277">
            <v>-3880.0421912626825</v>
          </cell>
          <cell r="M277">
            <v>696.30137463933193</v>
          </cell>
          <cell r="N277">
            <v>26.248723854930436</v>
          </cell>
          <cell r="O277">
            <v>-11.845762098854015</v>
          </cell>
          <cell r="P277">
            <v>0</v>
          </cell>
          <cell r="Q277">
            <v>0</v>
          </cell>
          <cell r="R277">
            <v>0</v>
          </cell>
          <cell r="S277">
            <v>175839.65997607249</v>
          </cell>
          <cell r="T277">
            <v>1557.7400000000052</v>
          </cell>
          <cell r="U277">
            <v>369234.83050165424</v>
          </cell>
          <cell r="V277">
            <v>2785.2054985573277</v>
          </cell>
          <cell r="W277">
            <v>0</v>
          </cell>
          <cell r="X277">
            <v>373577.77600021154</v>
          </cell>
          <cell r="Y277">
            <v>127326</v>
          </cell>
          <cell r="Z277">
            <v>0</v>
          </cell>
          <cell r="AA277">
            <v>0</v>
          </cell>
          <cell r="AB277">
            <v>5052.449827511995</v>
          </cell>
          <cell r="AC277">
            <v>132378.449827512</v>
          </cell>
          <cell r="AD277" t="str">
            <v>N/A</v>
          </cell>
          <cell r="AE277">
            <v>48380</v>
          </cell>
          <cell r="AF277">
            <v>48379</v>
          </cell>
          <cell r="AG277">
            <v>48379</v>
          </cell>
          <cell r="AH277">
            <v>48379</v>
          </cell>
          <cell r="AI277">
            <v>47682</v>
          </cell>
          <cell r="AJ277">
            <v>0</v>
          </cell>
          <cell r="AK277">
            <v>241199</v>
          </cell>
          <cell r="AL277">
            <v>1829663</v>
          </cell>
          <cell r="AM277">
            <v>175839.65997607249</v>
          </cell>
          <cell r="AN277">
            <v>-46407.740000000005</v>
          </cell>
          <cell r="AO277">
            <v>366967.58617269958</v>
          </cell>
          <cell r="AP277">
            <v>0</v>
          </cell>
          <cell r="AQ277">
            <v>-125768.26</v>
          </cell>
          <cell r="AR277">
            <v>0</v>
          </cell>
          <cell r="AS277">
            <v>0</v>
          </cell>
          <cell r="AT277">
            <v>2200294.2461487725</v>
          </cell>
          <cell r="AU277">
            <v>5.5185961254208455E-5</v>
          </cell>
          <cell r="AV277">
            <v>0</v>
          </cell>
          <cell r="AW277">
            <v>0</v>
          </cell>
          <cell r="AY277">
            <v>0</v>
          </cell>
          <cell r="AZ277">
            <v>0</v>
          </cell>
          <cell r="BA277">
            <v>0</v>
          </cell>
          <cell r="BB277">
            <v>0</v>
          </cell>
          <cell r="BC277">
            <v>0</v>
          </cell>
          <cell r="BD277">
            <v>0</v>
          </cell>
          <cell r="BE277">
            <v>0</v>
          </cell>
          <cell r="BF277">
            <v>0</v>
          </cell>
          <cell r="BG277">
            <v>0</v>
          </cell>
          <cell r="BH277">
            <v>0</v>
          </cell>
          <cell r="BJ277">
            <v>0</v>
          </cell>
          <cell r="BL277">
            <v>0</v>
          </cell>
          <cell r="BM277">
            <v>0</v>
          </cell>
          <cell r="BN277">
            <v>0</v>
          </cell>
          <cell r="BO277">
            <v>0</v>
          </cell>
          <cell r="BQ277">
            <v>0</v>
          </cell>
          <cell r="BR277">
            <v>0</v>
          </cell>
          <cell r="BS277">
            <v>0</v>
          </cell>
          <cell r="BT277">
            <v>0</v>
          </cell>
          <cell r="CB277">
            <v>0</v>
          </cell>
          <cell r="CC277">
            <v>0</v>
          </cell>
          <cell r="CD277">
            <v>0</v>
          </cell>
          <cell r="CE277">
            <v>0</v>
          </cell>
          <cell r="CF277">
            <v>0</v>
          </cell>
          <cell r="CI277">
            <v>0</v>
          </cell>
          <cell r="CJ277">
            <v>0</v>
          </cell>
          <cell r="CK277">
            <v>0</v>
          </cell>
          <cell r="CV277">
            <v>5.057752486594943E-5</v>
          </cell>
          <cell r="DG277">
            <v>2200294</v>
          </cell>
          <cell r="DR277">
            <v>838007.07999999984</v>
          </cell>
          <cell r="EC277">
            <v>2.6256269815763376</v>
          </cell>
          <cell r="EN277">
            <v>2.4095909012463064E-2</v>
          </cell>
        </row>
        <row r="278">
          <cell r="B278">
            <v>38800</v>
          </cell>
          <cell r="C278" t="str">
            <v>Transylvania County Schools</v>
          </cell>
          <cell r="D278">
            <v>1.375706345486662E-3</v>
          </cell>
          <cell r="E278">
            <v>2380292.7497647963</v>
          </cell>
          <cell r="F278">
            <v>1855968.84501827</v>
          </cell>
          <cell r="G278">
            <v>80894</v>
          </cell>
          <cell r="H278">
            <v>-664186.25683659909</v>
          </cell>
          <cell r="I278">
            <v>-27485.280493196653</v>
          </cell>
          <cell r="J278">
            <v>2008634.0746887499</v>
          </cell>
          <cell r="K278">
            <v>0</v>
          </cell>
          <cell r="L278">
            <v>-105536.96879045259</v>
          </cell>
          <cell r="M278">
            <v>18939.36530111442</v>
          </cell>
          <cell r="N278">
            <v>713.96407918066791</v>
          </cell>
          <cell r="O278">
            <v>-322.20418317643112</v>
          </cell>
          <cell r="P278">
            <v>0</v>
          </cell>
          <cell r="Q278">
            <v>0</v>
          </cell>
          <cell r="R278">
            <v>0</v>
          </cell>
          <cell r="S278">
            <v>5547912.2885486865</v>
          </cell>
          <cell r="T278">
            <v>427723</v>
          </cell>
          <cell r="U278">
            <v>10043170.373443749</v>
          </cell>
          <cell r="V278">
            <v>75757.461204457679</v>
          </cell>
          <cell r="W278">
            <v>0</v>
          </cell>
          <cell r="X278">
            <v>10546650.834648207</v>
          </cell>
          <cell r="Y278">
            <v>23253.649999999907</v>
          </cell>
          <cell r="Z278">
            <v>0</v>
          </cell>
          <cell r="AA278">
            <v>0</v>
          </cell>
          <cell r="AB278">
            <v>137426.40246598326</v>
          </cell>
          <cell r="AC278">
            <v>160680.05246598317</v>
          </cell>
          <cell r="AD278" t="str">
            <v>N/A</v>
          </cell>
          <cell r="AE278">
            <v>2080982</v>
          </cell>
          <cell r="AF278">
            <v>2080982</v>
          </cell>
          <cell r="AG278">
            <v>2080982</v>
          </cell>
          <cell r="AH278">
            <v>2080982</v>
          </cell>
          <cell r="AI278">
            <v>2062043</v>
          </cell>
          <cell r="AJ278">
            <v>0</v>
          </cell>
          <cell r="AK278">
            <v>10385971</v>
          </cell>
          <cell r="AL278">
            <v>45097579</v>
          </cell>
          <cell r="AM278">
            <v>5547912.2885486865</v>
          </cell>
          <cell r="AN278">
            <v>-1183559.3500000001</v>
          </cell>
          <cell r="AO278">
            <v>9981501.4321822245</v>
          </cell>
          <cell r="AP278">
            <v>0</v>
          </cell>
          <cell r="AQ278">
            <v>404469.35000000009</v>
          </cell>
          <cell r="AR278">
            <v>0</v>
          </cell>
          <cell r="AS278">
            <v>0</v>
          </cell>
          <cell r="AT278">
            <v>59847902.720730908</v>
          </cell>
          <cell r="AU278">
            <v>1.3602252629795213E-3</v>
          </cell>
          <cell r="AV278">
            <v>0</v>
          </cell>
          <cell r="AW278">
            <v>0</v>
          </cell>
          <cell r="AY278">
            <v>0</v>
          </cell>
          <cell r="AZ278">
            <v>0</v>
          </cell>
          <cell r="BA278">
            <v>0</v>
          </cell>
          <cell r="BB278">
            <v>0</v>
          </cell>
          <cell r="BC278">
            <v>0</v>
          </cell>
          <cell r="BD278">
            <v>0</v>
          </cell>
          <cell r="BE278">
            <v>0</v>
          </cell>
          <cell r="BF278">
            <v>0</v>
          </cell>
          <cell r="BG278">
            <v>0</v>
          </cell>
          <cell r="BH278">
            <v>0</v>
          </cell>
          <cell r="BJ278">
            <v>0</v>
          </cell>
          <cell r="BL278">
            <v>0</v>
          </cell>
          <cell r="BM278">
            <v>0</v>
          </cell>
          <cell r="BN278">
            <v>0</v>
          </cell>
          <cell r="BO278">
            <v>0</v>
          </cell>
          <cell r="BQ278">
            <v>0</v>
          </cell>
          <cell r="BR278">
            <v>0</v>
          </cell>
          <cell r="BS278">
            <v>0</v>
          </cell>
          <cell r="BT278">
            <v>0</v>
          </cell>
          <cell r="CB278">
            <v>0</v>
          </cell>
          <cell r="CC278">
            <v>0</v>
          </cell>
          <cell r="CD278">
            <v>0</v>
          </cell>
          <cell r="CE278">
            <v>0</v>
          </cell>
          <cell r="CF278">
            <v>0</v>
          </cell>
          <cell r="CI278">
            <v>0</v>
          </cell>
          <cell r="CJ278">
            <v>0</v>
          </cell>
          <cell r="CK278">
            <v>0</v>
          </cell>
          <cell r="CV278">
            <v>1.375706345486662E-3</v>
          </cell>
          <cell r="DG278">
            <v>59847902</v>
          </cell>
          <cell r="DR278">
            <v>20528974.84999999</v>
          </cell>
          <cell r="EC278">
            <v>2.9152893623424174</v>
          </cell>
          <cell r="EN278">
            <v>2.4095909012463064E-2</v>
          </cell>
        </row>
        <row r="279">
          <cell r="B279">
            <v>38801</v>
          </cell>
          <cell r="C279" t="str">
            <v>Brevard Academy Charter School</v>
          </cell>
          <cell r="D279">
            <v>9.3767503745672195E-5</v>
          </cell>
          <cell r="E279">
            <v>162239.64515509378</v>
          </cell>
          <cell r="F279">
            <v>126501.9720218982</v>
          </cell>
          <cell r="G279">
            <v>101701</v>
          </cell>
          <cell r="H279">
            <v>-45270.62590797188</v>
          </cell>
          <cell r="I279">
            <v>-1873.3839165981044</v>
          </cell>
          <cell r="J279">
            <v>136907.56296935916</v>
          </cell>
          <cell r="K279">
            <v>0</v>
          </cell>
          <cell r="L279">
            <v>-7193.3506368068129</v>
          </cell>
          <cell r="M279">
            <v>1290.8983175364137</v>
          </cell>
          <cell r="N279">
            <v>48.663459093928957</v>
          </cell>
          <cell r="O279">
            <v>-21.961287052273885</v>
          </cell>
          <cell r="P279">
            <v>0</v>
          </cell>
          <cell r="Q279">
            <v>0</v>
          </cell>
          <cell r="R279">
            <v>0</v>
          </cell>
          <cell r="S279">
            <v>474330.42017455248</v>
          </cell>
          <cell r="T279">
            <v>520923</v>
          </cell>
          <cell r="U279">
            <v>684537.81484679575</v>
          </cell>
          <cell r="V279">
            <v>5163.593270145655</v>
          </cell>
          <cell r="W279">
            <v>0</v>
          </cell>
          <cell r="X279">
            <v>1210624.4081169413</v>
          </cell>
          <cell r="Y279">
            <v>12420.680000000008</v>
          </cell>
          <cell r="Z279">
            <v>0</v>
          </cell>
          <cell r="AA279">
            <v>0</v>
          </cell>
          <cell r="AB279">
            <v>9366.919582990522</v>
          </cell>
          <cell r="AC279">
            <v>21787.59958299053</v>
          </cell>
          <cell r="AD279" t="str">
            <v>N/A</v>
          </cell>
          <cell r="AE279">
            <v>238026</v>
          </cell>
          <cell r="AF279">
            <v>238026</v>
          </cell>
          <cell r="AG279">
            <v>238026</v>
          </cell>
          <cell r="AH279">
            <v>238026</v>
          </cell>
          <cell r="AI279">
            <v>236735</v>
          </cell>
          <cell r="AJ279">
            <v>0</v>
          </cell>
          <cell r="AK279">
            <v>1188839</v>
          </cell>
          <cell r="AL279">
            <v>2483706</v>
          </cell>
          <cell r="AM279">
            <v>474330.42017455248</v>
          </cell>
          <cell r="AN279">
            <v>-67668.319999999992</v>
          </cell>
          <cell r="AO279">
            <v>680334.48853395099</v>
          </cell>
          <cell r="AP279">
            <v>0</v>
          </cell>
          <cell r="AQ279">
            <v>508502.32</v>
          </cell>
          <cell r="AR279">
            <v>0</v>
          </cell>
          <cell r="AS279">
            <v>0</v>
          </cell>
          <cell r="AT279">
            <v>4079204.9087085035</v>
          </cell>
          <cell r="AU279">
            <v>7.4913116459634409E-5</v>
          </cell>
          <cell r="AV279">
            <v>0</v>
          </cell>
          <cell r="AW279">
            <v>0</v>
          </cell>
          <cell r="AY279">
            <v>0</v>
          </cell>
          <cell r="AZ279">
            <v>0</v>
          </cell>
          <cell r="BA279">
            <v>0</v>
          </cell>
          <cell r="BB279">
            <v>0</v>
          </cell>
          <cell r="BC279">
            <v>0</v>
          </cell>
          <cell r="BD279">
            <v>0</v>
          </cell>
          <cell r="BE279">
            <v>0</v>
          </cell>
          <cell r="BF279">
            <v>0</v>
          </cell>
          <cell r="BG279">
            <v>0</v>
          </cell>
          <cell r="BH279">
            <v>0</v>
          </cell>
          <cell r="BJ279">
            <v>0</v>
          </cell>
          <cell r="BL279">
            <v>0</v>
          </cell>
          <cell r="BM279">
            <v>0</v>
          </cell>
          <cell r="BN279">
            <v>0</v>
          </cell>
          <cell r="BO279">
            <v>0</v>
          </cell>
          <cell r="BQ279">
            <v>0</v>
          </cell>
          <cell r="BR279">
            <v>0</v>
          </cell>
          <cell r="BS279">
            <v>0</v>
          </cell>
          <cell r="BT279">
            <v>0</v>
          </cell>
          <cell r="CB279">
            <v>0</v>
          </cell>
          <cell r="CC279">
            <v>0</v>
          </cell>
          <cell r="CD279">
            <v>0</v>
          </cell>
          <cell r="CE279">
            <v>0</v>
          </cell>
          <cell r="CF279">
            <v>0</v>
          </cell>
          <cell r="CI279">
            <v>0</v>
          </cell>
          <cell r="CJ279">
            <v>0</v>
          </cell>
          <cell r="CK279">
            <v>0</v>
          </cell>
          <cell r="CV279">
            <v>9.3767503745672195E-5</v>
          </cell>
          <cell r="DG279">
            <v>4079205</v>
          </cell>
          <cell r="DR279">
            <v>1091578.8099999996</v>
          </cell>
          <cell r="EC279">
            <v>3.7369770855115827</v>
          </cell>
          <cell r="EN279">
            <v>2.4095909012463064E-2</v>
          </cell>
        </row>
        <row r="280">
          <cell r="B280">
            <v>38900</v>
          </cell>
          <cell r="C280" t="str">
            <v>Tyrrell County Schools</v>
          </cell>
          <cell r="D280">
            <v>3.0670444720009053E-4</v>
          </cell>
          <cell r="E280">
            <v>530670.20762540586</v>
          </cell>
          <cell r="F280">
            <v>413775.73091774178</v>
          </cell>
          <cell r="G280">
            <v>166344</v>
          </cell>
          <cell r="H280">
            <v>-148075.8443902529</v>
          </cell>
          <cell r="I280">
            <v>-6127.6578300750743</v>
          </cell>
          <cell r="J280">
            <v>447811.41376995359</v>
          </cell>
          <cell r="K280">
            <v>0</v>
          </cell>
          <cell r="L280">
            <v>-23528.75508515476</v>
          </cell>
          <cell r="M280">
            <v>4222.4037012375566</v>
          </cell>
          <cell r="N280">
            <v>159.17347400790297</v>
          </cell>
          <cell r="O280">
            <v>-71.833248578733205</v>
          </cell>
          <cell r="P280">
            <v>0</v>
          </cell>
          <cell r="Q280">
            <v>0</v>
          </cell>
          <cell r="R280">
            <v>0</v>
          </cell>
          <cell r="S280">
            <v>1385178.8389342856</v>
          </cell>
          <cell r="T280">
            <v>849882</v>
          </cell>
          <cell r="U280">
            <v>2239057.068849768</v>
          </cell>
          <cell r="V280">
            <v>16889.614804950226</v>
          </cell>
          <cell r="W280">
            <v>0</v>
          </cell>
          <cell r="X280">
            <v>3105828.6836547181</v>
          </cell>
          <cell r="Y280">
            <v>18162.280000000028</v>
          </cell>
          <cell r="Z280">
            <v>0</v>
          </cell>
          <cell r="AA280">
            <v>0</v>
          </cell>
          <cell r="AB280">
            <v>30638.289150375374</v>
          </cell>
          <cell r="AC280">
            <v>48800.569150375406</v>
          </cell>
          <cell r="AD280" t="str">
            <v>N/A</v>
          </cell>
          <cell r="AE280">
            <v>612250</v>
          </cell>
          <cell r="AF280">
            <v>612250</v>
          </cell>
          <cell r="AG280">
            <v>612250</v>
          </cell>
          <cell r="AH280">
            <v>612250</v>
          </cell>
          <cell r="AI280">
            <v>608028</v>
          </cell>
          <cell r="AJ280">
            <v>0</v>
          </cell>
          <cell r="AK280">
            <v>3057028</v>
          </cell>
          <cell r="AL280">
            <v>9148771</v>
          </cell>
          <cell r="AM280">
            <v>1385178.8389342856</v>
          </cell>
          <cell r="AN280">
            <v>-248292.71999999997</v>
          </cell>
          <cell r="AO280">
            <v>2225308.3945043432</v>
          </cell>
          <cell r="AP280">
            <v>0</v>
          </cell>
          <cell r="AQ280">
            <v>831719.72</v>
          </cell>
          <cell r="AR280">
            <v>0</v>
          </cell>
          <cell r="AS280">
            <v>0</v>
          </cell>
          <cell r="AT280">
            <v>13342685.233438628</v>
          </cell>
          <cell r="AU280">
            <v>2.7594363778227297E-4</v>
          </cell>
          <cell r="AV280">
            <v>0</v>
          </cell>
          <cell r="AW280">
            <v>0</v>
          </cell>
          <cell r="AY280">
            <v>0</v>
          </cell>
          <cell r="AZ280">
            <v>0</v>
          </cell>
          <cell r="BA280">
            <v>0</v>
          </cell>
          <cell r="BB280">
            <v>0</v>
          </cell>
          <cell r="BC280">
            <v>0</v>
          </cell>
          <cell r="BD280">
            <v>0</v>
          </cell>
          <cell r="BE280">
            <v>0</v>
          </cell>
          <cell r="BF280">
            <v>0</v>
          </cell>
          <cell r="BG280">
            <v>0</v>
          </cell>
          <cell r="BH280">
            <v>0</v>
          </cell>
          <cell r="BJ280">
            <v>0</v>
          </cell>
          <cell r="BL280">
            <v>0</v>
          </cell>
          <cell r="BM280">
            <v>0</v>
          </cell>
          <cell r="BN280">
            <v>0</v>
          </cell>
          <cell r="BO280">
            <v>0</v>
          </cell>
          <cell r="BQ280">
            <v>0</v>
          </cell>
          <cell r="BR280">
            <v>0</v>
          </cell>
          <cell r="BS280">
            <v>0</v>
          </cell>
          <cell r="BT280">
            <v>0</v>
          </cell>
          <cell r="CB280">
            <v>0</v>
          </cell>
          <cell r="CC280">
            <v>0</v>
          </cell>
          <cell r="CD280">
            <v>0</v>
          </cell>
          <cell r="CE280">
            <v>0</v>
          </cell>
          <cell r="CF280">
            <v>0</v>
          </cell>
          <cell r="CI280">
            <v>0</v>
          </cell>
          <cell r="CJ280">
            <v>0</v>
          </cell>
          <cell r="CK280">
            <v>0</v>
          </cell>
          <cell r="CV280">
            <v>3.0670444720009053E-4</v>
          </cell>
          <cell r="DG280">
            <v>13342686</v>
          </cell>
          <cell r="DR280">
            <v>4694135.16</v>
          </cell>
          <cell r="EC280">
            <v>2.8424162375418263</v>
          </cell>
          <cell r="EN280">
            <v>2.4095909012463064E-2</v>
          </cell>
        </row>
        <row r="281">
          <cell r="B281">
            <v>39000</v>
          </cell>
          <cell r="C281" t="str">
            <v>Union County Schools</v>
          </cell>
          <cell r="D281">
            <v>1.3912259251114766E-2</v>
          </cell>
          <cell r="E281">
            <v>24071452.412005868</v>
          </cell>
          <cell r="F281">
            <v>18769063.484076627</v>
          </cell>
          <cell r="G281">
            <v>309528</v>
          </cell>
          <cell r="H281">
            <v>-6716790.5610477189</v>
          </cell>
          <cell r="I281">
            <v>-277953.46664312284</v>
          </cell>
          <cell r="J281">
            <v>20312938.2076139</v>
          </cell>
          <cell r="K281">
            <v>0</v>
          </cell>
          <cell r="L281">
            <v>-1067275.494662476</v>
          </cell>
          <cell r="M281">
            <v>191530.23534790819</v>
          </cell>
          <cell r="N281">
            <v>7220.1843061435411</v>
          </cell>
          <cell r="O281">
            <v>-3258.3902392035893</v>
          </cell>
          <cell r="P281">
            <v>0</v>
          </cell>
          <cell r="Q281">
            <v>0</v>
          </cell>
          <cell r="R281">
            <v>0</v>
          </cell>
          <cell r="S281">
            <v>55596454.610757925</v>
          </cell>
          <cell r="T281">
            <v>2212122</v>
          </cell>
          <cell r="U281">
            <v>101564691.0380695</v>
          </cell>
          <cell r="V281">
            <v>766120.94139163278</v>
          </cell>
          <cell r="W281">
            <v>0</v>
          </cell>
          <cell r="X281">
            <v>104542933.97946113</v>
          </cell>
          <cell r="Y281">
            <v>664486.50000000186</v>
          </cell>
          <cell r="Z281">
            <v>0</v>
          </cell>
          <cell r="AA281">
            <v>0</v>
          </cell>
          <cell r="AB281">
            <v>1389767.3332156141</v>
          </cell>
          <cell r="AC281">
            <v>2054253.8332156159</v>
          </cell>
          <cell r="AD281" t="str">
            <v>N/A</v>
          </cell>
          <cell r="AE281">
            <v>20536042</v>
          </cell>
          <cell r="AF281">
            <v>20536043</v>
          </cell>
          <cell r="AG281">
            <v>20536043</v>
          </cell>
          <cell r="AH281">
            <v>20536043</v>
          </cell>
          <cell r="AI281">
            <v>20344513</v>
          </cell>
          <cell r="AJ281">
            <v>0</v>
          </cell>
          <cell r="AK281">
            <v>102488684</v>
          </cell>
          <cell r="AL281">
            <v>458599356</v>
          </cell>
          <cell r="AM281">
            <v>55596454.610757925</v>
          </cell>
          <cell r="AN281">
            <v>-11453925.499999998</v>
          </cell>
          <cell r="AO281">
            <v>100941044.64624552</v>
          </cell>
          <cell r="AP281">
            <v>0</v>
          </cell>
          <cell r="AQ281">
            <v>1547635.4999999981</v>
          </cell>
          <cell r="AR281">
            <v>0</v>
          </cell>
          <cell r="AS281">
            <v>0</v>
          </cell>
          <cell r="AT281">
            <v>605230565.25700343</v>
          </cell>
          <cell r="AU281">
            <v>1.3832193252420312E-2</v>
          </cell>
          <cell r="AV281">
            <v>0</v>
          </cell>
          <cell r="AW281">
            <v>0</v>
          </cell>
          <cell r="AY281">
            <v>0</v>
          </cell>
          <cell r="AZ281">
            <v>0</v>
          </cell>
          <cell r="BA281">
            <v>0</v>
          </cell>
          <cell r="BB281">
            <v>0</v>
          </cell>
          <cell r="BC281">
            <v>0</v>
          </cell>
          <cell r="BD281">
            <v>0</v>
          </cell>
          <cell r="BE281">
            <v>0</v>
          </cell>
          <cell r="BF281">
            <v>0</v>
          </cell>
          <cell r="BG281">
            <v>0</v>
          </cell>
          <cell r="BH281">
            <v>0</v>
          </cell>
          <cell r="BJ281">
            <v>0</v>
          </cell>
          <cell r="BL281">
            <v>0</v>
          </cell>
          <cell r="BM281">
            <v>0</v>
          </cell>
          <cell r="BN281">
            <v>0</v>
          </cell>
          <cell r="BO281">
            <v>0</v>
          </cell>
          <cell r="BQ281">
            <v>0</v>
          </cell>
          <cell r="BR281">
            <v>0</v>
          </cell>
          <cell r="BS281">
            <v>0</v>
          </cell>
          <cell r="BT281">
            <v>0</v>
          </cell>
          <cell r="CB281">
            <v>0</v>
          </cell>
          <cell r="CC281">
            <v>0</v>
          </cell>
          <cell r="CD281">
            <v>0</v>
          </cell>
          <cell r="CE281">
            <v>0</v>
          </cell>
          <cell r="CF281">
            <v>0</v>
          </cell>
          <cell r="CI281">
            <v>0</v>
          </cell>
          <cell r="CJ281">
            <v>0</v>
          </cell>
          <cell r="CK281">
            <v>0</v>
          </cell>
          <cell r="CV281">
            <v>1.3912259251114766E-2</v>
          </cell>
          <cell r="DG281">
            <v>605230565</v>
          </cell>
          <cell r="DR281">
            <v>197758811.1799998</v>
          </cell>
          <cell r="EC281">
            <v>3.0604480345966478</v>
          </cell>
          <cell r="EN281">
            <v>2.4095909012463064E-2</v>
          </cell>
        </row>
        <row r="282">
          <cell r="B282">
            <v>39100</v>
          </cell>
          <cell r="C282" t="str">
            <v>Vance County Schools</v>
          </cell>
          <cell r="D282">
            <v>2.1343134136276353E-3</v>
          </cell>
          <cell r="E282">
            <v>3692859.8613001513</v>
          </cell>
          <cell r="F282">
            <v>2879407.5234102267</v>
          </cell>
          <cell r="G282">
            <v>-37320</v>
          </cell>
          <cell r="H282">
            <v>-1030439.1207936222</v>
          </cell>
          <cell r="I282">
            <v>-42641.51504890791</v>
          </cell>
          <cell r="J282">
            <v>3116257.0869447929</v>
          </cell>
          <cell r="K282">
            <v>0</v>
          </cell>
          <cell r="L282">
            <v>-163733.32060439198</v>
          </cell>
          <cell r="M282">
            <v>29383.117654707523</v>
          </cell>
          <cell r="N282">
            <v>1107.6659754044701</v>
          </cell>
          <cell r="O282">
            <v>-499.87754460572847</v>
          </cell>
          <cell r="P282">
            <v>0</v>
          </cell>
          <cell r="Q282">
            <v>0</v>
          </cell>
          <cell r="R282">
            <v>0</v>
          </cell>
          <cell r="S282">
            <v>8444381.421293756</v>
          </cell>
          <cell r="T282">
            <v>121488.72999999975</v>
          </cell>
          <cell r="U282">
            <v>15581285.434723964</v>
          </cell>
          <cell r="V282">
            <v>117532.47061883009</v>
          </cell>
          <cell r="W282">
            <v>0</v>
          </cell>
          <cell r="X282">
            <v>15820306.635342795</v>
          </cell>
          <cell r="Y282">
            <v>308092</v>
          </cell>
          <cell r="Z282">
            <v>0</v>
          </cell>
          <cell r="AA282">
            <v>0</v>
          </cell>
          <cell r="AB282">
            <v>213207.57524453953</v>
          </cell>
          <cell r="AC282">
            <v>521299.57524453953</v>
          </cell>
          <cell r="AD282" t="str">
            <v>N/A</v>
          </cell>
          <cell r="AE282">
            <v>3065679</v>
          </cell>
          <cell r="AF282">
            <v>3065678</v>
          </cell>
          <cell r="AG282">
            <v>3065678</v>
          </cell>
          <cell r="AH282">
            <v>3065678</v>
          </cell>
          <cell r="AI282">
            <v>3036295</v>
          </cell>
          <cell r="AJ282">
            <v>0</v>
          </cell>
          <cell r="AK282">
            <v>15299008</v>
          </cell>
          <cell r="AL282">
            <v>71131789</v>
          </cell>
          <cell r="AM282">
            <v>8444381.421293756</v>
          </cell>
          <cell r="AN282">
            <v>-2025289.7299999997</v>
          </cell>
          <cell r="AO282">
            <v>15485610.330098255</v>
          </cell>
          <cell r="AP282">
            <v>0</v>
          </cell>
          <cell r="AQ282">
            <v>-186603.27000000025</v>
          </cell>
          <cell r="AR282">
            <v>0</v>
          </cell>
          <cell r="AS282">
            <v>0</v>
          </cell>
          <cell r="AT282">
            <v>92849887.751392007</v>
          </cell>
          <cell r="AU282">
            <v>2.1454645216955467E-3</v>
          </cell>
          <cell r="AV282">
            <v>0</v>
          </cell>
          <cell r="AW282">
            <v>0</v>
          </cell>
          <cell r="AY282">
            <v>0</v>
          </cell>
          <cell r="AZ282">
            <v>0</v>
          </cell>
          <cell r="BA282">
            <v>0</v>
          </cell>
          <cell r="BB282">
            <v>0</v>
          </cell>
          <cell r="BC282">
            <v>0</v>
          </cell>
          <cell r="BD282">
            <v>0</v>
          </cell>
          <cell r="BE282">
            <v>0</v>
          </cell>
          <cell r="BF282">
            <v>0</v>
          </cell>
          <cell r="BG282">
            <v>0</v>
          </cell>
          <cell r="BH282">
            <v>0</v>
          </cell>
          <cell r="BJ282">
            <v>0</v>
          </cell>
          <cell r="BL282">
            <v>0</v>
          </cell>
          <cell r="BM282">
            <v>0</v>
          </cell>
          <cell r="BN282">
            <v>0</v>
          </cell>
          <cell r="BO282">
            <v>0</v>
          </cell>
          <cell r="BQ282">
            <v>0</v>
          </cell>
          <cell r="BR282">
            <v>0</v>
          </cell>
          <cell r="BS282">
            <v>0</v>
          </cell>
          <cell r="BT282">
            <v>0</v>
          </cell>
          <cell r="CB282">
            <v>0</v>
          </cell>
          <cell r="CC282">
            <v>0</v>
          </cell>
          <cell r="CD282">
            <v>0</v>
          </cell>
          <cell r="CE282">
            <v>0</v>
          </cell>
          <cell r="CF282">
            <v>0</v>
          </cell>
          <cell r="CI282">
            <v>0</v>
          </cell>
          <cell r="CJ282">
            <v>0</v>
          </cell>
          <cell r="CK282">
            <v>0</v>
          </cell>
          <cell r="CV282">
            <v>2.1343134136276353E-3</v>
          </cell>
          <cell r="DG282">
            <v>92849888</v>
          </cell>
          <cell r="DR282">
            <v>34567866.200000018</v>
          </cell>
          <cell r="EC282">
            <v>2.6860173394214293</v>
          </cell>
          <cell r="EN282">
            <v>2.4095909012463064E-2</v>
          </cell>
        </row>
        <row r="283">
          <cell r="B283">
            <v>39101</v>
          </cell>
          <cell r="C283" t="str">
            <v>Vance Charter School</v>
          </cell>
          <cell r="D283">
            <v>1.5215746481731001E-4</v>
          </cell>
          <cell r="E283">
            <v>263267.89253786032</v>
          </cell>
          <cell r="F283">
            <v>205276.0134198486</v>
          </cell>
          <cell r="G283">
            <v>36828</v>
          </cell>
          <cell r="H283">
            <v>-73461.096794610581</v>
          </cell>
          <cell r="I283">
            <v>-3039.9587916111809</v>
          </cell>
          <cell r="J283">
            <v>222161.26977460878</v>
          </cell>
          <cell r="K283">
            <v>0</v>
          </cell>
          <cell r="L283">
            <v>-11672.721920882152</v>
          </cell>
          <cell r="M283">
            <v>2094.7535925241823</v>
          </cell>
          <cell r="N283">
            <v>78.966681090887548</v>
          </cell>
          <cell r="O283">
            <v>-35.636799834862174</v>
          </cell>
          <cell r="P283">
            <v>0</v>
          </cell>
          <cell r="Q283">
            <v>0</v>
          </cell>
          <cell r="R283">
            <v>0</v>
          </cell>
          <cell r="S283">
            <v>641497.48169899406</v>
          </cell>
          <cell r="T283">
            <v>186264</v>
          </cell>
          <cell r="U283">
            <v>1110806.3488730439</v>
          </cell>
          <cell r="V283">
            <v>8379.0143700967292</v>
          </cell>
          <cell r="W283">
            <v>0</v>
          </cell>
          <cell r="X283">
            <v>1305449.3632431405</v>
          </cell>
          <cell r="Y283">
            <v>2125.3099999999977</v>
          </cell>
          <cell r="Z283">
            <v>0</v>
          </cell>
          <cell r="AA283">
            <v>0</v>
          </cell>
          <cell r="AB283">
            <v>15199.793958055903</v>
          </cell>
          <cell r="AC283">
            <v>17325.103958055901</v>
          </cell>
          <cell r="AD283" t="str">
            <v>N/A</v>
          </cell>
          <cell r="AE283">
            <v>258044</v>
          </cell>
          <cell r="AF283">
            <v>258044</v>
          </cell>
          <cell r="AG283">
            <v>258044</v>
          </cell>
          <cell r="AH283">
            <v>258044</v>
          </cell>
          <cell r="AI283">
            <v>255949</v>
          </cell>
          <cell r="AJ283">
            <v>0</v>
          </cell>
          <cell r="AK283">
            <v>1288125</v>
          </cell>
          <cell r="AL283">
            <v>4821187</v>
          </cell>
          <cell r="AM283">
            <v>641497.48169899406</v>
          </cell>
          <cell r="AN283">
            <v>-131441.69</v>
          </cell>
          <cell r="AO283">
            <v>1103985.569285085</v>
          </cell>
          <cell r="AP283">
            <v>0</v>
          </cell>
          <cell r="AQ283">
            <v>184138.69</v>
          </cell>
          <cell r="AR283">
            <v>0</v>
          </cell>
          <cell r="AS283">
            <v>0</v>
          </cell>
          <cell r="AT283">
            <v>6619367.0509840781</v>
          </cell>
          <cell r="AU283">
            <v>1.4541579333947972E-4</v>
          </cell>
          <cell r="AV283">
            <v>0</v>
          </cell>
          <cell r="AW283">
            <v>0</v>
          </cell>
          <cell r="AY283">
            <v>0</v>
          </cell>
          <cell r="AZ283">
            <v>0</v>
          </cell>
          <cell r="BA283">
            <v>0</v>
          </cell>
          <cell r="BB283">
            <v>0</v>
          </cell>
          <cell r="BC283">
            <v>0</v>
          </cell>
          <cell r="BD283">
            <v>0</v>
          </cell>
          <cell r="BE283">
            <v>0</v>
          </cell>
          <cell r="BF283">
            <v>0</v>
          </cell>
          <cell r="BG283">
            <v>0</v>
          </cell>
          <cell r="BH283">
            <v>0</v>
          </cell>
          <cell r="BJ283">
            <v>0</v>
          </cell>
          <cell r="BL283">
            <v>0</v>
          </cell>
          <cell r="BM283">
            <v>0</v>
          </cell>
          <cell r="BN283">
            <v>0</v>
          </cell>
          <cell r="BO283">
            <v>0</v>
          </cell>
          <cell r="BQ283">
            <v>0</v>
          </cell>
          <cell r="BR283">
            <v>0</v>
          </cell>
          <cell r="BS283">
            <v>0</v>
          </cell>
          <cell r="BT283">
            <v>0</v>
          </cell>
          <cell r="CB283">
            <v>0</v>
          </cell>
          <cell r="CC283">
            <v>0</v>
          </cell>
          <cell r="CD283">
            <v>0</v>
          </cell>
          <cell r="CE283">
            <v>0</v>
          </cell>
          <cell r="CF283">
            <v>0</v>
          </cell>
          <cell r="CI283">
            <v>0</v>
          </cell>
          <cell r="CJ283">
            <v>0</v>
          </cell>
          <cell r="CK283">
            <v>0</v>
          </cell>
          <cell r="CV283">
            <v>1.5215746481731001E-4</v>
          </cell>
          <cell r="DG283">
            <v>6619367</v>
          </cell>
          <cell r="DR283">
            <v>2334424.14</v>
          </cell>
          <cell r="EC283">
            <v>2.8355459860863159</v>
          </cell>
          <cell r="EN283">
            <v>2.4095909012463064E-2</v>
          </cell>
        </row>
        <row r="284">
          <cell r="B284">
            <v>39105</v>
          </cell>
          <cell r="C284" t="str">
            <v>Vance-Granville Community College</v>
          </cell>
          <cell r="D284">
            <v>8.8130321561062132E-4</v>
          </cell>
          <cell r="E284">
            <v>1524860.0555958557</v>
          </cell>
          <cell r="F284">
            <v>1188968.3554589599</v>
          </cell>
          <cell r="G284">
            <v>-15710</v>
          </cell>
          <cell r="H284">
            <v>-425490.13881840237</v>
          </cell>
          <cell r="I284">
            <v>-17607.584758246609</v>
          </cell>
          <cell r="J284">
            <v>1286768.5569786616</v>
          </cell>
          <cell r="K284">
            <v>0</v>
          </cell>
          <cell r="L284">
            <v>-67608.95613076564</v>
          </cell>
          <cell r="M284">
            <v>12132.911646628871</v>
          </cell>
          <cell r="N284">
            <v>457.37874283760027</v>
          </cell>
          <cell r="O284">
            <v>-206.41002612816362</v>
          </cell>
          <cell r="P284">
            <v>0</v>
          </cell>
          <cell r="Q284">
            <v>0</v>
          </cell>
          <cell r="R284">
            <v>0</v>
          </cell>
          <cell r="S284">
            <v>3486564.1686894009</v>
          </cell>
          <cell r="T284">
            <v>24041.95000000007</v>
          </cell>
          <cell r="U284">
            <v>6433842.7848933078</v>
          </cell>
          <cell r="V284">
            <v>48531.646586515482</v>
          </cell>
          <cell r="W284">
            <v>0</v>
          </cell>
          <cell r="X284">
            <v>6506416.381479824</v>
          </cell>
          <cell r="Y284">
            <v>102591</v>
          </cell>
          <cell r="Z284">
            <v>0</v>
          </cell>
          <cell r="AA284">
            <v>0</v>
          </cell>
          <cell r="AB284">
            <v>88037.923791233043</v>
          </cell>
          <cell r="AC284">
            <v>190628.92379123304</v>
          </cell>
          <cell r="AD284" t="str">
            <v>N/A</v>
          </cell>
          <cell r="AE284">
            <v>1265584</v>
          </cell>
          <cell r="AF284">
            <v>1265584</v>
          </cell>
          <cell r="AG284">
            <v>1265584</v>
          </cell>
          <cell r="AH284">
            <v>1265584</v>
          </cell>
          <cell r="AI284">
            <v>1253451</v>
          </cell>
          <cell r="AJ284">
            <v>0</v>
          </cell>
          <cell r="AK284">
            <v>6315787</v>
          </cell>
          <cell r="AL284">
            <v>29342270</v>
          </cell>
          <cell r="AM284">
            <v>3486564.1686894009</v>
          </cell>
          <cell r="AN284">
            <v>-804936.95000000007</v>
          </cell>
          <cell r="AO284">
            <v>6394336.5076885903</v>
          </cell>
          <cell r="AP284">
            <v>0</v>
          </cell>
          <cell r="AQ284">
            <v>-78549.04999999993</v>
          </cell>
          <cell r="AR284">
            <v>0</v>
          </cell>
          <cell r="AS284">
            <v>0</v>
          </cell>
          <cell r="AT284">
            <v>38339684.676377997</v>
          </cell>
          <cell r="AU284">
            <v>8.8501638459836463E-4</v>
          </cell>
          <cell r="AV284">
            <v>0</v>
          </cell>
          <cell r="AW284">
            <v>0</v>
          </cell>
          <cell r="AY284">
            <v>0</v>
          </cell>
          <cell r="AZ284">
            <v>0</v>
          </cell>
          <cell r="BA284">
            <v>0</v>
          </cell>
          <cell r="BB284">
            <v>0</v>
          </cell>
          <cell r="BC284">
            <v>0</v>
          </cell>
          <cell r="BD284">
            <v>0</v>
          </cell>
          <cell r="BE284">
            <v>0</v>
          </cell>
          <cell r="BF284">
            <v>0</v>
          </cell>
          <cell r="BG284">
            <v>0</v>
          </cell>
          <cell r="BH284">
            <v>0</v>
          </cell>
          <cell r="BJ284">
            <v>0</v>
          </cell>
          <cell r="BL284">
            <v>0</v>
          </cell>
          <cell r="BM284">
            <v>0</v>
          </cell>
          <cell r="BN284">
            <v>0</v>
          </cell>
          <cell r="BO284">
            <v>0</v>
          </cell>
          <cell r="BQ284">
            <v>0</v>
          </cell>
          <cell r="BR284">
            <v>0</v>
          </cell>
          <cell r="BS284">
            <v>0</v>
          </cell>
          <cell r="BT284">
            <v>0</v>
          </cell>
          <cell r="CB284">
            <v>0</v>
          </cell>
          <cell r="CC284">
            <v>0</v>
          </cell>
          <cell r="CD284">
            <v>0</v>
          </cell>
          <cell r="CE284">
            <v>0</v>
          </cell>
          <cell r="CF284">
            <v>0</v>
          </cell>
          <cell r="CI284">
            <v>0</v>
          </cell>
          <cell r="CJ284">
            <v>0</v>
          </cell>
          <cell r="CK284">
            <v>0</v>
          </cell>
          <cell r="CV284">
            <v>8.8130321561062132E-4</v>
          </cell>
          <cell r="DG284">
            <v>38339685</v>
          </cell>
          <cell r="DR284">
            <v>13797491.369999997</v>
          </cell>
          <cell r="EC284">
            <v>2.7787431767025637</v>
          </cell>
          <cell r="EN284">
            <v>2.4095909012463064E-2</v>
          </cell>
        </row>
        <row r="285">
          <cell r="B285">
            <v>39200</v>
          </cell>
          <cell r="C285" t="str">
            <v>Wake County Schools</v>
          </cell>
          <cell r="D285">
            <v>5.6205005681760727E-2</v>
          </cell>
          <cell r="E285">
            <v>97247765.094415873</v>
          </cell>
          <cell r="F285">
            <v>75826312.658695325</v>
          </cell>
          <cell r="G285">
            <v>12440559</v>
          </cell>
          <cell r="H285">
            <v>-27135581.995184142</v>
          </cell>
          <cell r="I285">
            <v>-1122921.5823224408</v>
          </cell>
          <cell r="J285">
            <v>82063508.648367971</v>
          </cell>
          <cell r="K285">
            <v>0</v>
          </cell>
          <cell r="L285">
            <v>-4311752.9769078922</v>
          </cell>
          <cell r="M285">
            <v>773774.96865547355</v>
          </cell>
          <cell r="N285">
            <v>29169.273848720182</v>
          </cell>
          <cell r="O285">
            <v>-13163.774380725179</v>
          </cell>
          <cell r="P285">
            <v>0</v>
          </cell>
          <cell r="Q285">
            <v>0</v>
          </cell>
          <cell r="R285">
            <v>0</v>
          </cell>
          <cell r="S285">
            <v>235797669.31518814</v>
          </cell>
          <cell r="T285">
            <v>64262666</v>
          </cell>
          <cell r="U285">
            <v>410317543.24183983</v>
          </cell>
          <cell r="V285">
            <v>3095099.8746218942</v>
          </cell>
          <cell r="W285">
            <v>0</v>
          </cell>
          <cell r="X285">
            <v>477675309.11646169</v>
          </cell>
          <cell r="Y285">
            <v>2059870.0199999958</v>
          </cell>
          <cell r="Z285">
            <v>0</v>
          </cell>
          <cell r="AA285">
            <v>0</v>
          </cell>
          <cell r="AB285">
            <v>5614607.9116122043</v>
          </cell>
          <cell r="AC285">
            <v>7674477.9316122001</v>
          </cell>
          <cell r="AD285" t="str">
            <v>N/A</v>
          </cell>
          <cell r="AE285">
            <v>94154921</v>
          </cell>
          <cell r="AF285">
            <v>94154921</v>
          </cell>
          <cell r="AG285">
            <v>94154921</v>
          </cell>
          <cell r="AH285">
            <v>94154921</v>
          </cell>
          <cell r="AI285">
            <v>93381146</v>
          </cell>
          <cell r="AJ285">
            <v>0</v>
          </cell>
          <cell r="AK285">
            <v>470000830</v>
          </cell>
          <cell r="AL285">
            <v>1786333274</v>
          </cell>
          <cell r="AM285">
            <v>235797669.31518814</v>
          </cell>
          <cell r="AN285">
            <v>-47022986.980000004</v>
          </cell>
          <cell r="AO285">
            <v>407798035.20484954</v>
          </cell>
          <cell r="AP285">
            <v>0</v>
          </cell>
          <cell r="AQ285">
            <v>62202795.980000004</v>
          </cell>
          <cell r="AR285">
            <v>0</v>
          </cell>
          <cell r="AS285">
            <v>0</v>
          </cell>
          <cell r="AT285">
            <v>2445108787.5200377</v>
          </cell>
          <cell r="AU285">
            <v>5.3879070587080385E-2</v>
          </cell>
          <cell r="AV285">
            <v>0</v>
          </cell>
          <cell r="AW285">
            <v>0</v>
          </cell>
          <cell r="AY285">
            <v>0</v>
          </cell>
          <cell r="AZ285">
            <v>0</v>
          </cell>
          <cell r="BA285">
            <v>0</v>
          </cell>
          <cell r="BB285">
            <v>0</v>
          </cell>
          <cell r="BC285">
            <v>0</v>
          </cell>
          <cell r="BD285">
            <v>0</v>
          </cell>
          <cell r="BE285">
            <v>0</v>
          </cell>
          <cell r="BF285">
            <v>0</v>
          </cell>
          <cell r="BG285">
            <v>0</v>
          </cell>
          <cell r="BH285">
            <v>0</v>
          </cell>
          <cell r="BJ285">
            <v>0</v>
          </cell>
          <cell r="BL285">
            <v>0</v>
          </cell>
          <cell r="BM285">
            <v>0</v>
          </cell>
          <cell r="BN285">
            <v>0</v>
          </cell>
          <cell r="BO285">
            <v>0</v>
          </cell>
          <cell r="BQ285">
            <v>0</v>
          </cell>
          <cell r="BR285">
            <v>0</v>
          </cell>
          <cell r="BS285">
            <v>0</v>
          </cell>
          <cell r="BT285">
            <v>0</v>
          </cell>
          <cell r="CB285">
            <v>0</v>
          </cell>
          <cell r="CC285">
            <v>0</v>
          </cell>
          <cell r="CD285">
            <v>0</v>
          </cell>
          <cell r="CE285">
            <v>0</v>
          </cell>
          <cell r="CF285">
            <v>0</v>
          </cell>
          <cell r="CI285">
            <v>0</v>
          </cell>
          <cell r="CJ285">
            <v>0</v>
          </cell>
          <cell r="CK285">
            <v>0</v>
          </cell>
          <cell r="CV285">
            <v>5.6205005681760727E-2</v>
          </cell>
          <cell r="DG285">
            <v>2445108788</v>
          </cell>
          <cell r="DR285">
            <v>801554623.66998684</v>
          </cell>
          <cell r="EC285">
            <v>3.0504580920572311</v>
          </cell>
          <cell r="EN285">
            <v>2.4095909012463064E-2</v>
          </cell>
        </row>
        <row r="286">
          <cell r="B286">
            <v>39201</v>
          </cell>
          <cell r="C286" t="str">
            <v>Endeavor Charter School</v>
          </cell>
          <cell r="D286">
            <v>1.7905342645631924E-4</v>
          </cell>
          <cell r="E286">
            <v>309804.17747782567</v>
          </cell>
          <cell r="F286">
            <v>241561.42201927534</v>
          </cell>
          <cell r="G286">
            <v>58806</v>
          </cell>
          <cell r="H286">
            <v>-86446.373880553554</v>
          </cell>
          <cell r="I286">
            <v>-3577.3140580222807</v>
          </cell>
          <cell r="J286">
            <v>261431.38377595413</v>
          </cell>
          <cell r="K286">
            <v>0</v>
          </cell>
          <cell r="L286">
            <v>-13736.038902298844</v>
          </cell>
          <cell r="M286">
            <v>2465.0306100556791</v>
          </cell>
          <cell r="N286">
            <v>92.925147262300555</v>
          </cell>
          <cell r="O286">
            <v>-41.936103010334527</v>
          </cell>
          <cell r="P286">
            <v>0</v>
          </cell>
          <cell r="Q286">
            <v>0</v>
          </cell>
          <cell r="R286">
            <v>0</v>
          </cell>
          <cell r="S286">
            <v>770359.27608648804</v>
          </cell>
          <cell r="T286">
            <v>326181</v>
          </cell>
          <cell r="U286">
            <v>1307156.9188797707</v>
          </cell>
          <cell r="V286">
            <v>9860.1224402227162</v>
          </cell>
          <cell r="W286">
            <v>0</v>
          </cell>
          <cell r="X286">
            <v>1643198.0413199933</v>
          </cell>
          <cell r="Y286">
            <v>32152.429999999993</v>
          </cell>
          <cell r="Z286">
            <v>0</v>
          </cell>
          <cell r="AA286">
            <v>0</v>
          </cell>
          <cell r="AB286">
            <v>17886.570290111402</v>
          </cell>
          <cell r="AC286">
            <v>50039.000290111391</v>
          </cell>
          <cell r="AD286" t="str">
            <v>N/A</v>
          </cell>
          <cell r="AE286">
            <v>319125</v>
          </cell>
          <cell r="AF286">
            <v>319124</v>
          </cell>
          <cell r="AG286">
            <v>319124</v>
          </cell>
          <cell r="AH286">
            <v>319124</v>
          </cell>
          <cell r="AI286">
            <v>316659</v>
          </cell>
          <cell r="AJ286">
            <v>0</v>
          </cell>
          <cell r="AK286">
            <v>1593156</v>
          </cell>
          <cell r="AL286">
            <v>5545009</v>
          </cell>
          <cell r="AM286">
            <v>770359.27608648804</v>
          </cell>
          <cell r="AN286">
            <v>-119094.57</v>
          </cell>
          <cell r="AO286">
            <v>1299130.4710298821</v>
          </cell>
          <cell r="AP286">
            <v>0</v>
          </cell>
          <cell r="AQ286">
            <v>294028.57</v>
          </cell>
          <cell r="AR286">
            <v>0</v>
          </cell>
          <cell r="AS286">
            <v>0</v>
          </cell>
          <cell r="AT286">
            <v>7789432.7471163701</v>
          </cell>
          <cell r="AU286">
            <v>1.6724759613249247E-4</v>
          </cell>
          <cell r="AV286">
            <v>0</v>
          </cell>
          <cell r="AW286">
            <v>0</v>
          </cell>
          <cell r="AY286">
            <v>0</v>
          </cell>
          <cell r="AZ286">
            <v>0</v>
          </cell>
          <cell r="BA286">
            <v>0</v>
          </cell>
          <cell r="BB286">
            <v>0</v>
          </cell>
          <cell r="BC286">
            <v>0</v>
          </cell>
          <cell r="BD286">
            <v>0</v>
          </cell>
          <cell r="BE286">
            <v>0</v>
          </cell>
          <cell r="BF286">
            <v>0</v>
          </cell>
          <cell r="BG286">
            <v>0</v>
          </cell>
          <cell r="BH286">
            <v>0</v>
          </cell>
          <cell r="BJ286">
            <v>0</v>
          </cell>
          <cell r="BL286">
            <v>0</v>
          </cell>
          <cell r="BM286">
            <v>0</v>
          </cell>
          <cell r="BN286">
            <v>0</v>
          </cell>
          <cell r="BO286">
            <v>0</v>
          </cell>
          <cell r="BQ286">
            <v>0</v>
          </cell>
          <cell r="BR286">
            <v>0</v>
          </cell>
          <cell r="BS286">
            <v>0</v>
          </cell>
          <cell r="BT286">
            <v>0</v>
          </cell>
          <cell r="CB286">
            <v>0</v>
          </cell>
          <cell r="CC286">
            <v>0</v>
          </cell>
          <cell r="CD286">
            <v>0</v>
          </cell>
          <cell r="CE286">
            <v>0</v>
          </cell>
          <cell r="CF286">
            <v>0</v>
          </cell>
          <cell r="CI286">
            <v>0</v>
          </cell>
          <cell r="CJ286">
            <v>0</v>
          </cell>
          <cell r="CK286">
            <v>0</v>
          </cell>
          <cell r="CV286">
            <v>1.7905342645631924E-4</v>
          </cell>
          <cell r="DG286">
            <v>7789433</v>
          </cell>
          <cell r="DR286">
            <v>2039344.5000000002</v>
          </cell>
          <cell r="EC286">
            <v>3.8195768297117034</v>
          </cell>
          <cell r="EN286">
            <v>2.4095909012463064E-2</v>
          </cell>
        </row>
        <row r="287">
          <cell r="B287">
            <v>39204</v>
          </cell>
          <cell r="C287" t="str">
            <v>Southern Wake Academy</v>
          </cell>
          <cell r="D287">
            <v>1.1647535282977027E-4</v>
          </cell>
          <cell r="E287">
            <v>201529.51883704652</v>
          </cell>
          <cell r="F287">
            <v>157137.18757914976</v>
          </cell>
          <cell r="G287">
            <v>72091</v>
          </cell>
          <cell r="H287">
            <v>-56233.896764036799</v>
          </cell>
          <cell r="I287">
            <v>-2327.0647500995483</v>
          </cell>
          <cell r="J287">
            <v>170062.71965148798</v>
          </cell>
          <cell r="K287">
            <v>0</v>
          </cell>
          <cell r="L287">
            <v>-8935.3776093137876</v>
          </cell>
          <cell r="M287">
            <v>1603.5175406847741</v>
          </cell>
          <cell r="N287">
            <v>60.448378611594173</v>
          </cell>
          <cell r="O287">
            <v>-27.279692386260496</v>
          </cell>
          <cell r="P287">
            <v>0</v>
          </cell>
          <cell r="Q287">
            <v>0</v>
          </cell>
          <cell r="R287">
            <v>0</v>
          </cell>
          <cell r="S287">
            <v>534960.77317114419</v>
          </cell>
          <cell r="T287">
            <v>370823</v>
          </cell>
          <cell r="U287">
            <v>850313.59825743979</v>
          </cell>
          <cell r="V287">
            <v>6414.0701627390963</v>
          </cell>
          <cell r="W287">
            <v>0</v>
          </cell>
          <cell r="X287">
            <v>1227550.6684201788</v>
          </cell>
          <cell r="Y287">
            <v>10371.540000000008</v>
          </cell>
          <cell r="Z287">
            <v>0</v>
          </cell>
          <cell r="AA287">
            <v>0</v>
          </cell>
          <cell r="AB287">
            <v>11635.323750497742</v>
          </cell>
          <cell r="AC287">
            <v>22006.863750497752</v>
          </cell>
          <cell r="AD287" t="str">
            <v>N/A</v>
          </cell>
          <cell r="AE287">
            <v>241430</v>
          </cell>
          <cell r="AF287">
            <v>241430</v>
          </cell>
          <cell r="AG287">
            <v>241430</v>
          </cell>
          <cell r="AH287">
            <v>241430</v>
          </cell>
          <cell r="AI287">
            <v>239827</v>
          </cell>
          <cell r="AJ287">
            <v>0</v>
          </cell>
          <cell r="AK287">
            <v>1205547</v>
          </cell>
          <cell r="AL287">
            <v>3416693</v>
          </cell>
          <cell r="AM287">
            <v>534960.77317114419</v>
          </cell>
          <cell r="AN287">
            <v>-90124.459999999992</v>
          </cell>
          <cell r="AO287">
            <v>845092.34466968128</v>
          </cell>
          <cell r="AP287">
            <v>0</v>
          </cell>
          <cell r="AQ287">
            <v>360451.45999999996</v>
          </cell>
          <cell r="AR287">
            <v>0</v>
          </cell>
          <cell r="AS287">
            <v>0</v>
          </cell>
          <cell r="AT287">
            <v>5067073.1178408256</v>
          </cell>
          <cell r="AU287">
            <v>1.0305369739751568E-4</v>
          </cell>
          <cell r="AV287">
            <v>0</v>
          </cell>
          <cell r="AW287">
            <v>0</v>
          </cell>
          <cell r="AY287">
            <v>0</v>
          </cell>
          <cell r="AZ287">
            <v>0</v>
          </cell>
          <cell r="BA287">
            <v>0</v>
          </cell>
          <cell r="BB287">
            <v>0</v>
          </cell>
          <cell r="BC287">
            <v>0</v>
          </cell>
          <cell r="BD287">
            <v>0</v>
          </cell>
          <cell r="BE287">
            <v>0</v>
          </cell>
          <cell r="BF287">
            <v>0</v>
          </cell>
          <cell r="BG287">
            <v>0</v>
          </cell>
          <cell r="BH287">
            <v>0</v>
          </cell>
          <cell r="BJ287">
            <v>0</v>
          </cell>
          <cell r="BL287">
            <v>0</v>
          </cell>
          <cell r="BM287">
            <v>0</v>
          </cell>
          <cell r="BN287">
            <v>0</v>
          </cell>
          <cell r="BO287">
            <v>0</v>
          </cell>
          <cell r="BQ287">
            <v>0</v>
          </cell>
          <cell r="BR287">
            <v>0</v>
          </cell>
          <cell r="BS287">
            <v>0</v>
          </cell>
          <cell r="BT287">
            <v>0</v>
          </cell>
          <cell r="CB287">
            <v>0</v>
          </cell>
          <cell r="CC287">
            <v>0</v>
          </cell>
          <cell r="CD287">
            <v>0</v>
          </cell>
          <cell r="CE287">
            <v>0</v>
          </cell>
          <cell r="CF287">
            <v>0</v>
          </cell>
          <cell r="CI287">
            <v>0</v>
          </cell>
          <cell r="CJ287">
            <v>0</v>
          </cell>
          <cell r="CK287">
            <v>0</v>
          </cell>
          <cell r="CV287">
            <v>1.1647535282977027E-4</v>
          </cell>
          <cell r="DG287">
            <v>5067074</v>
          </cell>
          <cell r="DR287">
            <v>1435585.1600000004</v>
          </cell>
          <cell r="EC287">
            <v>3.529622721928944</v>
          </cell>
          <cell r="EN287">
            <v>2.4095909012463064E-2</v>
          </cell>
        </row>
        <row r="288">
          <cell r="B288">
            <v>39205</v>
          </cell>
          <cell r="C288" t="str">
            <v>Wake Technical College</v>
          </cell>
          <cell r="D288">
            <v>4.3781538993554296E-3</v>
          </cell>
          <cell r="E288">
            <v>7575227.0956514524</v>
          </cell>
          <cell r="F288">
            <v>5906578.2916225661</v>
          </cell>
          <cell r="G288">
            <v>1450691</v>
          </cell>
          <cell r="H288">
            <v>-2113757.532490524</v>
          </cell>
          <cell r="I288">
            <v>-87471.274927933613</v>
          </cell>
          <cell r="J288">
            <v>6392431.8844119171</v>
          </cell>
          <cell r="K288">
            <v>0</v>
          </cell>
          <cell r="L288">
            <v>-335868.98319685925</v>
          </cell>
          <cell r="M288">
            <v>60274.095788267885</v>
          </cell>
          <cell r="N288">
            <v>2272.174310687481</v>
          </cell>
          <cell r="O288">
            <v>-1025.4074247680351</v>
          </cell>
          <cell r="P288">
            <v>0</v>
          </cell>
          <cell r="Q288">
            <v>0</v>
          </cell>
          <cell r="R288">
            <v>0</v>
          </cell>
          <cell r="S288">
            <v>18849351.343744811</v>
          </cell>
          <cell r="T288">
            <v>7253455.8300000001</v>
          </cell>
          <cell r="U288">
            <v>31962159.422059588</v>
          </cell>
          <cell r="V288">
            <v>241096.38315307154</v>
          </cell>
          <cell r="W288">
            <v>0</v>
          </cell>
          <cell r="X288">
            <v>39456711.63521266</v>
          </cell>
          <cell r="Y288">
            <v>0</v>
          </cell>
          <cell r="Z288">
            <v>0</v>
          </cell>
          <cell r="AA288">
            <v>0</v>
          </cell>
          <cell r="AB288">
            <v>437356.37463966809</v>
          </cell>
          <cell r="AC288">
            <v>437356.37463966809</v>
          </cell>
          <cell r="AD288" t="str">
            <v>N/A</v>
          </cell>
          <cell r="AE288">
            <v>7815926</v>
          </cell>
          <cell r="AF288">
            <v>7815926</v>
          </cell>
          <cell r="AG288">
            <v>7815926</v>
          </cell>
          <cell r="AH288">
            <v>7815926</v>
          </cell>
          <cell r="AI288">
            <v>7755652</v>
          </cell>
          <cell r="AJ288">
            <v>0</v>
          </cell>
          <cell r="AK288">
            <v>39019356</v>
          </cell>
          <cell r="AL288">
            <v>136626690</v>
          </cell>
          <cell r="AM288">
            <v>18849351.343744811</v>
          </cell>
          <cell r="AN288">
            <v>-4030820.8299999996</v>
          </cell>
          <cell r="AO288">
            <v>31765899.430572994</v>
          </cell>
          <cell r="AP288">
            <v>0</v>
          </cell>
          <cell r="AQ288">
            <v>7253455.8300000001</v>
          </cell>
          <cell r="AR288">
            <v>0</v>
          </cell>
          <cell r="AS288">
            <v>0</v>
          </cell>
          <cell r="AT288">
            <v>190464575.7743178</v>
          </cell>
          <cell r="AU288">
            <v>4.1209102446008112E-3</v>
          </cell>
          <cell r="AV288">
            <v>0</v>
          </cell>
          <cell r="AW288">
            <v>0</v>
          </cell>
          <cell r="AY288">
            <v>0</v>
          </cell>
          <cell r="AZ288">
            <v>0</v>
          </cell>
          <cell r="BA288">
            <v>0</v>
          </cell>
          <cell r="BB288">
            <v>0</v>
          </cell>
          <cell r="BC288">
            <v>0</v>
          </cell>
          <cell r="BD288">
            <v>0</v>
          </cell>
          <cell r="BE288">
            <v>0</v>
          </cell>
          <cell r="BF288">
            <v>0</v>
          </cell>
          <cell r="BG288">
            <v>0</v>
          </cell>
          <cell r="BH288">
            <v>0</v>
          </cell>
          <cell r="BJ288">
            <v>0</v>
          </cell>
          <cell r="BL288">
            <v>0</v>
          </cell>
          <cell r="BM288">
            <v>0</v>
          </cell>
          <cell r="BN288">
            <v>0</v>
          </cell>
          <cell r="BO288">
            <v>0</v>
          </cell>
          <cell r="BQ288">
            <v>0</v>
          </cell>
          <cell r="BR288">
            <v>0</v>
          </cell>
          <cell r="BS288">
            <v>0</v>
          </cell>
          <cell r="BT288">
            <v>0</v>
          </cell>
          <cell r="CB288">
            <v>0</v>
          </cell>
          <cell r="CC288">
            <v>0</v>
          </cell>
          <cell r="CD288">
            <v>0</v>
          </cell>
          <cell r="CE288">
            <v>0</v>
          </cell>
          <cell r="CF288">
            <v>0</v>
          </cell>
          <cell r="CI288">
            <v>0</v>
          </cell>
          <cell r="CJ288">
            <v>0</v>
          </cell>
          <cell r="CK288">
            <v>0</v>
          </cell>
          <cell r="CV288">
            <v>4.3781538993554296E-3</v>
          </cell>
          <cell r="DG288">
            <v>190464576</v>
          </cell>
          <cell r="DR288">
            <v>68393645.809999987</v>
          </cell>
          <cell r="EC288">
            <v>2.7848285282103173</v>
          </cell>
          <cell r="EN288">
            <v>2.4095909012463064E-2</v>
          </cell>
        </row>
        <row r="289">
          <cell r="B289">
            <v>39208</v>
          </cell>
          <cell r="C289" t="str">
            <v>East Wake Academy</v>
          </cell>
          <cell r="D289">
            <v>3.6078335581388513E-4</v>
          </cell>
          <cell r="E289">
            <v>624239.329052313</v>
          </cell>
          <cell r="F289">
            <v>486733.7207453507</v>
          </cell>
          <cell r="G289">
            <v>89574</v>
          </cell>
          <cell r="H289">
            <v>-174184.95408785951</v>
          </cell>
          <cell r="I289">
            <v>-7208.1020519778831</v>
          </cell>
          <cell r="J289">
            <v>526770.66181007249</v>
          </cell>
          <cell r="K289">
            <v>0</v>
          </cell>
          <cell r="L289">
            <v>-27677.405056364121</v>
          </cell>
          <cell r="M289">
            <v>4966.9086667648598</v>
          </cell>
          <cell r="N289">
            <v>187.23934600029011</v>
          </cell>
          <cell r="O289">
            <v>-84.499069765170034</v>
          </cell>
          <cell r="P289">
            <v>0</v>
          </cell>
          <cell r="Q289">
            <v>0</v>
          </cell>
          <cell r="R289">
            <v>0</v>
          </cell>
          <cell r="S289">
            <v>1523316.8993545347</v>
          </cell>
          <cell r="T289">
            <v>499557</v>
          </cell>
          <cell r="U289">
            <v>2633853.3090503621</v>
          </cell>
          <cell r="V289">
            <v>19867.634667059439</v>
          </cell>
          <cell r="W289">
            <v>0</v>
          </cell>
          <cell r="X289">
            <v>3153277.9437174215</v>
          </cell>
          <cell r="Y289">
            <v>51686.150000000023</v>
          </cell>
          <cell r="Z289">
            <v>0</v>
          </cell>
          <cell r="AA289">
            <v>0</v>
          </cell>
          <cell r="AB289">
            <v>36040.510259889415</v>
          </cell>
          <cell r="AC289">
            <v>87726.660259889439</v>
          </cell>
          <cell r="AD289" t="str">
            <v>N/A</v>
          </cell>
          <cell r="AE289">
            <v>614103</v>
          </cell>
          <cell r="AF289">
            <v>614104</v>
          </cell>
          <cell r="AG289">
            <v>614104</v>
          </cell>
          <cell r="AH289">
            <v>614104</v>
          </cell>
          <cell r="AI289">
            <v>609138</v>
          </cell>
          <cell r="AJ289">
            <v>0</v>
          </cell>
          <cell r="AK289">
            <v>3065553</v>
          </cell>
          <cell r="AL289">
            <v>11362121</v>
          </cell>
          <cell r="AM289">
            <v>1523316.8993545347</v>
          </cell>
          <cell r="AN289">
            <v>-255686.84999999998</v>
          </cell>
          <cell r="AO289">
            <v>2617680.4334575324</v>
          </cell>
          <cell r="AP289">
            <v>0</v>
          </cell>
          <cell r="AQ289">
            <v>447870.85</v>
          </cell>
          <cell r="AR289">
            <v>0</v>
          </cell>
          <cell r="AS289">
            <v>0</v>
          </cell>
          <cell r="AT289">
            <v>15695302.332812067</v>
          </cell>
          <cell r="AU289">
            <v>3.427022837792467E-4</v>
          </cell>
          <cell r="AV289">
            <v>0</v>
          </cell>
          <cell r="AW289">
            <v>0</v>
          </cell>
          <cell r="AY289">
            <v>0</v>
          </cell>
          <cell r="AZ289">
            <v>0</v>
          </cell>
          <cell r="BA289">
            <v>0</v>
          </cell>
          <cell r="BB289">
            <v>0</v>
          </cell>
          <cell r="BC289">
            <v>0</v>
          </cell>
          <cell r="BD289">
            <v>0</v>
          </cell>
          <cell r="BE289">
            <v>0</v>
          </cell>
          <cell r="BF289">
            <v>0</v>
          </cell>
          <cell r="BG289">
            <v>0</v>
          </cell>
          <cell r="BH289">
            <v>0</v>
          </cell>
          <cell r="BJ289">
            <v>0</v>
          </cell>
          <cell r="BL289">
            <v>0</v>
          </cell>
          <cell r="BM289">
            <v>0</v>
          </cell>
          <cell r="BN289">
            <v>0</v>
          </cell>
          <cell r="BO289">
            <v>0</v>
          </cell>
          <cell r="BQ289">
            <v>0</v>
          </cell>
          <cell r="BR289">
            <v>0</v>
          </cell>
          <cell r="BS289">
            <v>0</v>
          </cell>
          <cell r="BT289">
            <v>0</v>
          </cell>
          <cell r="CB289">
            <v>0</v>
          </cell>
          <cell r="CC289">
            <v>0</v>
          </cell>
          <cell r="CD289">
            <v>0</v>
          </cell>
          <cell r="CE289">
            <v>0</v>
          </cell>
          <cell r="CF289">
            <v>0</v>
          </cell>
          <cell r="CI289">
            <v>0</v>
          </cell>
          <cell r="CJ289">
            <v>0</v>
          </cell>
          <cell r="CK289">
            <v>0</v>
          </cell>
          <cell r="CV289">
            <v>3.6078335581388513E-4</v>
          </cell>
          <cell r="DG289">
            <v>15695302</v>
          </cell>
          <cell r="DR289">
            <v>4537560.049999998</v>
          </cell>
          <cell r="EC289">
            <v>3.458973947904008</v>
          </cell>
          <cell r="EN289">
            <v>2.4095909012463064E-2</v>
          </cell>
        </row>
        <row r="290">
          <cell r="B290">
            <v>39209</v>
          </cell>
          <cell r="C290" t="str">
            <v>Casa Esperanza Montessori</v>
          </cell>
          <cell r="D290">
            <v>1.7782890442666379E-4</v>
          </cell>
          <cell r="E290">
            <v>307685.46884594462</v>
          </cell>
          <cell r="F290">
            <v>239909.41630996455</v>
          </cell>
          <cell r="G290">
            <v>111430</v>
          </cell>
          <cell r="H290">
            <v>-85855.178887552989</v>
          </cell>
          <cell r="I290">
            <v>-3552.8492937463898</v>
          </cell>
          <cell r="J290">
            <v>259643.49010079424</v>
          </cell>
          <cell r="K290">
            <v>0</v>
          </cell>
          <cell r="L290">
            <v>-13642.100000547793</v>
          </cell>
          <cell r="M290">
            <v>2448.1726009936488</v>
          </cell>
          <cell r="N290">
            <v>92.289644819349974</v>
          </cell>
          <cell r="O290">
            <v>-41.649307705768926</v>
          </cell>
          <cell r="P290">
            <v>0</v>
          </cell>
          <cell r="Q290">
            <v>0</v>
          </cell>
          <cell r="R290">
            <v>0</v>
          </cell>
          <cell r="S290">
            <v>818117.06001296337</v>
          </cell>
          <cell r="T290">
            <v>583101</v>
          </cell>
          <cell r="U290">
            <v>1298217.4505039712</v>
          </cell>
          <cell r="V290">
            <v>9792.690403974595</v>
          </cell>
          <cell r="W290">
            <v>0</v>
          </cell>
          <cell r="X290">
            <v>1891111.1409079458</v>
          </cell>
          <cell r="Y290">
            <v>25949.479999999996</v>
          </cell>
          <cell r="Z290">
            <v>0</v>
          </cell>
          <cell r="AA290">
            <v>0</v>
          </cell>
          <cell r="AB290">
            <v>17764.246468731948</v>
          </cell>
          <cell r="AC290">
            <v>43713.72646873194</v>
          </cell>
          <cell r="AD290" t="str">
            <v>N/A</v>
          </cell>
          <cell r="AE290">
            <v>369969</v>
          </cell>
          <cell r="AF290">
            <v>369969</v>
          </cell>
          <cell r="AG290">
            <v>369969</v>
          </cell>
          <cell r="AH290">
            <v>369969</v>
          </cell>
          <cell r="AI290">
            <v>367521</v>
          </cell>
          <cell r="AJ290">
            <v>0</v>
          </cell>
          <cell r="AK290">
            <v>1847397</v>
          </cell>
          <cell r="AL290">
            <v>5196106</v>
          </cell>
          <cell r="AM290">
            <v>818117.06001296337</v>
          </cell>
          <cell r="AN290">
            <v>-125458.52</v>
          </cell>
          <cell r="AO290">
            <v>1290245.8944392139</v>
          </cell>
          <cell r="AP290">
            <v>0</v>
          </cell>
          <cell r="AQ290">
            <v>557151.52</v>
          </cell>
          <cell r="AR290">
            <v>0</v>
          </cell>
          <cell r="AS290">
            <v>0</v>
          </cell>
          <cell r="AT290">
            <v>7736161.9544521775</v>
          </cell>
          <cell r="AU290">
            <v>1.5672403443852371E-4</v>
          </cell>
          <cell r="AV290">
            <v>0</v>
          </cell>
          <cell r="AW290">
            <v>0</v>
          </cell>
          <cell r="AY290">
            <v>0</v>
          </cell>
          <cell r="AZ290">
            <v>0</v>
          </cell>
          <cell r="BA290">
            <v>0</v>
          </cell>
          <cell r="BB290">
            <v>0</v>
          </cell>
          <cell r="BC290">
            <v>0</v>
          </cell>
          <cell r="BD290">
            <v>0</v>
          </cell>
          <cell r="BE290">
            <v>0</v>
          </cell>
          <cell r="BF290">
            <v>0</v>
          </cell>
          <cell r="BG290">
            <v>0</v>
          </cell>
          <cell r="BH290">
            <v>0</v>
          </cell>
          <cell r="BJ290">
            <v>0</v>
          </cell>
          <cell r="BL290">
            <v>0</v>
          </cell>
          <cell r="BM290">
            <v>0</v>
          </cell>
          <cell r="BN290">
            <v>0</v>
          </cell>
          <cell r="BO290">
            <v>0</v>
          </cell>
          <cell r="BQ290">
            <v>0</v>
          </cell>
          <cell r="BR290">
            <v>0</v>
          </cell>
          <cell r="BS290">
            <v>0</v>
          </cell>
          <cell r="BT290">
            <v>0</v>
          </cell>
          <cell r="CB290">
            <v>0</v>
          </cell>
          <cell r="CC290">
            <v>0</v>
          </cell>
          <cell r="CD290">
            <v>0</v>
          </cell>
          <cell r="CE290">
            <v>0</v>
          </cell>
          <cell r="CF290">
            <v>0</v>
          </cell>
          <cell r="CI290">
            <v>0</v>
          </cell>
          <cell r="CJ290">
            <v>0</v>
          </cell>
          <cell r="CK290">
            <v>0</v>
          </cell>
          <cell r="CV290">
            <v>1.7782890442666379E-4</v>
          </cell>
          <cell r="DG290">
            <v>7736162</v>
          </cell>
          <cell r="DR290">
            <v>2186947.2299999995</v>
          </cell>
          <cell r="EC290">
            <v>3.5374250891275514</v>
          </cell>
          <cell r="EN290">
            <v>2.4095909012463064E-2</v>
          </cell>
        </row>
        <row r="291">
          <cell r="B291">
            <v>39300</v>
          </cell>
          <cell r="C291" t="str">
            <v>Warren County Schools</v>
          </cell>
          <cell r="D291">
            <v>8.4495419907795039E-4</v>
          </cell>
          <cell r="E291">
            <v>1461967.781530499</v>
          </cell>
          <cell r="F291">
            <v>1139929.8070412551</v>
          </cell>
          <cell r="G291">
            <v>69747</v>
          </cell>
          <cell r="H291">
            <v>-407940.95958423527</v>
          </cell>
          <cell r="I291">
            <v>-16881.366609780569</v>
          </cell>
          <cell r="J291">
            <v>1233696.2763800579</v>
          </cell>
          <cell r="K291">
            <v>0</v>
          </cell>
          <cell r="L291">
            <v>-64820.450403538605</v>
          </cell>
          <cell r="M291">
            <v>11632.494312139534</v>
          </cell>
          <cell r="N291">
            <v>438.51433023747467</v>
          </cell>
          <cell r="O291">
            <v>-197.89672296604675</v>
          </cell>
          <cell r="P291">
            <v>0</v>
          </cell>
          <cell r="Q291">
            <v>0</v>
          </cell>
          <cell r="R291">
            <v>0</v>
          </cell>
          <cell r="S291">
            <v>3427571.2002736693</v>
          </cell>
          <cell r="T291">
            <v>348735.02</v>
          </cell>
          <cell r="U291">
            <v>6168481.38190029</v>
          </cell>
          <cell r="V291">
            <v>46529.977248558134</v>
          </cell>
          <cell r="W291">
            <v>0</v>
          </cell>
          <cell r="X291">
            <v>6563746.3791488474</v>
          </cell>
          <cell r="Y291">
            <v>0</v>
          </cell>
          <cell r="Z291">
            <v>0</v>
          </cell>
          <cell r="AA291">
            <v>0</v>
          </cell>
          <cell r="AB291">
            <v>84406.833048902845</v>
          </cell>
          <cell r="AC291">
            <v>84406.833048902845</v>
          </cell>
          <cell r="AD291" t="str">
            <v>N/A</v>
          </cell>
          <cell r="AE291">
            <v>1298194</v>
          </cell>
          <cell r="AF291">
            <v>1298194</v>
          </cell>
          <cell r="AG291">
            <v>1298194</v>
          </cell>
          <cell r="AH291">
            <v>1298194</v>
          </cell>
          <cell r="AI291">
            <v>1286562</v>
          </cell>
          <cell r="AJ291">
            <v>0</v>
          </cell>
          <cell r="AK291">
            <v>6479338</v>
          </cell>
          <cell r="AL291">
            <v>27604301</v>
          </cell>
          <cell r="AM291">
            <v>3427571.2002736693</v>
          </cell>
          <cell r="AN291">
            <v>-752832.02</v>
          </cell>
          <cell r="AO291">
            <v>6130604.5260999454</v>
          </cell>
          <cell r="AP291">
            <v>0</v>
          </cell>
          <cell r="AQ291">
            <v>348735.02</v>
          </cell>
          <cell r="AR291">
            <v>0</v>
          </cell>
          <cell r="AS291">
            <v>0</v>
          </cell>
          <cell r="AT291">
            <v>36758379.72637362</v>
          </cell>
          <cell r="AU291">
            <v>8.3259607708030536E-4</v>
          </cell>
          <cell r="AV291">
            <v>0</v>
          </cell>
          <cell r="AW291">
            <v>0</v>
          </cell>
          <cell r="AY291">
            <v>0</v>
          </cell>
          <cell r="AZ291">
            <v>0</v>
          </cell>
          <cell r="BA291">
            <v>0</v>
          </cell>
          <cell r="BB291">
            <v>0</v>
          </cell>
          <cell r="BC291">
            <v>0</v>
          </cell>
          <cell r="BD291">
            <v>0</v>
          </cell>
          <cell r="BE291">
            <v>0</v>
          </cell>
          <cell r="BF291">
            <v>0</v>
          </cell>
          <cell r="BG291">
            <v>0</v>
          </cell>
          <cell r="BH291">
            <v>0</v>
          </cell>
          <cell r="BJ291">
            <v>0</v>
          </cell>
          <cell r="BL291">
            <v>0</v>
          </cell>
          <cell r="BM291">
            <v>0</v>
          </cell>
          <cell r="BN291">
            <v>0</v>
          </cell>
          <cell r="BO291">
            <v>0</v>
          </cell>
          <cell r="BQ291">
            <v>0</v>
          </cell>
          <cell r="BR291">
            <v>0</v>
          </cell>
          <cell r="BS291">
            <v>0</v>
          </cell>
          <cell r="BT291">
            <v>0</v>
          </cell>
          <cell r="CB291">
            <v>0</v>
          </cell>
          <cell r="CC291">
            <v>0</v>
          </cell>
          <cell r="CD291">
            <v>0</v>
          </cell>
          <cell r="CE291">
            <v>0</v>
          </cell>
          <cell r="CF291">
            <v>0</v>
          </cell>
          <cell r="CI291">
            <v>0</v>
          </cell>
          <cell r="CJ291">
            <v>0</v>
          </cell>
          <cell r="CK291">
            <v>0</v>
          </cell>
          <cell r="CV291">
            <v>8.4495419907795039E-4</v>
          </cell>
          <cell r="DG291">
            <v>36758380</v>
          </cell>
          <cell r="DR291">
            <v>13365534.219999993</v>
          </cell>
          <cell r="EC291">
            <v>2.7502364959715031</v>
          </cell>
          <cell r="EN291">
            <v>2.4095909012463064E-2</v>
          </cell>
        </row>
        <row r="292">
          <cell r="B292">
            <v>39301</v>
          </cell>
          <cell r="C292" t="str">
            <v>Haliwa-Saponi Tribal Charter</v>
          </cell>
          <cell r="D292">
            <v>4.8431575802644976E-5</v>
          </cell>
          <cell r="E292">
            <v>83797.918880674129</v>
          </cell>
          <cell r="F292">
            <v>65339.159116149676</v>
          </cell>
          <cell r="G292">
            <v>-24057</v>
          </cell>
          <cell r="H292">
            <v>-23382.596984153148</v>
          </cell>
          <cell r="I292">
            <v>-967.61598144138168</v>
          </cell>
          <cell r="J292">
            <v>70713.720095294135</v>
          </cell>
          <cell r="K292">
            <v>0</v>
          </cell>
          <cell r="L292">
            <v>-3715.4162446986679</v>
          </cell>
          <cell r="M292">
            <v>666.75806885983445</v>
          </cell>
          <cell r="N292">
            <v>25.13501921005669</v>
          </cell>
          <cell r="O292">
            <v>-11.34315936873748</v>
          </cell>
          <cell r="P292">
            <v>0</v>
          </cell>
          <cell r="Q292">
            <v>0</v>
          </cell>
          <cell r="R292">
            <v>0</v>
          </cell>
          <cell r="S292">
            <v>168408.71881052593</v>
          </cell>
          <cell r="T292">
            <v>742.86000000000058</v>
          </cell>
          <cell r="U292">
            <v>353568.60047647072</v>
          </cell>
          <cell r="V292">
            <v>2667.0322754393378</v>
          </cell>
          <cell r="W292">
            <v>0</v>
          </cell>
          <cell r="X292">
            <v>356978.49275191006</v>
          </cell>
          <cell r="Y292">
            <v>121027</v>
          </cell>
          <cell r="Z292">
            <v>0</v>
          </cell>
          <cell r="AA292">
            <v>0</v>
          </cell>
          <cell r="AB292">
            <v>4838.0799072069076</v>
          </cell>
          <cell r="AC292">
            <v>125865.07990720691</v>
          </cell>
          <cell r="AD292" t="str">
            <v>N/A</v>
          </cell>
          <cell r="AE292">
            <v>46357</v>
          </cell>
          <cell r="AF292">
            <v>46355</v>
          </cell>
          <cell r="AG292">
            <v>46355</v>
          </cell>
          <cell r="AH292">
            <v>46355</v>
          </cell>
          <cell r="AI292">
            <v>45688</v>
          </cell>
          <cell r="AJ292">
            <v>0</v>
          </cell>
          <cell r="AK292">
            <v>231110</v>
          </cell>
          <cell r="AL292">
            <v>1750956</v>
          </cell>
          <cell r="AM292">
            <v>168408.71881052593</v>
          </cell>
          <cell r="AN292">
            <v>-43539.86</v>
          </cell>
          <cell r="AO292">
            <v>351397.55284470314</v>
          </cell>
          <cell r="AP292">
            <v>0</v>
          </cell>
          <cell r="AQ292">
            <v>-120284.14</v>
          </cell>
          <cell r="AR292">
            <v>0</v>
          </cell>
          <cell r="AS292">
            <v>0</v>
          </cell>
          <cell r="AT292">
            <v>2106938.2716552289</v>
          </cell>
          <cell r="AU292">
            <v>5.2812032318405054E-5</v>
          </cell>
          <cell r="AV292">
            <v>0</v>
          </cell>
          <cell r="AW292">
            <v>0</v>
          </cell>
          <cell r="AY292">
            <v>0</v>
          </cell>
          <cell r="AZ292">
            <v>0</v>
          </cell>
          <cell r="BA292">
            <v>0</v>
          </cell>
          <cell r="BB292">
            <v>0</v>
          </cell>
          <cell r="BC292">
            <v>0</v>
          </cell>
          <cell r="BD292">
            <v>0</v>
          </cell>
          <cell r="BE292">
            <v>0</v>
          </cell>
          <cell r="BF292">
            <v>0</v>
          </cell>
          <cell r="BG292">
            <v>0</v>
          </cell>
          <cell r="BH292">
            <v>0</v>
          </cell>
          <cell r="BJ292">
            <v>0</v>
          </cell>
          <cell r="BL292">
            <v>0</v>
          </cell>
          <cell r="BM292">
            <v>0</v>
          </cell>
          <cell r="BN292">
            <v>0</v>
          </cell>
          <cell r="BO292">
            <v>0</v>
          </cell>
          <cell r="BQ292">
            <v>0</v>
          </cell>
          <cell r="BR292">
            <v>0</v>
          </cell>
          <cell r="BS292">
            <v>0</v>
          </cell>
          <cell r="BT292">
            <v>0</v>
          </cell>
          <cell r="CB292">
            <v>0</v>
          </cell>
          <cell r="CC292">
            <v>0</v>
          </cell>
          <cell r="CD292">
            <v>0</v>
          </cell>
          <cell r="CE292">
            <v>0</v>
          </cell>
          <cell r="CF292">
            <v>0</v>
          </cell>
          <cell r="CI292">
            <v>0</v>
          </cell>
          <cell r="CJ292">
            <v>0</v>
          </cell>
          <cell r="CK292">
            <v>0</v>
          </cell>
          <cell r="CV292">
            <v>4.8431575802644976E-5</v>
          </cell>
          <cell r="DG292">
            <v>2106938</v>
          </cell>
          <cell r="DR292">
            <v>722763.86</v>
          </cell>
          <cell r="EC292">
            <v>2.9151125514217049</v>
          </cell>
          <cell r="EN292">
            <v>2.4095909012463064E-2</v>
          </cell>
        </row>
        <row r="293">
          <cell r="B293">
            <v>39400</v>
          </cell>
          <cell r="C293" t="str">
            <v>Washington County Schools</v>
          </cell>
          <cell r="D293">
            <v>5.6869916031392E-4</v>
          </cell>
          <cell r="E293">
            <v>983982.15035759285</v>
          </cell>
          <cell r="F293">
            <v>767233.44861602911</v>
          </cell>
          <cell r="G293">
            <v>-63367</v>
          </cell>
          <cell r="H293">
            <v>-274565.98408099852</v>
          </cell>
          <cell r="I293">
            <v>-11362.058471820175</v>
          </cell>
          <cell r="J293">
            <v>830343.2744938914</v>
          </cell>
          <cell r="K293">
            <v>0</v>
          </cell>
          <cell r="L293">
            <v>-43627.614083567278</v>
          </cell>
          <cell r="M293">
            <v>7829.2879719269931</v>
          </cell>
          <cell r="N293">
            <v>295.14349021971822</v>
          </cell>
          <cell r="O293">
            <v>-133.1950303371232</v>
          </cell>
          <cell r="P293">
            <v>0</v>
          </cell>
          <cell r="Q293">
            <v>0</v>
          </cell>
          <cell r="R293">
            <v>0</v>
          </cell>
          <cell r="S293">
            <v>2196627.4532629368</v>
          </cell>
          <cell r="T293">
            <v>41530.339999999967</v>
          </cell>
          <cell r="U293">
            <v>4151716.3724694573</v>
          </cell>
          <cell r="V293">
            <v>31317.151887707972</v>
          </cell>
          <cell r="W293">
            <v>0</v>
          </cell>
          <cell r="X293">
            <v>4224563.8643571651</v>
          </cell>
          <cell r="Y293">
            <v>358362</v>
          </cell>
          <cell r="Z293">
            <v>0</v>
          </cell>
          <cell r="AA293">
            <v>0</v>
          </cell>
          <cell r="AB293">
            <v>56810.292359100873</v>
          </cell>
          <cell r="AC293">
            <v>415172.29235910089</v>
          </cell>
          <cell r="AD293" t="str">
            <v>N/A</v>
          </cell>
          <cell r="AE293">
            <v>763445</v>
          </cell>
          <cell r="AF293">
            <v>763444</v>
          </cell>
          <cell r="AG293">
            <v>763444</v>
          </cell>
          <cell r="AH293">
            <v>763444</v>
          </cell>
          <cell r="AI293">
            <v>755614</v>
          </cell>
          <cell r="AJ293">
            <v>0</v>
          </cell>
          <cell r="AK293">
            <v>3809391</v>
          </cell>
          <cell r="AL293">
            <v>19284967</v>
          </cell>
          <cell r="AM293">
            <v>2196627.4532629368</v>
          </cell>
          <cell r="AN293">
            <v>-550640.34</v>
          </cell>
          <cell r="AO293">
            <v>4126223.2319980646</v>
          </cell>
          <cell r="AP293">
            <v>0</v>
          </cell>
          <cell r="AQ293">
            <v>-316831.66000000003</v>
          </cell>
          <cell r="AR293">
            <v>0</v>
          </cell>
          <cell r="AS293">
            <v>0</v>
          </cell>
          <cell r="AT293">
            <v>24740345.685261</v>
          </cell>
          <cell r="AU293">
            <v>5.8166978741913244E-4</v>
          </cell>
          <cell r="AV293">
            <v>0</v>
          </cell>
          <cell r="AW293">
            <v>0</v>
          </cell>
          <cell r="AY293">
            <v>0</v>
          </cell>
          <cell r="AZ293">
            <v>0</v>
          </cell>
          <cell r="BA293">
            <v>0</v>
          </cell>
          <cell r="BB293">
            <v>0</v>
          </cell>
          <cell r="BC293">
            <v>0</v>
          </cell>
          <cell r="BD293">
            <v>0</v>
          </cell>
          <cell r="BE293">
            <v>0</v>
          </cell>
          <cell r="BF293">
            <v>0</v>
          </cell>
          <cell r="BG293">
            <v>0</v>
          </cell>
          <cell r="BH293">
            <v>0</v>
          </cell>
          <cell r="BJ293">
            <v>0</v>
          </cell>
          <cell r="BL293">
            <v>0</v>
          </cell>
          <cell r="BM293">
            <v>0</v>
          </cell>
          <cell r="BN293">
            <v>0</v>
          </cell>
          <cell r="BO293">
            <v>0</v>
          </cell>
          <cell r="BQ293">
            <v>0</v>
          </cell>
          <cell r="BR293">
            <v>0</v>
          </cell>
          <cell r="BS293">
            <v>0</v>
          </cell>
          <cell r="BT293">
            <v>0</v>
          </cell>
          <cell r="CB293">
            <v>0</v>
          </cell>
          <cell r="CC293">
            <v>0</v>
          </cell>
          <cell r="CD293">
            <v>0</v>
          </cell>
          <cell r="CE293">
            <v>0</v>
          </cell>
          <cell r="CF293">
            <v>0</v>
          </cell>
          <cell r="CI293">
            <v>0</v>
          </cell>
          <cell r="CJ293">
            <v>0</v>
          </cell>
          <cell r="CK293">
            <v>0</v>
          </cell>
          <cell r="CV293">
            <v>5.6869916031392E-4</v>
          </cell>
          <cell r="DG293">
            <v>24740346</v>
          </cell>
          <cell r="DR293">
            <v>9595562.179999996</v>
          </cell>
          <cell r="EC293">
            <v>2.5783112584655266</v>
          </cell>
          <cell r="EN293">
            <v>2.4095909012463064E-2</v>
          </cell>
        </row>
        <row r="294">
          <cell r="B294">
            <v>39401</v>
          </cell>
          <cell r="C294" t="str">
            <v>Henderson Collegiate Charter School</v>
          </cell>
          <cell r="D294">
            <v>1.9702544604855199E-4</v>
          </cell>
          <cell r="E294">
            <v>340899.96189022466</v>
          </cell>
          <cell r="F294">
            <v>265807.51825534547</v>
          </cell>
          <cell r="G294">
            <v>350176</v>
          </cell>
          <cell r="H294">
            <v>-95123.202667394988</v>
          </cell>
          <cell r="I294">
            <v>-3936.3776046449434</v>
          </cell>
          <cell r="J294">
            <v>287671.87547853641</v>
          </cell>
          <cell r="K294">
            <v>0</v>
          </cell>
          <cell r="L294">
            <v>-15114.757897838477</v>
          </cell>
          <cell r="M294">
            <v>2712.4516133626539</v>
          </cell>
          <cell r="N294">
            <v>102.25226599027751</v>
          </cell>
          <cell r="O294">
            <v>-46.145329719031359</v>
          </cell>
          <cell r="P294">
            <v>0</v>
          </cell>
          <cell r="Q294">
            <v>0</v>
          </cell>
          <cell r="R294">
            <v>0</v>
          </cell>
          <cell r="S294">
            <v>1133149.5760038621</v>
          </cell>
          <cell r="T294">
            <v>1778939</v>
          </cell>
          <cell r="U294">
            <v>1438359.377392682</v>
          </cell>
          <cell r="V294">
            <v>10849.806453450616</v>
          </cell>
          <cell r="W294">
            <v>0</v>
          </cell>
          <cell r="X294">
            <v>3228148.1838461328</v>
          </cell>
          <cell r="Y294">
            <v>28058.580000000016</v>
          </cell>
          <cell r="Z294">
            <v>0</v>
          </cell>
          <cell r="AA294">
            <v>0</v>
          </cell>
          <cell r="AB294">
            <v>19681.888023224717</v>
          </cell>
          <cell r="AC294">
            <v>47740.468023224734</v>
          </cell>
          <cell r="AD294" t="str">
            <v>N/A</v>
          </cell>
          <cell r="AE294">
            <v>636624</v>
          </cell>
          <cell r="AF294">
            <v>636624</v>
          </cell>
          <cell r="AG294">
            <v>636624</v>
          </cell>
          <cell r="AH294">
            <v>636624</v>
          </cell>
          <cell r="AI294">
            <v>633911</v>
          </cell>
          <cell r="AJ294">
            <v>0</v>
          </cell>
          <cell r="AK294">
            <v>3180407</v>
          </cell>
          <cell r="AL294">
            <v>4397552</v>
          </cell>
          <cell r="AM294">
            <v>1133149.5760038621</v>
          </cell>
          <cell r="AN294">
            <v>-139832.41999999998</v>
          </cell>
          <cell r="AO294">
            <v>1429527.2958229079</v>
          </cell>
          <cell r="AP294">
            <v>0</v>
          </cell>
          <cell r="AQ294">
            <v>1750880.42</v>
          </cell>
          <cell r="AR294">
            <v>0</v>
          </cell>
          <cell r="AS294">
            <v>0</v>
          </cell>
          <cell r="AT294">
            <v>8571276.8718267716</v>
          </cell>
          <cell r="AU294">
            <v>1.3263820463390417E-4</v>
          </cell>
          <cell r="AV294">
            <v>0</v>
          </cell>
          <cell r="AW294">
            <v>0</v>
          </cell>
          <cell r="AY294">
            <v>0</v>
          </cell>
          <cell r="AZ294">
            <v>0</v>
          </cell>
          <cell r="BA294">
            <v>0</v>
          </cell>
          <cell r="BB294">
            <v>0</v>
          </cell>
          <cell r="BC294">
            <v>0</v>
          </cell>
          <cell r="BD294">
            <v>0</v>
          </cell>
          <cell r="BE294">
            <v>0</v>
          </cell>
          <cell r="BF294">
            <v>0</v>
          </cell>
          <cell r="BG294">
            <v>0</v>
          </cell>
          <cell r="BH294">
            <v>0</v>
          </cell>
          <cell r="BJ294">
            <v>0</v>
          </cell>
          <cell r="BL294">
            <v>0</v>
          </cell>
          <cell r="BM294">
            <v>0</v>
          </cell>
          <cell r="BN294">
            <v>0</v>
          </cell>
          <cell r="BO294">
            <v>0</v>
          </cell>
          <cell r="BQ294">
            <v>0</v>
          </cell>
          <cell r="BR294">
            <v>0</v>
          </cell>
          <cell r="BS294">
            <v>0</v>
          </cell>
          <cell r="BT294">
            <v>0</v>
          </cell>
          <cell r="CB294">
            <v>0</v>
          </cell>
          <cell r="CC294">
            <v>0</v>
          </cell>
          <cell r="CD294">
            <v>0</v>
          </cell>
          <cell r="CE294">
            <v>0</v>
          </cell>
          <cell r="CF294">
            <v>0</v>
          </cell>
          <cell r="CI294">
            <v>0</v>
          </cell>
          <cell r="CJ294">
            <v>0</v>
          </cell>
          <cell r="CK294">
            <v>0</v>
          </cell>
          <cell r="CV294">
            <v>1.9702544604855199E-4</v>
          </cell>
          <cell r="DG294">
            <v>8571277</v>
          </cell>
          <cell r="DR294">
            <v>2125000.5299999989</v>
          </cell>
          <cell r="EC294">
            <v>4.0335411116344542</v>
          </cell>
          <cell r="EN294">
            <v>2.4095909012463064E-2</v>
          </cell>
        </row>
        <row r="295">
          <cell r="B295">
            <v>39500</v>
          </cell>
          <cell r="C295" t="str">
            <v>Watauga County Schools</v>
          </cell>
          <cell r="D295">
            <v>1.7248036797073152E-3</v>
          </cell>
          <cell r="E295">
            <v>2984312.536642849</v>
          </cell>
          <cell r="F295">
            <v>2326936.9250290226</v>
          </cell>
          <cell r="G295">
            <v>77506</v>
          </cell>
          <cell r="H295">
            <v>-832729.24019081728</v>
          </cell>
          <cell r="I295">
            <v>-34459.907150957384</v>
          </cell>
          <cell r="J295">
            <v>2518342.2716445145</v>
          </cell>
          <cell r="K295">
            <v>0</v>
          </cell>
          <cell r="L295">
            <v>-132317.88361820386</v>
          </cell>
          <cell r="M295">
            <v>23745.392372328715</v>
          </cell>
          <cell r="N295">
            <v>895.1386136945024</v>
          </cell>
          <cell r="O295">
            <v>-403.96626982425028</v>
          </cell>
          <cell r="P295">
            <v>0</v>
          </cell>
          <cell r="Q295">
            <v>0</v>
          </cell>
          <cell r="R295">
            <v>0</v>
          </cell>
          <cell r="S295">
            <v>6931827.2670726059</v>
          </cell>
          <cell r="T295">
            <v>412412</v>
          </cell>
          <cell r="U295">
            <v>12591711.358222572</v>
          </cell>
          <cell r="V295">
            <v>94981.569489314861</v>
          </cell>
          <cell r="W295">
            <v>0</v>
          </cell>
          <cell r="X295">
            <v>13099104.927711887</v>
          </cell>
          <cell r="Y295">
            <v>24886.360000000102</v>
          </cell>
          <cell r="Z295">
            <v>0</v>
          </cell>
          <cell r="AA295">
            <v>0</v>
          </cell>
          <cell r="AB295">
            <v>172299.53575478692</v>
          </cell>
          <cell r="AC295">
            <v>197185.89575478702</v>
          </cell>
          <cell r="AD295" t="str">
            <v>N/A</v>
          </cell>
          <cell r="AE295">
            <v>2585133</v>
          </cell>
          <cell r="AF295">
            <v>2585134</v>
          </cell>
          <cell r="AG295">
            <v>2585134</v>
          </cell>
          <cell r="AH295">
            <v>2585134</v>
          </cell>
          <cell r="AI295">
            <v>2561388</v>
          </cell>
          <cell r="AJ295">
            <v>0</v>
          </cell>
          <cell r="AK295">
            <v>12901923</v>
          </cell>
          <cell r="AL295">
            <v>56690097</v>
          </cell>
          <cell r="AM295">
            <v>6931827.2670726059</v>
          </cell>
          <cell r="AN295">
            <v>-1489020.64</v>
          </cell>
          <cell r="AO295">
            <v>12514393.391957102</v>
          </cell>
          <cell r="AP295">
            <v>0</v>
          </cell>
          <cell r="AQ295">
            <v>387525.6399999999</v>
          </cell>
          <cell r="AR295">
            <v>0</v>
          </cell>
          <cell r="AS295">
            <v>0</v>
          </cell>
          <cell r="AT295">
            <v>75034822.659029707</v>
          </cell>
          <cell r="AU295">
            <v>1.7098767393972417E-3</v>
          </cell>
          <cell r="AV295">
            <v>0</v>
          </cell>
          <cell r="AW295">
            <v>0</v>
          </cell>
          <cell r="AY295">
            <v>0</v>
          </cell>
          <cell r="AZ295">
            <v>0</v>
          </cell>
          <cell r="BA295">
            <v>0</v>
          </cell>
          <cell r="BB295">
            <v>0</v>
          </cell>
          <cell r="BC295">
            <v>0</v>
          </cell>
          <cell r="BD295">
            <v>0</v>
          </cell>
          <cell r="BE295">
            <v>0</v>
          </cell>
          <cell r="BF295">
            <v>0</v>
          </cell>
          <cell r="BG295">
            <v>0</v>
          </cell>
          <cell r="BH295">
            <v>0</v>
          </cell>
          <cell r="BJ295">
            <v>0</v>
          </cell>
          <cell r="BL295">
            <v>0</v>
          </cell>
          <cell r="BM295">
            <v>0</v>
          </cell>
          <cell r="BN295">
            <v>0</v>
          </cell>
          <cell r="BO295">
            <v>0</v>
          </cell>
          <cell r="BQ295">
            <v>0</v>
          </cell>
          <cell r="BR295">
            <v>0</v>
          </cell>
          <cell r="BS295">
            <v>0</v>
          </cell>
          <cell r="BT295">
            <v>0</v>
          </cell>
          <cell r="CB295">
            <v>0</v>
          </cell>
          <cell r="CC295">
            <v>0</v>
          </cell>
          <cell r="CD295">
            <v>0</v>
          </cell>
          <cell r="CE295">
            <v>0</v>
          </cell>
          <cell r="CF295">
            <v>0</v>
          </cell>
          <cell r="CI295">
            <v>0</v>
          </cell>
          <cell r="CJ295">
            <v>0</v>
          </cell>
          <cell r="CK295">
            <v>0</v>
          </cell>
          <cell r="CV295">
            <v>1.7248036797073152E-3</v>
          </cell>
          <cell r="DG295">
            <v>75034823</v>
          </cell>
          <cell r="DR295">
            <v>25922978.730000019</v>
          </cell>
          <cell r="EC295">
            <v>2.8945293587408636</v>
          </cell>
          <cell r="EN295">
            <v>2.4095909012463064E-2</v>
          </cell>
        </row>
        <row r="296">
          <cell r="B296">
            <v>39501</v>
          </cell>
          <cell r="C296" t="str">
            <v>Two Rivers Community School</v>
          </cell>
          <cell r="D296">
            <v>5.6765281817118127E-5</v>
          </cell>
          <cell r="E296">
            <v>98217.173447610374</v>
          </cell>
          <cell r="F296">
            <v>76582.182583437665</v>
          </cell>
          <cell r="G296">
            <v>-64214</v>
          </cell>
          <cell r="H296">
            <v>-27406.081372001558</v>
          </cell>
          <cell r="I296">
            <v>-1134.1153569128276</v>
          </cell>
          <cell r="J296">
            <v>82881.55367694977</v>
          </cell>
          <cell r="K296">
            <v>0</v>
          </cell>
          <cell r="L296">
            <v>-4354.7344207350861</v>
          </cell>
          <cell r="M296">
            <v>781.48829674459898</v>
          </cell>
          <cell r="N296">
            <v>29.460045957447967</v>
          </cell>
          <cell r="O296">
            <v>-13.294996654387237</v>
          </cell>
          <cell r="P296">
            <v>0</v>
          </cell>
          <cell r="Q296">
            <v>0</v>
          </cell>
          <cell r="R296">
            <v>0</v>
          </cell>
          <cell r="S296">
            <v>161369.631904396</v>
          </cell>
          <cell r="T296">
            <v>0</v>
          </cell>
          <cell r="U296">
            <v>414407.76838474884</v>
          </cell>
          <cell r="V296">
            <v>3125.9531869783959</v>
          </cell>
          <cell r="W296">
            <v>0</v>
          </cell>
          <cell r="X296">
            <v>417533.72157172725</v>
          </cell>
          <cell r="Y296">
            <v>321071.34000000003</v>
          </cell>
          <cell r="Z296">
            <v>0</v>
          </cell>
          <cell r="AA296">
            <v>0</v>
          </cell>
          <cell r="AB296">
            <v>5670.5767845641376</v>
          </cell>
          <cell r="AC296">
            <v>326741.91678456415</v>
          </cell>
          <cell r="AD296" t="str">
            <v>N/A</v>
          </cell>
          <cell r="AE296">
            <v>18315</v>
          </cell>
          <cell r="AF296">
            <v>18315</v>
          </cell>
          <cell r="AG296">
            <v>18315</v>
          </cell>
          <cell r="AH296">
            <v>18315</v>
          </cell>
          <cell r="AI296">
            <v>17533</v>
          </cell>
          <cell r="AJ296">
            <v>0</v>
          </cell>
          <cell r="AK296">
            <v>90793</v>
          </cell>
          <cell r="AL296">
            <v>2264603</v>
          </cell>
          <cell r="AM296">
            <v>161369.631904396</v>
          </cell>
          <cell r="AN296">
            <v>-47281.659999999996</v>
          </cell>
          <cell r="AO296">
            <v>411863.14478716312</v>
          </cell>
          <cell r="AP296">
            <v>0</v>
          </cell>
          <cell r="AQ296">
            <v>-321071.34000000003</v>
          </cell>
          <cell r="AR296">
            <v>0</v>
          </cell>
          <cell r="AS296">
            <v>0</v>
          </cell>
          <cell r="AT296">
            <v>2469482.7766915592</v>
          </cell>
          <cell r="AU296">
            <v>6.8304563929972694E-5</v>
          </cell>
          <cell r="AV296">
            <v>0</v>
          </cell>
          <cell r="AW296">
            <v>0</v>
          </cell>
          <cell r="AY296">
            <v>0</v>
          </cell>
          <cell r="AZ296">
            <v>0</v>
          </cell>
          <cell r="BA296">
            <v>0</v>
          </cell>
          <cell r="BB296">
            <v>0</v>
          </cell>
          <cell r="BC296">
            <v>0</v>
          </cell>
          <cell r="BD296">
            <v>0</v>
          </cell>
          <cell r="BE296">
            <v>0</v>
          </cell>
          <cell r="BF296">
            <v>0</v>
          </cell>
          <cell r="BG296">
            <v>0</v>
          </cell>
          <cell r="BH296">
            <v>0</v>
          </cell>
          <cell r="BJ296">
            <v>0</v>
          </cell>
          <cell r="BL296">
            <v>0</v>
          </cell>
          <cell r="BM296">
            <v>0</v>
          </cell>
          <cell r="BN296">
            <v>0</v>
          </cell>
          <cell r="BO296">
            <v>0</v>
          </cell>
          <cell r="BQ296">
            <v>0</v>
          </cell>
          <cell r="BR296">
            <v>0</v>
          </cell>
          <cell r="BS296">
            <v>0</v>
          </cell>
          <cell r="BT296">
            <v>0</v>
          </cell>
          <cell r="CB296">
            <v>0</v>
          </cell>
          <cell r="CC296">
            <v>0</v>
          </cell>
          <cell r="CD296">
            <v>0</v>
          </cell>
          <cell r="CE296">
            <v>0</v>
          </cell>
          <cell r="CF296">
            <v>0</v>
          </cell>
          <cell r="CI296">
            <v>0</v>
          </cell>
          <cell r="CJ296">
            <v>0</v>
          </cell>
          <cell r="CK296">
            <v>0</v>
          </cell>
          <cell r="CV296">
            <v>5.6765281817118127E-5</v>
          </cell>
          <cell r="DG296">
            <v>2469483</v>
          </cell>
          <cell r="DR296">
            <v>832761.98999999976</v>
          </cell>
          <cell r="EC296">
            <v>2.9654127225475322</v>
          </cell>
          <cell r="EN296">
            <v>2.4095909012463064E-2</v>
          </cell>
        </row>
        <row r="297">
          <cell r="B297">
            <v>39600</v>
          </cell>
          <cell r="C297" t="str">
            <v>Wayne County Schools</v>
          </cell>
          <cell r="D297">
            <v>5.5737648517659062E-3</v>
          </cell>
          <cell r="E297">
            <v>9643912.8227317389</v>
          </cell>
          <cell r="F297">
            <v>7519579.9948686752</v>
          </cell>
          <cell r="G297">
            <v>-200228</v>
          </cell>
          <cell r="H297">
            <v>-2690994.3575728685</v>
          </cell>
          <cell r="I297">
            <v>-111358.42387912565</v>
          </cell>
          <cell r="J297">
            <v>8138113.2261907076</v>
          </cell>
          <cell r="K297">
            <v>0</v>
          </cell>
          <cell r="L297">
            <v>-427589.97887594119</v>
          </cell>
          <cell r="M297">
            <v>76734.085712720043</v>
          </cell>
          <cell r="N297">
            <v>2892.6724827694702</v>
          </cell>
          <cell r="O297">
            <v>-1305.4314659320928</v>
          </cell>
          <cell r="P297">
            <v>0</v>
          </cell>
          <cell r="Q297">
            <v>0</v>
          </cell>
          <cell r="R297">
            <v>0</v>
          </cell>
          <cell r="S297">
            <v>21949756.610192742</v>
          </cell>
          <cell r="T297">
            <v>109015.99999999907</v>
          </cell>
          <cell r="U297">
            <v>40690566.130953535</v>
          </cell>
          <cell r="V297">
            <v>306936.34285088017</v>
          </cell>
          <cell r="W297">
            <v>0</v>
          </cell>
          <cell r="X297">
            <v>41106518.473804414</v>
          </cell>
          <cell r="Y297">
            <v>1110154</v>
          </cell>
          <cell r="Z297">
            <v>0</v>
          </cell>
          <cell r="AA297">
            <v>0</v>
          </cell>
          <cell r="AB297">
            <v>556792.11939562822</v>
          </cell>
          <cell r="AC297">
            <v>1666946.1193956281</v>
          </cell>
          <cell r="AD297" t="str">
            <v>N/A</v>
          </cell>
          <cell r="AE297">
            <v>7903261</v>
          </cell>
          <cell r="AF297">
            <v>7903261</v>
          </cell>
          <cell r="AG297">
            <v>7903261</v>
          </cell>
          <cell r="AH297">
            <v>7903261</v>
          </cell>
          <cell r="AI297">
            <v>7826527</v>
          </cell>
          <cell r="AJ297">
            <v>0</v>
          </cell>
          <cell r="AK297">
            <v>39439571</v>
          </cell>
          <cell r="AL297">
            <v>186127533</v>
          </cell>
          <cell r="AM297">
            <v>21949756.610192742</v>
          </cell>
          <cell r="AN297">
            <v>-5039145.9999999991</v>
          </cell>
          <cell r="AO297">
            <v>40440710.354408793</v>
          </cell>
          <cell r="AP297">
            <v>0</v>
          </cell>
          <cell r="AQ297">
            <v>-1001138.0000000009</v>
          </cell>
          <cell r="AR297">
            <v>0</v>
          </cell>
          <cell r="AS297">
            <v>0</v>
          </cell>
          <cell r="AT297">
            <v>242477715.96460155</v>
          </cell>
          <cell r="AU297">
            <v>5.6139459631843868E-3</v>
          </cell>
          <cell r="AV297">
            <v>0</v>
          </cell>
          <cell r="AW297">
            <v>0</v>
          </cell>
          <cell r="AY297">
            <v>0</v>
          </cell>
          <cell r="AZ297">
            <v>0</v>
          </cell>
          <cell r="BA297">
            <v>0</v>
          </cell>
          <cell r="BB297">
            <v>0</v>
          </cell>
          <cell r="BC297">
            <v>0</v>
          </cell>
          <cell r="BD297">
            <v>0</v>
          </cell>
          <cell r="BE297">
            <v>0</v>
          </cell>
          <cell r="BF297">
            <v>0</v>
          </cell>
          <cell r="BG297">
            <v>0</v>
          </cell>
          <cell r="BH297">
            <v>0</v>
          </cell>
          <cell r="BJ297">
            <v>0</v>
          </cell>
          <cell r="BL297">
            <v>0</v>
          </cell>
          <cell r="BM297">
            <v>0</v>
          </cell>
          <cell r="BN297">
            <v>0</v>
          </cell>
          <cell r="BO297">
            <v>0</v>
          </cell>
          <cell r="BQ297">
            <v>0</v>
          </cell>
          <cell r="BR297">
            <v>0</v>
          </cell>
          <cell r="BS297">
            <v>0</v>
          </cell>
          <cell r="BT297">
            <v>0</v>
          </cell>
          <cell r="CB297">
            <v>0</v>
          </cell>
          <cell r="CC297">
            <v>0</v>
          </cell>
          <cell r="CD297">
            <v>0</v>
          </cell>
          <cell r="CE297">
            <v>0</v>
          </cell>
          <cell r="CF297">
            <v>0</v>
          </cell>
          <cell r="CI297">
            <v>0</v>
          </cell>
          <cell r="CJ297">
            <v>0</v>
          </cell>
          <cell r="CK297">
            <v>0</v>
          </cell>
          <cell r="CV297">
            <v>5.5737648517659062E-3</v>
          </cell>
          <cell r="DG297">
            <v>242477716</v>
          </cell>
          <cell r="DR297">
            <v>87409006.83999984</v>
          </cell>
          <cell r="EC297">
            <v>2.7740587013401243</v>
          </cell>
          <cell r="EN297">
            <v>2.4095909012463064E-2</v>
          </cell>
        </row>
        <row r="298">
          <cell r="B298">
            <v>39605</v>
          </cell>
          <cell r="C298" t="str">
            <v>Wayne Community College</v>
          </cell>
          <cell r="D298">
            <v>8.0206600992329302E-4</v>
          </cell>
          <cell r="E298">
            <v>1387761.2140967648</v>
          </cell>
          <cell r="F298">
            <v>1082069.2446098621</v>
          </cell>
          <cell r="G298">
            <v>-137595</v>
          </cell>
          <cell r="H298">
            <v>-387234.69046613004</v>
          </cell>
          <cell r="I298">
            <v>-16024.502125126304</v>
          </cell>
          <cell r="J298">
            <v>1171076.3150631925</v>
          </cell>
          <cell r="K298">
            <v>0</v>
          </cell>
          <cell r="L298">
            <v>-61530.293681398231</v>
          </cell>
          <cell r="M298">
            <v>11042.052111906747</v>
          </cell>
          <cell r="N298">
            <v>416.25621782999059</v>
          </cell>
          <cell r="O298">
            <v>-187.85188018413447</v>
          </cell>
          <cell r="P298">
            <v>0</v>
          </cell>
          <cell r="Q298">
            <v>0</v>
          </cell>
          <cell r="R298">
            <v>0</v>
          </cell>
          <cell r="S298">
            <v>3049792.7439467176</v>
          </cell>
          <cell r="T298">
            <v>48022.260000000126</v>
          </cell>
          <cell r="U298">
            <v>5855381.5753159625</v>
          </cell>
          <cell r="V298">
            <v>44168.208447626988</v>
          </cell>
          <cell r="W298">
            <v>0</v>
          </cell>
          <cell r="X298">
            <v>5947572.0437635891</v>
          </cell>
          <cell r="Y298">
            <v>735996</v>
          </cell>
          <cell r="Z298">
            <v>0</v>
          </cell>
          <cell r="AA298">
            <v>0</v>
          </cell>
          <cell r="AB298">
            <v>80122.510625631519</v>
          </cell>
          <cell r="AC298">
            <v>816118.51062563155</v>
          </cell>
          <cell r="AD298" t="str">
            <v>N/A</v>
          </cell>
          <cell r="AE298">
            <v>1028499</v>
          </cell>
          <cell r="AF298">
            <v>1028500</v>
          </cell>
          <cell r="AG298">
            <v>1028500</v>
          </cell>
          <cell r="AH298">
            <v>1028500</v>
          </cell>
          <cell r="AI298">
            <v>1017458</v>
          </cell>
          <cell r="AJ298">
            <v>0</v>
          </cell>
          <cell r="AK298">
            <v>5131457</v>
          </cell>
          <cell r="AL298">
            <v>27475287</v>
          </cell>
          <cell r="AM298">
            <v>3049792.7439467176</v>
          </cell>
          <cell r="AN298">
            <v>-763935.26000000013</v>
          </cell>
          <cell r="AO298">
            <v>5819427.2731379578</v>
          </cell>
          <cell r="AP298">
            <v>0</v>
          </cell>
          <cell r="AQ298">
            <v>-687973.73999999987</v>
          </cell>
          <cell r="AR298">
            <v>0</v>
          </cell>
          <cell r="AS298">
            <v>0</v>
          </cell>
          <cell r="AT298">
            <v>34892598.017084673</v>
          </cell>
          <cell r="AU298">
            <v>8.2870476980727954E-4</v>
          </cell>
          <cell r="AV298">
            <v>0</v>
          </cell>
          <cell r="AW298">
            <v>0</v>
          </cell>
          <cell r="AY298">
            <v>0</v>
          </cell>
          <cell r="AZ298">
            <v>0</v>
          </cell>
          <cell r="BA298">
            <v>0</v>
          </cell>
          <cell r="BB298">
            <v>0</v>
          </cell>
          <cell r="BC298">
            <v>0</v>
          </cell>
          <cell r="BD298">
            <v>0</v>
          </cell>
          <cell r="BE298">
            <v>0</v>
          </cell>
          <cell r="BF298">
            <v>0</v>
          </cell>
          <cell r="BG298">
            <v>0</v>
          </cell>
          <cell r="BH298">
            <v>0</v>
          </cell>
          <cell r="BJ298">
            <v>0</v>
          </cell>
          <cell r="BL298">
            <v>0</v>
          </cell>
          <cell r="BM298">
            <v>0</v>
          </cell>
          <cell r="BN298">
            <v>0</v>
          </cell>
          <cell r="BO298">
            <v>0</v>
          </cell>
          <cell r="BQ298">
            <v>0</v>
          </cell>
          <cell r="BR298">
            <v>0</v>
          </cell>
          <cell r="BS298">
            <v>0</v>
          </cell>
          <cell r="BT298">
            <v>0</v>
          </cell>
          <cell r="CB298">
            <v>0</v>
          </cell>
          <cell r="CC298">
            <v>0</v>
          </cell>
          <cell r="CD298">
            <v>0</v>
          </cell>
          <cell r="CE298">
            <v>0</v>
          </cell>
          <cell r="CF298">
            <v>0</v>
          </cell>
          <cell r="CI298">
            <v>0</v>
          </cell>
          <cell r="CJ298">
            <v>0</v>
          </cell>
          <cell r="CK298">
            <v>0</v>
          </cell>
          <cell r="CV298">
            <v>8.0206600992329302E-4</v>
          </cell>
          <cell r="DG298">
            <v>34892598</v>
          </cell>
          <cell r="DR298">
            <v>13057119.070000004</v>
          </cell>
          <cell r="EC298">
            <v>2.6723044963394051</v>
          </cell>
          <cell r="EN298">
            <v>2.4095909012463064E-2</v>
          </cell>
        </row>
        <row r="299">
          <cell r="B299">
            <v>39700</v>
          </cell>
          <cell r="C299" t="str">
            <v>Wilkes County Schools</v>
          </cell>
          <cell r="D299">
            <v>3.3775978740848297E-3</v>
          </cell>
          <cell r="E299">
            <v>5844031.8732854575</v>
          </cell>
          <cell r="F299">
            <v>4556725.6746815396</v>
          </cell>
          <cell r="G299">
            <v>-236735</v>
          </cell>
          <cell r="H299">
            <v>-1630692.5503742308</v>
          </cell>
          <cell r="I299">
            <v>-67481.134521921354</v>
          </cell>
          <cell r="J299">
            <v>4931545.3132427577</v>
          </cell>
          <cell r="K299">
            <v>0</v>
          </cell>
          <cell r="L299">
            <v>-259111.57754956049</v>
          </cell>
          <cell r="M299">
            <v>46499.429320383453</v>
          </cell>
          <cell r="N299">
            <v>1752.9057446925449</v>
          </cell>
          <cell r="O299">
            <v>-791.06719808940795</v>
          </cell>
          <cell r="P299">
            <v>0</v>
          </cell>
          <cell r="Q299">
            <v>0</v>
          </cell>
          <cell r="R299">
            <v>0</v>
          </cell>
          <cell r="S299">
            <v>13185743.866631029</v>
          </cell>
          <cell r="T299">
            <v>0</v>
          </cell>
          <cell r="U299">
            <v>24657726.56621379</v>
          </cell>
          <cell r="V299">
            <v>185997.71728153381</v>
          </cell>
          <cell r="W299">
            <v>0</v>
          </cell>
          <cell r="X299">
            <v>24843724.283495326</v>
          </cell>
          <cell r="Y299">
            <v>1183675.69</v>
          </cell>
          <cell r="Z299">
            <v>0</v>
          </cell>
          <cell r="AA299">
            <v>0</v>
          </cell>
          <cell r="AB299">
            <v>337405.67260960676</v>
          </cell>
          <cell r="AC299">
            <v>1521081.3626096067</v>
          </cell>
          <cell r="AD299" t="str">
            <v>N/A</v>
          </cell>
          <cell r="AE299">
            <v>4673829</v>
          </cell>
          <cell r="AF299">
            <v>4673829</v>
          </cell>
          <cell r="AG299">
            <v>4673829</v>
          </cell>
          <cell r="AH299">
            <v>4673829</v>
          </cell>
          <cell r="AI299">
            <v>4627329</v>
          </cell>
          <cell r="AJ299">
            <v>0</v>
          </cell>
          <cell r="AK299">
            <v>23322645</v>
          </cell>
          <cell r="AL299">
            <v>113304758</v>
          </cell>
          <cell r="AM299">
            <v>13185743.866631029</v>
          </cell>
          <cell r="AN299">
            <v>-2876157.31</v>
          </cell>
          <cell r="AO299">
            <v>24506318.610885717</v>
          </cell>
          <cell r="AP299">
            <v>0</v>
          </cell>
          <cell r="AQ299">
            <v>-1183675.69</v>
          </cell>
          <cell r="AR299">
            <v>0</v>
          </cell>
          <cell r="AS299">
            <v>0</v>
          </cell>
          <cell r="AT299">
            <v>146936987.47751674</v>
          </cell>
          <cell r="AU299">
            <v>3.4174782282730752E-3</v>
          </cell>
          <cell r="AV299">
            <v>0</v>
          </cell>
          <cell r="AW299">
            <v>0</v>
          </cell>
          <cell r="AY299">
            <v>0</v>
          </cell>
          <cell r="AZ299">
            <v>0</v>
          </cell>
          <cell r="BA299">
            <v>0</v>
          </cell>
          <cell r="BB299">
            <v>0</v>
          </cell>
          <cell r="BC299">
            <v>0</v>
          </cell>
          <cell r="BD299">
            <v>0</v>
          </cell>
          <cell r="BE299">
            <v>0</v>
          </cell>
          <cell r="BF299">
            <v>0</v>
          </cell>
          <cell r="BG299">
            <v>0</v>
          </cell>
          <cell r="BH299">
            <v>0</v>
          </cell>
          <cell r="BJ299">
            <v>0</v>
          </cell>
          <cell r="BL299">
            <v>0</v>
          </cell>
          <cell r="BM299">
            <v>0</v>
          </cell>
          <cell r="BN299">
            <v>0</v>
          </cell>
          <cell r="BO299">
            <v>0</v>
          </cell>
          <cell r="BQ299">
            <v>0</v>
          </cell>
          <cell r="BR299">
            <v>0</v>
          </cell>
          <cell r="BS299">
            <v>0</v>
          </cell>
          <cell r="BT299">
            <v>0</v>
          </cell>
          <cell r="CB299">
            <v>0</v>
          </cell>
          <cell r="CC299">
            <v>0</v>
          </cell>
          <cell r="CD299">
            <v>0</v>
          </cell>
          <cell r="CE299">
            <v>0</v>
          </cell>
          <cell r="CF299">
            <v>0</v>
          </cell>
          <cell r="CI299">
            <v>0</v>
          </cell>
          <cell r="CJ299">
            <v>0</v>
          </cell>
          <cell r="CK299">
            <v>0</v>
          </cell>
          <cell r="CV299">
            <v>3.3775978740848297E-3</v>
          </cell>
          <cell r="DG299">
            <v>146936988</v>
          </cell>
          <cell r="DR299">
            <v>50024277.060000062</v>
          </cell>
          <cell r="EC299">
            <v>2.9373135732428679</v>
          </cell>
          <cell r="EN299">
            <v>2.4095909012463064E-2</v>
          </cell>
        </row>
        <row r="300">
          <cell r="B300">
            <v>39703</v>
          </cell>
          <cell r="C300" t="str">
            <v>Pinnacle Classical Academy</v>
          </cell>
          <cell r="D300">
            <v>1.0526279690453541E-4</v>
          </cell>
          <cell r="E300">
            <v>182129.1826659377</v>
          </cell>
          <cell r="F300">
            <v>142010.30055232631</v>
          </cell>
          <cell r="G300">
            <v>160430</v>
          </cell>
          <cell r="H300">
            <v>-50820.51361436594</v>
          </cell>
          <cell r="I300">
            <v>-2103.0487414056915</v>
          </cell>
          <cell r="J300">
            <v>153691.55005583365</v>
          </cell>
          <cell r="K300">
            <v>0</v>
          </cell>
          <cell r="L300">
            <v>-8075.2091812005174</v>
          </cell>
          <cell r="M300">
            <v>1449.1541525068449</v>
          </cell>
          <cell r="N300">
            <v>54.629286337515786</v>
          </cell>
          <cell r="O300">
            <v>-24.653599663011239</v>
          </cell>
          <cell r="P300">
            <v>0</v>
          </cell>
          <cell r="Q300">
            <v>0</v>
          </cell>
          <cell r="R300">
            <v>0</v>
          </cell>
          <cell r="S300">
            <v>578741.39157630678</v>
          </cell>
          <cell r="T300">
            <v>818365</v>
          </cell>
          <cell r="U300">
            <v>768457.75027916825</v>
          </cell>
          <cell r="V300">
            <v>5796.6166100273795</v>
          </cell>
          <cell r="W300">
            <v>0</v>
          </cell>
          <cell r="X300">
            <v>1592619.3668891955</v>
          </cell>
          <cell r="Y300">
            <v>16213.239999999991</v>
          </cell>
          <cell r="Z300">
            <v>0</v>
          </cell>
          <cell r="AA300">
            <v>0</v>
          </cell>
          <cell r="AB300">
            <v>10515.243707028458</v>
          </cell>
          <cell r="AC300">
            <v>26728.483707028448</v>
          </cell>
          <cell r="AD300" t="str">
            <v>N/A</v>
          </cell>
          <cell r="AE300">
            <v>313468</v>
          </cell>
          <cell r="AF300">
            <v>313468</v>
          </cell>
          <cell r="AG300">
            <v>313468</v>
          </cell>
          <cell r="AH300">
            <v>313468</v>
          </cell>
          <cell r="AI300">
            <v>312019</v>
          </cell>
          <cell r="AJ300">
            <v>0</v>
          </cell>
          <cell r="AK300">
            <v>1565891</v>
          </cell>
          <cell r="AL300">
            <v>2507897</v>
          </cell>
          <cell r="AM300">
            <v>578741.39157630678</v>
          </cell>
          <cell r="AN300">
            <v>-73239.760000000009</v>
          </cell>
          <cell r="AO300">
            <v>763739.12318216718</v>
          </cell>
          <cell r="AP300">
            <v>0</v>
          </cell>
          <cell r="AQ300">
            <v>802151.76</v>
          </cell>
          <cell r="AR300">
            <v>0</v>
          </cell>
          <cell r="AS300">
            <v>0</v>
          </cell>
          <cell r="AT300">
            <v>4579289.5147584742</v>
          </cell>
          <cell r="AU300">
            <v>7.564273928515392E-5</v>
          </cell>
          <cell r="AV300">
            <v>0</v>
          </cell>
          <cell r="AW300">
            <v>0</v>
          </cell>
          <cell r="AY300">
            <v>0</v>
          </cell>
          <cell r="AZ300">
            <v>0</v>
          </cell>
          <cell r="BA300">
            <v>0</v>
          </cell>
          <cell r="BB300">
            <v>0</v>
          </cell>
          <cell r="BC300">
            <v>0</v>
          </cell>
          <cell r="BD300">
            <v>0</v>
          </cell>
          <cell r="BE300">
            <v>0</v>
          </cell>
          <cell r="BF300">
            <v>0</v>
          </cell>
          <cell r="BG300">
            <v>0</v>
          </cell>
          <cell r="BH300">
            <v>0</v>
          </cell>
          <cell r="BJ300">
            <v>0</v>
          </cell>
          <cell r="BL300">
            <v>0</v>
          </cell>
          <cell r="BM300">
            <v>0</v>
          </cell>
          <cell r="BN300">
            <v>0</v>
          </cell>
          <cell r="BO300">
            <v>0</v>
          </cell>
          <cell r="BQ300">
            <v>0</v>
          </cell>
          <cell r="BR300">
            <v>0</v>
          </cell>
          <cell r="BS300">
            <v>0</v>
          </cell>
          <cell r="BT300">
            <v>0</v>
          </cell>
          <cell r="CB300">
            <v>0</v>
          </cell>
          <cell r="CC300">
            <v>0</v>
          </cell>
          <cell r="CD300">
            <v>0</v>
          </cell>
          <cell r="CE300">
            <v>0</v>
          </cell>
          <cell r="CF300">
            <v>0</v>
          </cell>
          <cell r="CI300">
            <v>0</v>
          </cell>
          <cell r="CJ300">
            <v>0</v>
          </cell>
          <cell r="CK300">
            <v>0</v>
          </cell>
          <cell r="CV300">
            <v>1.0526279690453541E-4</v>
          </cell>
          <cell r="DG300">
            <v>4579289</v>
          </cell>
          <cell r="DR300">
            <v>1235890.25</v>
          </cell>
          <cell r="EC300">
            <v>3.7052553816975253</v>
          </cell>
          <cell r="EN300">
            <v>2.4095909012463064E-2</v>
          </cell>
        </row>
        <row r="301">
          <cell r="B301">
            <v>39705</v>
          </cell>
          <cell r="C301" t="str">
            <v>Wilkes Community College</v>
          </cell>
          <cell r="D301">
            <v>7.9264599698215235E-4</v>
          </cell>
          <cell r="E301">
            <v>1371462.3952535938</v>
          </cell>
          <cell r="F301">
            <v>1069360.6817717361</v>
          </cell>
          <cell r="G301">
            <v>88452</v>
          </cell>
          <cell r="H301">
            <v>-382686.74085809418</v>
          </cell>
          <cell r="I301">
            <v>-15836.299389283575</v>
          </cell>
          <cell r="J301">
            <v>1157322.3921859299</v>
          </cell>
          <cell r="K301">
            <v>0</v>
          </cell>
          <cell r="L301">
            <v>-60807.639740725208</v>
          </cell>
          <cell r="M301">
            <v>10912.366683894583</v>
          </cell>
          <cell r="N301">
            <v>411.36741951379742</v>
          </cell>
          <cell r="O301">
            <v>-185.64561895318991</v>
          </cell>
          <cell r="P301">
            <v>0</v>
          </cell>
          <cell r="Q301">
            <v>0</v>
          </cell>
          <cell r="R301">
            <v>0</v>
          </cell>
          <cell r="S301">
            <v>3238404.8777076122</v>
          </cell>
          <cell r="T301">
            <v>442255.12</v>
          </cell>
          <cell r="U301">
            <v>5786611.9609296499</v>
          </cell>
          <cell r="V301">
            <v>43649.466735578331</v>
          </cell>
          <cell r="W301">
            <v>0</v>
          </cell>
          <cell r="X301">
            <v>6272516.5476652281</v>
          </cell>
          <cell r="Y301">
            <v>0</v>
          </cell>
          <cell r="Z301">
            <v>0</v>
          </cell>
          <cell r="AA301">
            <v>0</v>
          </cell>
          <cell r="AB301">
            <v>79181.496946417872</v>
          </cell>
          <cell r="AC301">
            <v>79181.496946417872</v>
          </cell>
          <cell r="AD301" t="str">
            <v>N/A</v>
          </cell>
          <cell r="AE301">
            <v>1240849</v>
          </cell>
          <cell r="AF301">
            <v>1240850</v>
          </cell>
          <cell r="AG301">
            <v>1240850</v>
          </cell>
          <cell r="AH301">
            <v>1240850</v>
          </cell>
          <cell r="AI301">
            <v>1229938</v>
          </cell>
          <cell r="AJ301">
            <v>0</v>
          </cell>
          <cell r="AK301">
            <v>6193337</v>
          </cell>
          <cell r="AL301">
            <v>25783213</v>
          </cell>
          <cell r="AM301">
            <v>3238404.8777076122</v>
          </cell>
          <cell r="AN301">
            <v>-732158.12</v>
          </cell>
          <cell r="AO301">
            <v>5751079.9307188103</v>
          </cell>
          <cell r="AP301">
            <v>0</v>
          </cell>
          <cell r="AQ301">
            <v>442255.12</v>
          </cell>
          <cell r="AR301">
            <v>0</v>
          </cell>
          <cell r="AS301">
            <v>0</v>
          </cell>
          <cell r="AT301">
            <v>34482794.808426417</v>
          </cell>
          <cell r="AU301">
            <v>7.7766875144774574E-4</v>
          </cell>
          <cell r="AV301">
            <v>0</v>
          </cell>
          <cell r="AW301">
            <v>0</v>
          </cell>
          <cell r="AY301">
            <v>0</v>
          </cell>
          <cell r="AZ301">
            <v>0</v>
          </cell>
          <cell r="BA301">
            <v>0</v>
          </cell>
          <cell r="BB301">
            <v>0</v>
          </cell>
          <cell r="BC301">
            <v>0</v>
          </cell>
          <cell r="BD301">
            <v>0</v>
          </cell>
          <cell r="BE301">
            <v>0</v>
          </cell>
          <cell r="BF301">
            <v>0</v>
          </cell>
          <cell r="BG301">
            <v>0</v>
          </cell>
          <cell r="BH301">
            <v>0</v>
          </cell>
          <cell r="BJ301">
            <v>0</v>
          </cell>
          <cell r="BL301">
            <v>0</v>
          </cell>
          <cell r="BM301">
            <v>0</v>
          </cell>
          <cell r="BN301">
            <v>0</v>
          </cell>
          <cell r="BO301">
            <v>0</v>
          </cell>
          <cell r="BQ301">
            <v>0</v>
          </cell>
          <cell r="BR301">
            <v>0</v>
          </cell>
          <cell r="BS301">
            <v>0</v>
          </cell>
          <cell r="BT301">
            <v>0</v>
          </cell>
          <cell r="CB301">
            <v>0</v>
          </cell>
          <cell r="CC301">
            <v>0</v>
          </cell>
          <cell r="CD301">
            <v>0</v>
          </cell>
          <cell r="CE301">
            <v>0</v>
          </cell>
          <cell r="CF301">
            <v>0</v>
          </cell>
          <cell r="CI301">
            <v>0</v>
          </cell>
          <cell r="CJ301">
            <v>0</v>
          </cell>
          <cell r="CK301">
            <v>0</v>
          </cell>
          <cell r="CV301">
            <v>7.9264599698215235E-4</v>
          </cell>
          <cell r="DG301">
            <v>34482795</v>
          </cell>
          <cell r="DR301">
            <v>12760252.279999996</v>
          </cell>
          <cell r="EC301">
            <v>2.7023599724628653</v>
          </cell>
          <cell r="EN301">
            <v>2.4095909012463064E-2</v>
          </cell>
        </row>
        <row r="302">
          <cell r="B302">
            <v>39800</v>
          </cell>
          <cell r="C302" t="str">
            <v>Wilson County Schools</v>
          </cell>
          <cell r="D302">
            <v>3.7380233468300756E-3</v>
          </cell>
          <cell r="E302">
            <v>6467651.9811817873</v>
          </cell>
          <cell r="F302">
            <v>5042976.5744907707</v>
          </cell>
          <cell r="G302">
            <v>-562933</v>
          </cell>
          <cell r="H302">
            <v>-1804704.7197566011</v>
          </cell>
          <cell r="I302">
            <v>-74682.086416776248</v>
          </cell>
          <cell r="J302">
            <v>5457793.4390270412</v>
          </cell>
          <cell r="K302">
            <v>0</v>
          </cell>
          <cell r="L302">
            <v>-286761.52769567468</v>
          </cell>
          <cell r="M302">
            <v>51461.411006768903</v>
          </cell>
          <cell r="N302">
            <v>1939.9593565378725</v>
          </cell>
          <cell r="O302">
            <v>-875.48244806107198</v>
          </cell>
          <cell r="P302">
            <v>0</v>
          </cell>
          <cell r="Q302">
            <v>0</v>
          </cell>
          <cell r="R302">
            <v>0</v>
          </cell>
          <cell r="S302">
            <v>14291866.548745792</v>
          </cell>
          <cell r="T302">
            <v>0</v>
          </cell>
          <cell r="U302">
            <v>27288967.195135206</v>
          </cell>
          <cell r="V302">
            <v>205845.64402707561</v>
          </cell>
          <cell r="W302">
            <v>0</v>
          </cell>
          <cell r="X302">
            <v>27494812.839162283</v>
          </cell>
          <cell r="Y302">
            <v>2814661.5700000008</v>
          </cell>
          <cell r="Z302">
            <v>0</v>
          </cell>
          <cell r="AA302">
            <v>0</v>
          </cell>
          <cell r="AB302">
            <v>373410.43208388123</v>
          </cell>
          <cell r="AC302">
            <v>3188072.0020838818</v>
          </cell>
          <cell r="AD302" t="str">
            <v>N/A</v>
          </cell>
          <cell r="AE302">
            <v>4871640</v>
          </cell>
          <cell r="AF302">
            <v>4871640</v>
          </cell>
          <cell r="AG302">
            <v>4871640</v>
          </cell>
          <cell r="AH302">
            <v>4871640</v>
          </cell>
          <cell r="AI302">
            <v>4820178</v>
          </cell>
          <cell r="AJ302">
            <v>0</v>
          </cell>
          <cell r="AK302">
            <v>24306738</v>
          </cell>
          <cell r="AL302">
            <v>127292513</v>
          </cell>
          <cell r="AM302">
            <v>14291866.548745792</v>
          </cell>
          <cell r="AN302">
            <v>-3274399.4299999992</v>
          </cell>
          <cell r="AO302">
            <v>27121402.407078404</v>
          </cell>
          <cell r="AP302">
            <v>0</v>
          </cell>
          <cell r="AQ302">
            <v>-2814661.5700000008</v>
          </cell>
          <cell r="AR302">
            <v>0</v>
          </cell>
          <cell r="AS302">
            <v>0</v>
          </cell>
          <cell r="AT302">
            <v>162616720.9558242</v>
          </cell>
          <cell r="AU302">
            <v>3.8393744410324645E-3</v>
          </cell>
          <cell r="AV302">
            <v>0</v>
          </cell>
          <cell r="AW302">
            <v>0</v>
          </cell>
          <cell r="AY302">
            <v>0</v>
          </cell>
          <cell r="AZ302">
            <v>0</v>
          </cell>
          <cell r="BA302">
            <v>0</v>
          </cell>
          <cell r="BB302">
            <v>0</v>
          </cell>
          <cell r="BC302">
            <v>0</v>
          </cell>
          <cell r="BD302">
            <v>0</v>
          </cell>
          <cell r="BE302">
            <v>0</v>
          </cell>
          <cell r="BF302">
            <v>0</v>
          </cell>
          <cell r="BG302">
            <v>0</v>
          </cell>
          <cell r="BH302">
            <v>0</v>
          </cell>
          <cell r="BJ302">
            <v>0</v>
          </cell>
          <cell r="BL302">
            <v>0</v>
          </cell>
          <cell r="BM302">
            <v>0</v>
          </cell>
          <cell r="BN302">
            <v>0</v>
          </cell>
          <cell r="BO302">
            <v>0</v>
          </cell>
          <cell r="BQ302">
            <v>0</v>
          </cell>
          <cell r="BR302">
            <v>0</v>
          </cell>
          <cell r="BS302">
            <v>0</v>
          </cell>
          <cell r="BT302">
            <v>0</v>
          </cell>
          <cell r="CB302">
            <v>0</v>
          </cell>
          <cell r="CC302">
            <v>0</v>
          </cell>
          <cell r="CD302">
            <v>0</v>
          </cell>
          <cell r="CE302">
            <v>0</v>
          </cell>
          <cell r="CF302">
            <v>0</v>
          </cell>
          <cell r="CI302">
            <v>0</v>
          </cell>
          <cell r="CJ302">
            <v>0</v>
          </cell>
          <cell r="CK302">
            <v>0</v>
          </cell>
          <cell r="CV302">
            <v>3.7380233468300756E-3</v>
          </cell>
          <cell r="DG302">
            <v>162616721</v>
          </cell>
          <cell r="DR302">
            <v>56969445.149999999</v>
          </cell>
          <cell r="EC302">
            <v>2.854455060459721</v>
          </cell>
          <cell r="EN302">
            <v>2.4095909012463064E-2</v>
          </cell>
        </row>
        <row r="303">
          <cell r="B303">
            <v>39805</v>
          </cell>
          <cell r="C303" t="str">
            <v>Wilson Community College</v>
          </cell>
          <cell r="D303">
            <v>4.2042356770365802E-4</v>
          </cell>
          <cell r="E303">
            <v>727430.80187018623</v>
          </cell>
          <cell r="F303">
            <v>567194.47862500523</v>
          </cell>
          <cell r="G303">
            <v>-37148</v>
          </cell>
          <cell r="H303">
            <v>-202979.04173742756</v>
          </cell>
          <cell r="I303">
            <v>-8399.6557275438754</v>
          </cell>
          <cell r="J303">
            <v>613849.82824444456</v>
          </cell>
          <cell r="K303">
            <v>0</v>
          </cell>
          <cell r="L303">
            <v>-32252.689019774443</v>
          </cell>
          <cell r="M303">
            <v>5787.9761593456933</v>
          </cell>
          <cell r="N303">
            <v>218.19142316684443</v>
          </cell>
          <cell r="O303">
            <v>-98.46740379187375</v>
          </cell>
          <cell r="P303">
            <v>0</v>
          </cell>
          <cell r="Q303">
            <v>0</v>
          </cell>
          <cell r="R303">
            <v>0</v>
          </cell>
          <cell r="S303">
            <v>1633603.4224336105</v>
          </cell>
          <cell r="T303">
            <v>37708.669999999984</v>
          </cell>
          <cell r="U303">
            <v>3069249.1412222232</v>
          </cell>
          <cell r="V303">
            <v>23151.904637382773</v>
          </cell>
          <cell r="W303">
            <v>0</v>
          </cell>
          <cell r="X303">
            <v>3130109.7158596059</v>
          </cell>
          <cell r="Y303">
            <v>223449</v>
          </cell>
          <cell r="Z303">
            <v>0</v>
          </cell>
          <cell r="AA303">
            <v>0</v>
          </cell>
          <cell r="AB303">
            <v>41998.27863771937</v>
          </cell>
          <cell r="AC303">
            <v>265447.27863771934</v>
          </cell>
          <cell r="AD303" t="str">
            <v>N/A</v>
          </cell>
          <cell r="AE303">
            <v>574090</v>
          </cell>
          <cell r="AF303">
            <v>574090</v>
          </cell>
          <cell r="AG303">
            <v>574090</v>
          </cell>
          <cell r="AH303">
            <v>574090</v>
          </cell>
          <cell r="AI303">
            <v>568302</v>
          </cell>
          <cell r="AJ303">
            <v>0</v>
          </cell>
          <cell r="AK303">
            <v>2864662</v>
          </cell>
          <cell r="AL303">
            <v>14207069</v>
          </cell>
          <cell r="AM303">
            <v>1633603.4224336105</v>
          </cell>
          <cell r="AN303">
            <v>-415480.67</v>
          </cell>
          <cell r="AO303">
            <v>3050402.7672218867</v>
          </cell>
          <cell r="AP303">
            <v>0</v>
          </cell>
          <cell r="AQ303">
            <v>-185740.33000000002</v>
          </cell>
          <cell r="AR303">
            <v>0</v>
          </cell>
          <cell r="AS303">
            <v>0</v>
          </cell>
          <cell r="AT303">
            <v>18289854.189655498</v>
          </cell>
          <cell r="AU303">
            <v>4.2851110673070681E-4</v>
          </cell>
          <cell r="AV303">
            <v>0</v>
          </cell>
          <cell r="AW303">
            <v>0</v>
          </cell>
          <cell r="AY303">
            <v>0</v>
          </cell>
          <cell r="AZ303">
            <v>0</v>
          </cell>
          <cell r="BA303">
            <v>0</v>
          </cell>
          <cell r="BB303">
            <v>0</v>
          </cell>
          <cell r="BC303">
            <v>0</v>
          </cell>
          <cell r="BD303">
            <v>0</v>
          </cell>
          <cell r="BE303">
            <v>0</v>
          </cell>
          <cell r="BF303">
            <v>0</v>
          </cell>
          <cell r="BG303">
            <v>0</v>
          </cell>
          <cell r="BH303">
            <v>0</v>
          </cell>
          <cell r="BJ303">
            <v>0</v>
          </cell>
          <cell r="BL303">
            <v>0</v>
          </cell>
          <cell r="BM303">
            <v>0</v>
          </cell>
          <cell r="BN303">
            <v>0</v>
          </cell>
          <cell r="BO303">
            <v>0</v>
          </cell>
          <cell r="BQ303">
            <v>0</v>
          </cell>
          <cell r="BR303">
            <v>0</v>
          </cell>
          <cell r="BS303">
            <v>0</v>
          </cell>
          <cell r="BT303">
            <v>0</v>
          </cell>
          <cell r="CB303">
            <v>0</v>
          </cell>
          <cell r="CC303">
            <v>0</v>
          </cell>
          <cell r="CD303">
            <v>0</v>
          </cell>
          <cell r="CE303">
            <v>0</v>
          </cell>
          <cell r="CF303">
            <v>0</v>
          </cell>
          <cell r="CI303">
            <v>0</v>
          </cell>
          <cell r="CJ303">
            <v>0</v>
          </cell>
          <cell r="CK303">
            <v>0</v>
          </cell>
          <cell r="CV303">
            <v>4.2042356770365802E-4</v>
          </cell>
          <cell r="DG303">
            <v>18289854</v>
          </cell>
          <cell r="DR303">
            <v>6996756.6699999981</v>
          </cell>
          <cell r="EC303">
            <v>2.6140474597925389</v>
          </cell>
          <cell r="EN303">
            <v>2.4095909012463064E-2</v>
          </cell>
        </row>
        <row r="304">
          <cell r="B304">
            <v>39900</v>
          </cell>
          <cell r="C304" t="str">
            <v>Yadkin County Schools</v>
          </cell>
          <cell r="D304">
            <v>1.846225728420556E-3</v>
          </cell>
          <cell r="E304">
            <v>3194400.9927744321</v>
          </cell>
          <cell r="F304">
            <v>2490747.7123016114</v>
          </cell>
          <cell r="G304">
            <v>-121943</v>
          </cell>
          <cell r="H304">
            <v>-891351.38458730141</v>
          </cell>
          <cell r="I304">
            <v>-36885.802094228449</v>
          </cell>
          <cell r="J304">
            <v>2695627.5369659117</v>
          </cell>
          <cell r="K304">
            <v>0</v>
          </cell>
          <cell r="L304">
            <v>-141632.74576706524</v>
          </cell>
          <cell r="M304">
            <v>25417.011132927124</v>
          </cell>
          <cell r="N304">
            <v>958.15422853570021</v>
          </cell>
          <cell r="O304">
            <v>-432.40452785337845</v>
          </cell>
          <cell r="P304">
            <v>0</v>
          </cell>
          <cell r="Q304">
            <v>0</v>
          </cell>
          <cell r="R304">
            <v>0</v>
          </cell>
          <cell r="S304">
            <v>7214906.0704269689</v>
          </cell>
          <cell r="T304">
            <v>33032.189999999944</v>
          </cell>
          <cell r="U304">
            <v>13478137.684829559</v>
          </cell>
          <cell r="V304">
            <v>101668.0445317085</v>
          </cell>
          <cell r="W304">
            <v>0</v>
          </cell>
          <cell r="X304">
            <v>13612837.919361267</v>
          </cell>
          <cell r="Y304">
            <v>642743</v>
          </cell>
          <cell r="Z304">
            <v>0</v>
          </cell>
          <cell r="AA304">
            <v>0</v>
          </cell>
          <cell r="AB304">
            <v>184429.01047114225</v>
          </cell>
          <cell r="AC304">
            <v>827172.01047114225</v>
          </cell>
          <cell r="AD304" t="str">
            <v>N/A</v>
          </cell>
          <cell r="AE304">
            <v>2562216</v>
          </cell>
          <cell r="AF304">
            <v>2562217</v>
          </cell>
          <cell r="AG304">
            <v>2562217</v>
          </cell>
          <cell r="AH304">
            <v>2562217</v>
          </cell>
          <cell r="AI304">
            <v>2536800</v>
          </cell>
          <cell r="AJ304">
            <v>0</v>
          </cell>
          <cell r="AK304">
            <v>12785667</v>
          </cell>
          <cell r="AL304">
            <v>61981970</v>
          </cell>
          <cell r="AM304">
            <v>7214906.0704269689</v>
          </cell>
          <cell r="AN304">
            <v>-1665447.19</v>
          </cell>
          <cell r="AO304">
            <v>13395376.718890127</v>
          </cell>
          <cell r="AP304">
            <v>0</v>
          </cell>
          <cell r="AQ304">
            <v>-609710.81000000006</v>
          </cell>
          <cell r="AR304">
            <v>0</v>
          </cell>
          <cell r="AS304">
            <v>0</v>
          </cell>
          <cell r="AT304">
            <v>80317094.789317101</v>
          </cell>
          <cell r="AU304">
            <v>1.8694892888119446E-3</v>
          </cell>
          <cell r="AV304">
            <v>0</v>
          </cell>
          <cell r="AW304">
            <v>0</v>
          </cell>
          <cell r="AY304">
            <v>0</v>
          </cell>
          <cell r="AZ304">
            <v>0</v>
          </cell>
          <cell r="BA304">
            <v>0</v>
          </cell>
          <cell r="BB304">
            <v>0</v>
          </cell>
          <cell r="BC304">
            <v>0</v>
          </cell>
          <cell r="BD304">
            <v>0</v>
          </cell>
          <cell r="BE304">
            <v>0</v>
          </cell>
          <cell r="BF304">
            <v>0</v>
          </cell>
          <cell r="BG304">
            <v>0</v>
          </cell>
          <cell r="BH304">
            <v>0</v>
          </cell>
          <cell r="BJ304">
            <v>0</v>
          </cell>
          <cell r="BL304">
            <v>0</v>
          </cell>
          <cell r="BM304">
            <v>0</v>
          </cell>
          <cell r="BN304">
            <v>0</v>
          </cell>
          <cell r="BO304">
            <v>0</v>
          </cell>
          <cell r="BQ304">
            <v>0</v>
          </cell>
          <cell r="BR304">
            <v>0</v>
          </cell>
          <cell r="BS304">
            <v>0</v>
          </cell>
          <cell r="BT304">
            <v>0</v>
          </cell>
          <cell r="CB304">
            <v>0</v>
          </cell>
          <cell r="CC304">
            <v>0</v>
          </cell>
          <cell r="CD304">
            <v>0</v>
          </cell>
          <cell r="CE304">
            <v>0</v>
          </cell>
          <cell r="CF304">
            <v>0</v>
          </cell>
          <cell r="CI304">
            <v>0</v>
          </cell>
          <cell r="CJ304">
            <v>0</v>
          </cell>
          <cell r="CK304">
            <v>0</v>
          </cell>
          <cell r="CV304">
            <v>1.846225728420556E-3</v>
          </cell>
          <cell r="DG304">
            <v>80317095</v>
          </cell>
          <cell r="DR304">
            <v>28981653.340000022</v>
          </cell>
          <cell r="EC304">
            <v>2.7713082500075181</v>
          </cell>
          <cell r="EN304">
            <v>2.4095909012463064E-2</v>
          </cell>
        </row>
        <row r="305">
          <cell r="B305">
            <v>40000</v>
          </cell>
          <cell r="C305" t="str">
            <v>Consolidated Judicial Retirement System</v>
          </cell>
          <cell r="D305">
            <v>2.9913793283444551E-3</v>
          </cell>
          <cell r="E305">
            <v>5175783.7349625183</v>
          </cell>
          <cell r="F305">
            <v>4035677.2760795662</v>
          </cell>
          <cell r="G305">
            <v>2662046</v>
          </cell>
          <cell r="H305">
            <v>-1444227.5747217208</v>
          </cell>
          <cell r="I305">
            <v>-59764.862007678144</v>
          </cell>
          <cell r="J305">
            <v>4367637.3732990632</v>
          </cell>
          <cell r="K305">
            <v>0</v>
          </cell>
          <cell r="L305">
            <v>-229482.91824896191</v>
          </cell>
          <cell r="M305">
            <v>41182.354097288146</v>
          </cell>
          <cell r="N305">
            <v>1552.4660438242054</v>
          </cell>
          <cell r="O305">
            <v>-700.61095249155483</v>
          </cell>
          <cell r="P305">
            <v>0</v>
          </cell>
          <cell r="Q305">
            <v>0</v>
          </cell>
          <cell r="R305">
            <v>0</v>
          </cell>
          <cell r="S305">
            <v>14549703.238551408</v>
          </cell>
          <cell r="T305">
            <v>13310230.6</v>
          </cell>
          <cell r="U305">
            <v>21838186.866495319</v>
          </cell>
          <cell r="V305">
            <v>164729.41638915258</v>
          </cell>
          <cell r="W305">
            <v>0</v>
          </cell>
          <cell r="X305">
            <v>35313146.882884473</v>
          </cell>
          <cell r="Y305">
            <v>0</v>
          </cell>
          <cell r="Z305">
            <v>0</v>
          </cell>
          <cell r="AA305">
            <v>0</v>
          </cell>
          <cell r="AB305">
            <v>298824.31003839074</v>
          </cell>
          <cell r="AC305">
            <v>298824.31003839074</v>
          </cell>
          <cell r="AD305" t="str">
            <v>N/A</v>
          </cell>
          <cell r="AE305">
            <v>7011102</v>
          </cell>
          <cell r="AF305">
            <v>7011101</v>
          </cell>
          <cell r="AG305">
            <v>7011101</v>
          </cell>
          <cell r="AH305">
            <v>7011101</v>
          </cell>
          <cell r="AI305">
            <v>6969919</v>
          </cell>
          <cell r="AJ305">
            <v>0</v>
          </cell>
          <cell r="AK305">
            <v>35014324</v>
          </cell>
          <cell r="AL305">
            <v>84441199</v>
          </cell>
          <cell r="AM305">
            <v>14549703.238551408</v>
          </cell>
          <cell r="AN305">
            <v>-3870056.6</v>
          </cell>
          <cell r="AO305">
            <v>21704091.97284608</v>
          </cell>
          <cell r="AP305">
            <v>0</v>
          </cell>
          <cell r="AQ305">
            <v>13310230.6</v>
          </cell>
          <cell r="AR305">
            <v>0</v>
          </cell>
          <cell r="AS305">
            <v>0</v>
          </cell>
          <cell r="AT305">
            <v>130135168.21139748</v>
          </cell>
          <cell r="AU305">
            <v>2.5469006112273148E-3</v>
          </cell>
          <cell r="AV305">
            <v>0</v>
          </cell>
          <cell r="AW305">
            <v>0</v>
          </cell>
          <cell r="AY305">
            <v>0</v>
          </cell>
          <cell r="AZ305">
            <v>0</v>
          </cell>
          <cell r="BA305">
            <v>0</v>
          </cell>
          <cell r="BB305">
            <v>0</v>
          </cell>
          <cell r="BC305">
            <v>0</v>
          </cell>
          <cell r="BD305">
            <v>0</v>
          </cell>
          <cell r="BE305">
            <v>0</v>
          </cell>
          <cell r="BF305">
            <v>0</v>
          </cell>
          <cell r="BG305">
            <v>0</v>
          </cell>
          <cell r="BH305">
            <v>0</v>
          </cell>
          <cell r="BJ305">
            <v>0</v>
          </cell>
          <cell r="BL305">
            <v>0</v>
          </cell>
          <cell r="BM305">
            <v>0</v>
          </cell>
          <cell r="BN305">
            <v>0</v>
          </cell>
          <cell r="BO305">
            <v>0</v>
          </cell>
          <cell r="BQ305">
            <v>0</v>
          </cell>
          <cell r="BR305">
            <v>0</v>
          </cell>
          <cell r="BS305">
            <v>0</v>
          </cell>
          <cell r="BT305">
            <v>0</v>
          </cell>
          <cell r="CB305">
            <v>0</v>
          </cell>
          <cell r="CC305">
            <v>0</v>
          </cell>
          <cell r="CD305">
            <v>0</v>
          </cell>
          <cell r="CE305">
            <v>0</v>
          </cell>
          <cell r="CF305">
            <v>0</v>
          </cell>
          <cell r="CI305">
            <v>0</v>
          </cell>
          <cell r="CJ305">
            <v>0</v>
          </cell>
          <cell r="CK305">
            <v>0</v>
          </cell>
          <cell r="CV305">
            <v>2.9913793283444551E-3</v>
          </cell>
          <cell r="DG305">
            <v>130135168</v>
          </cell>
          <cell r="DR305">
            <v>68245416.099999994</v>
          </cell>
          <cell r="EC305">
            <v>1.9068704601245741</v>
          </cell>
          <cell r="EN305">
            <v>2.4095909012463064E-2</v>
          </cell>
        </row>
        <row r="306">
          <cell r="B306">
            <v>51000</v>
          </cell>
          <cell r="C306" t="str">
            <v>Highway - Administrative</v>
          </cell>
          <cell r="D306">
            <v>2.8162352744387824E-2</v>
          </cell>
          <cell r="E306">
            <v>48727436.835417993</v>
          </cell>
          <cell r="F306">
            <v>37993899.982709162</v>
          </cell>
          <cell r="G306">
            <v>-12216545</v>
          </cell>
          <cell r="H306">
            <v>-13596686.323628087</v>
          </cell>
          <cell r="I306">
            <v>-562656.53427223396</v>
          </cell>
          <cell r="J306">
            <v>41119139.656051002</v>
          </cell>
          <cell r="K306">
            <v>0</v>
          </cell>
          <cell r="L306">
            <v>-2160467.8588574491</v>
          </cell>
          <cell r="M306">
            <v>387711.43864726363</v>
          </cell>
          <cell r="N306">
            <v>14615.697827282393</v>
          </cell>
          <cell r="O306">
            <v>-6595.9046362630725</v>
          </cell>
          <cell r="P306">
            <v>0</v>
          </cell>
          <cell r="Q306">
            <v>0</v>
          </cell>
          <cell r="R306">
            <v>0</v>
          </cell>
          <cell r="S306">
            <v>99699851.989258677</v>
          </cell>
          <cell r="T306">
            <v>2821902.9046994597</v>
          </cell>
          <cell r="U306">
            <v>205595698.28025502</v>
          </cell>
          <cell r="V306">
            <v>1550845.7545890545</v>
          </cell>
          <cell r="W306">
            <v>0</v>
          </cell>
          <cell r="X306">
            <v>209968446.93954352</v>
          </cell>
          <cell r="Y306">
            <v>63904622</v>
          </cell>
          <cell r="Z306">
            <v>0</v>
          </cell>
          <cell r="AA306">
            <v>0</v>
          </cell>
          <cell r="AB306">
            <v>2813282.6713611698</v>
          </cell>
          <cell r="AC306">
            <v>66717904.671361171</v>
          </cell>
          <cell r="AD306" t="str">
            <v>N/A</v>
          </cell>
          <cell r="AE306">
            <v>28727652</v>
          </cell>
          <cell r="AF306">
            <v>28727650</v>
          </cell>
          <cell r="AG306">
            <v>28727650</v>
          </cell>
          <cell r="AH306">
            <v>28727650</v>
          </cell>
          <cell r="AI306">
            <v>28339938</v>
          </cell>
          <cell r="AJ306">
            <v>0</v>
          </cell>
          <cell r="AK306">
            <v>143250540</v>
          </cell>
          <cell r="AL306">
            <v>1010394077</v>
          </cell>
          <cell r="AM306">
            <v>99699851.989258677</v>
          </cell>
          <cell r="AN306">
            <v>-28186402.90469946</v>
          </cell>
          <cell r="AO306">
            <v>204333261.36348292</v>
          </cell>
          <cell r="AP306">
            <v>0</v>
          </cell>
          <cell r="AQ306">
            <v>-61082719.09530054</v>
          </cell>
          <cell r="AR306">
            <v>0</v>
          </cell>
          <cell r="AS306">
            <v>0</v>
          </cell>
          <cell r="AT306">
            <v>1225158068.3527417</v>
          </cell>
          <cell r="AU306">
            <v>3.0475328768949837E-2</v>
          </cell>
          <cell r="AV306">
            <v>0</v>
          </cell>
          <cell r="AW306">
            <v>0</v>
          </cell>
          <cell r="AY306">
            <v>0</v>
          </cell>
          <cell r="AZ306">
            <v>0</v>
          </cell>
          <cell r="BA306">
            <v>0</v>
          </cell>
          <cell r="BB306">
            <v>0</v>
          </cell>
          <cell r="BC306">
            <v>0</v>
          </cell>
          <cell r="BD306">
            <v>0</v>
          </cell>
          <cell r="BE306">
            <v>0</v>
          </cell>
          <cell r="BF306">
            <v>0</v>
          </cell>
          <cell r="BG306">
            <v>0</v>
          </cell>
          <cell r="BH306">
            <v>0</v>
          </cell>
          <cell r="BJ306">
            <v>0</v>
          </cell>
          <cell r="BL306">
            <v>0</v>
          </cell>
          <cell r="BM306">
            <v>0</v>
          </cell>
          <cell r="BN306">
            <v>0</v>
          </cell>
          <cell r="BO306">
            <v>0</v>
          </cell>
          <cell r="BQ306">
            <v>0</v>
          </cell>
          <cell r="BR306">
            <v>0</v>
          </cell>
          <cell r="BS306">
            <v>0</v>
          </cell>
          <cell r="BT306">
            <v>0</v>
          </cell>
          <cell r="CB306">
            <v>0</v>
          </cell>
          <cell r="CC306">
            <v>0</v>
          </cell>
          <cell r="CD306">
            <v>0</v>
          </cell>
          <cell r="CE306">
            <v>0</v>
          </cell>
          <cell r="CF306">
            <v>0</v>
          </cell>
          <cell r="CI306">
            <v>0</v>
          </cell>
          <cell r="CJ306">
            <v>0</v>
          </cell>
          <cell r="CK306">
            <v>0</v>
          </cell>
          <cell r="CV306">
            <v>2.8162352744387824E-2</v>
          </cell>
          <cell r="DG306">
            <v>1225158068</v>
          </cell>
          <cell r="DR306">
            <v>517068074.63000035</v>
          </cell>
          <cell r="EC306">
            <v>2.3694328234762692</v>
          </cell>
          <cell r="EN306">
            <v>2.4095909012463064E-2</v>
          </cell>
        </row>
        <row r="307">
          <cell r="B307">
            <v>60000</v>
          </cell>
          <cell r="C307" t="str">
            <v>Legislative Retirement System</v>
          </cell>
          <cell r="D307">
            <v>1.4349776773514539E-4</v>
          </cell>
          <cell r="E307">
            <v>248284.59741280656</v>
          </cell>
          <cell r="F307">
            <v>193593.1945940711</v>
          </cell>
          <cell r="G307">
            <v>12377</v>
          </cell>
          <cell r="H307">
            <v>-69280.225048826003</v>
          </cell>
          <cell r="I307">
            <v>-2866.946430310185</v>
          </cell>
          <cell r="J307">
            <v>209517.46487192417</v>
          </cell>
          <cell r="K307">
            <v>0</v>
          </cell>
          <cell r="L307">
            <v>-11008.395421485307</v>
          </cell>
          <cell r="M307">
            <v>1975.5354418089648</v>
          </cell>
          <cell r="N307">
            <v>74.472471499185758</v>
          </cell>
          <cell r="O307">
            <v>-33.608612181248404</v>
          </cell>
          <cell r="P307">
            <v>0</v>
          </cell>
          <cell r="Q307">
            <v>0</v>
          </cell>
          <cell r="R307">
            <v>0</v>
          </cell>
          <cell r="S307">
            <v>582633.08927930729</v>
          </cell>
          <cell r="T307">
            <v>63430.98000000001</v>
          </cell>
          <cell r="U307">
            <v>1047587.3243596209</v>
          </cell>
          <cell r="V307">
            <v>7902.1417672358593</v>
          </cell>
          <cell r="W307">
            <v>0</v>
          </cell>
          <cell r="X307">
            <v>1118920.4461268568</v>
          </cell>
          <cell r="Y307">
            <v>1544</v>
          </cell>
          <cell r="Z307">
            <v>0</v>
          </cell>
          <cell r="AA307">
            <v>0</v>
          </cell>
          <cell r="AB307">
            <v>14334.732151550923</v>
          </cell>
          <cell r="AC307">
            <v>15878.732151550923</v>
          </cell>
          <cell r="AD307" t="str">
            <v>N/A</v>
          </cell>
          <cell r="AE307">
            <v>221003</v>
          </cell>
          <cell r="AF307">
            <v>221003</v>
          </cell>
          <cell r="AG307">
            <v>221003</v>
          </cell>
          <cell r="AH307">
            <v>221003</v>
          </cell>
          <cell r="AI307">
            <v>219028</v>
          </cell>
          <cell r="AJ307">
            <v>0</v>
          </cell>
          <cell r="AK307">
            <v>1103040</v>
          </cell>
          <cell r="AL307">
            <v>4759449</v>
          </cell>
          <cell r="AM307">
            <v>582633.08927930729</v>
          </cell>
          <cell r="AN307">
            <v>-202482.98</v>
          </cell>
          <cell r="AO307">
            <v>1041154.7339753059</v>
          </cell>
          <cell r="AP307">
            <v>0</v>
          </cell>
          <cell r="AQ307">
            <v>61886.98000000001</v>
          </cell>
          <cell r="AR307">
            <v>0</v>
          </cell>
          <cell r="AS307">
            <v>0</v>
          </cell>
          <cell r="AT307">
            <v>6242640.8232546132</v>
          </cell>
          <cell r="AU307">
            <v>1.4355367967159498E-4</v>
          </cell>
          <cell r="AV307">
            <v>0</v>
          </cell>
          <cell r="AW307">
            <v>0</v>
          </cell>
          <cell r="AY307">
            <v>0</v>
          </cell>
          <cell r="AZ307">
            <v>0</v>
          </cell>
          <cell r="BA307">
            <v>0</v>
          </cell>
          <cell r="BB307">
            <v>0</v>
          </cell>
          <cell r="BC307">
            <v>0</v>
          </cell>
          <cell r="BD307">
            <v>0</v>
          </cell>
          <cell r="BE307">
            <v>0</v>
          </cell>
          <cell r="BF307">
            <v>0</v>
          </cell>
          <cell r="BG307">
            <v>0</v>
          </cell>
          <cell r="BH307">
            <v>0</v>
          </cell>
          <cell r="BJ307">
            <v>0</v>
          </cell>
          <cell r="BL307">
            <v>0</v>
          </cell>
          <cell r="BM307">
            <v>0</v>
          </cell>
          <cell r="BN307">
            <v>0</v>
          </cell>
          <cell r="BO307">
            <v>0</v>
          </cell>
          <cell r="BQ307">
            <v>0</v>
          </cell>
          <cell r="BR307">
            <v>0</v>
          </cell>
          <cell r="BS307">
            <v>0</v>
          </cell>
          <cell r="BT307">
            <v>0</v>
          </cell>
          <cell r="CB307">
            <v>0</v>
          </cell>
          <cell r="CC307">
            <v>0</v>
          </cell>
          <cell r="CD307">
            <v>0</v>
          </cell>
          <cell r="CE307">
            <v>0</v>
          </cell>
          <cell r="CF307">
            <v>0</v>
          </cell>
          <cell r="CI307">
            <v>0</v>
          </cell>
          <cell r="CJ307">
            <v>0</v>
          </cell>
          <cell r="CK307">
            <v>0</v>
          </cell>
          <cell r="CV307">
            <v>1.4349776773514539E-4</v>
          </cell>
          <cell r="DG307">
            <v>6242641</v>
          </cell>
          <cell r="DR307">
            <v>3577761.2099999958</v>
          </cell>
          <cell r="EC307">
            <v>1.7448456265196097</v>
          </cell>
          <cell r="EN307">
            <v>2.4095909012463064E-2</v>
          </cell>
        </row>
        <row r="308">
          <cell r="B308">
            <v>90901</v>
          </cell>
          <cell r="C308" t="str">
            <v>BLADEN COUNTY</v>
          </cell>
          <cell r="D308">
            <v>7.1481501490372695E-4</v>
          </cell>
          <cell r="E308">
            <v>1236796.6484856578</v>
          </cell>
          <cell r="F308">
            <v>964358.71068347129</v>
          </cell>
          <cell r="G308">
            <v>-467132</v>
          </cell>
          <cell r="H308">
            <v>-345110.21239169477</v>
          </cell>
          <cell r="I308">
            <v>-14281.311742025373</v>
          </cell>
          <cell r="J308">
            <v>1043683.3418303755</v>
          </cell>
          <cell r="K308">
            <v>0</v>
          </cell>
          <cell r="L308">
            <v>-54836.855384391296</v>
          </cell>
          <cell r="M308">
            <v>9840.8666459949036</v>
          </cell>
          <cell r="N308">
            <v>370.97469643473619</v>
          </cell>
          <cell r="O308">
            <v>-167.4168246406019</v>
          </cell>
          <cell r="P308">
            <v>0</v>
          </cell>
          <cell r="Q308">
            <v>0</v>
          </cell>
          <cell r="R308">
            <v>0</v>
          </cell>
          <cell r="S308">
            <v>2373522.7459991821</v>
          </cell>
          <cell r="T308">
            <v>91297.75</v>
          </cell>
          <cell r="U308">
            <v>5218416.7091518771</v>
          </cell>
          <cell r="V308">
            <v>39363.466583979614</v>
          </cell>
          <cell r="W308">
            <v>0</v>
          </cell>
          <cell r="X308">
            <v>5349077.9257358564</v>
          </cell>
          <cell r="Y308">
            <v>2426962</v>
          </cell>
          <cell r="Z308">
            <v>0</v>
          </cell>
          <cell r="AA308">
            <v>0</v>
          </cell>
          <cell r="AB308">
            <v>71406.558710126861</v>
          </cell>
          <cell r="AC308">
            <v>2498368.5587101267</v>
          </cell>
          <cell r="AD308" t="str">
            <v>N/A</v>
          </cell>
          <cell r="AE308">
            <v>572111</v>
          </cell>
          <cell r="AF308">
            <v>572109</v>
          </cell>
          <cell r="AG308">
            <v>572109</v>
          </cell>
          <cell r="AH308">
            <v>572109</v>
          </cell>
          <cell r="AI308">
            <v>562268</v>
          </cell>
          <cell r="AJ308">
            <v>0</v>
          </cell>
          <cell r="AK308">
            <v>2850706</v>
          </cell>
          <cell r="AL308">
            <v>26611683</v>
          </cell>
          <cell r="AM308">
            <v>2373522.7459991821</v>
          </cell>
          <cell r="AN308">
            <v>-739032.75</v>
          </cell>
          <cell r="AO308">
            <v>5186373.6170257302</v>
          </cell>
          <cell r="AP308">
            <v>0</v>
          </cell>
          <cell r="AQ308">
            <v>-2335664.25</v>
          </cell>
          <cell r="AR308">
            <v>0</v>
          </cell>
          <cell r="AS308">
            <v>0</v>
          </cell>
          <cell r="AT308">
            <v>31096882.363024913</v>
          </cell>
          <cell r="AU308">
            <v>8.026569065903307E-4</v>
          </cell>
          <cell r="AV308">
            <v>0</v>
          </cell>
          <cell r="AW308">
            <v>0</v>
          </cell>
          <cell r="AY308">
            <v>0</v>
          </cell>
          <cell r="AZ308">
            <v>0</v>
          </cell>
          <cell r="BA308">
            <v>0</v>
          </cell>
          <cell r="BB308">
            <v>0</v>
          </cell>
          <cell r="BC308">
            <v>0</v>
          </cell>
          <cell r="BD308">
            <v>0</v>
          </cell>
          <cell r="BE308">
            <v>0</v>
          </cell>
          <cell r="BF308">
            <v>0</v>
          </cell>
          <cell r="BG308">
            <v>0</v>
          </cell>
          <cell r="BH308">
            <v>0</v>
          </cell>
          <cell r="BJ308">
            <v>0</v>
          </cell>
          <cell r="BL308">
            <v>0</v>
          </cell>
          <cell r="BM308">
            <v>0</v>
          </cell>
          <cell r="BN308">
            <v>0</v>
          </cell>
          <cell r="BO308">
            <v>0</v>
          </cell>
          <cell r="BQ308">
            <v>0</v>
          </cell>
          <cell r="BR308">
            <v>0</v>
          </cell>
          <cell r="BS308">
            <v>0</v>
          </cell>
          <cell r="BT308">
            <v>0</v>
          </cell>
          <cell r="CB308">
            <v>0</v>
          </cell>
          <cell r="CC308">
            <v>0</v>
          </cell>
          <cell r="CD308">
            <v>0</v>
          </cell>
          <cell r="CE308">
            <v>0</v>
          </cell>
          <cell r="CF308">
            <v>0</v>
          </cell>
          <cell r="CI308">
            <v>0</v>
          </cell>
          <cell r="CJ308">
            <v>0</v>
          </cell>
          <cell r="CK308">
            <v>0</v>
          </cell>
          <cell r="CV308">
            <v>7.1481501490372695E-4</v>
          </cell>
          <cell r="DG308">
            <v>31096883</v>
          </cell>
          <cell r="DR308">
            <v>11590746.199999994</v>
          </cell>
          <cell r="EC308">
            <v>2.6829060410277998</v>
          </cell>
          <cell r="EN308">
            <v>2.4095909012463064E-2</v>
          </cell>
        </row>
        <row r="309">
          <cell r="B309">
            <v>91041</v>
          </cell>
          <cell r="C309" t="str">
            <v>TOWN OF SUNSET BEACH</v>
          </cell>
          <cell r="D309">
            <v>1.2964012648099919E-4</v>
          </cell>
          <cell r="E309">
            <v>224307.64687078004</v>
          </cell>
          <cell r="F309">
            <v>174897.81638525944</v>
          </cell>
          <cell r="G309">
            <v>-87207</v>
          </cell>
          <cell r="H309">
            <v>-62589.803867465656</v>
          </cell>
          <cell r="I309">
            <v>-2590.0841783522183</v>
          </cell>
          <cell r="J309">
            <v>189284.27302163589</v>
          </cell>
          <cell r="K309">
            <v>0</v>
          </cell>
          <cell r="L309">
            <v>-9945.3099328225708</v>
          </cell>
          <cell r="M309">
            <v>1784.7571330622504</v>
          </cell>
          <cell r="N309">
            <v>67.280632841108954</v>
          </cell>
          <cell r="O309">
            <v>-30.363014023114822</v>
          </cell>
          <cell r="P309">
            <v>0</v>
          </cell>
          <cell r="Q309">
            <v>0</v>
          </cell>
          <cell r="R309">
            <v>0</v>
          </cell>
          <cell r="S309">
            <v>427979.21305091516</v>
          </cell>
          <cell r="T309">
            <v>3981.75</v>
          </cell>
          <cell r="U309">
            <v>946421.36510817951</v>
          </cell>
          <cell r="V309">
            <v>7139.0285322490017</v>
          </cell>
          <cell r="W309">
            <v>0</v>
          </cell>
          <cell r="X309">
            <v>957542.14364042855</v>
          </cell>
          <cell r="Y309">
            <v>440012</v>
          </cell>
          <cell r="Z309">
            <v>0</v>
          </cell>
          <cell r="AA309">
            <v>0</v>
          </cell>
          <cell r="AB309">
            <v>12950.42089176109</v>
          </cell>
          <cell r="AC309">
            <v>452962.42089176108</v>
          </cell>
          <cell r="AD309" t="str">
            <v>N/A</v>
          </cell>
          <cell r="AE309">
            <v>101273</v>
          </cell>
          <cell r="AF309">
            <v>101272</v>
          </cell>
          <cell r="AG309">
            <v>101272</v>
          </cell>
          <cell r="AH309">
            <v>101272</v>
          </cell>
          <cell r="AI309">
            <v>99487</v>
          </cell>
          <cell r="AJ309">
            <v>0</v>
          </cell>
          <cell r="AK309">
            <v>504576</v>
          </cell>
          <cell r="AL309">
            <v>4826168</v>
          </cell>
          <cell r="AM309">
            <v>427979.21305091516</v>
          </cell>
          <cell r="AN309">
            <v>-118940.75</v>
          </cell>
          <cell r="AO309">
            <v>940609.97274866747</v>
          </cell>
          <cell r="AP309">
            <v>0</v>
          </cell>
          <cell r="AQ309">
            <v>-436030.25</v>
          </cell>
          <cell r="AR309">
            <v>0</v>
          </cell>
          <cell r="AS309">
            <v>0</v>
          </cell>
          <cell r="AT309">
            <v>5639786.1857995819</v>
          </cell>
          <cell r="AU309">
            <v>1.4556603085170817E-4</v>
          </cell>
          <cell r="AV309">
            <v>0</v>
          </cell>
          <cell r="AW309">
            <v>0</v>
          </cell>
          <cell r="AY309">
            <v>0</v>
          </cell>
          <cell r="AZ309">
            <v>0</v>
          </cell>
          <cell r="BA309">
            <v>0</v>
          </cell>
          <cell r="BB309">
            <v>0</v>
          </cell>
          <cell r="BC309">
            <v>0</v>
          </cell>
          <cell r="BD309">
            <v>0</v>
          </cell>
          <cell r="BE309">
            <v>0</v>
          </cell>
          <cell r="BF309">
            <v>0</v>
          </cell>
          <cell r="BG309">
            <v>0</v>
          </cell>
          <cell r="BH309">
            <v>0</v>
          </cell>
          <cell r="BJ309">
            <v>0</v>
          </cell>
          <cell r="BL309">
            <v>0</v>
          </cell>
          <cell r="BM309">
            <v>0</v>
          </cell>
          <cell r="BN309">
            <v>0</v>
          </cell>
          <cell r="BO309">
            <v>0</v>
          </cell>
          <cell r="BQ309">
            <v>0</v>
          </cell>
          <cell r="BR309">
            <v>0</v>
          </cell>
          <cell r="BS309">
            <v>0</v>
          </cell>
          <cell r="BT309">
            <v>0</v>
          </cell>
          <cell r="CB309">
            <v>0</v>
          </cell>
          <cell r="CC309">
            <v>0</v>
          </cell>
          <cell r="CD309">
            <v>0</v>
          </cell>
          <cell r="CE309">
            <v>0</v>
          </cell>
          <cell r="CF309">
            <v>0</v>
          </cell>
          <cell r="CI309">
            <v>0</v>
          </cell>
          <cell r="CJ309">
            <v>0</v>
          </cell>
          <cell r="CK309">
            <v>0</v>
          </cell>
          <cell r="CV309">
            <v>1.2964012648099919E-4</v>
          </cell>
          <cell r="DG309">
            <v>5639786</v>
          </cell>
          <cell r="DR309">
            <v>1903519.8499999999</v>
          </cell>
          <cell r="EC309">
            <v>2.962819641728454</v>
          </cell>
          <cell r="EN309">
            <v>2.4095909012463064E-2</v>
          </cell>
        </row>
        <row r="310">
          <cell r="B310">
            <v>91111</v>
          </cell>
          <cell r="C310" t="str">
            <v>TOWN OF BILTMORE FOREST</v>
          </cell>
          <cell r="D310">
            <v>7.0042831531665577E-5</v>
          </cell>
          <cell r="E310">
            <v>121190.43036676686</v>
          </cell>
          <cell r="F310">
            <v>94494.957856465742</v>
          </cell>
          <cell r="G310">
            <v>-57811</v>
          </cell>
          <cell r="H310">
            <v>-33816.436368036302</v>
          </cell>
          <cell r="I310">
            <v>-1399.3879416937036</v>
          </cell>
          <cell r="J310">
            <v>102267.7685276048</v>
          </cell>
          <cell r="K310">
            <v>0</v>
          </cell>
          <cell r="L310">
            <v>-5373.3183317820121</v>
          </cell>
          <cell r="M310">
            <v>964.28047850091968</v>
          </cell>
          <cell r="N310">
            <v>36.350828708303801</v>
          </cell>
          <cell r="O310">
            <v>-16.404731573031395</v>
          </cell>
          <cell r="P310">
            <v>0</v>
          </cell>
          <cell r="Q310">
            <v>0</v>
          </cell>
          <cell r="R310">
            <v>0</v>
          </cell>
          <cell r="S310">
            <v>220537.24068496152</v>
          </cell>
          <cell r="T310">
            <v>13658.010000000009</v>
          </cell>
          <cell r="U310">
            <v>511338.84263802401</v>
          </cell>
          <cell r="V310">
            <v>3857.1219140036787</v>
          </cell>
          <cell r="W310">
            <v>0</v>
          </cell>
          <cell r="X310">
            <v>528853.97455202765</v>
          </cell>
          <cell r="Y310">
            <v>302714</v>
          </cell>
          <cell r="Z310">
            <v>0</v>
          </cell>
          <cell r="AA310">
            <v>0</v>
          </cell>
          <cell r="AB310">
            <v>6996.9397084685188</v>
          </cell>
          <cell r="AC310">
            <v>309710.9397084685</v>
          </cell>
          <cell r="AD310" t="str">
            <v>N/A</v>
          </cell>
          <cell r="AE310">
            <v>44022</v>
          </cell>
          <cell r="AF310">
            <v>44022</v>
          </cell>
          <cell r="AG310">
            <v>44022</v>
          </cell>
          <cell r="AH310">
            <v>44022</v>
          </cell>
          <cell r="AI310">
            <v>43057</v>
          </cell>
          <cell r="AJ310">
            <v>0</v>
          </cell>
          <cell r="AK310">
            <v>219145</v>
          </cell>
          <cell r="AL310">
            <v>2685492</v>
          </cell>
          <cell r="AM310">
            <v>220537.24068496152</v>
          </cell>
          <cell r="AN310">
            <v>-78071.010000000009</v>
          </cell>
          <cell r="AO310">
            <v>508199.02484355919</v>
          </cell>
          <cell r="AP310">
            <v>0</v>
          </cell>
          <cell r="AQ310">
            <v>-289055.99</v>
          </cell>
          <cell r="AR310">
            <v>0</v>
          </cell>
          <cell r="AS310">
            <v>0</v>
          </cell>
          <cell r="AT310">
            <v>3047101.2655285206</v>
          </cell>
          <cell r="AU310">
            <v>8.0999341284349754E-5</v>
          </cell>
          <cell r="AV310">
            <v>0</v>
          </cell>
          <cell r="AW310">
            <v>0</v>
          </cell>
          <cell r="AY310">
            <v>0</v>
          </cell>
          <cell r="AZ310">
            <v>0</v>
          </cell>
          <cell r="BA310">
            <v>0</v>
          </cell>
          <cell r="BB310">
            <v>0</v>
          </cell>
          <cell r="BC310">
            <v>0</v>
          </cell>
          <cell r="BD310">
            <v>0</v>
          </cell>
          <cell r="BE310">
            <v>0</v>
          </cell>
          <cell r="BF310">
            <v>0</v>
          </cell>
          <cell r="BG310">
            <v>0</v>
          </cell>
          <cell r="BH310">
            <v>0</v>
          </cell>
          <cell r="BJ310">
            <v>0</v>
          </cell>
          <cell r="BL310">
            <v>0</v>
          </cell>
          <cell r="BM310">
            <v>0</v>
          </cell>
          <cell r="BN310">
            <v>0</v>
          </cell>
          <cell r="BO310">
            <v>0</v>
          </cell>
          <cell r="BQ310">
            <v>0</v>
          </cell>
          <cell r="BR310">
            <v>0</v>
          </cell>
          <cell r="BS310">
            <v>0</v>
          </cell>
          <cell r="BT310">
            <v>0</v>
          </cell>
          <cell r="CB310">
            <v>0</v>
          </cell>
          <cell r="CC310">
            <v>0</v>
          </cell>
          <cell r="CD310">
            <v>0</v>
          </cell>
          <cell r="CE310">
            <v>0</v>
          </cell>
          <cell r="CF310">
            <v>0</v>
          </cell>
          <cell r="CI310">
            <v>0</v>
          </cell>
          <cell r="CJ310">
            <v>0</v>
          </cell>
          <cell r="CK310">
            <v>0</v>
          </cell>
          <cell r="CV310">
            <v>7.0042831531665577E-5</v>
          </cell>
          <cell r="DG310">
            <v>3047101</v>
          </cell>
          <cell r="DR310">
            <v>1313182.8800000004</v>
          </cell>
          <cell r="EC310">
            <v>2.3203934854831485</v>
          </cell>
          <cell r="EN310">
            <v>2.4095909012463064E-2</v>
          </cell>
        </row>
        <row r="311">
          <cell r="B311">
            <v>91151</v>
          </cell>
          <cell r="C311" t="str">
            <v>TOWN OF BLACK MOUNTAIN</v>
          </cell>
          <cell r="D311">
            <v>2.0385357774971462E-4</v>
          </cell>
          <cell r="E311">
            <v>352714.22184187663</v>
          </cell>
          <cell r="F311">
            <v>275019.36767990881</v>
          </cell>
          <cell r="G311">
            <v>-29720</v>
          </cell>
          <cell r="H311">
            <v>-98419.80099352845</v>
          </cell>
          <cell r="I311">
            <v>-4072.7970633954606</v>
          </cell>
          <cell r="J311">
            <v>297641.45804709388</v>
          </cell>
          <cell r="K311">
            <v>0</v>
          </cell>
          <cell r="L311">
            <v>-15638.576316359893</v>
          </cell>
          <cell r="M311">
            <v>2806.4545821188176</v>
          </cell>
          <cell r="N311">
            <v>105.7959297805469</v>
          </cell>
          <cell r="O311">
            <v>-47.744546444760658</v>
          </cell>
          <cell r="P311">
            <v>0</v>
          </cell>
          <cell r="Q311">
            <v>0</v>
          </cell>
          <cell r="R311">
            <v>0</v>
          </cell>
          <cell r="S311">
            <v>780388.37916105019</v>
          </cell>
          <cell r="T311">
            <v>847</v>
          </cell>
          <cell r="U311">
            <v>1488207.2902354694</v>
          </cell>
          <cell r="V311">
            <v>11225.81832847527</v>
          </cell>
          <cell r="W311">
            <v>0</v>
          </cell>
          <cell r="X311">
            <v>1500280.1085639447</v>
          </cell>
          <cell r="Y311">
            <v>149444</v>
          </cell>
          <cell r="Z311">
            <v>0</v>
          </cell>
          <cell r="AA311">
            <v>0</v>
          </cell>
          <cell r="AB311">
            <v>20363.985316977301</v>
          </cell>
          <cell r="AC311">
            <v>169807.98531697731</v>
          </cell>
          <cell r="AD311" t="str">
            <v>N/A</v>
          </cell>
          <cell r="AE311">
            <v>266655</v>
          </cell>
          <cell r="AF311">
            <v>266656</v>
          </cell>
          <cell r="AG311">
            <v>266656</v>
          </cell>
          <cell r="AH311">
            <v>266656</v>
          </cell>
          <cell r="AI311">
            <v>263850</v>
          </cell>
          <cell r="AJ311">
            <v>0</v>
          </cell>
          <cell r="AK311">
            <v>1330473</v>
          </cell>
          <cell r="AL311">
            <v>6937995</v>
          </cell>
          <cell r="AM311">
            <v>780388.37916105019</v>
          </cell>
          <cell r="AN311">
            <v>-180532</v>
          </cell>
          <cell r="AO311">
            <v>1479069.1232469673</v>
          </cell>
          <cell r="AP311">
            <v>0</v>
          </cell>
          <cell r="AQ311">
            <v>-148597</v>
          </cell>
          <cell r="AR311">
            <v>0</v>
          </cell>
          <cell r="AS311">
            <v>0</v>
          </cell>
          <cell r="AT311">
            <v>8868323.5024080183</v>
          </cell>
          <cell r="AU311">
            <v>2.0926258018404994E-4</v>
          </cell>
          <cell r="AV311">
            <v>0</v>
          </cell>
          <cell r="AW311">
            <v>0</v>
          </cell>
          <cell r="AY311">
            <v>0</v>
          </cell>
          <cell r="AZ311">
            <v>0</v>
          </cell>
          <cell r="BA311">
            <v>0</v>
          </cell>
          <cell r="BB311">
            <v>0</v>
          </cell>
          <cell r="BC311">
            <v>0</v>
          </cell>
          <cell r="BD311">
            <v>0</v>
          </cell>
          <cell r="BE311">
            <v>0</v>
          </cell>
          <cell r="BF311">
            <v>0</v>
          </cell>
          <cell r="BG311">
            <v>0</v>
          </cell>
          <cell r="BH311">
            <v>0</v>
          </cell>
          <cell r="BJ311">
            <v>0</v>
          </cell>
          <cell r="BL311">
            <v>0</v>
          </cell>
          <cell r="BM311">
            <v>0</v>
          </cell>
          <cell r="BN311">
            <v>0</v>
          </cell>
          <cell r="BO311">
            <v>0</v>
          </cell>
          <cell r="BQ311">
            <v>0</v>
          </cell>
          <cell r="BR311">
            <v>0</v>
          </cell>
          <cell r="BS311">
            <v>0</v>
          </cell>
          <cell r="BT311">
            <v>0</v>
          </cell>
          <cell r="CB311">
            <v>0</v>
          </cell>
          <cell r="CC311">
            <v>0</v>
          </cell>
          <cell r="CD311">
            <v>0</v>
          </cell>
          <cell r="CE311">
            <v>0</v>
          </cell>
          <cell r="CF311">
            <v>0</v>
          </cell>
          <cell r="CI311">
            <v>0</v>
          </cell>
          <cell r="CJ311">
            <v>0</v>
          </cell>
          <cell r="CK311">
            <v>0</v>
          </cell>
          <cell r="CV311">
            <v>2.0385357774971462E-4</v>
          </cell>
          <cell r="DG311">
            <v>8868324</v>
          </cell>
          <cell r="DR311">
            <v>3061219.0699999989</v>
          </cell>
          <cell r="EC311">
            <v>2.8969909690259454</v>
          </cell>
          <cell r="EN311">
            <v>2.4095909012463064E-2</v>
          </cell>
        </row>
        <row r="312">
          <cell r="B312">
            <v>98101</v>
          </cell>
          <cell r="C312" t="str">
            <v>RUTHERFORD COUNTY</v>
          </cell>
          <cell r="D312">
            <v>9.258285831309454E-4</v>
          </cell>
          <cell r="E312">
            <v>1601899.3233414355</v>
          </cell>
          <cell r="F312">
            <v>1249037.6392867353</v>
          </cell>
          <cell r="G312">
            <v>-25372</v>
          </cell>
          <cell r="H312">
            <v>-446986.83197869762</v>
          </cell>
          <cell r="I312">
            <v>-18497.158481137198</v>
          </cell>
          <cell r="J312">
            <v>1351778.9210601943</v>
          </cell>
          <cell r="K312">
            <v>0</v>
          </cell>
          <cell r="L312">
            <v>-71024.708582436971</v>
          </cell>
          <cell r="M312">
            <v>12745.892900513745</v>
          </cell>
          <cell r="N312">
            <v>480.48651807329804</v>
          </cell>
          <cell r="O312">
            <v>-216.83831245509873</v>
          </cell>
          <cell r="P312">
            <v>0</v>
          </cell>
          <cell r="Q312">
            <v>0</v>
          </cell>
          <cell r="R312">
            <v>0</v>
          </cell>
          <cell r="S312">
            <v>3653844.7257522251</v>
          </cell>
          <cell r="T312">
            <v>79010.629999999888</v>
          </cell>
          <cell r="U312">
            <v>6758894.6053009713</v>
          </cell>
          <cell r="V312">
            <v>50983.571602054981</v>
          </cell>
          <cell r="W312">
            <v>0</v>
          </cell>
          <cell r="X312">
            <v>6888888.8069030261</v>
          </cell>
          <cell r="Y312">
            <v>205870</v>
          </cell>
          <cell r="Z312">
            <v>0</v>
          </cell>
          <cell r="AA312">
            <v>0</v>
          </cell>
          <cell r="AB312">
            <v>92485.792405685977</v>
          </cell>
          <cell r="AC312">
            <v>298355.79240568599</v>
          </cell>
          <cell r="AD312" t="str">
            <v>N/A</v>
          </cell>
          <cell r="AE312">
            <v>1320656</v>
          </cell>
          <cell r="AF312">
            <v>1320656</v>
          </cell>
          <cell r="AG312">
            <v>1320656</v>
          </cell>
          <cell r="AH312">
            <v>1320656</v>
          </cell>
          <cell r="AI312">
            <v>1307910</v>
          </cell>
          <cell r="AJ312">
            <v>0</v>
          </cell>
          <cell r="AK312">
            <v>6590534</v>
          </cell>
          <cell r="AL312">
            <v>30942421</v>
          </cell>
          <cell r="AM312">
            <v>3653844.7257522251</v>
          </cell>
          <cell r="AN312">
            <v>-910108.62999999989</v>
          </cell>
          <cell r="AO312">
            <v>6717392.3844973408</v>
          </cell>
          <cell r="AP312">
            <v>0</v>
          </cell>
          <cell r="AQ312">
            <v>-126859.37000000011</v>
          </cell>
          <cell r="AR312">
            <v>0</v>
          </cell>
          <cell r="AS312">
            <v>0</v>
          </cell>
          <cell r="AT312">
            <v>40276690.110249572</v>
          </cell>
          <cell r="AU312">
            <v>9.3327986549368385E-4</v>
          </cell>
          <cell r="AV312">
            <v>0</v>
          </cell>
          <cell r="AW312">
            <v>0</v>
          </cell>
          <cell r="AY312">
            <v>0</v>
          </cell>
          <cell r="AZ312">
            <v>0</v>
          </cell>
          <cell r="BA312">
            <v>0</v>
          </cell>
          <cell r="BB312">
            <v>0</v>
          </cell>
          <cell r="BC312">
            <v>0</v>
          </cell>
          <cell r="BD312">
            <v>0</v>
          </cell>
          <cell r="BE312">
            <v>0</v>
          </cell>
          <cell r="BF312">
            <v>0</v>
          </cell>
          <cell r="BG312">
            <v>0</v>
          </cell>
          <cell r="BH312">
            <v>0</v>
          </cell>
          <cell r="BJ312">
            <v>0</v>
          </cell>
          <cell r="BL312">
            <v>0</v>
          </cell>
          <cell r="BM312">
            <v>0</v>
          </cell>
          <cell r="BN312">
            <v>0</v>
          </cell>
          <cell r="BO312">
            <v>0</v>
          </cell>
          <cell r="BQ312">
            <v>0</v>
          </cell>
          <cell r="BR312">
            <v>0</v>
          </cell>
          <cell r="BS312">
            <v>0</v>
          </cell>
          <cell r="BT312">
            <v>0</v>
          </cell>
          <cell r="CB312">
            <v>0</v>
          </cell>
          <cell r="CC312">
            <v>0</v>
          </cell>
          <cell r="CD312">
            <v>0</v>
          </cell>
          <cell r="CE312">
            <v>0</v>
          </cell>
          <cell r="CF312">
            <v>0</v>
          </cell>
          <cell r="CI312">
            <v>0</v>
          </cell>
          <cell r="CJ312">
            <v>0</v>
          </cell>
          <cell r="CK312">
            <v>0</v>
          </cell>
          <cell r="CV312">
            <v>9.258285831309454E-4</v>
          </cell>
          <cell r="DG312">
            <v>40276690</v>
          </cell>
          <cell r="DR312">
            <v>14678204.360000007</v>
          </cell>
          <cell r="EC312">
            <v>2.7439793732371758</v>
          </cell>
          <cell r="EN312">
            <v>2.4095909012463064E-2</v>
          </cell>
        </row>
        <row r="313">
          <cell r="B313">
            <v>98103</v>
          </cell>
          <cell r="C313" t="str">
            <v>RUTHERFORD POLK MCDOWELL DIST BRD OF HEALTH</v>
          </cell>
          <cell r="D313">
            <v>1.8631247831975222E-4</v>
          </cell>
          <cell r="E313">
            <v>322364.02978742868</v>
          </cell>
          <cell r="F313">
            <v>251354.62690424477</v>
          </cell>
          <cell r="G313">
            <v>-64418</v>
          </cell>
          <cell r="H313">
            <v>-89951.01896791099</v>
          </cell>
          <cell r="I313">
            <v>-3722.3428842944581</v>
          </cell>
          <cell r="J313">
            <v>272030.14198526251</v>
          </cell>
          <cell r="K313">
            <v>0</v>
          </cell>
          <cell r="L313">
            <v>-14292.915253471296</v>
          </cell>
          <cell r="M313">
            <v>2564.9660617109944</v>
          </cell>
          <cell r="N313">
            <v>96.692449998385001</v>
          </cell>
          <cell r="O313">
            <v>-43.636245547269169</v>
          </cell>
          <cell r="P313">
            <v>0</v>
          </cell>
          <cell r="Q313">
            <v>0</v>
          </cell>
          <cell r="R313">
            <v>0</v>
          </cell>
          <cell r="S313">
            <v>675982.54383742122</v>
          </cell>
          <cell r="T313">
            <v>26595.550000000017</v>
          </cell>
          <cell r="U313">
            <v>1360150.7099263126</v>
          </cell>
          <cell r="V313">
            <v>10259.864246843978</v>
          </cell>
          <cell r="W313">
            <v>0</v>
          </cell>
          <cell r="X313">
            <v>1397006.1241731567</v>
          </cell>
          <cell r="Y313">
            <v>348687</v>
          </cell>
          <cell r="Z313">
            <v>0</v>
          </cell>
          <cell r="AA313">
            <v>0</v>
          </cell>
          <cell r="AB313">
            <v>18611.71442147229</v>
          </cell>
          <cell r="AC313">
            <v>367298.71442147228</v>
          </cell>
          <cell r="AD313" t="str">
            <v>N/A</v>
          </cell>
          <cell r="AE313">
            <v>206455</v>
          </cell>
          <cell r="AF313">
            <v>206454</v>
          </cell>
          <cell r="AG313">
            <v>206454</v>
          </cell>
          <cell r="AH313">
            <v>206454</v>
          </cell>
          <cell r="AI313">
            <v>203889</v>
          </cell>
          <cell r="AJ313">
            <v>0</v>
          </cell>
          <cell r="AK313">
            <v>1029706</v>
          </cell>
          <cell r="AL313">
            <v>6595520</v>
          </cell>
          <cell r="AM313">
            <v>675982.54383742122</v>
          </cell>
          <cell r="AN313">
            <v>-195983.55000000002</v>
          </cell>
          <cell r="AO313">
            <v>1351798.8597516841</v>
          </cell>
          <cell r="AP313">
            <v>0</v>
          </cell>
          <cell r="AQ313">
            <v>-322091.44999999995</v>
          </cell>
          <cell r="AR313">
            <v>0</v>
          </cell>
          <cell r="AS313">
            <v>0</v>
          </cell>
          <cell r="AT313">
            <v>8105226.4035891062</v>
          </cell>
          <cell r="AU313">
            <v>1.9893290443215818E-4</v>
          </cell>
          <cell r="AV313">
            <v>0</v>
          </cell>
          <cell r="AW313">
            <v>0</v>
          </cell>
          <cell r="AY313">
            <v>0</v>
          </cell>
          <cell r="AZ313">
            <v>0</v>
          </cell>
          <cell r="BA313">
            <v>0</v>
          </cell>
          <cell r="BB313">
            <v>0</v>
          </cell>
          <cell r="BC313">
            <v>0</v>
          </cell>
          <cell r="BD313">
            <v>0</v>
          </cell>
          <cell r="BE313">
            <v>0</v>
          </cell>
          <cell r="BF313">
            <v>0</v>
          </cell>
          <cell r="BG313">
            <v>0</v>
          </cell>
          <cell r="BH313">
            <v>0</v>
          </cell>
          <cell r="BJ313">
            <v>0</v>
          </cell>
          <cell r="BL313">
            <v>0</v>
          </cell>
          <cell r="BM313">
            <v>0</v>
          </cell>
          <cell r="BN313">
            <v>0</v>
          </cell>
          <cell r="BO313">
            <v>0</v>
          </cell>
          <cell r="BQ313">
            <v>0</v>
          </cell>
          <cell r="BR313">
            <v>0</v>
          </cell>
          <cell r="BS313">
            <v>0</v>
          </cell>
          <cell r="BT313">
            <v>0</v>
          </cell>
          <cell r="CB313">
            <v>0</v>
          </cell>
          <cell r="CC313">
            <v>0</v>
          </cell>
          <cell r="CD313">
            <v>0</v>
          </cell>
          <cell r="CE313">
            <v>0</v>
          </cell>
          <cell r="CF313">
            <v>0</v>
          </cell>
          <cell r="CI313">
            <v>0</v>
          </cell>
          <cell r="CJ313">
            <v>0</v>
          </cell>
          <cell r="CK313">
            <v>0</v>
          </cell>
          <cell r="CV313">
            <v>1.8631247831975222E-4</v>
          </cell>
          <cell r="DG313">
            <v>8105226</v>
          </cell>
          <cell r="DR313">
            <v>3153137.0500000007</v>
          </cell>
          <cell r="EC313">
            <v>2.5705276591133259</v>
          </cell>
          <cell r="EN313">
            <v>2.4095909012463064E-2</v>
          </cell>
        </row>
        <row r="314">
          <cell r="B314">
            <v>98111</v>
          </cell>
          <cell r="C314" t="str">
            <v>TOWN OF FOREST CITY</v>
          </cell>
          <cell r="D314">
            <v>3.5234750822913259E-4</v>
          </cell>
          <cell r="E314">
            <v>609643.34575254563</v>
          </cell>
          <cell r="F314">
            <v>475352.89783209685</v>
          </cell>
          <cell r="G314">
            <v>-36095</v>
          </cell>
          <cell r="H314">
            <v>-170112.15610379644</v>
          </cell>
          <cell r="I314">
            <v>-7039.5619868502799</v>
          </cell>
          <cell r="J314">
            <v>514453.69390249148</v>
          </cell>
          <cell r="K314">
            <v>0</v>
          </cell>
          <cell r="L314">
            <v>-27030.251115267703</v>
          </cell>
          <cell r="M314">
            <v>4850.7722546909345</v>
          </cell>
          <cell r="N314">
            <v>182.86130982075522</v>
          </cell>
          <cell r="O314">
            <v>-82.523309902345147</v>
          </cell>
          <cell r="P314">
            <v>0</v>
          </cell>
          <cell r="Q314">
            <v>0</v>
          </cell>
          <cell r="R314">
            <v>0</v>
          </cell>
          <cell r="S314">
            <v>1364124.0785358292</v>
          </cell>
          <cell r="T314">
            <v>4384.5199999999604</v>
          </cell>
          <cell r="U314">
            <v>2572268.469512457</v>
          </cell>
          <cell r="V314">
            <v>19403.089018763738</v>
          </cell>
          <cell r="W314">
            <v>0</v>
          </cell>
          <cell r="X314">
            <v>2596056.0785312206</v>
          </cell>
          <cell r="Y314">
            <v>184859</v>
          </cell>
          <cell r="Z314">
            <v>0</v>
          </cell>
          <cell r="AA314">
            <v>0</v>
          </cell>
          <cell r="AB314">
            <v>35197.809934251403</v>
          </cell>
          <cell r="AC314">
            <v>220056.80993425142</v>
          </cell>
          <cell r="AD314" t="str">
            <v>N/A</v>
          </cell>
          <cell r="AE314">
            <v>476170</v>
          </cell>
          <cell r="AF314">
            <v>476170</v>
          </cell>
          <cell r="AG314">
            <v>476170</v>
          </cell>
          <cell r="AH314">
            <v>476170</v>
          </cell>
          <cell r="AI314">
            <v>471319</v>
          </cell>
          <cell r="AJ314">
            <v>0</v>
          </cell>
          <cell r="AK314">
            <v>2375999</v>
          </cell>
          <cell r="AL314">
            <v>11903734</v>
          </cell>
          <cell r="AM314">
            <v>1364124.0785358292</v>
          </cell>
          <cell r="AN314">
            <v>-315543.51999999996</v>
          </cell>
          <cell r="AO314">
            <v>2556473.74859697</v>
          </cell>
          <cell r="AP314">
            <v>0</v>
          </cell>
          <cell r="AQ314">
            <v>-180474.48000000004</v>
          </cell>
          <cell r="AR314">
            <v>0</v>
          </cell>
          <cell r="AS314">
            <v>0</v>
          </cell>
          <cell r="AT314">
            <v>15328313.827132799</v>
          </cell>
          <cell r="AU314">
            <v>3.5903834371338485E-4</v>
          </cell>
          <cell r="AV314">
            <v>0</v>
          </cell>
          <cell r="AW314">
            <v>0</v>
          </cell>
          <cell r="AY314">
            <v>0</v>
          </cell>
          <cell r="AZ314">
            <v>0</v>
          </cell>
          <cell r="BA314">
            <v>0</v>
          </cell>
          <cell r="BB314">
            <v>0</v>
          </cell>
          <cell r="BC314">
            <v>0</v>
          </cell>
          <cell r="BD314">
            <v>0</v>
          </cell>
          <cell r="BE314">
            <v>0</v>
          </cell>
          <cell r="BF314">
            <v>0</v>
          </cell>
          <cell r="BG314">
            <v>0</v>
          </cell>
          <cell r="BH314">
            <v>0</v>
          </cell>
          <cell r="BJ314">
            <v>0</v>
          </cell>
          <cell r="BL314">
            <v>0</v>
          </cell>
          <cell r="BM314">
            <v>0</v>
          </cell>
          <cell r="BN314">
            <v>0</v>
          </cell>
          <cell r="BO314">
            <v>0</v>
          </cell>
          <cell r="BQ314">
            <v>0</v>
          </cell>
          <cell r="BR314">
            <v>0</v>
          </cell>
          <cell r="BS314">
            <v>0</v>
          </cell>
          <cell r="BT314">
            <v>0</v>
          </cell>
          <cell r="CB314">
            <v>0</v>
          </cell>
          <cell r="CC314">
            <v>0</v>
          </cell>
          <cell r="CD314">
            <v>0</v>
          </cell>
          <cell r="CE314">
            <v>0</v>
          </cell>
          <cell r="CF314">
            <v>0</v>
          </cell>
          <cell r="CI314">
            <v>0</v>
          </cell>
          <cell r="CJ314">
            <v>0</v>
          </cell>
          <cell r="CK314">
            <v>0</v>
          </cell>
          <cell r="CV314">
            <v>3.5234750822913259E-4</v>
          </cell>
          <cell r="DG314">
            <v>15328314</v>
          </cell>
          <cell r="DR314">
            <v>5413019.1199999982</v>
          </cell>
          <cell r="EC314">
            <v>2.8317494655367121</v>
          </cell>
          <cell r="EN314">
            <v>2.4095909012463064E-2</v>
          </cell>
        </row>
        <row r="315">
          <cell r="B315">
            <v>98131</v>
          </cell>
          <cell r="C315" t="str">
            <v>TOWN OF LAKE LURE</v>
          </cell>
          <cell r="D315">
            <v>9.9225079978338215E-5</v>
          </cell>
          <cell r="E315">
            <v>171682.52457519859</v>
          </cell>
          <cell r="F315">
            <v>133864.80166237435</v>
          </cell>
          <cell r="G315">
            <v>15977</v>
          </cell>
          <cell r="H315">
            <v>-47905.524802831984</v>
          </cell>
          <cell r="I315">
            <v>-1982.421004389369</v>
          </cell>
          <cell r="J315">
            <v>144876.03212857241</v>
          </cell>
          <cell r="K315">
            <v>0</v>
          </cell>
          <cell r="L315">
            <v>-7612.0272347799328</v>
          </cell>
          <cell r="M315">
            <v>1366.0328331750522</v>
          </cell>
          <cell r="N315">
            <v>51.495832007157965</v>
          </cell>
          <cell r="O315">
            <v>-23.239505981726595</v>
          </cell>
          <cell r="P315">
            <v>0</v>
          </cell>
          <cell r="Q315">
            <v>0</v>
          </cell>
          <cell r="R315">
            <v>0</v>
          </cell>
          <cell r="S315">
            <v>410294.67448334448</v>
          </cell>
          <cell r="T315">
            <v>79884.100000000006</v>
          </cell>
          <cell r="U315">
            <v>724380.16064286197</v>
          </cell>
          <cell r="V315">
            <v>5464.131332700209</v>
          </cell>
          <cell r="W315">
            <v>0</v>
          </cell>
          <cell r="X315">
            <v>809728.3919755622</v>
          </cell>
          <cell r="Y315">
            <v>0</v>
          </cell>
          <cell r="Z315">
            <v>0</v>
          </cell>
          <cell r="AA315">
            <v>0</v>
          </cell>
          <cell r="AB315">
            <v>9912.1050219468452</v>
          </cell>
          <cell r="AC315">
            <v>9912.1050219468452</v>
          </cell>
          <cell r="AD315" t="str">
            <v>N/A</v>
          </cell>
          <cell r="AE315">
            <v>160237</v>
          </cell>
          <cell r="AF315">
            <v>160237</v>
          </cell>
          <cell r="AG315">
            <v>160237</v>
          </cell>
          <cell r="AH315">
            <v>160237</v>
          </cell>
          <cell r="AI315">
            <v>158871</v>
          </cell>
          <cell r="AJ315">
            <v>0</v>
          </cell>
          <cell r="AK315">
            <v>799819</v>
          </cell>
          <cell r="AL315">
            <v>3199476</v>
          </cell>
          <cell r="AM315">
            <v>410294.67448334448</v>
          </cell>
          <cell r="AN315">
            <v>-92959.1</v>
          </cell>
          <cell r="AO315">
            <v>719932.1869536154</v>
          </cell>
          <cell r="AP315">
            <v>0</v>
          </cell>
          <cell r="AQ315">
            <v>79884.100000000006</v>
          </cell>
          <cell r="AR315">
            <v>0</v>
          </cell>
          <cell r="AS315">
            <v>0</v>
          </cell>
          <cell r="AT315">
            <v>4316627.8614369594</v>
          </cell>
          <cell r="AU315">
            <v>9.6502026993711769E-5</v>
          </cell>
          <cell r="AV315">
            <v>0</v>
          </cell>
          <cell r="AW315">
            <v>0</v>
          </cell>
          <cell r="AY315">
            <v>0</v>
          </cell>
          <cell r="AZ315">
            <v>0</v>
          </cell>
          <cell r="BA315">
            <v>0</v>
          </cell>
          <cell r="BB315">
            <v>0</v>
          </cell>
          <cell r="BC315">
            <v>0</v>
          </cell>
          <cell r="BD315">
            <v>0</v>
          </cell>
          <cell r="BE315">
            <v>0</v>
          </cell>
          <cell r="BF315">
            <v>0</v>
          </cell>
          <cell r="BG315">
            <v>0</v>
          </cell>
          <cell r="BH315">
            <v>0</v>
          </cell>
          <cell r="BJ315">
            <v>0</v>
          </cell>
          <cell r="BL315">
            <v>0</v>
          </cell>
          <cell r="BM315">
            <v>0</v>
          </cell>
          <cell r="BN315">
            <v>0</v>
          </cell>
          <cell r="BO315">
            <v>0</v>
          </cell>
          <cell r="BQ315">
            <v>0</v>
          </cell>
          <cell r="BR315">
            <v>0</v>
          </cell>
          <cell r="BS315">
            <v>0</v>
          </cell>
          <cell r="BT315">
            <v>0</v>
          </cell>
          <cell r="CB315">
            <v>0</v>
          </cell>
          <cell r="CC315">
            <v>0</v>
          </cell>
          <cell r="CD315">
            <v>0</v>
          </cell>
          <cell r="CE315">
            <v>0</v>
          </cell>
          <cell r="CF315">
            <v>0</v>
          </cell>
          <cell r="CI315">
            <v>0</v>
          </cell>
          <cell r="CJ315">
            <v>0</v>
          </cell>
          <cell r="CK315">
            <v>0</v>
          </cell>
          <cell r="CV315">
            <v>9.9225079978338215E-5</v>
          </cell>
          <cell r="DG315">
            <v>4316628</v>
          </cell>
          <cell r="DR315">
            <v>1643984.0100000002</v>
          </cell>
          <cell r="EC315">
            <v>2.625711669786861</v>
          </cell>
          <cell r="EN315">
            <v>2.4095909012463064E-2</v>
          </cell>
        </row>
        <row r="316">
          <cell r="B316">
            <v>99401</v>
          </cell>
          <cell r="C316" t="str">
            <v>WASHINGTON COUNTY</v>
          </cell>
          <cell r="D316">
            <v>3.0393401755955164E-4</v>
          </cell>
          <cell r="E316">
            <v>525876.71836896474</v>
          </cell>
          <cell r="F316">
            <v>410038.13741384877</v>
          </cell>
          <cell r="G316">
            <v>-33120</v>
          </cell>
          <cell r="H316">
            <v>-146738.29055922237</v>
          </cell>
          <cell r="I316">
            <v>-6072.3073288531441</v>
          </cell>
          <cell r="J316">
            <v>443766.37945302197</v>
          </cell>
          <cell r="K316">
            <v>0</v>
          </cell>
          <cell r="L316">
            <v>-23316.222267036323</v>
          </cell>
          <cell r="M316">
            <v>4184.2631640688924</v>
          </cell>
          <cell r="N316">
            <v>157.73567643305611</v>
          </cell>
          <cell r="O316">
            <v>-71.184386252622588</v>
          </cell>
          <cell r="P316">
            <v>0</v>
          </cell>
          <cell r="Q316">
            <v>0</v>
          </cell>
          <cell r="R316">
            <v>0</v>
          </cell>
          <cell r="S316">
            <v>1174705.2295349727</v>
          </cell>
          <cell r="T316">
            <v>41421.440000000002</v>
          </cell>
          <cell r="U316">
            <v>2218831.8972651102</v>
          </cell>
          <cell r="V316">
            <v>16737.052656275569</v>
          </cell>
          <cell r="W316">
            <v>0</v>
          </cell>
          <cell r="X316">
            <v>2276990.3899213858</v>
          </cell>
          <cell r="Y316">
            <v>207021</v>
          </cell>
          <cell r="Z316">
            <v>0</v>
          </cell>
          <cell r="AA316">
            <v>0</v>
          </cell>
          <cell r="AB316">
            <v>30361.536644265718</v>
          </cell>
          <cell r="AC316">
            <v>237382.53664426573</v>
          </cell>
          <cell r="AD316" t="str">
            <v>N/A</v>
          </cell>
          <cell r="AE316">
            <v>408758</v>
          </cell>
          <cell r="AF316">
            <v>408758</v>
          </cell>
          <cell r="AG316">
            <v>408758</v>
          </cell>
          <cell r="AH316">
            <v>408758</v>
          </cell>
          <cell r="AI316">
            <v>404574</v>
          </cell>
          <cell r="AJ316">
            <v>0</v>
          </cell>
          <cell r="AK316">
            <v>2039606</v>
          </cell>
          <cell r="AL316">
            <v>10325203</v>
          </cell>
          <cell r="AM316">
            <v>1174705.2295349727</v>
          </cell>
          <cell r="AN316">
            <v>-317353.44</v>
          </cell>
          <cell r="AO316">
            <v>2205207.4132771199</v>
          </cell>
          <cell r="AP316">
            <v>0</v>
          </cell>
          <cell r="AQ316">
            <v>-165599.56</v>
          </cell>
          <cell r="AR316">
            <v>0</v>
          </cell>
          <cell r="AS316">
            <v>0</v>
          </cell>
          <cell r="AT316">
            <v>13222162.642812092</v>
          </cell>
          <cell r="AU316">
            <v>3.1142695851709573E-4</v>
          </cell>
          <cell r="AV316">
            <v>0</v>
          </cell>
          <cell r="AW316">
            <v>0</v>
          </cell>
          <cell r="AY316">
            <v>0</v>
          </cell>
          <cell r="AZ316">
            <v>0</v>
          </cell>
          <cell r="BA316">
            <v>0</v>
          </cell>
          <cell r="BB316">
            <v>0</v>
          </cell>
          <cell r="BC316">
            <v>0</v>
          </cell>
          <cell r="BD316">
            <v>0</v>
          </cell>
          <cell r="BE316">
            <v>0</v>
          </cell>
          <cell r="BF316">
            <v>0</v>
          </cell>
          <cell r="BG316">
            <v>0</v>
          </cell>
          <cell r="BH316">
            <v>0</v>
          </cell>
          <cell r="BJ316">
            <v>0</v>
          </cell>
          <cell r="BL316">
            <v>0</v>
          </cell>
          <cell r="BM316">
            <v>0</v>
          </cell>
          <cell r="BN316">
            <v>0</v>
          </cell>
          <cell r="BO316">
            <v>0</v>
          </cell>
          <cell r="BQ316">
            <v>0</v>
          </cell>
          <cell r="BR316">
            <v>0</v>
          </cell>
          <cell r="BS316">
            <v>0</v>
          </cell>
          <cell r="BT316">
            <v>0</v>
          </cell>
          <cell r="CB316">
            <v>0</v>
          </cell>
          <cell r="CC316">
            <v>0</v>
          </cell>
          <cell r="CD316">
            <v>0</v>
          </cell>
          <cell r="CE316">
            <v>0</v>
          </cell>
          <cell r="CF316">
            <v>0</v>
          </cell>
          <cell r="CI316">
            <v>0</v>
          </cell>
          <cell r="CJ316">
            <v>0</v>
          </cell>
          <cell r="CK316">
            <v>0</v>
          </cell>
          <cell r="CV316">
            <v>3.0393401755955164E-4</v>
          </cell>
          <cell r="DG316">
            <v>13222163</v>
          </cell>
          <cell r="DR316">
            <v>5152816.6399999987</v>
          </cell>
          <cell r="EC316">
            <v>2.5660068897774719</v>
          </cell>
          <cell r="EN316">
            <v>2.4095909012463064E-2</v>
          </cell>
        </row>
        <row r="317">
          <cell r="B317">
            <v>99521</v>
          </cell>
          <cell r="C317" t="str">
            <v>TOWN OF BLOWING ROCK</v>
          </cell>
          <cell r="D317">
            <v>1.3525538694290887E-4</v>
          </cell>
          <cell r="E317">
            <v>234023.35677455043</v>
          </cell>
          <cell r="F317">
            <v>182473.37821075972</v>
          </cell>
          <cell r="G317">
            <v>-56873</v>
          </cell>
          <cell r="H317">
            <v>-65300.832161835402</v>
          </cell>
          <cell r="I317">
            <v>-2702.2716443359905</v>
          </cell>
          <cell r="J317">
            <v>197482.97293971636</v>
          </cell>
          <cell r="K317">
            <v>0</v>
          </cell>
          <cell r="L317">
            <v>-10376.083237069548</v>
          </cell>
          <cell r="M317">
            <v>1862.0624893237209</v>
          </cell>
          <cell r="N317">
            <v>70.194840715630846</v>
          </cell>
          <cell r="O317">
            <v>-31.678164175898686</v>
          </cell>
          <cell r="P317">
            <v>0</v>
          </cell>
          <cell r="Q317">
            <v>0</v>
          </cell>
          <cell r="R317">
            <v>0</v>
          </cell>
          <cell r="S317">
            <v>480628.100047649</v>
          </cell>
          <cell r="T317">
            <v>4920.0599999999977</v>
          </cell>
          <cell r="U317">
            <v>987414.86469858186</v>
          </cell>
          <cell r="V317">
            <v>7448.2499572948836</v>
          </cell>
          <cell r="W317">
            <v>0</v>
          </cell>
          <cell r="X317">
            <v>999783.17465587682</v>
          </cell>
          <cell r="Y317">
            <v>289284</v>
          </cell>
          <cell r="Z317">
            <v>0</v>
          </cell>
          <cell r="AA317">
            <v>0</v>
          </cell>
          <cell r="AB317">
            <v>13511.358221679951</v>
          </cell>
          <cell r="AC317">
            <v>302795.35822167993</v>
          </cell>
          <cell r="AD317" t="str">
            <v>N/A</v>
          </cell>
          <cell r="AE317">
            <v>139770</v>
          </cell>
          <cell r="AF317">
            <v>139770</v>
          </cell>
          <cell r="AG317">
            <v>139770</v>
          </cell>
          <cell r="AH317">
            <v>139770</v>
          </cell>
          <cell r="AI317">
            <v>137908</v>
          </cell>
          <cell r="AJ317">
            <v>0</v>
          </cell>
          <cell r="AK317">
            <v>696988</v>
          </cell>
          <cell r="AL317">
            <v>4831465</v>
          </cell>
          <cell r="AM317">
            <v>480628.100047649</v>
          </cell>
          <cell r="AN317">
            <v>-125012.06</v>
          </cell>
          <cell r="AO317">
            <v>981351.75643419684</v>
          </cell>
          <cell r="AP317">
            <v>0</v>
          </cell>
          <cell r="AQ317">
            <v>-284363.94</v>
          </cell>
          <cell r="AR317">
            <v>0</v>
          </cell>
          <cell r="AS317">
            <v>0</v>
          </cell>
          <cell r="AT317">
            <v>5884068.8564818455</v>
          </cell>
          <cell r="AU317">
            <v>1.4572579770305455E-4</v>
          </cell>
          <cell r="AV317">
            <v>0</v>
          </cell>
          <cell r="AW317">
            <v>0</v>
          </cell>
          <cell r="AY317">
            <v>0</v>
          </cell>
          <cell r="AZ317">
            <v>0</v>
          </cell>
          <cell r="BA317">
            <v>0</v>
          </cell>
          <cell r="BB317">
            <v>0</v>
          </cell>
          <cell r="BC317">
            <v>0</v>
          </cell>
          <cell r="BD317">
            <v>0</v>
          </cell>
          <cell r="BE317">
            <v>0</v>
          </cell>
          <cell r="BF317">
            <v>0</v>
          </cell>
          <cell r="BG317">
            <v>0</v>
          </cell>
          <cell r="BH317">
            <v>0</v>
          </cell>
          <cell r="BJ317">
            <v>0</v>
          </cell>
          <cell r="BL317">
            <v>0</v>
          </cell>
          <cell r="BM317">
            <v>0</v>
          </cell>
          <cell r="BN317">
            <v>0</v>
          </cell>
          <cell r="BO317">
            <v>0</v>
          </cell>
          <cell r="BQ317">
            <v>0</v>
          </cell>
          <cell r="BR317">
            <v>0</v>
          </cell>
          <cell r="BS317">
            <v>0</v>
          </cell>
          <cell r="BT317">
            <v>0</v>
          </cell>
          <cell r="CB317">
            <v>0</v>
          </cell>
          <cell r="CC317">
            <v>0</v>
          </cell>
          <cell r="CD317">
            <v>0</v>
          </cell>
          <cell r="CE317">
            <v>0</v>
          </cell>
          <cell r="CF317">
            <v>0</v>
          </cell>
          <cell r="CI317">
            <v>0</v>
          </cell>
          <cell r="CJ317">
            <v>0</v>
          </cell>
          <cell r="CK317">
            <v>0</v>
          </cell>
          <cell r="CV317">
            <v>1.3525538694290887E-4</v>
          </cell>
          <cell r="DG317">
            <v>5884069</v>
          </cell>
          <cell r="DR317">
            <v>1946333.6400000004</v>
          </cell>
          <cell r="EC317">
            <v>3.0231553722721447</v>
          </cell>
          <cell r="EN317">
            <v>2.4095909012463064E-2</v>
          </cell>
        </row>
        <row r="318">
          <cell r="B318">
            <v>99831</v>
          </cell>
          <cell r="C318" t="str">
            <v>TOWN OF BLACK CREEK</v>
          </cell>
          <cell r="D318">
            <v>1.7238230840836887E-5</v>
          </cell>
          <cell r="E318">
            <v>29826.158775694741</v>
          </cell>
          <cell r="F318">
            <v>23256.140010394789</v>
          </cell>
          <cell r="G318">
            <v>3924</v>
          </cell>
          <cell r="H318">
            <v>-8322.5581202145277</v>
          </cell>
          <cell r="I318">
            <v>-344.40315800045761</v>
          </cell>
          <cell r="J318">
            <v>25169.105287514409</v>
          </cell>
          <cell r="K318">
            <v>0</v>
          </cell>
          <cell r="L318">
            <v>-1322.4265746978474</v>
          </cell>
          <cell r="M318">
            <v>237.31892500943033</v>
          </cell>
          <cell r="N318">
            <v>8.9462970417775267</v>
          </cell>
          <cell r="O318">
            <v>-4.0373660452324076</v>
          </cell>
          <cell r="P318">
            <v>0</v>
          </cell>
          <cell r="Q318">
            <v>0</v>
          </cell>
          <cell r="R318">
            <v>0</v>
          </cell>
          <cell r="S318">
            <v>72428.244076697083</v>
          </cell>
          <cell r="T318">
            <v>19617.890000000003</v>
          </cell>
          <cell r="U318">
            <v>125845.52643757204</v>
          </cell>
          <cell r="V318">
            <v>949.27570003772132</v>
          </cell>
          <cell r="W318">
            <v>0</v>
          </cell>
          <cell r="X318">
            <v>146412.69213760976</v>
          </cell>
          <cell r="Y318">
            <v>0</v>
          </cell>
          <cell r="Z318">
            <v>0</v>
          </cell>
          <cell r="AA318">
            <v>0</v>
          </cell>
          <cell r="AB318">
            <v>1722.015790002288</v>
          </cell>
          <cell r="AC318">
            <v>1722.015790002288</v>
          </cell>
          <cell r="AD318" t="str">
            <v>N/A</v>
          </cell>
          <cell r="AE318">
            <v>28986</v>
          </cell>
          <cell r="AF318">
            <v>28986</v>
          </cell>
          <cell r="AG318">
            <v>28986</v>
          </cell>
          <cell r="AH318">
            <v>28986</v>
          </cell>
          <cell r="AI318">
            <v>28749</v>
          </cell>
          <cell r="AJ318">
            <v>0</v>
          </cell>
          <cell r="AK318">
            <v>144693</v>
          </cell>
          <cell r="AL318">
            <v>552369</v>
          </cell>
          <cell r="AM318">
            <v>72428.244076697083</v>
          </cell>
          <cell r="AN318">
            <v>-19565.890000000003</v>
          </cell>
          <cell r="AO318">
            <v>125072.78634760749</v>
          </cell>
          <cell r="AP318">
            <v>0</v>
          </cell>
          <cell r="AQ318">
            <v>19617.890000000003</v>
          </cell>
          <cell r="AR318">
            <v>0</v>
          </cell>
          <cell r="AS318">
            <v>0</v>
          </cell>
          <cell r="AT318">
            <v>749922.03042430454</v>
          </cell>
          <cell r="AU318">
            <v>1.6660467659682047E-5</v>
          </cell>
          <cell r="AV318">
            <v>0</v>
          </cell>
          <cell r="AW318">
            <v>0</v>
          </cell>
          <cell r="AY318">
            <v>0</v>
          </cell>
          <cell r="AZ318">
            <v>0</v>
          </cell>
          <cell r="BA318">
            <v>0</v>
          </cell>
          <cell r="BB318">
            <v>0</v>
          </cell>
          <cell r="BC318">
            <v>0</v>
          </cell>
          <cell r="BD318">
            <v>0</v>
          </cell>
          <cell r="BE318">
            <v>0</v>
          </cell>
          <cell r="BF318">
            <v>0</v>
          </cell>
          <cell r="BG318">
            <v>0</v>
          </cell>
          <cell r="BH318">
            <v>0</v>
          </cell>
          <cell r="BJ318">
            <v>0</v>
          </cell>
          <cell r="BL318">
            <v>0</v>
          </cell>
          <cell r="BM318">
            <v>0</v>
          </cell>
          <cell r="BN318">
            <v>0</v>
          </cell>
          <cell r="BO318">
            <v>0</v>
          </cell>
          <cell r="BQ318">
            <v>0</v>
          </cell>
          <cell r="BR318">
            <v>0</v>
          </cell>
          <cell r="BS318">
            <v>0</v>
          </cell>
          <cell r="BT318">
            <v>0</v>
          </cell>
          <cell r="CB318">
            <v>0</v>
          </cell>
          <cell r="CC318">
            <v>0</v>
          </cell>
          <cell r="CD318">
            <v>0</v>
          </cell>
          <cell r="CE318">
            <v>0</v>
          </cell>
          <cell r="CF318">
            <v>0</v>
          </cell>
          <cell r="CI318">
            <v>0</v>
          </cell>
          <cell r="CJ318">
            <v>0</v>
          </cell>
          <cell r="CK318">
            <v>0</v>
          </cell>
          <cell r="CV318">
            <v>1.7238230840836887E-5</v>
          </cell>
          <cell r="DG318">
            <v>749922</v>
          </cell>
          <cell r="DR318">
            <v>277867.58999999997</v>
          </cell>
          <cell r="EC318">
            <v>2.6988465981225089</v>
          </cell>
          <cell r="EN318">
            <v>2.4095909012463064E-2</v>
          </cell>
        </row>
      </sheetData>
      <sheetData sheetId="24"/>
      <sheetData sheetId="25"/>
      <sheetData sheetId="26"/>
      <sheetData sheetId="27">
        <row r="4">
          <cell r="D4">
            <v>2</v>
          </cell>
        </row>
        <row r="7">
          <cell r="D7" t="str">
            <v>North Carolina State Health Plan</v>
          </cell>
        </row>
        <row r="8">
          <cell r="D8" t="str">
            <v>SHPNC</v>
          </cell>
        </row>
        <row r="9">
          <cell r="D9" t="str">
            <v>Client_GASB</v>
          </cell>
        </row>
        <row r="10">
          <cell r="D10" t="str">
            <v>Committee on Actuarial Valuation of Retired Employees' Health Benefits (OPEB)\nState of North Carolina</v>
          </cell>
        </row>
        <row r="11">
          <cell r="D11" t="str">
            <v>4901 Glenwood Avenue, Suite 300</v>
          </cell>
        </row>
        <row r="12">
          <cell r="D12" t="str">
            <v>Raleigh, North Carolina 27612</v>
          </cell>
        </row>
        <row r="17">
          <cell r="D17" t="str">
            <v>Kenneth C. Vieira</v>
          </cell>
        </row>
        <row r="18">
          <cell r="D18" t="str">
            <v>Senior Vice President and Actuary</v>
          </cell>
        </row>
        <row r="19">
          <cell r="D19" t="str">
            <v>FCA, FSA, MAAA</v>
          </cell>
        </row>
        <row r="20">
          <cell r="D20" t="str">
            <v>MAP</v>
          </cell>
        </row>
        <row r="21">
          <cell r="D21" t="str">
            <v>DAB</v>
          </cell>
        </row>
        <row r="22">
          <cell r="D22" t="str">
            <v>David A. Berger, FCA, ASA, MAAA, EA</v>
          </cell>
        </row>
        <row r="23">
          <cell r="D23" t="str">
            <v>Vice President and Associate Actuary</v>
          </cell>
        </row>
        <row r="24">
          <cell r="D24" t="str">
            <v>Atlanta</v>
          </cell>
        </row>
        <row r="30">
          <cell r="D30">
            <v>42551</v>
          </cell>
          <cell r="E30">
            <v>42185</v>
          </cell>
        </row>
        <row r="31">
          <cell r="D31">
            <v>42551</v>
          </cell>
          <cell r="E31">
            <v>42185</v>
          </cell>
          <cell r="F31">
            <v>41820</v>
          </cell>
        </row>
        <row r="32">
          <cell r="D32">
            <v>42369</v>
          </cell>
          <cell r="E32">
            <v>42004</v>
          </cell>
        </row>
        <row r="33">
          <cell r="D33">
            <v>42369</v>
          </cell>
          <cell r="E33">
            <v>42004</v>
          </cell>
        </row>
        <row r="34">
          <cell r="F34" t="b">
            <v>0</v>
          </cell>
        </row>
        <row r="36">
          <cell r="D36">
            <v>0.5</v>
          </cell>
        </row>
        <row r="37">
          <cell r="D37">
            <v>0.5</v>
          </cell>
          <cell r="F37">
            <v>0.5</v>
          </cell>
        </row>
        <row r="38">
          <cell r="D38">
            <v>3.5000000000000003E-2</v>
          </cell>
          <cell r="E38">
            <v>3.5000000000000003E-2</v>
          </cell>
        </row>
        <row r="39">
          <cell r="D39">
            <v>4.4999999999999998E-2</v>
          </cell>
          <cell r="E39">
            <v>4.4999999999999998E-2</v>
          </cell>
        </row>
        <row r="40">
          <cell r="D40">
            <v>0</v>
          </cell>
        </row>
        <row r="41">
          <cell r="D41">
            <v>0</v>
          </cell>
        </row>
        <row r="47">
          <cell r="D47">
            <v>3.7999999999999999E-2</v>
          </cell>
          <cell r="E47">
            <v>2.8500000000000001E-2</v>
          </cell>
          <cell r="F47">
            <v>2.8500000000000001E-2</v>
          </cell>
          <cell r="G47">
            <v>3.85E-2</v>
          </cell>
          <cell r="H47">
            <v>1.8499999999999999E-2</v>
          </cell>
          <cell r="I47">
            <v>3.7999999999999999E-2</v>
          </cell>
        </row>
        <row r="52">
          <cell r="D52">
            <v>42916</v>
          </cell>
          <cell r="E52">
            <v>42551</v>
          </cell>
        </row>
        <row r="53">
          <cell r="E53">
            <v>7.2499999999999995E-2</v>
          </cell>
        </row>
        <row r="54">
          <cell r="D54">
            <v>6</v>
          </cell>
        </row>
        <row r="65">
          <cell r="D65">
            <v>1</v>
          </cell>
        </row>
        <row r="75">
          <cell r="K75" t="str">
            <v>Atlanta</v>
          </cell>
          <cell r="L75" t="str">
            <v>2018 Powers Ferry Road, Suite 850</v>
          </cell>
          <cell r="M75" t="str">
            <v>Atlanta, GA  30339</v>
          </cell>
          <cell r="N75" t="str">
            <v>678.306.3100</v>
          </cell>
          <cell r="O75" t="str">
            <v>678-669-1887</v>
          </cell>
        </row>
        <row r="76">
          <cell r="K76" t="str">
            <v>Boston</v>
          </cell>
          <cell r="L76" t="str">
            <v>116 Huntington Ave., 8th Floor</v>
          </cell>
          <cell r="M76" t="str">
            <v>Boston, MA  02116</v>
          </cell>
          <cell r="N76" t="str">
            <v>617.424.7300</v>
          </cell>
          <cell r="O76" t="str">
            <v>617.904.1833</v>
          </cell>
        </row>
        <row r="77">
          <cell r="K77" t="str">
            <v>Chicago</v>
          </cell>
          <cell r="L77" t="str">
            <v>101 North Wacker Drive, Suite 500</v>
          </cell>
          <cell r="M77" t="str">
            <v>Chicago, IL  60606</v>
          </cell>
          <cell r="N77" t="str">
            <v>312.984.8500</v>
          </cell>
          <cell r="O77" t="str">
            <v>312.896.9364</v>
          </cell>
        </row>
        <row r="78">
          <cell r="K78" t="str">
            <v>Cleveland</v>
          </cell>
          <cell r="L78" t="str">
            <v>1300 East Ninth Street, Suite 1900</v>
          </cell>
          <cell r="M78" t="str">
            <v>Cleveland, OH  44114</v>
          </cell>
          <cell r="N78" t="str">
            <v>216.687.4400</v>
          </cell>
          <cell r="O78" t="str">
            <v>216.916.4320</v>
          </cell>
        </row>
        <row r="79">
          <cell r="K79" t="str">
            <v>Denver</v>
          </cell>
          <cell r="L79" t="str">
            <v>5990 Greenwood Plaza Blvd., Suite 118</v>
          </cell>
          <cell r="M79" t="str">
            <v>Greenwood Village, CO  80111</v>
          </cell>
          <cell r="N79" t="str">
            <v>303.714.9900</v>
          </cell>
          <cell r="O79" t="str">
            <v>303.223.9234</v>
          </cell>
        </row>
        <row r="80">
          <cell r="K80" t="str">
            <v>Detroit</v>
          </cell>
          <cell r="L80" t="str">
            <v>40701 Woodward Avenue, Suite 100</v>
          </cell>
          <cell r="M80" t="str">
            <v>Bloomfield Hills, MI 48304-5078</v>
          </cell>
          <cell r="N80" t="str">
            <v>248.530.6370</v>
          </cell>
          <cell r="O80" t="str">
            <v>248.562.3223</v>
          </cell>
        </row>
        <row r="81">
          <cell r="K81" t="str">
            <v>Hartford</v>
          </cell>
          <cell r="L81" t="str">
            <v>30 Waterside Drive, Suite 300</v>
          </cell>
          <cell r="M81" t="str">
            <v>Farmington, CT  06032</v>
          </cell>
          <cell r="N81" t="str">
            <v>860.678.3000</v>
          </cell>
          <cell r="O81" t="str">
            <v>860.371.3429</v>
          </cell>
        </row>
        <row r="82">
          <cell r="K82" t="str">
            <v>Houston</v>
          </cell>
          <cell r="L82" t="str">
            <v>10740 North Gessner Drive, Suite 320</v>
          </cell>
          <cell r="M82" t="str">
            <v>Houston, TX  77064-1187</v>
          </cell>
          <cell r="N82" t="str">
            <v xml:space="preserve">281.671.5600 </v>
          </cell>
          <cell r="O82" t="str">
            <v>281.754.4722</v>
          </cell>
        </row>
        <row r="83">
          <cell r="K83" t="str">
            <v>Los Angeles</v>
          </cell>
          <cell r="L83" t="str">
            <v>330 North Brand Boulevard, Suite 1100</v>
          </cell>
          <cell r="M83" t="str">
            <v>Glendale, CA  91203</v>
          </cell>
          <cell r="N83" t="str">
            <v>818.956.6700</v>
          </cell>
          <cell r="O83" t="str">
            <v>818.484.2697</v>
          </cell>
        </row>
        <row r="84">
          <cell r="K84" t="str">
            <v>Minneapolis</v>
          </cell>
          <cell r="L84" t="str">
            <v>3800 American Boulevard West, Suite 870</v>
          </cell>
          <cell r="M84" t="str">
            <v>Bloomington, MN  55431</v>
          </cell>
          <cell r="N84" t="str">
            <v>952.259.2600</v>
          </cell>
          <cell r="O84" t="str">
            <v>952.487.0476</v>
          </cell>
        </row>
        <row r="85">
          <cell r="K85" t="str">
            <v>New Orleans</v>
          </cell>
          <cell r="L85" t="str">
            <v>P.O. Box 56268</v>
          </cell>
          <cell r="M85" t="str">
            <v>Metairie, LA  70055</v>
          </cell>
          <cell r="N85" t="str">
            <v>504.483.0744</v>
          </cell>
          <cell r="O85" t="str">
            <v>504.483.0771</v>
          </cell>
        </row>
        <row r="86">
          <cell r="K86" t="str">
            <v>New York</v>
          </cell>
          <cell r="L86" t="str">
            <v>333 West 34th Street</v>
          </cell>
          <cell r="M86" t="str">
            <v>New York, NY  10001</v>
          </cell>
          <cell r="N86" t="str">
            <v>212.251.5000</v>
          </cell>
          <cell r="O86" t="str">
            <v>646.365.3243</v>
          </cell>
        </row>
        <row r="87">
          <cell r="K87" t="str">
            <v>Philadelphia</v>
          </cell>
          <cell r="L87" t="str">
            <v>Two Penn Center, 1500 JFK Boulevard, Suite 200</v>
          </cell>
          <cell r="M87" t="str">
            <v>Philadelphia, PA 19102-1706</v>
          </cell>
          <cell r="N87" t="str">
            <v>215.854.4017</v>
          </cell>
          <cell r="O87" t="str">
            <v>215.854.4018</v>
          </cell>
        </row>
        <row r="88">
          <cell r="K88" t="str">
            <v>Phoenix</v>
          </cell>
          <cell r="L88" t="str">
            <v>1230 W Washington Street, Suite 501</v>
          </cell>
          <cell r="M88" t="str">
            <v>Tempe, AZ  85281</v>
          </cell>
          <cell r="N88" t="str">
            <v>602.381.4000</v>
          </cell>
          <cell r="O88" t="str">
            <v>602.532.7654</v>
          </cell>
        </row>
        <row r="89">
          <cell r="K89" t="str">
            <v>San Francisco</v>
          </cell>
          <cell r="L89" t="str">
            <v>100 Montgomery Street, Suite 500</v>
          </cell>
          <cell r="M89" t="str">
            <v>San Francisco, CA  94104</v>
          </cell>
          <cell r="N89" t="str">
            <v>415.263.8200</v>
          </cell>
          <cell r="O89" t="str">
            <v>415.376.1167</v>
          </cell>
        </row>
        <row r="90">
          <cell r="K90" t="str">
            <v>Toronto</v>
          </cell>
          <cell r="L90" t="str">
            <v>45 St. Clair Avenue West, Suite 802</v>
          </cell>
          <cell r="M90" t="str">
            <v>Toronto, ONT  M4V 1K9</v>
          </cell>
          <cell r="N90" t="str">
            <v>416.961.3264</v>
          </cell>
          <cell r="O90" t="str">
            <v>416.961.2101</v>
          </cell>
        </row>
        <row r="91">
          <cell r="K91" t="str">
            <v>Washington</v>
          </cell>
          <cell r="L91" t="str">
            <v>1800 M Street NW, Suite 900 S</v>
          </cell>
          <cell r="M91" t="str">
            <v>Washington, DC  20036</v>
          </cell>
          <cell r="N91" t="str">
            <v>202.833.6400</v>
          </cell>
          <cell r="O91" t="str">
            <v>202.330.5694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ersion Changes"/>
      <sheetName val="Example 1 Input"/>
      <sheetName val="Example 1 Output"/>
      <sheetName val="Ex 1 Note Disclosure"/>
      <sheetName val="Example 2 Input"/>
      <sheetName val="Example 2 Output"/>
      <sheetName val="Ex 2 Note Disclosure"/>
      <sheetName val="Contract 1 Input"/>
      <sheetName val="Contract 1 Output"/>
      <sheetName val="Contract 1 Note Disclosure"/>
      <sheetName val="Contract 2 Input"/>
      <sheetName val="Contract 2 Output"/>
      <sheetName val="Contract 2 Note Disclosure"/>
      <sheetName val="Drop-down menus"/>
      <sheetName val="GAAP02Aind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
          <cell r="A2" t="str">
            <v>0000</v>
          </cell>
          <cell r="B2" t="str">
            <v>BOND INTEREST AND REDEMPTION</v>
          </cell>
          <cell r="C2" t="str">
            <v>9000</v>
          </cell>
          <cell r="D2" t="str">
            <v>BOND INTEREST AND REDEMPTION</v>
          </cell>
          <cell r="E2" t="str">
            <v/>
          </cell>
          <cell r="F2" t="str">
            <v>9030</v>
          </cell>
          <cell r="G2" t="str">
            <v>9600</v>
          </cell>
          <cell r="H2" t="str">
            <v>0000</v>
          </cell>
          <cell r="I2" t="str">
            <v>0000</v>
          </cell>
          <cell r="J2" t="str">
            <v>04/04/1984</v>
          </cell>
          <cell r="K2" t="str">
            <v>00/00/0000</v>
          </cell>
        </row>
        <row r="3">
          <cell r="A3" t="str">
            <v>0010</v>
          </cell>
          <cell r="B3" t="str">
            <v>LEGISLATIVE, JUDICIAL AND EXEC</v>
          </cell>
          <cell r="C3" t="str">
            <v>0808</v>
          </cell>
          <cell r="D3" t="str">
            <v>GENERAL GOVERNMENT</v>
          </cell>
          <cell r="E3" t="str">
            <v/>
          </cell>
          <cell r="F3" t="str">
            <v>0000</v>
          </cell>
          <cell r="G3" t="str">
            <v>0000</v>
          </cell>
          <cell r="H3" t="str">
            <v>0000</v>
          </cell>
          <cell r="I3" t="str">
            <v>0000</v>
          </cell>
          <cell r="J3" t="str">
            <v>07/11/2006</v>
          </cell>
          <cell r="K3" t="str">
            <v>00/00/0000</v>
          </cell>
        </row>
        <row r="4">
          <cell r="A4" t="str">
            <v>0015</v>
          </cell>
          <cell r="B4" t="str">
            <v>ADD AGENCY TEST</v>
          </cell>
          <cell r="C4" t="str">
            <v>0808</v>
          </cell>
          <cell r="D4" t="str">
            <v>GENERAL GOVERNMENT</v>
          </cell>
          <cell r="E4" t="str">
            <v/>
          </cell>
          <cell r="F4" t="str">
            <v>0000</v>
          </cell>
          <cell r="G4" t="str">
            <v>0000</v>
          </cell>
          <cell r="H4" t="str">
            <v>0000</v>
          </cell>
          <cell r="I4" t="str">
            <v>0000</v>
          </cell>
          <cell r="J4" t="str">
            <v>99/99/9999</v>
          </cell>
          <cell r="K4" t="str">
            <v>00/00/0000</v>
          </cell>
        </row>
        <row r="5">
          <cell r="A5" t="str">
            <v>0020</v>
          </cell>
          <cell r="B5" t="str">
            <v>LEGISLATIVE</v>
          </cell>
          <cell r="C5" t="str">
            <v>0808</v>
          </cell>
          <cell r="D5" t="str">
            <v>GENERAL GOVERNMENT</v>
          </cell>
          <cell r="E5" t="str">
            <v/>
          </cell>
          <cell r="F5" t="str">
            <v>0000</v>
          </cell>
          <cell r="G5" t="str">
            <v>0000</v>
          </cell>
          <cell r="H5" t="str">
            <v>0000</v>
          </cell>
          <cell r="I5" t="str">
            <v>0000</v>
          </cell>
          <cell r="J5" t="str">
            <v>99/99/9999</v>
          </cell>
          <cell r="K5" t="str">
            <v>00/00/0000</v>
          </cell>
        </row>
        <row r="6">
          <cell r="A6" t="str">
            <v>0100</v>
          </cell>
          <cell r="B6" t="str">
            <v>LEGISLATURE</v>
          </cell>
          <cell r="C6" t="str">
            <v>0808</v>
          </cell>
          <cell r="D6" t="str">
            <v>GENERAL GOVERNMENT</v>
          </cell>
          <cell r="E6" t="str">
            <v/>
          </cell>
          <cell r="F6" t="str">
            <v>0000</v>
          </cell>
          <cell r="G6" t="str">
            <v>0000</v>
          </cell>
          <cell r="H6" t="str">
            <v>0000</v>
          </cell>
          <cell r="I6" t="str">
            <v>0000</v>
          </cell>
          <cell r="J6" t="str">
            <v>99/99/9999</v>
          </cell>
          <cell r="K6" t="str">
            <v>00/00/0000</v>
          </cell>
        </row>
        <row r="7">
          <cell r="A7" t="str">
            <v>0110</v>
          </cell>
          <cell r="B7" t="str">
            <v>SENATE</v>
          </cell>
          <cell r="C7" t="str">
            <v>0808</v>
          </cell>
          <cell r="D7" t="str">
            <v>GENERAL GOVERNMENT</v>
          </cell>
          <cell r="E7" t="str">
            <v/>
          </cell>
          <cell r="F7" t="str">
            <v>0000</v>
          </cell>
          <cell r="G7" t="str">
            <v>0000</v>
          </cell>
          <cell r="H7" t="str">
            <v>0000</v>
          </cell>
          <cell r="I7" t="str">
            <v>0000</v>
          </cell>
          <cell r="J7" t="str">
            <v>06/26/1985</v>
          </cell>
          <cell r="K7" t="str">
            <v>00/00/0000</v>
          </cell>
        </row>
        <row r="8">
          <cell r="A8" t="str">
            <v>0120</v>
          </cell>
          <cell r="B8" t="str">
            <v>ASSEMBLY</v>
          </cell>
          <cell r="C8" t="str">
            <v>0808</v>
          </cell>
          <cell r="D8" t="str">
            <v>GENERAL GOVERNMENT</v>
          </cell>
          <cell r="E8" t="str">
            <v/>
          </cell>
          <cell r="F8" t="str">
            <v>0000</v>
          </cell>
          <cell r="G8" t="str">
            <v>0000</v>
          </cell>
          <cell r="H8" t="str">
            <v>0000</v>
          </cell>
          <cell r="I8" t="str">
            <v>0000</v>
          </cell>
          <cell r="J8" t="str">
            <v>06/26/1985</v>
          </cell>
          <cell r="K8" t="str">
            <v>00/00/0000</v>
          </cell>
        </row>
        <row r="9">
          <cell r="A9" t="str">
            <v>0130</v>
          </cell>
          <cell r="B9" t="str">
            <v>LEGISLATIVE JOINT EXPENSES</v>
          </cell>
          <cell r="C9" t="str">
            <v>0808</v>
          </cell>
          <cell r="D9" t="str">
            <v>GENERAL GOVERNMENT</v>
          </cell>
          <cell r="E9" t="str">
            <v/>
          </cell>
          <cell r="F9" t="str">
            <v>0000</v>
          </cell>
          <cell r="G9" t="str">
            <v>0000</v>
          </cell>
          <cell r="H9" t="str">
            <v>0000</v>
          </cell>
          <cell r="I9" t="str">
            <v>0000</v>
          </cell>
          <cell r="J9" t="str">
            <v>06/26/1985</v>
          </cell>
          <cell r="K9" t="str">
            <v>00/00/0000</v>
          </cell>
        </row>
        <row r="10">
          <cell r="A10" t="str">
            <v>0150</v>
          </cell>
          <cell r="B10" t="str">
            <v>CONTRIB TO LEGIS RETIRE FUND</v>
          </cell>
          <cell r="C10" t="str">
            <v>0808</v>
          </cell>
          <cell r="D10" t="str">
            <v>GENERAL GOVERNMENT</v>
          </cell>
          <cell r="E10" t="str">
            <v/>
          </cell>
          <cell r="F10" t="str">
            <v>0000</v>
          </cell>
          <cell r="G10" t="str">
            <v>0000</v>
          </cell>
          <cell r="H10" t="str">
            <v>0000</v>
          </cell>
          <cell r="I10" t="str">
            <v>0000</v>
          </cell>
          <cell r="J10" t="str">
            <v>07/11/2006</v>
          </cell>
          <cell r="K10" t="str">
            <v>00/00/0000</v>
          </cell>
        </row>
        <row r="11">
          <cell r="A11" t="str">
            <v>0155</v>
          </cell>
          <cell r="B11" t="str">
            <v>AUDITOR GENERAL OFFICE</v>
          </cell>
          <cell r="C11" t="str">
            <v>0808</v>
          </cell>
          <cell r="D11" t="str">
            <v>GENERAL GOVERNMENT</v>
          </cell>
          <cell r="E11" t="str">
            <v/>
          </cell>
          <cell r="F11" t="str">
            <v>0000</v>
          </cell>
          <cell r="G11" t="str">
            <v>0000</v>
          </cell>
          <cell r="H11" t="str">
            <v>0000</v>
          </cell>
          <cell r="I11" t="str">
            <v>0000</v>
          </cell>
          <cell r="J11" t="str">
            <v>99/99/9999</v>
          </cell>
          <cell r="K11" t="str">
            <v>00/00/0000</v>
          </cell>
        </row>
        <row r="12">
          <cell r="A12" t="str">
            <v>0160</v>
          </cell>
          <cell r="B12" t="str">
            <v>LEGISLATIVE COUNSEL BUREAU</v>
          </cell>
          <cell r="C12" t="str">
            <v>0808</v>
          </cell>
          <cell r="D12" t="str">
            <v>GENERAL GOVERNMENT</v>
          </cell>
          <cell r="E12" t="str">
            <v/>
          </cell>
          <cell r="F12" t="str">
            <v>0000</v>
          </cell>
          <cell r="G12" t="str">
            <v>0000</v>
          </cell>
          <cell r="H12" t="str">
            <v>0000</v>
          </cell>
          <cell r="I12" t="str">
            <v>0000</v>
          </cell>
          <cell r="J12" t="str">
            <v>04/04/1984</v>
          </cell>
          <cell r="K12" t="str">
            <v>00/00/0000</v>
          </cell>
        </row>
        <row r="13">
          <cell r="A13" t="str">
            <v>0170</v>
          </cell>
          <cell r="B13" t="str">
            <v>CA LAW REVISION COMMISSION</v>
          </cell>
          <cell r="C13" t="str">
            <v>0808</v>
          </cell>
          <cell r="D13" t="str">
            <v>GENERAL GOVERNMENT</v>
          </cell>
          <cell r="E13" t="str">
            <v/>
          </cell>
          <cell r="F13" t="str">
            <v>0000</v>
          </cell>
          <cell r="G13" t="str">
            <v>0000</v>
          </cell>
          <cell r="H13" t="str">
            <v>0000</v>
          </cell>
          <cell r="I13" t="str">
            <v>0000</v>
          </cell>
          <cell r="J13" t="str">
            <v>99/99/9999</v>
          </cell>
          <cell r="K13" t="str">
            <v>07/01/1985</v>
          </cell>
        </row>
        <row r="14">
          <cell r="A14" t="str">
            <v>0180</v>
          </cell>
          <cell r="B14" t="str">
            <v>COMMISSION ON UNIFORM ST LAWS</v>
          </cell>
          <cell r="C14" t="str">
            <v>0808</v>
          </cell>
          <cell r="D14" t="str">
            <v>GENERAL GOVERNMENT</v>
          </cell>
          <cell r="E14" t="str">
            <v/>
          </cell>
          <cell r="F14" t="str">
            <v>0000</v>
          </cell>
          <cell r="G14" t="str">
            <v>0000</v>
          </cell>
          <cell r="H14" t="str">
            <v>0000</v>
          </cell>
          <cell r="I14" t="str">
            <v>0000</v>
          </cell>
          <cell r="J14" t="str">
            <v>99/99/9999</v>
          </cell>
          <cell r="K14" t="str">
            <v>07/01/1985</v>
          </cell>
        </row>
        <row r="15">
          <cell r="A15" t="str">
            <v>0200</v>
          </cell>
          <cell r="B15" t="str">
            <v>JUDICIAL</v>
          </cell>
          <cell r="C15" t="str">
            <v>0808</v>
          </cell>
          <cell r="D15" t="str">
            <v>GENERAL GOVERNMENT</v>
          </cell>
          <cell r="E15" t="str">
            <v/>
          </cell>
          <cell r="F15" t="str">
            <v>0000</v>
          </cell>
          <cell r="G15" t="str">
            <v>0000</v>
          </cell>
          <cell r="H15" t="str">
            <v>0000</v>
          </cell>
          <cell r="I15" t="str">
            <v>0000</v>
          </cell>
          <cell r="J15" t="str">
            <v>99/99/9999</v>
          </cell>
          <cell r="K15" t="str">
            <v>00/00/0000</v>
          </cell>
        </row>
        <row r="16">
          <cell r="A16" t="str">
            <v>0240</v>
          </cell>
          <cell r="B16" t="str">
            <v>CA JUDICAL CENTER LIBRARY</v>
          </cell>
          <cell r="C16" t="str">
            <v>0808</v>
          </cell>
          <cell r="D16" t="str">
            <v>GENERAL GOVERNMENT</v>
          </cell>
          <cell r="E16" t="str">
            <v/>
          </cell>
          <cell r="F16" t="str">
            <v>0000</v>
          </cell>
          <cell r="G16" t="str">
            <v>0000</v>
          </cell>
          <cell r="H16" t="str">
            <v>0000</v>
          </cell>
          <cell r="I16" t="str">
            <v>0000</v>
          </cell>
          <cell r="J16" t="str">
            <v>08/18/2000</v>
          </cell>
          <cell r="K16" t="str">
            <v>00/00/0000</v>
          </cell>
        </row>
        <row r="17">
          <cell r="A17" t="str">
            <v>0250</v>
          </cell>
          <cell r="B17" t="str">
            <v>JUDICIARY</v>
          </cell>
          <cell r="C17" t="str">
            <v>0808</v>
          </cell>
          <cell r="D17" t="str">
            <v>GENERAL GOVERNMENT</v>
          </cell>
          <cell r="E17" t="str">
            <v/>
          </cell>
          <cell r="F17" t="str">
            <v>0000</v>
          </cell>
          <cell r="G17" t="str">
            <v>0000</v>
          </cell>
          <cell r="H17" t="str">
            <v>0000</v>
          </cell>
          <cell r="I17" t="str">
            <v>0000</v>
          </cell>
          <cell r="J17" t="str">
            <v>04/04/1984</v>
          </cell>
          <cell r="K17" t="str">
            <v>00/00/0000</v>
          </cell>
        </row>
        <row r="18">
          <cell r="A18" t="str">
            <v>0260</v>
          </cell>
          <cell r="B18" t="str">
            <v>SUPREME COURT</v>
          </cell>
          <cell r="C18" t="str">
            <v>0808</v>
          </cell>
          <cell r="D18" t="str">
            <v>GENERAL GOVERNMENT</v>
          </cell>
          <cell r="E18" t="str">
            <v/>
          </cell>
          <cell r="F18" t="str">
            <v>0000</v>
          </cell>
          <cell r="G18" t="str">
            <v>0000</v>
          </cell>
          <cell r="H18" t="str">
            <v>0000</v>
          </cell>
          <cell r="I18" t="str">
            <v>0000</v>
          </cell>
          <cell r="J18" t="str">
            <v>04/04/1984</v>
          </cell>
          <cell r="K18" t="str">
            <v>00/00/0000</v>
          </cell>
        </row>
        <row r="19">
          <cell r="A19" t="str">
            <v>0270</v>
          </cell>
          <cell r="B19" t="str">
            <v>JUDICIAL COUNCIL</v>
          </cell>
          <cell r="C19" t="str">
            <v>0808</v>
          </cell>
          <cell r="D19" t="str">
            <v>GENERAL GOVERNMENT</v>
          </cell>
          <cell r="E19" t="str">
            <v/>
          </cell>
          <cell r="F19" t="str">
            <v>0000</v>
          </cell>
          <cell r="G19" t="str">
            <v>0000</v>
          </cell>
          <cell r="H19" t="str">
            <v>0000</v>
          </cell>
          <cell r="I19" t="str">
            <v>0000</v>
          </cell>
          <cell r="J19" t="str">
            <v>04/04/1984</v>
          </cell>
          <cell r="K19" t="str">
            <v>00/00/0000</v>
          </cell>
        </row>
        <row r="20">
          <cell r="A20" t="str">
            <v>0280</v>
          </cell>
          <cell r="B20" t="str">
            <v>COMM ON JUDICIAL PERFORMANCE</v>
          </cell>
          <cell r="C20" t="str">
            <v>0808</v>
          </cell>
          <cell r="D20" t="str">
            <v>GENERAL GOVERNMENT</v>
          </cell>
          <cell r="E20" t="str">
            <v/>
          </cell>
          <cell r="F20" t="str">
            <v>0000</v>
          </cell>
          <cell r="G20" t="str">
            <v>0000</v>
          </cell>
          <cell r="H20" t="str">
            <v>0000</v>
          </cell>
          <cell r="I20" t="str">
            <v>0000</v>
          </cell>
          <cell r="J20" t="str">
            <v>07/11/2006</v>
          </cell>
          <cell r="K20" t="str">
            <v>00/00/0000</v>
          </cell>
        </row>
        <row r="21">
          <cell r="A21" t="str">
            <v>0290</v>
          </cell>
          <cell r="B21" t="str">
            <v>HABEAS RESOURCE CENTER</v>
          </cell>
          <cell r="C21" t="str">
            <v>0808</v>
          </cell>
          <cell r="D21" t="str">
            <v>GENERAL GOVERNMENT</v>
          </cell>
          <cell r="E21" t="str">
            <v/>
          </cell>
          <cell r="F21" t="str">
            <v>0000</v>
          </cell>
          <cell r="G21" t="str">
            <v>0000</v>
          </cell>
          <cell r="H21" t="str">
            <v>0000</v>
          </cell>
          <cell r="I21" t="str">
            <v>0000</v>
          </cell>
          <cell r="J21" t="str">
            <v>07/23/1999</v>
          </cell>
          <cell r="K21" t="str">
            <v>00/00/0000</v>
          </cell>
        </row>
        <row r="22">
          <cell r="A22" t="str">
            <v>0300</v>
          </cell>
          <cell r="B22" t="str">
            <v>DISTRICT COURTS OF APPEAL</v>
          </cell>
          <cell r="C22" t="str">
            <v>0808</v>
          </cell>
          <cell r="D22" t="str">
            <v>GENERAL GOVERNMENT</v>
          </cell>
          <cell r="E22" t="str">
            <v/>
          </cell>
          <cell r="F22" t="str">
            <v>0000</v>
          </cell>
          <cell r="G22" t="str">
            <v>0000</v>
          </cell>
          <cell r="H22" t="str">
            <v>0000</v>
          </cell>
          <cell r="I22" t="str">
            <v>0000</v>
          </cell>
          <cell r="J22" t="str">
            <v>04/05/1984</v>
          </cell>
          <cell r="K22" t="str">
            <v>00/00/0000</v>
          </cell>
        </row>
        <row r="23">
          <cell r="A23" t="str">
            <v>0310</v>
          </cell>
          <cell r="B23" t="str">
            <v>FIRST DIST COURT OF APPEAL</v>
          </cell>
          <cell r="C23" t="str">
            <v>0808</v>
          </cell>
          <cell r="D23" t="str">
            <v>GENERAL GOVERNMENT</v>
          </cell>
          <cell r="E23" t="str">
            <v/>
          </cell>
          <cell r="F23" t="str">
            <v>0000</v>
          </cell>
          <cell r="G23" t="str">
            <v>0000</v>
          </cell>
          <cell r="H23" t="str">
            <v>0000</v>
          </cell>
          <cell r="I23" t="str">
            <v>0000</v>
          </cell>
          <cell r="J23" t="str">
            <v>04/04/1984</v>
          </cell>
          <cell r="K23" t="str">
            <v>00/00/0000</v>
          </cell>
        </row>
        <row r="24">
          <cell r="A24" t="str">
            <v>0320</v>
          </cell>
          <cell r="B24" t="str">
            <v>SECOND DIST COURT OF APPEAL</v>
          </cell>
          <cell r="C24" t="str">
            <v>0808</v>
          </cell>
          <cell r="D24" t="str">
            <v>GENERAL GOVERNMENT</v>
          </cell>
          <cell r="E24" t="str">
            <v/>
          </cell>
          <cell r="F24" t="str">
            <v>0000</v>
          </cell>
          <cell r="G24" t="str">
            <v>0000</v>
          </cell>
          <cell r="H24" t="str">
            <v>0000</v>
          </cell>
          <cell r="I24" t="str">
            <v>0000</v>
          </cell>
          <cell r="J24" t="str">
            <v>07/11/2006</v>
          </cell>
          <cell r="K24" t="str">
            <v>00/00/0000</v>
          </cell>
        </row>
        <row r="25">
          <cell r="A25" t="str">
            <v>0330</v>
          </cell>
          <cell r="B25" t="str">
            <v>THIRD DIST COURT OF APPEAL</v>
          </cell>
          <cell r="C25" t="str">
            <v>0808</v>
          </cell>
          <cell r="D25" t="str">
            <v>GENERAL GOVERNMENT</v>
          </cell>
          <cell r="E25" t="str">
            <v/>
          </cell>
          <cell r="F25" t="str">
            <v>0000</v>
          </cell>
          <cell r="G25" t="str">
            <v>0000</v>
          </cell>
          <cell r="H25" t="str">
            <v>0000</v>
          </cell>
          <cell r="I25" t="str">
            <v>0000</v>
          </cell>
          <cell r="J25" t="str">
            <v>04/04/1984</v>
          </cell>
          <cell r="K25" t="str">
            <v>00/00/0000</v>
          </cell>
        </row>
        <row r="26">
          <cell r="A26" t="str">
            <v>0340</v>
          </cell>
          <cell r="B26" t="str">
            <v>FOURTH DIST COURT OF APPEAL</v>
          </cell>
          <cell r="C26" t="str">
            <v>0808</v>
          </cell>
          <cell r="D26" t="str">
            <v>GENERAL GOVERNMENT</v>
          </cell>
          <cell r="E26" t="str">
            <v/>
          </cell>
          <cell r="F26" t="str">
            <v>0000</v>
          </cell>
          <cell r="G26" t="str">
            <v>0000</v>
          </cell>
          <cell r="H26" t="str">
            <v>0000</v>
          </cell>
          <cell r="I26" t="str">
            <v>0000</v>
          </cell>
          <cell r="J26" t="str">
            <v>07/11/2006</v>
          </cell>
          <cell r="K26" t="str">
            <v>00/00/0000</v>
          </cell>
        </row>
        <row r="27">
          <cell r="A27" t="str">
            <v>0350</v>
          </cell>
          <cell r="B27" t="str">
            <v>FIFTH DIST COURT OF APPEAL</v>
          </cell>
          <cell r="C27" t="str">
            <v>0808</v>
          </cell>
          <cell r="D27" t="str">
            <v>GENERAL GOVERNMENT</v>
          </cell>
          <cell r="E27" t="str">
            <v/>
          </cell>
          <cell r="F27" t="str">
            <v>0000</v>
          </cell>
          <cell r="G27" t="str">
            <v>0000</v>
          </cell>
          <cell r="H27" t="str">
            <v>0000</v>
          </cell>
          <cell r="I27" t="str">
            <v>0000</v>
          </cell>
          <cell r="J27" t="str">
            <v>04/04/1984</v>
          </cell>
          <cell r="K27" t="str">
            <v>00/00/0000</v>
          </cell>
        </row>
        <row r="28">
          <cell r="A28" t="str">
            <v>0360</v>
          </cell>
          <cell r="B28" t="str">
            <v>SIXTH DIST COURT OF APPEAL</v>
          </cell>
          <cell r="C28" t="str">
            <v>0808</v>
          </cell>
          <cell r="D28" t="str">
            <v>GENERAL GOVERNMENT</v>
          </cell>
          <cell r="E28" t="str">
            <v/>
          </cell>
          <cell r="F28" t="str">
            <v>0000</v>
          </cell>
          <cell r="G28" t="str">
            <v>0000</v>
          </cell>
          <cell r="H28" t="str">
            <v>0000</v>
          </cell>
          <cell r="I28" t="str">
            <v>0000</v>
          </cell>
          <cell r="J28" t="str">
            <v>04/04/1984</v>
          </cell>
          <cell r="K28" t="str">
            <v>00/00/0000</v>
          </cell>
        </row>
        <row r="29">
          <cell r="A29" t="str">
            <v>0390</v>
          </cell>
          <cell r="B29" t="str">
            <v>CONTRIB TO JUDGES RET FUND</v>
          </cell>
          <cell r="C29" t="str">
            <v>0808</v>
          </cell>
          <cell r="D29" t="str">
            <v>GENERAL GOVERNMENT</v>
          </cell>
          <cell r="E29" t="str">
            <v/>
          </cell>
          <cell r="F29" t="str">
            <v>0000</v>
          </cell>
          <cell r="G29" t="str">
            <v>0000</v>
          </cell>
          <cell r="H29" t="str">
            <v>0000</v>
          </cell>
          <cell r="I29" t="str">
            <v>0000</v>
          </cell>
          <cell r="J29" t="str">
            <v>07/11/2006</v>
          </cell>
          <cell r="K29" t="str">
            <v>00/00/0000</v>
          </cell>
        </row>
        <row r="30">
          <cell r="A30" t="str">
            <v>0420</v>
          </cell>
          <cell r="B30" t="str">
            <v>SAL OF SUPERIOR COURT JUDGES</v>
          </cell>
          <cell r="C30" t="str">
            <v>0808</v>
          </cell>
          <cell r="D30" t="str">
            <v>GENERAL GOVERNMENT</v>
          </cell>
          <cell r="E30" t="str">
            <v/>
          </cell>
          <cell r="F30" t="str">
            <v>0000</v>
          </cell>
          <cell r="G30" t="str">
            <v>0000</v>
          </cell>
          <cell r="H30" t="str">
            <v>0000</v>
          </cell>
          <cell r="I30" t="str">
            <v>0000</v>
          </cell>
          <cell r="J30" t="str">
            <v>07/11/2006</v>
          </cell>
          <cell r="K30" t="str">
            <v>00/00/0000</v>
          </cell>
        </row>
        <row r="31">
          <cell r="A31" t="str">
            <v>0440</v>
          </cell>
          <cell r="B31" t="str">
            <v>ST BLOCK GRANT FOR SUP CT JUDG</v>
          </cell>
          <cell r="C31" t="str">
            <v>0808</v>
          </cell>
          <cell r="D31" t="str">
            <v>GENERAL GOVERNMENT</v>
          </cell>
          <cell r="E31" t="str">
            <v/>
          </cell>
          <cell r="F31" t="str">
            <v>0000</v>
          </cell>
          <cell r="G31" t="str">
            <v>0000</v>
          </cell>
          <cell r="H31" t="str">
            <v>0000</v>
          </cell>
          <cell r="I31" t="str">
            <v>0000</v>
          </cell>
          <cell r="J31" t="str">
            <v>07/11/2006</v>
          </cell>
          <cell r="K31" t="str">
            <v>00/00/0000</v>
          </cell>
        </row>
        <row r="32">
          <cell r="A32" t="str">
            <v>0450</v>
          </cell>
          <cell r="B32" t="str">
            <v>ST. BLK GRANT TRIAL CT.FUNDING</v>
          </cell>
          <cell r="C32" t="str">
            <v>0808</v>
          </cell>
          <cell r="D32" t="str">
            <v>GENERAL GOVERNMENT</v>
          </cell>
          <cell r="E32" t="str">
            <v/>
          </cell>
          <cell r="F32" t="str">
            <v>0000</v>
          </cell>
          <cell r="G32" t="str">
            <v>0000</v>
          </cell>
          <cell r="H32" t="str">
            <v>0000</v>
          </cell>
          <cell r="I32" t="str">
            <v>0000</v>
          </cell>
          <cell r="J32" t="str">
            <v>07/11/2006</v>
          </cell>
          <cell r="K32" t="str">
            <v>00/00/0000</v>
          </cell>
        </row>
        <row r="33">
          <cell r="A33" t="str">
            <v>0460</v>
          </cell>
          <cell r="B33" t="str">
            <v>NAT CENTER FOR STATE COURTS</v>
          </cell>
          <cell r="C33" t="str">
            <v>0808</v>
          </cell>
          <cell r="D33" t="str">
            <v>GENERAL GOVERNMENT</v>
          </cell>
          <cell r="E33" t="str">
            <v/>
          </cell>
          <cell r="F33" t="str">
            <v>0000</v>
          </cell>
          <cell r="G33" t="str">
            <v>0000</v>
          </cell>
          <cell r="H33" t="str">
            <v>0000</v>
          </cell>
          <cell r="I33" t="str">
            <v>0000</v>
          </cell>
          <cell r="J33" t="str">
            <v>07/11/2006</v>
          </cell>
          <cell r="K33" t="str">
            <v>00/00/0000</v>
          </cell>
        </row>
        <row r="34">
          <cell r="A34" t="str">
            <v>0490</v>
          </cell>
          <cell r="B34" t="str">
            <v>EXECUTIVE</v>
          </cell>
          <cell r="C34" t="str">
            <v>0808</v>
          </cell>
          <cell r="D34" t="str">
            <v>GENERAL GOVERNMENT</v>
          </cell>
          <cell r="E34" t="str">
            <v/>
          </cell>
          <cell r="F34" t="str">
            <v>0000</v>
          </cell>
          <cell r="G34" t="str">
            <v>0000</v>
          </cell>
          <cell r="H34" t="str">
            <v>0000</v>
          </cell>
          <cell r="I34" t="str">
            <v>0000</v>
          </cell>
          <cell r="J34" t="str">
            <v>99/99/9999</v>
          </cell>
          <cell r="K34" t="str">
            <v>00/00/0000</v>
          </cell>
        </row>
        <row r="35">
          <cell r="A35" t="str">
            <v>0500</v>
          </cell>
          <cell r="B35" t="str">
            <v>GOVERNORS OFFICE</v>
          </cell>
          <cell r="C35" t="str">
            <v>0808</v>
          </cell>
          <cell r="D35" t="str">
            <v>GENERAL GOVERNMENT</v>
          </cell>
          <cell r="E35" t="str">
            <v/>
          </cell>
          <cell r="F35" t="str">
            <v>0000</v>
          </cell>
          <cell r="G35" t="str">
            <v>0000</v>
          </cell>
          <cell r="H35" t="str">
            <v>0000</v>
          </cell>
          <cell r="I35" t="str">
            <v>0000</v>
          </cell>
          <cell r="J35" t="str">
            <v>06/26/1985</v>
          </cell>
          <cell r="K35" t="str">
            <v>00/00/0000</v>
          </cell>
        </row>
        <row r="36">
          <cell r="A36" t="str">
            <v>0505</v>
          </cell>
          <cell r="B36" t="str">
            <v>OFFICE OF TECHNOLOGY</v>
          </cell>
          <cell r="C36" t="str">
            <v>0808</v>
          </cell>
          <cell r="D36" t="str">
            <v>GENERAL GOVERNMENT- DO NOT USE</v>
          </cell>
          <cell r="E36" t="str">
            <v/>
          </cell>
          <cell r="F36" t="str">
            <v>0000</v>
          </cell>
          <cell r="G36" t="str">
            <v>0000</v>
          </cell>
          <cell r="H36" t="str">
            <v>0000</v>
          </cell>
          <cell r="I36" t="str">
            <v>0000</v>
          </cell>
          <cell r="J36" t="str">
            <v>11/04/2016</v>
          </cell>
          <cell r="K36" t="str">
            <v>00/00/0000</v>
          </cell>
        </row>
        <row r="37">
          <cell r="A37" t="str">
            <v>0509</v>
          </cell>
          <cell r="B37" t="str">
            <v>GOV OFC OF BUSINESS &amp; ECONOMIC</v>
          </cell>
          <cell r="C37" t="str">
            <v>0808</v>
          </cell>
          <cell r="D37" t="str">
            <v>GENERAL GOVERNMENT</v>
          </cell>
          <cell r="E37" t="str">
            <v/>
          </cell>
          <cell r="F37" t="str">
            <v>0000</v>
          </cell>
          <cell r="G37" t="str">
            <v>0000</v>
          </cell>
          <cell r="H37" t="str">
            <v>0000</v>
          </cell>
          <cell r="I37" t="str">
            <v>0000</v>
          </cell>
          <cell r="J37" t="str">
            <v>08/06/2013</v>
          </cell>
          <cell r="K37" t="str">
            <v>00/00/0000</v>
          </cell>
        </row>
        <row r="38">
          <cell r="A38" t="str">
            <v>0511</v>
          </cell>
          <cell r="B38" t="str">
            <v>SEC FOR GOVERNMENT OPERATIONS</v>
          </cell>
          <cell r="C38" t="str">
            <v>0808</v>
          </cell>
          <cell r="D38" t="str">
            <v>GENERAL GOVERNMENT</v>
          </cell>
          <cell r="E38" t="str">
            <v/>
          </cell>
          <cell r="F38" t="str">
            <v>0000</v>
          </cell>
          <cell r="G38" t="str">
            <v>0000</v>
          </cell>
          <cell r="H38" t="str">
            <v>0000</v>
          </cell>
          <cell r="I38" t="str">
            <v>0000</v>
          </cell>
          <cell r="J38" t="str">
            <v>08/26/2014</v>
          </cell>
          <cell r="K38" t="str">
            <v>00/00/0000</v>
          </cell>
        </row>
        <row r="39">
          <cell r="A39" t="str">
            <v>0515</v>
          </cell>
          <cell r="B39" t="str">
            <v>SEC FOR BUS-CONSUM-SERV &amp; HOUS</v>
          </cell>
          <cell r="C39" t="str">
            <v>0825</v>
          </cell>
          <cell r="D39" t="str">
            <v>BUS, CONSUMER SERV, HOUSING</v>
          </cell>
          <cell r="E39" t="str">
            <v/>
          </cell>
          <cell r="F39" t="str">
            <v>0000</v>
          </cell>
          <cell r="G39" t="str">
            <v>0000</v>
          </cell>
          <cell r="H39" t="str">
            <v>0000</v>
          </cell>
          <cell r="I39" t="str">
            <v>0000</v>
          </cell>
          <cell r="J39" t="str">
            <v>08/19/2016</v>
          </cell>
          <cell r="K39" t="str">
            <v>00/00/0000</v>
          </cell>
        </row>
        <row r="40">
          <cell r="A40" t="str">
            <v>0521</v>
          </cell>
          <cell r="B40" t="str">
            <v>SECRETARY OF TRANSPORTATION AG</v>
          </cell>
          <cell r="C40" t="str">
            <v>0830</v>
          </cell>
          <cell r="D40" t="str">
            <v>TRANSPORTATION</v>
          </cell>
          <cell r="E40" t="str">
            <v/>
          </cell>
          <cell r="F40" t="str">
            <v>0000</v>
          </cell>
          <cell r="G40" t="str">
            <v>0000</v>
          </cell>
          <cell r="H40" t="str">
            <v>0000</v>
          </cell>
          <cell r="I40" t="str">
            <v>0000</v>
          </cell>
          <cell r="J40" t="str">
            <v>08/19/2016</v>
          </cell>
          <cell r="K40" t="str">
            <v>00/00/0000</v>
          </cell>
        </row>
        <row r="41">
          <cell r="A41" t="str">
            <v>0530</v>
          </cell>
          <cell r="B41" t="str">
            <v>HEALTH AND WELFARE AGENCY</v>
          </cell>
          <cell r="C41" t="str">
            <v>0815</v>
          </cell>
          <cell r="D41" t="str">
            <v>HEALTH AND HUMAN SERVICES</v>
          </cell>
          <cell r="E41" t="str">
            <v/>
          </cell>
          <cell r="F41" t="str">
            <v>0000</v>
          </cell>
          <cell r="G41" t="str">
            <v>0000</v>
          </cell>
          <cell r="H41" t="str">
            <v>0000</v>
          </cell>
          <cell r="I41" t="str">
            <v>0000</v>
          </cell>
          <cell r="J41" t="str">
            <v>11/04/2016</v>
          </cell>
          <cell r="K41" t="str">
            <v>00/00/0000</v>
          </cell>
        </row>
        <row r="42">
          <cell r="A42" t="str">
            <v>0531</v>
          </cell>
          <cell r="B42" t="str">
            <v>OFFICE OF SYSTEM INTEGRATION</v>
          </cell>
          <cell r="C42" t="str">
            <v>0815</v>
          </cell>
          <cell r="D42" t="str">
            <v>HEALTH AND HUMAN SERVICES</v>
          </cell>
          <cell r="E42" t="str">
            <v/>
          </cell>
          <cell r="F42" t="str">
            <v>0000</v>
          </cell>
          <cell r="G42" t="str">
            <v>0000</v>
          </cell>
          <cell r="H42" t="str">
            <v>0000</v>
          </cell>
          <cell r="I42" t="str">
            <v>0000</v>
          </cell>
          <cell r="J42" t="str">
            <v>11/04/2016</v>
          </cell>
          <cell r="K42" t="str">
            <v>00/00/0000</v>
          </cell>
        </row>
        <row r="43">
          <cell r="A43" t="str">
            <v>0540</v>
          </cell>
          <cell r="B43" t="str">
            <v>NATURAL RESOURCES AGENCY, SECY</v>
          </cell>
          <cell r="C43" t="str">
            <v>0820</v>
          </cell>
          <cell r="D43" t="str">
            <v>RESOURCES</v>
          </cell>
          <cell r="E43" t="str">
            <v/>
          </cell>
          <cell r="F43" t="str">
            <v>0000</v>
          </cell>
          <cell r="G43" t="str">
            <v>0000</v>
          </cell>
          <cell r="H43" t="str">
            <v>0000</v>
          </cell>
          <cell r="I43" t="str">
            <v>0000</v>
          </cell>
          <cell r="J43" t="str">
            <v>07/08/2016</v>
          </cell>
          <cell r="K43" t="str">
            <v>00/00/1999</v>
          </cell>
        </row>
        <row r="44">
          <cell r="A44" t="str">
            <v>0550</v>
          </cell>
          <cell r="B44" t="str">
            <v>YOUTH &amp; ADULT CORRECTIONAL AG</v>
          </cell>
          <cell r="C44" t="str">
            <v>0835</v>
          </cell>
          <cell r="D44" t="str">
            <v>CORRECTIONS AND REHAB DONOTUSE</v>
          </cell>
          <cell r="E44" t="str">
            <v/>
          </cell>
          <cell r="F44" t="str">
            <v>0000</v>
          </cell>
          <cell r="G44" t="str">
            <v>0000</v>
          </cell>
          <cell r="H44" t="str">
            <v>0000</v>
          </cell>
          <cell r="I44" t="str">
            <v>0000</v>
          </cell>
          <cell r="J44" t="str">
            <v>11/04/2016</v>
          </cell>
          <cell r="K44" t="str">
            <v>00/00/1999</v>
          </cell>
        </row>
        <row r="45">
          <cell r="A45" t="str">
            <v>0552</v>
          </cell>
          <cell r="B45" t="str">
            <v>OFFICE OF THE INSPECTOR GENERL</v>
          </cell>
          <cell r="C45" t="str">
            <v>0808</v>
          </cell>
          <cell r="D45" t="str">
            <v>GENERAL GOVERNMENT</v>
          </cell>
          <cell r="E45" t="str">
            <v/>
          </cell>
          <cell r="F45" t="str">
            <v>0000</v>
          </cell>
          <cell r="G45" t="str">
            <v>0000</v>
          </cell>
          <cell r="H45" t="str">
            <v>0000</v>
          </cell>
          <cell r="I45" t="str">
            <v>0000</v>
          </cell>
          <cell r="J45" t="str">
            <v>07/23/1999</v>
          </cell>
          <cell r="K45" t="str">
            <v>00/00/0000</v>
          </cell>
        </row>
        <row r="46">
          <cell r="A46" t="str">
            <v>0553</v>
          </cell>
          <cell r="B46" t="str">
            <v>OFFICE OF INSPECTOR GENERAL</v>
          </cell>
          <cell r="C46" t="str">
            <v>0808</v>
          </cell>
          <cell r="D46" t="str">
            <v>GENERAL GOVERNMENT</v>
          </cell>
          <cell r="E46" t="str">
            <v/>
          </cell>
          <cell r="F46" t="str">
            <v>0000</v>
          </cell>
          <cell r="G46" t="str">
            <v>0000</v>
          </cell>
          <cell r="H46" t="str">
            <v>0000</v>
          </cell>
          <cell r="I46" t="str">
            <v>0000</v>
          </cell>
          <cell r="J46" t="str">
            <v>08/29/2001</v>
          </cell>
          <cell r="K46" t="str">
            <v>00/00/0000</v>
          </cell>
        </row>
        <row r="47">
          <cell r="A47" t="str">
            <v>0555</v>
          </cell>
          <cell r="B47" t="str">
            <v>ENVIRONMENTAL PROTECTION, SECY</v>
          </cell>
          <cell r="C47" t="str">
            <v>0820</v>
          </cell>
          <cell r="D47" t="str">
            <v>RESOURCES</v>
          </cell>
          <cell r="E47" t="str">
            <v/>
          </cell>
          <cell r="F47" t="str">
            <v>0000</v>
          </cell>
          <cell r="G47" t="str">
            <v>0000</v>
          </cell>
          <cell r="H47" t="str">
            <v>0000</v>
          </cell>
          <cell r="I47" t="str">
            <v>0000</v>
          </cell>
          <cell r="J47" t="str">
            <v>07/08/2016</v>
          </cell>
          <cell r="K47" t="str">
            <v>00/00/0000</v>
          </cell>
        </row>
        <row r="48">
          <cell r="A48" t="str">
            <v>0558</v>
          </cell>
          <cell r="B48" t="str">
            <v>SECTY CHILD DEV &amp; EDUCATION</v>
          </cell>
          <cell r="C48" t="str">
            <v>0810</v>
          </cell>
          <cell r="D48" t="str">
            <v>EDUCATION - DO NOT USE</v>
          </cell>
          <cell r="E48" t="str">
            <v/>
          </cell>
          <cell r="F48" t="str">
            <v>0000</v>
          </cell>
          <cell r="G48" t="str">
            <v>0000</v>
          </cell>
          <cell r="H48" t="str">
            <v>0000</v>
          </cell>
          <cell r="I48" t="str">
            <v>0000</v>
          </cell>
          <cell r="J48" t="str">
            <v>11/04/2016</v>
          </cell>
          <cell r="K48" t="str">
            <v>00/00/0000</v>
          </cell>
        </row>
        <row r="49">
          <cell r="A49" t="str">
            <v>0559</v>
          </cell>
          <cell r="B49" t="str">
            <v>SEC-LABOR-AND-WORKFORCE-DEVLMT</v>
          </cell>
          <cell r="C49" t="str">
            <v>0815</v>
          </cell>
          <cell r="D49" t="str">
            <v>HEALTH AND HUMAN SERVICES</v>
          </cell>
          <cell r="E49" t="str">
            <v/>
          </cell>
          <cell r="F49" t="str">
            <v>0000</v>
          </cell>
          <cell r="G49" t="str">
            <v>0000</v>
          </cell>
          <cell r="H49" t="str">
            <v>0000</v>
          </cell>
          <cell r="I49" t="str">
            <v>0000</v>
          </cell>
          <cell r="J49" t="str">
            <v>11/04/2016</v>
          </cell>
          <cell r="K49" t="str">
            <v>00/00/0000</v>
          </cell>
        </row>
        <row r="50">
          <cell r="A50" t="str">
            <v>0560</v>
          </cell>
          <cell r="B50" t="str">
            <v>CITIZEN INIT &amp; VOLUNTARY ACT</v>
          </cell>
          <cell r="C50" t="str">
            <v>0808</v>
          </cell>
          <cell r="D50" t="str">
            <v>GENERAL GOVERNMENT</v>
          </cell>
          <cell r="E50" t="str">
            <v/>
          </cell>
          <cell r="F50" t="str">
            <v>0000</v>
          </cell>
          <cell r="G50" t="str">
            <v>0000</v>
          </cell>
          <cell r="H50" t="str">
            <v>0000</v>
          </cell>
          <cell r="I50" t="str">
            <v>0000</v>
          </cell>
          <cell r="J50" t="str">
            <v>07/11/2006</v>
          </cell>
          <cell r="K50" t="str">
            <v>00/00/0000</v>
          </cell>
        </row>
        <row r="51">
          <cell r="A51" t="str">
            <v>0565</v>
          </cell>
          <cell r="B51" t="str">
            <v>CA COMM INDUSTRIAL INNOVATION</v>
          </cell>
          <cell r="C51" t="str">
            <v>0808</v>
          </cell>
          <cell r="D51" t="str">
            <v>GENERAL GOVERNMENT</v>
          </cell>
          <cell r="E51" t="str">
            <v/>
          </cell>
          <cell r="F51" t="str">
            <v>0000</v>
          </cell>
          <cell r="G51" t="str">
            <v>0000</v>
          </cell>
          <cell r="H51" t="str">
            <v>0000</v>
          </cell>
          <cell r="I51" t="str">
            <v>0000</v>
          </cell>
          <cell r="J51" t="str">
            <v>07/11/2006</v>
          </cell>
          <cell r="K51" t="str">
            <v>00/00/0000</v>
          </cell>
        </row>
        <row r="52">
          <cell r="A52" t="str">
            <v>0570</v>
          </cell>
          <cell r="B52" t="str">
            <v>GOV COUNCIL ON WEL &amp; PHYS FIT</v>
          </cell>
          <cell r="C52" t="str">
            <v>0808</v>
          </cell>
          <cell r="D52" t="str">
            <v>GENERAL GOVERNMENT</v>
          </cell>
          <cell r="E52" t="str">
            <v/>
          </cell>
          <cell r="F52" t="str">
            <v>0000</v>
          </cell>
          <cell r="G52" t="str">
            <v>0000</v>
          </cell>
          <cell r="H52" t="str">
            <v>0000</v>
          </cell>
          <cell r="I52" t="str">
            <v>0000</v>
          </cell>
          <cell r="J52" t="str">
            <v>07/11/2006</v>
          </cell>
          <cell r="K52" t="str">
            <v>00/00/0000</v>
          </cell>
        </row>
        <row r="53">
          <cell r="A53" t="str">
            <v>0580</v>
          </cell>
          <cell r="B53" t="str">
            <v>OFFICE CA/MEXICO AFFAIRS</v>
          </cell>
          <cell r="C53" t="str">
            <v>0808</v>
          </cell>
          <cell r="D53" t="str">
            <v>GENERAL GOVERNMENT</v>
          </cell>
          <cell r="E53" t="str">
            <v/>
          </cell>
          <cell r="F53" t="str">
            <v>0000</v>
          </cell>
          <cell r="G53" t="str">
            <v>0000</v>
          </cell>
          <cell r="H53" t="str">
            <v>0000</v>
          </cell>
          <cell r="I53" t="str">
            <v>0000</v>
          </cell>
          <cell r="J53" t="str">
            <v>07/11/2006</v>
          </cell>
          <cell r="K53" t="str">
            <v>00/00/0000</v>
          </cell>
        </row>
        <row r="54">
          <cell r="A54" t="str">
            <v>0585</v>
          </cell>
          <cell r="B54" t="str">
            <v>CA STATE WORLD TRADE COMM</v>
          </cell>
          <cell r="C54" t="str">
            <v>0808</v>
          </cell>
          <cell r="D54" t="str">
            <v>GENERAL GOVERNMENT</v>
          </cell>
          <cell r="E54" t="str">
            <v/>
          </cell>
          <cell r="F54" t="str">
            <v>0000</v>
          </cell>
          <cell r="G54" t="str">
            <v>0000</v>
          </cell>
          <cell r="H54" t="str">
            <v>0000</v>
          </cell>
          <cell r="I54" t="str">
            <v>0000</v>
          </cell>
          <cell r="J54" t="str">
            <v>99/99/9999</v>
          </cell>
          <cell r="K54" t="str">
            <v>00/00/0000</v>
          </cell>
        </row>
        <row r="55">
          <cell r="A55" t="str">
            <v>0590</v>
          </cell>
          <cell r="B55" t="str">
            <v>SOUTHWEST BOARDER REG CONN</v>
          </cell>
          <cell r="C55" t="str">
            <v>0808</v>
          </cell>
          <cell r="D55" t="str">
            <v>GENERAL GOVERNMENT</v>
          </cell>
          <cell r="E55" t="str">
            <v/>
          </cell>
          <cell r="F55" t="str">
            <v>0000</v>
          </cell>
          <cell r="G55" t="str">
            <v>0000</v>
          </cell>
          <cell r="H55" t="str">
            <v>0000</v>
          </cell>
          <cell r="I55" t="str">
            <v>0000</v>
          </cell>
          <cell r="J55" t="str">
            <v>99/99/9999</v>
          </cell>
          <cell r="K55" t="str">
            <v>01/01/1984</v>
          </cell>
        </row>
        <row r="56">
          <cell r="A56" t="str">
            <v>0630</v>
          </cell>
          <cell r="B56" t="str">
            <v>OFC/SP HEALTH CARE NEGOTIATNS</v>
          </cell>
          <cell r="C56" t="str">
            <v>0808</v>
          </cell>
          <cell r="D56" t="str">
            <v>GENERAL GOVERNMENT</v>
          </cell>
          <cell r="E56" t="str">
            <v/>
          </cell>
          <cell r="F56" t="str">
            <v>0000</v>
          </cell>
          <cell r="G56" t="str">
            <v>0000</v>
          </cell>
          <cell r="H56" t="str">
            <v>0000</v>
          </cell>
          <cell r="I56" t="str">
            <v>0000</v>
          </cell>
          <cell r="J56" t="str">
            <v>07/11/2006</v>
          </cell>
          <cell r="K56" t="str">
            <v>00/00/0000</v>
          </cell>
        </row>
        <row r="57">
          <cell r="A57" t="str">
            <v>0650</v>
          </cell>
          <cell r="B57" t="str">
            <v>OFFICE OF PLANNING &amp; RESEARCH</v>
          </cell>
          <cell r="C57" t="str">
            <v>0808</v>
          </cell>
          <cell r="D57" t="str">
            <v>GENERAL GOVERNMENT</v>
          </cell>
          <cell r="E57" t="str">
            <v/>
          </cell>
          <cell r="F57" t="str">
            <v>0000</v>
          </cell>
          <cell r="G57" t="str">
            <v>0000</v>
          </cell>
          <cell r="H57" t="str">
            <v>0000</v>
          </cell>
          <cell r="I57" t="str">
            <v>0000</v>
          </cell>
          <cell r="J57" t="str">
            <v>07/11/2006</v>
          </cell>
          <cell r="K57" t="str">
            <v>00/00/1999</v>
          </cell>
        </row>
        <row r="58">
          <cell r="A58" t="str">
            <v>0660</v>
          </cell>
          <cell r="B58" t="str">
            <v>DEPT. OF ECONOMIC OPPORTUNITY</v>
          </cell>
          <cell r="C58" t="str">
            <v>0808</v>
          </cell>
          <cell r="D58" t="str">
            <v>GENERAL GOVERNMENT</v>
          </cell>
          <cell r="E58" t="str">
            <v/>
          </cell>
          <cell r="F58" t="str">
            <v>0000</v>
          </cell>
          <cell r="G58" t="str">
            <v>0000</v>
          </cell>
          <cell r="H58" t="str">
            <v>0000</v>
          </cell>
          <cell r="I58" t="str">
            <v>0000</v>
          </cell>
          <cell r="J58" t="str">
            <v>99/99/9999</v>
          </cell>
          <cell r="K58" t="str">
            <v>00/00/0000</v>
          </cell>
        </row>
        <row r="59">
          <cell r="A59" t="str">
            <v>0670</v>
          </cell>
          <cell r="B59" t="str">
            <v>OFFICE LONG-ERM CARE</v>
          </cell>
          <cell r="C59" t="str">
            <v>0808</v>
          </cell>
          <cell r="D59" t="str">
            <v>GENERAL GOVERNMENT</v>
          </cell>
          <cell r="E59" t="str">
            <v/>
          </cell>
          <cell r="F59" t="str">
            <v>0000</v>
          </cell>
          <cell r="G59" t="str">
            <v>0000</v>
          </cell>
          <cell r="H59" t="str">
            <v>0000</v>
          </cell>
          <cell r="I59" t="str">
            <v>0000</v>
          </cell>
          <cell r="J59" t="str">
            <v>06/28/1984</v>
          </cell>
          <cell r="K59" t="str">
            <v>00/00/0000</v>
          </cell>
        </row>
        <row r="60">
          <cell r="A60" t="str">
            <v>0690</v>
          </cell>
          <cell r="B60" t="str">
            <v>CA EMERGENCY MANAGEMENT AGENCY</v>
          </cell>
          <cell r="C60" t="str">
            <v>0808</v>
          </cell>
          <cell r="D60" t="str">
            <v>GENERAL GOVERNMENT</v>
          </cell>
          <cell r="E60" t="str">
            <v/>
          </cell>
          <cell r="F60" t="str">
            <v>0000</v>
          </cell>
          <cell r="G60" t="str">
            <v>0000</v>
          </cell>
          <cell r="H60" t="str">
            <v>0000</v>
          </cell>
          <cell r="I60" t="str">
            <v>0000</v>
          </cell>
          <cell r="J60" t="str">
            <v>09/17/2009</v>
          </cell>
          <cell r="K60" t="str">
            <v>00/00/1999</v>
          </cell>
        </row>
        <row r="61">
          <cell r="A61" t="str">
            <v>0695</v>
          </cell>
          <cell r="B61" t="str">
            <v>NATURAL DISASTER ASSISTANCE</v>
          </cell>
          <cell r="C61" t="str">
            <v>0808</v>
          </cell>
          <cell r="D61" t="str">
            <v>GENERAL GOVERNMENT</v>
          </cell>
          <cell r="E61" t="str">
            <v/>
          </cell>
          <cell r="F61" t="str">
            <v>0000</v>
          </cell>
          <cell r="G61" t="str">
            <v>0000</v>
          </cell>
          <cell r="H61" t="str">
            <v>0000</v>
          </cell>
          <cell r="I61" t="str">
            <v>0000</v>
          </cell>
          <cell r="J61" t="str">
            <v>06/28/1990</v>
          </cell>
          <cell r="K61" t="str">
            <v>00/00/0000</v>
          </cell>
        </row>
        <row r="62">
          <cell r="A62" t="str">
            <v>0697</v>
          </cell>
          <cell r="B62" t="str">
            <v>NORTHRIDGE EARTHQUAKE</v>
          </cell>
          <cell r="C62" t="str">
            <v>0808</v>
          </cell>
          <cell r="D62" t="str">
            <v>GENERAL GOVERNMENT</v>
          </cell>
          <cell r="E62" t="str">
            <v/>
          </cell>
          <cell r="F62" t="str">
            <v>0000</v>
          </cell>
          <cell r="G62" t="str">
            <v>0000</v>
          </cell>
          <cell r="H62" t="str">
            <v>0000</v>
          </cell>
          <cell r="I62" t="str">
            <v>0000</v>
          </cell>
          <cell r="J62" t="str">
            <v>07/30/1997</v>
          </cell>
          <cell r="K62" t="str">
            <v>00/00/0000</v>
          </cell>
        </row>
        <row r="63">
          <cell r="A63" t="str">
            <v>0720</v>
          </cell>
          <cell r="B63" t="str">
            <v>GOVERNORS PORTRAIT</v>
          </cell>
          <cell r="C63" t="str">
            <v>0808</v>
          </cell>
          <cell r="D63" t="str">
            <v>GENERAL GOVERNMENT</v>
          </cell>
          <cell r="E63" t="str">
            <v/>
          </cell>
          <cell r="F63" t="str">
            <v>0000</v>
          </cell>
          <cell r="G63" t="str">
            <v>0000</v>
          </cell>
          <cell r="H63" t="str">
            <v>0000</v>
          </cell>
          <cell r="I63" t="str">
            <v>0000</v>
          </cell>
          <cell r="J63" t="str">
            <v>04/04/1984</v>
          </cell>
          <cell r="K63" t="str">
            <v>00/00/0000</v>
          </cell>
        </row>
        <row r="64">
          <cell r="A64" t="str">
            <v>0730</v>
          </cell>
          <cell r="B64" t="str">
            <v>REG OF GOV ELECT &amp; OUTGO GOV</v>
          </cell>
          <cell r="C64" t="str">
            <v>0808</v>
          </cell>
          <cell r="D64" t="str">
            <v>GENERAL GOVERNMENT</v>
          </cell>
          <cell r="E64" t="str">
            <v/>
          </cell>
          <cell r="F64" t="str">
            <v>0000</v>
          </cell>
          <cell r="G64" t="str">
            <v>0000</v>
          </cell>
          <cell r="H64" t="str">
            <v>0000</v>
          </cell>
          <cell r="I64" t="str">
            <v>0000</v>
          </cell>
          <cell r="J64" t="str">
            <v>07/11/2006</v>
          </cell>
          <cell r="K64" t="str">
            <v>00/00/0000</v>
          </cell>
        </row>
        <row r="65">
          <cell r="A65" t="str">
            <v>0740</v>
          </cell>
          <cell r="B65" t="str">
            <v>EXECUTIVE/CONSTITUTIONAL OFF</v>
          </cell>
          <cell r="C65" t="str">
            <v>0808</v>
          </cell>
          <cell r="D65" t="str">
            <v>GENERAL GOVERNMENT</v>
          </cell>
          <cell r="E65" t="str">
            <v/>
          </cell>
          <cell r="F65" t="str">
            <v>0000</v>
          </cell>
          <cell r="G65" t="str">
            <v>0000</v>
          </cell>
          <cell r="H65" t="str">
            <v>0000</v>
          </cell>
          <cell r="I65" t="str">
            <v>0000</v>
          </cell>
          <cell r="J65" t="str">
            <v>07/11/2006</v>
          </cell>
          <cell r="K65" t="str">
            <v>00/00/0000</v>
          </cell>
        </row>
        <row r="66">
          <cell r="A66" t="str">
            <v>0750</v>
          </cell>
          <cell r="B66" t="str">
            <v>OFFICE OF LIEUTENANT GOVERNOR</v>
          </cell>
          <cell r="C66" t="str">
            <v>0808</v>
          </cell>
          <cell r="D66" t="str">
            <v>GENERAL GOVERNMENT</v>
          </cell>
          <cell r="E66" t="str">
            <v/>
          </cell>
          <cell r="F66" t="str">
            <v>0000</v>
          </cell>
          <cell r="G66" t="str">
            <v>0000</v>
          </cell>
          <cell r="H66" t="str">
            <v>0000</v>
          </cell>
          <cell r="I66" t="str">
            <v>0000</v>
          </cell>
          <cell r="J66" t="str">
            <v>07/11/2006</v>
          </cell>
          <cell r="K66" t="str">
            <v>00/00/1999</v>
          </cell>
        </row>
        <row r="67">
          <cell r="A67" t="str">
            <v>0780</v>
          </cell>
          <cell r="B67" t="str">
            <v>RURAL YOUTH EMPLOYMENT COMM</v>
          </cell>
          <cell r="C67" t="str">
            <v>0808</v>
          </cell>
          <cell r="D67" t="str">
            <v>GENERAL GOVERNMENT</v>
          </cell>
          <cell r="E67" t="str">
            <v/>
          </cell>
          <cell r="F67" t="str">
            <v>0000</v>
          </cell>
          <cell r="G67" t="str">
            <v>0000</v>
          </cell>
          <cell r="H67" t="str">
            <v>0000</v>
          </cell>
          <cell r="I67" t="str">
            <v>0000</v>
          </cell>
          <cell r="J67" t="str">
            <v>07/11/2006</v>
          </cell>
          <cell r="K67" t="str">
            <v>00/00/0000</v>
          </cell>
        </row>
        <row r="68">
          <cell r="A68" t="str">
            <v>0820</v>
          </cell>
          <cell r="B68" t="str">
            <v>DEPARTMENT OF JUSTICE</v>
          </cell>
          <cell r="C68" t="str">
            <v>0808</v>
          </cell>
          <cell r="D68" t="str">
            <v>GENERAL GOVERNMENT</v>
          </cell>
          <cell r="E68" t="str">
            <v/>
          </cell>
          <cell r="F68" t="str">
            <v>0000</v>
          </cell>
          <cell r="G68" t="str">
            <v>0000</v>
          </cell>
          <cell r="H68" t="str">
            <v>0000</v>
          </cell>
          <cell r="I68" t="str">
            <v>0000</v>
          </cell>
          <cell r="J68" t="str">
            <v>04/04/1984</v>
          </cell>
          <cell r="K68" t="str">
            <v>00/00/0000</v>
          </cell>
        </row>
        <row r="69">
          <cell r="A69" t="str">
            <v>0825</v>
          </cell>
          <cell r="B69" t="str">
            <v>OJ HAWKINS DATA CENTER</v>
          </cell>
          <cell r="C69" t="str">
            <v>0808</v>
          </cell>
          <cell r="D69" t="str">
            <v>GENERAL GOVERNMENT</v>
          </cell>
          <cell r="E69" t="str">
            <v/>
          </cell>
          <cell r="F69" t="str">
            <v>0000</v>
          </cell>
          <cell r="G69" t="str">
            <v>0000</v>
          </cell>
          <cell r="H69" t="str">
            <v>0000</v>
          </cell>
          <cell r="I69" t="str">
            <v>0000</v>
          </cell>
          <cell r="J69" t="str">
            <v>07/30/1997</v>
          </cell>
          <cell r="K69" t="str">
            <v>00/00/0000</v>
          </cell>
        </row>
        <row r="70">
          <cell r="A70" t="str">
            <v>0840</v>
          </cell>
          <cell r="B70" t="str">
            <v>STATE CONTROLLER</v>
          </cell>
          <cell r="C70" t="str">
            <v>0808</v>
          </cell>
          <cell r="D70" t="str">
            <v>GENERAL GOVERNMENT</v>
          </cell>
          <cell r="E70" t="str">
            <v/>
          </cell>
          <cell r="F70" t="str">
            <v>0000</v>
          </cell>
          <cell r="G70" t="str">
            <v>0000</v>
          </cell>
          <cell r="H70" t="str">
            <v>0000</v>
          </cell>
          <cell r="I70" t="str">
            <v>0000</v>
          </cell>
          <cell r="J70" t="str">
            <v>04/04/1984</v>
          </cell>
          <cell r="K70" t="str">
            <v>00/00/0000</v>
          </cell>
        </row>
        <row r="71">
          <cell r="A71" t="str">
            <v>0841</v>
          </cell>
          <cell r="B71" t="str">
            <v>SCO STATEWIDE INFO TECH PROJ</v>
          </cell>
          <cell r="C71" t="str">
            <v>0808</v>
          </cell>
          <cell r="D71" t="str">
            <v>GENERAL GOVERNMENT</v>
          </cell>
          <cell r="E71" t="str">
            <v/>
          </cell>
          <cell r="F71" t="str">
            <v>0000</v>
          </cell>
          <cell r="G71" t="str">
            <v>0000</v>
          </cell>
          <cell r="H71" t="str">
            <v>0000</v>
          </cell>
          <cell r="I71" t="str">
            <v>0000</v>
          </cell>
          <cell r="J71" t="str">
            <v>08/18/2000</v>
          </cell>
          <cell r="K71" t="str">
            <v>00/00/0000</v>
          </cell>
        </row>
        <row r="72">
          <cell r="A72" t="str">
            <v>0845</v>
          </cell>
          <cell r="B72" t="str">
            <v>DEPARTMENT OF INSURANCE</v>
          </cell>
          <cell r="C72" t="str">
            <v>0808</v>
          </cell>
          <cell r="D72" t="str">
            <v>GENERAL GOVERNMENT</v>
          </cell>
          <cell r="E72" t="str">
            <v/>
          </cell>
          <cell r="F72" t="str">
            <v>0000</v>
          </cell>
          <cell r="G72" t="str">
            <v>0000</v>
          </cell>
          <cell r="H72" t="str">
            <v>0000</v>
          </cell>
          <cell r="I72" t="str">
            <v>0000</v>
          </cell>
          <cell r="J72" t="str">
            <v>10/24/1995</v>
          </cell>
          <cell r="K72" t="str">
            <v>00/00/0000</v>
          </cell>
        </row>
        <row r="73">
          <cell r="A73" t="str">
            <v>0850</v>
          </cell>
          <cell r="B73" t="str">
            <v>CAL STATE LOTTERY COMMISSION</v>
          </cell>
          <cell r="C73" t="str">
            <v>0808</v>
          </cell>
          <cell r="D73" t="str">
            <v>GENERAL GOVERNMENT</v>
          </cell>
          <cell r="E73" t="str">
            <v/>
          </cell>
          <cell r="F73" t="str">
            <v>0000</v>
          </cell>
          <cell r="G73" t="str">
            <v>0000</v>
          </cell>
          <cell r="H73" t="str">
            <v>0000</v>
          </cell>
          <cell r="I73" t="str">
            <v>0000</v>
          </cell>
          <cell r="J73" t="str">
            <v>07/11/2006</v>
          </cell>
          <cell r="K73" t="str">
            <v>00/00/1999</v>
          </cell>
        </row>
        <row r="74">
          <cell r="A74" t="str">
            <v>0855</v>
          </cell>
          <cell r="B74" t="str">
            <v>GAMBLING CONTROL COMMISSION</v>
          </cell>
          <cell r="C74" t="str">
            <v>0808</v>
          </cell>
          <cell r="D74" t="str">
            <v>GENERAL GOVERNMENT</v>
          </cell>
          <cell r="E74" t="str">
            <v/>
          </cell>
          <cell r="F74" t="str">
            <v>0000</v>
          </cell>
          <cell r="G74" t="str">
            <v>0000</v>
          </cell>
          <cell r="H74" t="str">
            <v>0000</v>
          </cell>
          <cell r="I74" t="str">
            <v>0000</v>
          </cell>
          <cell r="J74" t="str">
            <v>08/19/2016</v>
          </cell>
          <cell r="K74" t="str">
            <v>00/00/0000</v>
          </cell>
        </row>
        <row r="75">
          <cell r="A75" t="str">
            <v>0860</v>
          </cell>
          <cell r="B75" t="str">
            <v>STATE BOARD OF EQUALIZATION</v>
          </cell>
          <cell r="C75" t="str">
            <v>0808</v>
          </cell>
          <cell r="D75" t="str">
            <v>GENERAL GOVERNMENT</v>
          </cell>
          <cell r="E75" t="str">
            <v/>
          </cell>
          <cell r="F75" t="str">
            <v>0000</v>
          </cell>
          <cell r="G75" t="str">
            <v>0000</v>
          </cell>
          <cell r="H75" t="str">
            <v>0000</v>
          </cell>
          <cell r="I75" t="str">
            <v>0000</v>
          </cell>
          <cell r="J75" t="str">
            <v>04/04/1984</v>
          </cell>
          <cell r="K75" t="str">
            <v>00/00/0000</v>
          </cell>
        </row>
        <row r="76">
          <cell r="A76" t="str">
            <v>0870</v>
          </cell>
          <cell r="B76" t="str">
            <v>OFFICE OF TAX APPEALS</v>
          </cell>
          <cell r="C76" t="str">
            <v>0808</v>
          </cell>
          <cell r="D76" t="str">
            <v>GENERAL GOVERNMENT</v>
          </cell>
          <cell r="E76" t="str">
            <v/>
          </cell>
          <cell r="F76" t="str">
            <v>0000</v>
          </cell>
          <cell r="G76" t="str">
            <v>0000</v>
          </cell>
          <cell r="H76" t="str">
            <v>0000</v>
          </cell>
          <cell r="I76" t="str">
            <v>0000</v>
          </cell>
          <cell r="J76" t="str">
            <v>08/06/2018</v>
          </cell>
          <cell r="K76" t="str">
            <v>00/00/0000</v>
          </cell>
        </row>
        <row r="77">
          <cell r="A77" t="str">
            <v>0890</v>
          </cell>
          <cell r="B77" t="str">
            <v>SECRETARY OF STATE</v>
          </cell>
          <cell r="C77" t="str">
            <v>0808</v>
          </cell>
          <cell r="D77" t="str">
            <v>GENERAL GOVERNMENT</v>
          </cell>
          <cell r="E77" t="str">
            <v/>
          </cell>
          <cell r="F77" t="str">
            <v>0000</v>
          </cell>
          <cell r="G77" t="str">
            <v>0000</v>
          </cell>
          <cell r="H77" t="str">
            <v>0000</v>
          </cell>
          <cell r="I77" t="str">
            <v>0000</v>
          </cell>
          <cell r="J77" t="str">
            <v>04/04/1984</v>
          </cell>
          <cell r="K77" t="str">
            <v>00/00/0000</v>
          </cell>
        </row>
        <row r="78">
          <cell r="A78" t="str">
            <v>0911</v>
          </cell>
          <cell r="B78" t="str">
            <v>CITIZENS REDISTRICTING COMM</v>
          </cell>
          <cell r="C78" t="str">
            <v>0808</v>
          </cell>
          <cell r="D78" t="str">
            <v>GENERAL GOVERNMENT</v>
          </cell>
          <cell r="E78" t="str">
            <v/>
          </cell>
          <cell r="F78" t="str">
            <v>0000</v>
          </cell>
          <cell r="G78" t="str">
            <v>0000</v>
          </cell>
          <cell r="H78" t="str">
            <v>0000</v>
          </cell>
          <cell r="I78" t="str">
            <v>0000</v>
          </cell>
          <cell r="J78" t="str">
            <v>08/25/2010</v>
          </cell>
          <cell r="K78" t="str">
            <v>00/00/0000</v>
          </cell>
        </row>
        <row r="79">
          <cell r="A79" t="str">
            <v>0950</v>
          </cell>
          <cell r="B79" t="str">
            <v>STATE TREASURER</v>
          </cell>
          <cell r="C79" t="str">
            <v>0808</v>
          </cell>
          <cell r="D79" t="str">
            <v>GENERAL GOVERNMENT</v>
          </cell>
          <cell r="E79" t="str">
            <v/>
          </cell>
          <cell r="F79" t="str">
            <v>0000</v>
          </cell>
          <cell r="G79" t="str">
            <v>0000</v>
          </cell>
          <cell r="H79" t="str">
            <v>0000</v>
          </cell>
          <cell r="I79" t="str">
            <v>0000</v>
          </cell>
          <cell r="J79" t="str">
            <v>04/18/1988</v>
          </cell>
          <cell r="K79" t="str">
            <v>00/00/1999</v>
          </cell>
        </row>
        <row r="80">
          <cell r="A80" t="str">
            <v>0953</v>
          </cell>
          <cell r="B80" t="str">
            <v>LOCAL AGY INDEBTEDNSS LOAN PGM</v>
          </cell>
          <cell r="C80" t="str">
            <v>0808</v>
          </cell>
          <cell r="D80" t="str">
            <v>GENERAL GOVERNMENT</v>
          </cell>
          <cell r="E80" t="str">
            <v/>
          </cell>
          <cell r="F80" t="str">
            <v>0000</v>
          </cell>
          <cell r="G80" t="str">
            <v>0000</v>
          </cell>
          <cell r="H80" t="str">
            <v>0000</v>
          </cell>
          <cell r="I80" t="str">
            <v>0000</v>
          </cell>
          <cell r="J80" t="str">
            <v>07/11/2006</v>
          </cell>
          <cell r="K80" t="str">
            <v>00/00/0000</v>
          </cell>
        </row>
        <row r="81">
          <cell r="A81" t="str">
            <v>0954</v>
          </cell>
          <cell r="B81" t="str">
            <v>SCHOLARSHARE INVESTMENT BOARD</v>
          </cell>
          <cell r="C81" t="str">
            <v>0810</v>
          </cell>
          <cell r="D81" t="str">
            <v>EDUCATION</v>
          </cell>
          <cell r="E81" t="str">
            <v/>
          </cell>
          <cell r="F81" t="str">
            <v>0000</v>
          </cell>
          <cell r="G81" t="str">
            <v>0000</v>
          </cell>
          <cell r="H81" t="str">
            <v>0000</v>
          </cell>
          <cell r="I81" t="str">
            <v>0000</v>
          </cell>
          <cell r="J81" t="str">
            <v>07/08/2016</v>
          </cell>
          <cell r="K81" t="str">
            <v>00/00/0000</v>
          </cell>
        </row>
        <row r="82">
          <cell r="A82" t="str">
            <v>0955</v>
          </cell>
          <cell r="B82" t="str">
            <v>CALIF REVENUE BOND FINAN AU</v>
          </cell>
          <cell r="C82" t="str">
            <v>0808</v>
          </cell>
          <cell r="D82" t="str">
            <v>GENERAL GOVERNMENT</v>
          </cell>
          <cell r="E82" t="str">
            <v/>
          </cell>
          <cell r="F82" t="str">
            <v>0000</v>
          </cell>
          <cell r="G82" t="str">
            <v>0000</v>
          </cell>
          <cell r="H82" t="str">
            <v>0000</v>
          </cell>
          <cell r="I82" t="str">
            <v>0000</v>
          </cell>
          <cell r="J82" t="str">
            <v>07/11/2006</v>
          </cell>
          <cell r="K82" t="str">
            <v>00/00/0000</v>
          </cell>
        </row>
        <row r="83">
          <cell r="A83" t="str">
            <v>0956</v>
          </cell>
          <cell r="B83" t="str">
            <v>DEBT ADVISORY COMMISSION</v>
          </cell>
          <cell r="C83" t="str">
            <v>0808</v>
          </cell>
          <cell r="D83" t="str">
            <v>GENERAL GOVERNMENT</v>
          </cell>
          <cell r="E83" t="str">
            <v/>
          </cell>
          <cell r="F83" t="str">
            <v>0000</v>
          </cell>
          <cell r="G83" t="str">
            <v>0000</v>
          </cell>
          <cell r="H83" t="str">
            <v>0000</v>
          </cell>
          <cell r="I83" t="str">
            <v>0000</v>
          </cell>
          <cell r="J83" t="str">
            <v>07/11/2006</v>
          </cell>
          <cell r="K83" t="str">
            <v>00/00/0000</v>
          </cell>
        </row>
        <row r="84">
          <cell r="A84" t="str">
            <v>0959</v>
          </cell>
          <cell r="B84" t="str">
            <v>CA DEBT LIMIT ALLOCATN COMMITE</v>
          </cell>
          <cell r="C84" t="str">
            <v>0808</v>
          </cell>
          <cell r="D84" t="str">
            <v>GENERAL GOVERNMENT</v>
          </cell>
          <cell r="E84" t="str">
            <v/>
          </cell>
          <cell r="F84" t="str">
            <v>0000</v>
          </cell>
          <cell r="G84" t="str">
            <v>0000</v>
          </cell>
          <cell r="H84" t="str">
            <v>0000</v>
          </cell>
          <cell r="I84" t="str">
            <v>0000</v>
          </cell>
          <cell r="J84" t="str">
            <v>07/11/2006</v>
          </cell>
          <cell r="K84" t="str">
            <v>00/00/0000</v>
          </cell>
        </row>
        <row r="85">
          <cell r="A85" t="str">
            <v>0960</v>
          </cell>
          <cell r="B85" t="str">
            <v>LOCAL AGCY INDEBTEDNESS LN PG</v>
          </cell>
          <cell r="C85" t="str">
            <v>0808</v>
          </cell>
          <cell r="D85" t="str">
            <v>GENERAL GOVERNMENT</v>
          </cell>
          <cell r="E85" t="str">
            <v/>
          </cell>
          <cell r="F85" t="str">
            <v>0000</v>
          </cell>
          <cell r="G85" t="str">
            <v>0000</v>
          </cell>
          <cell r="H85" t="str">
            <v>0000</v>
          </cell>
          <cell r="I85" t="str">
            <v>0000</v>
          </cell>
          <cell r="J85" t="str">
            <v>99/99/9999</v>
          </cell>
          <cell r="K85" t="str">
            <v>07/01/1985</v>
          </cell>
        </row>
        <row r="86">
          <cell r="A86" t="str">
            <v>0962</v>
          </cell>
          <cell r="B86" t="str">
            <v>CAL RAIL PASSENGER FIN COMM</v>
          </cell>
          <cell r="C86" t="str">
            <v>0808</v>
          </cell>
          <cell r="D86" t="str">
            <v>GENERAL GOVERNMENT</v>
          </cell>
          <cell r="E86" t="str">
            <v/>
          </cell>
          <cell r="F86" t="str">
            <v>0000</v>
          </cell>
          <cell r="G86" t="str">
            <v>0000</v>
          </cell>
          <cell r="H86" t="str">
            <v>0000</v>
          </cell>
          <cell r="I86" t="str">
            <v>0000</v>
          </cell>
          <cell r="J86" t="str">
            <v>07/11/2006</v>
          </cell>
          <cell r="K86" t="str">
            <v>00/00/0000</v>
          </cell>
        </row>
        <row r="87">
          <cell r="A87" t="str">
            <v>0964</v>
          </cell>
          <cell r="B87" t="str">
            <v>CA TRANSPORTATION FINANCE AUTH</v>
          </cell>
          <cell r="C87" t="str">
            <v>0808</v>
          </cell>
          <cell r="D87" t="str">
            <v>GENERAL GOVERNMENT</v>
          </cell>
          <cell r="E87" t="str">
            <v/>
          </cell>
          <cell r="F87" t="str">
            <v>0000</v>
          </cell>
          <cell r="G87" t="str">
            <v>0000</v>
          </cell>
          <cell r="H87" t="str">
            <v>0000</v>
          </cell>
          <cell r="I87" t="str">
            <v>0000</v>
          </cell>
          <cell r="J87" t="str">
            <v>08/25/2010</v>
          </cell>
          <cell r="K87" t="str">
            <v>00/00/0000</v>
          </cell>
        </row>
        <row r="88">
          <cell r="A88" t="str">
            <v>0965</v>
          </cell>
          <cell r="B88" t="str">
            <v>CA INDUSTRL DEV FIN ADVRY COMM</v>
          </cell>
          <cell r="C88" t="str">
            <v>0808</v>
          </cell>
          <cell r="D88" t="str">
            <v>GENERAL GOVERNMENT</v>
          </cell>
          <cell r="E88" t="str">
            <v/>
          </cell>
          <cell r="F88" t="str">
            <v>0000</v>
          </cell>
          <cell r="G88" t="str">
            <v>0000</v>
          </cell>
          <cell r="H88" t="str">
            <v>0000</v>
          </cell>
          <cell r="I88" t="str">
            <v>0000</v>
          </cell>
          <cell r="J88" t="str">
            <v>07/11/2006</v>
          </cell>
          <cell r="K88" t="str">
            <v>00/00/0000</v>
          </cell>
        </row>
        <row r="89">
          <cell r="A89" t="str">
            <v>0968</v>
          </cell>
          <cell r="B89" t="str">
            <v>MORTGAGE BOND ALLOC COMMITTEE</v>
          </cell>
          <cell r="C89" t="str">
            <v>0808</v>
          </cell>
          <cell r="D89" t="str">
            <v>GENERAL GOVERNMENT</v>
          </cell>
          <cell r="E89" t="str">
            <v/>
          </cell>
          <cell r="F89" t="str">
            <v>0000</v>
          </cell>
          <cell r="G89" t="str">
            <v>0000</v>
          </cell>
          <cell r="H89" t="str">
            <v>0000</v>
          </cell>
          <cell r="I89" t="str">
            <v>0000</v>
          </cell>
          <cell r="J89" t="str">
            <v>07/11/2006</v>
          </cell>
          <cell r="K89" t="str">
            <v>00/00/0000</v>
          </cell>
        </row>
        <row r="90">
          <cell r="A90" t="str">
            <v>0970</v>
          </cell>
          <cell r="B90" t="str">
            <v>DEBT ADVISORY COMMISSION</v>
          </cell>
          <cell r="C90" t="str">
            <v>0808</v>
          </cell>
          <cell r="D90" t="str">
            <v>GENERAL GOVERNMENT</v>
          </cell>
          <cell r="E90" t="str">
            <v/>
          </cell>
          <cell r="F90" t="str">
            <v>0000</v>
          </cell>
          <cell r="G90" t="str">
            <v>0000</v>
          </cell>
          <cell r="H90" t="str">
            <v>0000</v>
          </cell>
          <cell r="I90" t="str">
            <v>0000</v>
          </cell>
          <cell r="J90" t="str">
            <v>99/99/9999</v>
          </cell>
          <cell r="K90" t="str">
            <v>07/01/1985</v>
          </cell>
        </row>
        <row r="91">
          <cell r="A91" t="str">
            <v>0971</v>
          </cell>
          <cell r="B91" t="str">
            <v>CA ALT ENERGY SOURCE FIN AUTHY</v>
          </cell>
          <cell r="C91" t="str">
            <v>0808</v>
          </cell>
          <cell r="D91" t="str">
            <v>GENERAL GOVERNMENT</v>
          </cell>
          <cell r="E91" t="str">
            <v/>
          </cell>
          <cell r="F91" t="str">
            <v>0000</v>
          </cell>
          <cell r="G91" t="str">
            <v>0000</v>
          </cell>
          <cell r="H91" t="str">
            <v>0000</v>
          </cell>
          <cell r="I91" t="str">
            <v>0000</v>
          </cell>
          <cell r="J91" t="str">
            <v>07/11/2006</v>
          </cell>
          <cell r="K91" t="str">
            <v>00/00/0000</v>
          </cell>
        </row>
        <row r="92">
          <cell r="A92" t="str">
            <v>0974</v>
          </cell>
          <cell r="B92" t="str">
            <v>POLLUTION CONTRL FINANCNG AUTH</v>
          </cell>
          <cell r="C92" t="str">
            <v>0808</v>
          </cell>
          <cell r="D92" t="str">
            <v>GENERAL GOVERNMENT</v>
          </cell>
          <cell r="E92" t="str">
            <v/>
          </cell>
          <cell r="F92" t="str">
            <v>0000</v>
          </cell>
          <cell r="G92" t="str">
            <v>0000</v>
          </cell>
          <cell r="H92" t="str">
            <v>0000</v>
          </cell>
          <cell r="I92" t="str">
            <v>0000</v>
          </cell>
          <cell r="J92" t="str">
            <v>07/11/2006</v>
          </cell>
          <cell r="K92" t="str">
            <v>00/00/0000</v>
          </cell>
        </row>
        <row r="93">
          <cell r="A93" t="str">
            <v>0975</v>
          </cell>
          <cell r="B93" t="str">
            <v>L.A. STATE BLDG AUTHORITY</v>
          </cell>
          <cell r="C93" t="str">
            <v>0808</v>
          </cell>
          <cell r="D93" t="str">
            <v>GENERAL GOVERNMENT</v>
          </cell>
          <cell r="E93" t="str">
            <v/>
          </cell>
          <cell r="F93" t="str">
            <v>0000</v>
          </cell>
          <cell r="G93" t="str">
            <v>0000</v>
          </cell>
          <cell r="H93" t="str">
            <v>0000</v>
          </cell>
          <cell r="I93" t="str">
            <v>0000</v>
          </cell>
          <cell r="J93" t="str">
            <v>07/11/2006</v>
          </cell>
          <cell r="K93" t="str">
            <v>00/00/0000</v>
          </cell>
        </row>
        <row r="94">
          <cell r="A94" t="str">
            <v>0976</v>
          </cell>
          <cell r="B94" t="str">
            <v>CAPITOL AREA DEVELOPMENT AUTH</v>
          </cell>
          <cell r="C94" t="str">
            <v>0808</v>
          </cell>
          <cell r="D94" t="str">
            <v>GENERAL GOVERNMENT</v>
          </cell>
          <cell r="E94" t="str">
            <v/>
          </cell>
          <cell r="F94" t="str">
            <v>0000</v>
          </cell>
          <cell r="G94" t="str">
            <v>0000</v>
          </cell>
          <cell r="H94" t="str">
            <v>0000</v>
          </cell>
          <cell r="I94" t="str">
            <v>0000</v>
          </cell>
          <cell r="J94" t="str">
            <v>07/11/2006</v>
          </cell>
          <cell r="K94" t="str">
            <v>00/00/0000</v>
          </cell>
        </row>
        <row r="95">
          <cell r="A95" t="str">
            <v>0977</v>
          </cell>
          <cell r="B95" t="str">
            <v>CA HEALTH FACILITIES FIN AUTH</v>
          </cell>
          <cell r="C95" t="str">
            <v>0808</v>
          </cell>
          <cell r="D95" t="str">
            <v>GENERAL GOVERNMENT</v>
          </cell>
          <cell r="E95" t="str">
            <v/>
          </cell>
          <cell r="F95" t="str">
            <v>0000</v>
          </cell>
          <cell r="G95" t="str">
            <v>0000</v>
          </cell>
          <cell r="H95" t="str">
            <v>0000</v>
          </cell>
          <cell r="I95" t="str">
            <v>0000</v>
          </cell>
          <cell r="J95" t="str">
            <v>07/11/2006</v>
          </cell>
          <cell r="K95" t="str">
            <v>00/00/0000</v>
          </cell>
        </row>
        <row r="96">
          <cell r="A96" t="str">
            <v>0978</v>
          </cell>
          <cell r="B96" t="str">
            <v>S.F. STATE BLDG AUTHORITY</v>
          </cell>
          <cell r="C96" t="str">
            <v>0808</v>
          </cell>
          <cell r="D96" t="str">
            <v>GENERAL GOVERNMENT</v>
          </cell>
          <cell r="E96" t="str">
            <v/>
          </cell>
          <cell r="F96" t="str">
            <v>0000</v>
          </cell>
          <cell r="G96" t="str">
            <v>0000</v>
          </cell>
          <cell r="H96" t="str">
            <v>0000</v>
          </cell>
          <cell r="I96" t="str">
            <v>0000</v>
          </cell>
          <cell r="J96" t="str">
            <v>07/11/2006</v>
          </cell>
          <cell r="K96" t="str">
            <v>00/00/0000</v>
          </cell>
        </row>
        <row r="97">
          <cell r="A97" t="str">
            <v>0979</v>
          </cell>
          <cell r="B97" t="str">
            <v>OAKLAND JOINT POWERS AUTHORITY</v>
          </cell>
          <cell r="C97" t="str">
            <v>0808</v>
          </cell>
          <cell r="D97" t="str">
            <v>GENERAL GOVERNMENT</v>
          </cell>
          <cell r="E97" t="str">
            <v/>
          </cell>
          <cell r="F97" t="str">
            <v>0000</v>
          </cell>
          <cell r="G97" t="str">
            <v>0000</v>
          </cell>
          <cell r="H97" t="str">
            <v>0000</v>
          </cell>
          <cell r="I97" t="str">
            <v>0000</v>
          </cell>
          <cell r="J97" t="str">
            <v>10/24/1995</v>
          </cell>
          <cell r="K97" t="str">
            <v>00/00/0000</v>
          </cell>
        </row>
        <row r="98">
          <cell r="A98" t="str">
            <v>0980</v>
          </cell>
          <cell r="B98" t="str">
            <v>CAL RAIL PASSENGER FIN COMM</v>
          </cell>
          <cell r="C98" t="str">
            <v>0808</v>
          </cell>
          <cell r="D98" t="str">
            <v>GENERAL GOVERNMENT</v>
          </cell>
          <cell r="E98" t="str">
            <v/>
          </cell>
          <cell r="F98" t="str">
            <v>0000</v>
          </cell>
          <cell r="G98" t="str">
            <v>0000</v>
          </cell>
          <cell r="H98" t="str">
            <v>0000</v>
          </cell>
          <cell r="I98" t="str">
            <v>0000</v>
          </cell>
          <cell r="J98" t="str">
            <v>99/99/9999</v>
          </cell>
          <cell r="K98" t="str">
            <v>07/01/1985</v>
          </cell>
        </row>
        <row r="99">
          <cell r="A99" t="str">
            <v>0981</v>
          </cell>
          <cell r="B99" t="str">
            <v>CALIFORNIA ABLE ACT BOARD</v>
          </cell>
          <cell r="C99" t="str">
            <v>0808</v>
          </cell>
          <cell r="D99" t="str">
            <v>CALIFORNIA ABLE ACT BOARD</v>
          </cell>
          <cell r="E99" t="str">
            <v/>
          </cell>
          <cell r="F99" t="str">
            <v>0000</v>
          </cell>
          <cell r="G99" t="str">
            <v>0000</v>
          </cell>
          <cell r="H99" t="str">
            <v>0000</v>
          </cell>
          <cell r="I99" t="str">
            <v>0000</v>
          </cell>
          <cell r="J99" t="str">
            <v>08/10/2017</v>
          </cell>
          <cell r="K99" t="str">
            <v>00/00/0000</v>
          </cell>
        </row>
        <row r="100">
          <cell r="A100" t="str">
            <v>0983</v>
          </cell>
          <cell r="B100" t="str">
            <v>CA URBN WTRFRNT AREA RES FIN</v>
          </cell>
          <cell r="C100" t="str">
            <v>0808</v>
          </cell>
          <cell r="D100" t="str">
            <v>GENERAL GOVERNMENT</v>
          </cell>
          <cell r="E100" t="str">
            <v/>
          </cell>
          <cell r="F100" t="str">
            <v>0000</v>
          </cell>
          <cell r="G100" t="str">
            <v>0000</v>
          </cell>
          <cell r="H100" t="str">
            <v>0000</v>
          </cell>
          <cell r="I100" t="str">
            <v>0000</v>
          </cell>
          <cell r="J100" t="str">
            <v>07/11/2006</v>
          </cell>
          <cell r="K100" t="str">
            <v>00/00/0000</v>
          </cell>
        </row>
        <row r="101">
          <cell r="A101" t="str">
            <v>0984</v>
          </cell>
          <cell r="B101" t="str">
            <v>SECURE CHOICE RETIRE SAVINGS I</v>
          </cell>
          <cell r="C101" t="str">
            <v>0808</v>
          </cell>
          <cell r="D101" t="str">
            <v>GENERAL GOVERNMENT</v>
          </cell>
          <cell r="E101" t="str">
            <v/>
          </cell>
          <cell r="F101" t="str">
            <v>0000</v>
          </cell>
          <cell r="G101" t="str">
            <v>0000</v>
          </cell>
          <cell r="H101" t="str">
            <v>0000</v>
          </cell>
          <cell r="I101" t="str">
            <v>0000</v>
          </cell>
          <cell r="J101" t="str">
            <v>09/29/2014</v>
          </cell>
          <cell r="K101" t="str">
            <v>00/00/0000</v>
          </cell>
        </row>
        <row r="102">
          <cell r="A102" t="str">
            <v>0985</v>
          </cell>
          <cell r="B102" t="str">
            <v>CA SCHOOL FINANCE AUTHORITY</v>
          </cell>
          <cell r="C102" t="str">
            <v>0808</v>
          </cell>
          <cell r="D102" t="str">
            <v>GENERAL GOVERNMENT</v>
          </cell>
          <cell r="E102" t="str">
            <v/>
          </cell>
          <cell r="F102" t="str">
            <v>0000</v>
          </cell>
          <cell r="G102" t="str">
            <v>0000</v>
          </cell>
          <cell r="H102" t="str">
            <v>0000</v>
          </cell>
          <cell r="I102" t="str">
            <v>0000</v>
          </cell>
          <cell r="J102" t="str">
            <v>08/19/2016</v>
          </cell>
          <cell r="K102" t="str">
            <v>00/00/0000</v>
          </cell>
        </row>
        <row r="103">
          <cell r="A103" t="str">
            <v>0986</v>
          </cell>
          <cell r="B103" t="str">
            <v>CAL STUDENT LOAN AUTHORITY</v>
          </cell>
          <cell r="C103" t="str">
            <v>0808</v>
          </cell>
          <cell r="D103" t="str">
            <v>GENERAL GOVERNMENT</v>
          </cell>
          <cell r="E103" t="str">
            <v/>
          </cell>
          <cell r="F103" t="str">
            <v>0000</v>
          </cell>
          <cell r="G103" t="str">
            <v>0000</v>
          </cell>
          <cell r="H103" t="str">
            <v>0000</v>
          </cell>
          <cell r="I103" t="str">
            <v>0000</v>
          </cell>
          <cell r="J103" t="str">
            <v>07/11/2006</v>
          </cell>
          <cell r="K103" t="str">
            <v>00/00/0000</v>
          </cell>
        </row>
        <row r="104">
          <cell r="A104" t="str">
            <v>0989</v>
          </cell>
          <cell r="B104" t="str">
            <v>CAL EDUC FACILITIES AUTHORITY</v>
          </cell>
          <cell r="C104" t="str">
            <v>0808</v>
          </cell>
          <cell r="D104" t="str">
            <v>GENERAL GOVERNMENT</v>
          </cell>
          <cell r="E104" t="str">
            <v/>
          </cell>
          <cell r="F104" t="str">
            <v>0000</v>
          </cell>
          <cell r="G104" t="str">
            <v>0000</v>
          </cell>
          <cell r="H104" t="str">
            <v>0000</v>
          </cell>
          <cell r="I104" t="str">
            <v>0000</v>
          </cell>
          <cell r="J104" t="str">
            <v>07/11/2006</v>
          </cell>
          <cell r="K104" t="str">
            <v>00/00/0000</v>
          </cell>
        </row>
        <row r="105">
          <cell r="A105" t="str">
            <v>0992</v>
          </cell>
          <cell r="B105" t="str">
            <v>HAZARD SUB CLEANUP FIN AUTH</v>
          </cell>
          <cell r="C105" t="str">
            <v>0808</v>
          </cell>
          <cell r="D105" t="str">
            <v>GENERAL GOVERNMENT</v>
          </cell>
          <cell r="E105" t="str">
            <v/>
          </cell>
          <cell r="F105" t="str">
            <v>0000</v>
          </cell>
          <cell r="G105" t="str">
            <v>0000</v>
          </cell>
          <cell r="H105" t="str">
            <v>0000</v>
          </cell>
          <cell r="I105" t="str">
            <v>0000</v>
          </cell>
          <cell r="J105" t="str">
            <v>99/99/9999</v>
          </cell>
          <cell r="K105" t="str">
            <v>00/00/0000</v>
          </cell>
        </row>
        <row r="106">
          <cell r="A106" t="str">
            <v>0994</v>
          </cell>
          <cell r="B106" t="str">
            <v>CA.COMM.TO PROMOTE SELF-ESTEEM</v>
          </cell>
          <cell r="C106" t="str">
            <v>0808</v>
          </cell>
          <cell r="D106" t="str">
            <v>GENERAL GOVERNMENT</v>
          </cell>
          <cell r="E106" t="str">
            <v/>
          </cell>
          <cell r="F106" t="str">
            <v>0000</v>
          </cell>
          <cell r="G106" t="str">
            <v>0000</v>
          </cell>
          <cell r="H106" t="str">
            <v>0000</v>
          </cell>
          <cell r="I106" t="str">
            <v>0000</v>
          </cell>
          <cell r="J106" t="str">
            <v>07/11/2006</v>
          </cell>
          <cell r="K106" t="str">
            <v>00/00/1999</v>
          </cell>
        </row>
        <row r="107">
          <cell r="A107" t="str">
            <v>1000</v>
          </cell>
          <cell r="B107" t="str">
            <v>STATE AND CONSUMER SERVICES</v>
          </cell>
          <cell r="C107" t="str">
            <v>0825</v>
          </cell>
          <cell r="D107" t="str">
            <v>BUS, CONSUMER SERV, HOUSING</v>
          </cell>
          <cell r="E107" t="str">
            <v/>
          </cell>
          <cell r="F107" t="str">
            <v>0000</v>
          </cell>
          <cell r="G107" t="str">
            <v>0000</v>
          </cell>
          <cell r="H107" t="str">
            <v>0000</v>
          </cell>
          <cell r="I107" t="str">
            <v>0000</v>
          </cell>
          <cell r="J107" t="str">
            <v>07/08/2016</v>
          </cell>
          <cell r="K107" t="str">
            <v>00/00/0000</v>
          </cell>
        </row>
        <row r="108">
          <cell r="A108" t="str">
            <v>1045</v>
          </cell>
          <cell r="B108" t="str">
            <v>CANNABIS CONTROL APPEALS PANEL</v>
          </cell>
          <cell r="C108" t="str">
            <v>0825</v>
          </cell>
          <cell r="D108" t="str">
            <v>BUS, CONSUMER SERV, HOUSING</v>
          </cell>
          <cell r="E108" t="str">
            <v/>
          </cell>
          <cell r="F108" t="str">
            <v>0000</v>
          </cell>
          <cell r="G108" t="str">
            <v>0000</v>
          </cell>
          <cell r="H108" t="str">
            <v>0000</v>
          </cell>
          <cell r="I108" t="str">
            <v>0000</v>
          </cell>
          <cell r="J108" t="str">
            <v>08/06/2018</v>
          </cell>
          <cell r="K108" t="str">
            <v>00/00/0000</v>
          </cell>
        </row>
        <row r="109">
          <cell r="A109" t="str">
            <v>1108</v>
          </cell>
          <cell r="B109" t="str">
            <v>CALIFORNIA AEROSPACE COMM.</v>
          </cell>
          <cell r="C109" t="str">
            <v>0825</v>
          </cell>
          <cell r="D109" t="str">
            <v>BUS, CONSUMER SERV, HOUSING</v>
          </cell>
          <cell r="E109" t="str">
            <v/>
          </cell>
          <cell r="F109" t="str">
            <v>0000</v>
          </cell>
          <cell r="G109" t="str">
            <v>0000</v>
          </cell>
          <cell r="H109" t="str">
            <v>0000</v>
          </cell>
          <cell r="I109" t="str">
            <v>0000</v>
          </cell>
          <cell r="J109" t="str">
            <v>07/08/2016</v>
          </cell>
          <cell r="K109" t="str">
            <v>00/00/0000</v>
          </cell>
        </row>
        <row r="110">
          <cell r="A110" t="str">
            <v>1110</v>
          </cell>
          <cell r="B110" t="str">
            <v>DEPT OF CONSUMER AFFAIRS</v>
          </cell>
          <cell r="C110" t="str">
            <v>0825</v>
          </cell>
          <cell r="D110" t="str">
            <v>BUS, CONSUMER SERV, HOUSING</v>
          </cell>
          <cell r="E110" t="str">
            <v/>
          </cell>
          <cell r="F110" t="str">
            <v>0000</v>
          </cell>
          <cell r="G110" t="str">
            <v>0000</v>
          </cell>
          <cell r="H110" t="str">
            <v>0000</v>
          </cell>
          <cell r="I110" t="str">
            <v>0000</v>
          </cell>
          <cell r="J110" t="str">
            <v>07/08/2016</v>
          </cell>
          <cell r="K110" t="str">
            <v>00/00/0000</v>
          </cell>
        </row>
        <row r="111">
          <cell r="A111" t="str">
            <v>1111</v>
          </cell>
          <cell r="B111" t="str">
            <v>DEPT OF CONSUMER AFFAIRS</v>
          </cell>
          <cell r="C111" t="str">
            <v>0825</v>
          </cell>
          <cell r="D111" t="str">
            <v>BUS, CONSUMER SERV, HOUSING</v>
          </cell>
          <cell r="E111" t="str">
            <v/>
          </cell>
          <cell r="F111" t="str">
            <v>0000</v>
          </cell>
          <cell r="G111" t="str">
            <v>0000</v>
          </cell>
          <cell r="H111" t="str">
            <v>0000</v>
          </cell>
          <cell r="I111" t="str">
            <v>0000</v>
          </cell>
          <cell r="J111" t="str">
            <v>07/08/2016</v>
          </cell>
          <cell r="K111" t="str">
            <v>00/00/0000</v>
          </cell>
        </row>
        <row r="112">
          <cell r="A112" t="str">
            <v>1115</v>
          </cell>
          <cell r="B112" t="str">
            <v>DEPARTMENT OF CANNABIS CONTROL</v>
          </cell>
          <cell r="C112" t="str">
            <v>0825</v>
          </cell>
          <cell r="D112" t="str">
            <v>BUS, CONSUMER SERV, HOUSING</v>
          </cell>
          <cell r="E112" t="str">
            <v/>
          </cell>
          <cell r="F112" t="str">
            <v>0000</v>
          </cell>
          <cell r="G112" t="str">
            <v>0000</v>
          </cell>
          <cell r="H112" t="str">
            <v>0000</v>
          </cell>
          <cell r="I112" t="str">
            <v>0000</v>
          </cell>
          <cell r="J112" t="str">
            <v>07/14/2023</v>
          </cell>
          <cell r="K112" t="str">
            <v>00/00/0000</v>
          </cell>
        </row>
        <row r="113">
          <cell r="A113" t="str">
            <v>1120</v>
          </cell>
          <cell r="B113" t="str">
            <v>BOARD OF ACCOUNTANCY</v>
          </cell>
          <cell r="C113" t="str">
            <v>0825</v>
          </cell>
          <cell r="D113" t="str">
            <v>BUS, CONSUMER SERV, HOUSING</v>
          </cell>
          <cell r="E113" t="str">
            <v/>
          </cell>
          <cell r="F113" t="str">
            <v>0000</v>
          </cell>
          <cell r="G113" t="str">
            <v>0000</v>
          </cell>
          <cell r="H113" t="str">
            <v>0000</v>
          </cell>
          <cell r="I113" t="str">
            <v>0000</v>
          </cell>
          <cell r="J113" t="str">
            <v>07/08/2016</v>
          </cell>
          <cell r="K113" t="str">
            <v>00/00/1999</v>
          </cell>
        </row>
        <row r="114">
          <cell r="A114" t="str">
            <v>1130</v>
          </cell>
          <cell r="B114" t="str">
            <v>BD OF ARCHITECTURAL EXAMINERS</v>
          </cell>
          <cell r="C114" t="str">
            <v>0825</v>
          </cell>
          <cell r="D114" t="str">
            <v>BUS, CONSUMER SERV, HOUSING</v>
          </cell>
          <cell r="E114" t="str">
            <v/>
          </cell>
          <cell r="F114" t="str">
            <v>0000</v>
          </cell>
          <cell r="G114" t="str">
            <v>0000</v>
          </cell>
          <cell r="H114" t="str">
            <v>0000</v>
          </cell>
          <cell r="I114" t="str">
            <v>0000</v>
          </cell>
          <cell r="J114" t="str">
            <v>07/08/2016</v>
          </cell>
          <cell r="K114" t="str">
            <v>00/00/1999</v>
          </cell>
        </row>
        <row r="115">
          <cell r="A115" t="str">
            <v>1140</v>
          </cell>
          <cell r="B115" t="str">
            <v>STATE ATHLETIC COMMISSION</v>
          </cell>
          <cell r="C115" t="str">
            <v>0825</v>
          </cell>
          <cell r="D115" t="str">
            <v>BUS, CONSUMER SERV, HOUSING</v>
          </cell>
          <cell r="E115" t="str">
            <v/>
          </cell>
          <cell r="F115" t="str">
            <v>0000</v>
          </cell>
          <cell r="G115" t="str">
            <v>0000</v>
          </cell>
          <cell r="H115" t="str">
            <v>0000</v>
          </cell>
          <cell r="I115" t="str">
            <v>0000</v>
          </cell>
          <cell r="J115" t="str">
            <v>07/08/2016</v>
          </cell>
          <cell r="K115" t="str">
            <v>00/00/1999</v>
          </cell>
        </row>
        <row r="116">
          <cell r="A116" t="str">
            <v>1150</v>
          </cell>
          <cell r="B116" t="str">
            <v>BUREAU OF AUTOMOTIVE REPAIR</v>
          </cell>
          <cell r="C116" t="str">
            <v>0825</v>
          </cell>
          <cell r="D116" t="str">
            <v>BUS, CONSUMER SERV, HOUSING</v>
          </cell>
          <cell r="E116" t="str">
            <v/>
          </cell>
          <cell r="F116" t="str">
            <v>0000</v>
          </cell>
          <cell r="G116" t="str">
            <v>0000</v>
          </cell>
          <cell r="H116" t="str">
            <v>0000</v>
          </cell>
          <cell r="I116" t="str">
            <v>0000</v>
          </cell>
          <cell r="J116" t="str">
            <v>07/08/2016</v>
          </cell>
          <cell r="K116" t="str">
            <v>00/00/1999</v>
          </cell>
        </row>
        <row r="117">
          <cell r="A117" t="str">
            <v>1160</v>
          </cell>
          <cell r="B117" t="str">
            <v>BOARD OF BARBER EXAMINERS</v>
          </cell>
          <cell r="C117" t="str">
            <v>0825</v>
          </cell>
          <cell r="D117" t="str">
            <v>BUS, CONSUMER SERV, HOUSING</v>
          </cell>
          <cell r="E117" t="str">
            <v/>
          </cell>
          <cell r="F117" t="str">
            <v>0000</v>
          </cell>
          <cell r="G117" t="str">
            <v>0000</v>
          </cell>
          <cell r="H117" t="str">
            <v>0000</v>
          </cell>
          <cell r="I117" t="str">
            <v>0000</v>
          </cell>
          <cell r="J117" t="str">
            <v>07/08/2016</v>
          </cell>
          <cell r="K117" t="str">
            <v>00/00/1999</v>
          </cell>
        </row>
        <row r="118">
          <cell r="A118" t="str">
            <v>1165</v>
          </cell>
          <cell r="B118" t="str">
            <v>BD OF BARBERING &amp; COSMETOLOGY</v>
          </cell>
          <cell r="C118" t="str">
            <v>0825</v>
          </cell>
          <cell r="D118" t="str">
            <v>BUS, CONSUMER SERV, HOUSING</v>
          </cell>
          <cell r="E118" t="str">
            <v/>
          </cell>
          <cell r="F118" t="str">
            <v>0000</v>
          </cell>
          <cell r="G118" t="str">
            <v>0000</v>
          </cell>
          <cell r="H118" t="str">
            <v>0000</v>
          </cell>
          <cell r="I118" t="str">
            <v>0000</v>
          </cell>
          <cell r="J118" t="str">
            <v>07/08/2016</v>
          </cell>
          <cell r="K118" t="str">
            <v>00/00/0000</v>
          </cell>
        </row>
        <row r="119">
          <cell r="A119" t="str">
            <v>1170</v>
          </cell>
          <cell r="B119" t="str">
            <v>BD OF BEHAVIORAL SCIENCE EXAM</v>
          </cell>
          <cell r="C119" t="str">
            <v>0825</v>
          </cell>
          <cell r="D119" t="str">
            <v>BUS, CONSUMER SERV, HOUSING</v>
          </cell>
          <cell r="E119" t="str">
            <v/>
          </cell>
          <cell r="F119" t="str">
            <v>0000</v>
          </cell>
          <cell r="G119" t="str">
            <v>0000</v>
          </cell>
          <cell r="H119" t="str">
            <v>0000</v>
          </cell>
          <cell r="I119" t="str">
            <v>0000</v>
          </cell>
          <cell r="J119" t="str">
            <v>07/08/2016</v>
          </cell>
          <cell r="K119" t="str">
            <v>00/00/1999</v>
          </cell>
        </row>
        <row r="120">
          <cell r="A120" t="str">
            <v>1180</v>
          </cell>
          <cell r="B120" t="str">
            <v>CEMETERY BOARD</v>
          </cell>
          <cell r="C120" t="str">
            <v>0825</v>
          </cell>
          <cell r="D120" t="str">
            <v>BUS, CONSUMER SERV, HOUSING</v>
          </cell>
          <cell r="E120" t="str">
            <v/>
          </cell>
          <cell r="F120" t="str">
            <v>0000</v>
          </cell>
          <cell r="G120" t="str">
            <v>0000</v>
          </cell>
          <cell r="H120" t="str">
            <v>0000</v>
          </cell>
          <cell r="I120" t="str">
            <v>0000</v>
          </cell>
          <cell r="J120" t="str">
            <v>07/08/2016</v>
          </cell>
          <cell r="K120" t="str">
            <v>00/00/1999</v>
          </cell>
        </row>
        <row r="121">
          <cell r="A121" t="str">
            <v>1190</v>
          </cell>
          <cell r="B121" t="str">
            <v>BUR COLLECTION/INVEST SERVICE</v>
          </cell>
          <cell r="C121" t="str">
            <v>0825</v>
          </cell>
          <cell r="D121" t="str">
            <v>BUS, CONSUMER SERV, HOUSING</v>
          </cell>
          <cell r="E121" t="str">
            <v/>
          </cell>
          <cell r="F121" t="str">
            <v>0000</v>
          </cell>
          <cell r="G121" t="str">
            <v>0000</v>
          </cell>
          <cell r="H121" t="str">
            <v>0000</v>
          </cell>
          <cell r="I121" t="str">
            <v>0000</v>
          </cell>
          <cell r="J121" t="str">
            <v>07/08/2016</v>
          </cell>
          <cell r="K121" t="str">
            <v>00/00/0000</v>
          </cell>
        </row>
        <row r="122">
          <cell r="A122" t="str">
            <v>1200</v>
          </cell>
          <cell r="B122" t="str">
            <v>BUREAU OF COLLECTION AGENCIES</v>
          </cell>
          <cell r="C122" t="str">
            <v>0825</v>
          </cell>
          <cell r="D122" t="str">
            <v>BUS, CONSUMER SERV, HOUSING</v>
          </cell>
          <cell r="E122" t="str">
            <v/>
          </cell>
          <cell r="F122" t="str">
            <v>0000</v>
          </cell>
          <cell r="G122" t="str">
            <v>0000</v>
          </cell>
          <cell r="H122" t="str">
            <v>0000</v>
          </cell>
          <cell r="I122" t="str">
            <v>0000</v>
          </cell>
          <cell r="J122" t="str">
            <v>07/08/2016</v>
          </cell>
          <cell r="K122" t="str">
            <v>00/00/1999</v>
          </cell>
        </row>
        <row r="123">
          <cell r="A123" t="str">
            <v>1210</v>
          </cell>
          <cell r="B123" t="str">
            <v>BUREAU OF PRIVATE INVEST &amp; ADJ</v>
          </cell>
          <cell r="C123" t="str">
            <v>0825</v>
          </cell>
          <cell r="D123" t="str">
            <v>BUS, CONSUMER SERV, HOUSING</v>
          </cell>
          <cell r="E123" t="str">
            <v/>
          </cell>
          <cell r="F123" t="str">
            <v>0000</v>
          </cell>
          <cell r="G123" t="str">
            <v>0000</v>
          </cell>
          <cell r="H123" t="str">
            <v>0000</v>
          </cell>
          <cell r="I123" t="str">
            <v>0000</v>
          </cell>
          <cell r="J123" t="str">
            <v>07/08/2016</v>
          </cell>
          <cell r="K123" t="str">
            <v>00/00/1999</v>
          </cell>
        </row>
        <row r="124">
          <cell r="A124" t="str">
            <v>1220</v>
          </cell>
          <cell r="B124" t="str">
            <v>ST BD OF REGIS CONSTR INSP</v>
          </cell>
          <cell r="C124" t="str">
            <v>0825</v>
          </cell>
          <cell r="D124" t="str">
            <v>BUS, CONSUMER SERV, HOUSING</v>
          </cell>
          <cell r="E124" t="str">
            <v/>
          </cell>
          <cell r="F124" t="str">
            <v>0000</v>
          </cell>
          <cell r="G124" t="str">
            <v>0000</v>
          </cell>
          <cell r="H124" t="str">
            <v>0000</v>
          </cell>
          <cell r="I124" t="str">
            <v>0000</v>
          </cell>
          <cell r="J124" t="str">
            <v>07/08/2016</v>
          </cell>
          <cell r="K124" t="str">
            <v>00/00/0000</v>
          </cell>
        </row>
        <row r="125">
          <cell r="A125" t="str">
            <v>1230</v>
          </cell>
          <cell r="B125" t="str">
            <v>CONTRACTORS LICENSE BOARD</v>
          </cell>
          <cell r="C125" t="str">
            <v>0825</v>
          </cell>
          <cell r="D125" t="str">
            <v>BUS, CONSUMER SERV, HOUSING</v>
          </cell>
          <cell r="E125" t="str">
            <v/>
          </cell>
          <cell r="F125" t="str">
            <v>0000</v>
          </cell>
          <cell r="G125" t="str">
            <v>0000</v>
          </cell>
          <cell r="H125" t="str">
            <v>0000</v>
          </cell>
          <cell r="I125" t="str">
            <v>0000</v>
          </cell>
          <cell r="J125" t="str">
            <v>07/08/2016</v>
          </cell>
          <cell r="K125" t="str">
            <v>00/00/1999</v>
          </cell>
        </row>
        <row r="126">
          <cell r="A126" t="str">
            <v>1240</v>
          </cell>
          <cell r="B126" t="str">
            <v>BOARD OF COSMETOLOGY</v>
          </cell>
          <cell r="C126" t="str">
            <v>0825</v>
          </cell>
          <cell r="D126" t="str">
            <v>BUS, CONSUMER SERV, HOUSING</v>
          </cell>
          <cell r="E126" t="str">
            <v/>
          </cell>
          <cell r="F126" t="str">
            <v>0000</v>
          </cell>
          <cell r="G126" t="str">
            <v>0000</v>
          </cell>
          <cell r="H126" t="str">
            <v>0000</v>
          </cell>
          <cell r="I126" t="str">
            <v>0000</v>
          </cell>
          <cell r="J126" t="str">
            <v>07/08/2016</v>
          </cell>
          <cell r="K126" t="str">
            <v>00/00/1999</v>
          </cell>
        </row>
        <row r="127">
          <cell r="A127" t="str">
            <v>1250</v>
          </cell>
          <cell r="B127" t="str">
            <v>BOARD OF DENTAL EXAMINERS</v>
          </cell>
          <cell r="C127" t="str">
            <v>0825</v>
          </cell>
          <cell r="D127" t="str">
            <v>BUS, CONSUMER SERV, HOUSING</v>
          </cell>
          <cell r="E127" t="str">
            <v/>
          </cell>
          <cell r="F127" t="str">
            <v>0000</v>
          </cell>
          <cell r="G127" t="str">
            <v>0000</v>
          </cell>
          <cell r="H127" t="str">
            <v>0000</v>
          </cell>
          <cell r="I127" t="str">
            <v>0000</v>
          </cell>
          <cell r="J127" t="str">
            <v>10/28/2016</v>
          </cell>
          <cell r="K127" t="str">
            <v>00/00/0000</v>
          </cell>
        </row>
        <row r="128">
          <cell r="A128" t="str">
            <v>1260</v>
          </cell>
          <cell r="B128" t="str">
            <v>BOARD OF DENTISTRY</v>
          </cell>
          <cell r="C128" t="str">
            <v>0825</v>
          </cell>
          <cell r="D128" t="str">
            <v>BUS, CONSUMER SERV, HOUSING</v>
          </cell>
          <cell r="E128" t="str">
            <v/>
          </cell>
          <cell r="F128" t="str">
            <v>0000</v>
          </cell>
          <cell r="G128" t="str">
            <v>0000</v>
          </cell>
          <cell r="H128" t="str">
            <v>0000</v>
          </cell>
          <cell r="I128" t="str">
            <v>0000</v>
          </cell>
          <cell r="J128" t="str">
            <v>10/28/2016</v>
          </cell>
          <cell r="K128" t="str">
            <v>00/00/1999</v>
          </cell>
        </row>
        <row r="129">
          <cell r="A129" t="str">
            <v>1270</v>
          </cell>
          <cell r="B129" t="str">
            <v>BOARD OF DENTAL AUXILIARIES</v>
          </cell>
          <cell r="C129" t="str">
            <v>0825</v>
          </cell>
          <cell r="D129" t="str">
            <v>BUS, CONSUMER SERV, HOUSING</v>
          </cell>
          <cell r="E129" t="str">
            <v/>
          </cell>
          <cell r="F129" t="str">
            <v>0000</v>
          </cell>
          <cell r="G129" t="str">
            <v>0000</v>
          </cell>
          <cell r="H129" t="str">
            <v>0000</v>
          </cell>
          <cell r="I129" t="str">
            <v>0000</v>
          </cell>
          <cell r="J129" t="str">
            <v>10/28/2016</v>
          </cell>
          <cell r="K129" t="str">
            <v>00/00/1999</v>
          </cell>
        </row>
        <row r="130">
          <cell r="A130" t="str">
            <v>1280</v>
          </cell>
          <cell r="B130" t="str">
            <v>BU OF ELECTRON &amp; APPL REPAIR</v>
          </cell>
          <cell r="C130" t="str">
            <v>0825</v>
          </cell>
          <cell r="D130" t="str">
            <v>BUS, CONSUMER SERV, HOUSING</v>
          </cell>
          <cell r="E130" t="str">
            <v/>
          </cell>
          <cell r="F130" t="str">
            <v>0000</v>
          </cell>
          <cell r="G130" t="str">
            <v>0000</v>
          </cell>
          <cell r="H130" t="str">
            <v>0000</v>
          </cell>
          <cell r="I130" t="str">
            <v>0000</v>
          </cell>
          <cell r="J130" t="str">
            <v>07/08/2016</v>
          </cell>
          <cell r="K130" t="str">
            <v>00/00/1999</v>
          </cell>
        </row>
        <row r="131">
          <cell r="A131" t="str">
            <v>1300</v>
          </cell>
          <cell r="B131" t="str">
            <v>BUREAU OF PERSONNEL SERVICES</v>
          </cell>
          <cell r="C131" t="str">
            <v>0825</v>
          </cell>
          <cell r="D131" t="str">
            <v>BUS, CONSUMER SERV, HOUSING</v>
          </cell>
          <cell r="E131" t="str">
            <v/>
          </cell>
          <cell r="F131" t="str">
            <v>0000</v>
          </cell>
          <cell r="G131" t="str">
            <v>0000</v>
          </cell>
          <cell r="H131" t="str">
            <v>0000</v>
          </cell>
          <cell r="I131" t="str">
            <v>0000</v>
          </cell>
          <cell r="J131" t="str">
            <v>07/08/2016</v>
          </cell>
          <cell r="K131" t="str">
            <v>00/00/1999</v>
          </cell>
        </row>
        <row r="132">
          <cell r="A132" t="str">
            <v>1310</v>
          </cell>
          <cell r="B132" t="str">
            <v>NURSES REGISTRY</v>
          </cell>
          <cell r="C132" t="str">
            <v>0825</v>
          </cell>
          <cell r="D132" t="str">
            <v>BUS, CONSUMER SERV, HOUSING</v>
          </cell>
          <cell r="E132" t="str">
            <v/>
          </cell>
          <cell r="F132" t="str">
            <v>0000</v>
          </cell>
          <cell r="G132" t="str">
            <v>0000</v>
          </cell>
          <cell r="H132" t="str">
            <v>0000</v>
          </cell>
          <cell r="I132" t="str">
            <v>0000</v>
          </cell>
          <cell r="J132" t="str">
            <v>07/08/2016</v>
          </cell>
          <cell r="K132" t="str">
            <v>00/00/0000</v>
          </cell>
        </row>
        <row r="133">
          <cell r="A133" t="str">
            <v>1330</v>
          </cell>
          <cell r="B133" t="str">
            <v>BD OF FUNERAL DIR &amp; EMBALMERS</v>
          </cell>
          <cell r="C133" t="str">
            <v>0825</v>
          </cell>
          <cell r="D133" t="str">
            <v>BUS, CONSUMER SERV, HOUSING</v>
          </cell>
          <cell r="E133" t="str">
            <v/>
          </cell>
          <cell r="F133" t="str">
            <v>0000</v>
          </cell>
          <cell r="G133" t="str">
            <v>0000</v>
          </cell>
          <cell r="H133" t="str">
            <v>0000</v>
          </cell>
          <cell r="I133" t="str">
            <v>0000</v>
          </cell>
          <cell r="J133" t="str">
            <v>07/08/2016</v>
          </cell>
          <cell r="K133" t="str">
            <v>00/00/1999</v>
          </cell>
        </row>
        <row r="134">
          <cell r="A134" t="str">
            <v>1340</v>
          </cell>
          <cell r="B134" t="str">
            <v>BD OF REGIS FOR GEOLOGISTS</v>
          </cell>
          <cell r="C134" t="str">
            <v>0825</v>
          </cell>
          <cell r="D134" t="str">
            <v>BUS, CONSUMER SERV, HOUSING</v>
          </cell>
          <cell r="E134" t="str">
            <v/>
          </cell>
          <cell r="F134" t="str">
            <v>0000</v>
          </cell>
          <cell r="G134" t="str">
            <v>0000</v>
          </cell>
          <cell r="H134" t="str">
            <v>0000</v>
          </cell>
          <cell r="I134" t="str">
            <v>0000</v>
          </cell>
          <cell r="J134" t="str">
            <v>07/08/2016</v>
          </cell>
          <cell r="K134" t="str">
            <v>00/00/1999</v>
          </cell>
        </row>
        <row r="135">
          <cell r="A135" t="str">
            <v>1350</v>
          </cell>
          <cell r="B135" t="str">
            <v>BD OF GUIDE DOGS FOR THE BLIND</v>
          </cell>
          <cell r="C135" t="str">
            <v>0825</v>
          </cell>
          <cell r="D135" t="str">
            <v>BUS, CONSUMER SERV, HOUSING</v>
          </cell>
          <cell r="E135" t="str">
            <v/>
          </cell>
          <cell r="F135" t="str">
            <v>0000</v>
          </cell>
          <cell r="G135" t="str">
            <v>0000</v>
          </cell>
          <cell r="H135" t="str">
            <v>0000</v>
          </cell>
          <cell r="I135" t="str">
            <v>0000</v>
          </cell>
          <cell r="J135" t="str">
            <v>07/08/2016</v>
          </cell>
          <cell r="K135" t="str">
            <v>00/00/1999</v>
          </cell>
        </row>
        <row r="136">
          <cell r="A136" t="str">
            <v>1360</v>
          </cell>
          <cell r="B136" t="str">
            <v>BUREAU OF HOME FURNISHING</v>
          </cell>
          <cell r="C136" t="str">
            <v>0825</v>
          </cell>
          <cell r="D136" t="str">
            <v>BUS, CONSUMER SERV, HOUSING</v>
          </cell>
          <cell r="E136" t="str">
            <v/>
          </cell>
          <cell r="F136" t="str">
            <v>0000</v>
          </cell>
          <cell r="G136" t="str">
            <v>0000</v>
          </cell>
          <cell r="H136" t="str">
            <v>0000</v>
          </cell>
          <cell r="I136" t="str">
            <v>0000</v>
          </cell>
          <cell r="J136" t="str">
            <v>07/08/2016</v>
          </cell>
          <cell r="K136" t="str">
            <v>00/00/1999</v>
          </cell>
        </row>
        <row r="137">
          <cell r="A137" t="str">
            <v>1370</v>
          </cell>
          <cell r="B137" t="str">
            <v>BD OF LANDSCAPE ARCHITECTS</v>
          </cell>
          <cell r="C137" t="str">
            <v>0825</v>
          </cell>
          <cell r="D137" t="str">
            <v>BUS, CONSUMER SERV, HOUSING</v>
          </cell>
          <cell r="E137" t="str">
            <v/>
          </cell>
          <cell r="F137" t="str">
            <v>0000</v>
          </cell>
          <cell r="G137" t="str">
            <v>0000</v>
          </cell>
          <cell r="H137" t="str">
            <v>0000</v>
          </cell>
          <cell r="I137" t="str">
            <v>0000</v>
          </cell>
          <cell r="J137" t="str">
            <v>07/08/2016</v>
          </cell>
          <cell r="K137" t="str">
            <v>00/00/1999</v>
          </cell>
        </row>
        <row r="138">
          <cell r="A138" t="str">
            <v>1380</v>
          </cell>
          <cell r="B138" t="str">
            <v>MEDICAL QUALITY ASSURANCE</v>
          </cell>
          <cell r="C138" t="str">
            <v>0825</v>
          </cell>
          <cell r="D138" t="str">
            <v>BUS, CONSUMER SERV, HOUSING</v>
          </cell>
          <cell r="E138" t="str">
            <v/>
          </cell>
          <cell r="F138" t="str">
            <v>0000</v>
          </cell>
          <cell r="G138" t="str">
            <v>0000</v>
          </cell>
          <cell r="H138" t="str">
            <v>0000</v>
          </cell>
          <cell r="I138" t="str">
            <v>0000</v>
          </cell>
          <cell r="J138" t="str">
            <v>11/03/2016</v>
          </cell>
          <cell r="K138" t="str">
            <v>00/00/0000</v>
          </cell>
        </row>
        <row r="139">
          <cell r="A139" t="str">
            <v>1390</v>
          </cell>
          <cell r="B139" t="str">
            <v>BD OF MED QUALITY ASSURANCE</v>
          </cell>
          <cell r="C139" t="str">
            <v>0825</v>
          </cell>
          <cell r="D139" t="str">
            <v>BUS, CONSUMER SERV, HOUSING</v>
          </cell>
          <cell r="E139" t="str">
            <v/>
          </cell>
          <cell r="F139" t="str">
            <v>0000</v>
          </cell>
          <cell r="G139" t="str">
            <v>0000</v>
          </cell>
          <cell r="H139" t="str">
            <v>0000</v>
          </cell>
          <cell r="I139" t="str">
            <v>0000</v>
          </cell>
          <cell r="J139" t="str">
            <v>10/28/2016</v>
          </cell>
          <cell r="K139" t="str">
            <v>00/00/1999</v>
          </cell>
        </row>
        <row r="140">
          <cell r="A140" t="str">
            <v>1400</v>
          </cell>
          <cell r="B140" t="str">
            <v>ACUPUNCTURE ADVIS COMMITTEE</v>
          </cell>
          <cell r="C140" t="str">
            <v>0825</v>
          </cell>
          <cell r="D140" t="str">
            <v>BUS, CONSUMER SERV, HOUSING</v>
          </cell>
          <cell r="E140" t="str">
            <v/>
          </cell>
          <cell r="F140" t="str">
            <v>0000</v>
          </cell>
          <cell r="G140" t="str">
            <v>0000</v>
          </cell>
          <cell r="H140" t="str">
            <v>0000</v>
          </cell>
          <cell r="I140" t="str">
            <v>0000</v>
          </cell>
          <cell r="J140" t="str">
            <v>10/28/2016</v>
          </cell>
          <cell r="K140" t="str">
            <v>00/00/1999</v>
          </cell>
        </row>
        <row r="141">
          <cell r="A141" t="str">
            <v>1410</v>
          </cell>
          <cell r="B141" t="str">
            <v>BD-MED EXAM-HEARING AID DISP</v>
          </cell>
          <cell r="C141" t="str">
            <v>0825</v>
          </cell>
          <cell r="D141" t="str">
            <v>BUS, CONSUMER SERV, HOUSING</v>
          </cell>
          <cell r="E141" t="str">
            <v/>
          </cell>
          <cell r="F141" t="str">
            <v>0000</v>
          </cell>
          <cell r="G141" t="str">
            <v>0000</v>
          </cell>
          <cell r="H141" t="str">
            <v>0000</v>
          </cell>
          <cell r="I141" t="str">
            <v>0000</v>
          </cell>
          <cell r="J141" t="str">
            <v>10/28/2016</v>
          </cell>
          <cell r="K141" t="str">
            <v>00/00/1999</v>
          </cell>
        </row>
        <row r="142">
          <cell r="A142" t="str">
            <v>1420</v>
          </cell>
          <cell r="B142" t="str">
            <v>PHYSICAL THERAPY EXAM COMM</v>
          </cell>
          <cell r="C142" t="str">
            <v>0825</v>
          </cell>
          <cell r="D142" t="str">
            <v>BUS, CONSUMER SERV, HOUSING</v>
          </cell>
          <cell r="E142" t="str">
            <v/>
          </cell>
          <cell r="F142" t="str">
            <v>0000</v>
          </cell>
          <cell r="G142" t="str">
            <v>0000</v>
          </cell>
          <cell r="H142" t="str">
            <v>0000</v>
          </cell>
          <cell r="I142" t="str">
            <v>0000</v>
          </cell>
          <cell r="J142" t="str">
            <v>10/28/2016</v>
          </cell>
          <cell r="K142" t="str">
            <v>00/00/1999</v>
          </cell>
        </row>
        <row r="143">
          <cell r="A143" t="str">
            <v>1430</v>
          </cell>
          <cell r="B143" t="str">
            <v>BD OF REGIS PHYS ASST EX COMM</v>
          </cell>
          <cell r="C143" t="str">
            <v>0825</v>
          </cell>
          <cell r="D143" t="str">
            <v>BUS, CONSUMER SERV, HOUSING</v>
          </cell>
          <cell r="E143" t="str">
            <v/>
          </cell>
          <cell r="F143" t="str">
            <v>0000</v>
          </cell>
          <cell r="G143" t="str">
            <v>0000</v>
          </cell>
          <cell r="H143" t="str">
            <v>0000</v>
          </cell>
          <cell r="I143" t="str">
            <v>0000</v>
          </cell>
          <cell r="J143" t="str">
            <v>10/28/2016</v>
          </cell>
          <cell r="K143" t="str">
            <v>00/00/1999</v>
          </cell>
        </row>
        <row r="144">
          <cell r="A144" t="str">
            <v>1440</v>
          </cell>
          <cell r="B144" t="str">
            <v>PODIATRY EXAMINING COMMITTEE</v>
          </cell>
          <cell r="C144" t="str">
            <v>0825</v>
          </cell>
          <cell r="D144" t="str">
            <v>BUS, CONSUMER SERV, HOUSING</v>
          </cell>
          <cell r="E144" t="str">
            <v/>
          </cell>
          <cell r="F144" t="str">
            <v>0000</v>
          </cell>
          <cell r="G144" t="str">
            <v>0000</v>
          </cell>
          <cell r="H144" t="str">
            <v>0000</v>
          </cell>
          <cell r="I144" t="str">
            <v>0000</v>
          </cell>
          <cell r="J144" t="str">
            <v>10/28/2016</v>
          </cell>
          <cell r="K144" t="str">
            <v>00/00/1999</v>
          </cell>
        </row>
        <row r="145">
          <cell r="A145" t="str">
            <v>1450</v>
          </cell>
          <cell r="B145" t="str">
            <v>PSYCHOLOGY EXAMINING COMMITTEE</v>
          </cell>
          <cell r="C145" t="str">
            <v>0825</v>
          </cell>
          <cell r="D145" t="str">
            <v>BUS, CONSUMER SERV, HOUSING</v>
          </cell>
          <cell r="E145" t="str">
            <v/>
          </cell>
          <cell r="F145" t="str">
            <v>0000</v>
          </cell>
          <cell r="G145" t="str">
            <v>0000</v>
          </cell>
          <cell r="H145" t="str">
            <v>0000</v>
          </cell>
          <cell r="I145" t="str">
            <v>0000</v>
          </cell>
          <cell r="J145" t="str">
            <v>10/28/2016</v>
          </cell>
          <cell r="K145" t="str">
            <v>00/00/1999</v>
          </cell>
        </row>
        <row r="146">
          <cell r="A146" t="str">
            <v>1455</v>
          </cell>
          <cell r="B146" t="str">
            <v>RESPIRATORY CARE EXAM COMITE</v>
          </cell>
          <cell r="C146" t="str">
            <v>0825</v>
          </cell>
          <cell r="D146" t="str">
            <v>BUS, CONSUMER SERV, HOUSING</v>
          </cell>
          <cell r="E146" t="str">
            <v/>
          </cell>
          <cell r="F146" t="str">
            <v>0000</v>
          </cell>
          <cell r="G146" t="str">
            <v>0000</v>
          </cell>
          <cell r="H146" t="str">
            <v>0000</v>
          </cell>
          <cell r="I146" t="str">
            <v>0000</v>
          </cell>
          <cell r="J146" t="str">
            <v>10/28/2016</v>
          </cell>
          <cell r="K146" t="str">
            <v>00/00/1999</v>
          </cell>
        </row>
        <row r="147">
          <cell r="A147" t="str">
            <v>1460</v>
          </cell>
          <cell r="B147" t="str">
            <v>BD OF M Q ASSURSP PATH AUDIO</v>
          </cell>
          <cell r="C147" t="str">
            <v>0825</v>
          </cell>
          <cell r="D147" t="str">
            <v>BUS, CONSUMER SERV, HOUSING</v>
          </cell>
          <cell r="E147" t="str">
            <v/>
          </cell>
          <cell r="F147" t="str">
            <v>0000</v>
          </cell>
          <cell r="G147" t="str">
            <v>0000</v>
          </cell>
          <cell r="H147" t="str">
            <v>0000</v>
          </cell>
          <cell r="I147" t="str">
            <v>0000</v>
          </cell>
          <cell r="J147" t="str">
            <v>10/28/2016</v>
          </cell>
          <cell r="K147" t="str">
            <v>00/00/1999</v>
          </cell>
        </row>
        <row r="148">
          <cell r="A148" t="str">
            <v>1470</v>
          </cell>
          <cell r="B148" t="str">
            <v>BD OF NURSING HOME ADMIN</v>
          </cell>
          <cell r="C148" t="str">
            <v>0825</v>
          </cell>
          <cell r="D148" t="str">
            <v>BUS, CONSUMER SERV, HOUSING</v>
          </cell>
          <cell r="E148" t="str">
            <v/>
          </cell>
          <cell r="F148" t="str">
            <v>0000</v>
          </cell>
          <cell r="G148" t="str">
            <v>0000</v>
          </cell>
          <cell r="H148" t="str">
            <v>0000</v>
          </cell>
          <cell r="I148" t="str">
            <v>0000</v>
          </cell>
          <cell r="J148" t="str">
            <v>10/28/2016</v>
          </cell>
          <cell r="K148" t="str">
            <v>00/00/1999</v>
          </cell>
        </row>
        <row r="149">
          <cell r="A149" t="str">
            <v>1475</v>
          </cell>
          <cell r="B149" t="str">
            <v>BD OF OCCUPATIONAL THERAPY</v>
          </cell>
          <cell r="C149" t="str">
            <v>0825</v>
          </cell>
          <cell r="D149" t="str">
            <v>BUS, CONSUMER SERV, HOUSING</v>
          </cell>
          <cell r="E149" t="str">
            <v/>
          </cell>
          <cell r="F149" t="str">
            <v>0000</v>
          </cell>
          <cell r="G149" t="str">
            <v>0000</v>
          </cell>
          <cell r="H149" t="str">
            <v>0000</v>
          </cell>
          <cell r="I149" t="str">
            <v>0000</v>
          </cell>
          <cell r="J149" t="str">
            <v>10/28/2016</v>
          </cell>
          <cell r="K149" t="str">
            <v>00/00/0000</v>
          </cell>
        </row>
        <row r="150">
          <cell r="A150" t="str">
            <v>1480</v>
          </cell>
          <cell r="B150" t="str">
            <v>BOARD OF OPTOMETRY</v>
          </cell>
          <cell r="C150" t="str">
            <v>0825</v>
          </cell>
          <cell r="D150" t="str">
            <v>BUS, CONSUMER SERV, HOUSING</v>
          </cell>
          <cell r="E150" t="str">
            <v/>
          </cell>
          <cell r="F150" t="str">
            <v>0000</v>
          </cell>
          <cell r="G150" t="str">
            <v>0000</v>
          </cell>
          <cell r="H150" t="str">
            <v>0000</v>
          </cell>
          <cell r="I150" t="str">
            <v>0000</v>
          </cell>
          <cell r="J150" t="str">
            <v>07/08/2016</v>
          </cell>
          <cell r="K150" t="str">
            <v>00/00/1999</v>
          </cell>
        </row>
        <row r="151">
          <cell r="A151" t="str">
            <v>1485</v>
          </cell>
          <cell r="B151" t="str">
            <v>OSTEOPATHIC-MEDICAL-OF CA</v>
          </cell>
          <cell r="C151" t="str">
            <v>0825</v>
          </cell>
          <cell r="D151" t="str">
            <v>BUS, CONSUMER SERV, HOUSING</v>
          </cell>
          <cell r="E151" t="str">
            <v/>
          </cell>
          <cell r="F151" t="str">
            <v>0000</v>
          </cell>
          <cell r="G151" t="str">
            <v>0000</v>
          </cell>
          <cell r="H151" t="str">
            <v>0000</v>
          </cell>
          <cell r="I151" t="str">
            <v>0000</v>
          </cell>
          <cell r="J151" t="str">
            <v>07/08/2016</v>
          </cell>
          <cell r="K151" t="str">
            <v>00/00/0000</v>
          </cell>
        </row>
        <row r="152">
          <cell r="A152" t="str">
            <v>1490</v>
          </cell>
          <cell r="B152" t="str">
            <v>BOARD OF PHARMACY</v>
          </cell>
          <cell r="C152" t="str">
            <v>0825</v>
          </cell>
          <cell r="D152" t="str">
            <v>BUS, CONSUMER SERV, HOUSING</v>
          </cell>
          <cell r="E152" t="str">
            <v/>
          </cell>
          <cell r="F152" t="str">
            <v>0000</v>
          </cell>
          <cell r="G152" t="str">
            <v>0000</v>
          </cell>
          <cell r="H152" t="str">
            <v>0000</v>
          </cell>
          <cell r="I152" t="str">
            <v>0000</v>
          </cell>
          <cell r="J152" t="str">
            <v>07/08/2016</v>
          </cell>
          <cell r="K152" t="str">
            <v>00/00/1999</v>
          </cell>
        </row>
        <row r="153">
          <cell r="A153" t="str">
            <v>1500</v>
          </cell>
          <cell r="B153" t="str">
            <v>BD OF REG-PROFFESSIONAL ENGRS</v>
          </cell>
          <cell r="C153" t="str">
            <v>0825</v>
          </cell>
          <cell r="D153" t="str">
            <v>BUS, CONSUMER SERV, HOUSING</v>
          </cell>
          <cell r="E153" t="str">
            <v/>
          </cell>
          <cell r="F153" t="str">
            <v>0000</v>
          </cell>
          <cell r="G153" t="str">
            <v>0000</v>
          </cell>
          <cell r="H153" t="str">
            <v>0000</v>
          </cell>
          <cell r="I153" t="str">
            <v>0000</v>
          </cell>
          <cell r="J153" t="str">
            <v>10/28/2016</v>
          </cell>
          <cell r="K153" t="str">
            <v>00/00/1999</v>
          </cell>
        </row>
        <row r="154">
          <cell r="A154" t="str">
            <v>1510</v>
          </cell>
          <cell r="B154" t="str">
            <v>BD OF REGISTERED NURSING</v>
          </cell>
          <cell r="C154" t="str">
            <v>0825</v>
          </cell>
          <cell r="D154" t="str">
            <v>BUS, CONSUMER SERV, HOUSING</v>
          </cell>
          <cell r="E154" t="str">
            <v/>
          </cell>
          <cell r="F154" t="str">
            <v>0000</v>
          </cell>
          <cell r="G154" t="str">
            <v>0000</v>
          </cell>
          <cell r="H154" t="str">
            <v>0000</v>
          </cell>
          <cell r="I154" t="str">
            <v>0000</v>
          </cell>
          <cell r="J154" t="str">
            <v>07/08/2016</v>
          </cell>
          <cell r="K154" t="str">
            <v>00/00/1999</v>
          </cell>
        </row>
        <row r="155">
          <cell r="A155" t="str">
            <v>1520</v>
          </cell>
          <cell r="B155" t="str">
            <v>CERT SHORTHAND REPORTERS BD</v>
          </cell>
          <cell r="C155" t="str">
            <v>0825</v>
          </cell>
          <cell r="D155" t="str">
            <v>BUS, CONSUMER SERV, HOUSING</v>
          </cell>
          <cell r="E155" t="str">
            <v/>
          </cell>
          <cell r="F155" t="str">
            <v>0000</v>
          </cell>
          <cell r="G155" t="str">
            <v>0000</v>
          </cell>
          <cell r="H155" t="str">
            <v>0000</v>
          </cell>
          <cell r="I155" t="str">
            <v>0000</v>
          </cell>
          <cell r="J155" t="str">
            <v>10/28/2016</v>
          </cell>
          <cell r="K155" t="str">
            <v>00/00/1999</v>
          </cell>
        </row>
        <row r="156">
          <cell r="A156" t="str">
            <v>1530</v>
          </cell>
          <cell r="B156" t="str">
            <v>STRUCTURAL PEST CONTROL BOARD</v>
          </cell>
          <cell r="C156" t="str">
            <v>0825</v>
          </cell>
          <cell r="D156" t="str">
            <v>BUS, CONSUMER SERV, HOUSING</v>
          </cell>
          <cell r="E156" t="str">
            <v/>
          </cell>
          <cell r="F156" t="str">
            <v>0000</v>
          </cell>
          <cell r="G156" t="str">
            <v>0000</v>
          </cell>
          <cell r="H156" t="str">
            <v>0000</v>
          </cell>
          <cell r="I156" t="str">
            <v>0000</v>
          </cell>
          <cell r="J156" t="str">
            <v>07/08/2016</v>
          </cell>
          <cell r="K156" t="str">
            <v>00/00/1999</v>
          </cell>
        </row>
        <row r="157">
          <cell r="A157" t="str">
            <v>1540</v>
          </cell>
          <cell r="B157" t="str">
            <v>TAX PREPARERS' PROGRAM</v>
          </cell>
          <cell r="C157" t="str">
            <v>0825</v>
          </cell>
          <cell r="D157" t="str">
            <v>BUS, CONSUMER SERV, HOUSING</v>
          </cell>
          <cell r="E157" t="str">
            <v/>
          </cell>
          <cell r="F157" t="str">
            <v>0000</v>
          </cell>
          <cell r="G157" t="str">
            <v>0000</v>
          </cell>
          <cell r="H157" t="str">
            <v>0000</v>
          </cell>
          <cell r="I157" t="str">
            <v>0000</v>
          </cell>
          <cell r="J157" t="str">
            <v>07/08/2016</v>
          </cell>
          <cell r="K157" t="str">
            <v>00/00/1999</v>
          </cell>
        </row>
        <row r="158">
          <cell r="A158" t="str">
            <v>1550</v>
          </cell>
          <cell r="B158" t="str">
            <v>VETERINARY MEDICINE</v>
          </cell>
          <cell r="C158" t="str">
            <v>0825</v>
          </cell>
          <cell r="D158" t="str">
            <v>BUS, CONSUMER SERV, HOUSING</v>
          </cell>
          <cell r="E158" t="str">
            <v/>
          </cell>
          <cell r="F158" t="str">
            <v>0000</v>
          </cell>
          <cell r="G158" t="str">
            <v>0000</v>
          </cell>
          <cell r="H158" t="str">
            <v>0000</v>
          </cell>
          <cell r="I158" t="str">
            <v>0000</v>
          </cell>
          <cell r="J158" t="str">
            <v>07/08/2016</v>
          </cell>
          <cell r="K158" t="str">
            <v>00/00/0000</v>
          </cell>
        </row>
        <row r="159">
          <cell r="A159" t="str">
            <v>1560</v>
          </cell>
          <cell r="B159" t="str">
            <v>VETERINARY MEDICINE EXAM BOARD</v>
          </cell>
          <cell r="C159" t="str">
            <v>0825</v>
          </cell>
          <cell r="D159" t="str">
            <v>BUS, CONSUMER SERV, HOUSING</v>
          </cell>
          <cell r="E159" t="str">
            <v/>
          </cell>
          <cell r="F159" t="str">
            <v>0000</v>
          </cell>
          <cell r="G159" t="str">
            <v>0000</v>
          </cell>
          <cell r="H159" t="str">
            <v>0000</v>
          </cell>
          <cell r="I159" t="str">
            <v>0000</v>
          </cell>
          <cell r="J159" t="str">
            <v>07/08/2016</v>
          </cell>
          <cell r="K159" t="str">
            <v>00/00/1999</v>
          </cell>
        </row>
        <row r="160">
          <cell r="A160" t="str">
            <v>1570</v>
          </cell>
          <cell r="B160" t="str">
            <v>ANIMAL HEALTH TECH EXAM COMM</v>
          </cell>
          <cell r="C160" t="str">
            <v>0825</v>
          </cell>
          <cell r="D160" t="str">
            <v>BUS, CONSUMER SERV, HOUSING</v>
          </cell>
          <cell r="E160" t="str">
            <v/>
          </cell>
          <cell r="F160" t="str">
            <v>0000</v>
          </cell>
          <cell r="G160" t="str">
            <v>0000</v>
          </cell>
          <cell r="H160" t="str">
            <v>0000</v>
          </cell>
          <cell r="I160" t="str">
            <v>0000</v>
          </cell>
          <cell r="J160" t="str">
            <v>10/28/2016</v>
          </cell>
          <cell r="K160" t="str">
            <v>00/00/1999</v>
          </cell>
        </row>
        <row r="161">
          <cell r="A161" t="str">
            <v>1580</v>
          </cell>
          <cell r="B161" t="str">
            <v>BD OF VOC NURS AND PSYCH TECH</v>
          </cell>
          <cell r="C161" t="str">
            <v>0825</v>
          </cell>
          <cell r="D161" t="str">
            <v>BUS, CONSUMER SERV, HOUSING</v>
          </cell>
          <cell r="E161" t="str">
            <v/>
          </cell>
          <cell r="F161" t="str">
            <v>0000</v>
          </cell>
          <cell r="G161" t="str">
            <v>0000</v>
          </cell>
          <cell r="H161" t="str">
            <v>0000</v>
          </cell>
          <cell r="I161" t="str">
            <v>0000</v>
          </cell>
          <cell r="J161" t="str">
            <v>07/08/2016</v>
          </cell>
          <cell r="K161" t="str">
            <v>00/00/0000</v>
          </cell>
        </row>
        <row r="162">
          <cell r="A162" t="str">
            <v>1590</v>
          </cell>
          <cell r="B162" t="str">
            <v>VOCATIONAL NURSE EXAM BOARD</v>
          </cell>
          <cell r="C162" t="str">
            <v>0825</v>
          </cell>
          <cell r="D162" t="str">
            <v>BUS, CONSUMER SERV, HOUSING</v>
          </cell>
          <cell r="E162" t="str">
            <v/>
          </cell>
          <cell r="F162" t="str">
            <v>0000</v>
          </cell>
          <cell r="G162" t="str">
            <v>0000</v>
          </cell>
          <cell r="H162" t="str">
            <v>0000</v>
          </cell>
          <cell r="I162" t="str">
            <v>0000</v>
          </cell>
          <cell r="J162" t="str">
            <v>07/08/2016</v>
          </cell>
          <cell r="K162" t="str">
            <v>00/00/1999</v>
          </cell>
        </row>
        <row r="163">
          <cell r="A163" t="str">
            <v>1600</v>
          </cell>
          <cell r="B163" t="str">
            <v>PSYCH TECH EXAMINING COMMITTEE</v>
          </cell>
          <cell r="C163" t="str">
            <v>0825</v>
          </cell>
          <cell r="D163" t="str">
            <v>BUS, CONSUMER SERV, HOUSING</v>
          </cell>
          <cell r="E163" t="str">
            <v/>
          </cell>
          <cell r="F163" t="str">
            <v>0000</v>
          </cell>
          <cell r="G163" t="str">
            <v>0000</v>
          </cell>
          <cell r="H163" t="str">
            <v>0000</v>
          </cell>
          <cell r="I163" t="str">
            <v>0000</v>
          </cell>
          <cell r="J163" t="str">
            <v>07/08/2016</v>
          </cell>
          <cell r="K163" t="str">
            <v>00/00/1999</v>
          </cell>
        </row>
        <row r="164">
          <cell r="A164" t="str">
            <v>1654</v>
          </cell>
          <cell r="B164" t="str">
            <v>DEPT OF CONSUMER AFFAIRS</v>
          </cell>
          <cell r="C164" t="str">
            <v>0825</v>
          </cell>
          <cell r="D164" t="str">
            <v>BUS, CONSUMER SERV, HOUSING</v>
          </cell>
          <cell r="E164" t="str">
            <v/>
          </cell>
          <cell r="F164" t="str">
            <v>0000</v>
          </cell>
          <cell r="G164" t="str">
            <v>0000</v>
          </cell>
          <cell r="H164" t="str">
            <v>0000</v>
          </cell>
          <cell r="I164" t="str">
            <v>0000</v>
          </cell>
          <cell r="J164" t="str">
            <v>07/08/2016</v>
          </cell>
          <cell r="K164" t="str">
            <v>00/00/0000</v>
          </cell>
        </row>
        <row r="165">
          <cell r="A165" t="str">
            <v>1655</v>
          </cell>
          <cell r="B165" t="str">
            <v>DEPT OF CONSUMER AFF -ADM SEV</v>
          </cell>
          <cell r="C165" t="str">
            <v>0825</v>
          </cell>
          <cell r="D165" t="str">
            <v>BUS, CONSUMER SERV, HOUSING</v>
          </cell>
          <cell r="E165" t="str">
            <v/>
          </cell>
          <cell r="F165" t="str">
            <v>0000</v>
          </cell>
          <cell r="G165" t="str">
            <v>0000</v>
          </cell>
          <cell r="H165" t="str">
            <v>0000</v>
          </cell>
          <cell r="I165" t="str">
            <v>0000</v>
          </cell>
          <cell r="J165" t="str">
            <v>07/08/2016</v>
          </cell>
          <cell r="K165" t="str">
            <v>00/00/1999</v>
          </cell>
        </row>
        <row r="166">
          <cell r="A166" t="str">
            <v>1660</v>
          </cell>
          <cell r="B166" t="str">
            <v>DEPT CONSUMER AFF-INVESTIGATE</v>
          </cell>
          <cell r="C166" t="str">
            <v>0825</v>
          </cell>
          <cell r="D166" t="str">
            <v>BUS, CONSUMER SERV, HOUSING</v>
          </cell>
          <cell r="E166" t="str">
            <v/>
          </cell>
          <cell r="F166" t="str">
            <v>0000</v>
          </cell>
          <cell r="G166" t="str">
            <v>0000</v>
          </cell>
          <cell r="H166" t="str">
            <v>0000</v>
          </cell>
          <cell r="I166" t="str">
            <v>0000</v>
          </cell>
          <cell r="J166" t="str">
            <v>07/08/2016</v>
          </cell>
          <cell r="K166" t="str">
            <v>00/00/0000</v>
          </cell>
        </row>
        <row r="167">
          <cell r="A167" t="str">
            <v>1670</v>
          </cell>
          <cell r="B167" t="str">
            <v>DEPT CONSUMER AFF-ADMINISTN</v>
          </cell>
          <cell r="C167" t="str">
            <v>0825</v>
          </cell>
          <cell r="D167" t="str">
            <v>BUS, CONSUMER SERV, HOUSING</v>
          </cell>
          <cell r="E167" t="str">
            <v/>
          </cell>
          <cell r="F167" t="str">
            <v>0000</v>
          </cell>
          <cell r="G167" t="str">
            <v>0000</v>
          </cell>
          <cell r="H167" t="str">
            <v>0000</v>
          </cell>
          <cell r="I167" t="str">
            <v>0000</v>
          </cell>
          <cell r="J167" t="str">
            <v>10/28/2016</v>
          </cell>
          <cell r="K167" t="str">
            <v>00/00/0000</v>
          </cell>
        </row>
        <row r="168">
          <cell r="A168" t="str">
            <v>1680</v>
          </cell>
          <cell r="B168" t="str">
            <v>CONSUMER AFF-BLDG MAINT &amp; OP</v>
          </cell>
          <cell r="C168" t="str">
            <v>0825</v>
          </cell>
          <cell r="D168" t="str">
            <v>BUS, CONSUMER SERV, HOUSING</v>
          </cell>
          <cell r="E168" t="str">
            <v/>
          </cell>
          <cell r="F168" t="str">
            <v>0000</v>
          </cell>
          <cell r="G168" t="str">
            <v>0000</v>
          </cell>
          <cell r="H168" t="str">
            <v>0000</v>
          </cell>
          <cell r="I168" t="str">
            <v>0000</v>
          </cell>
          <cell r="J168" t="str">
            <v>10/28/2016</v>
          </cell>
          <cell r="K168" t="str">
            <v>00/00/0000</v>
          </cell>
        </row>
        <row r="169">
          <cell r="A169" t="str">
            <v>1690</v>
          </cell>
          <cell r="B169" t="str">
            <v>SIESMIC SAFETY COMMISSION</v>
          </cell>
          <cell r="C169" t="str">
            <v>0825</v>
          </cell>
          <cell r="D169" t="str">
            <v>BUS, CONSUMER SERV, HOUSING</v>
          </cell>
          <cell r="E169" t="str">
            <v/>
          </cell>
          <cell r="F169" t="str">
            <v>0000</v>
          </cell>
          <cell r="G169" t="str">
            <v>0000</v>
          </cell>
          <cell r="H169" t="str">
            <v>0000</v>
          </cell>
          <cell r="I169" t="str">
            <v>0000</v>
          </cell>
          <cell r="J169" t="str">
            <v>08/19/2016</v>
          </cell>
          <cell r="K169" t="str">
            <v>00/00/0000</v>
          </cell>
        </row>
        <row r="170">
          <cell r="A170" t="str">
            <v>1700</v>
          </cell>
          <cell r="B170" t="str">
            <v>DEPT FAIR EMPLOYMENT &amp; HOUSING</v>
          </cell>
          <cell r="C170" t="str">
            <v>0825</v>
          </cell>
          <cell r="D170" t="str">
            <v>BUS, CONSUMER SERV, HOUSING</v>
          </cell>
          <cell r="E170" t="str">
            <v/>
          </cell>
          <cell r="F170" t="str">
            <v>0000</v>
          </cell>
          <cell r="G170" t="str">
            <v>0000</v>
          </cell>
          <cell r="H170" t="str">
            <v>0000</v>
          </cell>
          <cell r="I170" t="str">
            <v>0000</v>
          </cell>
          <cell r="J170" t="str">
            <v>07/08/2016</v>
          </cell>
          <cell r="K170" t="str">
            <v>00/00/0000</v>
          </cell>
        </row>
        <row r="171">
          <cell r="A171" t="str">
            <v>1701</v>
          </cell>
          <cell r="B171" t="str">
            <v>BUSINESS OVERSIGHT</v>
          </cell>
          <cell r="C171" t="str">
            <v>0825</v>
          </cell>
          <cell r="D171" t="str">
            <v>BUS, CONSUMER SERV, HOUSING</v>
          </cell>
          <cell r="E171" t="str">
            <v/>
          </cell>
          <cell r="F171" t="str">
            <v>0000</v>
          </cell>
          <cell r="G171" t="str">
            <v>0000</v>
          </cell>
          <cell r="H171" t="str">
            <v>0000</v>
          </cell>
          <cell r="I171" t="str">
            <v>0000</v>
          </cell>
          <cell r="J171" t="str">
            <v>07/08/2016</v>
          </cell>
          <cell r="K171" t="str">
            <v>00/00/0000</v>
          </cell>
        </row>
        <row r="172">
          <cell r="A172" t="str">
            <v>1703</v>
          </cell>
          <cell r="B172" t="str">
            <v>CA PRIVACY PROTECTION AGENCY</v>
          </cell>
          <cell r="C172" t="str">
            <v>0825</v>
          </cell>
          <cell r="D172" t="str">
            <v>BUS CONSUMER SER HOUSING</v>
          </cell>
          <cell r="E172" t="str">
            <v/>
          </cell>
          <cell r="F172" t="str">
            <v>0000</v>
          </cell>
          <cell r="G172" t="str">
            <v>0000</v>
          </cell>
          <cell r="H172" t="str">
            <v>0000</v>
          </cell>
          <cell r="I172" t="str">
            <v>0000</v>
          </cell>
          <cell r="J172" t="str">
            <v>05/09/2022</v>
          </cell>
          <cell r="K172" t="str">
            <v>00/00/0000</v>
          </cell>
        </row>
        <row r="173">
          <cell r="A173" t="str">
            <v>1705</v>
          </cell>
          <cell r="B173" t="str">
            <v>FAIR EMPLOY AND HOUSING COMM</v>
          </cell>
          <cell r="C173" t="str">
            <v>0825</v>
          </cell>
          <cell r="D173" t="str">
            <v>BUS, CONSUMER SERV, HOUSING</v>
          </cell>
          <cell r="E173" t="str">
            <v/>
          </cell>
          <cell r="F173" t="str">
            <v>0000</v>
          </cell>
          <cell r="G173" t="str">
            <v>0000</v>
          </cell>
          <cell r="H173" t="str">
            <v>0000</v>
          </cell>
          <cell r="I173" t="str">
            <v>0000</v>
          </cell>
          <cell r="J173" t="str">
            <v>07/08/2016</v>
          </cell>
          <cell r="K173" t="str">
            <v>00/00/0000</v>
          </cell>
        </row>
        <row r="174">
          <cell r="A174" t="str">
            <v>1750</v>
          </cell>
          <cell r="B174" t="str">
            <v>HORSE RACING BOARD</v>
          </cell>
          <cell r="C174" t="str">
            <v>0825</v>
          </cell>
          <cell r="D174" t="str">
            <v>BUS, CONSUMER SERV, HOUSING</v>
          </cell>
          <cell r="E174" t="str">
            <v/>
          </cell>
          <cell r="F174" t="str">
            <v>0000</v>
          </cell>
          <cell r="G174" t="str">
            <v>0000</v>
          </cell>
          <cell r="H174" t="str">
            <v>0000</v>
          </cell>
          <cell r="I174" t="str">
            <v>0000</v>
          </cell>
          <cell r="J174" t="str">
            <v>07/08/2016</v>
          </cell>
          <cell r="K174" t="str">
            <v>00/00/0000</v>
          </cell>
        </row>
        <row r="175">
          <cell r="A175" t="str">
            <v>1790</v>
          </cell>
          <cell r="B175" t="str">
            <v>OFFICE OF STATE ARCHITECT</v>
          </cell>
          <cell r="C175" t="str">
            <v>0808</v>
          </cell>
          <cell r="D175" t="str">
            <v>GENERAL GOVERNMENT</v>
          </cell>
          <cell r="E175" t="str">
            <v/>
          </cell>
          <cell r="F175" t="str">
            <v>0000</v>
          </cell>
          <cell r="G175" t="str">
            <v>0000</v>
          </cell>
          <cell r="H175" t="str">
            <v>0000</v>
          </cell>
          <cell r="I175" t="str">
            <v>0000</v>
          </cell>
          <cell r="J175" t="str">
            <v>08/19/2016</v>
          </cell>
          <cell r="K175" t="str">
            <v>00/00/0000</v>
          </cell>
        </row>
        <row r="176">
          <cell r="A176" t="str">
            <v>1800</v>
          </cell>
          <cell r="B176" t="str">
            <v>OFFICE OF STATE PRINTING</v>
          </cell>
          <cell r="C176" t="str">
            <v>0808</v>
          </cell>
          <cell r="D176" t="str">
            <v>GENERAL GOVERNMENT</v>
          </cell>
          <cell r="E176" t="str">
            <v/>
          </cell>
          <cell r="F176" t="str">
            <v>0000</v>
          </cell>
          <cell r="G176" t="str">
            <v>0000</v>
          </cell>
          <cell r="H176" t="str">
            <v>0000</v>
          </cell>
          <cell r="I176" t="str">
            <v>0000</v>
          </cell>
          <cell r="J176" t="str">
            <v>08/19/2016</v>
          </cell>
          <cell r="K176" t="str">
            <v>00/00/0000</v>
          </cell>
        </row>
        <row r="177">
          <cell r="A177" t="str">
            <v>1820</v>
          </cell>
          <cell r="B177" t="str">
            <v>OFFICE OF PUBLIC SCHOOL CONSTR</v>
          </cell>
          <cell r="C177" t="str">
            <v>0808</v>
          </cell>
          <cell r="D177" t="str">
            <v>GENERAL GOVERNMENT</v>
          </cell>
          <cell r="E177" t="str">
            <v/>
          </cell>
          <cell r="F177" t="str">
            <v>0000</v>
          </cell>
          <cell r="G177" t="str">
            <v>0000</v>
          </cell>
          <cell r="H177" t="str">
            <v>0000</v>
          </cell>
          <cell r="I177" t="str">
            <v>0000</v>
          </cell>
          <cell r="J177" t="str">
            <v>08/19/2016</v>
          </cell>
          <cell r="K177" t="str">
            <v>00/00/0000</v>
          </cell>
        </row>
        <row r="178">
          <cell r="A178" t="str">
            <v>1830</v>
          </cell>
          <cell r="B178" t="str">
            <v>STATE ALLOCATION BOARD</v>
          </cell>
          <cell r="C178" t="str">
            <v>0825</v>
          </cell>
          <cell r="D178" t="str">
            <v>BUS, CONSUMER SERV, HOUSING</v>
          </cell>
          <cell r="E178" t="str">
            <v/>
          </cell>
          <cell r="F178" t="str">
            <v>0000</v>
          </cell>
          <cell r="G178" t="str">
            <v>0000</v>
          </cell>
          <cell r="H178" t="str">
            <v>0000</v>
          </cell>
          <cell r="I178" t="str">
            <v>0000</v>
          </cell>
          <cell r="J178" t="str">
            <v>08/19/2016</v>
          </cell>
          <cell r="K178" t="str">
            <v>00/00/0000</v>
          </cell>
        </row>
        <row r="179">
          <cell r="A179" t="str">
            <v>1860</v>
          </cell>
          <cell r="B179" t="str">
            <v>INTERGOVT PERS ACT ADVIS COUNC</v>
          </cell>
          <cell r="C179" t="str">
            <v>0825</v>
          </cell>
          <cell r="D179" t="str">
            <v>BUS, CONSUMER SERV, HOUSING</v>
          </cell>
          <cell r="E179" t="str">
            <v/>
          </cell>
          <cell r="F179" t="str">
            <v>0000</v>
          </cell>
          <cell r="G179" t="str">
            <v>0000</v>
          </cell>
          <cell r="H179" t="str">
            <v>0000</v>
          </cell>
          <cell r="I179" t="str">
            <v>0000</v>
          </cell>
          <cell r="J179" t="str">
            <v>07/08/2016</v>
          </cell>
          <cell r="K179" t="str">
            <v>00/00/0000</v>
          </cell>
        </row>
        <row r="180">
          <cell r="A180" t="str">
            <v>1880</v>
          </cell>
          <cell r="B180" t="str">
            <v>STATE PERSONNEL BOARD</v>
          </cell>
          <cell r="C180" t="str">
            <v>0825</v>
          </cell>
          <cell r="D180" t="str">
            <v>BUS, CONSUMER SERV, HOUSING</v>
          </cell>
          <cell r="E180" t="str">
            <v/>
          </cell>
          <cell r="F180" t="str">
            <v>0000</v>
          </cell>
          <cell r="G180" t="str">
            <v>0000</v>
          </cell>
          <cell r="H180" t="str">
            <v>0000</v>
          </cell>
          <cell r="I180" t="str">
            <v>0000</v>
          </cell>
          <cell r="J180" t="str">
            <v>07/08/2016</v>
          </cell>
          <cell r="K180" t="str">
            <v>00/00/1999</v>
          </cell>
        </row>
        <row r="181">
          <cell r="A181" t="str">
            <v>2000</v>
          </cell>
          <cell r="B181" t="str">
            <v>BUSINESS, TRANSP AND HOUSING</v>
          </cell>
          <cell r="C181" t="str">
            <v>0825</v>
          </cell>
          <cell r="D181" t="str">
            <v>BUS, CONSUMER SERV, HOUSING</v>
          </cell>
          <cell r="E181" t="str">
            <v/>
          </cell>
          <cell r="F181" t="str">
            <v>0000</v>
          </cell>
          <cell r="G181" t="str">
            <v>0000</v>
          </cell>
          <cell r="H181" t="str">
            <v>0000</v>
          </cell>
          <cell r="I181" t="str">
            <v>0000</v>
          </cell>
          <cell r="J181" t="str">
            <v>12/21/2016</v>
          </cell>
          <cell r="K181" t="str">
            <v>00/00/0000</v>
          </cell>
        </row>
        <row r="182">
          <cell r="A182" t="str">
            <v>2010</v>
          </cell>
          <cell r="B182" t="str">
            <v>BUSINESS AND HOUSING</v>
          </cell>
          <cell r="C182" t="str">
            <v>0825</v>
          </cell>
          <cell r="D182" t="str">
            <v>BUS, CONSUMER SERV, HOUSING</v>
          </cell>
          <cell r="E182" t="str">
            <v/>
          </cell>
          <cell r="F182" t="str">
            <v>0000</v>
          </cell>
          <cell r="G182" t="str">
            <v>0000</v>
          </cell>
          <cell r="H182" t="str">
            <v>0000</v>
          </cell>
          <cell r="I182" t="str">
            <v>0000</v>
          </cell>
          <cell r="J182" t="str">
            <v>12/21/2016</v>
          </cell>
          <cell r="K182" t="str">
            <v>00/00/0000</v>
          </cell>
        </row>
        <row r="183">
          <cell r="A183" t="str">
            <v>2020</v>
          </cell>
          <cell r="B183" t="str">
            <v>TRANSPORTATION</v>
          </cell>
          <cell r="C183" t="str">
            <v>0830</v>
          </cell>
          <cell r="D183" t="str">
            <v>TRANSPORTATION</v>
          </cell>
          <cell r="E183" t="str">
            <v/>
          </cell>
          <cell r="F183" t="str">
            <v>0000</v>
          </cell>
          <cell r="G183" t="str">
            <v>0000</v>
          </cell>
          <cell r="H183" t="str">
            <v>0000</v>
          </cell>
          <cell r="I183" t="str">
            <v>0000</v>
          </cell>
          <cell r="J183" t="str">
            <v>10/28/2016</v>
          </cell>
          <cell r="K183" t="str">
            <v>00/00/0000</v>
          </cell>
        </row>
        <row r="184">
          <cell r="A184" t="str">
            <v>2050</v>
          </cell>
          <cell r="B184" t="str">
            <v>BUS, TRANSP AND HSNG AGCY PROG</v>
          </cell>
          <cell r="C184" t="str">
            <v>0825</v>
          </cell>
          <cell r="D184" t="str">
            <v>BUS, CONSUMER SERV, HOUSING</v>
          </cell>
          <cell r="E184" t="str">
            <v/>
          </cell>
          <cell r="F184" t="str">
            <v>0000</v>
          </cell>
          <cell r="G184" t="str">
            <v>0000</v>
          </cell>
          <cell r="H184" t="str">
            <v>0000</v>
          </cell>
          <cell r="I184" t="str">
            <v>0000</v>
          </cell>
          <cell r="J184" t="str">
            <v>12/21/2016</v>
          </cell>
          <cell r="K184" t="str">
            <v>00/00/0000</v>
          </cell>
        </row>
        <row r="185">
          <cell r="A185" t="str">
            <v>2060</v>
          </cell>
          <cell r="B185" t="str">
            <v>SOLAR CAL OFFICE</v>
          </cell>
          <cell r="C185" t="str">
            <v>0825</v>
          </cell>
          <cell r="D185" t="str">
            <v>BUS, CONSUMER SERV, HOUSING</v>
          </cell>
          <cell r="E185" t="str">
            <v/>
          </cell>
          <cell r="F185" t="str">
            <v>0000</v>
          </cell>
          <cell r="G185" t="str">
            <v>0000</v>
          </cell>
          <cell r="H185" t="str">
            <v>0000</v>
          </cell>
          <cell r="I185" t="str">
            <v>0000</v>
          </cell>
          <cell r="J185" t="str">
            <v>12/21/2016</v>
          </cell>
          <cell r="K185" t="str">
            <v>00/00/0000</v>
          </cell>
        </row>
        <row r="186">
          <cell r="A186" t="str">
            <v>2070</v>
          </cell>
          <cell r="B186" t="str">
            <v>SOLAR BUSINESS OFFICE</v>
          </cell>
          <cell r="C186" t="str">
            <v>0825</v>
          </cell>
          <cell r="D186" t="str">
            <v>BUS, CONSUMER SERV, HOUSING</v>
          </cell>
          <cell r="E186" t="str">
            <v/>
          </cell>
          <cell r="F186" t="str">
            <v>0000</v>
          </cell>
          <cell r="G186" t="str">
            <v>0000</v>
          </cell>
          <cell r="H186" t="str">
            <v>0000</v>
          </cell>
          <cell r="I186" t="str">
            <v>0000</v>
          </cell>
          <cell r="J186" t="str">
            <v>12/21/2016</v>
          </cell>
          <cell r="K186" t="str">
            <v>00/00/0000</v>
          </cell>
        </row>
        <row r="187">
          <cell r="A187" t="str">
            <v>2080</v>
          </cell>
          <cell r="B187" t="str">
            <v>SOLAR AND ENERGY CONS MTG CORP</v>
          </cell>
          <cell r="C187" t="str">
            <v>0825</v>
          </cell>
          <cell r="D187" t="str">
            <v>BUS, CONSUMER SERV, HOUSING</v>
          </cell>
          <cell r="E187" t="str">
            <v/>
          </cell>
          <cell r="F187" t="str">
            <v>0000</v>
          </cell>
          <cell r="G187" t="str">
            <v>0000</v>
          </cell>
          <cell r="H187" t="str">
            <v>0000</v>
          </cell>
          <cell r="I187" t="str">
            <v>0000</v>
          </cell>
          <cell r="J187" t="str">
            <v>12/21/2016</v>
          </cell>
          <cell r="K187" t="str">
            <v>00/00/0000</v>
          </cell>
        </row>
        <row r="188">
          <cell r="A188" t="str">
            <v>2100</v>
          </cell>
          <cell r="B188" t="str">
            <v>DEPT OF ALCOHOLIC BEV CONTROL</v>
          </cell>
          <cell r="C188" t="str">
            <v>0825</v>
          </cell>
          <cell r="D188" t="str">
            <v>BUS, CONSUMER SERV, HOUSING</v>
          </cell>
          <cell r="E188" t="str">
            <v/>
          </cell>
          <cell r="F188" t="str">
            <v>0000</v>
          </cell>
          <cell r="G188" t="str">
            <v>0000</v>
          </cell>
          <cell r="H188" t="str">
            <v>0000</v>
          </cell>
          <cell r="I188" t="str">
            <v>0000</v>
          </cell>
          <cell r="J188" t="str">
            <v>12/12/2016</v>
          </cell>
          <cell r="K188" t="str">
            <v>00/00/1999</v>
          </cell>
        </row>
        <row r="189">
          <cell r="A189" t="str">
            <v>2120</v>
          </cell>
          <cell r="B189" t="str">
            <v>ALCOHOLIC BEV CTRL APPEALS BD</v>
          </cell>
          <cell r="C189" t="str">
            <v>0825</v>
          </cell>
          <cell r="D189" t="str">
            <v>BUS, CONSUMER SERV, HOUSING</v>
          </cell>
          <cell r="E189" t="str">
            <v/>
          </cell>
          <cell r="F189" t="str">
            <v>0000</v>
          </cell>
          <cell r="G189" t="str">
            <v>0000</v>
          </cell>
          <cell r="H189" t="str">
            <v>0000</v>
          </cell>
          <cell r="I189" t="str">
            <v>0000</v>
          </cell>
          <cell r="J189" t="str">
            <v>12/12/2016</v>
          </cell>
          <cell r="K189" t="str">
            <v>00/00/1999</v>
          </cell>
        </row>
        <row r="190">
          <cell r="A190" t="str">
            <v>2140</v>
          </cell>
          <cell r="B190" t="str">
            <v>STATE BANKING DEPARTMENT</v>
          </cell>
          <cell r="C190" t="str">
            <v>0825</v>
          </cell>
          <cell r="D190" t="str">
            <v>BUS, CONSUMER SERV, HOUSING</v>
          </cell>
          <cell r="E190" t="str">
            <v/>
          </cell>
          <cell r="F190" t="str">
            <v>0000</v>
          </cell>
          <cell r="G190" t="str">
            <v>0000</v>
          </cell>
          <cell r="H190" t="str">
            <v>0000</v>
          </cell>
          <cell r="I190" t="str">
            <v>0000</v>
          </cell>
          <cell r="J190" t="str">
            <v>12/21/2016</v>
          </cell>
          <cell r="K190" t="str">
            <v>00/00/0000</v>
          </cell>
        </row>
        <row r="191">
          <cell r="A191" t="str">
            <v>2150</v>
          </cell>
          <cell r="B191" t="str">
            <v>FINANCIAL INSTITUTIONS</v>
          </cell>
          <cell r="C191" t="str">
            <v>0825</v>
          </cell>
          <cell r="D191" t="str">
            <v>ADD BACK TO POST PY REVERSAL</v>
          </cell>
          <cell r="E191" t="str">
            <v>DELETE 16/17</v>
          </cell>
          <cell r="F191" t="str">
            <v>0000</v>
          </cell>
          <cell r="G191" t="str">
            <v>0000</v>
          </cell>
          <cell r="H191" t="str">
            <v>0000</v>
          </cell>
          <cell r="I191" t="str">
            <v>0000</v>
          </cell>
          <cell r="J191" t="str">
            <v>08/18/2016</v>
          </cell>
          <cell r="K191" t="str">
            <v>00/00/0000</v>
          </cell>
        </row>
        <row r="192">
          <cell r="A192" t="str">
            <v>2180</v>
          </cell>
          <cell r="B192" t="str">
            <v>DEPART OF CORPORATIONS</v>
          </cell>
          <cell r="C192" t="str">
            <v>0825</v>
          </cell>
          <cell r="D192" t="str">
            <v>ADD BACK TO POST PY REVERSAL</v>
          </cell>
          <cell r="E192" t="str">
            <v>DELETE 16/17</v>
          </cell>
          <cell r="F192" t="str">
            <v>0000</v>
          </cell>
          <cell r="G192" t="str">
            <v>0000</v>
          </cell>
          <cell r="H192" t="str">
            <v>0000</v>
          </cell>
          <cell r="I192" t="str">
            <v>0000</v>
          </cell>
          <cell r="J192" t="str">
            <v>08/24/2016</v>
          </cell>
          <cell r="K192" t="str">
            <v>00/00/0000</v>
          </cell>
        </row>
        <row r="193">
          <cell r="A193" t="str">
            <v>2190</v>
          </cell>
          <cell r="B193" t="str">
            <v>MAJOR MEDICAL INSURANCE BOARD</v>
          </cell>
          <cell r="C193" t="str">
            <v>0825</v>
          </cell>
          <cell r="D193" t="str">
            <v>BUS, CONSUMER SERV, HOUSING</v>
          </cell>
          <cell r="E193" t="str">
            <v/>
          </cell>
          <cell r="F193" t="str">
            <v>0000</v>
          </cell>
          <cell r="G193" t="str">
            <v>0000</v>
          </cell>
          <cell r="H193" t="str">
            <v>0000</v>
          </cell>
          <cell r="I193" t="str">
            <v>0000</v>
          </cell>
          <cell r="J193" t="str">
            <v>12/21/2016</v>
          </cell>
          <cell r="K193" t="str">
            <v>00/00/0000</v>
          </cell>
        </row>
        <row r="194">
          <cell r="A194" t="str">
            <v>2200</v>
          </cell>
          <cell r="B194" t="str">
            <v>DEPARTMENT OF COMMERCE</v>
          </cell>
          <cell r="C194" t="str">
            <v>0825</v>
          </cell>
          <cell r="D194" t="str">
            <v>BUS, CONSUMER SERV, HOUSING</v>
          </cell>
          <cell r="E194" t="str">
            <v/>
          </cell>
          <cell r="F194" t="str">
            <v>0000</v>
          </cell>
          <cell r="G194" t="str">
            <v>0000</v>
          </cell>
          <cell r="H194" t="str">
            <v>0000</v>
          </cell>
          <cell r="I194" t="str">
            <v>0000</v>
          </cell>
          <cell r="J194" t="str">
            <v>12/21/2016</v>
          </cell>
          <cell r="K194" t="str">
            <v>00/00/0000</v>
          </cell>
        </row>
        <row r="195">
          <cell r="A195" t="str">
            <v>2220</v>
          </cell>
          <cell r="B195" t="str">
            <v>OFFICE OF SMALL BUSINESS DEVEL</v>
          </cell>
          <cell r="C195" t="str">
            <v>0825</v>
          </cell>
          <cell r="D195" t="str">
            <v>BUS, CONSUMER SERV, HOUSING</v>
          </cell>
          <cell r="E195" t="str">
            <v/>
          </cell>
          <cell r="F195" t="str">
            <v>0000</v>
          </cell>
          <cell r="G195" t="str">
            <v>0000</v>
          </cell>
          <cell r="H195" t="str">
            <v>0000</v>
          </cell>
          <cell r="I195" t="str">
            <v>0000</v>
          </cell>
          <cell r="J195" t="str">
            <v>12/21/2016</v>
          </cell>
          <cell r="K195" t="str">
            <v>00/00/0000</v>
          </cell>
        </row>
        <row r="196">
          <cell r="A196" t="str">
            <v>2222</v>
          </cell>
          <cell r="B196" t="str">
            <v>ST ASST FD FOR ENTERPRISE</v>
          </cell>
          <cell r="C196" t="str">
            <v>0825</v>
          </cell>
          <cell r="D196" t="str">
            <v>BUS, CONSUMER SERV, HOUSING</v>
          </cell>
          <cell r="E196" t="str">
            <v/>
          </cell>
          <cell r="F196" t="str">
            <v>0000</v>
          </cell>
          <cell r="G196" t="str">
            <v>0000</v>
          </cell>
          <cell r="H196" t="str">
            <v>0000</v>
          </cell>
          <cell r="I196" t="str">
            <v>0000</v>
          </cell>
          <cell r="J196" t="str">
            <v>12/21/2016</v>
          </cell>
          <cell r="K196" t="str">
            <v>00/00/0000</v>
          </cell>
        </row>
        <row r="197">
          <cell r="A197" t="str">
            <v>2225</v>
          </cell>
          <cell r="B197" t="str">
            <v>UNITARY FUND PROGRAMS</v>
          </cell>
          <cell r="C197" t="str">
            <v>0825</v>
          </cell>
          <cell r="D197" t="str">
            <v>BUS, CONSUMER SERV, HOUSING</v>
          </cell>
          <cell r="E197" t="str">
            <v/>
          </cell>
          <cell r="F197" t="str">
            <v>0000</v>
          </cell>
          <cell r="G197" t="str">
            <v>0000</v>
          </cell>
          <cell r="H197" t="str">
            <v>0000</v>
          </cell>
          <cell r="I197" t="str">
            <v>0000</v>
          </cell>
          <cell r="J197" t="str">
            <v>12/21/2016</v>
          </cell>
          <cell r="K197" t="str">
            <v>00/00/0000</v>
          </cell>
        </row>
        <row r="198">
          <cell r="A198" t="str">
            <v>2230</v>
          </cell>
          <cell r="B198" t="str">
            <v>CA INDTRL DEV FINCL ADVRY COMM</v>
          </cell>
          <cell r="C198" t="str">
            <v>0825</v>
          </cell>
          <cell r="D198" t="str">
            <v>BUS, CONSUMER SERV, HOUSING</v>
          </cell>
          <cell r="E198" t="str">
            <v/>
          </cell>
          <cell r="F198" t="str">
            <v>0000</v>
          </cell>
          <cell r="G198" t="str">
            <v>0000</v>
          </cell>
          <cell r="H198" t="str">
            <v>0000</v>
          </cell>
          <cell r="I198" t="str">
            <v>0000</v>
          </cell>
          <cell r="J198" t="str">
            <v>12/21/2016</v>
          </cell>
          <cell r="K198" t="str">
            <v>07/01/1985</v>
          </cell>
        </row>
        <row r="199">
          <cell r="A199" t="str">
            <v>2235</v>
          </cell>
          <cell r="B199" t="str">
            <v>CA HOME LOAN MORTGAGE ASSN</v>
          </cell>
          <cell r="C199" t="str">
            <v>0825</v>
          </cell>
          <cell r="D199" t="str">
            <v>BUS, CONSUMER SERV, HOUSING</v>
          </cell>
          <cell r="E199" t="str">
            <v/>
          </cell>
          <cell r="F199" t="str">
            <v>0000</v>
          </cell>
          <cell r="G199" t="str">
            <v>0000</v>
          </cell>
          <cell r="H199" t="str">
            <v>0000</v>
          </cell>
          <cell r="I199" t="str">
            <v>0000</v>
          </cell>
          <cell r="J199" t="str">
            <v>12/21/2016</v>
          </cell>
          <cell r="K199" t="str">
            <v>00/00/0000</v>
          </cell>
        </row>
        <row r="200">
          <cell r="A200" t="str">
            <v>2240</v>
          </cell>
          <cell r="B200" t="str">
            <v>DEPT-HOUSING/COMMUNITY DEVEL</v>
          </cell>
          <cell r="C200" t="str">
            <v>0825</v>
          </cell>
          <cell r="D200" t="str">
            <v>BUS, CONSUMER SERV, HOUSING</v>
          </cell>
          <cell r="E200" t="str">
            <v/>
          </cell>
          <cell r="F200" t="str">
            <v>0000</v>
          </cell>
          <cell r="G200" t="str">
            <v>0000</v>
          </cell>
          <cell r="H200" t="str">
            <v>0000</v>
          </cell>
          <cell r="I200" t="str">
            <v>0000</v>
          </cell>
          <cell r="J200" t="str">
            <v>12/12/2016</v>
          </cell>
          <cell r="K200" t="str">
            <v>00/00/1999</v>
          </cell>
        </row>
        <row r="201">
          <cell r="A201" t="str">
            <v>2245</v>
          </cell>
          <cell r="B201" t="str">
            <v>CALIFORNIA HOUSING FINANCE AGY</v>
          </cell>
          <cell r="C201" t="str">
            <v>0825</v>
          </cell>
          <cell r="D201" t="str">
            <v>BUS, CONSUMER SERV, HOUSING</v>
          </cell>
          <cell r="E201" t="str">
            <v/>
          </cell>
          <cell r="F201" t="str">
            <v>0000</v>
          </cell>
          <cell r="G201" t="str">
            <v>0000</v>
          </cell>
          <cell r="H201" t="str">
            <v>0000</v>
          </cell>
          <cell r="I201" t="str">
            <v>0000</v>
          </cell>
          <cell r="J201" t="str">
            <v>08/19/2016</v>
          </cell>
          <cell r="K201" t="str">
            <v>00/00/0000</v>
          </cell>
        </row>
        <row r="202">
          <cell r="A202" t="str">
            <v>2265</v>
          </cell>
          <cell r="B202" t="str">
            <v>CALIFORNIA HOUSING INSURANCE</v>
          </cell>
          <cell r="C202" t="str">
            <v>0825</v>
          </cell>
          <cell r="D202" t="str">
            <v>BUS, CONSUMER SERV, HOUSING</v>
          </cell>
          <cell r="E202" t="str">
            <v/>
          </cell>
          <cell r="F202" t="str">
            <v>0000</v>
          </cell>
          <cell r="G202" t="str">
            <v>0000</v>
          </cell>
          <cell r="H202" t="str">
            <v>0000</v>
          </cell>
          <cell r="I202" t="str">
            <v>0000</v>
          </cell>
          <cell r="J202" t="str">
            <v>12/21/2016</v>
          </cell>
          <cell r="K202" t="str">
            <v>00/00/0000</v>
          </cell>
        </row>
        <row r="203">
          <cell r="A203" t="str">
            <v>2270</v>
          </cell>
          <cell r="B203" t="str">
            <v>MORTGAGE BOND ALLOC COMMITTEE</v>
          </cell>
          <cell r="C203" t="str">
            <v>0825</v>
          </cell>
          <cell r="D203" t="str">
            <v>BUS, CONSUMER SERV, HOUSING</v>
          </cell>
          <cell r="E203" t="str">
            <v/>
          </cell>
          <cell r="F203" t="str">
            <v>0000</v>
          </cell>
          <cell r="G203" t="str">
            <v>0000</v>
          </cell>
          <cell r="H203" t="str">
            <v>0000</v>
          </cell>
          <cell r="I203" t="str">
            <v>0000</v>
          </cell>
          <cell r="J203" t="str">
            <v>12/21/2016</v>
          </cell>
          <cell r="K203" t="str">
            <v>07/01/1985</v>
          </cell>
        </row>
        <row r="204">
          <cell r="A204" t="str">
            <v>2290</v>
          </cell>
          <cell r="B204" t="str">
            <v>DEPARTMENT OF INSURANCE</v>
          </cell>
          <cell r="C204" t="str">
            <v>0825</v>
          </cell>
          <cell r="D204" t="str">
            <v>BUS, CONSUMER SERV, HOUSING</v>
          </cell>
          <cell r="E204" t="str">
            <v/>
          </cell>
          <cell r="F204" t="str">
            <v>0000</v>
          </cell>
          <cell r="G204" t="str">
            <v>0000</v>
          </cell>
          <cell r="H204" t="str">
            <v>0000</v>
          </cell>
          <cell r="I204" t="str">
            <v>0000</v>
          </cell>
          <cell r="J204" t="str">
            <v>12/21/2016</v>
          </cell>
          <cell r="K204" t="str">
            <v>00/00/1999</v>
          </cell>
        </row>
        <row r="205">
          <cell r="A205" t="str">
            <v>2295</v>
          </cell>
          <cell r="B205" t="str">
            <v>INSURANCE ADVISORY OFFICE</v>
          </cell>
          <cell r="C205" t="str">
            <v>0825</v>
          </cell>
          <cell r="D205" t="str">
            <v>BUS, CONSUMER SERV, HOUSING</v>
          </cell>
          <cell r="E205" t="str">
            <v/>
          </cell>
          <cell r="F205" t="str">
            <v>0000</v>
          </cell>
          <cell r="G205" t="str">
            <v>0000</v>
          </cell>
          <cell r="H205" t="str">
            <v>0000</v>
          </cell>
          <cell r="I205" t="str">
            <v>0000</v>
          </cell>
          <cell r="J205" t="str">
            <v>12/21/2016</v>
          </cell>
          <cell r="K205" t="str">
            <v>00/00/0000</v>
          </cell>
        </row>
        <row r="206">
          <cell r="A206" t="str">
            <v>2320</v>
          </cell>
          <cell r="B206" t="str">
            <v>DEPARTMENT OF REAL ESTATE</v>
          </cell>
          <cell r="C206" t="str">
            <v>0825</v>
          </cell>
          <cell r="D206" t="str">
            <v>BUS, CONSUMER SERV, HOUSING</v>
          </cell>
          <cell r="E206" t="str">
            <v/>
          </cell>
          <cell r="F206" t="str">
            <v>0000</v>
          </cell>
          <cell r="G206" t="str">
            <v>0000</v>
          </cell>
          <cell r="H206" t="str">
            <v>0000</v>
          </cell>
          <cell r="I206" t="str">
            <v>0000</v>
          </cell>
          <cell r="J206" t="str">
            <v>12/20/2018</v>
          </cell>
          <cell r="K206" t="str">
            <v>00/00/0000</v>
          </cell>
        </row>
        <row r="207">
          <cell r="A207" t="str">
            <v>2340</v>
          </cell>
          <cell r="B207" t="str">
            <v>DEPARTMENT OF SAVINGS AND LOAN</v>
          </cell>
          <cell r="C207" t="str">
            <v>0825</v>
          </cell>
          <cell r="D207" t="str">
            <v>BUS, CONSUMER SERV, HOUSING</v>
          </cell>
          <cell r="E207" t="str">
            <v/>
          </cell>
          <cell r="F207" t="str">
            <v>0000</v>
          </cell>
          <cell r="G207" t="str">
            <v>0000</v>
          </cell>
          <cell r="H207" t="str">
            <v>0000</v>
          </cell>
          <cell r="I207" t="str">
            <v>0000</v>
          </cell>
          <cell r="J207" t="str">
            <v>12/21/2016</v>
          </cell>
          <cell r="K207" t="str">
            <v>00/00/0000</v>
          </cell>
        </row>
        <row r="208">
          <cell r="A208" t="str">
            <v>2400</v>
          </cell>
          <cell r="B208" t="str">
            <v>DEPT. OF MANAGED HEALTH CARE</v>
          </cell>
          <cell r="C208" t="str">
            <v>0825</v>
          </cell>
          <cell r="D208" t="str">
            <v>BUS, CONSUMER SERV, HOUSING</v>
          </cell>
          <cell r="E208" t="str">
            <v/>
          </cell>
          <cell r="F208" t="str">
            <v>0000</v>
          </cell>
          <cell r="G208" t="str">
            <v>0000</v>
          </cell>
          <cell r="H208" t="str">
            <v>0000</v>
          </cell>
          <cell r="I208" t="str">
            <v>0000</v>
          </cell>
          <cell r="J208" t="str">
            <v>12/21/2016</v>
          </cell>
          <cell r="K208" t="str">
            <v>00/00/0000</v>
          </cell>
        </row>
        <row r="209">
          <cell r="A209" t="str">
            <v>2500</v>
          </cell>
          <cell r="B209" t="str">
            <v>TRANSPORTATION</v>
          </cell>
          <cell r="C209" t="str">
            <v>0830</v>
          </cell>
          <cell r="D209" t="str">
            <v>TRANSPORTATION</v>
          </cell>
          <cell r="E209" t="str">
            <v/>
          </cell>
          <cell r="F209" t="str">
            <v>0000</v>
          </cell>
          <cell r="G209" t="str">
            <v>0000</v>
          </cell>
          <cell r="H209" t="str">
            <v>0000</v>
          </cell>
          <cell r="I209" t="str">
            <v>0000</v>
          </cell>
          <cell r="J209" t="str">
            <v>08/18/2017</v>
          </cell>
          <cell r="K209" t="str">
            <v>00/00/0000</v>
          </cell>
        </row>
        <row r="210">
          <cell r="A210" t="str">
            <v>2600</v>
          </cell>
          <cell r="B210" t="str">
            <v>CA TRANSPORTATION COMM</v>
          </cell>
          <cell r="C210" t="str">
            <v>0830</v>
          </cell>
          <cell r="D210" t="str">
            <v>TRANSPORTATION</v>
          </cell>
          <cell r="E210" t="str">
            <v/>
          </cell>
          <cell r="F210" t="str">
            <v>0000</v>
          </cell>
          <cell r="G210" t="str">
            <v>0000</v>
          </cell>
          <cell r="H210" t="str">
            <v>0000</v>
          </cell>
          <cell r="I210" t="str">
            <v>0000</v>
          </cell>
          <cell r="J210" t="str">
            <v>11/04/2016</v>
          </cell>
          <cell r="K210" t="str">
            <v>00/00/1999</v>
          </cell>
        </row>
        <row r="211">
          <cell r="A211" t="str">
            <v>2640</v>
          </cell>
          <cell r="B211" t="str">
            <v>STATE TRANSIT ASSISTANCE</v>
          </cell>
          <cell r="C211" t="str">
            <v>0830</v>
          </cell>
          <cell r="D211" t="str">
            <v>TRANSPORTATION</v>
          </cell>
          <cell r="E211" t="str">
            <v/>
          </cell>
          <cell r="F211" t="str">
            <v>0000</v>
          </cell>
          <cell r="G211" t="str">
            <v>0000</v>
          </cell>
          <cell r="H211" t="str">
            <v>0000</v>
          </cell>
          <cell r="I211" t="str">
            <v>0000</v>
          </cell>
          <cell r="J211" t="str">
            <v>08/19/2016</v>
          </cell>
          <cell r="K211" t="str">
            <v>00/00/1999</v>
          </cell>
        </row>
        <row r="212">
          <cell r="A212" t="str">
            <v>2660</v>
          </cell>
          <cell r="B212" t="str">
            <v>DEPT OF TRANSPORTATION</v>
          </cell>
          <cell r="C212" t="str">
            <v>0830</v>
          </cell>
          <cell r="D212" t="str">
            <v>TRANSPORTATION</v>
          </cell>
          <cell r="E212" t="str">
            <v/>
          </cell>
          <cell r="F212" t="str">
            <v>0000</v>
          </cell>
          <cell r="G212" t="str">
            <v>0000</v>
          </cell>
          <cell r="H212" t="str">
            <v>0000</v>
          </cell>
          <cell r="I212" t="str">
            <v>0000</v>
          </cell>
          <cell r="J212" t="str">
            <v>10/28/2016</v>
          </cell>
          <cell r="K212" t="str">
            <v>00/00/0000</v>
          </cell>
        </row>
        <row r="213">
          <cell r="A213" t="str">
            <v>2665</v>
          </cell>
          <cell r="B213" t="str">
            <v>HIGH SPEED RAIL AUTHORITY</v>
          </cell>
          <cell r="C213" t="str">
            <v>0830</v>
          </cell>
          <cell r="D213" t="str">
            <v>TRANSPORTATION</v>
          </cell>
          <cell r="E213" t="str">
            <v/>
          </cell>
          <cell r="F213" t="str">
            <v>0000</v>
          </cell>
          <cell r="G213" t="str">
            <v>0000</v>
          </cell>
          <cell r="H213" t="str">
            <v>0000</v>
          </cell>
          <cell r="I213" t="str">
            <v>0000</v>
          </cell>
          <cell r="J213" t="str">
            <v>10/28/2016</v>
          </cell>
          <cell r="K213" t="str">
            <v>00/00/0000</v>
          </cell>
        </row>
        <row r="214">
          <cell r="A214" t="str">
            <v>2670</v>
          </cell>
          <cell r="B214" t="str">
            <v>BD OF PILOT COMMISSIONERS-SF</v>
          </cell>
          <cell r="C214" t="str">
            <v>0830</v>
          </cell>
          <cell r="D214" t="str">
            <v>TRANSPORTATION</v>
          </cell>
          <cell r="E214" t="str">
            <v/>
          </cell>
          <cell r="F214" t="str">
            <v>0000</v>
          </cell>
          <cell r="G214" t="str">
            <v>0000</v>
          </cell>
          <cell r="H214" t="str">
            <v>0000</v>
          </cell>
          <cell r="I214" t="str">
            <v>0000</v>
          </cell>
          <cell r="J214" t="str">
            <v>08/03/2017</v>
          </cell>
          <cell r="K214" t="str">
            <v>00/00/0000</v>
          </cell>
        </row>
        <row r="215">
          <cell r="A215" t="str">
            <v>2700</v>
          </cell>
          <cell r="B215" t="str">
            <v>OFFICE OF TRAFFIC SAFETY</v>
          </cell>
          <cell r="C215" t="str">
            <v>0830</v>
          </cell>
          <cell r="D215" t="str">
            <v>TRANSPORTATION</v>
          </cell>
          <cell r="E215" t="str">
            <v>MERGED W/0521-ADD 4 PY ACCR RV</v>
          </cell>
          <cell r="F215" t="str">
            <v>0000</v>
          </cell>
          <cell r="G215" t="str">
            <v>0000</v>
          </cell>
          <cell r="H215" t="str">
            <v>0000</v>
          </cell>
          <cell r="I215" t="str">
            <v>0000</v>
          </cell>
          <cell r="J215" t="str">
            <v>09/28/2016</v>
          </cell>
          <cell r="K215" t="str">
            <v>00/00/0000</v>
          </cell>
        </row>
        <row r="216">
          <cell r="A216" t="str">
            <v>2720</v>
          </cell>
          <cell r="B216" t="str">
            <v>DEPT OF CAL HIGHWAY PATROL</v>
          </cell>
          <cell r="C216" t="str">
            <v>0830</v>
          </cell>
          <cell r="D216" t="str">
            <v>TRANSPORTATION</v>
          </cell>
          <cell r="E216" t="str">
            <v/>
          </cell>
          <cell r="F216" t="str">
            <v>0000</v>
          </cell>
          <cell r="G216" t="str">
            <v>0000</v>
          </cell>
          <cell r="H216" t="str">
            <v>0000</v>
          </cell>
          <cell r="I216" t="str">
            <v>0000</v>
          </cell>
          <cell r="J216" t="str">
            <v>10/28/2016</v>
          </cell>
          <cell r="K216" t="str">
            <v>00/00/1999</v>
          </cell>
        </row>
        <row r="217">
          <cell r="A217" t="str">
            <v>2740</v>
          </cell>
          <cell r="B217" t="str">
            <v>DEPARTMENT OF MOTOR VEHICLES</v>
          </cell>
          <cell r="C217" t="str">
            <v>0830</v>
          </cell>
          <cell r="D217" t="str">
            <v>TRANSPORTATION</v>
          </cell>
          <cell r="E217" t="str">
            <v/>
          </cell>
          <cell r="F217" t="str">
            <v>0000</v>
          </cell>
          <cell r="G217" t="str">
            <v>0000</v>
          </cell>
          <cell r="H217" t="str">
            <v>0000</v>
          </cell>
          <cell r="I217" t="str">
            <v>0000</v>
          </cell>
          <cell r="J217" t="str">
            <v>10/28/2016</v>
          </cell>
          <cell r="K217" t="str">
            <v>00/00/0000</v>
          </cell>
        </row>
        <row r="218">
          <cell r="A218" t="str">
            <v>2780</v>
          </cell>
          <cell r="B218" t="str">
            <v>STEPHEN P TEALE DATA CENTER</v>
          </cell>
          <cell r="C218" t="str">
            <v>0825</v>
          </cell>
          <cell r="D218" t="str">
            <v>BUS, CONSUMER SERV, HOUSING</v>
          </cell>
          <cell r="E218" t="str">
            <v/>
          </cell>
          <cell r="F218" t="str">
            <v>0000</v>
          </cell>
          <cell r="G218" t="str">
            <v>0000</v>
          </cell>
          <cell r="H218" t="str">
            <v>0000</v>
          </cell>
          <cell r="I218" t="str">
            <v>0000</v>
          </cell>
          <cell r="J218" t="str">
            <v>12/21/2016</v>
          </cell>
          <cell r="K218" t="str">
            <v>00/00/0000</v>
          </cell>
        </row>
        <row r="219">
          <cell r="A219" t="str">
            <v>2900</v>
          </cell>
          <cell r="B219" t="str">
            <v>TRADE AND COMMERCE</v>
          </cell>
          <cell r="C219" t="str">
            <v>0825</v>
          </cell>
          <cell r="D219" t="str">
            <v>BUS, CONSUMER SERV, HOUSING</v>
          </cell>
          <cell r="E219" t="str">
            <v/>
          </cell>
          <cell r="F219" t="str">
            <v>0000</v>
          </cell>
          <cell r="G219" t="str">
            <v>0000</v>
          </cell>
          <cell r="H219" t="str">
            <v>0000</v>
          </cell>
          <cell r="I219" t="str">
            <v>0000</v>
          </cell>
          <cell r="J219" t="str">
            <v>12/21/2016</v>
          </cell>
          <cell r="K219" t="str">
            <v>00/00/0000</v>
          </cell>
        </row>
        <row r="220">
          <cell r="A220" t="str">
            <v>2920</v>
          </cell>
          <cell r="B220" t="str">
            <v>TECHNOLOGY TRADE &amp; COMMERCE AG</v>
          </cell>
          <cell r="C220" t="str">
            <v>0825</v>
          </cell>
          <cell r="D220" t="str">
            <v>BUS, CONSUMER SERV, HOUSING</v>
          </cell>
          <cell r="E220" t="str">
            <v/>
          </cell>
          <cell r="F220" t="str">
            <v>0000</v>
          </cell>
          <cell r="G220" t="str">
            <v>0000</v>
          </cell>
          <cell r="H220" t="str">
            <v>0000</v>
          </cell>
          <cell r="I220" t="str">
            <v>0000</v>
          </cell>
          <cell r="J220" t="str">
            <v>12/21/2016</v>
          </cell>
          <cell r="K220" t="str">
            <v>00/00/0000</v>
          </cell>
        </row>
        <row r="221">
          <cell r="A221" t="str">
            <v>3000</v>
          </cell>
          <cell r="B221" t="str">
            <v>NATURAL RESOURCES</v>
          </cell>
          <cell r="C221" t="str">
            <v>0820</v>
          </cell>
          <cell r="D221" t="str">
            <v>RESOURCES</v>
          </cell>
          <cell r="E221" t="str">
            <v/>
          </cell>
          <cell r="F221" t="str">
            <v>0000</v>
          </cell>
          <cell r="G221" t="str">
            <v>0000</v>
          </cell>
          <cell r="H221" t="str">
            <v>0000</v>
          </cell>
          <cell r="I221" t="str">
            <v>0000</v>
          </cell>
          <cell r="J221" t="str">
            <v>08/25/2010</v>
          </cell>
          <cell r="K221" t="str">
            <v>00/00/0000</v>
          </cell>
        </row>
        <row r="222">
          <cell r="A222" t="str">
            <v>3100</v>
          </cell>
          <cell r="B222" t="str">
            <v>EXPOSITION PARK</v>
          </cell>
          <cell r="C222" t="str">
            <v>0820</v>
          </cell>
          <cell r="D222" t="str">
            <v>RESOURCES</v>
          </cell>
          <cell r="E222" t="str">
            <v/>
          </cell>
          <cell r="F222" t="str">
            <v>0000</v>
          </cell>
          <cell r="G222" t="str">
            <v>0000</v>
          </cell>
          <cell r="H222" t="str">
            <v>0000</v>
          </cell>
          <cell r="I222" t="str">
            <v>0000</v>
          </cell>
          <cell r="J222" t="str">
            <v>10/17/2018</v>
          </cell>
          <cell r="K222" t="str">
            <v>00/00/0000</v>
          </cell>
        </row>
        <row r="223">
          <cell r="A223" t="str">
            <v>3105</v>
          </cell>
          <cell r="B223" t="str">
            <v>CALIFORNIA AFRO-AMERICAN MUSEU</v>
          </cell>
          <cell r="C223" t="str">
            <v>0820</v>
          </cell>
          <cell r="D223" t="str">
            <v>RESOURCES</v>
          </cell>
          <cell r="E223" t="str">
            <v/>
          </cell>
          <cell r="F223" t="str">
            <v>0000</v>
          </cell>
          <cell r="G223" t="str">
            <v>0000</v>
          </cell>
          <cell r="H223" t="str">
            <v>0000</v>
          </cell>
          <cell r="I223" t="str">
            <v>0000</v>
          </cell>
          <cell r="J223" t="str">
            <v>09/05/2014</v>
          </cell>
          <cell r="K223" t="str">
            <v>00/00/0000</v>
          </cell>
        </row>
        <row r="224">
          <cell r="A224" t="str">
            <v>3110</v>
          </cell>
          <cell r="B224" t="str">
            <v>SPECIAL RESOURCES PROGRAMS</v>
          </cell>
          <cell r="C224" t="str">
            <v>0820</v>
          </cell>
          <cell r="D224" t="str">
            <v>RESOURCES</v>
          </cell>
          <cell r="E224" t="str">
            <v/>
          </cell>
          <cell r="F224" t="str">
            <v>0000</v>
          </cell>
          <cell r="G224" t="str">
            <v>0000</v>
          </cell>
          <cell r="H224" t="str">
            <v>0000</v>
          </cell>
          <cell r="I224" t="str">
            <v>0000</v>
          </cell>
          <cell r="J224" t="str">
            <v>07/11/2006</v>
          </cell>
          <cell r="K224" t="str">
            <v>00/00/1999</v>
          </cell>
        </row>
        <row r="225">
          <cell r="A225" t="str">
            <v>3125</v>
          </cell>
          <cell r="B225" t="str">
            <v>CALIF TAHOE CONSERVANCY</v>
          </cell>
          <cell r="C225" t="str">
            <v>0820</v>
          </cell>
          <cell r="D225" t="str">
            <v>RESOURCES</v>
          </cell>
          <cell r="E225" t="str">
            <v/>
          </cell>
          <cell r="F225" t="str">
            <v>0000</v>
          </cell>
          <cell r="G225" t="str">
            <v>0000</v>
          </cell>
          <cell r="H225" t="str">
            <v>0000</v>
          </cell>
          <cell r="I225" t="str">
            <v>0000</v>
          </cell>
          <cell r="J225" t="str">
            <v>04/18/1988</v>
          </cell>
          <cell r="K225" t="str">
            <v>00/00/1999</v>
          </cell>
        </row>
        <row r="226">
          <cell r="A226" t="str">
            <v>3130</v>
          </cell>
          <cell r="B226" t="str">
            <v>WATERWAYS MANAGEMENT PLANNING</v>
          </cell>
          <cell r="C226" t="str">
            <v>0820</v>
          </cell>
          <cell r="D226" t="str">
            <v>RESOURCES</v>
          </cell>
          <cell r="E226" t="str">
            <v/>
          </cell>
          <cell r="F226" t="str">
            <v>0000</v>
          </cell>
          <cell r="G226" t="str">
            <v>0000</v>
          </cell>
          <cell r="H226" t="str">
            <v>0000</v>
          </cell>
          <cell r="I226" t="str">
            <v>0000</v>
          </cell>
          <cell r="J226" t="str">
            <v>99/99/9999</v>
          </cell>
          <cell r="K226" t="str">
            <v>00/00/0000</v>
          </cell>
        </row>
        <row r="227">
          <cell r="A227" t="str">
            <v>3140</v>
          </cell>
          <cell r="B227" t="str">
            <v>SEA GRANT PROGRAM</v>
          </cell>
          <cell r="C227" t="str">
            <v>0820</v>
          </cell>
          <cell r="D227" t="str">
            <v>RESOURCES</v>
          </cell>
          <cell r="E227" t="str">
            <v/>
          </cell>
          <cell r="F227" t="str">
            <v>0000</v>
          </cell>
          <cell r="G227" t="str">
            <v>0000</v>
          </cell>
          <cell r="H227" t="str">
            <v>0000</v>
          </cell>
          <cell r="I227" t="str">
            <v>0000</v>
          </cell>
          <cell r="J227" t="str">
            <v>99/99/9999</v>
          </cell>
          <cell r="K227" t="str">
            <v>00/00/0000</v>
          </cell>
        </row>
        <row r="228">
          <cell r="A228" t="str">
            <v>3150</v>
          </cell>
          <cell r="B228" t="str">
            <v>CALIF TAHOE REGIONAL PLANNING</v>
          </cell>
          <cell r="C228" t="str">
            <v>0820</v>
          </cell>
          <cell r="D228" t="str">
            <v>RESOURCES</v>
          </cell>
          <cell r="E228" t="str">
            <v/>
          </cell>
          <cell r="F228" t="str">
            <v>0000</v>
          </cell>
          <cell r="G228" t="str">
            <v>0000</v>
          </cell>
          <cell r="H228" t="str">
            <v>0000</v>
          </cell>
          <cell r="I228" t="str">
            <v>0000</v>
          </cell>
          <cell r="J228" t="str">
            <v>07/11/2006</v>
          </cell>
          <cell r="K228" t="str">
            <v>00/00/0000</v>
          </cell>
        </row>
        <row r="229">
          <cell r="A229" t="str">
            <v>3180</v>
          </cell>
          <cell r="B229" t="str">
            <v>GEOTHERMAL RESOURCES DEV PRGMS</v>
          </cell>
          <cell r="C229" t="str">
            <v>0820</v>
          </cell>
          <cell r="D229" t="str">
            <v>RESOURCES</v>
          </cell>
          <cell r="E229" t="str">
            <v/>
          </cell>
          <cell r="F229" t="str">
            <v>0000</v>
          </cell>
          <cell r="G229" t="str">
            <v>0000</v>
          </cell>
          <cell r="H229" t="str">
            <v>0000</v>
          </cell>
          <cell r="I229" t="str">
            <v>0000</v>
          </cell>
          <cell r="J229" t="str">
            <v>08/03/2017</v>
          </cell>
          <cell r="K229" t="str">
            <v>00/00/0000</v>
          </cell>
        </row>
        <row r="230">
          <cell r="A230" t="str">
            <v>3210</v>
          </cell>
          <cell r="B230" t="str">
            <v>ENVIRONMENTAL PROTECTION PGM</v>
          </cell>
          <cell r="C230" t="str">
            <v>0820</v>
          </cell>
          <cell r="D230" t="str">
            <v>RESOURCES</v>
          </cell>
          <cell r="E230" t="str">
            <v/>
          </cell>
          <cell r="F230" t="str">
            <v>0000</v>
          </cell>
          <cell r="G230" t="str">
            <v>0000</v>
          </cell>
          <cell r="H230" t="str">
            <v>0000</v>
          </cell>
          <cell r="I230" t="str">
            <v>0000</v>
          </cell>
          <cell r="J230" t="str">
            <v>03/08/2001</v>
          </cell>
          <cell r="K230" t="str">
            <v>00/00/0000</v>
          </cell>
        </row>
        <row r="231">
          <cell r="A231" t="str">
            <v>3300</v>
          </cell>
          <cell r="B231" t="str">
            <v>ST ASSIT FD-ENGY CA BUS/INDUS</v>
          </cell>
          <cell r="C231" t="str">
            <v>0820</v>
          </cell>
          <cell r="D231" t="str">
            <v>RESOURCES</v>
          </cell>
          <cell r="E231" t="str">
            <v/>
          </cell>
          <cell r="F231" t="str">
            <v>0000</v>
          </cell>
          <cell r="G231" t="str">
            <v>0000</v>
          </cell>
          <cell r="H231" t="str">
            <v>0000</v>
          </cell>
          <cell r="I231" t="str">
            <v>0000</v>
          </cell>
          <cell r="J231" t="str">
            <v>07/11/2006</v>
          </cell>
          <cell r="K231" t="str">
            <v>00/00/0000</v>
          </cell>
        </row>
        <row r="232">
          <cell r="A232" t="str">
            <v>3310</v>
          </cell>
          <cell r="B232" t="str">
            <v>CA ALT ENERGY SOURCE FIN AUTH</v>
          </cell>
          <cell r="C232" t="str">
            <v>0820</v>
          </cell>
          <cell r="D232" t="str">
            <v>RESOURCES</v>
          </cell>
          <cell r="E232" t="str">
            <v/>
          </cell>
          <cell r="F232" t="str">
            <v>0000</v>
          </cell>
          <cell r="G232" t="str">
            <v>0000</v>
          </cell>
          <cell r="H232" t="str">
            <v>0000</v>
          </cell>
          <cell r="I232" t="str">
            <v>0000</v>
          </cell>
          <cell r="J232" t="str">
            <v>99/99/9999</v>
          </cell>
          <cell r="K232" t="str">
            <v>07/01/1985</v>
          </cell>
        </row>
        <row r="233">
          <cell r="A233" t="str">
            <v>3320</v>
          </cell>
          <cell r="B233" t="str">
            <v>POLLUTN CONTL FINANCING AUTH</v>
          </cell>
          <cell r="C233" t="str">
            <v>0820</v>
          </cell>
          <cell r="D233" t="str">
            <v>RESOURCES</v>
          </cell>
          <cell r="E233" t="str">
            <v/>
          </cell>
          <cell r="F233" t="str">
            <v>0000</v>
          </cell>
          <cell r="G233" t="str">
            <v>0000</v>
          </cell>
          <cell r="H233" t="str">
            <v>0000</v>
          </cell>
          <cell r="I233" t="str">
            <v>0000</v>
          </cell>
          <cell r="J233" t="str">
            <v>99/99/9999</v>
          </cell>
          <cell r="K233" t="str">
            <v>07/01/1985</v>
          </cell>
        </row>
        <row r="234">
          <cell r="A234" t="str">
            <v>3340</v>
          </cell>
          <cell r="B234" t="str">
            <v>CALIFORNIA CONSERVATION CORPS</v>
          </cell>
          <cell r="C234" t="str">
            <v>0820</v>
          </cell>
          <cell r="D234" t="str">
            <v>RESOURCES</v>
          </cell>
          <cell r="E234" t="str">
            <v/>
          </cell>
          <cell r="F234" t="str">
            <v>0000</v>
          </cell>
          <cell r="G234" t="str">
            <v>0000</v>
          </cell>
          <cell r="H234" t="str">
            <v>0000</v>
          </cell>
          <cell r="I234" t="str">
            <v>0000</v>
          </cell>
          <cell r="J234" t="str">
            <v>04/18/1988</v>
          </cell>
          <cell r="K234" t="str">
            <v>00/00/1999</v>
          </cell>
        </row>
        <row r="235">
          <cell r="A235" t="str">
            <v>3355</v>
          </cell>
          <cell r="B235" t="str">
            <v>OFFICE OF ENERGY INFRA SAFETY</v>
          </cell>
          <cell r="C235" t="str">
            <v>0820</v>
          </cell>
          <cell r="D235" t="str">
            <v>RESOURCES</v>
          </cell>
          <cell r="E235" t="str">
            <v/>
          </cell>
          <cell r="F235" t="str">
            <v>0000</v>
          </cell>
          <cell r="G235" t="str">
            <v>0000</v>
          </cell>
          <cell r="H235" t="str">
            <v>0000</v>
          </cell>
          <cell r="I235" t="str">
            <v>0000</v>
          </cell>
          <cell r="J235" t="str">
            <v>07/14/2023</v>
          </cell>
          <cell r="K235" t="str">
            <v>00/00/0000</v>
          </cell>
        </row>
        <row r="236">
          <cell r="A236" t="str">
            <v>3360</v>
          </cell>
          <cell r="B236" t="str">
            <v>ENERGY RES CONS AND DEV COMM</v>
          </cell>
          <cell r="C236" t="str">
            <v>0820</v>
          </cell>
          <cell r="D236" t="str">
            <v>RESOURCES</v>
          </cell>
          <cell r="E236" t="str">
            <v/>
          </cell>
          <cell r="F236" t="str">
            <v>0000</v>
          </cell>
          <cell r="G236" t="str">
            <v>0000</v>
          </cell>
          <cell r="H236" t="str">
            <v>0000</v>
          </cell>
          <cell r="I236" t="str">
            <v>0000</v>
          </cell>
          <cell r="J236" t="str">
            <v>07/11/2006</v>
          </cell>
          <cell r="K236" t="str">
            <v>00/00/0000</v>
          </cell>
        </row>
        <row r="237">
          <cell r="A237" t="str">
            <v>3410</v>
          </cell>
          <cell r="B237" t="str">
            <v>HUMBOLDT BAY FUND</v>
          </cell>
          <cell r="C237" t="str">
            <v>0820</v>
          </cell>
          <cell r="D237" t="str">
            <v>RESOURCES</v>
          </cell>
          <cell r="E237" t="str">
            <v/>
          </cell>
          <cell r="F237" t="str">
            <v>0000</v>
          </cell>
          <cell r="G237" t="str">
            <v>0000</v>
          </cell>
          <cell r="H237" t="str">
            <v>0000</v>
          </cell>
          <cell r="I237" t="str">
            <v>0000</v>
          </cell>
          <cell r="J237" t="str">
            <v>07/21/1986</v>
          </cell>
          <cell r="K237" t="str">
            <v>00/00/0000</v>
          </cell>
        </row>
        <row r="238">
          <cell r="A238" t="str">
            <v>3460</v>
          </cell>
          <cell r="B238" t="str">
            <v>COLORADO RIVER BOARD OF CALIF</v>
          </cell>
          <cell r="C238" t="str">
            <v>0820</v>
          </cell>
          <cell r="D238" t="str">
            <v>RESOURCES</v>
          </cell>
          <cell r="E238" t="str">
            <v/>
          </cell>
          <cell r="F238" t="str">
            <v>0000</v>
          </cell>
          <cell r="G238" t="str">
            <v>0000</v>
          </cell>
          <cell r="H238" t="str">
            <v>0000</v>
          </cell>
          <cell r="I238" t="str">
            <v>0000</v>
          </cell>
          <cell r="J238" t="str">
            <v>07/11/2006</v>
          </cell>
          <cell r="K238" t="str">
            <v>00/00/0000</v>
          </cell>
        </row>
        <row r="239">
          <cell r="A239" t="str">
            <v>3480</v>
          </cell>
          <cell r="B239" t="str">
            <v>DEPARTMENT OF CONSERVATION</v>
          </cell>
          <cell r="C239" t="str">
            <v>0820</v>
          </cell>
          <cell r="D239" t="str">
            <v>RESOURCES</v>
          </cell>
          <cell r="E239" t="str">
            <v/>
          </cell>
          <cell r="F239" t="str">
            <v>0000</v>
          </cell>
          <cell r="G239" t="str">
            <v>0000</v>
          </cell>
          <cell r="H239" t="str">
            <v>0000</v>
          </cell>
          <cell r="I239" t="str">
            <v>0000</v>
          </cell>
          <cell r="J239" t="str">
            <v>04/18/1988</v>
          </cell>
          <cell r="K239" t="str">
            <v>00/00/1999</v>
          </cell>
        </row>
        <row r="240">
          <cell r="A240" t="str">
            <v>3540</v>
          </cell>
          <cell r="B240" t="str">
            <v>DEPARTMENT OF FORESTRY</v>
          </cell>
          <cell r="C240" t="str">
            <v>0820</v>
          </cell>
          <cell r="D240" t="str">
            <v>RESOURCES</v>
          </cell>
          <cell r="E240" t="str">
            <v/>
          </cell>
          <cell r="F240" t="str">
            <v>0000</v>
          </cell>
          <cell r="G240" t="str">
            <v>0000</v>
          </cell>
          <cell r="H240" t="str">
            <v>0000</v>
          </cell>
          <cell r="I240" t="str">
            <v>0000</v>
          </cell>
          <cell r="J240" t="str">
            <v>07/11/2006</v>
          </cell>
          <cell r="K240" t="str">
            <v>00/00/1999</v>
          </cell>
        </row>
        <row r="241">
          <cell r="A241" t="str">
            <v>3560</v>
          </cell>
          <cell r="B241" t="str">
            <v>STATE LANDS COMMISSION</v>
          </cell>
          <cell r="C241" t="str">
            <v>0820</v>
          </cell>
          <cell r="D241" t="str">
            <v>RESOURCES</v>
          </cell>
          <cell r="E241" t="str">
            <v/>
          </cell>
          <cell r="F241" t="str">
            <v>0000</v>
          </cell>
          <cell r="G241" t="str">
            <v>0000</v>
          </cell>
          <cell r="H241" t="str">
            <v>0000</v>
          </cell>
          <cell r="I241" t="str">
            <v>0000</v>
          </cell>
          <cell r="J241" t="str">
            <v>04/18/1988</v>
          </cell>
          <cell r="K241" t="str">
            <v>00/00/1999</v>
          </cell>
        </row>
        <row r="242">
          <cell r="A242" t="str">
            <v>3580</v>
          </cell>
          <cell r="B242" t="str">
            <v>SEISMIC SAFETY COMMISSION</v>
          </cell>
          <cell r="C242" t="str">
            <v>0820</v>
          </cell>
          <cell r="D242" t="str">
            <v>RESOURCES</v>
          </cell>
          <cell r="E242" t="str">
            <v/>
          </cell>
          <cell r="F242" t="str">
            <v>0000</v>
          </cell>
          <cell r="G242" t="str">
            <v>0000</v>
          </cell>
          <cell r="H242" t="str">
            <v>0000</v>
          </cell>
          <cell r="I242" t="str">
            <v>0000</v>
          </cell>
          <cell r="J242" t="str">
            <v>99/99/9999</v>
          </cell>
          <cell r="K242" t="str">
            <v>00/00/1999</v>
          </cell>
        </row>
        <row r="243">
          <cell r="A243" t="str">
            <v>3600</v>
          </cell>
          <cell r="B243" t="str">
            <v>DEPT OF FISH AND GAME</v>
          </cell>
          <cell r="C243" t="str">
            <v>0820</v>
          </cell>
          <cell r="D243" t="str">
            <v>RESOURCES</v>
          </cell>
          <cell r="E243" t="str">
            <v/>
          </cell>
          <cell r="F243" t="str">
            <v>0000</v>
          </cell>
          <cell r="G243" t="str">
            <v>0000</v>
          </cell>
          <cell r="H243" t="str">
            <v>0000</v>
          </cell>
          <cell r="I243" t="str">
            <v>0000</v>
          </cell>
          <cell r="J243" t="str">
            <v>04/04/1984</v>
          </cell>
          <cell r="K243" t="str">
            <v>00/00/0000</v>
          </cell>
        </row>
        <row r="244">
          <cell r="A244" t="str">
            <v>3640</v>
          </cell>
          <cell r="B244" t="str">
            <v>WILDLIFE CONSERVATION BOARD</v>
          </cell>
          <cell r="C244" t="str">
            <v>0820</v>
          </cell>
          <cell r="D244" t="str">
            <v>RESOURCES</v>
          </cell>
          <cell r="E244" t="str">
            <v/>
          </cell>
          <cell r="F244" t="str">
            <v>0000</v>
          </cell>
          <cell r="G244" t="str">
            <v>0000</v>
          </cell>
          <cell r="H244" t="str">
            <v>0000</v>
          </cell>
          <cell r="I244" t="str">
            <v>0000</v>
          </cell>
          <cell r="J244" t="str">
            <v>04/04/1984</v>
          </cell>
          <cell r="K244" t="str">
            <v>00/00/0000</v>
          </cell>
        </row>
        <row r="245">
          <cell r="A245" t="str">
            <v>3720</v>
          </cell>
          <cell r="B245" t="str">
            <v>CALIFORNIA COASTAL COMMISSION</v>
          </cell>
          <cell r="C245" t="str">
            <v>0820</v>
          </cell>
          <cell r="D245" t="str">
            <v>RESOURCES</v>
          </cell>
          <cell r="E245" t="str">
            <v/>
          </cell>
          <cell r="F245" t="str">
            <v>0000</v>
          </cell>
          <cell r="G245" t="str">
            <v>0000</v>
          </cell>
          <cell r="H245" t="str">
            <v>0000</v>
          </cell>
          <cell r="I245" t="str">
            <v>0000</v>
          </cell>
          <cell r="J245" t="str">
            <v>04/18/1988</v>
          </cell>
          <cell r="K245" t="str">
            <v>00/00/1999</v>
          </cell>
        </row>
        <row r="246">
          <cell r="A246" t="str">
            <v>3760</v>
          </cell>
          <cell r="B246" t="str">
            <v>STATE COASTAL CONSERVANCY</v>
          </cell>
          <cell r="C246" t="str">
            <v>0820</v>
          </cell>
          <cell r="D246" t="str">
            <v>RESOURCES</v>
          </cell>
          <cell r="E246" t="str">
            <v/>
          </cell>
          <cell r="F246" t="str">
            <v>0000</v>
          </cell>
          <cell r="G246" t="str">
            <v>0000</v>
          </cell>
          <cell r="H246" t="str">
            <v>0000</v>
          </cell>
          <cell r="I246" t="str">
            <v>0000</v>
          </cell>
          <cell r="J246" t="str">
            <v>08/05/2016</v>
          </cell>
          <cell r="K246" t="str">
            <v>00/00/0000</v>
          </cell>
        </row>
        <row r="247">
          <cell r="A247" t="str">
            <v>3780</v>
          </cell>
          <cell r="B247" t="str">
            <v>NATIVE AMERICAN HERITAGE COMM</v>
          </cell>
          <cell r="C247" t="str">
            <v>0820</v>
          </cell>
          <cell r="D247" t="str">
            <v>RESOURCES</v>
          </cell>
          <cell r="E247" t="str">
            <v/>
          </cell>
          <cell r="F247" t="str">
            <v>0000</v>
          </cell>
          <cell r="G247" t="str">
            <v>0000</v>
          </cell>
          <cell r="H247" t="str">
            <v>0000</v>
          </cell>
          <cell r="I247" t="str">
            <v>0000</v>
          </cell>
          <cell r="J247" t="str">
            <v>08/18/2000</v>
          </cell>
          <cell r="K247" t="str">
            <v>00/00/0000</v>
          </cell>
        </row>
        <row r="248">
          <cell r="A248" t="str">
            <v>3790</v>
          </cell>
          <cell r="B248" t="str">
            <v>DEPT OF PARKS AND RECREATION</v>
          </cell>
          <cell r="C248" t="str">
            <v>0820</v>
          </cell>
          <cell r="D248" t="str">
            <v>RESOURCES</v>
          </cell>
          <cell r="E248" t="str">
            <v/>
          </cell>
          <cell r="F248" t="str">
            <v>0000</v>
          </cell>
          <cell r="G248" t="str">
            <v>0000</v>
          </cell>
          <cell r="H248" t="str">
            <v>0000</v>
          </cell>
          <cell r="I248" t="str">
            <v>0000</v>
          </cell>
          <cell r="J248" t="str">
            <v>07/11/2006</v>
          </cell>
          <cell r="K248" t="str">
            <v>00/00/0000</v>
          </cell>
        </row>
        <row r="249">
          <cell r="A249" t="str">
            <v>3810</v>
          </cell>
          <cell r="B249" t="str">
            <v>SANTA MONICA MOUNTAINS CONSERV</v>
          </cell>
          <cell r="C249" t="str">
            <v>0820</v>
          </cell>
          <cell r="D249" t="str">
            <v>RESOURCES</v>
          </cell>
          <cell r="E249" t="str">
            <v/>
          </cell>
          <cell r="F249" t="str">
            <v>0000</v>
          </cell>
          <cell r="G249" t="str">
            <v>0000</v>
          </cell>
          <cell r="H249" t="str">
            <v>0000</v>
          </cell>
          <cell r="I249" t="str">
            <v>0000</v>
          </cell>
          <cell r="J249" t="str">
            <v>07/11/2006</v>
          </cell>
          <cell r="K249" t="str">
            <v>00/00/0000</v>
          </cell>
        </row>
        <row r="250">
          <cell r="A250" t="str">
            <v>3820</v>
          </cell>
          <cell r="B250" t="str">
            <v>SF BAY CONSERVATION/DEVEL COMM</v>
          </cell>
          <cell r="C250" t="str">
            <v>0820</v>
          </cell>
          <cell r="D250" t="str">
            <v>RESOURCES</v>
          </cell>
          <cell r="E250" t="str">
            <v/>
          </cell>
          <cell r="F250" t="str">
            <v>0000</v>
          </cell>
          <cell r="G250" t="str">
            <v>0000</v>
          </cell>
          <cell r="H250" t="str">
            <v>0000</v>
          </cell>
          <cell r="I250" t="str">
            <v>0000</v>
          </cell>
          <cell r="J250" t="str">
            <v>07/11/2006</v>
          </cell>
          <cell r="K250" t="str">
            <v>00/00/1999</v>
          </cell>
        </row>
        <row r="251">
          <cell r="A251" t="str">
            <v>3825</v>
          </cell>
          <cell r="B251" t="str">
            <v>SAN GABRIEL/LOWER LA RIVERS</v>
          </cell>
          <cell r="C251" t="str">
            <v>0820</v>
          </cell>
          <cell r="D251" t="str">
            <v>RESOURCES</v>
          </cell>
          <cell r="E251" t="str">
            <v/>
          </cell>
          <cell r="F251" t="str">
            <v>0000</v>
          </cell>
          <cell r="G251" t="str">
            <v>0000</v>
          </cell>
          <cell r="H251" t="str">
            <v>0000</v>
          </cell>
          <cell r="I251" t="str">
            <v>0000</v>
          </cell>
          <cell r="J251" t="str">
            <v>08/29/2001</v>
          </cell>
          <cell r="K251" t="str">
            <v>00/00/0000</v>
          </cell>
        </row>
        <row r="252">
          <cell r="A252" t="str">
            <v>3830</v>
          </cell>
          <cell r="B252" t="str">
            <v>SAN JOAQUIN RIVER CONSUCY</v>
          </cell>
          <cell r="C252" t="str">
            <v>0820</v>
          </cell>
          <cell r="D252" t="str">
            <v>RESOURCES</v>
          </cell>
          <cell r="E252" t="str">
            <v/>
          </cell>
          <cell r="F252" t="str">
            <v>0000</v>
          </cell>
          <cell r="G252" t="str">
            <v>0000</v>
          </cell>
          <cell r="H252" t="str">
            <v>0000</v>
          </cell>
          <cell r="I252" t="str">
            <v>0000</v>
          </cell>
          <cell r="J252" t="str">
            <v>10/24/1995</v>
          </cell>
          <cell r="K252" t="str">
            <v>00/00/0000</v>
          </cell>
        </row>
        <row r="253">
          <cell r="A253" t="str">
            <v>3835</v>
          </cell>
          <cell r="B253" t="str">
            <v>BALDWIN HILLS CONSERVANCY</v>
          </cell>
          <cell r="C253" t="str">
            <v>0820</v>
          </cell>
          <cell r="D253" t="str">
            <v>RESOURCES</v>
          </cell>
          <cell r="E253" t="str">
            <v/>
          </cell>
          <cell r="F253" t="str">
            <v>0000</v>
          </cell>
          <cell r="G253" t="str">
            <v>0000</v>
          </cell>
          <cell r="H253" t="str">
            <v>0000</v>
          </cell>
          <cell r="I253" t="str">
            <v>0000</v>
          </cell>
          <cell r="J253" t="str">
            <v>10/15/2002</v>
          </cell>
          <cell r="K253" t="str">
            <v>00/00/0000</v>
          </cell>
        </row>
        <row r="254">
          <cell r="A254" t="str">
            <v>3840</v>
          </cell>
          <cell r="B254" t="str">
            <v>DELTA PROTECTION COMMISSION</v>
          </cell>
          <cell r="C254" t="str">
            <v>0820</v>
          </cell>
          <cell r="D254" t="str">
            <v>RESOURCES</v>
          </cell>
          <cell r="E254" t="str">
            <v/>
          </cell>
          <cell r="F254" t="str">
            <v>0000</v>
          </cell>
          <cell r="G254" t="str">
            <v>0000</v>
          </cell>
          <cell r="H254" t="str">
            <v>0000</v>
          </cell>
          <cell r="I254" t="str">
            <v>0000</v>
          </cell>
          <cell r="J254" t="str">
            <v>04/04/1994</v>
          </cell>
          <cell r="K254" t="str">
            <v>00/00/0000</v>
          </cell>
        </row>
        <row r="255">
          <cell r="A255" t="str">
            <v>3845</v>
          </cell>
          <cell r="B255" t="str">
            <v>SAN DIEGO RIVE CONSERVANCY</v>
          </cell>
          <cell r="C255" t="str">
            <v>0820</v>
          </cell>
          <cell r="D255" t="str">
            <v>RESOURCES</v>
          </cell>
          <cell r="E255" t="str">
            <v/>
          </cell>
          <cell r="F255" t="str">
            <v>0000</v>
          </cell>
          <cell r="G255" t="str">
            <v>0000</v>
          </cell>
          <cell r="H255" t="str">
            <v>0000</v>
          </cell>
          <cell r="I255" t="str">
            <v>0000</v>
          </cell>
          <cell r="J255" t="str">
            <v>08/18/2004</v>
          </cell>
          <cell r="K255" t="str">
            <v>00/00/0000</v>
          </cell>
        </row>
        <row r="256">
          <cell r="A256" t="str">
            <v>3850</v>
          </cell>
          <cell r="B256" t="str">
            <v>COACHELLA VALLEY MTS CONSV</v>
          </cell>
          <cell r="C256" t="str">
            <v>0820</v>
          </cell>
          <cell r="D256" t="str">
            <v>RESOURCES</v>
          </cell>
          <cell r="E256" t="str">
            <v/>
          </cell>
          <cell r="F256" t="str">
            <v>0000</v>
          </cell>
          <cell r="G256" t="str">
            <v>0000</v>
          </cell>
          <cell r="H256" t="str">
            <v>0000</v>
          </cell>
          <cell r="I256" t="str">
            <v>0000</v>
          </cell>
          <cell r="J256" t="str">
            <v>07/30/1997</v>
          </cell>
          <cell r="K256" t="str">
            <v>00/00/0000</v>
          </cell>
        </row>
        <row r="257">
          <cell r="A257" t="str">
            <v>3855</v>
          </cell>
          <cell r="B257" t="str">
            <v>SIERRA NEVADA CONSERVANCY</v>
          </cell>
          <cell r="C257" t="str">
            <v>0820</v>
          </cell>
          <cell r="D257" t="str">
            <v>RESOURCES</v>
          </cell>
          <cell r="E257" t="str">
            <v/>
          </cell>
          <cell r="F257" t="str">
            <v>0000</v>
          </cell>
          <cell r="G257" t="str">
            <v>0000</v>
          </cell>
          <cell r="H257" t="str">
            <v>0000</v>
          </cell>
          <cell r="I257" t="str">
            <v>0000</v>
          </cell>
          <cell r="J257" t="str">
            <v>07/11/2006</v>
          </cell>
          <cell r="K257" t="str">
            <v>00/00/0000</v>
          </cell>
        </row>
        <row r="258">
          <cell r="A258" t="str">
            <v>3860</v>
          </cell>
          <cell r="B258" t="str">
            <v>DEPARTMENT OF WATER RESOURCES</v>
          </cell>
          <cell r="C258" t="str">
            <v>0820</v>
          </cell>
          <cell r="D258" t="str">
            <v>RESOURCES</v>
          </cell>
          <cell r="E258" t="str">
            <v/>
          </cell>
          <cell r="F258" t="str">
            <v>0000</v>
          </cell>
          <cell r="G258" t="str">
            <v>0000</v>
          </cell>
          <cell r="H258" t="str">
            <v>0000</v>
          </cell>
          <cell r="I258" t="str">
            <v>0000</v>
          </cell>
          <cell r="J258" t="str">
            <v>04/04/1984</v>
          </cell>
          <cell r="K258" t="str">
            <v>00/00/0000</v>
          </cell>
        </row>
        <row r="259">
          <cell r="A259" t="str">
            <v>3870</v>
          </cell>
          <cell r="B259" t="str">
            <v>CA BAY DELTA</v>
          </cell>
          <cell r="C259" t="str">
            <v>0820</v>
          </cell>
          <cell r="D259" t="str">
            <v>RESOURCES</v>
          </cell>
          <cell r="E259" t="str">
            <v/>
          </cell>
          <cell r="F259" t="str">
            <v>0000</v>
          </cell>
          <cell r="G259" t="str">
            <v>0000</v>
          </cell>
          <cell r="H259" t="str">
            <v>0000</v>
          </cell>
          <cell r="I259" t="str">
            <v>0000</v>
          </cell>
          <cell r="J259" t="str">
            <v>08/18/2004</v>
          </cell>
          <cell r="K259" t="str">
            <v>00/00/0000</v>
          </cell>
        </row>
        <row r="260">
          <cell r="A260" t="str">
            <v>3875</v>
          </cell>
          <cell r="B260" t="str">
            <v>SAC-SAN JOAQUIN DELTA CONSERV</v>
          </cell>
          <cell r="C260" t="str">
            <v>0820</v>
          </cell>
          <cell r="D260" t="str">
            <v>RESOURCES</v>
          </cell>
          <cell r="E260" t="str">
            <v/>
          </cell>
          <cell r="F260" t="str">
            <v>0000</v>
          </cell>
          <cell r="G260" t="str">
            <v>0000</v>
          </cell>
          <cell r="H260" t="str">
            <v>0000</v>
          </cell>
          <cell r="I260" t="str">
            <v>0000</v>
          </cell>
          <cell r="J260" t="str">
            <v>08/25/2010</v>
          </cell>
          <cell r="K260" t="str">
            <v>00/00/0000</v>
          </cell>
        </row>
        <row r="261">
          <cell r="A261" t="str">
            <v>3885</v>
          </cell>
          <cell r="B261" t="str">
            <v>DELTA STEWARDSHIP COUNCIL</v>
          </cell>
          <cell r="C261" t="str">
            <v>0820</v>
          </cell>
          <cell r="D261" t="str">
            <v>RESOURCES</v>
          </cell>
          <cell r="E261" t="str">
            <v/>
          </cell>
          <cell r="F261" t="str">
            <v>0000</v>
          </cell>
          <cell r="G261" t="str">
            <v>0000</v>
          </cell>
          <cell r="H261" t="str">
            <v>0000</v>
          </cell>
          <cell r="I261" t="str">
            <v>0000</v>
          </cell>
          <cell r="J261" t="str">
            <v>08/25/2010</v>
          </cell>
          <cell r="K261" t="str">
            <v>00/00/0000</v>
          </cell>
        </row>
        <row r="262">
          <cell r="A262" t="str">
            <v>3900</v>
          </cell>
          <cell r="B262" t="str">
            <v>AIR RESOURCES BOARD</v>
          </cell>
          <cell r="C262" t="str">
            <v>0820</v>
          </cell>
          <cell r="D262" t="str">
            <v>RESOURCES</v>
          </cell>
          <cell r="E262" t="str">
            <v/>
          </cell>
          <cell r="F262" t="str">
            <v>0000</v>
          </cell>
          <cell r="G262" t="str">
            <v>0000</v>
          </cell>
          <cell r="H262" t="str">
            <v>0000</v>
          </cell>
          <cell r="I262" t="str">
            <v>0000</v>
          </cell>
          <cell r="J262" t="str">
            <v>06/23/1992</v>
          </cell>
          <cell r="K262" t="str">
            <v>00/00/0000</v>
          </cell>
        </row>
        <row r="263">
          <cell r="A263" t="str">
            <v>3910</v>
          </cell>
          <cell r="B263" t="str">
            <v>CA INTEGRATED WASTE MANAGE. BD</v>
          </cell>
          <cell r="C263" t="str">
            <v>0820</v>
          </cell>
          <cell r="D263" t="str">
            <v>RESOURCES</v>
          </cell>
          <cell r="E263" t="str">
            <v/>
          </cell>
          <cell r="F263" t="str">
            <v>0000</v>
          </cell>
          <cell r="G263" t="str">
            <v>0000</v>
          </cell>
          <cell r="H263" t="str">
            <v>0000</v>
          </cell>
          <cell r="I263" t="str">
            <v>0000</v>
          </cell>
          <cell r="J263" t="str">
            <v>07/11/2006</v>
          </cell>
          <cell r="K263" t="str">
            <v>00/00/0000</v>
          </cell>
        </row>
        <row r="264">
          <cell r="A264" t="str">
            <v>3930</v>
          </cell>
          <cell r="B264" t="str">
            <v>DEPT OF PESTICIDE REGULATION</v>
          </cell>
          <cell r="C264" t="str">
            <v>0820</v>
          </cell>
          <cell r="D264" t="str">
            <v>RESOURCES</v>
          </cell>
          <cell r="E264" t="str">
            <v/>
          </cell>
          <cell r="F264" t="str">
            <v>0000</v>
          </cell>
          <cell r="G264" t="str">
            <v>0000</v>
          </cell>
          <cell r="H264" t="str">
            <v>0000</v>
          </cell>
          <cell r="I264" t="str">
            <v>0000</v>
          </cell>
          <cell r="J264" t="str">
            <v>08/05/2016</v>
          </cell>
          <cell r="K264" t="str">
            <v>00/00/0000</v>
          </cell>
        </row>
        <row r="265">
          <cell r="A265" t="str">
            <v>3940</v>
          </cell>
          <cell r="B265" t="str">
            <v>ST WATER RESOURCES CONTROL BD</v>
          </cell>
          <cell r="C265" t="str">
            <v>0820</v>
          </cell>
          <cell r="D265" t="str">
            <v>RESOURCES</v>
          </cell>
          <cell r="E265" t="str">
            <v/>
          </cell>
          <cell r="F265" t="str">
            <v>0000</v>
          </cell>
          <cell r="G265" t="str">
            <v>0000</v>
          </cell>
          <cell r="H265" t="str">
            <v>0000</v>
          </cell>
          <cell r="I265" t="str">
            <v>0000</v>
          </cell>
          <cell r="J265" t="str">
            <v>07/11/2006</v>
          </cell>
          <cell r="K265" t="str">
            <v>00/00/1999</v>
          </cell>
        </row>
        <row r="266">
          <cell r="A266" t="str">
            <v>3945</v>
          </cell>
          <cell r="B266" t="str">
            <v>PYMT OF INTEREST ON PMIA LOANS</v>
          </cell>
          <cell r="C266" t="str">
            <v>0820</v>
          </cell>
          <cell r="D266" t="str">
            <v>RESOURCES</v>
          </cell>
          <cell r="E266" t="str">
            <v/>
          </cell>
          <cell r="F266" t="str">
            <v>0000</v>
          </cell>
          <cell r="G266" t="str">
            <v>0000</v>
          </cell>
          <cell r="H266" t="str">
            <v>0000</v>
          </cell>
          <cell r="I266" t="str">
            <v>0000</v>
          </cell>
          <cell r="J266" t="str">
            <v>10/23/1990</v>
          </cell>
          <cell r="K266" t="str">
            <v>00/00/0000</v>
          </cell>
        </row>
        <row r="267">
          <cell r="A267" t="str">
            <v>3946</v>
          </cell>
          <cell r="B267" t="str">
            <v>GENERAL OBLIGATION BONDS</v>
          </cell>
          <cell r="C267" t="str">
            <v>0820</v>
          </cell>
          <cell r="D267" t="str">
            <v>RESOURCES</v>
          </cell>
          <cell r="E267" t="str">
            <v/>
          </cell>
          <cell r="F267" t="str">
            <v>0000</v>
          </cell>
          <cell r="G267" t="str">
            <v>0000</v>
          </cell>
          <cell r="H267" t="str">
            <v>0000</v>
          </cell>
          <cell r="I267" t="str">
            <v>0000</v>
          </cell>
          <cell r="J267" t="str">
            <v>99/99/9999</v>
          </cell>
          <cell r="K267" t="str">
            <v>00/00/0000</v>
          </cell>
        </row>
        <row r="268">
          <cell r="A268" t="str">
            <v>3948</v>
          </cell>
          <cell r="B268" t="str">
            <v>STATE MANDATED LOCAL COSTS</v>
          </cell>
          <cell r="C268" t="str">
            <v>0820</v>
          </cell>
          <cell r="D268" t="str">
            <v>RESOURCES</v>
          </cell>
          <cell r="E268" t="str">
            <v/>
          </cell>
          <cell r="F268" t="str">
            <v>0000</v>
          </cell>
          <cell r="G268" t="str">
            <v>0000</v>
          </cell>
          <cell r="H268" t="str">
            <v>0000</v>
          </cell>
          <cell r="I268" t="str">
            <v>0000</v>
          </cell>
          <cell r="J268" t="str">
            <v>10/23/1990</v>
          </cell>
          <cell r="K268" t="str">
            <v>00/00/0000</v>
          </cell>
        </row>
        <row r="269">
          <cell r="A269" t="str">
            <v>3949</v>
          </cell>
          <cell r="B269" t="str">
            <v>MISC ADJUSTMENTS</v>
          </cell>
          <cell r="C269" t="str">
            <v>0820</v>
          </cell>
          <cell r="D269" t="str">
            <v>RESOURCES</v>
          </cell>
          <cell r="E269" t="str">
            <v/>
          </cell>
          <cell r="F269" t="str">
            <v>0000</v>
          </cell>
          <cell r="G269" t="str">
            <v>0000</v>
          </cell>
          <cell r="H269" t="str">
            <v>0000</v>
          </cell>
          <cell r="I269" t="str">
            <v>0000</v>
          </cell>
          <cell r="J269" t="str">
            <v>99/99/9999</v>
          </cell>
          <cell r="K269" t="str">
            <v>00/00/0000</v>
          </cell>
        </row>
        <row r="270">
          <cell r="A270" t="str">
            <v>3960</v>
          </cell>
          <cell r="B270" t="str">
            <v>DEPT OF TOXIC SUBSTANCES CTL</v>
          </cell>
          <cell r="C270" t="str">
            <v>0820</v>
          </cell>
          <cell r="D270" t="str">
            <v>RESOURCES</v>
          </cell>
          <cell r="E270" t="str">
            <v/>
          </cell>
          <cell r="F270" t="str">
            <v>0000</v>
          </cell>
          <cell r="G270" t="str">
            <v>0000</v>
          </cell>
          <cell r="H270" t="str">
            <v>0000</v>
          </cell>
          <cell r="I270" t="str">
            <v>0000</v>
          </cell>
          <cell r="J270" t="str">
            <v>07/11/2006</v>
          </cell>
          <cell r="K270" t="str">
            <v>00/00/0000</v>
          </cell>
        </row>
        <row r="271">
          <cell r="A271" t="str">
            <v>3970</v>
          </cell>
          <cell r="B271" t="str">
            <v>RESOURCES RECYCLING RECOVERY</v>
          </cell>
          <cell r="C271" t="str">
            <v>0820</v>
          </cell>
          <cell r="D271" t="str">
            <v>RESOURCES</v>
          </cell>
          <cell r="E271" t="str">
            <v/>
          </cell>
          <cell r="F271" t="str">
            <v>0000</v>
          </cell>
          <cell r="G271" t="str">
            <v>0000</v>
          </cell>
          <cell r="H271" t="str">
            <v>0000</v>
          </cell>
          <cell r="I271" t="str">
            <v>0000</v>
          </cell>
          <cell r="J271" t="str">
            <v>08/26/2014</v>
          </cell>
          <cell r="K271" t="str">
            <v>00/00/0000</v>
          </cell>
        </row>
        <row r="272">
          <cell r="A272" t="str">
            <v>3980</v>
          </cell>
          <cell r="B272" t="str">
            <v>OFFICE OF ENVIR HLTH HAZ ASS</v>
          </cell>
          <cell r="C272" t="str">
            <v>0820</v>
          </cell>
          <cell r="D272" t="str">
            <v>RESOURCES</v>
          </cell>
          <cell r="E272" t="str">
            <v/>
          </cell>
          <cell r="F272" t="str">
            <v>0000</v>
          </cell>
          <cell r="G272" t="str">
            <v>0000</v>
          </cell>
          <cell r="H272" t="str">
            <v>0000</v>
          </cell>
          <cell r="I272" t="str">
            <v>0000</v>
          </cell>
          <cell r="J272" t="str">
            <v>07/11/2006</v>
          </cell>
          <cell r="K272" t="str">
            <v>00/00/0000</v>
          </cell>
        </row>
        <row r="273">
          <cell r="A273" t="str">
            <v>4000</v>
          </cell>
          <cell r="B273" t="str">
            <v>HEALTH AND WELFARE</v>
          </cell>
          <cell r="C273" t="str">
            <v>0815</v>
          </cell>
          <cell r="D273" t="str">
            <v>HEALTH AND HUMAN SERVICES</v>
          </cell>
          <cell r="E273" t="str">
            <v/>
          </cell>
          <cell r="F273" t="str">
            <v>0000</v>
          </cell>
          <cell r="G273" t="str">
            <v>0000</v>
          </cell>
          <cell r="H273" t="str">
            <v>0000</v>
          </cell>
          <cell r="I273" t="str">
            <v>0000</v>
          </cell>
          <cell r="J273" t="str">
            <v>10/28/2016</v>
          </cell>
          <cell r="K273" t="str">
            <v>00/00/0000</v>
          </cell>
        </row>
        <row r="274">
          <cell r="A274" t="str">
            <v>4100</v>
          </cell>
          <cell r="B274" t="str">
            <v>STATE COUNCIL-DEV DISABILITY</v>
          </cell>
          <cell r="C274" t="str">
            <v>0815</v>
          </cell>
          <cell r="D274" t="str">
            <v>HEALTH AND HUMAN SERVICES</v>
          </cell>
          <cell r="E274" t="str">
            <v/>
          </cell>
          <cell r="F274" t="str">
            <v>0000</v>
          </cell>
          <cell r="G274" t="str">
            <v>0000</v>
          </cell>
          <cell r="H274" t="str">
            <v>0000</v>
          </cell>
          <cell r="I274" t="str">
            <v>0000</v>
          </cell>
          <cell r="J274" t="str">
            <v>10/28/2016</v>
          </cell>
          <cell r="K274" t="str">
            <v>00/00/1999</v>
          </cell>
        </row>
        <row r="275">
          <cell r="A275" t="str">
            <v>4110</v>
          </cell>
          <cell r="B275" t="str">
            <v>AREA BOARD-DEV DISABILITY</v>
          </cell>
          <cell r="C275" t="str">
            <v>0815</v>
          </cell>
          <cell r="D275" t="str">
            <v>HEALTH AND HUMAN SERVICES</v>
          </cell>
          <cell r="E275" t="str">
            <v/>
          </cell>
          <cell r="F275" t="str">
            <v>0000</v>
          </cell>
          <cell r="G275" t="str">
            <v>0000</v>
          </cell>
          <cell r="H275" t="str">
            <v>0000</v>
          </cell>
          <cell r="I275" t="str">
            <v>0000</v>
          </cell>
          <cell r="J275" t="str">
            <v>10/28/2016</v>
          </cell>
          <cell r="K275" t="str">
            <v>00/00/1999</v>
          </cell>
        </row>
        <row r="276">
          <cell r="A276" t="str">
            <v>4120</v>
          </cell>
          <cell r="B276" t="str">
            <v>EMERGENCY MEDICAL SERVICE AUTH</v>
          </cell>
          <cell r="C276" t="str">
            <v>0815</v>
          </cell>
          <cell r="D276" t="str">
            <v>HEALTH AND HUMAN SERVICES</v>
          </cell>
          <cell r="E276" t="str">
            <v/>
          </cell>
          <cell r="F276" t="str">
            <v>0000</v>
          </cell>
          <cell r="G276" t="str">
            <v>0000</v>
          </cell>
          <cell r="H276" t="str">
            <v>0000</v>
          </cell>
          <cell r="I276" t="str">
            <v>0000</v>
          </cell>
          <cell r="J276" t="str">
            <v>10/28/2016</v>
          </cell>
          <cell r="K276" t="str">
            <v>00/00/0000</v>
          </cell>
        </row>
        <row r="277">
          <cell r="A277" t="str">
            <v>4130</v>
          </cell>
          <cell r="B277" t="str">
            <v>HLTH AND HUMAN SVCS AGY CTR</v>
          </cell>
          <cell r="C277" t="str">
            <v>0815</v>
          </cell>
          <cell r="D277" t="str">
            <v>HEALTH AND HUMAN SERVICES</v>
          </cell>
          <cell r="E277" t="str">
            <v/>
          </cell>
          <cell r="F277" t="str">
            <v>0000</v>
          </cell>
          <cell r="G277" t="str">
            <v>0000</v>
          </cell>
          <cell r="H277" t="str">
            <v>0000</v>
          </cell>
          <cell r="I277" t="str">
            <v>0000</v>
          </cell>
          <cell r="J277" t="str">
            <v>10/28/2016</v>
          </cell>
          <cell r="K277" t="str">
            <v>00/00/0000</v>
          </cell>
        </row>
        <row r="278">
          <cell r="A278" t="str">
            <v>4140</v>
          </cell>
          <cell r="B278" t="str">
            <v>OFFICE OF HEALTH PLAN &amp; DEV</v>
          </cell>
          <cell r="C278" t="str">
            <v>0815</v>
          </cell>
          <cell r="D278" t="str">
            <v>HEALTH AND HUMAN SERVICES</v>
          </cell>
          <cell r="E278" t="str">
            <v/>
          </cell>
          <cell r="F278" t="str">
            <v>0000</v>
          </cell>
          <cell r="G278" t="str">
            <v>0000</v>
          </cell>
          <cell r="H278" t="str">
            <v>0000</v>
          </cell>
          <cell r="I278" t="str">
            <v>0000</v>
          </cell>
          <cell r="J278" t="str">
            <v>10/28/2016</v>
          </cell>
          <cell r="K278" t="str">
            <v>00/00/0000</v>
          </cell>
        </row>
        <row r="279">
          <cell r="A279" t="str">
            <v>4150</v>
          </cell>
          <cell r="B279" t="str">
            <v>DEPT OF MANAGED HEALTH CARE</v>
          </cell>
          <cell r="C279" t="str">
            <v>0815</v>
          </cell>
          <cell r="D279" t="str">
            <v>HEALTH AND HUMAN SERVICES</v>
          </cell>
          <cell r="E279" t="str">
            <v>RENUMBERED FROM 2400</v>
          </cell>
          <cell r="F279" t="str">
            <v>0000</v>
          </cell>
          <cell r="G279" t="str">
            <v>0000</v>
          </cell>
          <cell r="H279" t="str">
            <v>0000</v>
          </cell>
          <cell r="I279" t="str">
            <v>0000</v>
          </cell>
          <cell r="J279" t="str">
            <v>10/28/2016</v>
          </cell>
          <cell r="K279" t="str">
            <v>00/00/0000</v>
          </cell>
        </row>
        <row r="280">
          <cell r="A280" t="str">
            <v>4170</v>
          </cell>
          <cell r="B280" t="str">
            <v>DEPARTMENT OF AGING</v>
          </cell>
          <cell r="C280" t="str">
            <v>0815</v>
          </cell>
          <cell r="D280" t="str">
            <v>HEALTH AND HUMAN SERVICES</v>
          </cell>
          <cell r="E280" t="str">
            <v/>
          </cell>
          <cell r="F280" t="str">
            <v>0000</v>
          </cell>
          <cell r="G280" t="str">
            <v>0000</v>
          </cell>
          <cell r="H280" t="str">
            <v>0000</v>
          </cell>
          <cell r="I280" t="str">
            <v>0000</v>
          </cell>
          <cell r="J280" t="str">
            <v>10/28/2016</v>
          </cell>
          <cell r="K280" t="str">
            <v>00/00/1999</v>
          </cell>
        </row>
        <row r="281">
          <cell r="A281" t="str">
            <v>4180</v>
          </cell>
          <cell r="B281" t="str">
            <v>COMMISSION ON AGING</v>
          </cell>
          <cell r="C281" t="str">
            <v>0815</v>
          </cell>
          <cell r="D281" t="str">
            <v>HEALTH AND HUMAN SERVICES</v>
          </cell>
          <cell r="E281" t="str">
            <v/>
          </cell>
          <cell r="F281" t="str">
            <v>0000</v>
          </cell>
          <cell r="G281" t="str">
            <v>0000</v>
          </cell>
          <cell r="H281" t="str">
            <v>0000</v>
          </cell>
          <cell r="I281" t="str">
            <v>0000</v>
          </cell>
          <cell r="J281" t="str">
            <v>10/28/2016</v>
          </cell>
          <cell r="K281" t="str">
            <v>00/00/1999</v>
          </cell>
        </row>
        <row r="282">
          <cell r="A282" t="str">
            <v>4185</v>
          </cell>
          <cell r="B282" t="str">
            <v>CALIFORNIA SENIOR LEGISLATURE</v>
          </cell>
          <cell r="C282" t="str">
            <v>0815</v>
          </cell>
          <cell r="D282" t="str">
            <v>HEALTH AND HUMAN SERVICES</v>
          </cell>
          <cell r="E282" t="str">
            <v/>
          </cell>
          <cell r="F282" t="str">
            <v>0000</v>
          </cell>
          <cell r="G282" t="str">
            <v>0000</v>
          </cell>
          <cell r="H282" t="str">
            <v>0000</v>
          </cell>
          <cell r="I282" t="str">
            <v>0000</v>
          </cell>
          <cell r="J282" t="str">
            <v>10/28/2016</v>
          </cell>
          <cell r="K282" t="str">
            <v>00/00/0000</v>
          </cell>
        </row>
        <row r="283">
          <cell r="A283" t="str">
            <v>4210</v>
          </cell>
          <cell r="B283" t="str">
            <v>GOV COUNCIL DRUG/ALCOHOL ABUSE</v>
          </cell>
          <cell r="C283" t="str">
            <v>0815</v>
          </cell>
          <cell r="D283" t="str">
            <v>HEALTH AND HUMAN SERVICES</v>
          </cell>
          <cell r="E283" t="str">
            <v/>
          </cell>
          <cell r="F283" t="str">
            <v>0000</v>
          </cell>
          <cell r="G283" t="str">
            <v>0000</v>
          </cell>
          <cell r="H283" t="str">
            <v>0000</v>
          </cell>
          <cell r="I283" t="str">
            <v>0000</v>
          </cell>
          <cell r="J283" t="str">
            <v>10/28/2016</v>
          </cell>
          <cell r="K283" t="str">
            <v>00/00/0000</v>
          </cell>
        </row>
        <row r="284">
          <cell r="A284" t="str">
            <v>4220</v>
          </cell>
          <cell r="B284" t="str">
            <v>GOV ADV COM CHILD DEVEL PROG</v>
          </cell>
          <cell r="C284" t="str">
            <v>0815</v>
          </cell>
          <cell r="D284" t="str">
            <v>HEALTH AND HUMAN SERVICES</v>
          </cell>
          <cell r="E284" t="str">
            <v/>
          </cell>
          <cell r="F284" t="str">
            <v>0000</v>
          </cell>
          <cell r="G284" t="str">
            <v>0000</v>
          </cell>
          <cell r="H284" t="str">
            <v>0000</v>
          </cell>
          <cell r="I284" t="str">
            <v>0000</v>
          </cell>
          <cell r="J284" t="str">
            <v>10/28/2016</v>
          </cell>
          <cell r="K284" t="str">
            <v>00/00/0000</v>
          </cell>
        </row>
        <row r="285">
          <cell r="A285" t="str">
            <v>4250</v>
          </cell>
          <cell r="B285" t="str">
            <v>CA. CHILDREN AND FAMILIES COMM</v>
          </cell>
          <cell r="C285" t="str">
            <v>0815</v>
          </cell>
          <cell r="D285" t="str">
            <v>HEALTH AND HUMAN SERVICES</v>
          </cell>
          <cell r="E285" t="str">
            <v/>
          </cell>
          <cell r="F285" t="str">
            <v>0000</v>
          </cell>
          <cell r="G285" t="str">
            <v>0000</v>
          </cell>
          <cell r="H285" t="str">
            <v>0000</v>
          </cell>
          <cell r="I285" t="str">
            <v>0000</v>
          </cell>
          <cell r="J285" t="str">
            <v>10/28/2016</v>
          </cell>
          <cell r="K285" t="str">
            <v>00/00/0000</v>
          </cell>
        </row>
        <row r="286">
          <cell r="A286" t="str">
            <v>4260</v>
          </cell>
          <cell r="B286" t="str">
            <v>DEPARTMENT OF HEALTH CARE SVCS</v>
          </cell>
          <cell r="C286" t="str">
            <v>0815</v>
          </cell>
          <cell r="D286" t="str">
            <v>HEALTH AND HUMAN SERVICES</v>
          </cell>
          <cell r="E286" t="str">
            <v/>
          </cell>
          <cell r="F286" t="str">
            <v>0000</v>
          </cell>
          <cell r="G286" t="str">
            <v>0000</v>
          </cell>
          <cell r="H286" t="str">
            <v>0000</v>
          </cell>
          <cell r="I286" t="str">
            <v>0000</v>
          </cell>
          <cell r="J286" t="str">
            <v>10/28/2016</v>
          </cell>
          <cell r="K286" t="str">
            <v>00/00/0000</v>
          </cell>
        </row>
        <row r="287">
          <cell r="A287" t="str">
            <v>4265</v>
          </cell>
          <cell r="B287" t="str">
            <v>DEPARTMENT OF PUBLIC HEALTH</v>
          </cell>
          <cell r="C287" t="str">
            <v>0815</v>
          </cell>
          <cell r="D287" t="str">
            <v>HEALTH AND HUMAN SERVICES</v>
          </cell>
          <cell r="E287" t="str">
            <v/>
          </cell>
          <cell r="F287" t="str">
            <v>0000</v>
          </cell>
          <cell r="G287" t="str">
            <v>0000</v>
          </cell>
          <cell r="H287" t="str">
            <v>0000</v>
          </cell>
          <cell r="I287" t="str">
            <v>0000</v>
          </cell>
          <cell r="J287" t="str">
            <v>10/28/2016</v>
          </cell>
          <cell r="K287" t="str">
            <v>00/00/0000</v>
          </cell>
        </row>
        <row r="288">
          <cell r="A288" t="str">
            <v>4270</v>
          </cell>
          <cell r="B288" t="str">
            <v>CAL MED ASSISTANCE COMMISSION</v>
          </cell>
          <cell r="C288" t="str">
            <v>0815</v>
          </cell>
          <cell r="D288" t="str">
            <v>HEALTH AND HUMAN SERVICES</v>
          </cell>
          <cell r="E288" t="str">
            <v/>
          </cell>
          <cell r="F288" t="str">
            <v>0000</v>
          </cell>
          <cell r="G288" t="str">
            <v>0000</v>
          </cell>
          <cell r="H288" t="str">
            <v>0000</v>
          </cell>
          <cell r="I288" t="str">
            <v>0000</v>
          </cell>
          <cell r="J288" t="str">
            <v>10/28/2016</v>
          </cell>
          <cell r="K288" t="str">
            <v>00/00/1999</v>
          </cell>
        </row>
        <row r="289">
          <cell r="A289" t="str">
            <v>4280</v>
          </cell>
          <cell r="B289" t="str">
            <v>MANAGED RISK MED INSUR BD.</v>
          </cell>
          <cell r="C289" t="str">
            <v>0815</v>
          </cell>
          <cell r="D289" t="str">
            <v>HEALTH AND HUMAN SERVICES</v>
          </cell>
          <cell r="E289" t="str">
            <v/>
          </cell>
          <cell r="F289" t="str">
            <v>0000</v>
          </cell>
          <cell r="G289" t="str">
            <v>0000</v>
          </cell>
          <cell r="H289" t="str">
            <v>0000</v>
          </cell>
          <cell r="I289" t="str">
            <v>0000</v>
          </cell>
          <cell r="J289" t="str">
            <v>10/28/2016</v>
          </cell>
          <cell r="K289" t="str">
            <v>00/00/0000</v>
          </cell>
        </row>
        <row r="290">
          <cell r="A290" t="str">
            <v>4300</v>
          </cell>
          <cell r="B290" t="str">
            <v>DEPT. DEVELOPMENTAL SVCS</v>
          </cell>
          <cell r="C290" t="str">
            <v>0815</v>
          </cell>
          <cell r="D290" t="str">
            <v>HEALTH AND HUMAN SERVICES</v>
          </cell>
          <cell r="E290" t="str">
            <v/>
          </cell>
          <cell r="F290" t="str">
            <v>0000</v>
          </cell>
          <cell r="G290" t="str">
            <v>0000</v>
          </cell>
          <cell r="H290" t="str">
            <v>0000</v>
          </cell>
          <cell r="I290" t="str">
            <v>0000</v>
          </cell>
          <cell r="J290" t="str">
            <v>10/28/2016</v>
          </cell>
          <cell r="K290" t="str">
            <v>00/00/0000</v>
          </cell>
        </row>
        <row r="291">
          <cell r="A291" t="str">
            <v>4310</v>
          </cell>
          <cell r="B291" t="str">
            <v>DO NOT USE AGENCY MERGED WITH</v>
          </cell>
          <cell r="C291" t="str">
            <v>0815</v>
          </cell>
          <cell r="D291" t="str">
            <v/>
          </cell>
          <cell r="E291" t="str">
            <v/>
          </cell>
          <cell r="F291" t="str">
            <v>0000</v>
          </cell>
          <cell r="G291" t="str">
            <v>0000</v>
          </cell>
          <cell r="H291" t="str">
            <v>0000</v>
          </cell>
          <cell r="I291" t="str">
            <v>0000</v>
          </cell>
          <cell r="J291" t="str">
            <v>09/07/2018</v>
          </cell>
          <cell r="K291" t="str">
            <v>00/00/0000</v>
          </cell>
        </row>
        <row r="292">
          <cell r="A292" t="str">
            <v>4320</v>
          </cell>
          <cell r="B292" t="str">
            <v>STATE HOSPITALS</v>
          </cell>
          <cell r="C292" t="str">
            <v>0815</v>
          </cell>
          <cell r="D292" t="str">
            <v>HEALTH AND HUMAN SERVICES</v>
          </cell>
          <cell r="E292" t="str">
            <v/>
          </cell>
          <cell r="F292" t="str">
            <v>0000</v>
          </cell>
          <cell r="G292" t="str">
            <v>0000</v>
          </cell>
          <cell r="H292" t="str">
            <v>0000</v>
          </cell>
          <cell r="I292" t="str">
            <v>0000</v>
          </cell>
          <cell r="J292" t="str">
            <v>10/28/2016</v>
          </cell>
          <cell r="K292" t="str">
            <v>00/00/0000</v>
          </cell>
        </row>
        <row r="293">
          <cell r="A293" t="str">
            <v>4350</v>
          </cell>
          <cell r="B293" t="str">
            <v>DO NOT USE AGENCY MERGED WITH</v>
          </cell>
          <cell r="C293" t="str">
            <v>0815</v>
          </cell>
          <cell r="D293" t="str">
            <v/>
          </cell>
          <cell r="E293" t="str">
            <v/>
          </cell>
          <cell r="F293" t="str">
            <v>0000</v>
          </cell>
          <cell r="G293" t="str">
            <v>0000</v>
          </cell>
          <cell r="H293" t="str">
            <v>0000</v>
          </cell>
          <cell r="I293" t="str">
            <v>0000</v>
          </cell>
          <cell r="J293" t="str">
            <v>09/07/2018</v>
          </cell>
          <cell r="K293" t="str">
            <v>00/00/0000</v>
          </cell>
        </row>
        <row r="294">
          <cell r="A294" t="str">
            <v>4370</v>
          </cell>
          <cell r="B294" t="str">
            <v>DO NOT USE AGENCY MERGED WITH</v>
          </cell>
          <cell r="C294" t="str">
            <v>0815</v>
          </cell>
          <cell r="D294" t="str">
            <v/>
          </cell>
          <cell r="E294" t="str">
            <v/>
          </cell>
          <cell r="F294" t="str">
            <v>0000</v>
          </cell>
          <cell r="G294" t="str">
            <v>0000</v>
          </cell>
          <cell r="H294" t="str">
            <v>0000</v>
          </cell>
          <cell r="I294" t="str">
            <v>0000</v>
          </cell>
          <cell r="J294" t="str">
            <v>09/07/2018</v>
          </cell>
          <cell r="K294" t="str">
            <v>00/00/0000</v>
          </cell>
        </row>
        <row r="295">
          <cell r="A295" t="str">
            <v>4390</v>
          </cell>
          <cell r="B295" t="str">
            <v>DO NOT USE AGENCY MERGED WITH</v>
          </cell>
          <cell r="C295" t="str">
            <v>0815</v>
          </cell>
          <cell r="D295" t="str">
            <v/>
          </cell>
          <cell r="E295" t="str">
            <v/>
          </cell>
          <cell r="F295" t="str">
            <v>0000</v>
          </cell>
          <cell r="G295" t="str">
            <v>0000</v>
          </cell>
          <cell r="H295" t="str">
            <v>0000</v>
          </cell>
          <cell r="I295" t="str">
            <v>0000</v>
          </cell>
          <cell r="J295" t="str">
            <v>09/07/2018</v>
          </cell>
          <cell r="K295" t="str">
            <v>00/00/0000</v>
          </cell>
        </row>
        <row r="296">
          <cell r="A296" t="str">
            <v>4400</v>
          </cell>
          <cell r="B296" t="str">
            <v>DO NOT USE AGENCY MERGED WITH</v>
          </cell>
          <cell r="C296" t="str">
            <v>0815</v>
          </cell>
          <cell r="D296" t="str">
            <v/>
          </cell>
          <cell r="E296" t="str">
            <v/>
          </cell>
          <cell r="F296" t="str">
            <v>0000</v>
          </cell>
          <cell r="G296" t="str">
            <v>0000</v>
          </cell>
          <cell r="H296" t="str">
            <v>0000</v>
          </cell>
          <cell r="I296" t="str">
            <v>0000</v>
          </cell>
          <cell r="J296" t="str">
            <v>09/07/2018</v>
          </cell>
          <cell r="K296" t="str">
            <v>00/00/0000</v>
          </cell>
        </row>
        <row r="297">
          <cell r="A297" t="str">
            <v>4430</v>
          </cell>
          <cell r="B297" t="str">
            <v>DO NOT USE AGENCY MERGED WITH</v>
          </cell>
          <cell r="C297" t="str">
            <v>0815</v>
          </cell>
          <cell r="D297" t="str">
            <v/>
          </cell>
          <cell r="E297" t="str">
            <v/>
          </cell>
          <cell r="F297" t="str">
            <v>0000</v>
          </cell>
          <cell r="G297" t="str">
            <v>0000</v>
          </cell>
          <cell r="H297" t="str">
            <v>0000</v>
          </cell>
          <cell r="I297" t="str">
            <v>0000</v>
          </cell>
          <cell r="J297" t="str">
            <v>09/07/2018</v>
          </cell>
          <cell r="K297" t="str">
            <v>00/00/0000</v>
          </cell>
        </row>
        <row r="298">
          <cell r="A298" t="str">
            <v>4440</v>
          </cell>
          <cell r="B298" t="str">
            <v>DEPT. OF STATE HOSPITAL</v>
          </cell>
          <cell r="C298" t="str">
            <v>0815</v>
          </cell>
          <cell r="D298" t="str">
            <v>HEALTH AND HUMAN SERVICES</v>
          </cell>
          <cell r="E298" t="str">
            <v/>
          </cell>
          <cell r="F298" t="str">
            <v>0000</v>
          </cell>
          <cell r="G298" t="str">
            <v>0000</v>
          </cell>
          <cell r="H298" t="str">
            <v>0000</v>
          </cell>
          <cell r="I298" t="str">
            <v>0000</v>
          </cell>
          <cell r="J298" t="str">
            <v>10/28/2016</v>
          </cell>
          <cell r="K298" t="str">
            <v>00/00/0000</v>
          </cell>
        </row>
        <row r="299">
          <cell r="A299" t="str">
            <v>4450</v>
          </cell>
          <cell r="B299" t="str">
            <v>SACRAMENTO STATE HOSPITAL</v>
          </cell>
          <cell r="C299" t="str">
            <v>0815</v>
          </cell>
          <cell r="D299" t="str">
            <v>HEALTH AND HUMAN SERVICES</v>
          </cell>
          <cell r="E299" t="str">
            <v/>
          </cell>
          <cell r="F299" t="str">
            <v>0000</v>
          </cell>
          <cell r="G299" t="str">
            <v>0000</v>
          </cell>
          <cell r="H299" t="str">
            <v>0000</v>
          </cell>
          <cell r="I299" t="str">
            <v>0000</v>
          </cell>
          <cell r="J299" t="str">
            <v>10/28/2016</v>
          </cell>
          <cell r="K299" t="str">
            <v>00/00/1999</v>
          </cell>
        </row>
        <row r="300">
          <cell r="A300" t="str">
            <v>4460</v>
          </cell>
          <cell r="B300" t="str">
            <v>STATE HOSPITALS</v>
          </cell>
          <cell r="C300" t="str">
            <v>0815</v>
          </cell>
          <cell r="D300" t="str">
            <v>HEALTH AND HUMAN SERVICES</v>
          </cell>
          <cell r="E300" t="str">
            <v/>
          </cell>
          <cell r="F300" t="str">
            <v>0000</v>
          </cell>
          <cell r="G300" t="str">
            <v>0000</v>
          </cell>
          <cell r="H300" t="str">
            <v>0000</v>
          </cell>
          <cell r="I300" t="str">
            <v>0000</v>
          </cell>
          <cell r="J300" t="str">
            <v>10/28/2016</v>
          </cell>
          <cell r="K300" t="str">
            <v>00/00/0000</v>
          </cell>
        </row>
        <row r="301">
          <cell r="A301" t="str">
            <v>4470</v>
          </cell>
          <cell r="B301" t="str">
            <v>ATASCADERO STATE HOSPITAL</v>
          </cell>
          <cell r="C301" t="str">
            <v>0815</v>
          </cell>
          <cell r="D301" t="str">
            <v>HEALTH AND HUMAN SERVICES</v>
          </cell>
          <cell r="E301" t="str">
            <v/>
          </cell>
          <cell r="F301" t="str">
            <v>0000</v>
          </cell>
          <cell r="G301" t="str">
            <v>0000</v>
          </cell>
          <cell r="H301" t="str">
            <v>0000</v>
          </cell>
          <cell r="I301" t="str">
            <v>0000</v>
          </cell>
          <cell r="J301" t="str">
            <v>10/28/2016</v>
          </cell>
          <cell r="K301" t="str">
            <v>00/00/1999</v>
          </cell>
        </row>
        <row r="302">
          <cell r="A302" t="str">
            <v>4490</v>
          </cell>
          <cell r="B302" t="str">
            <v>METROPOLITAN STATE HOSPITAL</v>
          </cell>
          <cell r="C302" t="str">
            <v>0815</v>
          </cell>
          <cell r="D302" t="str">
            <v>HEALTH AND HUMAN SERVICES</v>
          </cell>
          <cell r="E302" t="str">
            <v/>
          </cell>
          <cell r="F302" t="str">
            <v>0000</v>
          </cell>
          <cell r="G302" t="str">
            <v>0000</v>
          </cell>
          <cell r="H302" t="str">
            <v>0000</v>
          </cell>
          <cell r="I302" t="str">
            <v>0000</v>
          </cell>
          <cell r="J302" t="str">
            <v>10/28/2016</v>
          </cell>
          <cell r="K302" t="str">
            <v>00/00/1999</v>
          </cell>
        </row>
        <row r="303">
          <cell r="A303" t="str">
            <v>4500</v>
          </cell>
          <cell r="B303" t="str">
            <v>NAPA STATE HOSPITAL</v>
          </cell>
          <cell r="C303" t="str">
            <v>0815</v>
          </cell>
          <cell r="D303" t="str">
            <v>HEALTH AND HUMAN SERVICES</v>
          </cell>
          <cell r="E303" t="str">
            <v/>
          </cell>
          <cell r="F303" t="str">
            <v>0000</v>
          </cell>
          <cell r="G303" t="str">
            <v>0000</v>
          </cell>
          <cell r="H303" t="str">
            <v>0000</v>
          </cell>
          <cell r="I303" t="str">
            <v>0000</v>
          </cell>
          <cell r="J303" t="str">
            <v>10/28/2016</v>
          </cell>
          <cell r="K303" t="str">
            <v>00/00/1999</v>
          </cell>
        </row>
        <row r="304">
          <cell r="A304" t="str">
            <v>4510</v>
          </cell>
          <cell r="B304" t="str">
            <v>PATTON STATE HOSPITAL</v>
          </cell>
          <cell r="C304" t="str">
            <v>0815</v>
          </cell>
          <cell r="D304" t="str">
            <v>HEALTH AND HUMAN SERVICES</v>
          </cell>
          <cell r="E304" t="str">
            <v/>
          </cell>
          <cell r="F304" t="str">
            <v>0000</v>
          </cell>
          <cell r="G304" t="str">
            <v>0000</v>
          </cell>
          <cell r="H304" t="str">
            <v>0000</v>
          </cell>
          <cell r="I304" t="str">
            <v>0000</v>
          </cell>
          <cell r="J304" t="str">
            <v>10/28/2016</v>
          </cell>
          <cell r="K304" t="str">
            <v>00/00/1999</v>
          </cell>
        </row>
        <row r="305">
          <cell r="A305" t="str">
            <v>4520</v>
          </cell>
          <cell r="B305" t="str">
            <v>STOCKTON STATE HOSPITAL-DMH</v>
          </cell>
          <cell r="C305" t="str">
            <v>0815</v>
          </cell>
          <cell r="D305" t="str">
            <v>HEALTH AND HUMAN SERVICES</v>
          </cell>
          <cell r="E305" t="str">
            <v/>
          </cell>
          <cell r="F305" t="str">
            <v>0000</v>
          </cell>
          <cell r="G305" t="str">
            <v>0000</v>
          </cell>
          <cell r="H305" t="str">
            <v>0000</v>
          </cell>
          <cell r="I305" t="str">
            <v>0000</v>
          </cell>
          <cell r="J305" t="str">
            <v>10/28/2016</v>
          </cell>
          <cell r="K305" t="str">
            <v>00/00/1999</v>
          </cell>
        </row>
        <row r="306">
          <cell r="A306" t="str">
            <v>4530</v>
          </cell>
          <cell r="B306" t="str">
            <v>VACAVILLE STATE HOSPITAL</v>
          </cell>
          <cell r="C306" t="str">
            <v>0815</v>
          </cell>
          <cell r="D306" t="str">
            <v>HEALTH AND HUMAN SERVICES</v>
          </cell>
          <cell r="E306" t="str">
            <v/>
          </cell>
          <cell r="F306" t="str">
            <v>0000</v>
          </cell>
          <cell r="G306" t="str">
            <v>0000</v>
          </cell>
          <cell r="H306" t="str">
            <v>0000</v>
          </cell>
          <cell r="I306" t="str">
            <v>0000</v>
          </cell>
          <cell r="J306" t="str">
            <v>10/28/2016</v>
          </cell>
          <cell r="K306" t="str">
            <v>00/00/0000</v>
          </cell>
        </row>
        <row r="307">
          <cell r="A307" t="str">
            <v>4540</v>
          </cell>
          <cell r="B307" t="str">
            <v>COALINGA STATE HOSPITAL</v>
          </cell>
          <cell r="C307" t="str">
            <v>0815</v>
          </cell>
          <cell r="D307" t="str">
            <v>HEALTH AND HUMAN SERVICES</v>
          </cell>
          <cell r="E307" t="str">
            <v/>
          </cell>
          <cell r="F307" t="str">
            <v>0000</v>
          </cell>
          <cell r="G307" t="str">
            <v>0000</v>
          </cell>
          <cell r="H307" t="str">
            <v>0000</v>
          </cell>
          <cell r="I307" t="str">
            <v>0000</v>
          </cell>
          <cell r="J307" t="str">
            <v>10/28/2016</v>
          </cell>
          <cell r="K307" t="str">
            <v>00/00/0000</v>
          </cell>
        </row>
        <row r="308">
          <cell r="A308" t="str">
            <v>4550</v>
          </cell>
          <cell r="B308" t="str">
            <v>SALINAS STATE HOSPITAL</v>
          </cell>
          <cell r="C308" t="str">
            <v>0815</v>
          </cell>
          <cell r="D308" t="str">
            <v>HEALTH AND HUMAN SERVICES</v>
          </cell>
          <cell r="E308" t="str">
            <v/>
          </cell>
          <cell r="F308" t="str">
            <v>0000</v>
          </cell>
          <cell r="G308" t="str">
            <v>0000</v>
          </cell>
          <cell r="H308" t="str">
            <v>0000</v>
          </cell>
          <cell r="I308" t="str">
            <v>0000</v>
          </cell>
          <cell r="J308" t="str">
            <v>10/28/2016</v>
          </cell>
          <cell r="K308" t="str">
            <v>00/00/0000</v>
          </cell>
        </row>
        <row r="309">
          <cell r="A309" t="str">
            <v>4560</v>
          </cell>
          <cell r="B309" t="str">
            <v>MENTAL HEALTH SVCS OVERSIGHT</v>
          </cell>
          <cell r="C309" t="str">
            <v>0815</v>
          </cell>
          <cell r="D309" t="str">
            <v>HEALTH AND HUMAN SERVICES</v>
          </cell>
          <cell r="E309" t="str">
            <v/>
          </cell>
          <cell r="F309" t="str">
            <v>0000</v>
          </cell>
          <cell r="G309" t="str">
            <v>0000</v>
          </cell>
          <cell r="H309" t="str">
            <v>0000</v>
          </cell>
          <cell r="I309" t="str">
            <v>0000</v>
          </cell>
          <cell r="J309" t="str">
            <v>10/28/2016</v>
          </cell>
          <cell r="K309" t="str">
            <v>00/00/0000</v>
          </cell>
        </row>
        <row r="310">
          <cell r="A310" t="str">
            <v>4700</v>
          </cell>
          <cell r="B310" t="str">
            <v>DEPT. COMMUNTY SVCS AND DEV</v>
          </cell>
          <cell r="C310" t="str">
            <v>0815</v>
          </cell>
          <cell r="D310" t="str">
            <v>HEALTH AND HUMAN SERVICES</v>
          </cell>
          <cell r="E310" t="str">
            <v/>
          </cell>
          <cell r="F310" t="str">
            <v>0000</v>
          </cell>
          <cell r="G310" t="str">
            <v>0000</v>
          </cell>
          <cell r="H310" t="str">
            <v>0000</v>
          </cell>
          <cell r="I310" t="str">
            <v>0000</v>
          </cell>
          <cell r="J310" t="str">
            <v>10/28/2016</v>
          </cell>
          <cell r="K310" t="str">
            <v>00/00/0000</v>
          </cell>
        </row>
        <row r="311">
          <cell r="A311" t="str">
            <v>4800</v>
          </cell>
          <cell r="B311" t="str">
            <v>CA. HLTH AND BENEFIT EXCHANGE</v>
          </cell>
          <cell r="C311" t="str">
            <v>0815</v>
          </cell>
          <cell r="D311" t="str">
            <v>HEALTH AND HUMAN SERVICES</v>
          </cell>
          <cell r="E311" t="str">
            <v/>
          </cell>
          <cell r="F311" t="str">
            <v>0000</v>
          </cell>
          <cell r="G311" t="str">
            <v>0000</v>
          </cell>
          <cell r="H311" t="str">
            <v>0000</v>
          </cell>
          <cell r="I311" t="str">
            <v>0000</v>
          </cell>
          <cell r="J311" t="str">
            <v>10/28/2016</v>
          </cell>
          <cell r="K311" t="str">
            <v>00/00/0000</v>
          </cell>
        </row>
        <row r="312">
          <cell r="A312" t="str">
            <v>5160</v>
          </cell>
          <cell r="B312" t="str">
            <v>DEPARTMENT OF REHABILITATION</v>
          </cell>
          <cell r="C312" t="str">
            <v>0815</v>
          </cell>
          <cell r="D312" t="str">
            <v>HEALTH AND HUMAN SERVICES</v>
          </cell>
          <cell r="E312" t="str">
            <v/>
          </cell>
          <cell r="F312" t="str">
            <v>0000</v>
          </cell>
          <cell r="G312" t="str">
            <v>0000</v>
          </cell>
          <cell r="H312" t="str">
            <v>0000</v>
          </cell>
          <cell r="I312" t="str">
            <v>0000</v>
          </cell>
          <cell r="J312" t="str">
            <v>10/28/2016</v>
          </cell>
          <cell r="K312" t="str">
            <v>00/00/0000</v>
          </cell>
        </row>
        <row r="313">
          <cell r="A313" t="str">
            <v>5165</v>
          </cell>
          <cell r="B313" t="str">
            <v>YOUTH AND COMMUNITY RESTORATIO</v>
          </cell>
          <cell r="C313" t="str">
            <v>0815</v>
          </cell>
          <cell r="D313" t="str">
            <v>HEALTH AND HUMAN SERVICES</v>
          </cell>
          <cell r="E313" t="str">
            <v/>
          </cell>
          <cell r="F313" t="str">
            <v>0000</v>
          </cell>
          <cell r="G313" t="str">
            <v>0000</v>
          </cell>
          <cell r="H313" t="str">
            <v>0000</v>
          </cell>
          <cell r="I313" t="str">
            <v>0000</v>
          </cell>
          <cell r="J313" t="str">
            <v>09/09/2019</v>
          </cell>
          <cell r="K313" t="str">
            <v>00/00/0000</v>
          </cell>
        </row>
        <row r="314">
          <cell r="A314" t="str">
            <v>5170</v>
          </cell>
          <cell r="B314" t="str">
            <v>ST INDPT LIVING COUNCIL</v>
          </cell>
          <cell r="C314" t="str">
            <v>0815</v>
          </cell>
          <cell r="D314" t="str">
            <v>HEALTH AND HUMAN SERVICES</v>
          </cell>
          <cell r="E314" t="str">
            <v/>
          </cell>
          <cell r="F314" t="str">
            <v>0000</v>
          </cell>
          <cell r="G314" t="str">
            <v>0000</v>
          </cell>
          <cell r="H314" t="str">
            <v>0000</v>
          </cell>
          <cell r="I314" t="str">
            <v>0000</v>
          </cell>
          <cell r="J314" t="str">
            <v>10/28/2016</v>
          </cell>
          <cell r="K314" t="str">
            <v>00/00/0000</v>
          </cell>
        </row>
        <row r="315">
          <cell r="A315" t="str">
            <v>5175</v>
          </cell>
          <cell r="B315" t="str">
            <v>DEPT OF CHILD SUPPORT SERVICE</v>
          </cell>
          <cell r="C315" t="str">
            <v>0815</v>
          </cell>
          <cell r="D315" t="str">
            <v>HEALTH AND HUMAN SERVICES</v>
          </cell>
          <cell r="E315" t="str">
            <v/>
          </cell>
          <cell r="F315" t="str">
            <v>0000</v>
          </cell>
          <cell r="G315" t="str">
            <v>0000</v>
          </cell>
          <cell r="H315" t="str">
            <v>0000</v>
          </cell>
          <cell r="I315" t="str">
            <v>0000</v>
          </cell>
          <cell r="J315" t="str">
            <v>10/28/2016</v>
          </cell>
          <cell r="K315" t="str">
            <v>00/00/0000</v>
          </cell>
        </row>
        <row r="316">
          <cell r="A316" t="str">
            <v>5180</v>
          </cell>
          <cell r="B316" t="str">
            <v>DEPT OF SOCIAL SERVICES</v>
          </cell>
          <cell r="C316" t="str">
            <v>0815</v>
          </cell>
          <cell r="D316" t="str">
            <v>HEALTH AND HUMAN SERVICES</v>
          </cell>
          <cell r="E316" t="str">
            <v/>
          </cell>
          <cell r="F316" t="str">
            <v>0000</v>
          </cell>
          <cell r="G316" t="str">
            <v>0000</v>
          </cell>
          <cell r="H316" t="str">
            <v>0000</v>
          </cell>
          <cell r="I316" t="str">
            <v>0000</v>
          </cell>
          <cell r="J316" t="str">
            <v>10/28/2016</v>
          </cell>
          <cell r="K316" t="str">
            <v>00/00/0000</v>
          </cell>
        </row>
        <row r="317">
          <cell r="A317" t="str">
            <v>5190</v>
          </cell>
          <cell r="B317" t="str">
            <v>CALIF HEALTH FACILITIES COMM</v>
          </cell>
          <cell r="C317" t="str">
            <v>0815</v>
          </cell>
          <cell r="D317" t="str">
            <v>HEALTH AND HUMAN SERVICES</v>
          </cell>
          <cell r="E317" t="str">
            <v/>
          </cell>
          <cell r="F317" t="str">
            <v>0000</v>
          </cell>
          <cell r="G317" t="str">
            <v>0000</v>
          </cell>
          <cell r="H317" t="str">
            <v>0000</v>
          </cell>
          <cell r="I317" t="str">
            <v>0000</v>
          </cell>
          <cell r="J317" t="str">
            <v>10/28/2016</v>
          </cell>
          <cell r="K317" t="str">
            <v>00/00/0000</v>
          </cell>
        </row>
        <row r="318">
          <cell r="A318" t="str">
            <v>5195</v>
          </cell>
          <cell r="B318" t="str">
            <v>STATE-LOCAL REALIGNMENT</v>
          </cell>
          <cell r="C318" t="str">
            <v>0815</v>
          </cell>
          <cell r="D318" t="str">
            <v>HEALTH AND HUMAN SERVICES</v>
          </cell>
          <cell r="E318" t="str">
            <v/>
          </cell>
          <cell r="F318" t="str">
            <v>0000</v>
          </cell>
          <cell r="G318" t="str">
            <v>0000</v>
          </cell>
          <cell r="H318" t="str">
            <v>0000</v>
          </cell>
          <cell r="I318" t="str">
            <v>0000</v>
          </cell>
          <cell r="J318" t="str">
            <v>10/28/2016</v>
          </cell>
          <cell r="K318" t="str">
            <v>00/00/0000</v>
          </cell>
        </row>
        <row r="319">
          <cell r="A319" t="str">
            <v>5196</v>
          </cell>
          <cell r="B319" t="str">
            <v>STATE-LOCAL REALIGNMENT,2011</v>
          </cell>
          <cell r="C319" t="str">
            <v>0815</v>
          </cell>
          <cell r="D319" t="str">
            <v>HEALTH AND HUMAN SERVICES</v>
          </cell>
          <cell r="E319" t="str">
            <v/>
          </cell>
          <cell r="F319" t="str">
            <v>0000</v>
          </cell>
          <cell r="G319" t="str">
            <v>0000</v>
          </cell>
          <cell r="H319" t="str">
            <v>0000</v>
          </cell>
          <cell r="I319" t="str">
            <v>0000</v>
          </cell>
          <cell r="J319" t="str">
            <v>10/28/2016</v>
          </cell>
          <cell r="K319" t="str">
            <v>00/00/0000</v>
          </cell>
        </row>
        <row r="320">
          <cell r="A320" t="str">
            <v>5210</v>
          </cell>
          <cell r="B320" t="str">
            <v>CORRECTIONS AND REHABILITATION</v>
          </cell>
          <cell r="C320" t="str">
            <v>0835</v>
          </cell>
          <cell r="D320" t="str">
            <v>CORRECTIONS AND REHABILITATION</v>
          </cell>
          <cell r="E320" t="str">
            <v/>
          </cell>
          <cell r="F320" t="str">
            <v>0000</v>
          </cell>
          <cell r="G320" t="str">
            <v>0000</v>
          </cell>
          <cell r="H320" t="str">
            <v>0000</v>
          </cell>
          <cell r="I320" t="str">
            <v>0000</v>
          </cell>
          <cell r="J320" t="str">
            <v>07/08/2016</v>
          </cell>
          <cell r="K320" t="str">
            <v>00/00/0000</v>
          </cell>
        </row>
        <row r="321">
          <cell r="A321" t="str">
            <v>5225</v>
          </cell>
          <cell r="B321" t="str">
            <v>DEPT OF CORRECTIONS &amp; REHAB</v>
          </cell>
          <cell r="C321" t="str">
            <v>0835</v>
          </cell>
          <cell r="D321" t="str">
            <v>CORRECTIONS AND REHABILITATION</v>
          </cell>
          <cell r="E321" t="str">
            <v/>
          </cell>
          <cell r="F321" t="str">
            <v>0000</v>
          </cell>
          <cell r="G321" t="str">
            <v>0000</v>
          </cell>
          <cell r="H321" t="str">
            <v>0000</v>
          </cell>
          <cell r="I321" t="str">
            <v>0000</v>
          </cell>
          <cell r="J321" t="str">
            <v>07/08/2016</v>
          </cell>
          <cell r="K321" t="str">
            <v>00/00/0000</v>
          </cell>
        </row>
        <row r="322">
          <cell r="A322" t="str">
            <v>5226</v>
          </cell>
          <cell r="B322" t="str">
            <v>CORRECTIONS &amp; REHAB HDQTRS</v>
          </cell>
          <cell r="C322" t="str">
            <v>0835</v>
          </cell>
          <cell r="D322" t="str">
            <v>CORRECTIONS AND REHABILITATION</v>
          </cell>
          <cell r="E322" t="str">
            <v/>
          </cell>
          <cell r="F322" t="str">
            <v>0000</v>
          </cell>
          <cell r="G322" t="str">
            <v>0000</v>
          </cell>
          <cell r="H322" t="str">
            <v>0000</v>
          </cell>
          <cell r="I322" t="str">
            <v>0000</v>
          </cell>
          <cell r="J322" t="str">
            <v>07/08/2016</v>
          </cell>
          <cell r="K322" t="str">
            <v>00/00/0000</v>
          </cell>
        </row>
        <row r="323">
          <cell r="A323" t="str">
            <v>5227</v>
          </cell>
          <cell r="B323" t="str">
            <v>STATE/COMMUNITY CORRECTIONS</v>
          </cell>
          <cell r="C323" t="str">
            <v>0835</v>
          </cell>
          <cell r="D323" t="str">
            <v>CORRECTIONS AND REHABILITATION</v>
          </cell>
          <cell r="E323" t="str">
            <v/>
          </cell>
          <cell r="F323" t="str">
            <v>0000</v>
          </cell>
          <cell r="G323" t="str">
            <v>0000</v>
          </cell>
          <cell r="H323" t="str">
            <v>0000</v>
          </cell>
          <cell r="I323" t="str">
            <v>0000</v>
          </cell>
          <cell r="J323" t="str">
            <v>07/08/2016</v>
          </cell>
          <cell r="K323" t="str">
            <v>00/00/0000</v>
          </cell>
        </row>
        <row r="324">
          <cell r="A324" t="str">
            <v>5228</v>
          </cell>
          <cell r="B324" t="str">
            <v>SAFE NGHBORHOODS &amp; SCHOOLS ACT</v>
          </cell>
          <cell r="C324" t="str">
            <v>0835</v>
          </cell>
          <cell r="D324" t="str">
            <v>CORRECTIONS AND REHABILITATION</v>
          </cell>
          <cell r="E324" t="str">
            <v/>
          </cell>
          <cell r="F324" t="str">
            <v>0000</v>
          </cell>
          <cell r="G324" t="str">
            <v>0000</v>
          </cell>
          <cell r="H324" t="str">
            <v>0000</v>
          </cell>
          <cell r="I324" t="str">
            <v>0000</v>
          </cell>
          <cell r="J324" t="str">
            <v>08/06/2018</v>
          </cell>
          <cell r="K324" t="str">
            <v>00/00/0000</v>
          </cell>
        </row>
        <row r="325">
          <cell r="A325" t="str">
            <v>5231</v>
          </cell>
          <cell r="B325" t="str">
            <v>CORRECTIONS &amp; REHAB CORCORAN</v>
          </cell>
          <cell r="C325" t="str">
            <v>0835</v>
          </cell>
          <cell r="D325" t="str">
            <v>CORRECTIONS AND REHABILITATION</v>
          </cell>
          <cell r="E325" t="str">
            <v/>
          </cell>
          <cell r="F325" t="str">
            <v>0000</v>
          </cell>
          <cell r="G325" t="str">
            <v>0000</v>
          </cell>
          <cell r="H325" t="str">
            <v>0000</v>
          </cell>
          <cell r="I325" t="str">
            <v>0000</v>
          </cell>
          <cell r="J325" t="str">
            <v>07/08/2016</v>
          </cell>
          <cell r="K325" t="str">
            <v>00/00/0000</v>
          </cell>
        </row>
        <row r="326">
          <cell r="A326" t="str">
            <v>5232</v>
          </cell>
          <cell r="B326" t="str">
            <v>CORRECTIONS &amp; REHAB EL CENTRO</v>
          </cell>
          <cell r="C326" t="str">
            <v>0835</v>
          </cell>
          <cell r="D326" t="str">
            <v>CORRECTIONS AND REHABILITATION</v>
          </cell>
          <cell r="E326" t="str">
            <v/>
          </cell>
          <cell r="F326" t="str">
            <v>0000</v>
          </cell>
          <cell r="G326" t="str">
            <v>0000</v>
          </cell>
          <cell r="H326" t="str">
            <v>0000</v>
          </cell>
          <cell r="I326" t="str">
            <v>0000</v>
          </cell>
          <cell r="J326" t="str">
            <v>07/08/2016</v>
          </cell>
          <cell r="K326" t="str">
            <v>00/00/0000</v>
          </cell>
        </row>
        <row r="327">
          <cell r="A327" t="str">
            <v>5233</v>
          </cell>
          <cell r="B327" t="str">
            <v>CORRECTIONS &amp; REHAB BAKERSFLD</v>
          </cell>
          <cell r="C327" t="str">
            <v>0835</v>
          </cell>
          <cell r="D327" t="str">
            <v>CORRECTIONS AND REHABILITATION</v>
          </cell>
          <cell r="E327" t="str">
            <v/>
          </cell>
          <cell r="F327" t="str">
            <v>0000</v>
          </cell>
          <cell r="G327" t="str">
            <v>0000</v>
          </cell>
          <cell r="H327" t="str">
            <v>0000</v>
          </cell>
          <cell r="I327" t="str">
            <v>0000</v>
          </cell>
          <cell r="J327" t="str">
            <v>07/08/2016</v>
          </cell>
          <cell r="K327" t="str">
            <v>00/00/0000</v>
          </cell>
        </row>
        <row r="328">
          <cell r="A328" t="str">
            <v>5234</v>
          </cell>
          <cell r="B328" t="str">
            <v>CORRECTIONS &amp; REHAB SACTO</v>
          </cell>
          <cell r="C328" t="str">
            <v>0835</v>
          </cell>
          <cell r="D328" t="str">
            <v>CORRECTIONS AND REHABILITATION</v>
          </cell>
          <cell r="E328" t="str">
            <v/>
          </cell>
          <cell r="F328" t="str">
            <v>0000</v>
          </cell>
          <cell r="G328" t="str">
            <v>0000</v>
          </cell>
          <cell r="H328" t="str">
            <v>0000</v>
          </cell>
          <cell r="I328" t="str">
            <v>0000</v>
          </cell>
          <cell r="J328" t="str">
            <v>07/08/2016</v>
          </cell>
          <cell r="K328" t="str">
            <v>00/00/0000</v>
          </cell>
        </row>
        <row r="329">
          <cell r="A329" t="str">
            <v>5236</v>
          </cell>
          <cell r="B329" t="str">
            <v>CORRECTIONS &amp; REHAB NO COAST</v>
          </cell>
          <cell r="C329" t="str">
            <v>0835</v>
          </cell>
          <cell r="D329" t="str">
            <v>CORRECTIONS AND REHABILITATION</v>
          </cell>
          <cell r="E329" t="str">
            <v/>
          </cell>
          <cell r="F329" t="str">
            <v>0000</v>
          </cell>
          <cell r="G329" t="str">
            <v>0000</v>
          </cell>
          <cell r="H329" t="str">
            <v>0000</v>
          </cell>
          <cell r="I329" t="str">
            <v>0000</v>
          </cell>
          <cell r="J329" t="str">
            <v>07/08/2016</v>
          </cell>
          <cell r="K329" t="str">
            <v>00/00/0000</v>
          </cell>
        </row>
        <row r="330">
          <cell r="A330" t="str">
            <v>5237</v>
          </cell>
          <cell r="B330" t="str">
            <v>CORRECTIONS &amp; REHAB CNTR COAS</v>
          </cell>
          <cell r="C330" t="str">
            <v>0835</v>
          </cell>
          <cell r="D330" t="str">
            <v>CORRECTIONS AND REHABILITATION</v>
          </cell>
          <cell r="E330" t="str">
            <v/>
          </cell>
          <cell r="F330" t="str">
            <v>0000</v>
          </cell>
          <cell r="G330" t="str">
            <v>0000</v>
          </cell>
          <cell r="H330" t="str">
            <v>0000</v>
          </cell>
          <cell r="I330" t="str">
            <v>0000</v>
          </cell>
          <cell r="J330" t="str">
            <v>07/08/2016</v>
          </cell>
          <cell r="K330" t="str">
            <v>00/00/0000</v>
          </cell>
        </row>
        <row r="331">
          <cell r="A331" t="str">
            <v>5238</v>
          </cell>
          <cell r="B331" t="str">
            <v>CORRECTIONS &amp; REHAB SO CAL</v>
          </cell>
          <cell r="C331" t="str">
            <v>0835</v>
          </cell>
          <cell r="D331" t="str">
            <v>CORRECTIONS AND REHABILITATION</v>
          </cell>
          <cell r="E331" t="str">
            <v/>
          </cell>
          <cell r="F331" t="str">
            <v>0000</v>
          </cell>
          <cell r="G331" t="str">
            <v>0000</v>
          </cell>
          <cell r="H331" t="str">
            <v>0000</v>
          </cell>
          <cell r="I331" t="str">
            <v>0000</v>
          </cell>
          <cell r="J331" t="str">
            <v>07/08/2016</v>
          </cell>
          <cell r="K331" t="str">
            <v>00/00/0000</v>
          </cell>
        </row>
        <row r="332">
          <cell r="A332" t="str">
            <v>5239</v>
          </cell>
          <cell r="B332" t="str">
            <v>DEPARTMENT OF CORRECTIONS</v>
          </cell>
          <cell r="C332" t="str">
            <v>0835</v>
          </cell>
          <cell r="D332" t="str">
            <v>CORRECTIONS AND REHABILITATION</v>
          </cell>
          <cell r="E332" t="str">
            <v/>
          </cell>
          <cell r="F332" t="str">
            <v>0000</v>
          </cell>
          <cell r="G332" t="str">
            <v>0000</v>
          </cell>
          <cell r="H332" t="str">
            <v>0000</v>
          </cell>
          <cell r="I332" t="str">
            <v>0000</v>
          </cell>
          <cell r="J332" t="str">
            <v>07/08/2016</v>
          </cell>
          <cell r="K332" t="str">
            <v>00/00/0000</v>
          </cell>
        </row>
        <row r="333">
          <cell r="A333" t="str">
            <v>5240</v>
          </cell>
          <cell r="B333" t="str">
            <v>DEPT OF CORRECTIONS-UNALLOC</v>
          </cell>
          <cell r="C333" t="str">
            <v>0835</v>
          </cell>
          <cell r="D333" t="str">
            <v>CORRECTIONS AND REHABILITATION</v>
          </cell>
          <cell r="E333" t="str">
            <v/>
          </cell>
          <cell r="F333" t="str">
            <v>0000</v>
          </cell>
          <cell r="G333" t="str">
            <v>0000</v>
          </cell>
          <cell r="H333" t="str">
            <v>0000</v>
          </cell>
          <cell r="I333" t="str">
            <v>0000</v>
          </cell>
          <cell r="J333" t="str">
            <v>07/08/2016</v>
          </cell>
          <cell r="K333" t="str">
            <v>00/00/0000</v>
          </cell>
        </row>
        <row r="334">
          <cell r="A334" t="str">
            <v>5241</v>
          </cell>
          <cell r="B334" t="str">
            <v>CORRECTIONS &amp; REHAB NO YOUTH</v>
          </cell>
          <cell r="C334" t="str">
            <v>0835</v>
          </cell>
          <cell r="D334" t="str">
            <v>CORRECTIONS AND REHABILITATION</v>
          </cell>
          <cell r="E334" t="str">
            <v/>
          </cell>
          <cell r="F334" t="str">
            <v>0000</v>
          </cell>
          <cell r="G334" t="str">
            <v>0000</v>
          </cell>
          <cell r="H334" t="str">
            <v>0000</v>
          </cell>
          <cell r="I334" t="str">
            <v>0000</v>
          </cell>
          <cell r="J334" t="str">
            <v>07/08/2016</v>
          </cell>
          <cell r="K334" t="str">
            <v>00/00/0000</v>
          </cell>
        </row>
        <row r="335">
          <cell r="A335" t="str">
            <v>5242</v>
          </cell>
          <cell r="B335" t="str">
            <v>CORRECTIONS &amp; REHAB SO YOUTH</v>
          </cell>
          <cell r="C335" t="str">
            <v>0835</v>
          </cell>
          <cell r="D335" t="str">
            <v>CORRECTIONS AND REHABILITATION</v>
          </cell>
          <cell r="E335" t="str">
            <v/>
          </cell>
          <cell r="F335" t="str">
            <v>0000</v>
          </cell>
          <cell r="G335" t="str">
            <v>0000</v>
          </cell>
          <cell r="H335" t="str">
            <v>0000</v>
          </cell>
          <cell r="I335" t="str">
            <v>0000</v>
          </cell>
          <cell r="J335" t="str">
            <v>07/08/2016</v>
          </cell>
          <cell r="K335" t="str">
            <v>00/00/0000</v>
          </cell>
        </row>
        <row r="336">
          <cell r="A336" t="str">
            <v>5250</v>
          </cell>
          <cell r="B336" t="str">
            <v>DEPARTMENT OF CORRECTIONS</v>
          </cell>
          <cell r="C336" t="str">
            <v>0835</v>
          </cell>
          <cell r="D336" t="str">
            <v>CORRECTIONS AND REHABILITATION</v>
          </cell>
          <cell r="E336" t="str">
            <v/>
          </cell>
          <cell r="F336" t="str">
            <v>0000</v>
          </cell>
          <cell r="G336" t="str">
            <v>0000</v>
          </cell>
          <cell r="H336" t="str">
            <v>0000</v>
          </cell>
          <cell r="I336" t="str">
            <v>0000</v>
          </cell>
          <cell r="J336" t="str">
            <v>07/08/2016</v>
          </cell>
          <cell r="K336" t="str">
            <v>00/00/1999</v>
          </cell>
        </row>
        <row r="337">
          <cell r="A337" t="str">
            <v>5260</v>
          </cell>
          <cell r="B337" t="str">
            <v>PAROLE &amp; COMMUNITY SVC DIV</v>
          </cell>
          <cell r="C337" t="str">
            <v>0835</v>
          </cell>
          <cell r="D337" t="str">
            <v>CORRECTIONS AND REHABILITATION</v>
          </cell>
          <cell r="E337" t="str">
            <v/>
          </cell>
          <cell r="F337" t="str">
            <v>0000</v>
          </cell>
          <cell r="G337" t="str">
            <v>0000</v>
          </cell>
          <cell r="H337" t="str">
            <v>0000</v>
          </cell>
          <cell r="I337" t="str">
            <v>0000</v>
          </cell>
          <cell r="J337" t="str">
            <v>07/08/2016</v>
          </cell>
          <cell r="K337" t="str">
            <v>00/00/1999</v>
          </cell>
        </row>
        <row r="338">
          <cell r="A338" t="str">
            <v>5280</v>
          </cell>
          <cell r="B338" t="str">
            <v>CORRECTIONAL INSTITUTIONS</v>
          </cell>
          <cell r="C338" t="str">
            <v>0835</v>
          </cell>
          <cell r="D338" t="str">
            <v>CORRECTIONS AND REHABILITATION</v>
          </cell>
          <cell r="E338" t="str">
            <v/>
          </cell>
          <cell r="F338" t="str">
            <v>0000</v>
          </cell>
          <cell r="G338" t="str">
            <v>0000</v>
          </cell>
          <cell r="H338" t="str">
            <v>0000</v>
          </cell>
          <cell r="I338" t="str">
            <v>0000</v>
          </cell>
          <cell r="J338" t="str">
            <v>07/08/2016</v>
          </cell>
          <cell r="K338" t="str">
            <v>00/00/0000</v>
          </cell>
        </row>
        <row r="339">
          <cell r="A339" t="str">
            <v>5281</v>
          </cell>
          <cell r="B339" t="str">
            <v>CORCORAN REGION</v>
          </cell>
          <cell r="C339" t="str">
            <v>0835</v>
          </cell>
          <cell r="D339" t="str">
            <v>CORRECTIONS AND REHABILITATION</v>
          </cell>
          <cell r="E339" t="str">
            <v/>
          </cell>
          <cell r="F339" t="str">
            <v>0000</v>
          </cell>
          <cell r="G339" t="str">
            <v>0000</v>
          </cell>
          <cell r="H339" t="str">
            <v>0000</v>
          </cell>
          <cell r="I339" t="str">
            <v>0000</v>
          </cell>
          <cell r="J339" t="str">
            <v>07/08/2016</v>
          </cell>
          <cell r="K339" t="str">
            <v>00/00/0000</v>
          </cell>
        </row>
        <row r="340">
          <cell r="A340" t="str">
            <v>5282</v>
          </cell>
          <cell r="B340" t="str">
            <v>EL CENTRO REGION</v>
          </cell>
          <cell r="C340" t="str">
            <v>0835</v>
          </cell>
          <cell r="D340" t="str">
            <v>CORRECTIONS AND REHABILITATION</v>
          </cell>
          <cell r="E340" t="str">
            <v/>
          </cell>
          <cell r="F340" t="str">
            <v>0000</v>
          </cell>
          <cell r="G340" t="str">
            <v>0000</v>
          </cell>
          <cell r="H340" t="str">
            <v>0000</v>
          </cell>
          <cell r="I340" t="str">
            <v>0000</v>
          </cell>
          <cell r="J340" t="str">
            <v>07/08/2016</v>
          </cell>
          <cell r="K340" t="str">
            <v>00/00/0000</v>
          </cell>
        </row>
        <row r="341">
          <cell r="A341" t="str">
            <v>5283</v>
          </cell>
          <cell r="B341" t="str">
            <v>BAKERSFIELD REGION</v>
          </cell>
          <cell r="C341" t="str">
            <v>0835</v>
          </cell>
          <cell r="D341" t="str">
            <v>CORRECTIONS AND REHABILITATION</v>
          </cell>
          <cell r="E341" t="str">
            <v/>
          </cell>
          <cell r="F341" t="str">
            <v>0000</v>
          </cell>
          <cell r="G341" t="str">
            <v>0000</v>
          </cell>
          <cell r="H341" t="str">
            <v>0000</v>
          </cell>
          <cell r="I341" t="str">
            <v>0000</v>
          </cell>
          <cell r="J341" t="str">
            <v>07/08/2016</v>
          </cell>
          <cell r="K341" t="str">
            <v>00/00/0000</v>
          </cell>
        </row>
        <row r="342">
          <cell r="A342" t="str">
            <v>5284</v>
          </cell>
          <cell r="B342" t="str">
            <v>SACRAMENTO REGION</v>
          </cell>
          <cell r="C342" t="str">
            <v>0835</v>
          </cell>
          <cell r="D342" t="str">
            <v>CORRECTIONS AND REHABILITATION</v>
          </cell>
          <cell r="E342" t="str">
            <v/>
          </cell>
          <cell r="F342" t="str">
            <v>0000</v>
          </cell>
          <cell r="G342" t="str">
            <v>0000</v>
          </cell>
          <cell r="H342" t="str">
            <v>0000</v>
          </cell>
          <cell r="I342" t="str">
            <v>0000</v>
          </cell>
          <cell r="J342" t="str">
            <v>07/08/2016</v>
          </cell>
          <cell r="K342" t="str">
            <v>00/00/0000</v>
          </cell>
        </row>
        <row r="343">
          <cell r="A343" t="str">
            <v>5285</v>
          </cell>
          <cell r="B343" t="str">
            <v>NORTH COAST REGION</v>
          </cell>
          <cell r="C343" t="str">
            <v>0835</v>
          </cell>
          <cell r="D343" t="str">
            <v>CORRECTIONS AND REHABILITATION</v>
          </cell>
          <cell r="E343" t="str">
            <v/>
          </cell>
          <cell r="F343" t="str">
            <v>0000</v>
          </cell>
          <cell r="G343" t="str">
            <v>0000</v>
          </cell>
          <cell r="H343" t="str">
            <v>0000</v>
          </cell>
          <cell r="I343" t="str">
            <v>0000</v>
          </cell>
          <cell r="J343" t="str">
            <v>07/08/2016</v>
          </cell>
          <cell r="K343" t="str">
            <v>00/00/0000</v>
          </cell>
        </row>
        <row r="344">
          <cell r="A344" t="str">
            <v>5286</v>
          </cell>
          <cell r="B344" t="str">
            <v>CENTRAL COAST REGION</v>
          </cell>
          <cell r="C344" t="str">
            <v>0835</v>
          </cell>
          <cell r="D344" t="str">
            <v>CORRECTIONS AND REHABILITATION</v>
          </cell>
          <cell r="E344" t="str">
            <v/>
          </cell>
          <cell r="F344" t="str">
            <v>0000</v>
          </cell>
          <cell r="G344" t="str">
            <v>0000</v>
          </cell>
          <cell r="H344" t="str">
            <v>0000</v>
          </cell>
          <cell r="I344" t="str">
            <v>0000</v>
          </cell>
          <cell r="J344" t="str">
            <v>07/08/2016</v>
          </cell>
          <cell r="K344" t="str">
            <v>00/00/0000</v>
          </cell>
        </row>
        <row r="345">
          <cell r="A345" t="str">
            <v>5287</v>
          </cell>
          <cell r="B345" t="str">
            <v>SOUTHERN CALIFORNIA REGION</v>
          </cell>
          <cell r="C345" t="str">
            <v>0835</v>
          </cell>
          <cell r="D345" t="str">
            <v>CORRECTIONS AND REHABILITATION</v>
          </cell>
          <cell r="E345" t="str">
            <v/>
          </cell>
          <cell r="F345" t="str">
            <v>0000</v>
          </cell>
          <cell r="G345" t="str">
            <v>0000</v>
          </cell>
          <cell r="H345" t="str">
            <v>0000</v>
          </cell>
          <cell r="I345" t="str">
            <v>0000</v>
          </cell>
          <cell r="J345" t="str">
            <v>07/08/2016</v>
          </cell>
          <cell r="K345" t="str">
            <v>00/00/0000</v>
          </cell>
        </row>
        <row r="346">
          <cell r="A346" t="str">
            <v>5288</v>
          </cell>
          <cell r="B346" t="str">
            <v>CENTRAL VALLEY REGION</v>
          </cell>
          <cell r="C346" t="str">
            <v>0835</v>
          </cell>
          <cell r="D346" t="str">
            <v>CORRECTIONS AND REHABILITATION</v>
          </cell>
          <cell r="E346" t="str">
            <v/>
          </cell>
          <cell r="F346" t="str">
            <v>0000</v>
          </cell>
          <cell r="G346" t="str">
            <v>0000</v>
          </cell>
          <cell r="H346" t="str">
            <v>0000</v>
          </cell>
          <cell r="I346" t="str">
            <v>0000</v>
          </cell>
          <cell r="J346" t="str">
            <v>07/08/2016</v>
          </cell>
          <cell r="K346" t="str">
            <v>00/00/0000</v>
          </cell>
        </row>
        <row r="347">
          <cell r="A347" t="str">
            <v>5290</v>
          </cell>
          <cell r="B347" t="str">
            <v>CALIF CORR CENTER SUSANVILLE</v>
          </cell>
          <cell r="C347" t="str">
            <v>0835</v>
          </cell>
          <cell r="D347" t="str">
            <v>CORRECTIONS AND REHABILITATION</v>
          </cell>
          <cell r="E347" t="str">
            <v/>
          </cell>
          <cell r="F347" t="str">
            <v>0000</v>
          </cell>
          <cell r="G347" t="str">
            <v>0000</v>
          </cell>
          <cell r="H347" t="str">
            <v>0000</v>
          </cell>
          <cell r="I347" t="str">
            <v>0000</v>
          </cell>
          <cell r="J347" t="str">
            <v>07/08/2016</v>
          </cell>
          <cell r="K347" t="str">
            <v>00/00/1999</v>
          </cell>
        </row>
        <row r="348">
          <cell r="A348" t="str">
            <v>5291</v>
          </cell>
          <cell r="B348" t="str">
            <v>CA ST PRISON-MADERA CO II</v>
          </cell>
          <cell r="C348" t="str">
            <v>0835</v>
          </cell>
          <cell r="D348" t="str">
            <v>CORRECTIONS AND REHABILITATION</v>
          </cell>
          <cell r="E348" t="str">
            <v/>
          </cell>
          <cell r="F348" t="str">
            <v>0000</v>
          </cell>
          <cell r="G348" t="str">
            <v>0000</v>
          </cell>
          <cell r="H348" t="str">
            <v>0000</v>
          </cell>
          <cell r="I348" t="str">
            <v>0000</v>
          </cell>
          <cell r="J348" t="str">
            <v>07/08/2016</v>
          </cell>
          <cell r="K348" t="str">
            <v>00/00/0000</v>
          </cell>
        </row>
        <row r="349">
          <cell r="A349" t="str">
            <v>5292</v>
          </cell>
          <cell r="B349" t="str">
            <v>CA ST PRISON-MONTEREY CO SOLII</v>
          </cell>
          <cell r="C349" t="str">
            <v>0835</v>
          </cell>
          <cell r="D349" t="str">
            <v>CORRECTIONS AND REHABILITATION</v>
          </cell>
          <cell r="E349" t="str">
            <v/>
          </cell>
          <cell r="F349" t="str">
            <v>0000</v>
          </cell>
          <cell r="G349" t="str">
            <v>0000</v>
          </cell>
          <cell r="H349" t="str">
            <v>0000</v>
          </cell>
          <cell r="I349" t="str">
            <v>0000</v>
          </cell>
          <cell r="J349" t="str">
            <v>07/08/2016</v>
          </cell>
          <cell r="K349" t="str">
            <v>00/00/0000</v>
          </cell>
        </row>
        <row r="350">
          <cell r="A350" t="str">
            <v>5295</v>
          </cell>
          <cell r="B350" t="str">
            <v>CA ST PRISON-LASSEN CO SUSANII</v>
          </cell>
          <cell r="C350" t="str">
            <v>0835</v>
          </cell>
          <cell r="D350" t="str">
            <v>CORRECTIONS AND REHABILITATION</v>
          </cell>
          <cell r="E350" t="str">
            <v/>
          </cell>
          <cell r="F350" t="str">
            <v>0000</v>
          </cell>
          <cell r="G350" t="str">
            <v>0000</v>
          </cell>
          <cell r="H350" t="str">
            <v>0000</v>
          </cell>
          <cell r="I350" t="str">
            <v>0000</v>
          </cell>
          <cell r="J350" t="str">
            <v>07/08/2016</v>
          </cell>
          <cell r="K350" t="str">
            <v>00/00/0000</v>
          </cell>
        </row>
        <row r="351">
          <cell r="A351" t="str">
            <v>5300</v>
          </cell>
          <cell r="B351" t="str">
            <v>CA CORRECTIONAL INSTITUTION</v>
          </cell>
          <cell r="C351" t="str">
            <v>0835</v>
          </cell>
          <cell r="D351" t="str">
            <v>CORRECTIONS AND REHABILITATION</v>
          </cell>
          <cell r="E351" t="str">
            <v/>
          </cell>
          <cell r="F351" t="str">
            <v>0000</v>
          </cell>
          <cell r="G351" t="str">
            <v>0000</v>
          </cell>
          <cell r="H351" t="str">
            <v>0000</v>
          </cell>
          <cell r="I351" t="str">
            <v>0000</v>
          </cell>
          <cell r="J351" t="str">
            <v>07/08/2016</v>
          </cell>
          <cell r="K351" t="str">
            <v>00/00/1999</v>
          </cell>
        </row>
        <row r="352">
          <cell r="A352" t="str">
            <v>5310</v>
          </cell>
          <cell r="B352" t="str">
            <v>CALIFORNIA INSTITUTION FOR MEN</v>
          </cell>
          <cell r="C352" t="str">
            <v>0835</v>
          </cell>
          <cell r="D352" t="str">
            <v>CORRECTIONS AND REHABILITATION</v>
          </cell>
          <cell r="E352" t="str">
            <v/>
          </cell>
          <cell r="F352" t="str">
            <v>0000</v>
          </cell>
          <cell r="G352" t="str">
            <v>0000</v>
          </cell>
          <cell r="H352" t="str">
            <v>0000</v>
          </cell>
          <cell r="I352" t="str">
            <v>0000</v>
          </cell>
          <cell r="J352" t="str">
            <v>07/08/2016</v>
          </cell>
          <cell r="K352" t="str">
            <v>00/00/1999</v>
          </cell>
        </row>
        <row r="353">
          <cell r="A353" t="str">
            <v>5320</v>
          </cell>
          <cell r="B353" t="str">
            <v>CALIF INSTITUTION FOR WOMEN</v>
          </cell>
          <cell r="C353" t="str">
            <v>0835</v>
          </cell>
          <cell r="D353" t="str">
            <v>CORRECTIONS AND REHABILITATION</v>
          </cell>
          <cell r="E353" t="str">
            <v/>
          </cell>
          <cell r="F353" t="str">
            <v>0000</v>
          </cell>
          <cell r="G353" t="str">
            <v>0000</v>
          </cell>
          <cell r="H353" t="str">
            <v>0000</v>
          </cell>
          <cell r="I353" t="str">
            <v>0000</v>
          </cell>
          <cell r="J353" t="str">
            <v>07/08/2016</v>
          </cell>
          <cell r="K353" t="str">
            <v>00/00/1999</v>
          </cell>
        </row>
        <row r="354">
          <cell r="A354" t="str">
            <v>5330</v>
          </cell>
          <cell r="B354" t="str">
            <v>CALIFORNIA MEDICAL FACILITY</v>
          </cell>
          <cell r="C354" t="str">
            <v>0835</v>
          </cell>
          <cell r="D354" t="str">
            <v>CORRECTIONS AND REHABILITATION</v>
          </cell>
          <cell r="E354" t="str">
            <v/>
          </cell>
          <cell r="F354" t="str">
            <v>0000</v>
          </cell>
          <cell r="G354" t="str">
            <v>0000</v>
          </cell>
          <cell r="H354" t="str">
            <v>0000</v>
          </cell>
          <cell r="I354" t="str">
            <v>0000</v>
          </cell>
          <cell r="J354" t="str">
            <v>07/08/2016</v>
          </cell>
          <cell r="K354" t="str">
            <v>00/00/1999</v>
          </cell>
        </row>
        <row r="355">
          <cell r="A355" t="str">
            <v>5335</v>
          </cell>
          <cell r="B355" t="str">
            <v>CA STATE PRISON-SOLANO COUNTY</v>
          </cell>
          <cell r="C355" t="str">
            <v>0835</v>
          </cell>
          <cell r="D355" t="str">
            <v>CORRECTIONS AND REHABILITATION</v>
          </cell>
          <cell r="E355" t="str">
            <v/>
          </cell>
          <cell r="F355" t="str">
            <v>0000</v>
          </cell>
          <cell r="G355" t="str">
            <v>0000</v>
          </cell>
          <cell r="H355" t="str">
            <v>0000</v>
          </cell>
          <cell r="I355" t="str">
            <v>0000</v>
          </cell>
          <cell r="J355" t="str">
            <v>07/08/2016</v>
          </cell>
          <cell r="K355" t="str">
            <v>00/00/0000</v>
          </cell>
        </row>
        <row r="356">
          <cell r="A356" t="str">
            <v>5340</v>
          </cell>
          <cell r="B356" t="str">
            <v>CALIFORNIA MENS COLONY</v>
          </cell>
          <cell r="C356" t="str">
            <v>0835</v>
          </cell>
          <cell r="D356" t="str">
            <v>CORRECTIONS AND REHABILITATION</v>
          </cell>
          <cell r="E356" t="str">
            <v/>
          </cell>
          <cell r="F356" t="str">
            <v>0000</v>
          </cell>
          <cell r="G356" t="str">
            <v>0000</v>
          </cell>
          <cell r="H356" t="str">
            <v>0000</v>
          </cell>
          <cell r="I356" t="str">
            <v>0000</v>
          </cell>
          <cell r="J356" t="str">
            <v>07/08/2016</v>
          </cell>
          <cell r="K356" t="str">
            <v>00/00/1999</v>
          </cell>
        </row>
        <row r="357">
          <cell r="A357" t="str">
            <v>5341</v>
          </cell>
          <cell r="B357" t="str">
            <v>CALIF ST PRISON, FRESNO CO</v>
          </cell>
          <cell r="C357" t="str">
            <v>0835</v>
          </cell>
          <cell r="D357" t="str">
            <v>CORRECTIONS AND REHABILITATION</v>
          </cell>
          <cell r="E357" t="str">
            <v/>
          </cell>
          <cell r="F357" t="str">
            <v>0000</v>
          </cell>
          <cell r="G357" t="str">
            <v>0000</v>
          </cell>
          <cell r="H357" t="str">
            <v>0000</v>
          </cell>
          <cell r="I357" t="str">
            <v>0000</v>
          </cell>
          <cell r="J357" t="str">
            <v>07/08/2016</v>
          </cell>
          <cell r="K357" t="str">
            <v>00/00/0000</v>
          </cell>
        </row>
        <row r="358">
          <cell r="A358" t="str">
            <v>5342</v>
          </cell>
          <cell r="B358" t="str">
            <v>CALIF ST PRISON, IMPERIAL CO</v>
          </cell>
          <cell r="C358" t="str">
            <v>0835</v>
          </cell>
          <cell r="D358" t="str">
            <v>CORRECTIONS AND REHABILITATION</v>
          </cell>
          <cell r="E358" t="str">
            <v/>
          </cell>
          <cell r="F358" t="str">
            <v>0000</v>
          </cell>
          <cell r="G358" t="str">
            <v>0000</v>
          </cell>
          <cell r="H358" t="str">
            <v>0000</v>
          </cell>
          <cell r="I358" t="str">
            <v>0000</v>
          </cell>
          <cell r="J358" t="str">
            <v>07/08/2016</v>
          </cell>
          <cell r="K358" t="str">
            <v>00/00/0000</v>
          </cell>
        </row>
        <row r="359">
          <cell r="A359" t="str">
            <v>5343</v>
          </cell>
          <cell r="B359" t="str">
            <v>CALIF RECEPTION CENTER, LA</v>
          </cell>
          <cell r="C359" t="str">
            <v>0835</v>
          </cell>
          <cell r="D359" t="str">
            <v>CORRECTIONS AND REHABILITATION</v>
          </cell>
          <cell r="E359" t="str">
            <v/>
          </cell>
          <cell r="F359" t="str">
            <v>0000</v>
          </cell>
          <cell r="G359" t="str">
            <v>0000</v>
          </cell>
          <cell r="H359" t="str">
            <v>0000</v>
          </cell>
          <cell r="I359" t="str">
            <v>0000</v>
          </cell>
          <cell r="J359" t="str">
            <v>07/08/2016</v>
          </cell>
          <cell r="K359" t="str">
            <v>00/00/0000</v>
          </cell>
        </row>
        <row r="360">
          <cell r="A360" t="str">
            <v>5344</v>
          </cell>
          <cell r="B360" t="str">
            <v>CA STATE PRISON, SACRAMENTO</v>
          </cell>
          <cell r="C360" t="str">
            <v>0835</v>
          </cell>
          <cell r="D360" t="str">
            <v>CORRECTIONS AND REHABILITATION</v>
          </cell>
          <cell r="E360" t="str">
            <v/>
          </cell>
          <cell r="F360" t="str">
            <v>0000</v>
          </cell>
          <cell r="G360" t="str">
            <v>0000</v>
          </cell>
          <cell r="H360" t="str">
            <v>0000</v>
          </cell>
          <cell r="I360" t="str">
            <v>0000</v>
          </cell>
          <cell r="J360" t="str">
            <v>07/08/2016</v>
          </cell>
          <cell r="K360" t="str">
            <v>00/00/0000</v>
          </cell>
        </row>
        <row r="361">
          <cell r="A361" t="str">
            <v>5349</v>
          </cell>
          <cell r="B361" t="str">
            <v>CORCORAN CENTER</v>
          </cell>
          <cell r="C361" t="str">
            <v>0835</v>
          </cell>
          <cell r="D361" t="str">
            <v>CORRECTIONS AND REHABILITATION</v>
          </cell>
          <cell r="E361" t="str">
            <v/>
          </cell>
          <cell r="F361" t="str">
            <v>0000</v>
          </cell>
          <cell r="G361" t="str">
            <v>0000</v>
          </cell>
          <cell r="H361" t="str">
            <v>0000</v>
          </cell>
          <cell r="I361" t="str">
            <v>0000</v>
          </cell>
          <cell r="J361" t="str">
            <v>07/08/2016</v>
          </cell>
          <cell r="K361" t="str">
            <v>00/00/0000</v>
          </cell>
        </row>
        <row r="362">
          <cell r="A362" t="str">
            <v>5350</v>
          </cell>
          <cell r="B362" t="str">
            <v>CALIF REHABILITATION CENTER</v>
          </cell>
          <cell r="C362" t="str">
            <v>0835</v>
          </cell>
          <cell r="D362" t="str">
            <v>CORRECTIONS AND REHABILITATION</v>
          </cell>
          <cell r="E362" t="str">
            <v/>
          </cell>
          <cell r="F362" t="str">
            <v>0000</v>
          </cell>
          <cell r="G362" t="str">
            <v>0000</v>
          </cell>
          <cell r="H362" t="str">
            <v>0000</v>
          </cell>
          <cell r="I362" t="str">
            <v>0000</v>
          </cell>
          <cell r="J362" t="str">
            <v>07/08/2016</v>
          </cell>
          <cell r="K362" t="str">
            <v>00/00/1999</v>
          </cell>
        </row>
        <row r="363">
          <cell r="A363" t="str">
            <v>5351</v>
          </cell>
          <cell r="B363" t="str">
            <v>CA STATE PRISON-AMADOR COUNTY</v>
          </cell>
          <cell r="C363" t="str">
            <v>0835</v>
          </cell>
          <cell r="D363" t="str">
            <v>CORRECTIONS AND REHABILITATION</v>
          </cell>
          <cell r="E363" t="str">
            <v/>
          </cell>
          <cell r="F363" t="str">
            <v>0000</v>
          </cell>
          <cell r="G363" t="str">
            <v>0000</v>
          </cell>
          <cell r="H363" t="str">
            <v>0000</v>
          </cell>
          <cell r="I363" t="str">
            <v>0000</v>
          </cell>
          <cell r="J363" t="str">
            <v>08/03/2017</v>
          </cell>
          <cell r="K363" t="str">
            <v>00/00/1999</v>
          </cell>
        </row>
        <row r="364">
          <cell r="A364" t="str">
            <v>5352</v>
          </cell>
          <cell r="B364" t="str">
            <v>CA STATE PRISON-KINGS COUNTY</v>
          </cell>
          <cell r="C364" t="str">
            <v>0835</v>
          </cell>
          <cell r="D364" t="str">
            <v>CORRECTIONS AND REHABILITATION</v>
          </cell>
          <cell r="E364" t="str">
            <v/>
          </cell>
          <cell r="F364" t="str">
            <v>0000</v>
          </cell>
          <cell r="G364" t="str">
            <v>0000</v>
          </cell>
          <cell r="H364" t="str">
            <v>0000</v>
          </cell>
          <cell r="I364" t="str">
            <v>0000</v>
          </cell>
          <cell r="J364" t="str">
            <v>08/03/2017</v>
          </cell>
          <cell r="K364" t="str">
            <v>00/00/1999</v>
          </cell>
        </row>
        <row r="365">
          <cell r="A365" t="str">
            <v>5353</v>
          </cell>
          <cell r="B365" t="str">
            <v>CA STATE PRISON- L.A. COUNTY</v>
          </cell>
          <cell r="C365" t="str">
            <v>0835</v>
          </cell>
          <cell r="D365" t="str">
            <v>CORRECTIONS AND REHABILITATION</v>
          </cell>
          <cell r="E365" t="str">
            <v/>
          </cell>
          <cell r="F365" t="str">
            <v>0000</v>
          </cell>
          <cell r="G365" t="str">
            <v>0000</v>
          </cell>
          <cell r="H365" t="str">
            <v>0000</v>
          </cell>
          <cell r="I365" t="str">
            <v>0000</v>
          </cell>
          <cell r="J365" t="str">
            <v>07/08/2016</v>
          </cell>
          <cell r="K365" t="str">
            <v>00/00/0000</v>
          </cell>
        </row>
        <row r="366">
          <cell r="A366" t="str">
            <v>5354</v>
          </cell>
          <cell r="B366" t="str">
            <v>CA STATE PRISON-RIVERSIDE CO.</v>
          </cell>
          <cell r="C366" t="str">
            <v>0835</v>
          </cell>
          <cell r="D366" t="str">
            <v>CORRECTIONS AND REHABILITATION</v>
          </cell>
          <cell r="E366" t="str">
            <v/>
          </cell>
          <cell r="F366" t="str">
            <v>0000</v>
          </cell>
          <cell r="G366" t="str">
            <v>0000</v>
          </cell>
          <cell r="H366" t="str">
            <v>0000</v>
          </cell>
          <cell r="I366" t="str">
            <v>0000</v>
          </cell>
          <cell r="J366" t="str">
            <v>08/03/2017</v>
          </cell>
          <cell r="K366" t="str">
            <v>00/00/1999</v>
          </cell>
        </row>
        <row r="367">
          <cell r="A367" t="str">
            <v>5355</v>
          </cell>
          <cell r="B367" t="str">
            <v>CALIF ST PRISON RIVERSIDE</v>
          </cell>
          <cell r="C367" t="str">
            <v>0835</v>
          </cell>
          <cell r="D367" t="str">
            <v>CORRECTIONS AND REHABILITATION</v>
          </cell>
          <cell r="E367" t="str">
            <v/>
          </cell>
          <cell r="F367" t="str">
            <v>0000</v>
          </cell>
          <cell r="G367" t="str">
            <v>0000</v>
          </cell>
          <cell r="H367" t="str">
            <v>0000</v>
          </cell>
          <cell r="I367" t="str">
            <v>0000</v>
          </cell>
          <cell r="J367" t="str">
            <v>08/03/2017</v>
          </cell>
          <cell r="K367" t="str">
            <v>00/00/0000</v>
          </cell>
        </row>
        <row r="368">
          <cell r="A368" t="str">
            <v>5356</v>
          </cell>
          <cell r="B368" t="str">
            <v>CA STATE PRISON-S/BERN COUNTY</v>
          </cell>
          <cell r="C368" t="str">
            <v>0835</v>
          </cell>
          <cell r="D368" t="str">
            <v>CORRECTIONS AND REHABILITATION</v>
          </cell>
          <cell r="E368" t="str">
            <v/>
          </cell>
          <cell r="F368" t="str">
            <v>0000</v>
          </cell>
          <cell r="G368" t="str">
            <v>0000</v>
          </cell>
          <cell r="H368" t="str">
            <v>0000</v>
          </cell>
          <cell r="I368" t="str">
            <v>0000</v>
          </cell>
          <cell r="J368" t="str">
            <v>07/08/2016</v>
          </cell>
          <cell r="K368" t="str">
            <v>00/00/0000</v>
          </cell>
        </row>
        <row r="369">
          <cell r="A369" t="str">
            <v>5357</v>
          </cell>
          <cell r="B369" t="str">
            <v>CA STATE PRISON-S/DIEGO CO.</v>
          </cell>
          <cell r="C369" t="str">
            <v>0835</v>
          </cell>
          <cell r="D369" t="str">
            <v>CORRECTIONS AND REHABILITATION</v>
          </cell>
          <cell r="E369" t="str">
            <v/>
          </cell>
          <cell r="F369" t="str">
            <v>0000</v>
          </cell>
          <cell r="G369" t="str">
            <v>0000</v>
          </cell>
          <cell r="H369" t="str">
            <v>0000</v>
          </cell>
          <cell r="I369" t="str">
            <v>0000</v>
          </cell>
          <cell r="J369" t="str">
            <v>08/03/2017</v>
          </cell>
          <cell r="K369" t="str">
            <v>00/00/1999</v>
          </cell>
        </row>
        <row r="370">
          <cell r="A370" t="str">
            <v>5358</v>
          </cell>
          <cell r="B370" t="str">
            <v>CA STATE PRISON - CORCORAN</v>
          </cell>
          <cell r="C370" t="str">
            <v>0835</v>
          </cell>
          <cell r="D370" t="str">
            <v>CORRECTIONS AND REHABILITATION</v>
          </cell>
          <cell r="E370" t="str">
            <v/>
          </cell>
          <cell r="F370" t="str">
            <v>0000</v>
          </cell>
          <cell r="G370" t="str">
            <v>0000</v>
          </cell>
          <cell r="H370" t="str">
            <v>0000</v>
          </cell>
          <cell r="I370" t="str">
            <v>0000</v>
          </cell>
          <cell r="J370" t="str">
            <v>07/08/2016</v>
          </cell>
          <cell r="K370" t="str">
            <v>00/00/1999</v>
          </cell>
        </row>
        <row r="371">
          <cell r="A371" t="str">
            <v>5359</v>
          </cell>
          <cell r="B371" t="str">
            <v>PRISON OF THE REDWOODS</v>
          </cell>
          <cell r="C371" t="str">
            <v>0835</v>
          </cell>
          <cell r="D371" t="str">
            <v>CORRECTIONS AND REHABILITATION</v>
          </cell>
          <cell r="E371" t="str">
            <v/>
          </cell>
          <cell r="F371" t="str">
            <v>0000</v>
          </cell>
          <cell r="G371" t="str">
            <v>0000</v>
          </cell>
          <cell r="H371" t="str">
            <v>0000</v>
          </cell>
          <cell r="I371" t="str">
            <v>0000</v>
          </cell>
          <cell r="J371" t="str">
            <v>08/03/2017</v>
          </cell>
          <cell r="K371" t="str">
            <v>00/00/1999</v>
          </cell>
        </row>
        <row r="372">
          <cell r="A372" t="str">
            <v>5361</v>
          </cell>
          <cell r="B372" t="str">
            <v>CA STATE PRISON, MADERA COUNTY</v>
          </cell>
          <cell r="C372" t="str">
            <v>0835</v>
          </cell>
          <cell r="D372" t="str">
            <v>CORRECTIONS AND REHABILITATION</v>
          </cell>
          <cell r="E372" t="str">
            <v/>
          </cell>
          <cell r="F372" t="str">
            <v>0000</v>
          </cell>
          <cell r="G372" t="str">
            <v>0000</v>
          </cell>
          <cell r="H372" t="str">
            <v>0000</v>
          </cell>
          <cell r="I372" t="str">
            <v>0000</v>
          </cell>
          <cell r="J372" t="str">
            <v>08/03/2017</v>
          </cell>
          <cell r="K372" t="str">
            <v>00/00/0000</v>
          </cell>
        </row>
        <row r="373">
          <cell r="A373" t="str">
            <v>5362</v>
          </cell>
          <cell r="B373" t="str">
            <v>CA ST PRISON, IMPERIAL COUNTY</v>
          </cell>
          <cell r="C373" t="str">
            <v>0835</v>
          </cell>
          <cell r="D373" t="str">
            <v>CORRECTIONS AND REHABILITATION</v>
          </cell>
          <cell r="E373" t="str">
            <v/>
          </cell>
          <cell r="F373" t="str">
            <v>0000</v>
          </cell>
          <cell r="G373" t="str">
            <v>0000</v>
          </cell>
          <cell r="H373" t="str">
            <v>0000</v>
          </cell>
          <cell r="I373" t="str">
            <v>0000</v>
          </cell>
          <cell r="J373" t="str">
            <v>08/03/2017</v>
          </cell>
          <cell r="K373" t="str">
            <v>00/00/0000</v>
          </cell>
        </row>
        <row r="374">
          <cell r="A374" t="str">
            <v>5363</v>
          </cell>
          <cell r="B374" t="str">
            <v>CA ST PRISON,WASCO,KERN COUNTY</v>
          </cell>
          <cell r="C374" t="str">
            <v>0835</v>
          </cell>
          <cell r="D374" t="str">
            <v>CORRECTIONS AND REHABILITATION</v>
          </cell>
          <cell r="E374" t="str">
            <v/>
          </cell>
          <cell r="F374" t="str">
            <v>0000</v>
          </cell>
          <cell r="G374" t="str">
            <v>0000</v>
          </cell>
          <cell r="H374" t="str">
            <v>0000</v>
          </cell>
          <cell r="I374" t="str">
            <v>0000</v>
          </cell>
          <cell r="J374" t="str">
            <v>08/03/2017</v>
          </cell>
          <cell r="K374" t="str">
            <v>00/00/0000</v>
          </cell>
        </row>
        <row r="375">
          <cell r="A375" t="str">
            <v>5364</v>
          </cell>
          <cell r="B375" t="str">
            <v>CA ST PRISON, DELANO, KERN CO.</v>
          </cell>
          <cell r="C375" t="str">
            <v>0835</v>
          </cell>
          <cell r="D375" t="str">
            <v>CORRECTIONS AND REHABILITATION</v>
          </cell>
          <cell r="E375" t="str">
            <v/>
          </cell>
          <cell r="F375" t="str">
            <v>0000</v>
          </cell>
          <cell r="G375" t="str">
            <v>0000</v>
          </cell>
          <cell r="H375" t="str">
            <v>0000</v>
          </cell>
          <cell r="I375" t="str">
            <v>0000</v>
          </cell>
          <cell r="J375" t="str">
            <v>08/03/2017</v>
          </cell>
          <cell r="K375" t="str">
            <v>00/00/0000</v>
          </cell>
        </row>
        <row r="376">
          <cell r="A376" t="str">
            <v>5365</v>
          </cell>
          <cell r="B376" t="str">
            <v>CA ST PRISON-KERN CO AT DELANO</v>
          </cell>
          <cell r="C376" t="str">
            <v>0835</v>
          </cell>
          <cell r="D376" t="str">
            <v>CORRECTIONS AND REHABILITATION</v>
          </cell>
          <cell r="E376" t="str">
            <v/>
          </cell>
          <cell r="F376" t="str">
            <v>0000</v>
          </cell>
          <cell r="G376" t="str">
            <v>0000</v>
          </cell>
          <cell r="H376" t="str">
            <v>0000</v>
          </cell>
          <cell r="I376" t="str">
            <v>0000</v>
          </cell>
          <cell r="J376" t="str">
            <v>08/03/2017</v>
          </cell>
          <cell r="K376" t="str">
            <v>00/00/0000</v>
          </cell>
        </row>
        <row r="377">
          <cell r="A377" t="str">
            <v>5370</v>
          </cell>
          <cell r="B377" t="str">
            <v>DEUEL VOCATIONAL INSTITUTION</v>
          </cell>
          <cell r="C377" t="str">
            <v>0835</v>
          </cell>
          <cell r="D377" t="str">
            <v>CORRECTIONS AND REHABILITATION</v>
          </cell>
          <cell r="E377" t="str">
            <v/>
          </cell>
          <cell r="F377" t="str">
            <v>0000</v>
          </cell>
          <cell r="G377" t="str">
            <v>0000</v>
          </cell>
          <cell r="H377" t="str">
            <v>0000</v>
          </cell>
          <cell r="I377" t="str">
            <v>0000</v>
          </cell>
          <cell r="J377" t="str">
            <v>07/08/2016</v>
          </cell>
          <cell r="K377" t="str">
            <v>00/00/1999</v>
          </cell>
        </row>
        <row r="378">
          <cell r="A378" t="str">
            <v>5380</v>
          </cell>
          <cell r="B378" t="str">
            <v>FOLSOM STATE PRISON</v>
          </cell>
          <cell r="C378" t="str">
            <v>0835</v>
          </cell>
          <cell r="D378" t="str">
            <v>CORRECTIONS AND REHABILITATION</v>
          </cell>
          <cell r="E378" t="str">
            <v/>
          </cell>
          <cell r="F378" t="str">
            <v>0000</v>
          </cell>
          <cell r="G378" t="str">
            <v>0000</v>
          </cell>
          <cell r="H378" t="str">
            <v>0000</v>
          </cell>
          <cell r="I378" t="str">
            <v>0000</v>
          </cell>
          <cell r="J378" t="str">
            <v>07/08/2016</v>
          </cell>
          <cell r="K378" t="str">
            <v>00/00/1999</v>
          </cell>
        </row>
        <row r="379">
          <cell r="A379" t="str">
            <v>5384</v>
          </cell>
          <cell r="B379" t="str">
            <v>NO. CA WOMEN'S FACILITY</v>
          </cell>
          <cell r="C379" t="str">
            <v>0835</v>
          </cell>
          <cell r="D379" t="str">
            <v>CORRECTIONS AND REHABILITATION</v>
          </cell>
          <cell r="E379" t="str">
            <v/>
          </cell>
          <cell r="F379" t="str">
            <v>0000</v>
          </cell>
          <cell r="G379" t="str">
            <v>0000</v>
          </cell>
          <cell r="H379" t="str">
            <v>0000</v>
          </cell>
          <cell r="I379" t="str">
            <v>0000</v>
          </cell>
          <cell r="J379" t="str">
            <v>07/08/2016</v>
          </cell>
          <cell r="K379" t="str">
            <v>00/00/1999</v>
          </cell>
        </row>
        <row r="380">
          <cell r="A380" t="str">
            <v>5388</v>
          </cell>
          <cell r="B380" t="str">
            <v>RICHARD A MCGEE TRAINING CTR</v>
          </cell>
          <cell r="C380" t="str">
            <v>0835</v>
          </cell>
          <cell r="D380" t="str">
            <v>CORRECTIONS AND REHABILITATION</v>
          </cell>
          <cell r="E380" t="str">
            <v/>
          </cell>
          <cell r="F380" t="str">
            <v>0000</v>
          </cell>
          <cell r="G380" t="str">
            <v>0000</v>
          </cell>
          <cell r="H380" t="str">
            <v>0000</v>
          </cell>
          <cell r="I380" t="str">
            <v>0000</v>
          </cell>
          <cell r="J380" t="str">
            <v>07/08/2016</v>
          </cell>
          <cell r="K380" t="str">
            <v>00/00/1999</v>
          </cell>
        </row>
        <row r="381">
          <cell r="A381" t="str">
            <v>5390</v>
          </cell>
          <cell r="B381" t="str">
            <v>SAN QUENTIN STATE PRISON</v>
          </cell>
          <cell r="C381" t="str">
            <v>0835</v>
          </cell>
          <cell r="D381" t="str">
            <v>CORRECTIONS AND REHABILITATION</v>
          </cell>
          <cell r="E381" t="str">
            <v/>
          </cell>
          <cell r="F381" t="str">
            <v>0000</v>
          </cell>
          <cell r="G381" t="str">
            <v>0000</v>
          </cell>
          <cell r="H381" t="str">
            <v>0000</v>
          </cell>
          <cell r="I381" t="str">
            <v>0000</v>
          </cell>
          <cell r="J381" t="str">
            <v>07/08/2016</v>
          </cell>
          <cell r="K381" t="str">
            <v>00/00/1999</v>
          </cell>
        </row>
        <row r="382">
          <cell r="A382" t="str">
            <v>5400</v>
          </cell>
          <cell r="B382" t="str">
            <v>SIERRA CONSERVATION CENTER</v>
          </cell>
          <cell r="C382" t="str">
            <v>0835</v>
          </cell>
          <cell r="D382" t="str">
            <v>CORRECTIONS AND REHABILITATION</v>
          </cell>
          <cell r="E382" t="str">
            <v/>
          </cell>
          <cell r="F382" t="str">
            <v>0000</v>
          </cell>
          <cell r="G382" t="str">
            <v>0000</v>
          </cell>
          <cell r="H382" t="str">
            <v>0000</v>
          </cell>
          <cell r="I382" t="str">
            <v>0000</v>
          </cell>
          <cell r="J382" t="str">
            <v>07/08/2016</v>
          </cell>
          <cell r="K382" t="str">
            <v>00/00/1999</v>
          </cell>
        </row>
        <row r="383">
          <cell r="A383" t="str">
            <v>5420</v>
          </cell>
          <cell r="B383" t="str">
            <v>PRISON INDUSTRY AUTHORITY</v>
          </cell>
          <cell r="C383" t="str">
            <v>0835</v>
          </cell>
          <cell r="D383" t="str">
            <v>CORRECTIONS AND REHABILITATION</v>
          </cell>
          <cell r="E383" t="str">
            <v/>
          </cell>
          <cell r="F383" t="str">
            <v>0000</v>
          </cell>
          <cell r="G383" t="str">
            <v>0000</v>
          </cell>
          <cell r="H383" t="str">
            <v>0000</v>
          </cell>
          <cell r="I383" t="str">
            <v>0000</v>
          </cell>
          <cell r="J383" t="str">
            <v>07/08/2016</v>
          </cell>
          <cell r="K383" t="str">
            <v>00/00/0000</v>
          </cell>
        </row>
        <row r="384">
          <cell r="A384" t="str">
            <v>5430</v>
          </cell>
          <cell r="B384" t="str">
            <v>BOARD OF CORRECTIONS</v>
          </cell>
          <cell r="C384" t="str">
            <v>0835</v>
          </cell>
          <cell r="D384" t="str">
            <v>CORRECTIONS AND REHABILITATION</v>
          </cell>
          <cell r="E384" t="str">
            <v/>
          </cell>
          <cell r="F384" t="str">
            <v>0000</v>
          </cell>
          <cell r="G384" t="str">
            <v>0000</v>
          </cell>
          <cell r="H384" t="str">
            <v>0000</v>
          </cell>
          <cell r="I384" t="str">
            <v>0000</v>
          </cell>
          <cell r="J384" t="str">
            <v>07/08/2016</v>
          </cell>
          <cell r="K384" t="str">
            <v>00/00/1999</v>
          </cell>
        </row>
        <row r="385">
          <cell r="A385" t="str">
            <v>5440</v>
          </cell>
          <cell r="B385" t="str">
            <v>BOARD OF PRISON TERMS</v>
          </cell>
          <cell r="C385" t="str">
            <v>0835</v>
          </cell>
          <cell r="D385" t="str">
            <v>CORRECTIONS AND REHABILITATION</v>
          </cell>
          <cell r="E385" t="str">
            <v/>
          </cell>
          <cell r="F385" t="str">
            <v>0000</v>
          </cell>
          <cell r="G385" t="str">
            <v>0000</v>
          </cell>
          <cell r="H385" t="str">
            <v>0000</v>
          </cell>
          <cell r="I385" t="str">
            <v>0000</v>
          </cell>
          <cell r="J385" t="str">
            <v>07/08/2016</v>
          </cell>
          <cell r="K385" t="str">
            <v>00/00/1999</v>
          </cell>
        </row>
        <row r="386">
          <cell r="A386" t="str">
            <v>5450</v>
          </cell>
          <cell r="B386" t="str">
            <v>YOUTHFUL OFFENDER PAROLE BOARD</v>
          </cell>
          <cell r="C386" t="str">
            <v>0835</v>
          </cell>
          <cell r="D386" t="str">
            <v>CORRECTIONS AND REHABILITATION</v>
          </cell>
          <cell r="E386" t="str">
            <v/>
          </cell>
          <cell r="F386" t="str">
            <v>0000</v>
          </cell>
          <cell r="G386" t="str">
            <v>0000</v>
          </cell>
          <cell r="H386" t="str">
            <v>0000</v>
          </cell>
          <cell r="I386" t="str">
            <v>0000</v>
          </cell>
          <cell r="J386" t="str">
            <v>07/08/2016</v>
          </cell>
          <cell r="K386" t="str">
            <v>00/00/1999</v>
          </cell>
        </row>
        <row r="387">
          <cell r="A387" t="str">
            <v>5459</v>
          </cell>
          <cell r="B387" t="str">
            <v>DEPT OF YOUTH AUTHORITY</v>
          </cell>
          <cell r="C387" t="str">
            <v>0835</v>
          </cell>
          <cell r="D387" t="str">
            <v>CORRECTIONS AND REHABILITATION</v>
          </cell>
          <cell r="E387" t="str">
            <v/>
          </cell>
          <cell r="F387" t="str">
            <v>0000</v>
          </cell>
          <cell r="G387" t="str">
            <v>0000</v>
          </cell>
          <cell r="H387" t="str">
            <v>0000</v>
          </cell>
          <cell r="I387" t="str">
            <v>0000</v>
          </cell>
          <cell r="J387" t="str">
            <v>07/08/2016</v>
          </cell>
          <cell r="K387" t="str">
            <v>00/00/0000</v>
          </cell>
        </row>
        <row r="388">
          <cell r="A388" t="str">
            <v>5460</v>
          </cell>
          <cell r="B388" t="str">
            <v>DEPT OF YOUTH AUTHORITY-UNALOC</v>
          </cell>
          <cell r="C388" t="str">
            <v>0835</v>
          </cell>
          <cell r="D388" t="str">
            <v>CORRECTIONS AND REHABILITATION</v>
          </cell>
          <cell r="E388" t="str">
            <v/>
          </cell>
          <cell r="F388" t="str">
            <v>0000</v>
          </cell>
          <cell r="G388" t="str">
            <v>0000</v>
          </cell>
          <cell r="H388" t="str">
            <v>0000</v>
          </cell>
          <cell r="I388" t="str">
            <v>0000</v>
          </cell>
          <cell r="J388" t="str">
            <v>07/08/2016</v>
          </cell>
          <cell r="K388" t="str">
            <v>00/00/0000</v>
          </cell>
        </row>
        <row r="389">
          <cell r="A389" t="str">
            <v>5465</v>
          </cell>
          <cell r="B389" t="str">
            <v>YOUTH AUTHTY-HEADQUARTERS REG</v>
          </cell>
          <cell r="C389" t="str">
            <v>0835</v>
          </cell>
          <cell r="D389" t="str">
            <v>CORRECTIONS AND REHABILITATION</v>
          </cell>
          <cell r="E389" t="str">
            <v/>
          </cell>
          <cell r="F389" t="str">
            <v>0000</v>
          </cell>
          <cell r="G389" t="str">
            <v>0000</v>
          </cell>
          <cell r="H389" t="str">
            <v>0000</v>
          </cell>
          <cell r="I389" t="str">
            <v>0000</v>
          </cell>
          <cell r="J389" t="str">
            <v>07/08/2016</v>
          </cell>
          <cell r="K389" t="str">
            <v>00/00/0000</v>
          </cell>
        </row>
        <row r="390">
          <cell r="A390" t="str">
            <v>5470</v>
          </cell>
          <cell r="B390" t="str">
            <v>DEPT OF THE YOUTH AUTHORITY</v>
          </cell>
          <cell r="C390" t="str">
            <v>0835</v>
          </cell>
          <cell r="D390" t="str">
            <v>CORRECTIONS AND REHABILITATION</v>
          </cell>
          <cell r="E390" t="str">
            <v/>
          </cell>
          <cell r="F390" t="str">
            <v>0000</v>
          </cell>
          <cell r="G390" t="str">
            <v>0000</v>
          </cell>
          <cell r="H390" t="str">
            <v>0000</v>
          </cell>
          <cell r="I390" t="str">
            <v>0000</v>
          </cell>
          <cell r="J390" t="str">
            <v>07/08/2016</v>
          </cell>
          <cell r="K390" t="str">
            <v>00/00/1999</v>
          </cell>
        </row>
        <row r="391">
          <cell r="A391" t="str">
            <v>5471</v>
          </cell>
          <cell r="B391" t="str">
            <v>NORTHERN SCHOOLS</v>
          </cell>
          <cell r="C391" t="str">
            <v>0835</v>
          </cell>
          <cell r="D391" t="str">
            <v>CORRECTIONS AND REHABILITATION</v>
          </cell>
          <cell r="E391" t="str">
            <v/>
          </cell>
          <cell r="F391" t="str">
            <v>0000</v>
          </cell>
          <cell r="G391" t="str">
            <v>0000</v>
          </cell>
          <cell r="H391" t="str">
            <v>0000</v>
          </cell>
          <cell r="I391" t="str">
            <v>0000</v>
          </cell>
          <cell r="J391" t="str">
            <v>07/08/2016</v>
          </cell>
          <cell r="K391" t="str">
            <v>00/00/1999</v>
          </cell>
        </row>
        <row r="392">
          <cell r="A392" t="str">
            <v>5472</v>
          </cell>
          <cell r="B392" t="str">
            <v>NORTHERN CAMPS</v>
          </cell>
          <cell r="C392" t="str">
            <v>0835</v>
          </cell>
          <cell r="D392" t="str">
            <v>CORRECTIONS AND REHABILITATION</v>
          </cell>
          <cell r="E392" t="str">
            <v/>
          </cell>
          <cell r="F392" t="str">
            <v>0000</v>
          </cell>
          <cell r="G392" t="str">
            <v>0000</v>
          </cell>
          <cell r="H392" t="str">
            <v>0000</v>
          </cell>
          <cell r="I392" t="str">
            <v>0000</v>
          </cell>
          <cell r="J392" t="str">
            <v>07/08/2016</v>
          </cell>
          <cell r="K392" t="str">
            <v>00/00/1999</v>
          </cell>
        </row>
        <row r="393">
          <cell r="A393" t="str">
            <v>5473</v>
          </cell>
          <cell r="B393" t="str">
            <v>YOUTH AUTHTY-NORTH REGION</v>
          </cell>
          <cell r="C393" t="str">
            <v>0835</v>
          </cell>
          <cell r="D393" t="str">
            <v>CORRECTIONS AND REHABILITATION</v>
          </cell>
          <cell r="E393" t="str">
            <v/>
          </cell>
          <cell r="F393" t="str">
            <v>0000</v>
          </cell>
          <cell r="G393" t="str">
            <v>0000</v>
          </cell>
          <cell r="H393" t="str">
            <v>0000</v>
          </cell>
          <cell r="I393" t="str">
            <v>0000</v>
          </cell>
          <cell r="J393" t="str">
            <v>07/08/2016</v>
          </cell>
          <cell r="K393" t="str">
            <v>00/00/0000</v>
          </cell>
        </row>
        <row r="394">
          <cell r="A394" t="str">
            <v>5474</v>
          </cell>
          <cell r="B394" t="str">
            <v>SOUTHERN YOUTH CONSERV CAMPS</v>
          </cell>
          <cell r="C394" t="str">
            <v>0835</v>
          </cell>
          <cell r="D394" t="str">
            <v>CORRECTIONS AND REHABILITATION</v>
          </cell>
          <cell r="E394" t="str">
            <v/>
          </cell>
          <cell r="F394" t="str">
            <v>0000</v>
          </cell>
          <cell r="G394" t="str">
            <v>0000</v>
          </cell>
          <cell r="H394" t="str">
            <v>0000</v>
          </cell>
          <cell r="I394" t="str">
            <v>0000</v>
          </cell>
          <cell r="J394" t="str">
            <v>07/08/2016</v>
          </cell>
          <cell r="K394" t="str">
            <v>00/00/0000</v>
          </cell>
        </row>
        <row r="395">
          <cell r="A395" t="str">
            <v>5480</v>
          </cell>
          <cell r="B395" t="str">
            <v>COMM. ON CORR PEACE OFFICERS'</v>
          </cell>
          <cell r="C395" t="str">
            <v>0835</v>
          </cell>
          <cell r="D395" t="str">
            <v>CORRECTIONS AND REHABILITATION</v>
          </cell>
          <cell r="E395" t="str">
            <v/>
          </cell>
          <cell r="F395" t="str">
            <v>0000</v>
          </cell>
          <cell r="G395" t="str">
            <v>0000</v>
          </cell>
          <cell r="H395" t="str">
            <v>0000</v>
          </cell>
          <cell r="I395" t="str">
            <v>0000</v>
          </cell>
          <cell r="J395" t="str">
            <v>07/08/2016</v>
          </cell>
          <cell r="K395" t="str">
            <v>00/00/0000</v>
          </cell>
        </row>
        <row r="396">
          <cell r="A396" t="str">
            <v>5490</v>
          </cell>
          <cell r="B396" t="str">
            <v>YOUTH AUTH CONSERVATION CAMPS</v>
          </cell>
          <cell r="C396" t="str">
            <v>0835</v>
          </cell>
          <cell r="D396" t="str">
            <v>CORRECTIONS AND REHABILITATION</v>
          </cell>
          <cell r="E396" t="str">
            <v/>
          </cell>
          <cell r="F396" t="str">
            <v>0000</v>
          </cell>
          <cell r="G396" t="str">
            <v>0000</v>
          </cell>
          <cell r="H396" t="str">
            <v>0000</v>
          </cell>
          <cell r="I396" t="str">
            <v>0000</v>
          </cell>
          <cell r="J396" t="str">
            <v>07/08/2016</v>
          </cell>
          <cell r="K396" t="str">
            <v>00/00/0000</v>
          </cell>
        </row>
        <row r="397">
          <cell r="A397" t="str">
            <v>5500</v>
          </cell>
          <cell r="B397" t="str">
            <v>NO CAL RECEPTION CENTER/CLINIC</v>
          </cell>
          <cell r="C397" t="str">
            <v>0835</v>
          </cell>
          <cell r="D397" t="str">
            <v>CORRECTIONS AND REHABILITATION</v>
          </cell>
          <cell r="E397" t="str">
            <v/>
          </cell>
          <cell r="F397" t="str">
            <v>0000</v>
          </cell>
          <cell r="G397" t="str">
            <v>0000</v>
          </cell>
          <cell r="H397" t="str">
            <v>0000</v>
          </cell>
          <cell r="I397" t="str">
            <v>0000</v>
          </cell>
          <cell r="J397" t="str">
            <v>07/08/2016</v>
          </cell>
          <cell r="K397" t="str">
            <v>00/00/1999</v>
          </cell>
        </row>
        <row r="398">
          <cell r="A398" t="str">
            <v>5510</v>
          </cell>
          <cell r="B398" t="str">
            <v>SOUTHERN RECEP CENTER/CLINIC</v>
          </cell>
          <cell r="C398" t="str">
            <v>0835</v>
          </cell>
          <cell r="D398" t="str">
            <v>CORRECTIONS AND REHABILITATION</v>
          </cell>
          <cell r="E398" t="str">
            <v/>
          </cell>
          <cell r="F398" t="str">
            <v>0000</v>
          </cell>
          <cell r="G398" t="str">
            <v>0000</v>
          </cell>
          <cell r="H398" t="str">
            <v>0000</v>
          </cell>
          <cell r="I398" t="str">
            <v>0000</v>
          </cell>
          <cell r="J398" t="str">
            <v>07/08/2016</v>
          </cell>
          <cell r="K398" t="str">
            <v>00/00/1999</v>
          </cell>
        </row>
        <row r="399">
          <cell r="A399" t="str">
            <v>5520</v>
          </cell>
          <cell r="B399" t="str">
            <v>EL PASO DE ROBLES SCHOOL</v>
          </cell>
          <cell r="C399" t="str">
            <v>0835</v>
          </cell>
          <cell r="D399" t="str">
            <v>CORRECTIONS AND REHABILITATION</v>
          </cell>
          <cell r="E399" t="str">
            <v/>
          </cell>
          <cell r="F399" t="str">
            <v>0000</v>
          </cell>
          <cell r="G399" t="str">
            <v>0000</v>
          </cell>
          <cell r="H399" t="str">
            <v>0000</v>
          </cell>
          <cell r="I399" t="str">
            <v>0000</v>
          </cell>
          <cell r="J399" t="str">
            <v>07/08/2016</v>
          </cell>
          <cell r="K399" t="str">
            <v>00/00/1999</v>
          </cell>
        </row>
        <row r="400">
          <cell r="A400" t="str">
            <v>5530</v>
          </cell>
          <cell r="B400" t="str">
            <v>FRED C NELLES SCHOOL FOR BOYS</v>
          </cell>
          <cell r="C400" t="str">
            <v>0835</v>
          </cell>
          <cell r="D400" t="str">
            <v>CORRECTIONS AND REHABILITATION</v>
          </cell>
          <cell r="E400" t="str">
            <v/>
          </cell>
          <cell r="F400" t="str">
            <v>0000</v>
          </cell>
          <cell r="G400" t="str">
            <v>0000</v>
          </cell>
          <cell r="H400" t="str">
            <v>0000</v>
          </cell>
          <cell r="I400" t="str">
            <v>0000</v>
          </cell>
          <cell r="J400" t="str">
            <v>07/08/2016</v>
          </cell>
          <cell r="K400" t="str">
            <v>00/00/1999</v>
          </cell>
        </row>
        <row r="401">
          <cell r="A401" t="str">
            <v>5580</v>
          </cell>
          <cell r="B401" t="str">
            <v>PRESTON SCHOOL OF INDUSTRY</v>
          </cell>
          <cell r="C401" t="str">
            <v>0835</v>
          </cell>
          <cell r="D401" t="str">
            <v>CORRECTIONS AND REHABILITATION</v>
          </cell>
          <cell r="E401" t="str">
            <v/>
          </cell>
          <cell r="F401" t="str">
            <v>0000</v>
          </cell>
          <cell r="G401" t="str">
            <v>0000</v>
          </cell>
          <cell r="H401" t="str">
            <v>0000</v>
          </cell>
          <cell r="I401" t="str">
            <v>0000</v>
          </cell>
          <cell r="J401" t="str">
            <v>07/08/2016</v>
          </cell>
          <cell r="K401" t="str">
            <v>00/00/1999</v>
          </cell>
        </row>
        <row r="402">
          <cell r="A402" t="str">
            <v>5590</v>
          </cell>
          <cell r="B402" t="str">
            <v>VENTURA SCHOOL</v>
          </cell>
          <cell r="C402" t="str">
            <v>0835</v>
          </cell>
          <cell r="D402" t="str">
            <v>CORRECTIONS AND REHABILITATION</v>
          </cell>
          <cell r="E402" t="str">
            <v/>
          </cell>
          <cell r="F402" t="str">
            <v>0000</v>
          </cell>
          <cell r="G402" t="str">
            <v>0000</v>
          </cell>
          <cell r="H402" t="str">
            <v>0000</v>
          </cell>
          <cell r="I402" t="str">
            <v>0000</v>
          </cell>
          <cell r="J402" t="str">
            <v>07/08/2016</v>
          </cell>
          <cell r="K402" t="str">
            <v>00/00/1999</v>
          </cell>
        </row>
        <row r="403">
          <cell r="A403" t="str">
            <v>5600</v>
          </cell>
          <cell r="B403" t="str">
            <v>YOUTH TRAINING SCHOOL</v>
          </cell>
          <cell r="C403" t="str">
            <v>0835</v>
          </cell>
          <cell r="D403" t="str">
            <v>CORRECTIONS AND REHABILITATION</v>
          </cell>
          <cell r="E403" t="str">
            <v/>
          </cell>
          <cell r="F403" t="str">
            <v>0000</v>
          </cell>
          <cell r="G403" t="str">
            <v>0000</v>
          </cell>
          <cell r="H403" t="str">
            <v>0000</v>
          </cell>
          <cell r="I403" t="str">
            <v>0000</v>
          </cell>
          <cell r="J403" t="str">
            <v>07/08/2016</v>
          </cell>
          <cell r="K403" t="str">
            <v>00/00/0000</v>
          </cell>
        </row>
        <row r="404">
          <cell r="A404" t="str">
            <v>5990</v>
          </cell>
          <cell r="B404" t="str">
            <v>FED IMMIGRATION-INCARCERATION</v>
          </cell>
          <cell r="C404" t="str">
            <v>0835</v>
          </cell>
          <cell r="D404" t="str">
            <v>CORRECTIONS AND REHABILITATION</v>
          </cell>
          <cell r="E404" t="str">
            <v/>
          </cell>
          <cell r="F404" t="str">
            <v>0000</v>
          </cell>
          <cell r="G404" t="str">
            <v>0000</v>
          </cell>
          <cell r="H404" t="str">
            <v>0000</v>
          </cell>
          <cell r="I404" t="str">
            <v>0000</v>
          </cell>
          <cell r="J404" t="str">
            <v>07/08/2016</v>
          </cell>
          <cell r="K404" t="str">
            <v>00/00/0000</v>
          </cell>
        </row>
        <row r="405">
          <cell r="A405" t="str">
            <v>5991</v>
          </cell>
          <cell r="B405" t="str">
            <v>VIOLENT OFFENDER</v>
          </cell>
          <cell r="C405" t="str">
            <v>0835</v>
          </cell>
          <cell r="D405" t="str">
            <v>CORRECTIONS AND REHABILITATION</v>
          </cell>
          <cell r="E405" t="str">
            <v/>
          </cell>
          <cell r="F405" t="str">
            <v>0000</v>
          </cell>
          <cell r="G405" t="str">
            <v>0000</v>
          </cell>
          <cell r="H405" t="str">
            <v>0000</v>
          </cell>
          <cell r="I405" t="str">
            <v>0000</v>
          </cell>
          <cell r="J405" t="str">
            <v>07/08/2016</v>
          </cell>
          <cell r="K405" t="str">
            <v>00/00/0000</v>
          </cell>
        </row>
        <row r="406">
          <cell r="A406" t="str">
            <v>6000</v>
          </cell>
          <cell r="B406" t="str">
            <v>EDUCATION</v>
          </cell>
          <cell r="C406" t="str">
            <v>0810</v>
          </cell>
          <cell r="D406" t="str">
            <v>EDUCATION</v>
          </cell>
          <cell r="E406" t="str">
            <v/>
          </cell>
          <cell r="F406" t="str">
            <v>0000</v>
          </cell>
          <cell r="G406" t="str">
            <v>0000</v>
          </cell>
          <cell r="H406" t="str">
            <v>0000</v>
          </cell>
          <cell r="I406" t="str">
            <v>0000</v>
          </cell>
          <cell r="J406" t="str">
            <v>99/99/9999</v>
          </cell>
          <cell r="K406" t="str">
            <v>00/00/0000</v>
          </cell>
        </row>
        <row r="407">
          <cell r="A407" t="str">
            <v>6010</v>
          </cell>
          <cell r="B407" t="str">
            <v>K-12 EDUCATION</v>
          </cell>
          <cell r="C407" t="str">
            <v>0810</v>
          </cell>
          <cell r="D407" t="str">
            <v>EDUCATION</v>
          </cell>
          <cell r="E407" t="str">
            <v/>
          </cell>
          <cell r="F407" t="str">
            <v>0000</v>
          </cell>
          <cell r="G407" t="str">
            <v>0000</v>
          </cell>
          <cell r="H407" t="str">
            <v>0000</v>
          </cell>
          <cell r="I407" t="str">
            <v>0000</v>
          </cell>
          <cell r="J407" t="str">
            <v>99/99/9999</v>
          </cell>
          <cell r="K407" t="str">
            <v>00/00/0000</v>
          </cell>
        </row>
        <row r="408">
          <cell r="A408" t="str">
            <v>6020</v>
          </cell>
          <cell r="B408" t="str">
            <v>HIGHER EDUCATION</v>
          </cell>
          <cell r="C408" t="str">
            <v>0810</v>
          </cell>
          <cell r="D408" t="str">
            <v>EDUCATION</v>
          </cell>
          <cell r="E408" t="str">
            <v/>
          </cell>
          <cell r="F408" t="str">
            <v>0000</v>
          </cell>
          <cell r="G408" t="str">
            <v>0000</v>
          </cell>
          <cell r="H408" t="str">
            <v>0000</v>
          </cell>
          <cell r="I408" t="str">
            <v>0000</v>
          </cell>
          <cell r="J408" t="str">
            <v>99/99/9999</v>
          </cell>
          <cell r="K408" t="str">
            <v>00/00/0000</v>
          </cell>
        </row>
        <row r="409">
          <cell r="A409" t="str">
            <v>6050</v>
          </cell>
          <cell r="B409" t="str">
            <v>DEPARTMENT OF EDUCATION</v>
          </cell>
          <cell r="C409" t="str">
            <v>0810</v>
          </cell>
          <cell r="D409" t="str">
            <v>EDUCATION</v>
          </cell>
          <cell r="E409" t="str">
            <v/>
          </cell>
          <cell r="F409" t="str">
            <v>0000</v>
          </cell>
          <cell r="G409" t="str">
            <v>0000</v>
          </cell>
          <cell r="H409" t="str">
            <v>0000</v>
          </cell>
          <cell r="I409" t="str">
            <v>0000</v>
          </cell>
          <cell r="J409" t="str">
            <v>08/19/1986</v>
          </cell>
          <cell r="K409" t="str">
            <v>00/00/0000</v>
          </cell>
        </row>
        <row r="410">
          <cell r="A410" t="str">
            <v>6100</v>
          </cell>
          <cell r="B410" t="str">
            <v>DEPARTMENT OF EDUCATION</v>
          </cell>
          <cell r="C410" t="str">
            <v>0810</v>
          </cell>
          <cell r="D410" t="str">
            <v>EDUCATION</v>
          </cell>
          <cell r="E410" t="str">
            <v/>
          </cell>
          <cell r="F410" t="str">
            <v>0000</v>
          </cell>
          <cell r="G410" t="str">
            <v>0000</v>
          </cell>
          <cell r="H410" t="str">
            <v>0000</v>
          </cell>
          <cell r="I410" t="str">
            <v>0000</v>
          </cell>
          <cell r="J410" t="str">
            <v>07/11/2006</v>
          </cell>
          <cell r="K410" t="str">
            <v>00/00/1999</v>
          </cell>
        </row>
        <row r="411">
          <cell r="A411" t="str">
            <v>6110</v>
          </cell>
          <cell r="B411" t="str">
            <v>DEPT. OF EDUCATION HD QTRS</v>
          </cell>
          <cell r="C411" t="str">
            <v>0810</v>
          </cell>
          <cell r="D411" t="str">
            <v>EDUCATION</v>
          </cell>
          <cell r="E411" t="str">
            <v/>
          </cell>
          <cell r="F411" t="str">
            <v>0000</v>
          </cell>
          <cell r="G411" t="str">
            <v>0000</v>
          </cell>
          <cell r="H411" t="str">
            <v>0000</v>
          </cell>
          <cell r="I411" t="str">
            <v>0000</v>
          </cell>
          <cell r="J411" t="str">
            <v>07/08/2016</v>
          </cell>
          <cell r="K411" t="str">
            <v>00/00/0000</v>
          </cell>
        </row>
        <row r="412">
          <cell r="A412" t="str">
            <v>6120</v>
          </cell>
          <cell r="B412" t="str">
            <v>STATE LIBRARY</v>
          </cell>
          <cell r="C412" t="str">
            <v>0810</v>
          </cell>
          <cell r="D412" t="str">
            <v>EDUCATION</v>
          </cell>
          <cell r="E412" t="str">
            <v/>
          </cell>
          <cell r="F412" t="str">
            <v>0000</v>
          </cell>
          <cell r="G412" t="str">
            <v>0000</v>
          </cell>
          <cell r="H412" t="str">
            <v>0000</v>
          </cell>
          <cell r="I412" t="str">
            <v>0000</v>
          </cell>
          <cell r="J412" t="str">
            <v>07/08/2016</v>
          </cell>
          <cell r="K412" t="str">
            <v>00/00/0000</v>
          </cell>
        </row>
        <row r="413">
          <cell r="A413" t="str">
            <v>6125</v>
          </cell>
          <cell r="B413" t="str">
            <v>ED-AUDIT-APPLS</v>
          </cell>
          <cell r="C413" t="str">
            <v>0810</v>
          </cell>
          <cell r="D413" t="str">
            <v>EDUCATION</v>
          </cell>
          <cell r="E413" t="str">
            <v/>
          </cell>
          <cell r="F413" t="str">
            <v>0000</v>
          </cell>
          <cell r="G413" t="str">
            <v>0000</v>
          </cell>
          <cell r="H413" t="str">
            <v>0000</v>
          </cell>
          <cell r="I413" t="str">
            <v>0000</v>
          </cell>
          <cell r="J413" t="str">
            <v>08/15/2003</v>
          </cell>
          <cell r="K413" t="str">
            <v>00/00/0000</v>
          </cell>
        </row>
        <row r="414">
          <cell r="A414" t="str">
            <v>6190</v>
          </cell>
          <cell r="B414" t="str">
            <v>SPECIAL SCHOOLS</v>
          </cell>
          <cell r="C414" t="str">
            <v>0810</v>
          </cell>
          <cell r="D414" t="str">
            <v>EDUCATION</v>
          </cell>
          <cell r="E414" t="str">
            <v/>
          </cell>
          <cell r="F414" t="str">
            <v>0000</v>
          </cell>
          <cell r="G414" t="str">
            <v>0000</v>
          </cell>
          <cell r="H414" t="str">
            <v>0000</v>
          </cell>
          <cell r="I414" t="str">
            <v>0000</v>
          </cell>
          <cell r="J414" t="str">
            <v>99/99/9999</v>
          </cell>
          <cell r="K414" t="str">
            <v>00/00/0000</v>
          </cell>
        </row>
        <row r="415">
          <cell r="A415" t="str">
            <v>6200</v>
          </cell>
          <cell r="B415" t="str">
            <v>CALIF SCHOOL FOR THE BLIND</v>
          </cell>
          <cell r="C415" t="str">
            <v>0810</v>
          </cell>
          <cell r="D415" t="str">
            <v>EDUCATION</v>
          </cell>
          <cell r="E415" t="str">
            <v/>
          </cell>
          <cell r="F415" t="str">
            <v>0000</v>
          </cell>
          <cell r="G415" t="str">
            <v>0000</v>
          </cell>
          <cell r="H415" t="str">
            <v>0000</v>
          </cell>
          <cell r="I415" t="str">
            <v>0000</v>
          </cell>
          <cell r="J415" t="str">
            <v>07/11/2006</v>
          </cell>
          <cell r="K415" t="str">
            <v>00/00/0000</v>
          </cell>
        </row>
        <row r="416">
          <cell r="A416" t="str">
            <v>6210</v>
          </cell>
          <cell r="B416" t="str">
            <v>DIAGN SCH-NEUR HND CHIL-NO CAL</v>
          </cell>
          <cell r="C416" t="str">
            <v>0810</v>
          </cell>
          <cell r="D416" t="str">
            <v>EDUCATION</v>
          </cell>
          <cell r="E416" t="str">
            <v/>
          </cell>
          <cell r="F416" t="str">
            <v>0000</v>
          </cell>
          <cell r="G416" t="str">
            <v>0000</v>
          </cell>
          <cell r="H416" t="str">
            <v>0000</v>
          </cell>
          <cell r="I416" t="str">
            <v>0000</v>
          </cell>
          <cell r="J416" t="str">
            <v>07/11/2006</v>
          </cell>
          <cell r="K416" t="str">
            <v>00/00/0000</v>
          </cell>
        </row>
        <row r="417">
          <cell r="A417" t="str">
            <v>6220</v>
          </cell>
          <cell r="B417" t="str">
            <v>DIAGN SCH NEUR HND CHIL CT CA</v>
          </cell>
          <cell r="C417" t="str">
            <v>0810</v>
          </cell>
          <cell r="D417" t="str">
            <v>EDUCATION</v>
          </cell>
          <cell r="E417" t="str">
            <v/>
          </cell>
          <cell r="F417" t="str">
            <v>0000</v>
          </cell>
          <cell r="G417" t="str">
            <v>0000</v>
          </cell>
          <cell r="H417" t="str">
            <v>0000</v>
          </cell>
          <cell r="I417" t="str">
            <v>0000</v>
          </cell>
          <cell r="J417" t="str">
            <v>07/11/2006</v>
          </cell>
          <cell r="K417" t="str">
            <v>00/00/0000</v>
          </cell>
        </row>
        <row r="418">
          <cell r="A418" t="str">
            <v>6230</v>
          </cell>
          <cell r="B418" t="str">
            <v>DIAGN SCH-NEUR HND CHIL-SO CAL</v>
          </cell>
          <cell r="C418" t="str">
            <v>0810</v>
          </cell>
          <cell r="D418" t="str">
            <v>EDUCATION</v>
          </cell>
          <cell r="E418" t="str">
            <v/>
          </cell>
          <cell r="F418" t="str">
            <v>0000</v>
          </cell>
          <cell r="G418" t="str">
            <v>0000</v>
          </cell>
          <cell r="H418" t="str">
            <v>0000</v>
          </cell>
          <cell r="I418" t="str">
            <v>0000</v>
          </cell>
          <cell r="J418" t="str">
            <v>07/11/2006</v>
          </cell>
          <cell r="K418" t="str">
            <v>00/00/0000</v>
          </cell>
        </row>
        <row r="419">
          <cell r="A419" t="str">
            <v>6240</v>
          </cell>
          <cell r="B419" t="str">
            <v>SCHOOL FOR THE DEAF, FREMONT</v>
          </cell>
          <cell r="C419" t="str">
            <v>0810</v>
          </cell>
          <cell r="D419" t="str">
            <v>EDUCATION</v>
          </cell>
          <cell r="E419" t="str">
            <v/>
          </cell>
          <cell r="F419" t="str">
            <v>0000</v>
          </cell>
          <cell r="G419" t="str">
            <v>0000</v>
          </cell>
          <cell r="H419" t="str">
            <v>0000</v>
          </cell>
          <cell r="I419" t="str">
            <v>0000</v>
          </cell>
          <cell r="J419" t="str">
            <v>07/11/2006</v>
          </cell>
          <cell r="K419" t="str">
            <v>00/00/1999</v>
          </cell>
        </row>
        <row r="420">
          <cell r="A420" t="str">
            <v>6250</v>
          </cell>
          <cell r="B420" t="str">
            <v>SCHOOL FOR THE DEAF,RIVERSIDE</v>
          </cell>
          <cell r="C420" t="str">
            <v>0810</v>
          </cell>
          <cell r="D420" t="str">
            <v>EDUCATION</v>
          </cell>
          <cell r="E420" t="str">
            <v/>
          </cell>
          <cell r="F420" t="str">
            <v>0000</v>
          </cell>
          <cell r="G420" t="str">
            <v>0000</v>
          </cell>
          <cell r="H420" t="str">
            <v>0000</v>
          </cell>
          <cell r="I420" t="str">
            <v>0000</v>
          </cell>
          <cell r="J420" t="str">
            <v>07/11/2006</v>
          </cell>
          <cell r="K420" t="str">
            <v>00/00/1999</v>
          </cell>
        </row>
        <row r="421">
          <cell r="A421" t="str">
            <v>6255</v>
          </cell>
          <cell r="B421" t="str">
            <v>CALIF STATE SUMMER SCHOOL FOR</v>
          </cell>
          <cell r="C421" t="str">
            <v>0810</v>
          </cell>
          <cell r="D421" t="str">
            <v>EDUCATION</v>
          </cell>
          <cell r="E421" t="str">
            <v/>
          </cell>
          <cell r="F421" t="str">
            <v>0000</v>
          </cell>
          <cell r="G421" t="str">
            <v>0000</v>
          </cell>
          <cell r="H421" t="str">
            <v>0000</v>
          </cell>
          <cell r="I421" t="str">
            <v>0000</v>
          </cell>
          <cell r="J421" t="str">
            <v>07/11/2006</v>
          </cell>
          <cell r="K421" t="str">
            <v>00/00/0000</v>
          </cell>
        </row>
        <row r="422">
          <cell r="A422" t="str">
            <v>6260</v>
          </cell>
          <cell r="B422" t="str">
            <v>DIAGNOSTIC CENTERS</v>
          </cell>
          <cell r="C422" t="str">
            <v>0810</v>
          </cell>
          <cell r="D422" t="str">
            <v>EDUCATION</v>
          </cell>
          <cell r="E422" t="str">
            <v/>
          </cell>
          <cell r="F422" t="str">
            <v>0000</v>
          </cell>
          <cell r="G422" t="str">
            <v>0000</v>
          </cell>
          <cell r="H422" t="str">
            <v>0000</v>
          </cell>
          <cell r="I422" t="str">
            <v>0000</v>
          </cell>
          <cell r="J422" t="str">
            <v>08/03/1998</v>
          </cell>
          <cell r="K422" t="str">
            <v>00/00/0000</v>
          </cell>
        </row>
        <row r="423">
          <cell r="A423" t="str">
            <v>6300</v>
          </cell>
          <cell r="B423" t="str">
            <v>CONTRIB TO ST TEARCHR RET FUND</v>
          </cell>
          <cell r="C423" t="str">
            <v>0810</v>
          </cell>
          <cell r="D423" t="str">
            <v>EDUCATION</v>
          </cell>
          <cell r="E423" t="str">
            <v/>
          </cell>
          <cell r="F423" t="str">
            <v>0000</v>
          </cell>
          <cell r="G423" t="str">
            <v>0000</v>
          </cell>
          <cell r="H423" t="str">
            <v>0000</v>
          </cell>
          <cell r="I423" t="str">
            <v>0000</v>
          </cell>
          <cell r="J423" t="str">
            <v>07/08/2016</v>
          </cell>
          <cell r="K423" t="str">
            <v>00/00/0000</v>
          </cell>
        </row>
        <row r="424">
          <cell r="A424" t="str">
            <v>6320</v>
          </cell>
          <cell r="B424" t="str">
            <v>CA ST COUNCIL ON VOCATNL EDUC</v>
          </cell>
          <cell r="C424" t="str">
            <v>0810</v>
          </cell>
          <cell r="D424" t="str">
            <v>EDUCATION</v>
          </cell>
          <cell r="E424" t="str">
            <v/>
          </cell>
          <cell r="F424" t="str">
            <v>0000</v>
          </cell>
          <cell r="G424" t="str">
            <v>0000</v>
          </cell>
          <cell r="H424" t="str">
            <v>0000</v>
          </cell>
          <cell r="I424" t="str">
            <v>0000</v>
          </cell>
          <cell r="J424" t="str">
            <v>07/11/2006</v>
          </cell>
          <cell r="K424" t="str">
            <v>00/00/1999</v>
          </cell>
        </row>
        <row r="425">
          <cell r="A425" t="str">
            <v>6330</v>
          </cell>
          <cell r="B425" t="str">
            <v>CA CAREER RESOURCE NETWORK</v>
          </cell>
          <cell r="C425" t="str">
            <v>0810</v>
          </cell>
          <cell r="D425" t="str">
            <v>EDUCATION</v>
          </cell>
          <cell r="E425" t="str">
            <v/>
          </cell>
          <cell r="F425" t="str">
            <v>0000</v>
          </cell>
          <cell r="G425" t="str">
            <v>0000</v>
          </cell>
          <cell r="H425" t="str">
            <v>0000</v>
          </cell>
          <cell r="I425" t="str">
            <v>0000</v>
          </cell>
          <cell r="J425" t="str">
            <v>07/11/2006</v>
          </cell>
          <cell r="K425" t="str">
            <v>00/00/0000</v>
          </cell>
        </row>
        <row r="426">
          <cell r="A426" t="str">
            <v>6350</v>
          </cell>
          <cell r="B426" t="str">
            <v>SCHOOL FACILITIES AID PROGRAM</v>
          </cell>
          <cell r="C426" t="str">
            <v>0810</v>
          </cell>
          <cell r="D426" t="str">
            <v>EDUCATION</v>
          </cell>
          <cell r="E426" t="str">
            <v/>
          </cell>
          <cell r="F426" t="str">
            <v>0000</v>
          </cell>
          <cell r="G426" t="str">
            <v>0000</v>
          </cell>
          <cell r="H426" t="str">
            <v>0000</v>
          </cell>
          <cell r="I426" t="str">
            <v>0000</v>
          </cell>
          <cell r="J426" t="str">
            <v>04/04/1984</v>
          </cell>
          <cell r="K426" t="str">
            <v>00/00/0000</v>
          </cell>
        </row>
        <row r="427">
          <cell r="A427" t="str">
            <v>6360</v>
          </cell>
          <cell r="B427" t="str">
            <v>COMM TEACHER CREDENTIALING</v>
          </cell>
          <cell r="C427" t="str">
            <v>0810</v>
          </cell>
          <cell r="D427" t="str">
            <v>EDUCATION</v>
          </cell>
          <cell r="E427" t="str">
            <v/>
          </cell>
          <cell r="F427" t="str">
            <v>0000</v>
          </cell>
          <cell r="G427" t="str">
            <v>0000</v>
          </cell>
          <cell r="H427" t="str">
            <v>0000</v>
          </cell>
          <cell r="I427" t="str">
            <v>0000</v>
          </cell>
          <cell r="J427" t="str">
            <v>07/11/2006</v>
          </cell>
          <cell r="K427" t="str">
            <v>00/00/1999</v>
          </cell>
        </row>
        <row r="428">
          <cell r="A428" t="str">
            <v>6380</v>
          </cell>
          <cell r="B428" t="str">
            <v>DEBT SERV ON PUB SCHL BLDG</v>
          </cell>
          <cell r="C428" t="str">
            <v>0810</v>
          </cell>
          <cell r="D428" t="str">
            <v>EDUCATION</v>
          </cell>
          <cell r="E428" t="str">
            <v/>
          </cell>
          <cell r="F428" t="str">
            <v>0000</v>
          </cell>
          <cell r="G428" t="str">
            <v>0000</v>
          </cell>
          <cell r="H428" t="str">
            <v>0000</v>
          </cell>
          <cell r="I428" t="str">
            <v>0000</v>
          </cell>
          <cell r="J428" t="str">
            <v>07/11/2006</v>
          </cell>
          <cell r="K428" t="str">
            <v>00/00/0000</v>
          </cell>
        </row>
        <row r="429">
          <cell r="A429" t="str">
            <v>6420</v>
          </cell>
          <cell r="B429" t="str">
            <v>CA POSTSECONDARY EDUC COMM</v>
          </cell>
          <cell r="C429" t="str">
            <v>0810</v>
          </cell>
          <cell r="D429" t="str">
            <v>EDUCATION</v>
          </cell>
          <cell r="E429" t="str">
            <v/>
          </cell>
          <cell r="F429" t="str">
            <v>0000</v>
          </cell>
          <cell r="G429" t="str">
            <v>0000</v>
          </cell>
          <cell r="H429" t="str">
            <v>0000</v>
          </cell>
          <cell r="I429" t="str">
            <v>0000</v>
          </cell>
          <cell r="J429" t="str">
            <v>07/11/2006</v>
          </cell>
          <cell r="K429" t="str">
            <v>00/00/0000</v>
          </cell>
        </row>
        <row r="430">
          <cell r="A430" t="str">
            <v>6425</v>
          </cell>
          <cell r="B430" t="str">
            <v>COMM REVIEW MASTR PLAN-HIGH ED</v>
          </cell>
          <cell r="C430" t="str">
            <v>0810</v>
          </cell>
          <cell r="D430" t="str">
            <v>EDUCATION</v>
          </cell>
          <cell r="E430" t="str">
            <v/>
          </cell>
          <cell r="F430" t="str">
            <v>0000</v>
          </cell>
          <cell r="G430" t="str">
            <v>0000</v>
          </cell>
          <cell r="H430" t="str">
            <v>0000</v>
          </cell>
          <cell r="I430" t="str">
            <v>0000</v>
          </cell>
          <cell r="J430" t="str">
            <v>07/11/2006</v>
          </cell>
          <cell r="K430" t="str">
            <v>00/00/0000</v>
          </cell>
        </row>
        <row r="431">
          <cell r="A431" t="str">
            <v>6440</v>
          </cell>
          <cell r="B431" t="str">
            <v>UNIVERSITY OF CALIFORNIA</v>
          </cell>
          <cell r="C431" t="str">
            <v>0810</v>
          </cell>
          <cell r="D431" t="str">
            <v>EDUCATION</v>
          </cell>
          <cell r="E431" t="str">
            <v/>
          </cell>
          <cell r="F431" t="str">
            <v>0000</v>
          </cell>
          <cell r="G431" t="str">
            <v>0000</v>
          </cell>
          <cell r="H431" t="str">
            <v>0000</v>
          </cell>
          <cell r="I431" t="str">
            <v>0000</v>
          </cell>
          <cell r="J431" t="str">
            <v>04/04/1984</v>
          </cell>
          <cell r="K431" t="str">
            <v>00/00/0000</v>
          </cell>
        </row>
        <row r="432">
          <cell r="A432" t="str">
            <v>6445</v>
          </cell>
          <cell r="B432" t="str">
            <v>CA INSTITUTE REGENERATIVE MED</v>
          </cell>
          <cell r="C432" t="str">
            <v>0810</v>
          </cell>
          <cell r="D432" t="str">
            <v>EDUCATION</v>
          </cell>
          <cell r="E432" t="str">
            <v/>
          </cell>
          <cell r="F432" t="str">
            <v>0000</v>
          </cell>
          <cell r="G432" t="str">
            <v>0000</v>
          </cell>
          <cell r="H432" t="str">
            <v>0000</v>
          </cell>
          <cell r="I432" t="str">
            <v>0000</v>
          </cell>
          <cell r="J432" t="str">
            <v>10/28/2005</v>
          </cell>
          <cell r="K432" t="str">
            <v>00/00/0000</v>
          </cell>
        </row>
        <row r="433">
          <cell r="A433" t="str">
            <v>6600</v>
          </cell>
          <cell r="B433" t="str">
            <v>HASTINGS COLLEGE OF LAW</v>
          </cell>
          <cell r="C433" t="str">
            <v>0810</v>
          </cell>
          <cell r="D433" t="str">
            <v>EDUCATION</v>
          </cell>
          <cell r="E433" t="str">
            <v/>
          </cell>
          <cell r="F433" t="str">
            <v>0000</v>
          </cell>
          <cell r="G433" t="str">
            <v>0000</v>
          </cell>
          <cell r="H433" t="str">
            <v>0000</v>
          </cell>
          <cell r="I433" t="str">
            <v>0000</v>
          </cell>
          <cell r="J433" t="str">
            <v>06/26/1985</v>
          </cell>
          <cell r="K433" t="str">
            <v>00/00/0000</v>
          </cell>
        </row>
        <row r="434">
          <cell r="A434" t="str">
            <v>6610</v>
          </cell>
          <cell r="B434" t="str">
            <v>TOTAL CALIF STATE UNIVERSITIES</v>
          </cell>
          <cell r="C434" t="str">
            <v>0810</v>
          </cell>
          <cell r="D434" t="str">
            <v>EDUCATION</v>
          </cell>
          <cell r="E434" t="str">
            <v/>
          </cell>
          <cell r="F434" t="str">
            <v>0000</v>
          </cell>
          <cell r="G434" t="str">
            <v>0000</v>
          </cell>
          <cell r="H434" t="str">
            <v>0000</v>
          </cell>
          <cell r="I434" t="str">
            <v>0000</v>
          </cell>
          <cell r="J434" t="str">
            <v>07/11/2006</v>
          </cell>
          <cell r="K434" t="str">
            <v>00/00/0000</v>
          </cell>
        </row>
        <row r="435">
          <cell r="A435" t="str">
            <v>6620</v>
          </cell>
          <cell r="B435" t="str">
            <v>CSU STATE WIDE PROGRAMS</v>
          </cell>
          <cell r="C435" t="str">
            <v>0810</v>
          </cell>
          <cell r="D435" t="str">
            <v>EDUCATION</v>
          </cell>
          <cell r="E435" t="str">
            <v/>
          </cell>
          <cell r="F435" t="str">
            <v>0000</v>
          </cell>
          <cell r="G435" t="str">
            <v>0000</v>
          </cell>
          <cell r="H435" t="str">
            <v>0000</v>
          </cell>
          <cell r="I435" t="str">
            <v>0000</v>
          </cell>
          <cell r="J435" t="str">
            <v>07/08/2016</v>
          </cell>
          <cell r="K435" t="str">
            <v>00/00/0000</v>
          </cell>
        </row>
        <row r="436">
          <cell r="A436" t="str">
            <v>6630</v>
          </cell>
          <cell r="B436" t="str">
            <v>CSU SYSTEM WIDE PROGRAMS</v>
          </cell>
          <cell r="C436" t="str">
            <v>0810</v>
          </cell>
          <cell r="D436" t="str">
            <v>EDUCATION</v>
          </cell>
          <cell r="E436" t="str">
            <v/>
          </cell>
          <cell r="F436" t="str">
            <v>0000</v>
          </cell>
          <cell r="G436" t="str">
            <v>0000</v>
          </cell>
          <cell r="H436" t="str">
            <v>0000</v>
          </cell>
          <cell r="I436" t="str">
            <v>0000</v>
          </cell>
          <cell r="J436" t="str">
            <v>07/08/2016</v>
          </cell>
          <cell r="K436" t="str">
            <v>00/00/0000</v>
          </cell>
        </row>
        <row r="437">
          <cell r="A437" t="str">
            <v>6640</v>
          </cell>
          <cell r="B437" t="str">
            <v>CSU CAMPUSES</v>
          </cell>
          <cell r="C437" t="str">
            <v>0810</v>
          </cell>
          <cell r="D437" t="str">
            <v>EDUCATION</v>
          </cell>
          <cell r="E437" t="str">
            <v/>
          </cell>
          <cell r="F437" t="str">
            <v>0000</v>
          </cell>
          <cell r="G437" t="str">
            <v>0000</v>
          </cell>
          <cell r="H437" t="str">
            <v>0000</v>
          </cell>
          <cell r="I437" t="str">
            <v>0000</v>
          </cell>
          <cell r="J437" t="str">
            <v>07/08/2016</v>
          </cell>
          <cell r="K437" t="str">
            <v>00/00/0000</v>
          </cell>
        </row>
        <row r="438">
          <cell r="A438" t="str">
            <v>6645</v>
          </cell>
          <cell r="B438" t="str">
            <v>CSU HLTH BENEFITS RETIRED ANNU</v>
          </cell>
          <cell r="C438" t="str">
            <v>0810</v>
          </cell>
          <cell r="D438" t="str">
            <v>EDUCATION</v>
          </cell>
          <cell r="E438" t="str">
            <v/>
          </cell>
          <cell r="F438" t="str">
            <v>0000</v>
          </cell>
          <cell r="G438" t="str">
            <v>0000</v>
          </cell>
          <cell r="H438" t="str">
            <v>0000</v>
          </cell>
          <cell r="I438" t="str">
            <v>0000</v>
          </cell>
          <cell r="J438" t="str">
            <v>08/06/2013</v>
          </cell>
          <cell r="K438" t="str">
            <v>00/00/0000</v>
          </cell>
        </row>
        <row r="439">
          <cell r="A439" t="str">
            <v>6650</v>
          </cell>
          <cell r="B439" t="str">
            <v>CAL ST COLLEGE BAKERSFIELD</v>
          </cell>
          <cell r="C439" t="str">
            <v>0810</v>
          </cell>
          <cell r="D439" t="str">
            <v>EDUCATION</v>
          </cell>
          <cell r="E439" t="str">
            <v/>
          </cell>
          <cell r="F439" t="str">
            <v>0000</v>
          </cell>
          <cell r="G439" t="str">
            <v>0000</v>
          </cell>
          <cell r="H439" t="str">
            <v>0000</v>
          </cell>
          <cell r="I439" t="str">
            <v>0000</v>
          </cell>
          <cell r="J439" t="str">
            <v>07/11/2006</v>
          </cell>
          <cell r="K439" t="str">
            <v>00/00/0000</v>
          </cell>
        </row>
        <row r="440">
          <cell r="A440" t="str">
            <v>6660</v>
          </cell>
          <cell r="B440" t="str">
            <v>CAL ST COLL SAN BERNARDINO</v>
          </cell>
          <cell r="C440" t="str">
            <v>0810</v>
          </cell>
          <cell r="D440" t="str">
            <v>EDUCATION</v>
          </cell>
          <cell r="E440" t="str">
            <v/>
          </cell>
          <cell r="F440" t="str">
            <v>0000</v>
          </cell>
          <cell r="G440" t="str">
            <v>0000</v>
          </cell>
          <cell r="H440" t="str">
            <v>0000</v>
          </cell>
          <cell r="I440" t="str">
            <v>0000</v>
          </cell>
          <cell r="J440" t="str">
            <v>07/11/2006</v>
          </cell>
          <cell r="K440" t="str">
            <v>00/00/0000</v>
          </cell>
        </row>
        <row r="441">
          <cell r="A441" t="str">
            <v>6670</v>
          </cell>
          <cell r="B441" t="str">
            <v>CAL ST COLL STANISLAUS</v>
          </cell>
          <cell r="C441" t="str">
            <v>0810</v>
          </cell>
          <cell r="D441" t="str">
            <v>EDUCATION</v>
          </cell>
          <cell r="E441" t="str">
            <v/>
          </cell>
          <cell r="F441" t="str">
            <v>0000</v>
          </cell>
          <cell r="G441" t="str">
            <v>0000</v>
          </cell>
          <cell r="H441" t="str">
            <v>0000</v>
          </cell>
          <cell r="I441" t="str">
            <v>0000</v>
          </cell>
          <cell r="J441" t="str">
            <v>07/11/2006</v>
          </cell>
          <cell r="K441" t="str">
            <v>00/00/0000</v>
          </cell>
        </row>
        <row r="442">
          <cell r="A442" t="str">
            <v>6680</v>
          </cell>
          <cell r="B442" t="str">
            <v>CAL ST UNIV CHICO</v>
          </cell>
          <cell r="C442" t="str">
            <v>0810</v>
          </cell>
          <cell r="D442" t="str">
            <v>EDUCATION</v>
          </cell>
          <cell r="E442" t="str">
            <v/>
          </cell>
          <cell r="F442" t="str">
            <v>0000</v>
          </cell>
          <cell r="G442" t="str">
            <v>0000</v>
          </cell>
          <cell r="H442" t="str">
            <v>0000</v>
          </cell>
          <cell r="I442" t="str">
            <v>0000</v>
          </cell>
          <cell r="J442" t="str">
            <v>07/11/2006</v>
          </cell>
          <cell r="K442" t="str">
            <v>00/00/0000</v>
          </cell>
        </row>
        <row r="443">
          <cell r="A443" t="str">
            <v>6690</v>
          </cell>
          <cell r="B443" t="str">
            <v>CAL ST UNIV DOMINGUEZ HILLS</v>
          </cell>
          <cell r="C443" t="str">
            <v>0810</v>
          </cell>
          <cell r="D443" t="str">
            <v>EDUCATION</v>
          </cell>
          <cell r="E443" t="str">
            <v/>
          </cell>
          <cell r="F443" t="str">
            <v>0000</v>
          </cell>
          <cell r="G443" t="str">
            <v>0000</v>
          </cell>
          <cell r="H443" t="str">
            <v>0000</v>
          </cell>
          <cell r="I443" t="str">
            <v>0000</v>
          </cell>
          <cell r="J443" t="str">
            <v>07/11/2006</v>
          </cell>
          <cell r="K443" t="str">
            <v>00/00/0000</v>
          </cell>
        </row>
        <row r="444">
          <cell r="A444" t="str">
            <v>6700</v>
          </cell>
          <cell r="B444" t="str">
            <v>CAL ST UNIV FRESNO</v>
          </cell>
          <cell r="C444" t="str">
            <v>0810</v>
          </cell>
          <cell r="D444" t="str">
            <v>EDUCATION</v>
          </cell>
          <cell r="E444" t="str">
            <v/>
          </cell>
          <cell r="F444" t="str">
            <v>0000</v>
          </cell>
          <cell r="G444" t="str">
            <v>0000</v>
          </cell>
          <cell r="H444" t="str">
            <v>0000</v>
          </cell>
          <cell r="I444" t="str">
            <v>0000</v>
          </cell>
          <cell r="J444" t="str">
            <v>07/11/2006</v>
          </cell>
          <cell r="K444" t="str">
            <v>00/00/0000</v>
          </cell>
        </row>
        <row r="445">
          <cell r="A445" t="str">
            <v>6710</v>
          </cell>
          <cell r="B445" t="str">
            <v>CAL ST UNIV FULLERTON</v>
          </cell>
          <cell r="C445" t="str">
            <v>0810</v>
          </cell>
          <cell r="D445" t="str">
            <v>EDUCATION</v>
          </cell>
          <cell r="E445" t="str">
            <v/>
          </cell>
          <cell r="F445" t="str">
            <v>0000</v>
          </cell>
          <cell r="G445" t="str">
            <v>0000</v>
          </cell>
          <cell r="H445" t="str">
            <v>0000</v>
          </cell>
          <cell r="I445" t="str">
            <v>0000</v>
          </cell>
          <cell r="J445" t="str">
            <v>07/11/2006</v>
          </cell>
          <cell r="K445" t="str">
            <v>00/00/0000</v>
          </cell>
        </row>
        <row r="446">
          <cell r="A446" t="str">
            <v>6720</v>
          </cell>
          <cell r="B446" t="str">
            <v>CAL ST UNIV EAST BAY</v>
          </cell>
          <cell r="C446" t="str">
            <v>0810</v>
          </cell>
          <cell r="D446" t="str">
            <v>EDUCATION</v>
          </cell>
          <cell r="E446" t="str">
            <v/>
          </cell>
          <cell r="F446" t="str">
            <v>0000</v>
          </cell>
          <cell r="G446" t="str">
            <v>0000</v>
          </cell>
          <cell r="H446" t="str">
            <v>0000</v>
          </cell>
          <cell r="I446" t="str">
            <v>0000</v>
          </cell>
          <cell r="J446" t="str">
            <v>07/08/2016</v>
          </cell>
          <cell r="K446" t="str">
            <v>00/00/0000</v>
          </cell>
        </row>
        <row r="447">
          <cell r="A447" t="str">
            <v>6730</v>
          </cell>
          <cell r="B447" t="str">
            <v>HUMBOLDT STATE UNIVERSITY</v>
          </cell>
          <cell r="C447" t="str">
            <v>0810</v>
          </cell>
          <cell r="D447" t="str">
            <v>EDUCATION</v>
          </cell>
          <cell r="E447" t="str">
            <v/>
          </cell>
          <cell r="F447" t="str">
            <v>0000</v>
          </cell>
          <cell r="G447" t="str">
            <v>0000</v>
          </cell>
          <cell r="H447" t="str">
            <v>0000</v>
          </cell>
          <cell r="I447" t="str">
            <v>0000</v>
          </cell>
          <cell r="J447" t="str">
            <v>06/26/1985</v>
          </cell>
          <cell r="K447" t="str">
            <v>00/00/0000</v>
          </cell>
        </row>
        <row r="448">
          <cell r="A448" t="str">
            <v>6740</v>
          </cell>
          <cell r="B448" t="str">
            <v>CAL ST UNIV LONG BEACH</v>
          </cell>
          <cell r="C448" t="str">
            <v>0810</v>
          </cell>
          <cell r="D448" t="str">
            <v>EDUCATION</v>
          </cell>
          <cell r="E448" t="str">
            <v/>
          </cell>
          <cell r="F448" t="str">
            <v>0000</v>
          </cell>
          <cell r="G448" t="str">
            <v>0000</v>
          </cell>
          <cell r="H448" t="str">
            <v>0000</v>
          </cell>
          <cell r="I448" t="str">
            <v>0000</v>
          </cell>
          <cell r="J448" t="str">
            <v>07/11/2006</v>
          </cell>
          <cell r="K448" t="str">
            <v>00/00/0000</v>
          </cell>
        </row>
        <row r="449">
          <cell r="A449" t="str">
            <v>6750</v>
          </cell>
          <cell r="B449" t="str">
            <v>CAL ST UNIV LOS ANGELES</v>
          </cell>
          <cell r="C449" t="str">
            <v>0810</v>
          </cell>
          <cell r="D449" t="str">
            <v>EDUCATION</v>
          </cell>
          <cell r="E449" t="str">
            <v/>
          </cell>
          <cell r="F449" t="str">
            <v>0000</v>
          </cell>
          <cell r="G449" t="str">
            <v>0000</v>
          </cell>
          <cell r="H449" t="str">
            <v>0000</v>
          </cell>
          <cell r="I449" t="str">
            <v>0000</v>
          </cell>
          <cell r="J449" t="str">
            <v>07/11/2006</v>
          </cell>
          <cell r="K449" t="str">
            <v>00/00/0000</v>
          </cell>
        </row>
        <row r="450">
          <cell r="A450" t="str">
            <v>6752</v>
          </cell>
          <cell r="B450" t="str">
            <v>CAL ST UNIV MARITIME ACADEMY</v>
          </cell>
          <cell r="C450" t="str">
            <v>0810</v>
          </cell>
          <cell r="D450" t="str">
            <v>EDUCATION</v>
          </cell>
          <cell r="E450" t="str">
            <v/>
          </cell>
          <cell r="F450" t="str">
            <v>0000</v>
          </cell>
          <cell r="G450" t="str">
            <v>0000</v>
          </cell>
          <cell r="H450" t="str">
            <v>0000</v>
          </cell>
          <cell r="I450" t="str">
            <v>0000</v>
          </cell>
          <cell r="J450" t="str">
            <v>07/11/2006</v>
          </cell>
          <cell r="K450" t="str">
            <v>00/00/0000</v>
          </cell>
        </row>
        <row r="451">
          <cell r="A451" t="str">
            <v>6756</v>
          </cell>
          <cell r="B451" t="str">
            <v>CAL ST UNIV MONTEREY BAY</v>
          </cell>
          <cell r="C451" t="str">
            <v>0810</v>
          </cell>
          <cell r="D451" t="str">
            <v>EDUCATION</v>
          </cell>
          <cell r="E451" t="str">
            <v/>
          </cell>
          <cell r="F451" t="str">
            <v>0000</v>
          </cell>
          <cell r="G451" t="str">
            <v>0000</v>
          </cell>
          <cell r="H451" t="str">
            <v>0000</v>
          </cell>
          <cell r="I451" t="str">
            <v>0000</v>
          </cell>
          <cell r="J451" t="str">
            <v>07/11/2006</v>
          </cell>
          <cell r="K451" t="str">
            <v>00/00/0000</v>
          </cell>
        </row>
        <row r="452">
          <cell r="A452" t="str">
            <v>6760</v>
          </cell>
          <cell r="B452" t="str">
            <v>CAL ST UNIV NORTHRIDGE</v>
          </cell>
          <cell r="C452" t="str">
            <v>0810</v>
          </cell>
          <cell r="D452" t="str">
            <v>EDUCATION</v>
          </cell>
          <cell r="E452" t="str">
            <v/>
          </cell>
          <cell r="F452" t="str">
            <v>0000</v>
          </cell>
          <cell r="G452" t="str">
            <v>0000</v>
          </cell>
          <cell r="H452" t="str">
            <v>0000</v>
          </cell>
          <cell r="I452" t="str">
            <v>0000</v>
          </cell>
          <cell r="J452" t="str">
            <v>07/11/2006</v>
          </cell>
          <cell r="K452" t="str">
            <v>00/00/0000</v>
          </cell>
        </row>
        <row r="453">
          <cell r="A453" t="str">
            <v>6770</v>
          </cell>
          <cell r="B453" t="str">
            <v>CAL ST POLY UNIV POMONA</v>
          </cell>
          <cell r="C453" t="str">
            <v>0810</v>
          </cell>
          <cell r="D453" t="str">
            <v>EDUCATION</v>
          </cell>
          <cell r="E453" t="str">
            <v/>
          </cell>
          <cell r="F453" t="str">
            <v>0000</v>
          </cell>
          <cell r="G453" t="str">
            <v>0000</v>
          </cell>
          <cell r="H453" t="str">
            <v>0000</v>
          </cell>
          <cell r="I453" t="str">
            <v>0000</v>
          </cell>
          <cell r="J453" t="str">
            <v>07/11/2006</v>
          </cell>
          <cell r="K453" t="str">
            <v>00/00/0000</v>
          </cell>
        </row>
        <row r="454">
          <cell r="A454" t="str">
            <v>6780</v>
          </cell>
          <cell r="B454" t="str">
            <v>CAL ST UNIV SACRAMENTO</v>
          </cell>
          <cell r="C454" t="str">
            <v>0810</v>
          </cell>
          <cell r="D454" t="str">
            <v>EDUCATION</v>
          </cell>
          <cell r="E454" t="str">
            <v/>
          </cell>
          <cell r="F454" t="str">
            <v>0000</v>
          </cell>
          <cell r="G454" t="str">
            <v>0000</v>
          </cell>
          <cell r="H454" t="str">
            <v>0000</v>
          </cell>
          <cell r="I454" t="str">
            <v>0000</v>
          </cell>
          <cell r="J454" t="str">
            <v>07/11/2006</v>
          </cell>
          <cell r="K454" t="str">
            <v>00/00/0000</v>
          </cell>
        </row>
        <row r="455">
          <cell r="A455" t="str">
            <v>6790</v>
          </cell>
          <cell r="B455" t="str">
            <v>SAN DIEGO STATE UNIVERSITY</v>
          </cell>
          <cell r="C455" t="str">
            <v>0810</v>
          </cell>
          <cell r="D455" t="str">
            <v>EDUCATION</v>
          </cell>
          <cell r="E455" t="str">
            <v/>
          </cell>
          <cell r="F455" t="str">
            <v>0000</v>
          </cell>
          <cell r="G455" t="str">
            <v>0000</v>
          </cell>
          <cell r="H455" t="str">
            <v>0000</v>
          </cell>
          <cell r="I455" t="str">
            <v>0000</v>
          </cell>
          <cell r="J455" t="str">
            <v>06/26/1985</v>
          </cell>
          <cell r="K455" t="str">
            <v>00/00/0000</v>
          </cell>
        </row>
        <row r="456">
          <cell r="A456" t="str">
            <v>6800</v>
          </cell>
          <cell r="B456" t="str">
            <v>SAN FRANCISCO STATE UNIVERSITY</v>
          </cell>
          <cell r="C456" t="str">
            <v>0810</v>
          </cell>
          <cell r="D456" t="str">
            <v>EDUCATION</v>
          </cell>
          <cell r="E456" t="str">
            <v/>
          </cell>
          <cell r="F456" t="str">
            <v>0000</v>
          </cell>
          <cell r="G456" t="str">
            <v>0000</v>
          </cell>
          <cell r="H456" t="str">
            <v>0000</v>
          </cell>
          <cell r="I456" t="str">
            <v>0000</v>
          </cell>
          <cell r="J456" t="str">
            <v>06/26/1985</v>
          </cell>
          <cell r="K456" t="str">
            <v>00/00/0000</v>
          </cell>
        </row>
        <row r="457">
          <cell r="A457" t="str">
            <v>6810</v>
          </cell>
          <cell r="B457" t="str">
            <v>SAN JOSE STATE UNIVERSITY</v>
          </cell>
          <cell r="C457" t="str">
            <v>0810</v>
          </cell>
          <cell r="D457" t="str">
            <v>EDUCATION</v>
          </cell>
          <cell r="E457" t="str">
            <v/>
          </cell>
          <cell r="F457" t="str">
            <v>0000</v>
          </cell>
          <cell r="G457" t="str">
            <v>0000</v>
          </cell>
          <cell r="H457" t="str">
            <v>0000</v>
          </cell>
          <cell r="I457" t="str">
            <v>0000</v>
          </cell>
          <cell r="J457" t="str">
            <v>06/26/1985</v>
          </cell>
          <cell r="K457" t="str">
            <v>00/00/0000</v>
          </cell>
        </row>
        <row r="458">
          <cell r="A458" t="str">
            <v>6820</v>
          </cell>
          <cell r="B458" t="str">
            <v>CAL POLY ST UNIVERSITY SLO</v>
          </cell>
          <cell r="C458" t="str">
            <v>0810</v>
          </cell>
          <cell r="D458" t="str">
            <v>EDUCATION</v>
          </cell>
          <cell r="E458" t="str">
            <v/>
          </cell>
          <cell r="F458" t="str">
            <v>0000</v>
          </cell>
          <cell r="G458" t="str">
            <v>0000</v>
          </cell>
          <cell r="H458" t="str">
            <v>0000</v>
          </cell>
          <cell r="I458" t="str">
            <v>0000</v>
          </cell>
          <cell r="J458" t="str">
            <v>07/11/2006</v>
          </cell>
          <cell r="K458" t="str">
            <v>00/00/0000</v>
          </cell>
        </row>
        <row r="459">
          <cell r="A459" t="str">
            <v>6830</v>
          </cell>
          <cell r="B459" t="str">
            <v>SONOMA STATE UNIVERSITY</v>
          </cell>
          <cell r="C459" t="str">
            <v>0810</v>
          </cell>
          <cell r="D459" t="str">
            <v>EDUCATION</v>
          </cell>
          <cell r="E459" t="str">
            <v/>
          </cell>
          <cell r="F459" t="str">
            <v>0000</v>
          </cell>
          <cell r="G459" t="str">
            <v>0000</v>
          </cell>
          <cell r="H459" t="str">
            <v>0000</v>
          </cell>
          <cell r="I459" t="str">
            <v>0000</v>
          </cell>
          <cell r="J459" t="str">
            <v>06/26/1985</v>
          </cell>
          <cell r="K459" t="str">
            <v>00/00/0000</v>
          </cell>
        </row>
        <row r="460">
          <cell r="A460" t="str">
            <v>6840</v>
          </cell>
          <cell r="B460" t="str">
            <v>CA STATE UNIV., SAN MARCOS</v>
          </cell>
          <cell r="C460" t="str">
            <v>0810</v>
          </cell>
          <cell r="D460" t="str">
            <v>EDUCATION</v>
          </cell>
          <cell r="E460" t="str">
            <v/>
          </cell>
          <cell r="F460" t="str">
            <v>0000</v>
          </cell>
          <cell r="G460" t="str">
            <v>0000</v>
          </cell>
          <cell r="H460" t="str">
            <v>0000</v>
          </cell>
          <cell r="I460" t="str">
            <v>0000</v>
          </cell>
          <cell r="J460" t="str">
            <v>07/11/2006</v>
          </cell>
          <cell r="K460" t="str">
            <v>00/00/0000</v>
          </cell>
        </row>
        <row r="461">
          <cell r="A461" t="str">
            <v>6850</v>
          </cell>
          <cell r="B461" t="str">
            <v>CAL ST UNIV CHANNEL ISLANDS</v>
          </cell>
          <cell r="C461" t="str">
            <v>0810</v>
          </cell>
          <cell r="D461" t="str">
            <v>EDUCATION</v>
          </cell>
          <cell r="E461" t="str">
            <v/>
          </cell>
          <cell r="F461" t="str">
            <v>0000</v>
          </cell>
          <cell r="G461" t="str">
            <v>0000</v>
          </cell>
          <cell r="H461" t="str">
            <v>0000</v>
          </cell>
          <cell r="I461" t="str">
            <v>0000</v>
          </cell>
          <cell r="J461" t="str">
            <v>07/08/2016</v>
          </cell>
          <cell r="K461" t="str">
            <v>00/00/0000</v>
          </cell>
        </row>
        <row r="462">
          <cell r="A462" t="str">
            <v>6860</v>
          </cell>
          <cell r="B462" t="str">
            <v>CALIFORNIA MARITIME ACADEMY</v>
          </cell>
          <cell r="C462" t="str">
            <v>0810</v>
          </cell>
          <cell r="D462" t="str">
            <v>EDUCATION</v>
          </cell>
          <cell r="E462" t="str">
            <v/>
          </cell>
          <cell r="F462" t="str">
            <v>0000</v>
          </cell>
          <cell r="G462" t="str">
            <v>0000</v>
          </cell>
          <cell r="H462" t="str">
            <v>0000</v>
          </cell>
          <cell r="I462" t="str">
            <v>0000</v>
          </cell>
          <cell r="J462" t="str">
            <v>04/18/1988</v>
          </cell>
          <cell r="K462" t="str">
            <v>00/00/1999</v>
          </cell>
        </row>
        <row r="463">
          <cell r="A463" t="str">
            <v>6870</v>
          </cell>
          <cell r="B463" t="str">
            <v>BD OF GOVS-COMMUNITY COLLEGES</v>
          </cell>
          <cell r="C463" t="str">
            <v>0810</v>
          </cell>
          <cell r="D463" t="str">
            <v>EDUCATION</v>
          </cell>
          <cell r="E463" t="str">
            <v/>
          </cell>
          <cell r="F463" t="str">
            <v>0000</v>
          </cell>
          <cell r="G463" t="str">
            <v>0000</v>
          </cell>
          <cell r="H463" t="str">
            <v>0000</v>
          </cell>
          <cell r="I463" t="str">
            <v>0000</v>
          </cell>
          <cell r="J463" t="str">
            <v>07/11/2006</v>
          </cell>
          <cell r="K463" t="str">
            <v>00/00/1999</v>
          </cell>
        </row>
        <row r="464">
          <cell r="A464" t="str">
            <v>6880</v>
          </cell>
          <cell r="B464" t="str">
            <v>COUNC.FOR PR.POSTSECOND.&amp;VO.ED</v>
          </cell>
          <cell r="C464" t="str">
            <v>0810</v>
          </cell>
          <cell r="D464" t="str">
            <v>EDUCATION</v>
          </cell>
          <cell r="E464" t="str">
            <v/>
          </cell>
          <cell r="F464" t="str">
            <v>0000</v>
          </cell>
          <cell r="G464" t="str">
            <v>0000</v>
          </cell>
          <cell r="H464" t="str">
            <v>0000</v>
          </cell>
          <cell r="I464" t="str">
            <v>0000</v>
          </cell>
          <cell r="J464" t="str">
            <v>07/11/2006</v>
          </cell>
          <cell r="K464" t="str">
            <v>00/00/0000</v>
          </cell>
        </row>
        <row r="465">
          <cell r="A465" t="str">
            <v>6910</v>
          </cell>
          <cell r="B465" t="str">
            <v>AWARDS FOR INNOVATION HIGHR ED</v>
          </cell>
          <cell r="C465" t="str">
            <v>0810</v>
          </cell>
          <cell r="D465" t="str">
            <v>EDUCATION</v>
          </cell>
          <cell r="E465" t="str">
            <v/>
          </cell>
          <cell r="F465" t="str">
            <v>0000</v>
          </cell>
          <cell r="G465" t="str">
            <v>0000</v>
          </cell>
          <cell r="H465" t="str">
            <v>0000</v>
          </cell>
          <cell r="I465" t="str">
            <v>0000</v>
          </cell>
          <cell r="J465" t="str">
            <v>07/08/2016</v>
          </cell>
          <cell r="K465" t="str">
            <v>00/00/0000</v>
          </cell>
        </row>
        <row r="466">
          <cell r="A466" t="str">
            <v>6980</v>
          </cell>
          <cell r="B466" t="str">
            <v>CA STUDENT AID COMMISSION</v>
          </cell>
          <cell r="C466" t="str">
            <v>0810</v>
          </cell>
          <cell r="D466" t="str">
            <v>EDUCATION</v>
          </cell>
          <cell r="E466" t="str">
            <v/>
          </cell>
          <cell r="F466" t="str">
            <v>0000</v>
          </cell>
          <cell r="G466" t="str">
            <v>0000</v>
          </cell>
          <cell r="H466" t="str">
            <v>0000</v>
          </cell>
          <cell r="I466" t="str">
            <v>0000</v>
          </cell>
          <cell r="J466" t="str">
            <v>07/08/2016</v>
          </cell>
          <cell r="K466" t="str">
            <v>00/00/0000</v>
          </cell>
        </row>
        <row r="467">
          <cell r="A467" t="str">
            <v>7000</v>
          </cell>
          <cell r="B467" t="str">
            <v>LABOR AND WORKFORCE DEVELOPM</v>
          </cell>
          <cell r="C467" t="str">
            <v>0815</v>
          </cell>
          <cell r="D467" t="str">
            <v>HEALTH AND HUMAN SERVICES</v>
          </cell>
          <cell r="E467" t="str">
            <v/>
          </cell>
          <cell r="F467" t="str">
            <v>0000</v>
          </cell>
          <cell r="G467" t="str">
            <v>0000</v>
          </cell>
          <cell r="H467" t="str">
            <v>0000</v>
          </cell>
          <cell r="I467" t="str">
            <v>0000</v>
          </cell>
          <cell r="J467" t="str">
            <v>10/28/2016</v>
          </cell>
          <cell r="K467" t="str">
            <v>00/00/0000</v>
          </cell>
        </row>
        <row r="468">
          <cell r="A468" t="str">
            <v>7020</v>
          </cell>
          <cell r="B468" t="str">
            <v>LABOR &amp; WORKFORCE DVLPMNT, SEC</v>
          </cell>
          <cell r="C468" t="str">
            <v>0815</v>
          </cell>
          <cell r="D468" t="str">
            <v>HEALTH AND HUMAN SERVICES</v>
          </cell>
          <cell r="E468" t="str">
            <v/>
          </cell>
          <cell r="F468" t="str">
            <v>0000</v>
          </cell>
          <cell r="G468" t="str">
            <v>0000</v>
          </cell>
          <cell r="H468" t="str">
            <v>0000</v>
          </cell>
          <cell r="I468" t="str">
            <v>0000</v>
          </cell>
          <cell r="J468" t="str">
            <v>10/28/2016</v>
          </cell>
          <cell r="K468" t="str">
            <v>00/00/0000</v>
          </cell>
        </row>
        <row r="469">
          <cell r="A469" t="str">
            <v>7100</v>
          </cell>
          <cell r="B469" t="str">
            <v>EMPLOYMENT-DEVELOPMENT-DEPT</v>
          </cell>
          <cell r="C469" t="str">
            <v>0815</v>
          </cell>
          <cell r="D469" t="str">
            <v>HEALTH AND HUMAN SERVICES</v>
          </cell>
          <cell r="E469" t="str">
            <v/>
          </cell>
          <cell r="F469" t="str">
            <v>0000</v>
          </cell>
          <cell r="G469" t="str">
            <v>0000</v>
          </cell>
          <cell r="H469" t="str">
            <v>0000</v>
          </cell>
          <cell r="I469" t="str">
            <v>0000</v>
          </cell>
          <cell r="J469" t="str">
            <v>10/28/2016</v>
          </cell>
          <cell r="K469" t="str">
            <v>00/00/0000</v>
          </cell>
        </row>
        <row r="470">
          <cell r="A470" t="str">
            <v>7120</v>
          </cell>
          <cell r="B470" t="str">
            <v>CA WORKFORCE INVESTMENT BOARD</v>
          </cell>
          <cell r="C470" t="str">
            <v>0815</v>
          </cell>
          <cell r="D470" t="str">
            <v>HEALTH AND HUMAN SERVICES</v>
          </cell>
          <cell r="E470" t="str">
            <v/>
          </cell>
          <cell r="F470" t="str">
            <v>0000</v>
          </cell>
          <cell r="G470" t="str">
            <v>0000</v>
          </cell>
          <cell r="H470" t="str">
            <v>0000</v>
          </cell>
          <cell r="I470" t="str">
            <v>0000</v>
          </cell>
          <cell r="J470" t="str">
            <v>10/28/2016</v>
          </cell>
          <cell r="K470" t="str">
            <v>00/00/0000</v>
          </cell>
        </row>
        <row r="471">
          <cell r="A471" t="str">
            <v>7300</v>
          </cell>
          <cell r="B471" t="str">
            <v>AGRICULTURL-LABOR-RELATION-BD</v>
          </cell>
          <cell r="C471" t="str">
            <v>0815</v>
          </cell>
          <cell r="D471" t="str">
            <v>HEALTH AND HUMAN SERVICES</v>
          </cell>
          <cell r="E471" t="str">
            <v/>
          </cell>
          <cell r="F471" t="str">
            <v>0000</v>
          </cell>
          <cell r="G471" t="str">
            <v>0000</v>
          </cell>
          <cell r="H471" t="str">
            <v>0000</v>
          </cell>
          <cell r="I471" t="str">
            <v>0000</v>
          </cell>
          <cell r="J471" t="str">
            <v>10/28/2016</v>
          </cell>
          <cell r="K471" t="str">
            <v>00/00/0000</v>
          </cell>
        </row>
        <row r="472">
          <cell r="A472" t="str">
            <v>7320</v>
          </cell>
          <cell r="B472" t="str">
            <v>PUB EMPLOYMENT RELATIONS</v>
          </cell>
          <cell r="C472" t="str">
            <v>0815</v>
          </cell>
          <cell r="D472" t="str">
            <v>HEALTH AND HUMAN SERVICES</v>
          </cell>
          <cell r="E472" t="str">
            <v/>
          </cell>
          <cell r="F472" t="str">
            <v>0000</v>
          </cell>
          <cell r="G472" t="str">
            <v>0000</v>
          </cell>
          <cell r="H472" t="str">
            <v>0000</v>
          </cell>
          <cell r="I472" t="str">
            <v>0000</v>
          </cell>
          <cell r="J472" t="str">
            <v>10/28/2016</v>
          </cell>
          <cell r="K472" t="str">
            <v>00/00/0000</v>
          </cell>
        </row>
        <row r="473">
          <cell r="A473" t="str">
            <v>7350</v>
          </cell>
          <cell r="B473" t="str">
            <v>DEPT-OF-INDUSTRIAL-RELATIONS</v>
          </cell>
          <cell r="C473" t="str">
            <v>0815</v>
          </cell>
          <cell r="D473" t="str">
            <v>HEALTH AND HUMAN SERVICES</v>
          </cell>
          <cell r="E473" t="str">
            <v/>
          </cell>
          <cell r="F473" t="str">
            <v>0000</v>
          </cell>
          <cell r="G473" t="str">
            <v>0000</v>
          </cell>
          <cell r="H473" t="str">
            <v>0000</v>
          </cell>
          <cell r="I473" t="str">
            <v>0000</v>
          </cell>
          <cell r="J473" t="str">
            <v>10/28/2016</v>
          </cell>
          <cell r="K473" t="str">
            <v>00/00/0000</v>
          </cell>
        </row>
        <row r="474">
          <cell r="A474" t="str">
            <v>7501</v>
          </cell>
          <cell r="B474" t="str">
            <v>DEPT OF HUMAN RESOURCES</v>
          </cell>
          <cell r="C474" t="str">
            <v>0808</v>
          </cell>
          <cell r="D474" t="str">
            <v>GENERAL GOVERNMENT</v>
          </cell>
          <cell r="E474" t="str">
            <v/>
          </cell>
          <cell r="F474" t="str">
            <v>0000</v>
          </cell>
          <cell r="G474" t="str">
            <v>0000</v>
          </cell>
          <cell r="H474" t="str">
            <v>0000</v>
          </cell>
          <cell r="I474" t="str">
            <v>0000</v>
          </cell>
          <cell r="J474" t="str">
            <v>08/26/2014</v>
          </cell>
          <cell r="K474" t="str">
            <v>00/00/0000</v>
          </cell>
        </row>
        <row r="475">
          <cell r="A475" t="str">
            <v>7502</v>
          </cell>
          <cell r="B475" t="str">
            <v>DEPARTMENT OF TECHNOLOGY</v>
          </cell>
          <cell r="C475" t="str">
            <v>0808</v>
          </cell>
          <cell r="D475" t="str">
            <v>GENERAL GOVERNMENT</v>
          </cell>
          <cell r="E475" t="str">
            <v/>
          </cell>
          <cell r="F475" t="str">
            <v>0000</v>
          </cell>
          <cell r="G475" t="str">
            <v>0000</v>
          </cell>
          <cell r="H475" t="str">
            <v>0000</v>
          </cell>
          <cell r="I475" t="str">
            <v>0000</v>
          </cell>
          <cell r="J475" t="str">
            <v>08/26/2014</v>
          </cell>
          <cell r="K475" t="str">
            <v>00/00/0000</v>
          </cell>
        </row>
        <row r="476">
          <cell r="A476" t="str">
            <v>7503</v>
          </cell>
          <cell r="B476" t="str">
            <v>STATE PERSONNEL BOARD</v>
          </cell>
          <cell r="C476" t="str">
            <v>0808</v>
          </cell>
          <cell r="D476" t="str">
            <v>GENERAL GOVERNMENT</v>
          </cell>
          <cell r="E476" t="str">
            <v/>
          </cell>
          <cell r="F476" t="str">
            <v>0000</v>
          </cell>
          <cell r="G476" t="str">
            <v>0000</v>
          </cell>
          <cell r="H476" t="str">
            <v>0000</v>
          </cell>
          <cell r="I476" t="str">
            <v>0000</v>
          </cell>
          <cell r="J476" t="str">
            <v>08/26/2014</v>
          </cell>
          <cell r="K476" t="str">
            <v>00/00/0000</v>
          </cell>
        </row>
        <row r="477">
          <cell r="A477" t="str">
            <v>7600</v>
          </cell>
          <cell r="B477" t="str">
            <v>DEPT OF TAX &amp; FEE ADMINISTRATN</v>
          </cell>
          <cell r="C477" t="str">
            <v>0808</v>
          </cell>
          <cell r="D477" t="str">
            <v>GENERAL GOVERNMENT</v>
          </cell>
          <cell r="E477" t="str">
            <v/>
          </cell>
          <cell r="F477" t="str">
            <v>0000</v>
          </cell>
          <cell r="G477" t="str">
            <v>0000</v>
          </cell>
          <cell r="H477" t="str">
            <v>0000</v>
          </cell>
          <cell r="I477" t="str">
            <v>0000</v>
          </cell>
          <cell r="J477" t="str">
            <v>08/06/2018</v>
          </cell>
          <cell r="K477" t="str">
            <v>00/00/0000</v>
          </cell>
        </row>
        <row r="478">
          <cell r="A478" t="str">
            <v>7730</v>
          </cell>
          <cell r="B478" t="str">
            <v>FRANCHISE TAX BOARD</v>
          </cell>
          <cell r="C478" t="str">
            <v>0808</v>
          </cell>
          <cell r="D478" t="str">
            <v>GENERAL GOVERNMENT</v>
          </cell>
          <cell r="E478" t="str">
            <v/>
          </cell>
          <cell r="F478" t="str">
            <v>0000</v>
          </cell>
          <cell r="G478" t="str">
            <v>0000</v>
          </cell>
          <cell r="H478" t="str">
            <v>0000</v>
          </cell>
          <cell r="I478" t="str">
            <v>0000</v>
          </cell>
          <cell r="J478" t="str">
            <v>08/26/2014</v>
          </cell>
          <cell r="K478" t="str">
            <v>00/00/0000</v>
          </cell>
        </row>
        <row r="479">
          <cell r="A479" t="str">
            <v>7760</v>
          </cell>
          <cell r="B479" t="str">
            <v>DEPARTMENT OF GENERAL SERVICES</v>
          </cell>
          <cell r="C479" t="str">
            <v>0808</v>
          </cell>
          <cell r="D479" t="str">
            <v>GENERAL GOVERNMENT</v>
          </cell>
          <cell r="E479" t="str">
            <v/>
          </cell>
          <cell r="F479" t="str">
            <v>0000</v>
          </cell>
          <cell r="G479" t="str">
            <v>0000</v>
          </cell>
          <cell r="H479" t="str">
            <v>0000</v>
          </cell>
          <cell r="I479" t="str">
            <v>0000</v>
          </cell>
          <cell r="J479" t="str">
            <v>08/26/2014</v>
          </cell>
          <cell r="K479" t="str">
            <v>00/00/0000</v>
          </cell>
        </row>
        <row r="480">
          <cell r="A480" t="str">
            <v>7870</v>
          </cell>
          <cell r="B480" t="str">
            <v>CA VICTIM COMP/GOVT CLMS BD</v>
          </cell>
          <cell r="C480" t="str">
            <v>0808</v>
          </cell>
          <cell r="D480" t="str">
            <v>GENERAL GOVERNMENT</v>
          </cell>
          <cell r="E480" t="str">
            <v/>
          </cell>
          <cell r="F480" t="str">
            <v>0000</v>
          </cell>
          <cell r="G480" t="str">
            <v>0000</v>
          </cell>
          <cell r="H480" t="str">
            <v>0000</v>
          </cell>
          <cell r="I480" t="str">
            <v>0000</v>
          </cell>
          <cell r="J480" t="str">
            <v>08/26/2014</v>
          </cell>
          <cell r="K480" t="str">
            <v>00/00/0000</v>
          </cell>
        </row>
        <row r="481">
          <cell r="A481" t="str">
            <v>7900</v>
          </cell>
          <cell r="B481" t="str">
            <v>PUBLIC EMPLOYEES RETIREMENT SY</v>
          </cell>
          <cell r="C481" t="str">
            <v>0808</v>
          </cell>
          <cell r="D481" t="str">
            <v>GENERAL GOVERNMENT</v>
          </cell>
          <cell r="E481" t="str">
            <v/>
          </cell>
          <cell r="F481" t="str">
            <v>0000</v>
          </cell>
          <cell r="G481" t="str">
            <v>0000</v>
          </cell>
          <cell r="H481" t="str">
            <v>0000</v>
          </cell>
          <cell r="I481" t="str">
            <v>0000</v>
          </cell>
          <cell r="J481" t="str">
            <v>08/26/2014</v>
          </cell>
          <cell r="K481" t="str">
            <v>00/00/0000</v>
          </cell>
        </row>
        <row r="482">
          <cell r="A482" t="str">
            <v>7910</v>
          </cell>
          <cell r="B482" t="str">
            <v>OFFICE OF ADMINISTRATIVE LAW</v>
          </cell>
          <cell r="C482" t="str">
            <v>0808</v>
          </cell>
          <cell r="D482" t="str">
            <v>GENERAL GOVERNMENT</v>
          </cell>
          <cell r="E482" t="str">
            <v/>
          </cell>
          <cell r="F482" t="str">
            <v>0000</v>
          </cell>
          <cell r="G482" t="str">
            <v>0000</v>
          </cell>
          <cell r="H482" t="str">
            <v>0000</v>
          </cell>
          <cell r="I482" t="str">
            <v>0000</v>
          </cell>
          <cell r="J482" t="str">
            <v>08/26/2014</v>
          </cell>
          <cell r="K482" t="str">
            <v>00/00/0000</v>
          </cell>
        </row>
        <row r="483">
          <cell r="A483" t="str">
            <v>7920</v>
          </cell>
          <cell r="B483" t="str">
            <v>TEACHERS RETIREMENT SYSTEM</v>
          </cell>
          <cell r="C483" t="str">
            <v>0808</v>
          </cell>
          <cell r="D483" t="str">
            <v>GENERAL GOVERNMENT</v>
          </cell>
          <cell r="E483" t="str">
            <v/>
          </cell>
          <cell r="F483" t="str">
            <v>0000</v>
          </cell>
          <cell r="G483" t="str">
            <v>0000</v>
          </cell>
          <cell r="H483" t="str">
            <v>0000</v>
          </cell>
          <cell r="I483" t="str">
            <v>0000</v>
          </cell>
          <cell r="J483" t="str">
            <v>08/26/2014</v>
          </cell>
          <cell r="K483" t="str">
            <v>00/00/0000</v>
          </cell>
        </row>
        <row r="484">
          <cell r="A484" t="str">
            <v>8000</v>
          </cell>
          <cell r="B484" t="str">
            <v>OTHER GOVERNMENTAL UNITS</v>
          </cell>
          <cell r="C484" t="str">
            <v>0808</v>
          </cell>
          <cell r="D484" t="str">
            <v>GENERAL GOVERNMENT</v>
          </cell>
          <cell r="E484" t="str">
            <v/>
          </cell>
          <cell r="F484" t="str">
            <v>0000</v>
          </cell>
          <cell r="G484" t="str">
            <v>0000</v>
          </cell>
          <cell r="H484" t="str">
            <v>0000</v>
          </cell>
          <cell r="I484" t="str">
            <v>0000</v>
          </cell>
          <cell r="J484" t="str">
            <v>99/99/9999</v>
          </cell>
          <cell r="K484" t="str">
            <v>00/00/0000</v>
          </cell>
        </row>
        <row r="485">
          <cell r="A485" t="str">
            <v>8010</v>
          </cell>
          <cell r="B485" t="str">
            <v>CIVIL/CRIMINAL JUSTICE</v>
          </cell>
          <cell r="C485" t="str">
            <v>0808</v>
          </cell>
          <cell r="D485" t="str">
            <v>GENERAL GOVERNMENT</v>
          </cell>
          <cell r="E485" t="str">
            <v/>
          </cell>
          <cell r="F485" t="str">
            <v>0000</v>
          </cell>
          <cell r="G485" t="str">
            <v>0000</v>
          </cell>
          <cell r="H485" t="str">
            <v>0000</v>
          </cell>
          <cell r="I485" t="str">
            <v>0000</v>
          </cell>
          <cell r="J485" t="str">
            <v>99/99/9999</v>
          </cell>
          <cell r="K485" t="str">
            <v>00/00/0000</v>
          </cell>
        </row>
        <row r="486">
          <cell r="A486" t="str">
            <v>8100</v>
          </cell>
          <cell r="B486" t="str">
            <v>OFFICE OF CRIMINAL JUST PLAN</v>
          </cell>
          <cell r="C486" t="str">
            <v>0808</v>
          </cell>
          <cell r="D486" t="str">
            <v>GENERAL GOVERNMENT</v>
          </cell>
          <cell r="E486" t="str">
            <v/>
          </cell>
          <cell r="F486" t="str">
            <v>0000</v>
          </cell>
          <cell r="G486" t="str">
            <v>0000</v>
          </cell>
          <cell r="H486" t="str">
            <v>0000</v>
          </cell>
          <cell r="I486" t="str">
            <v>0000</v>
          </cell>
          <cell r="J486" t="str">
            <v>07/11/2006</v>
          </cell>
          <cell r="K486" t="str">
            <v>00/00/1999</v>
          </cell>
        </row>
        <row r="487">
          <cell r="A487" t="str">
            <v>8103</v>
          </cell>
          <cell r="B487" t="str">
            <v>BD OF VICTIM'S ASSISTANCE</v>
          </cell>
          <cell r="C487" t="str">
            <v>0808</v>
          </cell>
          <cell r="D487" t="str">
            <v>GENERAL GOVERNMENT</v>
          </cell>
          <cell r="E487" t="str">
            <v/>
          </cell>
          <cell r="F487" t="str">
            <v>0000</v>
          </cell>
          <cell r="G487" t="str">
            <v>0000</v>
          </cell>
          <cell r="H487" t="str">
            <v>0000</v>
          </cell>
          <cell r="I487" t="str">
            <v>0000</v>
          </cell>
          <cell r="J487" t="str">
            <v>10/24/1995</v>
          </cell>
          <cell r="K487" t="str">
            <v>00/00/0000</v>
          </cell>
        </row>
        <row r="488">
          <cell r="A488" t="str">
            <v>8105</v>
          </cell>
          <cell r="B488" t="str">
            <v>COMM FOR REVISION OF JUVENILE</v>
          </cell>
          <cell r="C488" t="str">
            <v>0808</v>
          </cell>
          <cell r="D488" t="str">
            <v>GENERAL GOVERNMENT</v>
          </cell>
          <cell r="E488" t="str">
            <v/>
          </cell>
          <cell r="F488" t="str">
            <v>0000</v>
          </cell>
          <cell r="G488" t="str">
            <v>0000</v>
          </cell>
          <cell r="H488" t="str">
            <v>0000</v>
          </cell>
          <cell r="I488" t="str">
            <v>0000</v>
          </cell>
          <cell r="J488" t="str">
            <v>09/14/2006</v>
          </cell>
          <cell r="K488" t="str">
            <v>00/00/0000</v>
          </cell>
        </row>
        <row r="489">
          <cell r="A489" t="str">
            <v>8120</v>
          </cell>
          <cell r="B489" t="str">
            <v>COMM ON PEACE OFF STD &amp; TRNG</v>
          </cell>
          <cell r="C489" t="str">
            <v>0808</v>
          </cell>
          <cell r="D489" t="str">
            <v>GENERAL GOVERNMENT</v>
          </cell>
          <cell r="E489" t="str">
            <v/>
          </cell>
          <cell r="F489" t="str">
            <v>0000</v>
          </cell>
          <cell r="G489" t="str">
            <v>0000</v>
          </cell>
          <cell r="H489" t="str">
            <v>0000</v>
          </cell>
          <cell r="I489" t="str">
            <v>0000</v>
          </cell>
          <cell r="J489" t="str">
            <v>07/11/2006</v>
          </cell>
          <cell r="K489" t="str">
            <v>00/00/1999</v>
          </cell>
        </row>
        <row r="490">
          <cell r="A490" t="str">
            <v>8140</v>
          </cell>
          <cell r="B490" t="str">
            <v>OFFICE OF STATE PUBLIC DEF</v>
          </cell>
          <cell r="C490" t="str">
            <v>0808</v>
          </cell>
          <cell r="D490" t="str">
            <v>GENERAL GOVERNMENT</v>
          </cell>
          <cell r="E490" t="str">
            <v/>
          </cell>
          <cell r="F490" t="str">
            <v>0000</v>
          </cell>
          <cell r="G490" t="str">
            <v>0000</v>
          </cell>
          <cell r="H490" t="str">
            <v>0000</v>
          </cell>
          <cell r="I490" t="str">
            <v>0000</v>
          </cell>
          <cell r="J490" t="str">
            <v>04/18/1988</v>
          </cell>
          <cell r="K490" t="str">
            <v>00/00/1999</v>
          </cell>
        </row>
        <row r="491">
          <cell r="A491" t="str">
            <v>8160</v>
          </cell>
          <cell r="B491" t="str">
            <v>ASST TO CO FOR DEF OF INDIGENT</v>
          </cell>
          <cell r="C491" t="str">
            <v>0808</v>
          </cell>
          <cell r="D491" t="str">
            <v>GENERAL GOVERNMENT</v>
          </cell>
          <cell r="E491" t="str">
            <v/>
          </cell>
          <cell r="F491" t="str">
            <v>0000</v>
          </cell>
          <cell r="G491" t="str">
            <v>0000</v>
          </cell>
          <cell r="H491" t="str">
            <v>0000</v>
          </cell>
          <cell r="I491" t="str">
            <v>0000</v>
          </cell>
          <cell r="J491" t="str">
            <v>07/11/2006</v>
          </cell>
          <cell r="K491" t="str">
            <v>00/00/0000</v>
          </cell>
        </row>
        <row r="492">
          <cell r="A492" t="str">
            <v>8170</v>
          </cell>
          <cell r="B492" t="str">
            <v>SUBV FOR GRDSHP/CONSHP PROCEED</v>
          </cell>
          <cell r="C492" t="str">
            <v>0808</v>
          </cell>
          <cell r="D492" t="str">
            <v>GENERAL GOVERNMENT</v>
          </cell>
          <cell r="E492" t="str">
            <v/>
          </cell>
          <cell r="F492" t="str">
            <v>0000</v>
          </cell>
          <cell r="G492" t="str">
            <v>0000</v>
          </cell>
          <cell r="H492" t="str">
            <v>0000</v>
          </cell>
          <cell r="I492" t="str">
            <v>0000</v>
          </cell>
          <cell r="J492" t="str">
            <v>07/11/2006</v>
          </cell>
          <cell r="K492" t="str">
            <v>00/00/0000</v>
          </cell>
        </row>
        <row r="493">
          <cell r="A493" t="str">
            <v>8180</v>
          </cell>
          <cell r="B493" t="str">
            <v>PAY TO CO FOR COSTS OF HOM TRI</v>
          </cell>
          <cell r="C493" t="str">
            <v>0808</v>
          </cell>
          <cell r="D493" t="str">
            <v>GENERAL GOVERNMENT</v>
          </cell>
          <cell r="E493" t="str">
            <v/>
          </cell>
          <cell r="F493" t="str">
            <v>0000</v>
          </cell>
          <cell r="G493" t="str">
            <v>0000</v>
          </cell>
          <cell r="H493" t="str">
            <v>0000</v>
          </cell>
          <cell r="I493" t="str">
            <v>0000</v>
          </cell>
          <cell r="J493" t="str">
            <v>07/11/2006</v>
          </cell>
          <cell r="K493" t="str">
            <v>00/00/0000</v>
          </cell>
        </row>
        <row r="494">
          <cell r="A494" t="str">
            <v>8190</v>
          </cell>
          <cell r="B494" t="str">
            <v>ADMIN AND PAY OF TORT LIAB CLM</v>
          </cell>
          <cell r="C494" t="str">
            <v>0808</v>
          </cell>
          <cell r="D494" t="str">
            <v>GENERAL GOVERNMENT</v>
          </cell>
          <cell r="E494" t="str">
            <v/>
          </cell>
          <cell r="F494" t="str">
            <v>0000</v>
          </cell>
          <cell r="G494" t="str">
            <v>0000</v>
          </cell>
          <cell r="H494" t="str">
            <v>0000</v>
          </cell>
          <cell r="I494" t="str">
            <v>0000</v>
          </cell>
          <cell r="J494" t="str">
            <v>99/99/9999</v>
          </cell>
          <cell r="K494" t="str">
            <v>00/00/0000</v>
          </cell>
        </row>
        <row r="495">
          <cell r="A495" t="str">
            <v>8200</v>
          </cell>
          <cell r="B495" t="str">
            <v>CA COMM FOR ECONOMIC DEV</v>
          </cell>
          <cell r="C495" t="str">
            <v>0808</v>
          </cell>
          <cell r="D495" t="str">
            <v>GENERAL GOVERNMENT</v>
          </cell>
          <cell r="E495" t="str">
            <v/>
          </cell>
          <cell r="F495" t="str">
            <v>0000</v>
          </cell>
          <cell r="G495" t="str">
            <v>0000</v>
          </cell>
          <cell r="H495" t="str">
            <v>0000</v>
          </cell>
          <cell r="I495" t="str">
            <v>0000</v>
          </cell>
          <cell r="J495" t="str">
            <v>99/99/9999</v>
          </cell>
          <cell r="K495" t="str">
            <v>00/00/1999</v>
          </cell>
        </row>
        <row r="496">
          <cell r="A496" t="str">
            <v>8225</v>
          </cell>
          <cell r="B496" t="str">
            <v>CAL ENTERTAINMENT COMMISSION</v>
          </cell>
          <cell r="C496" t="str">
            <v>0808</v>
          </cell>
          <cell r="D496" t="str">
            <v>GENERAL GOVERNMENT</v>
          </cell>
          <cell r="E496" t="str">
            <v/>
          </cell>
          <cell r="F496" t="str">
            <v>0000</v>
          </cell>
          <cell r="G496" t="str">
            <v>0000</v>
          </cell>
          <cell r="H496" t="str">
            <v>0000</v>
          </cell>
          <cell r="I496" t="str">
            <v>0000</v>
          </cell>
          <cell r="J496" t="str">
            <v>07/11/2006</v>
          </cell>
          <cell r="K496" t="str">
            <v>00/00/0000</v>
          </cell>
        </row>
        <row r="497">
          <cell r="A497" t="str">
            <v>8255</v>
          </cell>
          <cell r="B497" t="str">
            <v>CAL BICENTENNIAL COMMISSION</v>
          </cell>
          <cell r="C497" t="str">
            <v>0808</v>
          </cell>
          <cell r="D497" t="str">
            <v>GENERAL GOVERNMENT</v>
          </cell>
          <cell r="E497" t="str">
            <v/>
          </cell>
          <cell r="F497" t="str">
            <v>0000</v>
          </cell>
          <cell r="G497" t="str">
            <v>0000</v>
          </cell>
          <cell r="H497" t="str">
            <v>0000</v>
          </cell>
          <cell r="I497" t="str">
            <v>0000</v>
          </cell>
          <cell r="J497" t="str">
            <v>07/11/2006</v>
          </cell>
          <cell r="K497" t="str">
            <v>00/00/1999</v>
          </cell>
        </row>
        <row r="498">
          <cell r="A498" t="str">
            <v>8260</v>
          </cell>
          <cell r="B498" t="str">
            <v>ARTS COUNCIL</v>
          </cell>
          <cell r="C498" t="str">
            <v>0808</v>
          </cell>
          <cell r="D498" t="str">
            <v>GENERAL GOVERNMENT</v>
          </cell>
          <cell r="E498" t="str">
            <v/>
          </cell>
          <cell r="F498" t="str">
            <v>0000</v>
          </cell>
          <cell r="G498" t="str">
            <v>0000</v>
          </cell>
          <cell r="H498" t="str">
            <v>0000</v>
          </cell>
          <cell r="I498" t="str">
            <v>0000</v>
          </cell>
          <cell r="J498" t="str">
            <v>04/18/1988</v>
          </cell>
          <cell r="K498" t="str">
            <v>00/00/1999</v>
          </cell>
        </row>
        <row r="499">
          <cell r="A499" t="str">
            <v>8280</v>
          </cell>
          <cell r="B499" t="str">
            <v>NATIVE AMERICAN HERITAGE COMM</v>
          </cell>
          <cell r="C499" t="str">
            <v>0808</v>
          </cell>
          <cell r="D499" t="str">
            <v>GENERAL GOVERNMENT</v>
          </cell>
          <cell r="E499" t="str">
            <v/>
          </cell>
          <cell r="F499" t="str">
            <v>0000</v>
          </cell>
          <cell r="G499" t="str">
            <v>0000</v>
          </cell>
          <cell r="H499" t="str">
            <v>0000</v>
          </cell>
          <cell r="I499" t="str">
            <v>0000</v>
          </cell>
          <cell r="J499" t="str">
            <v>99/99/9999</v>
          </cell>
          <cell r="K499" t="str">
            <v>00/00/1999</v>
          </cell>
        </row>
        <row r="500">
          <cell r="A500" t="str">
            <v>8290</v>
          </cell>
          <cell r="B500" t="str">
            <v>CALIF PUBLIC BROADCASTING COMM</v>
          </cell>
          <cell r="C500" t="str">
            <v>0808</v>
          </cell>
          <cell r="D500" t="str">
            <v>GENERAL GOVERNMENT</v>
          </cell>
          <cell r="E500" t="str">
            <v/>
          </cell>
          <cell r="F500" t="str">
            <v>0000</v>
          </cell>
          <cell r="G500" t="str">
            <v>0000</v>
          </cell>
          <cell r="H500" t="str">
            <v>0000</v>
          </cell>
          <cell r="I500" t="str">
            <v>0000</v>
          </cell>
          <cell r="J500" t="str">
            <v>07/11/2006</v>
          </cell>
          <cell r="K500" t="str">
            <v>00/00/0000</v>
          </cell>
        </row>
        <row r="501">
          <cell r="A501" t="str">
            <v>8300</v>
          </cell>
          <cell r="B501" t="str">
            <v>AGRICULTURAL LABOR RELATNS BD</v>
          </cell>
          <cell r="C501" t="str">
            <v>0808</v>
          </cell>
          <cell r="D501" t="str">
            <v>GENERAL GOVERNMENT</v>
          </cell>
          <cell r="E501" t="str">
            <v/>
          </cell>
          <cell r="F501" t="str">
            <v>0000</v>
          </cell>
          <cell r="G501" t="str">
            <v>0000</v>
          </cell>
          <cell r="H501" t="str">
            <v>0000</v>
          </cell>
          <cell r="I501" t="str">
            <v>0000</v>
          </cell>
          <cell r="J501" t="str">
            <v>99/99/9999</v>
          </cell>
          <cell r="K501" t="str">
            <v>00/00/1999</v>
          </cell>
        </row>
        <row r="502">
          <cell r="A502" t="str">
            <v>8350</v>
          </cell>
          <cell r="B502" t="str">
            <v>DEPT OF INDUSTRIAL RELATIONS</v>
          </cell>
          <cell r="C502" t="str">
            <v>0808</v>
          </cell>
          <cell r="D502" t="str">
            <v>GENERAL GOVERNMENT</v>
          </cell>
          <cell r="E502" t="str">
            <v/>
          </cell>
          <cell r="F502" t="str">
            <v>0000</v>
          </cell>
          <cell r="G502" t="str">
            <v>0000</v>
          </cell>
          <cell r="H502" t="str">
            <v>0000</v>
          </cell>
          <cell r="I502" t="str">
            <v>0000</v>
          </cell>
          <cell r="J502" t="str">
            <v>99/99/9999</v>
          </cell>
          <cell r="K502" t="str">
            <v>00/00/1999</v>
          </cell>
        </row>
        <row r="503">
          <cell r="A503" t="str">
            <v>8360</v>
          </cell>
          <cell r="B503" t="str">
            <v>INDUSTRIAL RELUNPAID WAGE FD</v>
          </cell>
          <cell r="C503" t="str">
            <v>0808</v>
          </cell>
          <cell r="D503" t="str">
            <v>GENERAL GOVERNMENT</v>
          </cell>
          <cell r="E503" t="str">
            <v/>
          </cell>
          <cell r="F503" t="str">
            <v>0000</v>
          </cell>
          <cell r="G503" t="str">
            <v>0000</v>
          </cell>
          <cell r="H503" t="str">
            <v>0000</v>
          </cell>
          <cell r="I503" t="str">
            <v>0000</v>
          </cell>
          <cell r="J503" t="str">
            <v>99/99/9999</v>
          </cell>
          <cell r="K503" t="str">
            <v>00/00/0000</v>
          </cell>
        </row>
        <row r="504">
          <cell r="A504" t="str">
            <v>8370</v>
          </cell>
          <cell r="B504" t="str">
            <v>UNINSURED EMPLOYERS FD</v>
          </cell>
          <cell r="C504" t="str">
            <v>0808</v>
          </cell>
          <cell r="D504" t="str">
            <v>GENERAL GOVERNMENT</v>
          </cell>
          <cell r="E504" t="str">
            <v/>
          </cell>
          <cell r="F504" t="str">
            <v>0000</v>
          </cell>
          <cell r="G504" t="str">
            <v>0000</v>
          </cell>
          <cell r="H504" t="str">
            <v>0000</v>
          </cell>
          <cell r="I504" t="str">
            <v>0000</v>
          </cell>
          <cell r="J504" t="str">
            <v>99/99/9999</v>
          </cell>
          <cell r="K504" t="str">
            <v>00/00/0000</v>
          </cell>
        </row>
        <row r="505">
          <cell r="A505" t="str">
            <v>8385</v>
          </cell>
          <cell r="B505" t="str">
            <v>CA CITIZEN COMPENSATION COMM</v>
          </cell>
          <cell r="C505" t="str">
            <v>0808</v>
          </cell>
          <cell r="D505" t="str">
            <v>GENERAL GOVERNMENT</v>
          </cell>
          <cell r="E505" t="str">
            <v/>
          </cell>
          <cell r="F505" t="str">
            <v>0000</v>
          </cell>
          <cell r="G505" t="str">
            <v>0000</v>
          </cell>
          <cell r="H505" t="str">
            <v>0000</v>
          </cell>
          <cell r="I505" t="str">
            <v>0000</v>
          </cell>
          <cell r="J505" t="str">
            <v>07/11/2006</v>
          </cell>
          <cell r="K505" t="str">
            <v>00/00/0000</v>
          </cell>
        </row>
        <row r="506">
          <cell r="A506" t="str">
            <v>8420</v>
          </cell>
          <cell r="B506" t="str">
            <v>WORKERS COMPENSATION BENEFITS</v>
          </cell>
          <cell r="C506" t="str">
            <v>0808</v>
          </cell>
          <cell r="D506" t="str">
            <v>GENERAL GOVERNMENT</v>
          </cell>
          <cell r="E506" t="str">
            <v/>
          </cell>
          <cell r="F506" t="str">
            <v>0000</v>
          </cell>
          <cell r="G506" t="str">
            <v>0000</v>
          </cell>
          <cell r="H506" t="str">
            <v>0000</v>
          </cell>
          <cell r="I506" t="str">
            <v>0000</v>
          </cell>
          <cell r="J506" t="str">
            <v>99/99/9999</v>
          </cell>
          <cell r="K506" t="str">
            <v>00/00/0000</v>
          </cell>
        </row>
        <row r="507">
          <cell r="A507" t="str">
            <v>8430</v>
          </cell>
          <cell r="B507" t="str">
            <v>COMPENSATION INSURANCE FUND</v>
          </cell>
          <cell r="C507" t="str">
            <v>0808</v>
          </cell>
          <cell r="D507" t="str">
            <v>GENERAL GOVERNMENT</v>
          </cell>
          <cell r="E507" t="str">
            <v/>
          </cell>
          <cell r="F507" t="str">
            <v>0000</v>
          </cell>
          <cell r="G507" t="str">
            <v>0000</v>
          </cell>
          <cell r="H507" t="str">
            <v>0000</v>
          </cell>
          <cell r="I507" t="str">
            <v>0000</v>
          </cell>
          <cell r="J507" t="str">
            <v>07/11/2006</v>
          </cell>
          <cell r="K507" t="str">
            <v>00/00/0000</v>
          </cell>
        </row>
        <row r="508">
          <cell r="A508" t="str">
            <v>8450</v>
          </cell>
          <cell r="B508" t="str">
            <v>SUBSEQUENT INJURIES</v>
          </cell>
          <cell r="C508" t="str">
            <v>0808</v>
          </cell>
          <cell r="D508" t="str">
            <v>GENERAL GOVERNMENT</v>
          </cell>
          <cell r="E508" t="str">
            <v/>
          </cell>
          <cell r="F508" t="str">
            <v>0000</v>
          </cell>
          <cell r="G508" t="str">
            <v>0000</v>
          </cell>
          <cell r="H508" t="str">
            <v>0000</v>
          </cell>
          <cell r="I508" t="str">
            <v>0000</v>
          </cell>
          <cell r="J508" t="str">
            <v>07/11/2006</v>
          </cell>
          <cell r="K508" t="str">
            <v>00/00/0000</v>
          </cell>
        </row>
        <row r="509">
          <cell r="A509" t="str">
            <v>8460</v>
          </cell>
          <cell r="B509" t="str">
            <v>DISASTER SERVICE WORKERS</v>
          </cell>
          <cell r="C509" t="str">
            <v>0808</v>
          </cell>
          <cell r="D509" t="str">
            <v>GENERAL GOVERNMENT</v>
          </cell>
          <cell r="E509" t="str">
            <v/>
          </cell>
          <cell r="F509" t="str">
            <v>0000</v>
          </cell>
          <cell r="G509" t="str">
            <v>0000</v>
          </cell>
          <cell r="H509" t="str">
            <v>0000</v>
          </cell>
          <cell r="I509" t="str">
            <v>0000</v>
          </cell>
          <cell r="J509" t="str">
            <v>04/04/1984</v>
          </cell>
          <cell r="K509" t="str">
            <v>00/00/0000</v>
          </cell>
        </row>
        <row r="510">
          <cell r="A510" t="str">
            <v>8510</v>
          </cell>
          <cell r="B510" t="str">
            <v>BOARD OF OSTEOPATHIC EXAMINERS</v>
          </cell>
          <cell r="C510" t="str">
            <v>0808</v>
          </cell>
          <cell r="D510" t="str">
            <v>GENERAL GOVERNMENT</v>
          </cell>
          <cell r="E510" t="str">
            <v/>
          </cell>
          <cell r="F510" t="str">
            <v>0000</v>
          </cell>
          <cell r="G510" t="str">
            <v>0000</v>
          </cell>
          <cell r="H510" t="str">
            <v>0000</v>
          </cell>
          <cell r="I510" t="str">
            <v>0000</v>
          </cell>
          <cell r="J510" t="str">
            <v>99/99/9999</v>
          </cell>
          <cell r="K510" t="str">
            <v>00/00/1999</v>
          </cell>
        </row>
        <row r="511">
          <cell r="A511" t="str">
            <v>8530</v>
          </cell>
          <cell r="B511" t="str">
            <v>BD OF PILOT COMMISSIONERS-SF</v>
          </cell>
          <cell r="C511" t="str">
            <v>0808</v>
          </cell>
          <cell r="D511" t="str">
            <v>GENERAL GOVERNMENT</v>
          </cell>
          <cell r="E511" t="str">
            <v/>
          </cell>
          <cell r="F511" t="str">
            <v>0000</v>
          </cell>
          <cell r="G511" t="str">
            <v>0000</v>
          </cell>
          <cell r="H511" t="str">
            <v>0000</v>
          </cell>
          <cell r="I511" t="str">
            <v>0000</v>
          </cell>
          <cell r="J511" t="str">
            <v>09/14/2006</v>
          </cell>
          <cell r="K511" t="str">
            <v>00/00/1999</v>
          </cell>
        </row>
        <row r="512">
          <cell r="A512" t="str">
            <v>8540</v>
          </cell>
          <cell r="B512" t="str">
            <v>CAL AUCTIONEER COMMISSION</v>
          </cell>
          <cell r="C512" t="str">
            <v>0808</v>
          </cell>
          <cell r="D512" t="str">
            <v>GENERAL GOVERNMENT</v>
          </cell>
          <cell r="E512" t="str">
            <v/>
          </cell>
          <cell r="F512" t="str">
            <v>0000</v>
          </cell>
          <cell r="G512" t="str">
            <v>0000</v>
          </cell>
          <cell r="H512" t="str">
            <v>0000</v>
          </cell>
          <cell r="I512" t="str">
            <v>0000</v>
          </cell>
          <cell r="J512" t="str">
            <v>07/11/2006</v>
          </cell>
          <cell r="K512" t="str">
            <v>00/00/1999</v>
          </cell>
        </row>
        <row r="513">
          <cell r="A513" t="str">
            <v>8560</v>
          </cell>
          <cell r="B513" t="str">
            <v>CALIF EXPOSITION AND FAIRS</v>
          </cell>
          <cell r="C513" t="str">
            <v>0808</v>
          </cell>
          <cell r="D513" t="str">
            <v>GENERAL GOVERNMENT</v>
          </cell>
          <cell r="E513" t="str">
            <v/>
          </cell>
          <cell r="F513" t="str">
            <v>0000</v>
          </cell>
          <cell r="G513" t="str">
            <v>0000</v>
          </cell>
          <cell r="H513" t="str">
            <v>0000</v>
          </cell>
          <cell r="I513" t="str">
            <v>0000</v>
          </cell>
          <cell r="J513" t="str">
            <v>07/11/2006</v>
          </cell>
          <cell r="K513" t="str">
            <v>00/00/0000</v>
          </cell>
        </row>
        <row r="514">
          <cell r="A514" t="str">
            <v>8570</v>
          </cell>
          <cell r="B514" t="str">
            <v>DEPT OF FOOD AND AGRICULTURE</v>
          </cell>
          <cell r="C514" t="str">
            <v>0808</v>
          </cell>
          <cell r="D514" t="str">
            <v>GENERAL GOVERNMENT</v>
          </cell>
          <cell r="E514" t="str">
            <v/>
          </cell>
          <cell r="F514" t="str">
            <v>0000</v>
          </cell>
          <cell r="G514" t="str">
            <v>0000</v>
          </cell>
          <cell r="H514" t="str">
            <v>0000</v>
          </cell>
          <cell r="I514" t="str">
            <v>0000</v>
          </cell>
          <cell r="J514" t="str">
            <v>07/11/2006</v>
          </cell>
          <cell r="K514" t="str">
            <v>00/00/0000</v>
          </cell>
        </row>
        <row r="515">
          <cell r="A515" t="str">
            <v>8590</v>
          </cell>
          <cell r="B515" t="str">
            <v>FINANCIAL ASSIST TO LOCAL FAIR</v>
          </cell>
          <cell r="C515" t="str">
            <v>0808</v>
          </cell>
          <cell r="D515" t="str">
            <v>GENERAL GOVERNMENT</v>
          </cell>
          <cell r="E515" t="str">
            <v/>
          </cell>
          <cell r="F515" t="str">
            <v>0000</v>
          </cell>
          <cell r="G515" t="str">
            <v>0000</v>
          </cell>
          <cell r="H515" t="str">
            <v>0000</v>
          </cell>
          <cell r="I515" t="str">
            <v>0000</v>
          </cell>
          <cell r="J515" t="str">
            <v>99/99/9999</v>
          </cell>
          <cell r="K515" t="str">
            <v>00/00/0000</v>
          </cell>
        </row>
        <row r="516">
          <cell r="A516" t="str">
            <v>8600</v>
          </cell>
          <cell r="B516" t="str">
            <v>COUNTY FAIRS</v>
          </cell>
          <cell r="C516" t="str">
            <v>0808</v>
          </cell>
          <cell r="D516" t="str">
            <v>GENERAL GOVERNMENT</v>
          </cell>
          <cell r="E516" t="str">
            <v/>
          </cell>
          <cell r="F516" t="str">
            <v>0000</v>
          </cell>
          <cell r="G516" t="str">
            <v>0000</v>
          </cell>
          <cell r="H516" t="str">
            <v>0000</v>
          </cell>
          <cell r="I516" t="str">
            <v>0000</v>
          </cell>
          <cell r="J516" t="str">
            <v>99/99/9999</v>
          </cell>
          <cell r="K516" t="str">
            <v>00/00/0000</v>
          </cell>
        </row>
        <row r="517">
          <cell r="A517" t="str">
            <v>8610</v>
          </cell>
          <cell r="B517" t="str">
            <v>DISTRICT AGRICULTURAL ASSNS</v>
          </cell>
          <cell r="C517" t="str">
            <v>0808</v>
          </cell>
          <cell r="D517" t="str">
            <v>GENERAL GOVERNMENT</v>
          </cell>
          <cell r="E517" t="str">
            <v/>
          </cell>
          <cell r="F517" t="str">
            <v>0000</v>
          </cell>
          <cell r="G517" t="str">
            <v>0000</v>
          </cell>
          <cell r="H517" t="str">
            <v>0000</v>
          </cell>
          <cell r="I517" t="str">
            <v>0000</v>
          </cell>
          <cell r="J517" t="str">
            <v>99/99/9999</v>
          </cell>
          <cell r="K517" t="str">
            <v>00/00/0000</v>
          </cell>
        </row>
        <row r="518">
          <cell r="A518" t="str">
            <v>8620</v>
          </cell>
          <cell r="B518" t="str">
            <v>FAIR POLITICAL PRACTICES COMM</v>
          </cell>
          <cell r="C518" t="str">
            <v>0808</v>
          </cell>
          <cell r="D518" t="str">
            <v>GENERAL GOVERNMENT</v>
          </cell>
          <cell r="E518" t="str">
            <v/>
          </cell>
          <cell r="F518" t="str">
            <v>0000</v>
          </cell>
          <cell r="G518" t="str">
            <v>0000</v>
          </cell>
          <cell r="H518" t="str">
            <v>0000</v>
          </cell>
          <cell r="I518" t="str">
            <v>0000</v>
          </cell>
          <cell r="J518" t="str">
            <v>07/11/2006</v>
          </cell>
          <cell r="K518" t="str">
            <v>00/00/1999</v>
          </cell>
        </row>
        <row r="519">
          <cell r="A519" t="str">
            <v>8640</v>
          </cell>
          <cell r="B519" t="str">
            <v>POLITICAL REFORM ACT OF 1974</v>
          </cell>
          <cell r="C519" t="str">
            <v>0808</v>
          </cell>
          <cell r="D519" t="str">
            <v>GENERAL GOVERNMENT</v>
          </cell>
          <cell r="E519" t="str">
            <v/>
          </cell>
          <cell r="F519" t="str">
            <v>0000</v>
          </cell>
          <cell r="G519" t="str">
            <v>0000</v>
          </cell>
          <cell r="H519" t="str">
            <v>0000</v>
          </cell>
          <cell r="I519" t="str">
            <v>0000</v>
          </cell>
          <cell r="J519" t="str">
            <v>04/04/1984</v>
          </cell>
          <cell r="K519" t="str">
            <v>00/00/0000</v>
          </cell>
        </row>
        <row r="520">
          <cell r="A520" t="str">
            <v>8655</v>
          </cell>
          <cell r="B520" t="str">
            <v>INDEP.CITIZENS REDIST.COMM.</v>
          </cell>
          <cell r="C520" t="str">
            <v>0808</v>
          </cell>
          <cell r="D520" t="str">
            <v>GENERAL GOVERNMENT</v>
          </cell>
          <cell r="E520" t="str">
            <v/>
          </cell>
          <cell r="F520" t="str">
            <v>0000</v>
          </cell>
          <cell r="G520" t="str">
            <v>0000</v>
          </cell>
          <cell r="H520" t="str">
            <v>0000</v>
          </cell>
          <cell r="I520" t="str">
            <v>0000</v>
          </cell>
          <cell r="J520" t="str">
            <v>04/26/1991</v>
          </cell>
          <cell r="K520" t="str">
            <v>00/00/0000</v>
          </cell>
        </row>
        <row r="521">
          <cell r="A521" t="str">
            <v>8660</v>
          </cell>
          <cell r="B521" t="str">
            <v>PUBLIC UTILITIES COMMISSION</v>
          </cell>
          <cell r="C521" t="str">
            <v>0808</v>
          </cell>
          <cell r="D521" t="str">
            <v>GENERAL GOVERNMENT</v>
          </cell>
          <cell r="E521" t="str">
            <v/>
          </cell>
          <cell r="F521" t="str">
            <v>0000</v>
          </cell>
          <cell r="G521" t="str">
            <v>0000</v>
          </cell>
          <cell r="H521" t="str">
            <v>0000</v>
          </cell>
          <cell r="I521" t="str">
            <v>0000</v>
          </cell>
          <cell r="J521" t="str">
            <v>04/04/1984</v>
          </cell>
          <cell r="K521" t="str">
            <v>00/00/0000</v>
          </cell>
        </row>
        <row r="522">
          <cell r="A522" t="str">
            <v>8665</v>
          </cell>
          <cell r="B522" t="str">
            <v>CONSUMER POWER &amp; CONSERVN</v>
          </cell>
          <cell r="C522" t="str">
            <v>0808</v>
          </cell>
          <cell r="D522" t="str">
            <v>GENERAL GOVERNMENT</v>
          </cell>
          <cell r="E522" t="str">
            <v/>
          </cell>
          <cell r="F522" t="str">
            <v>0000</v>
          </cell>
          <cell r="G522" t="str">
            <v>0000</v>
          </cell>
          <cell r="H522" t="str">
            <v>0000</v>
          </cell>
          <cell r="I522" t="str">
            <v>0000</v>
          </cell>
          <cell r="J522" t="str">
            <v>10/25/2002</v>
          </cell>
          <cell r="K522" t="str">
            <v>00/00/0000</v>
          </cell>
        </row>
        <row r="523">
          <cell r="A523" t="str">
            <v>8680</v>
          </cell>
          <cell r="B523" t="str">
            <v>STATE BAR OF CALIFORNIA</v>
          </cell>
          <cell r="C523" t="str">
            <v>0808</v>
          </cell>
          <cell r="D523" t="str">
            <v>GENERAL GOVERNMENT</v>
          </cell>
          <cell r="E523" t="str">
            <v/>
          </cell>
          <cell r="F523" t="str">
            <v>0000</v>
          </cell>
          <cell r="G523" t="str">
            <v>0000</v>
          </cell>
          <cell r="H523" t="str">
            <v>0000</v>
          </cell>
          <cell r="I523" t="str">
            <v>0000</v>
          </cell>
          <cell r="J523" t="str">
            <v>04/04/1984</v>
          </cell>
          <cell r="K523" t="str">
            <v>00/00/0000</v>
          </cell>
        </row>
        <row r="524">
          <cell r="A524" t="str">
            <v>8690</v>
          </cell>
          <cell r="B524" t="str">
            <v>SEISMIC COMMISSION</v>
          </cell>
          <cell r="C524" t="str">
            <v>0808</v>
          </cell>
          <cell r="D524" t="str">
            <v>GENERAL GOVERNMENT</v>
          </cell>
          <cell r="E524" t="str">
            <v/>
          </cell>
          <cell r="F524" t="str">
            <v>0000</v>
          </cell>
          <cell r="G524" t="str">
            <v>0000</v>
          </cell>
          <cell r="H524" t="str">
            <v>0000</v>
          </cell>
          <cell r="I524" t="str">
            <v>0000</v>
          </cell>
          <cell r="J524" t="str">
            <v>08/18/2000</v>
          </cell>
          <cell r="K524" t="str">
            <v>00/00/0000</v>
          </cell>
        </row>
        <row r="525">
          <cell r="A525" t="str">
            <v>8700</v>
          </cell>
          <cell r="B525" t="str">
            <v>BOARD OF CONTROL</v>
          </cell>
          <cell r="C525" t="str">
            <v>0808</v>
          </cell>
          <cell r="D525" t="str">
            <v>GENERAL GOVERNMENT</v>
          </cell>
          <cell r="E525" t="str">
            <v/>
          </cell>
          <cell r="F525" t="str">
            <v>0000</v>
          </cell>
          <cell r="G525" t="str">
            <v>0000</v>
          </cell>
          <cell r="H525" t="str">
            <v>0000</v>
          </cell>
          <cell r="I525" t="str">
            <v>0000</v>
          </cell>
          <cell r="J525" t="str">
            <v>99/99/9999</v>
          </cell>
          <cell r="K525" t="str">
            <v>00/00/1999</v>
          </cell>
        </row>
        <row r="526">
          <cell r="A526" t="str">
            <v>8720</v>
          </cell>
          <cell r="B526" t="str">
            <v>INDEMNIFICATN OF PVT CITIZENS</v>
          </cell>
          <cell r="C526" t="str">
            <v>0808</v>
          </cell>
          <cell r="D526" t="str">
            <v>GENERAL GOVERNMENT</v>
          </cell>
          <cell r="E526" t="str">
            <v/>
          </cell>
          <cell r="F526" t="str">
            <v>0000</v>
          </cell>
          <cell r="G526" t="str">
            <v>0000</v>
          </cell>
          <cell r="H526" t="str">
            <v>0000</v>
          </cell>
          <cell r="I526" t="str">
            <v>0000</v>
          </cell>
          <cell r="J526" t="str">
            <v>99/99/9999</v>
          </cell>
          <cell r="K526" t="str">
            <v>00/00/0000</v>
          </cell>
        </row>
        <row r="527">
          <cell r="A527" t="str">
            <v>8730</v>
          </cell>
          <cell r="B527" t="str">
            <v>COMMISSION ON STATE FINANCE</v>
          </cell>
          <cell r="C527" t="str">
            <v>0808</v>
          </cell>
          <cell r="D527" t="str">
            <v>GENERAL GOVERNMENT</v>
          </cell>
          <cell r="E527" t="str">
            <v/>
          </cell>
          <cell r="F527" t="str">
            <v>0000</v>
          </cell>
          <cell r="G527" t="str">
            <v>0000</v>
          </cell>
          <cell r="H527" t="str">
            <v>0000</v>
          </cell>
          <cell r="I527" t="str">
            <v>0000</v>
          </cell>
          <cell r="J527" t="str">
            <v>04/18/1988</v>
          </cell>
          <cell r="K527" t="str">
            <v>00/00/1999</v>
          </cell>
        </row>
        <row r="528">
          <cell r="A528" t="str">
            <v>8740</v>
          </cell>
          <cell r="B528" t="str">
            <v>CALIF INFORMATION SYS IMPL COM</v>
          </cell>
          <cell r="C528" t="str">
            <v>0808</v>
          </cell>
          <cell r="D528" t="str">
            <v>GENERAL GOVERNMENT</v>
          </cell>
          <cell r="E528" t="str">
            <v/>
          </cell>
          <cell r="F528" t="str">
            <v>0000</v>
          </cell>
          <cell r="G528" t="str">
            <v>0000</v>
          </cell>
          <cell r="H528" t="str">
            <v>0000</v>
          </cell>
          <cell r="I528" t="str">
            <v>0000</v>
          </cell>
          <cell r="J528" t="str">
            <v>07/11/2006</v>
          </cell>
          <cell r="K528" t="str">
            <v>00/00/0000</v>
          </cell>
        </row>
        <row r="529">
          <cell r="A529" t="str">
            <v>8750</v>
          </cell>
          <cell r="B529" t="str">
            <v>COMMISSION ON LOCAL GOVERANCE</v>
          </cell>
          <cell r="C529" t="str">
            <v>0808</v>
          </cell>
          <cell r="D529" t="str">
            <v>GENERAL GOVERNMENT</v>
          </cell>
          <cell r="E529" t="str">
            <v/>
          </cell>
          <cell r="F529" t="str">
            <v>0000</v>
          </cell>
          <cell r="G529" t="str">
            <v>0000</v>
          </cell>
          <cell r="H529" t="str">
            <v>0000</v>
          </cell>
          <cell r="I529" t="str">
            <v>0000</v>
          </cell>
          <cell r="J529" t="str">
            <v>08/07/1998</v>
          </cell>
          <cell r="K529" t="str">
            <v>00/00/0000</v>
          </cell>
        </row>
        <row r="530">
          <cell r="A530" t="str">
            <v>8760</v>
          </cell>
          <cell r="B530" t="str">
            <v>COMMISSION OF THE CALIFORNIAS</v>
          </cell>
          <cell r="C530" t="str">
            <v>0808</v>
          </cell>
          <cell r="D530" t="str">
            <v>GENERAL GOVERNMENT</v>
          </cell>
          <cell r="E530" t="str">
            <v/>
          </cell>
          <cell r="F530" t="str">
            <v>0000</v>
          </cell>
          <cell r="G530" t="str">
            <v>0000</v>
          </cell>
          <cell r="H530" t="str">
            <v>0000</v>
          </cell>
          <cell r="I530" t="str">
            <v>0000</v>
          </cell>
          <cell r="J530" t="str">
            <v>99/99/9999</v>
          </cell>
          <cell r="K530" t="str">
            <v>01/01/1984</v>
          </cell>
        </row>
        <row r="531">
          <cell r="A531" t="str">
            <v>8770</v>
          </cell>
          <cell r="B531" t="str">
            <v>ELECTRICITY OVERSIGH BOARD</v>
          </cell>
          <cell r="C531" t="str">
            <v>0808</v>
          </cell>
          <cell r="D531" t="str">
            <v>GENERAL GOVERNMENT</v>
          </cell>
          <cell r="E531" t="str">
            <v/>
          </cell>
          <cell r="F531" t="str">
            <v>0000</v>
          </cell>
          <cell r="G531" t="str">
            <v>0000</v>
          </cell>
          <cell r="H531" t="str">
            <v>0000</v>
          </cell>
          <cell r="I531" t="str">
            <v>0000</v>
          </cell>
          <cell r="J531" t="str">
            <v>08/03/1998</v>
          </cell>
          <cell r="K531" t="str">
            <v>00/00/0000</v>
          </cell>
        </row>
        <row r="532">
          <cell r="A532" t="str">
            <v>8780</v>
          </cell>
          <cell r="B532" t="str">
            <v>COMM ON CAL GOVT ORG &amp; ECONOMY</v>
          </cell>
          <cell r="C532" t="str">
            <v>0808</v>
          </cell>
          <cell r="D532" t="str">
            <v>GENERAL GOVERNMENT</v>
          </cell>
          <cell r="E532" t="str">
            <v/>
          </cell>
          <cell r="F532" t="str">
            <v>0000</v>
          </cell>
          <cell r="G532" t="str">
            <v>0000</v>
          </cell>
          <cell r="H532" t="str">
            <v>0000</v>
          </cell>
          <cell r="I532" t="str">
            <v>0000</v>
          </cell>
          <cell r="J532" t="str">
            <v>07/11/2006</v>
          </cell>
          <cell r="K532" t="str">
            <v>00/00/1999</v>
          </cell>
        </row>
        <row r="533">
          <cell r="A533" t="str">
            <v>8790</v>
          </cell>
          <cell r="B533" t="str">
            <v>DISABILITY ACCESS COMMISSION</v>
          </cell>
          <cell r="C533" t="str">
            <v>0808</v>
          </cell>
          <cell r="D533" t="str">
            <v>GENERAL GOVERNMENT</v>
          </cell>
          <cell r="E533" t="str">
            <v/>
          </cell>
          <cell r="F533" t="str">
            <v>0000</v>
          </cell>
          <cell r="G533" t="str">
            <v>0000</v>
          </cell>
          <cell r="H533" t="str">
            <v>0000</v>
          </cell>
          <cell r="I533" t="str">
            <v>0000</v>
          </cell>
          <cell r="J533" t="str">
            <v>08/25/2010</v>
          </cell>
          <cell r="K533" t="str">
            <v>00/00/0000</v>
          </cell>
        </row>
        <row r="534">
          <cell r="A534" t="str">
            <v>8800</v>
          </cell>
          <cell r="B534" t="str">
            <v>MEMBERSHIP/COUNCIL/STATE GOVT</v>
          </cell>
          <cell r="C534" t="str">
            <v>0808</v>
          </cell>
          <cell r="D534" t="str">
            <v>GENERAL GOVERNMENT</v>
          </cell>
          <cell r="E534" t="str">
            <v/>
          </cell>
          <cell r="F534" t="str">
            <v>0000</v>
          </cell>
          <cell r="G534" t="str">
            <v>0000</v>
          </cell>
          <cell r="H534" t="str">
            <v>0000</v>
          </cell>
          <cell r="I534" t="str">
            <v>0000</v>
          </cell>
          <cell r="J534" t="str">
            <v>07/11/2006</v>
          </cell>
          <cell r="K534" t="str">
            <v>00/00/0000</v>
          </cell>
        </row>
        <row r="535">
          <cell r="A535" t="str">
            <v>8810</v>
          </cell>
          <cell r="B535" t="str">
            <v>RETAIL CREDIT ADVISORY COMM</v>
          </cell>
          <cell r="C535" t="str">
            <v>0808</v>
          </cell>
          <cell r="D535" t="str">
            <v>GENERAL GOVERNMENT</v>
          </cell>
          <cell r="E535" t="str">
            <v/>
          </cell>
          <cell r="F535" t="str">
            <v>0000</v>
          </cell>
          <cell r="G535" t="str">
            <v>0000</v>
          </cell>
          <cell r="H535" t="str">
            <v>0000</v>
          </cell>
          <cell r="I535" t="str">
            <v>0000</v>
          </cell>
          <cell r="J535" t="str">
            <v>07/11/2006</v>
          </cell>
          <cell r="K535" t="str">
            <v>00/00/0000</v>
          </cell>
        </row>
        <row r="536">
          <cell r="A536" t="str">
            <v>8820</v>
          </cell>
          <cell r="B536" t="str">
            <v>COMMISSION ON STATUS OF WOMEN</v>
          </cell>
          <cell r="C536" t="str">
            <v>0808</v>
          </cell>
          <cell r="D536" t="str">
            <v>GENERAL GOVERNMENT</v>
          </cell>
          <cell r="E536" t="str">
            <v/>
          </cell>
          <cell r="F536" t="str">
            <v>0000</v>
          </cell>
          <cell r="G536" t="str">
            <v>0000</v>
          </cell>
          <cell r="H536" t="str">
            <v>0000</v>
          </cell>
          <cell r="I536" t="str">
            <v>0000</v>
          </cell>
          <cell r="J536" t="str">
            <v>07/11/2006</v>
          </cell>
          <cell r="K536" t="str">
            <v>00/00/1999</v>
          </cell>
        </row>
        <row r="537">
          <cell r="A537" t="str">
            <v>8825</v>
          </cell>
          <cell r="B537" t="str">
            <v>ASIAN/PACIFIC ISLANDER AMER AF</v>
          </cell>
          <cell r="C537" t="str">
            <v>0808</v>
          </cell>
          <cell r="D537" t="str">
            <v>GENERAL GOVERNMENT</v>
          </cell>
          <cell r="E537" t="str">
            <v/>
          </cell>
          <cell r="F537" t="str">
            <v>0000</v>
          </cell>
          <cell r="G537" t="str">
            <v>0000</v>
          </cell>
          <cell r="H537" t="str">
            <v>0000</v>
          </cell>
          <cell r="I537" t="str">
            <v>0000</v>
          </cell>
          <cell r="J537" t="str">
            <v>07/11/2006</v>
          </cell>
          <cell r="K537" t="str">
            <v>00/00/0000</v>
          </cell>
        </row>
        <row r="538">
          <cell r="A538" t="str">
            <v>8830</v>
          </cell>
          <cell r="B538" t="str">
            <v>CAL LAW REVISION COMMISSION</v>
          </cell>
          <cell r="C538" t="str">
            <v>0808</v>
          </cell>
          <cell r="D538" t="str">
            <v>GENERAL GOVERNMENT</v>
          </cell>
          <cell r="E538" t="str">
            <v/>
          </cell>
          <cell r="F538" t="str">
            <v>0000</v>
          </cell>
          <cell r="G538" t="str">
            <v>0000</v>
          </cell>
          <cell r="H538" t="str">
            <v>0000</v>
          </cell>
          <cell r="I538" t="str">
            <v>0000</v>
          </cell>
          <cell r="J538" t="str">
            <v>07/11/2006</v>
          </cell>
          <cell r="K538" t="str">
            <v>00/00/1999</v>
          </cell>
        </row>
        <row r="539">
          <cell r="A539" t="str">
            <v>8850</v>
          </cell>
          <cell r="B539" t="str">
            <v>PUBLIC WORKS BOARD</v>
          </cell>
          <cell r="C539" t="str">
            <v>0808</v>
          </cell>
          <cell r="D539" t="str">
            <v>GENERAL GOVERNMENT</v>
          </cell>
          <cell r="E539" t="str">
            <v/>
          </cell>
          <cell r="F539" t="str">
            <v>0000</v>
          </cell>
          <cell r="G539" t="str">
            <v>0000</v>
          </cell>
          <cell r="H539" t="str">
            <v>0000</v>
          </cell>
          <cell r="I539" t="str">
            <v>0000</v>
          </cell>
          <cell r="J539" t="str">
            <v>06/28/1990</v>
          </cell>
          <cell r="K539" t="str">
            <v>00/00/0000</v>
          </cell>
        </row>
        <row r="540">
          <cell r="A540" t="str">
            <v>8855</v>
          </cell>
          <cell r="B540" t="str">
            <v>BUREAU OF STATE AUDITS</v>
          </cell>
          <cell r="C540" t="str">
            <v>0808</v>
          </cell>
          <cell r="D540" t="str">
            <v>GENERAL GOVERNMENT</v>
          </cell>
          <cell r="E540" t="str">
            <v/>
          </cell>
          <cell r="F540" t="str">
            <v>0000</v>
          </cell>
          <cell r="G540" t="str">
            <v>0000</v>
          </cell>
          <cell r="H540" t="str">
            <v>0000</v>
          </cell>
          <cell r="I540" t="str">
            <v>0000</v>
          </cell>
          <cell r="J540" t="str">
            <v>04/04/1994</v>
          </cell>
          <cell r="K540" t="str">
            <v>00/00/0000</v>
          </cell>
        </row>
        <row r="541">
          <cell r="A541" t="str">
            <v>8860</v>
          </cell>
          <cell r="B541" t="str">
            <v>DEPT OF FINANCE</v>
          </cell>
          <cell r="C541" t="str">
            <v>0808</v>
          </cell>
          <cell r="D541" t="str">
            <v>GENERAL GOVERNMENT</v>
          </cell>
          <cell r="E541" t="str">
            <v/>
          </cell>
          <cell r="F541" t="str">
            <v>0000</v>
          </cell>
          <cell r="G541" t="str">
            <v>0000</v>
          </cell>
          <cell r="H541" t="str">
            <v>0000</v>
          </cell>
          <cell r="I541" t="str">
            <v>0000</v>
          </cell>
          <cell r="J541" t="str">
            <v>04/18/1988</v>
          </cell>
          <cell r="K541" t="str">
            <v>00/00/1999</v>
          </cell>
        </row>
        <row r="542">
          <cell r="A542" t="str">
            <v>8870</v>
          </cell>
          <cell r="B542" t="str">
            <v>DEPT OF FINANCE - OPERATIONS</v>
          </cell>
          <cell r="C542" t="str">
            <v>0808</v>
          </cell>
          <cell r="D542" t="str">
            <v>GENERAL GOVERNMENT</v>
          </cell>
          <cell r="E542" t="str">
            <v/>
          </cell>
          <cell r="F542" t="str">
            <v>0000</v>
          </cell>
          <cell r="G542" t="str">
            <v>0000</v>
          </cell>
          <cell r="H542" t="str">
            <v>0000</v>
          </cell>
          <cell r="I542" t="str">
            <v>0000</v>
          </cell>
          <cell r="J542" t="str">
            <v>99/99/9999</v>
          </cell>
          <cell r="K542" t="str">
            <v>00/00/0000</v>
          </cell>
        </row>
        <row r="543">
          <cell r="A543" t="str">
            <v>8880</v>
          </cell>
          <cell r="B543" t="str">
            <v>FINANCIAL INFO SYSTEM FOR CA</v>
          </cell>
          <cell r="C543" t="str">
            <v>0808</v>
          </cell>
          <cell r="D543" t="str">
            <v>GENERAL GOVERNMENT</v>
          </cell>
          <cell r="E543" t="str">
            <v/>
          </cell>
          <cell r="F543" t="str">
            <v>0000</v>
          </cell>
          <cell r="G543" t="str">
            <v>0000</v>
          </cell>
          <cell r="H543" t="str">
            <v>0000</v>
          </cell>
          <cell r="I543" t="str">
            <v>0000</v>
          </cell>
          <cell r="J543" t="str">
            <v>09/17/2009</v>
          </cell>
          <cell r="K543" t="str">
            <v>00/00/0000</v>
          </cell>
        </row>
        <row r="544">
          <cell r="A544" t="str">
            <v>8882</v>
          </cell>
          <cell r="B544" t="str">
            <v>CALIF CONSTITUTION REVISION CO</v>
          </cell>
          <cell r="C544" t="str">
            <v>0808</v>
          </cell>
          <cell r="D544" t="str">
            <v>GENERAL GOVERNMENT</v>
          </cell>
          <cell r="E544" t="str">
            <v/>
          </cell>
          <cell r="F544" t="str">
            <v>0000</v>
          </cell>
          <cell r="G544" t="str">
            <v>0000</v>
          </cell>
          <cell r="H544" t="str">
            <v>0000</v>
          </cell>
          <cell r="I544" t="str">
            <v>0000</v>
          </cell>
          <cell r="J544" t="str">
            <v>12/28/1994</v>
          </cell>
          <cell r="K544" t="str">
            <v>00/00/0000</v>
          </cell>
        </row>
        <row r="545">
          <cell r="A545" t="str">
            <v>8885</v>
          </cell>
          <cell r="B545" t="str">
            <v>COMM ON STATE MANDATES</v>
          </cell>
          <cell r="C545" t="str">
            <v>0808</v>
          </cell>
          <cell r="D545" t="str">
            <v>GENERAL GOVERNMENT</v>
          </cell>
          <cell r="E545" t="str">
            <v/>
          </cell>
          <cell r="F545" t="str">
            <v>0000</v>
          </cell>
          <cell r="G545" t="str">
            <v>0000</v>
          </cell>
          <cell r="H545" t="str">
            <v>0000</v>
          </cell>
          <cell r="I545" t="str">
            <v>0000</v>
          </cell>
          <cell r="J545" t="str">
            <v>04/18/1988</v>
          </cell>
          <cell r="K545" t="str">
            <v>00/00/1999</v>
          </cell>
        </row>
        <row r="546">
          <cell r="A546" t="str">
            <v>8915</v>
          </cell>
          <cell r="B546" t="str">
            <v>DEPT. OF ECONOMIC OPPORTUNITY</v>
          </cell>
          <cell r="C546" t="str">
            <v>0808</v>
          </cell>
          <cell r="D546" t="str">
            <v>GENERAL GOVERNMENT</v>
          </cell>
          <cell r="E546" t="str">
            <v/>
          </cell>
          <cell r="F546" t="str">
            <v>0000</v>
          </cell>
          <cell r="G546" t="str">
            <v>0000</v>
          </cell>
          <cell r="H546" t="str">
            <v>0000</v>
          </cell>
          <cell r="I546" t="str">
            <v>0000</v>
          </cell>
          <cell r="J546" t="str">
            <v>99/99/9999</v>
          </cell>
          <cell r="K546" t="str">
            <v>00/00/1999</v>
          </cell>
        </row>
        <row r="547">
          <cell r="A547" t="str">
            <v>8940</v>
          </cell>
          <cell r="B547" t="str">
            <v>MILITARY DEPARTMENT</v>
          </cell>
          <cell r="C547" t="str">
            <v>0808</v>
          </cell>
          <cell r="D547" t="str">
            <v>GENERAL GOVERNMENT</v>
          </cell>
          <cell r="E547" t="str">
            <v/>
          </cell>
          <cell r="F547" t="str">
            <v>0000</v>
          </cell>
          <cell r="G547" t="str">
            <v>0000</v>
          </cell>
          <cell r="H547" t="str">
            <v>0000</v>
          </cell>
          <cell r="I547" t="str">
            <v>0000</v>
          </cell>
          <cell r="J547" t="str">
            <v>04/18/1988</v>
          </cell>
          <cell r="K547" t="str">
            <v>00/00/1999</v>
          </cell>
        </row>
        <row r="548">
          <cell r="A548" t="str">
            <v>8950</v>
          </cell>
          <cell r="B548" t="str">
            <v>DEPT OF VETERANS AFFAIRS</v>
          </cell>
          <cell r="C548" t="str">
            <v>0808</v>
          </cell>
          <cell r="D548" t="str">
            <v>GENERAL GOVERNMENT</v>
          </cell>
          <cell r="E548" t="str">
            <v/>
          </cell>
          <cell r="F548" t="str">
            <v>0000</v>
          </cell>
          <cell r="G548" t="str">
            <v>0000</v>
          </cell>
          <cell r="H548" t="str">
            <v>0000</v>
          </cell>
          <cell r="I548" t="str">
            <v>0000</v>
          </cell>
          <cell r="J548" t="str">
            <v>10/24/1995</v>
          </cell>
          <cell r="K548" t="str">
            <v>00/00/0000</v>
          </cell>
        </row>
        <row r="549">
          <cell r="A549" t="str">
            <v>8955</v>
          </cell>
          <cell r="B549" t="str">
            <v>DEPT OF VETERANS AFFAIRS</v>
          </cell>
          <cell r="C549" t="str">
            <v>0808</v>
          </cell>
          <cell r="D549" t="str">
            <v>GENERAL GOVERNMENT</v>
          </cell>
          <cell r="E549" t="str">
            <v/>
          </cell>
          <cell r="F549" t="str">
            <v>0000</v>
          </cell>
          <cell r="G549" t="str">
            <v>0000</v>
          </cell>
          <cell r="H549" t="str">
            <v>0000</v>
          </cell>
          <cell r="I549" t="str">
            <v>0000</v>
          </cell>
          <cell r="J549" t="str">
            <v>10/24/1995</v>
          </cell>
          <cell r="K549" t="str">
            <v>00/00/0000</v>
          </cell>
        </row>
        <row r="550">
          <cell r="A550" t="str">
            <v>8960</v>
          </cell>
          <cell r="B550" t="str">
            <v>VETS HOME - YOUNTVILLE</v>
          </cell>
          <cell r="C550" t="str">
            <v>0808</v>
          </cell>
          <cell r="D550" t="str">
            <v>GENERAL GOVERNMENT</v>
          </cell>
          <cell r="E550" t="str">
            <v/>
          </cell>
          <cell r="F550" t="str">
            <v>0000</v>
          </cell>
          <cell r="G550" t="str">
            <v>0000</v>
          </cell>
          <cell r="H550" t="str">
            <v>0000</v>
          </cell>
          <cell r="I550" t="str">
            <v>0000</v>
          </cell>
          <cell r="J550" t="str">
            <v>10/24/1995</v>
          </cell>
          <cell r="K550" t="str">
            <v>00/00/0000</v>
          </cell>
        </row>
        <row r="551">
          <cell r="A551" t="str">
            <v>8965</v>
          </cell>
          <cell r="B551" t="str">
            <v>VETS HOME - BARSTOW</v>
          </cell>
          <cell r="C551" t="str">
            <v>0808</v>
          </cell>
          <cell r="D551" t="str">
            <v>GENERAL GOVERNMENT</v>
          </cell>
          <cell r="E551" t="str">
            <v/>
          </cell>
          <cell r="F551" t="str">
            <v>0000</v>
          </cell>
          <cell r="G551" t="str">
            <v>0000</v>
          </cell>
          <cell r="H551" t="str">
            <v>0000</v>
          </cell>
          <cell r="I551" t="str">
            <v>0000</v>
          </cell>
          <cell r="J551" t="str">
            <v>10/24/1995</v>
          </cell>
          <cell r="K551" t="str">
            <v>00/00/0000</v>
          </cell>
        </row>
        <row r="552">
          <cell r="A552" t="str">
            <v>8966</v>
          </cell>
          <cell r="B552" t="str">
            <v>VETERAN'S HOME OF CA-CHULA VIS</v>
          </cell>
          <cell r="C552" t="str">
            <v>0808</v>
          </cell>
          <cell r="D552" t="str">
            <v>GENERAL GOVERNMENT</v>
          </cell>
          <cell r="E552" t="str">
            <v/>
          </cell>
          <cell r="F552" t="str">
            <v>0000</v>
          </cell>
          <cell r="G552" t="str">
            <v>0000</v>
          </cell>
          <cell r="H552" t="str">
            <v>0000</v>
          </cell>
          <cell r="I552" t="str">
            <v>0000</v>
          </cell>
          <cell r="J552" t="str">
            <v>08/18/2000</v>
          </cell>
          <cell r="K552" t="str">
            <v>00/00/0000</v>
          </cell>
        </row>
        <row r="553">
          <cell r="A553" t="str">
            <v>8967</v>
          </cell>
          <cell r="B553" t="str">
            <v>VETERANS HOME OF CA-GLAVC</v>
          </cell>
          <cell r="C553" t="str">
            <v>0808</v>
          </cell>
          <cell r="D553" t="str">
            <v>GENERAL GOVERNMENT</v>
          </cell>
          <cell r="E553" t="str">
            <v/>
          </cell>
          <cell r="F553" t="str">
            <v>0000</v>
          </cell>
          <cell r="G553" t="str">
            <v>0000</v>
          </cell>
          <cell r="H553" t="str">
            <v>0000</v>
          </cell>
          <cell r="I553" t="str">
            <v>0000</v>
          </cell>
          <cell r="J553" t="str">
            <v>99/99/9999</v>
          </cell>
          <cell r="K553" t="str">
            <v>00/00/0000</v>
          </cell>
        </row>
        <row r="554">
          <cell r="A554" t="str">
            <v>8970</v>
          </cell>
          <cell r="B554" t="str">
            <v>VIETNAM VETS MEMORIAL COMM</v>
          </cell>
          <cell r="C554" t="str">
            <v>0808</v>
          </cell>
          <cell r="D554" t="str">
            <v>GENERAL GOVERNMENT</v>
          </cell>
          <cell r="E554" t="str">
            <v/>
          </cell>
          <cell r="F554" t="str">
            <v>0000</v>
          </cell>
          <cell r="G554" t="str">
            <v>0000</v>
          </cell>
          <cell r="H554" t="str">
            <v>0000</v>
          </cell>
          <cell r="I554" t="str">
            <v>0000</v>
          </cell>
          <cell r="J554" t="str">
            <v>10/24/1995</v>
          </cell>
          <cell r="K554" t="str">
            <v>00/00/0000</v>
          </cell>
        </row>
        <row r="555">
          <cell r="A555" t="str">
            <v>8975</v>
          </cell>
          <cell r="B555" t="str">
            <v>VETERANS MEMORIAL COMMISSION</v>
          </cell>
          <cell r="C555" t="str">
            <v>0808</v>
          </cell>
          <cell r="D555" t="str">
            <v>GENERAL GOVERNMENT</v>
          </cell>
          <cell r="E555" t="str">
            <v/>
          </cell>
          <cell r="F555" t="str">
            <v>0000</v>
          </cell>
          <cell r="G555" t="str">
            <v>0000</v>
          </cell>
          <cell r="H555" t="str">
            <v>0000</v>
          </cell>
          <cell r="I555" t="str">
            <v>0000</v>
          </cell>
          <cell r="J555" t="str">
            <v>10/24/1995</v>
          </cell>
          <cell r="K555" t="str">
            <v>00/00/0000</v>
          </cell>
        </row>
        <row r="556">
          <cell r="A556" t="str">
            <v>9010</v>
          </cell>
          <cell r="B556" t="str">
            <v>TAX RELIEF</v>
          </cell>
          <cell r="C556" t="str">
            <v>0808</v>
          </cell>
          <cell r="D556" t="str">
            <v>GENERAL GOVERNMENT</v>
          </cell>
          <cell r="E556" t="str">
            <v/>
          </cell>
          <cell r="F556" t="str">
            <v>0000</v>
          </cell>
          <cell r="G556" t="str">
            <v>0000</v>
          </cell>
          <cell r="H556" t="str">
            <v>0000</v>
          </cell>
          <cell r="I556" t="str">
            <v>0000</v>
          </cell>
          <cell r="J556" t="str">
            <v>99/99/9999</v>
          </cell>
          <cell r="K556" t="str">
            <v>00/00/0000</v>
          </cell>
        </row>
        <row r="557">
          <cell r="A557" t="str">
            <v>9020</v>
          </cell>
          <cell r="B557" t="str">
            <v>REVENUE DISTRIBUTION</v>
          </cell>
          <cell r="C557" t="str">
            <v>0808</v>
          </cell>
          <cell r="D557" t="str">
            <v>GENERAL GOVERNMENT</v>
          </cell>
          <cell r="E557" t="str">
            <v/>
          </cell>
          <cell r="F557" t="str">
            <v>0000</v>
          </cell>
          <cell r="G557" t="str">
            <v>0000</v>
          </cell>
          <cell r="H557" t="str">
            <v>0000</v>
          </cell>
          <cell r="I557" t="str">
            <v>0000</v>
          </cell>
          <cell r="J557" t="str">
            <v>99/99/9999</v>
          </cell>
          <cell r="K557" t="str">
            <v>00/00/0000</v>
          </cell>
        </row>
        <row r="558">
          <cell r="A558" t="str">
            <v>9030</v>
          </cell>
          <cell r="B558" t="str">
            <v>DEBT SERVICE</v>
          </cell>
          <cell r="C558" t="str">
            <v>0808</v>
          </cell>
          <cell r="D558" t="str">
            <v>GENERAL GOVERNMENT</v>
          </cell>
          <cell r="E558" t="str">
            <v/>
          </cell>
          <cell r="F558" t="str">
            <v>0000</v>
          </cell>
          <cell r="G558" t="str">
            <v>0000</v>
          </cell>
          <cell r="H558" t="str">
            <v>0000</v>
          </cell>
          <cell r="I558" t="str">
            <v>0000</v>
          </cell>
          <cell r="J558" t="str">
            <v>04/04/1984</v>
          </cell>
          <cell r="K558" t="str">
            <v>00/00/0000</v>
          </cell>
        </row>
        <row r="559">
          <cell r="A559" t="str">
            <v>9035</v>
          </cell>
          <cell r="B559" t="str">
            <v>STATEWIDE DISTRIBUTED COSTS</v>
          </cell>
          <cell r="C559" t="str">
            <v>0808</v>
          </cell>
          <cell r="D559" t="str">
            <v>GENERAL GOVERNMENT</v>
          </cell>
          <cell r="E559" t="str">
            <v/>
          </cell>
          <cell r="F559" t="str">
            <v>0000</v>
          </cell>
          <cell r="G559" t="str">
            <v>0000</v>
          </cell>
          <cell r="H559" t="str">
            <v>0000</v>
          </cell>
          <cell r="I559" t="str">
            <v>0000</v>
          </cell>
          <cell r="J559" t="str">
            <v>06/13/1988</v>
          </cell>
          <cell r="K559" t="str">
            <v>00/00/0000</v>
          </cell>
        </row>
        <row r="560">
          <cell r="A560" t="str">
            <v>9040</v>
          </cell>
          <cell r="B560" t="str">
            <v>UNCLASSIFIED</v>
          </cell>
          <cell r="C560" t="str">
            <v>0808</v>
          </cell>
          <cell r="D560" t="str">
            <v>GENERAL GOVERNMENT</v>
          </cell>
          <cell r="E560" t="str">
            <v/>
          </cell>
          <cell r="F560" t="str">
            <v>0000</v>
          </cell>
          <cell r="G560" t="str">
            <v>0000</v>
          </cell>
          <cell r="H560" t="str">
            <v>0000</v>
          </cell>
          <cell r="I560" t="str">
            <v>0000</v>
          </cell>
          <cell r="J560" t="str">
            <v>99/99/9999</v>
          </cell>
          <cell r="K560" t="str">
            <v>00/00/0000</v>
          </cell>
        </row>
        <row r="561">
          <cell r="A561" t="str">
            <v>9050</v>
          </cell>
          <cell r="B561" t="str">
            <v>UNALLOCATED</v>
          </cell>
          <cell r="C561" t="str">
            <v>0808</v>
          </cell>
          <cell r="D561" t="str">
            <v>GENERAL GOVERNMENT</v>
          </cell>
          <cell r="E561" t="str">
            <v/>
          </cell>
          <cell r="F561" t="str">
            <v>0000</v>
          </cell>
          <cell r="G561" t="str">
            <v>0000</v>
          </cell>
          <cell r="H561" t="str">
            <v>0000</v>
          </cell>
          <cell r="I561" t="str">
            <v>0000</v>
          </cell>
          <cell r="J561" t="str">
            <v>99/99/9999</v>
          </cell>
          <cell r="K561" t="str">
            <v>00/00/0000</v>
          </cell>
        </row>
        <row r="562">
          <cell r="A562" t="str">
            <v>9060</v>
          </cell>
          <cell r="B562" t="str">
            <v>SAVINGS</v>
          </cell>
          <cell r="C562" t="str">
            <v>0808</v>
          </cell>
          <cell r="D562" t="str">
            <v>GENERAL GOVERNMENT</v>
          </cell>
          <cell r="E562" t="str">
            <v/>
          </cell>
          <cell r="F562" t="str">
            <v>0000</v>
          </cell>
          <cell r="G562" t="str">
            <v>0000</v>
          </cell>
          <cell r="H562" t="str">
            <v>0000</v>
          </cell>
          <cell r="I562" t="str">
            <v>0000</v>
          </cell>
          <cell r="J562" t="str">
            <v>99/99/9999</v>
          </cell>
          <cell r="K562" t="str">
            <v>00/00/0000</v>
          </cell>
        </row>
        <row r="563">
          <cell r="A563" t="str">
            <v>9100</v>
          </cell>
          <cell r="B563" t="str">
            <v>GENERAL TAX RELIEF</v>
          </cell>
          <cell r="C563" t="str">
            <v>0808</v>
          </cell>
          <cell r="D563" t="str">
            <v>GENERAL GOVERNMENT</v>
          </cell>
          <cell r="E563" t="str">
            <v/>
          </cell>
          <cell r="F563" t="str">
            <v>0000</v>
          </cell>
          <cell r="G563" t="str">
            <v>0000</v>
          </cell>
          <cell r="H563" t="str">
            <v>0000</v>
          </cell>
          <cell r="I563" t="str">
            <v>0000</v>
          </cell>
          <cell r="J563" t="str">
            <v>01/22/2010</v>
          </cell>
          <cell r="K563" t="str">
            <v>00/00/0000</v>
          </cell>
        </row>
        <row r="564">
          <cell r="A564" t="str">
            <v>9110</v>
          </cell>
          <cell r="B564" t="str">
            <v>SENIOR CITIZENS PROP TAX ASSIS</v>
          </cell>
          <cell r="C564" t="str">
            <v>0808</v>
          </cell>
          <cell r="D564" t="str">
            <v>GENERAL GOVERNMENT</v>
          </cell>
          <cell r="E564" t="str">
            <v/>
          </cell>
          <cell r="F564" t="str">
            <v>0000</v>
          </cell>
          <cell r="G564" t="str">
            <v>0000</v>
          </cell>
          <cell r="H564" t="str">
            <v>0000</v>
          </cell>
          <cell r="I564" t="str">
            <v>0000</v>
          </cell>
          <cell r="J564" t="str">
            <v>01/22/2010</v>
          </cell>
          <cell r="K564" t="str">
            <v>00/00/0000</v>
          </cell>
        </row>
        <row r="565">
          <cell r="A565" t="str">
            <v>9120</v>
          </cell>
          <cell r="B565" t="str">
            <v>SENIOR CITIZENS PROP TAX DEFER</v>
          </cell>
          <cell r="C565" t="str">
            <v>0808</v>
          </cell>
          <cell r="D565" t="str">
            <v>GENERAL GOVERNMENT</v>
          </cell>
          <cell r="E565" t="str">
            <v/>
          </cell>
          <cell r="F565" t="str">
            <v>0000</v>
          </cell>
          <cell r="G565" t="str">
            <v>0000</v>
          </cell>
          <cell r="H565" t="str">
            <v>0000</v>
          </cell>
          <cell r="I565" t="str">
            <v>0000</v>
          </cell>
          <cell r="J565" t="str">
            <v>01/22/2010</v>
          </cell>
          <cell r="K565" t="str">
            <v>00/00/0000</v>
          </cell>
        </row>
        <row r="566">
          <cell r="A566" t="str">
            <v>9130</v>
          </cell>
          <cell r="B566" t="str">
            <v>SENIOR CITIZENS RENT TAX ASSIS</v>
          </cell>
          <cell r="C566" t="str">
            <v>0808</v>
          </cell>
          <cell r="D566" t="str">
            <v>GENERAL GOVERNMENT</v>
          </cell>
          <cell r="E566" t="str">
            <v/>
          </cell>
          <cell r="F566" t="str">
            <v>0000</v>
          </cell>
          <cell r="G566" t="str">
            <v>0000</v>
          </cell>
          <cell r="H566" t="str">
            <v>0000</v>
          </cell>
          <cell r="I566" t="str">
            <v>0000</v>
          </cell>
          <cell r="J566" t="str">
            <v>01/22/2010</v>
          </cell>
          <cell r="K566" t="str">
            <v>00/00/0000</v>
          </cell>
        </row>
        <row r="567">
          <cell r="A567" t="str">
            <v>9140</v>
          </cell>
          <cell r="B567" t="str">
            <v>PERSONAL PROPERTY TAX RELIEF</v>
          </cell>
          <cell r="C567" t="str">
            <v>0808</v>
          </cell>
          <cell r="D567" t="str">
            <v>GENERAL GOVERNMENT</v>
          </cell>
          <cell r="E567" t="str">
            <v/>
          </cell>
          <cell r="F567" t="str">
            <v>0000</v>
          </cell>
          <cell r="G567" t="str">
            <v>0000</v>
          </cell>
          <cell r="H567" t="str">
            <v>0000</v>
          </cell>
          <cell r="I567" t="str">
            <v>0000</v>
          </cell>
          <cell r="J567" t="str">
            <v>01/22/2010</v>
          </cell>
          <cell r="K567" t="str">
            <v>00/00/0000</v>
          </cell>
        </row>
        <row r="568">
          <cell r="A568" t="str">
            <v>9150</v>
          </cell>
          <cell r="B568" t="str">
            <v>HOMEOWNERS PROP TAX RELIEF</v>
          </cell>
          <cell r="C568" t="str">
            <v>0808</v>
          </cell>
          <cell r="D568" t="str">
            <v>GENERAL GOVERNMENT</v>
          </cell>
          <cell r="E568" t="str">
            <v/>
          </cell>
          <cell r="F568" t="str">
            <v>0000</v>
          </cell>
          <cell r="G568" t="str">
            <v>0000</v>
          </cell>
          <cell r="H568" t="str">
            <v>0000</v>
          </cell>
          <cell r="I568" t="str">
            <v>0000</v>
          </cell>
          <cell r="J568" t="str">
            <v>01/22/2010</v>
          </cell>
          <cell r="K568" t="str">
            <v>00/00/0000</v>
          </cell>
        </row>
        <row r="569">
          <cell r="A569" t="str">
            <v>9160</v>
          </cell>
          <cell r="B569" t="str">
            <v>SUBVENTIONS FOR OPEN SPACE</v>
          </cell>
          <cell r="C569" t="str">
            <v>0808</v>
          </cell>
          <cell r="D569" t="str">
            <v>GENERAL GOVERNMENT</v>
          </cell>
          <cell r="E569" t="str">
            <v/>
          </cell>
          <cell r="F569" t="str">
            <v>0000</v>
          </cell>
          <cell r="G569" t="str">
            <v>0000</v>
          </cell>
          <cell r="H569" t="str">
            <v>0000</v>
          </cell>
          <cell r="I569" t="str">
            <v>0000</v>
          </cell>
          <cell r="J569" t="str">
            <v>01/22/2010</v>
          </cell>
          <cell r="K569" t="str">
            <v>00/00/0000</v>
          </cell>
        </row>
        <row r="570">
          <cell r="A570" t="str">
            <v>9170</v>
          </cell>
          <cell r="B570" t="str">
            <v>PAY LOC GOV SA/PR TAX REV LOSS</v>
          </cell>
          <cell r="C570" t="str">
            <v>0808</v>
          </cell>
          <cell r="D570" t="str">
            <v>GENERAL GOVERNMENT</v>
          </cell>
          <cell r="E570" t="str">
            <v/>
          </cell>
          <cell r="F570" t="str">
            <v>0000</v>
          </cell>
          <cell r="G570" t="str">
            <v>0000</v>
          </cell>
          <cell r="H570" t="str">
            <v>0000</v>
          </cell>
          <cell r="I570" t="str">
            <v>0000</v>
          </cell>
          <cell r="J570" t="str">
            <v>01/22/2010</v>
          </cell>
          <cell r="K570" t="str">
            <v>00/00/0000</v>
          </cell>
        </row>
        <row r="571">
          <cell r="A571" t="str">
            <v>9180</v>
          </cell>
          <cell r="B571" t="str">
            <v>RENTERS TAX RELIEF</v>
          </cell>
          <cell r="C571" t="str">
            <v>0808</v>
          </cell>
          <cell r="D571" t="str">
            <v>GENERAL GOVERNMENT</v>
          </cell>
          <cell r="E571" t="str">
            <v/>
          </cell>
          <cell r="F571" t="str">
            <v>0000</v>
          </cell>
          <cell r="G571" t="str">
            <v>0000</v>
          </cell>
          <cell r="H571" t="str">
            <v>0000</v>
          </cell>
          <cell r="I571" t="str">
            <v>0000</v>
          </cell>
          <cell r="J571" t="str">
            <v>01/22/2010</v>
          </cell>
          <cell r="K571" t="str">
            <v>00/00/0000</v>
          </cell>
        </row>
        <row r="572">
          <cell r="A572" t="str">
            <v>9190</v>
          </cell>
          <cell r="B572" t="str">
            <v>SUBSTANDARD HOUSING</v>
          </cell>
          <cell r="C572" t="str">
            <v>0808</v>
          </cell>
          <cell r="D572" t="str">
            <v>GENERAL GOVERNMENT</v>
          </cell>
          <cell r="E572" t="str">
            <v/>
          </cell>
          <cell r="F572" t="str">
            <v>0000</v>
          </cell>
          <cell r="G572" t="str">
            <v>0000</v>
          </cell>
          <cell r="H572" t="str">
            <v>0000</v>
          </cell>
          <cell r="I572" t="str">
            <v>0000</v>
          </cell>
          <cell r="J572" t="str">
            <v>01/22/2010</v>
          </cell>
          <cell r="K572" t="str">
            <v>00/00/0000</v>
          </cell>
        </row>
        <row r="573">
          <cell r="A573" t="str">
            <v>9200</v>
          </cell>
          <cell r="B573" t="str">
            <v>ALTERN ENERGY TAX CR REFUND</v>
          </cell>
          <cell r="C573" t="str">
            <v>0808</v>
          </cell>
          <cell r="D573" t="str">
            <v>GENERAL GOVERNMENT</v>
          </cell>
          <cell r="E573" t="str">
            <v/>
          </cell>
          <cell r="F573" t="str">
            <v>0000</v>
          </cell>
          <cell r="G573" t="str">
            <v>0000</v>
          </cell>
          <cell r="H573" t="str">
            <v>0000</v>
          </cell>
          <cell r="I573" t="str">
            <v>0000</v>
          </cell>
          <cell r="J573" t="str">
            <v>01/22/2010</v>
          </cell>
          <cell r="K573" t="str">
            <v>00/00/0000</v>
          </cell>
        </row>
        <row r="574">
          <cell r="A574" t="str">
            <v>9210</v>
          </cell>
          <cell r="B574" t="str">
            <v>PROP 13 FISCAL RELIEF LOC GOVT</v>
          </cell>
          <cell r="C574" t="str">
            <v>0808</v>
          </cell>
          <cell r="D574" t="str">
            <v>GENERAL GOVERNMENT</v>
          </cell>
          <cell r="E574" t="str">
            <v/>
          </cell>
          <cell r="F574" t="str">
            <v>0000</v>
          </cell>
          <cell r="G574" t="str">
            <v>0000</v>
          </cell>
          <cell r="H574" t="str">
            <v>0000</v>
          </cell>
          <cell r="I574" t="str">
            <v>0000</v>
          </cell>
          <cell r="J574" t="str">
            <v>01/22/2010</v>
          </cell>
          <cell r="K574" t="str">
            <v>00/00/0000</v>
          </cell>
        </row>
        <row r="575">
          <cell r="A575" t="str">
            <v>9285</v>
          </cell>
          <cell r="B575" t="str">
            <v>TRIAL COURT SECURITY</v>
          </cell>
          <cell r="C575" t="str">
            <v>0808</v>
          </cell>
          <cell r="D575" t="str">
            <v>GENERAL GOVERNMENT</v>
          </cell>
          <cell r="E575" t="str">
            <v/>
          </cell>
          <cell r="F575" t="str">
            <v>0000</v>
          </cell>
          <cell r="G575" t="str">
            <v>0000</v>
          </cell>
          <cell r="H575" t="str">
            <v>0000</v>
          </cell>
          <cell r="I575" t="str">
            <v>0000</v>
          </cell>
          <cell r="J575" t="str">
            <v>08/12/2015</v>
          </cell>
          <cell r="K575" t="str">
            <v>00/00/0000</v>
          </cell>
        </row>
        <row r="576">
          <cell r="A576" t="str">
            <v>9286</v>
          </cell>
          <cell r="B576" t="str">
            <v>TRIAL COURT SECURITY-JUDGESHIP</v>
          </cell>
          <cell r="C576" t="str">
            <v>0808</v>
          </cell>
          <cell r="D576" t="str">
            <v>GENERAL GOVERNMENT</v>
          </cell>
          <cell r="E576" t="str">
            <v/>
          </cell>
          <cell r="F576" t="str">
            <v>0000</v>
          </cell>
          <cell r="G576" t="str">
            <v>0000</v>
          </cell>
          <cell r="H576" t="str">
            <v>0000</v>
          </cell>
          <cell r="I576" t="str">
            <v>0000</v>
          </cell>
          <cell r="J576" t="str">
            <v>09/07/2018</v>
          </cell>
          <cell r="K576" t="str">
            <v>00/00/0000</v>
          </cell>
        </row>
        <row r="577">
          <cell r="A577" t="str">
            <v>9300</v>
          </cell>
          <cell r="B577" t="str">
            <v>PAYMENT TO COUNTIES-HOMICIDE</v>
          </cell>
          <cell r="C577" t="str">
            <v>0808</v>
          </cell>
          <cell r="D577" t="str">
            <v>GENERAL GOVERNMENT</v>
          </cell>
          <cell r="E577" t="str">
            <v/>
          </cell>
          <cell r="F577" t="str">
            <v>0000</v>
          </cell>
          <cell r="G577" t="str">
            <v>0000</v>
          </cell>
          <cell r="H577" t="str">
            <v>0000</v>
          </cell>
          <cell r="I577" t="str">
            <v>0000</v>
          </cell>
          <cell r="J577" t="str">
            <v>08/25/2010</v>
          </cell>
          <cell r="K577" t="str">
            <v>00/00/0000</v>
          </cell>
        </row>
        <row r="578">
          <cell r="A578" t="str">
            <v>9350</v>
          </cell>
          <cell r="B578" t="str">
            <v>SHARED REVENUES</v>
          </cell>
          <cell r="C578" t="str">
            <v>0830</v>
          </cell>
          <cell r="D578" t="str">
            <v>TRANSPORTATION</v>
          </cell>
          <cell r="E578" t="str">
            <v/>
          </cell>
          <cell r="F578" t="str">
            <v>0000</v>
          </cell>
          <cell r="G578" t="str">
            <v>0000</v>
          </cell>
          <cell r="H578" t="str">
            <v>0000</v>
          </cell>
          <cell r="I578" t="str">
            <v>0000</v>
          </cell>
          <cell r="J578" t="str">
            <v>10/28/2016</v>
          </cell>
          <cell r="K578" t="str">
            <v>00/00/0000</v>
          </cell>
        </row>
        <row r="579">
          <cell r="A579" t="str">
            <v>9380</v>
          </cell>
          <cell r="B579" t="str">
            <v>APPORT OF OFF-HIGHWAY LIC FEES</v>
          </cell>
          <cell r="C579" t="str">
            <v>0820</v>
          </cell>
          <cell r="D579" t="str">
            <v>RESOURCES</v>
          </cell>
          <cell r="E579" t="str">
            <v/>
          </cell>
          <cell r="F579" t="str">
            <v>0000</v>
          </cell>
          <cell r="G579" t="str">
            <v>0000</v>
          </cell>
          <cell r="H579" t="str">
            <v>0000</v>
          </cell>
          <cell r="I579" t="str">
            <v>0000</v>
          </cell>
          <cell r="J579" t="str">
            <v>03/05/2009</v>
          </cell>
          <cell r="K579" t="str">
            <v>00/00/0000</v>
          </cell>
        </row>
        <row r="580">
          <cell r="A580" t="str">
            <v>9390</v>
          </cell>
          <cell r="B580" t="str">
            <v>APPT FED RCPT FLOOD CTL LANDS</v>
          </cell>
          <cell r="C580" t="str">
            <v>0808</v>
          </cell>
          <cell r="D580" t="str">
            <v>GENERAL GOVERNMENT</v>
          </cell>
          <cell r="E580" t="str">
            <v/>
          </cell>
          <cell r="F580" t="str">
            <v>0000</v>
          </cell>
          <cell r="G580" t="str">
            <v>0000</v>
          </cell>
          <cell r="H580" t="str">
            <v>0000</v>
          </cell>
          <cell r="I580" t="str">
            <v>0000</v>
          </cell>
          <cell r="J580" t="str">
            <v>07/11/2006</v>
          </cell>
          <cell r="K580" t="str">
            <v>00/00/0000</v>
          </cell>
        </row>
        <row r="581">
          <cell r="A581" t="str">
            <v>9400</v>
          </cell>
          <cell r="B581" t="str">
            <v>APPT FED RECPT FR FOREST RESV</v>
          </cell>
          <cell r="C581" t="str">
            <v>0808</v>
          </cell>
          <cell r="D581" t="str">
            <v>GENERAL GOVERNMENT</v>
          </cell>
          <cell r="E581" t="str">
            <v/>
          </cell>
          <cell r="F581" t="str">
            <v>0000</v>
          </cell>
          <cell r="G581" t="str">
            <v>0000</v>
          </cell>
          <cell r="H581" t="str">
            <v>0000</v>
          </cell>
          <cell r="I581" t="str">
            <v>0000</v>
          </cell>
          <cell r="J581" t="str">
            <v>07/11/2006</v>
          </cell>
          <cell r="K581" t="str">
            <v>00/00/0000</v>
          </cell>
        </row>
        <row r="582">
          <cell r="A582" t="str">
            <v>9410</v>
          </cell>
          <cell r="B582" t="str">
            <v>APPT OF FED RCPT GRAZING LAND</v>
          </cell>
          <cell r="C582" t="str">
            <v>0808</v>
          </cell>
          <cell r="D582" t="str">
            <v>GENERAL GOVERNMENT</v>
          </cell>
          <cell r="E582" t="str">
            <v/>
          </cell>
          <cell r="F582" t="str">
            <v>0000</v>
          </cell>
          <cell r="G582" t="str">
            <v>0000</v>
          </cell>
          <cell r="H582" t="str">
            <v>0000</v>
          </cell>
          <cell r="I582" t="str">
            <v>0000</v>
          </cell>
          <cell r="J582" t="str">
            <v>07/11/2006</v>
          </cell>
          <cell r="K582" t="str">
            <v>00/00/0000</v>
          </cell>
        </row>
        <row r="583">
          <cell r="A583" t="str">
            <v>9420</v>
          </cell>
          <cell r="B583" t="str">
            <v>APPT FED POTASH LEASE RENTALS</v>
          </cell>
          <cell r="C583" t="str">
            <v>0808</v>
          </cell>
          <cell r="D583" t="str">
            <v>GENERAL GOVERNMENT</v>
          </cell>
          <cell r="E583" t="str">
            <v/>
          </cell>
          <cell r="F583" t="str">
            <v>0000</v>
          </cell>
          <cell r="G583" t="str">
            <v>0000</v>
          </cell>
          <cell r="H583" t="str">
            <v>0000</v>
          </cell>
          <cell r="I583" t="str">
            <v>0000</v>
          </cell>
          <cell r="J583" t="str">
            <v>07/11/2006</v>
          </cell>
          <cell r="K583" t="str">
            <v>00/00/0000</v>
          </cell>
        </row>
        <row r="584">
          <cell r="A584" t="str">
            <v>9430</v>
          </cell>
          <cell r="B584" t="str">
            <v>APPT OF MTR VEH LICENSE FEES</v>
          </cell>
          <cell r="C584" t="str">
            <v>0808</v>
          </cell>
          <cell r="D584" t="str">
            <v>GENERAL GOVERNMENT</v>
          </cell>
          <cell r="E584" t="str">
            <v/>
          </cell>
          <cell r="F584" t="str">
            <v>0000</v>
          </cell>
          <cell r="G584" t="str">
            <v>0000</v>
          </cell>
          <cell r="H584" t="str">
            <v>0000</v>
          </cell>
          <cell r="I584" t="str">
            <v>0000</v>
          </cell>
          <cell r="J584" t="str">
            <v>07/11/2006</v>
          </cell>
          <cell r="K584" t="str">
            <v>00/00/0000</v>
          </cell>
        </row>
        <row r="585">
          <cell r="A585" t="str">
            <v>9440</v>
          </cell>
          <cell r="B585" t="str">
            <v>APPT OF CIGARETTE TAX</v>
          </cell>
          <cell r="C585" t="str">
            <v>0808</v>
          </cell>
          <cell r="D585" t="str">
            <v>GENERAL GOVERNMENT</v>
          </cell>
          <cell r="E585" t="str">
            <v/>
          </cell>
          <cell r="F585" t="str">
            <v>0000</v>
          </cell>
          <cell r="G585" t="str">
            <v>0000</v>
          </cell>
          <cell r="H585" t="str">
            <v>0000</v>
          </cell>
          <cell r="I585" t="str">
            <v>0000</v>
          </cell>
          <cell r="J585" t="str">
            <v>04/04/1984</v>
          </cell>
          <cell r="K585" t="str">
            <v>00/00/0000</v>
          </cell>
        </row>
        <row r="586">
          <cell r="A586" t="str">
            <v>9460</v>
          </cell>
          <cell r="B586" t="str">
            <v>APPT OF TIDELAND REVENUES</v>
          </cell>
          <cell r="C586" t="str">
            <v>0808</v>
          </cell>
          <cell r="D586" t="str">
            <v>GENERAL GOVERNMENT</v>
          </cell>
          <cell r="E586" t="str">
            <v/>
          </cell>
          <cell r="F586" t="str">
            <v>0000</v>
          </cell>
          <cell r="G586" t="str">
            <v>0000</v>
          </cell>
          <cell r="H586" t="str">
            <v>0000</v>
          </cell>
          <cell r="I586" t="str">
            <v>0000</v>
          </cell>
          <cell r="J586" t="str">
            <v>07/11/2006</v>
          </cell>
          <cell r="K586" t="str">
            <v>00/00/0000</v>
          </cell>
        </row>
        <row r="587">
          <cell r="A587" t="str">
            <v>9480</v>
          </cell>
          <cell r="B587" t="str">
            <v>APPT FOR COUNTY ROADS</v>
          </cell>
          <cell r="C587" t="str">
            <v>0808</v>
          </cell>
          <cell r="D587" t="str">
            <v>GENERAL GOVERNMENT</v>
          </cell>
          <cell r="E587" t="str">
            <v/>
          </cell>
          <cell r="F587" t="str">
            <v>0000</v>
          </cell>
          <cell r="G587" t="str">
            <v>0000</v>
          </cell>
          <cell r="H587" t="str">
            <v>0000</v>
          </cell>
          <cell r="I587" t="str">
            <v>0000</v>
          </cell>
          <cell r="J587" t="str">
            <v>04/04/1984</v>
          </cell>
          <cell r="K587" t="str">
            <v>00/00/0000</v>
          </cell>
        </row>
        <row r="588">
          <cell r="A588" t="str">
            <v>9490</v>
          </cell>
          <cell r="B588" t="str">
            <v>APPORT FOR CITY STREETS</v>
          </cell>
          <cell r="C588" t="str">
            <v>0808</v>
          </cell>
          <cell r="D588" t="str">
            <v>GENERAL GOVERNMENT</v>
          </cell>
          <cell r="E588" t="str">
            <v/>
          </cell>
          <cell r="F588" t="str">
            <v>0000</v>
          </cell>
          <cell r="G588" t="str">
            <v>0000</v>
          </cell>
          <cell r="H588" t="str">
            <v>0000</v>
          </cell>
          <cell r="I588" t="str">
            <v>0000</v>
          </cell>
          <cell r="J588" t="str">
            <v>04/04/1984</v>
          </cell>
          <cell r="K588" t="str">
            <v>00/00/0000</v>
          </cell>
        </row>
        <row r="589">
          <cell r="A589" t="str">
            <v>9500</v>
          </cell>
          <cell r="B589" t="str">
            <v>APPT COUNTY ROADS/CITY STREETS</v>
          </cell>
          <cell r="C589" t="str">
            <v>0830</v>
          </cell>
          <cell r="D589" t="str">
            <v>TRANSPORTATION</v>
          </cell>
          <cell r="E589" t="str">
            <v/>
          </cell>
          <cell r="F589" t="str">
            <v>0000</v>
          </cell>
          <cell r="G589" t="str">
            <v>0000</v>
          </cell>
          <cell r="H589" t="str">
            <v>0000</v>
          </cell>
          <cell r="I589" t="str">
            <v>0000</v>
          </cell>
          <cell r="J589" t="str">
            <v>10/28/2016</v>
          </cell>
          <cell r="K589" t="str">
            <v>00/00/0000</v>
          </cell>
        </row>
        <row r="590">
          <cell r="A590" t="str">
            <v>9505</v>
          </cell>
          <cell r="B590" t="str">
            <v>APPT FOR STREETS AND HIGHWAY</v>
          </cell>
          <cell r="C590" t="str">
            <v>0808</v>
          </cell>
          <cell r="D590" t="str">
            <v>GENERAL GOVERNMENT</v>
          </cell>
          <cell r="E590" t="str">
            <v/>
          </cell>
          <cell r="F590" t="str">
            <v>0000</v>
          </cell>
          <cell r="G590" t="str">
            <v>0000</v>
          </cell>
          <cell r="H590" t="str">
            <v>0000</v>
          </cell>
          <cell r="I590" t="str">
            <v>0000</v>
          </cell>
          <cell r="J590" t="str">
            <v>07/11/2006</v>
          </cell>
          <cell r="K590" t="str">
            <v>00/00/0000</v>
          </cell>
        </row>
        <row r="591">
          <cell r="A591" t="str">
            <v>9515</v>
          </cell>
          <cell r="B591" t="str">
            <v>APPT LOCAL AGENCY REIMB</v>
          </cell>
          <cell r="C591" t="str">
            <v>0808</v>
          </cell>
          <cell r="D591" t="str">
            <v>GENERAL GOVERNMENT</v>
          </cell>
          <cell r="E591" t="str">
            <v/>
          </cell>
          <cell r="F591" t="str">
            <v>0000</v>
          </cell>
          <cell r="G591" t="str">
            <v>0000</v>
          </cell>
          <cell r="H591" t="str">
            <v>0000</v>
          </cell>
          <cell r="I591" t="str">
            <v>0000</v>
          </cell>
          <cell r="J591" t="str">
            <v>07/11/2006</v>
          </cell>
          <cell r="K591" t="str">
            <v>00/00/0000</v>
          </cell>
        </row>
        <row r="592">
          <cell r="A592" t="str">
            <v>9520</v>
          </cell>
          <cell r="B592" t="str">
            <v>APPT OF GEOTHERMAL RESOURCES</v>
          </cell>
          <cell r="C592" t="str">
            <v>0808</v>
          </cell>
          <cell r="D592" t="str">
            <v>GENERAL GOVERNMENT</v>
          </cell>
          <cell r="E592" t="str">
            <v/>
          </cell>
          <cell r="F592" t="str">
            <v>0000</v>
          </cell>
          <cell r="G592" t="str">
            <v>0000</v>
          </cell>
          <cell r="H592" t="str">
            <v>0000</v>
          </cell>
          <cell r="I592" t="str">
            <v>0000</v>
          </cell>
          <cell r="J592" t="str">
            <v>07/11/2006</v>
          </cell>
          <cell r="K592" t="str">
            <v>00/00/0000</v>
          </cell>
        </row>
        <row r="593">
          <cell r="A593" t="str">
            <v>9535</v>
          </cell>
          <cell r="B593" t="str">
            <v>APPORTIONMENT OF LOCAL</v>
          </cell>
          <cell r="C593" t="str">
            <v>0830</v>
          </cell>
          <cell r="D593" t="str">
            <v>TRANSPORTATION</v>
          </cell>
          <cell r="E593" t="str">
            <v/>
          </cell>
          <cell r="F593" t="str">
            <v>0000</v>
          </cell>
          <cell r="G593" t="str">
            <v>0000</v>
          </cell>
          <cell r="H593" t="str">
            <v>0000</v>
          </cell>
          <cell r="I593" t="str">
            <v>0000</v>
          </cell>
          <cell r="J593" t="str">
            <v>10/28/2016</v>
          </cell>
          <cell r="K593" t="str">
            <v>00/00/0000</v>
          </cell>
        </row>
        <row r="594">
          <cell r="A594" t="str">
            <v>9540</v>
          </cell>
          <cell r="B594" t="str">
            <v>FEDERAL REVENUE SHARING</v>
          </cell>
          <cell r="C594" t="str">
            <v>0808</v>
          </cell>
          <cell r="D594" t="str">
            <v>GENERAL GOVERNMENT</v>
          </cell>
          <cell r="E594" t="str">
            <v/>
          </cell>
          <cell r="F594" t="str">
            <v>0000</v>
          </cell>
          <cell r="G594" t="str">
            <v>0000</v>
          </cell>
          <cell r="H594" t="str">
            <v>0000</v>
          </cell>
          <cell r="I594" t="str">
            <v>0000</v>
          </cell>
          <cell r="J594" t="str">
            <v>04/04/1984</v>
          </cell>
          <cell r="K594" t="str">
            <v>00/00/0000</v>
          </cell>
        </row>
        <row r="595">
          <cell r="A595" t="str">
            <v>9590</v>
          </cell>
          <cell r="B595" t="str">
            <v>PAYMENT OF PMIA INTEREST</v>
          </cell>
          <cell r="C595" t="str">
            <v>0850</v>
          </cell>
          <cell r="D595" t="str">
            <v>DEBT SERVICE INT &amp; FISCAL CHGS</v>
          </cell>
          <cell r="E595" t="str">
            <v/>
          </cell>
          <cell r="F595" t="str">
            <v>0000</v>
          </cell>
          <cell r="G595" t="str">
            <v>0000</v>
          </cell>
          <cell r="H595" t="str">
            <v>0000</v>
          </cell>
          <cell r="I595" t="str">
            <v>0000</v>
          </cell>
          <cell r="J595" t="str">
            <v>11/06/1993</v>
          </cell>
          <cell r="K595" t="str">
            <v>00/00/0000</v>
          </cell>
        </row>
        <row r="596">
          <cell r="A596" t="str">
            <v>9600</v>
          </cell>
          <cell r="B596" t="str">
            <v>GO BOND &amp; COMM PAP DEBT SVC</v>
          </cell>
          <cell r="C596" t="str">
            <v>0847</v>
          </cell>
          <cell r="D596" t="str">
            <v>BOND INTEREST AND REDEMPTION</v>
          </cell>
          <cell r="E596" t="str">
            <v/>
          </cell>
          <cell r="F596" t="str">
            <v>0000</v>
          </cell>
          <cell r="G596" t="str">
            <v>0000</v>
          </cell>
          <cell r="H596" t="str">
            <v>0000</v>
          </cell>
          <cell r="I596" t="str">
            <v>0000</v>
          </cell>
          <cell r="J596" t="str">
            <v>08/19/2016</v>
          </cell>
          <cell r="K596" t="str">
            <v>00/00/0000</v>
          </cell>
        </row>
        <row r="597">
          <cell r="A597" t="str">
            <v>9610</v>
          </cell>
          <cell r="B597" t="str">
            <v>LEASE-REV NOTES &amp; BONDS</v>
          </cell>
          <cell r="C597" t="str">
            <v>9000</v>
          </cell>
          <cell r="D597" t="str">
            <v>DEBT SERVICE INT &amp; FISCAL CHGS</v>
          </cell>
          <cell r="E597" t="str">
            <v/>
          </cell>
          <cell r="F597" t="str">
            <v>9030</v>
          </cell>
          <cell r="G597" t="str">
            <v>9610</v>
          </cell>
          <cell r="H597" t="str">
            <v>0000</v>
          </cell>
          <cell r="I597" t="str">
            <v>0000</v>
          </cell>
          <cell r="J597" t="str">
            <v>08/19/2016</v>
          </cell>
          <cell r="K597" t="str">
            <v>00/00/0000</v>
          </cell>
        </row>
        <row r="598">
          <cell r="A598" t="str">
            <v>9612</v>
          </cell>
          <cell r="B598" t="str">
            <v>ENHN TOBAC ASSET-BACKED BND</v>
          </cell>
          <cell r="C598" t="str">
            <v>0847</v>
          </cell>
          <cell r="D598" t="str">
            <v>BOND INTEREST AND REDEMPTION</v>
          </cell>
          <cell r="E598" t="str">
            <v>WHEN TOBACCO REVENUE IS SHORT</v>
          </cell>
          <cell r="F598" t="str">
            <v>0000</v>
          </cell>
          <cell r="G598" t="str">
            <v>0000</v>
          </cell>
          <cell r="H598" t="str">
            <v>0000</v>
          </cell>
          <cell r="I598" t="str">
            <v>0000</v>
          </cell>
          <cell r="J598" t="str">
            <v>08/19/2016</v>
          </cell>
          <cell r="K598" t="str">
            <v>00/00/0000</v>
          </cell>
        </row>
        <row r="599">
          <cell r="A599" t="str">
            <v>9613</v>
          </cell>
          <cell r="B599" t="str">
            <v>UNENHANCED TOBACCO BD PROCEEDS</v>
          </cell>
          <cell r="C599" t="str">
            <v>0808</v>
          </cell>
          <cell r="D599" t="str">
            <v>GENERAL GOVERNMENT</v>
          </cell>
          <cell r="E599" t="str">
            <v/>
          </cell>
          <cell r="F599" t="str">
            <v>0000</v>
          </cell>
          <cell r="G599" t="str">
            <v>0000</v>
          </cell>
          <cell r="H599" t="str">
            <v>0000</v>
          </cell>
          <cell r="I599" t="str">
            <v>0000</v>
          </cell>
          <cell r="J599" t="str">
            <v>02/26/2008</v>
          </cell>
          <cell r="K599" t="str">
            <v>00/00/0000</v>
          </cell>
        </row>
        <row r="600">
          <cell r="A600" t="str">
            <v>9618</v>
          </cell>
          <cell r="B600" t="str">
            <v>ECONOMIC RECOVERY FINANCE COMM</v>
          </cell>
          <cell r="C600" t="str">
            <v>0808</v>
          </cell>
          <cell r="D600" t="str">
            <v>GENERAL GOVERNMENT</v>
          </cell>
          <cell r="E600" t="str">
            <v/>
          </cell>
          <cell r="F600" t="str">
            <v>0000</v>
          </cell>
          <cell r="G600" t="str">
            <v>0000</v>
          </cell>
          <cell r="H600" t="str">
            <v>0000</v>
          </cell>
          <cell r="I600" t="str">
            <v>0000</v>
          </cell>
          <cell r="J600" t="str">
            <v>10/28/2005</v>
          </cell>
          <cell r="K600" t="str">
            <v>00/00/0000</v>
          </cell>
        </row>
        <row r="601">
          <cell r="A601" t="str">
            <v>9620</v>
          </cell>
          <cell r="B601" t="str">
            <v>CASH MGMT &amp; BUDGETARY LOANS</v>
          </cell>
          <cell r="C601" t="str">
            <v>0850</v>
          </cell>
          <cell r="D601" t="str">
            <v>DEBT SERVICE INT &amp; FISCAL CHGS</v>
          </cell>
          <cell r="E601" t="str">
            <v/>
          </cell>
          <cell r="F601" t="str">
            <v>0000</v>
          </cell>
          <cell r="G601" t="str">
            <v>0000</v>
          </cell>
          <cell r="H601" t="str">
            <v>0000</v>
          </cell>
          <cell r="I601" t="str">
            <v>0000</v>
          </cell>
          <cell r="J601" t="str">
            <v>08/19/2016</v>
          </cell>
          <cell r="K601" t="str">
            <v>00/00/0000</v>
          </cell>
        </row>
        <row r="602">
          <cell r="A602" t="str">
            <v>9625</v>
          </cell>
          <cell r="B602" t="str">
            <v>INT PYMTS TO FEDERAL GOVT</v>
          </cell>
          <cell r="C602" t="str">
            <v>0846</v>
          </cell>
          <cell r="D602" t="str">
            <v>DEBT SERVICE INT &amp; FISCAL CHGS</v>
          </cell>
          <cell r="E602" t="str">
            <v/>
          </cell>
          <cell r="F602" t="str">
            <v>0000</v>
          </cell>
          <cell r="G602" t="str">
            <v>0000</v>
          </cell>
          <cell r="H602" t="str">
            <v>0000</v>
          </cell>
          <cell r="I602" t="str">
            <v>0000</v>
          </cell>
          <cell r="J602" t="str">
            <v>08/19/2016</v>
          </cell>
          <cell r="K602" t="str">
            <v>00/00/0000</v>
          </cell>
        </row>
        <row r="603">
          <cell r="A603" t="str">
            <v>9632</v>
          </cell>
          <cell r="B603" t="str">
            <v>STATE MANDATED LOCAL COSTS</v>
          </cell>
          <cell r="C603" t="str">
            <v>0808</v>
          </cell>
          <cell r="D603" t="str">
            <v>GENERAL GOVERNMENT</v>
          </cell>
          <cell r="E603" t="str">
            <v/>
          </cell>
          <cell r="F603" t="str">
            <v>0000</v>
          </cell>
          <cell r="G603" t="str">
            <v>0000</v>
          </cell>
          <cell r="H603" t="str">
            <v>0000</v>
          </cell>
          <cell r="I603" t="str">
            <v>0000</v>
          </cell>
          <cell r="J603" t="str">
            <v>99/99/9999</v>
          </cell>
          <cell r="K603" t="str">
            <v>00/00/0000</v>
          </cell>
        </row>
        <row r="604">
          <cell r="A604" t="str">
            <v>9634</v>
          </cell>
          <cell r="B604" t="str">
            <v>GENERAL OBLIGATION BONDS</v>
          </cell>
          <cell r="C604" t="str">
            <v>9000</v>
          </cell>
          <cell r="D604" t="str">
            <v>GENERAL OBLIGATION BONDS</v>
          </cell>
          <cell r="E604" t="str">
            <v/>
          </cell>
          <cell r="F604" t="str">
            <v>9030</v>
          </cell>
          <cell r="G604" t="str">
            <v>9634</v>
          </cell>
          <cell r="H604" t="str">
            <v>0000</v>
          </cell>
          <cell r="I604" t="str">
            <v>0000</v>
          </cell>
          <cell r="J604" t="str">
            <v>06/13/1988</v>
          </cell>
          <cell r="K604" t="str">
            <v>00/00/0000</v>
          </cell>
        </row>
        <row r="605">
          <cell r="A605" t="str">
            <v>9636</v>
          </cell>
          <cell r="B605" t="str">
            <v>MISCELLANEOUS ADJUSTMENTS</v>
          </cell>
          <cell r="C605" t="str">
            <v>9000</v>
          </cell>
          <cell r="D605" t="str">
            <v>MISCELLANEOUS ADJUSTMENTS</v>
          </cell>
          <cell r="E605" t="str">
            <v/>
          </cell>
          <cell r="F605" t="str">
            <v>9030</v>
          </cell>
          <cell r="G605" t="str">
            <v>9636</v>
          </cell>
          <cell r="H605" t="str">
            <v>0000</v>
          </cell>
          <cell r="I605" t="str">
            <v>0000</v>
          </cell>
          <cell r="J605" t="str">
            <v>06/13/1988</v>
          </cell>
          <cell r="K605" t="str">
            <v>00/00/0000</v>
          </cell>
        </row>
        <row r="606">
          <cell r="A606" t="str">
            <v>9650</v>
          </cell>
          <cell r="B606" t="str">
            <v>HEALTH BENEFITS FOR ANNUITANTS</v>
          </cell>
          <cell r="C606" t="str">
            <v>0808</v>
          </cell>
          <cell r="D606" t="str">
            <v>GENERAL GOVERNMENT</v>
          </cell>
          <cell r="E606" t="str">
            <v/>
          </cell>
          <cell r="F606" t="str">
            <v>0000</v>
          </cell>
          <cell r="G606" t="str">
            <v>0000</v>
          </cell>
          <cell r="H606" t="str">
            <v>0000</v>
          </cell>
          <cell r="I606" t="str">
            <v>0000</v>
          </cell>
          <cell r="J606" t="str">
            <v>04/04/1984</v>
          </cell>
          <cell r="K606" t="str">
            <v>00/00/0000</v>
          </cell>
        </row>
        <row r="607">
          <cell r="A607" t="str">
            <v>9651</v>
          </cell>
          <cell r="B607" t="str">
            <v>PREFUND HEALTH &amp; DENTAL BEN</v>
          </cell>
          <cell r="C607" t="str">
            <v>0808</v>
          </cell>
          <cell r="D607" t="str">
            <v>GENERAL GOVERNMENT</v>
          </cell>
          <cell r="E607" t="str">
            <v/>
          </cell>
          <cell r="F607" t="str">
            <v>0000</v>
          </cell>
          <cell r="G607" t="str">
            <v>0000</v>
          </cell>
          <cell r="H607" t="str">
            <v>0000</v>
          </cell>
          <cell r="I607" t="str">
            <v>0000</v>
          </cell>
          <cell r="J607" t="str">
            <v>08/25/2010</v>
          </cell>
          <cell r="K607" t="str">
            <v>00/00/0000</v>
          </cell>
        </row>
        <row r="608">
          <cell r="A608" t="str">
            <v>9658</v>
          </cell>
          <cell r="B608" t="str">
            <v>BUDGET STABILIZATION ACCOUNT</v>
          </cell>
          <cell r="C608" t="str">
            <v>0808</v>
          </cell>
          <cell r="D608" t="str">
            <v>GENERAL GOVERNMENT</v>
          </cell>
          <cell r="E608" t="str">
            <v/>
          </cell>
          <cell r="F608" t="str">
            <v>0000</v>
          </cell>
          <cell r="G608" t="str">
            <v>0000</v>
          </cell>
          <cell r="H608" t="str">
            <v>0000</v>
          </cell>
          <cell r="I608" t="str">
            <v>0000</v>
          </cell>
          <cell r="J608" t="str">
            <v>07/11/2006</v>
          </cell>
          <cell r="K608" t="str">
            <v>00/00/0000</v>
          </cell>
        </row>
        <row r="609">
          <cell r="A609" t="str">
            <v>9670</v>
          </cell>
          <cell r="B609" t="str">
            <v>LEGISLATIVE CLAIMS</v>
          </cell>
          <cell r="C609" t="str">
            <v>0808</v>
          </cell>
          <cell r="D609" t="str">
            <v>GENERAL GOVERNMENT</v>
          </cell>
          <cell r="E609" t="str">
            <v/>
          </cell>
          <cell r="F609" t="str">
            <v>0000</v>
          </cell>
          <cell r="G609" t="str">
            <v>0000</v>
          </cell>
          <cell r="H609" t="str">
            <v>0000</v>
          </cell>
          <cell r="I609" t="str">
            <v>0000</v>
          </cell>
          <cell r="J609" t="str">
            <v>04/04/1984</v>
          </cell>
          <cell r="K609" t="str">
            <v>00/00/0000</v>
          </cell>
        </row>
        <row r="610">
          <cell r="A610" t="str">
            <v>9671</v>
          </cell>
          <cell r="B610" t="str">
            <v>EQUITY CLAIMS OF BD OF CONTROL</v>
          </cell>
          <cell r="C610" t="str">
            <v>0808</v>
          </cell>
          <cell r="D610" t="str">
            <v>GENERAL GOVERNMENT</v>
          </cell>
          <cell r="E610" t="str">
            <v/>
          </cell>
          <cell r="F610" t="str">
            <v>0000</v>
          </cell>
          <cell r="G610" t="str">
            <v>0000</v>
          </cell>
          <cell r="H610" t="str">
            <v>0000</v>
          </cell>
          <cell r="I610" t="str">
            <v>0000</v>
          </cell>
          <cell r="J610" t="str">
            <v>03/30/1994</v>
          </cell>
          <cell r="K610" t="str">
            <v>00/00/0000</v>
          </cell>
        </row>
        <row r="611">
          <cell r="A611" t="str">
            <v>9672</v>
          </cell>
          <cell r="B611" t="str">
            <v>SETTLEMENTS &amp; JUDGEMENTS DOJ</v>
          </cell>
          <cell r="C611" t="str">
            <v>0808</v>
          </cell>
          <cell r="D611" t="str">
            <v>GENERAL GOVERNMENT</v>
          </cell>
          <cell r="E611" t="str">
            <v/>
          </cell>
          <cell r="F611" t="str">
            <v>0000</v>
          </cell>
          <cell r="G611" t="str">
            <v>0000</v>
          </cell>
          <cell r="H611" t="str">
            <v>0000</v>
          </cell>
          <cell r="I611" t="str">
            <v>0000</v>
          </cell>
          <cell r="J611" t="str">
            <v>04/04/1994</v>
          </cell>
          <cell r="K611" t="str">
            <v>00/00/0000</v>
          </cell>
        </row>
        <row r="612">
          <cell r="A612" t="str">
            <v>9673</v>
          </cell>
          <cell r="B612" t="str">
            <v>S.F.-OAKLAND BAY BR.&amp;I-880</v>
          </cell>
          <cell r="C612" t="str">
            <v>0808</v>
          </cell>
          <cell r="D612" t="str">
            <v>GENERAL GOVERNMENT</v>
          </cell>
          <cell r="E612" t="str">
            <v/>
          </cell>
          <cell r="F612" t="str">
            <v>0000</v>
          </cell>
          <cell r="G612" t="str">
            <v>0000</v>
          </cell>
          <cell r="H612" t="str">
            <v>0000</v>
          </cell>
          <cell r="I612" t="str">
            <v>0000</v>
          </cell>
          <cell r="J612" t="str">
            <v>07/11/2006</v>
          </cell>
          <cell r="K612" t="str">
            <v>00/00/0000</v>
          </cell>
        </row>
        <row r="613">
          <cell r="A613" t="str">
            <v>9675</v>
          </cell>
          <cell r="B613" t="str">
            <v>CONSTRUCTN REPAIR-LOCAL ST&amp;RD</v>
          </cell>
          <cell r="C613" t="str">
            <v>0808</v>
          </cell>
          <cell r="D613" t="str">
            <v>GENERAL GOVERNMENT</v>
          </cell>
          <cell r="E613" t="str">
            <v/>
          </cell>
          <cell r="F613" t="str">
            <v>0000</v>
          </cell>
          <cell r="G613" t="str">
            <v>0000</v>
          </cell>
          <cell r="H613" t="str">
            <v>0000</v>
          </cell>
          <cell r="I613" t="str">
            <v>0000</v>
          </cell>
          <cell r="J613" t="str">
            <v>07/11/2006</v>
          </cell>
          <cell r="K613" t="str">
            <v>00/00/0000</v>
          </cell>
        </row>
        <row r="614">
          <cell r="A614" t="str">
            <v>9680</v>
          </cell>
          <cell r="B614" t="str">
            <v>STATE MANDATED LOCAL PROGRAMS</v>
          </cell>
          <cell r="C614" t="str">
            <v>0808</v>
          </cell>
          <cell r="D614" t="str">
            <v>GENERAL GOVERNMENT</v>
          </cell>
          <cell r="E614" t="str">
            <v/>
          </cell>
          <cell r="F614" t="str">
            <v>0000</v>
          </cell>
          <cell r="G614" t="str">
            <v>0000</v>
          </cell>
          <cell r="H614" t="str">
            <v>0000</v>
          </cell>
          <cell r="I614" t="str">
            <v>0000</v>
          </cell>
          <cell r="J614" t="str">
            <v>99/99/9999</v>
          </cell>
          <cell r="K614" t="str">
            <v>00/00/0000</v>
          </cell>
        </row>
        <row r="615">
          <cell r="A615" t="str">
            <v>9690</v>
          </cell>
          <cell r="B615" t="str">
            <v>REFUNDS OF TAX, LIC, OTHER FEE</v>
          </cell>
          <cell r="C615" t="str">
            <v>0808</v>
          </cell>
          <cell r="D615" t="str">
            <v>GENERAL GOVERNMENT</v>
          </cell>
          <cell r="E615" t="str">
            <v/>
          </cell>
          <cell r="F615" t="str">
            <v>0000</v>
          </cell>
          <cell r="G615" t="str">
            <v>0000</v>
          </cell>
          <cell r="H615" t="str">
            <v>0000</v>
          </cell>
          <cell r="I615" t="str">
            <v>0000</v>
          </cell>
          <cell r="J615" t="str">
            <v>07/11/2006</v>
          </cell>
          <cell r="K615" t="str">
            <v>00/00/0000</v>
          </cell>
        </row>
        <row r="616">
          <cell r="A616" t="str">
            <v>9695</v>
          </cell>
          <cell r="B616" t="str">
            <v>UNIVERSAL TELEPHONE SERVICE</v>
          </cell>
          <cell r="C616" t="str">
            <v>0808</v>
          </cell>
          <cell r="D616" t="str">
            <v>GENERAL GOVERNMENT</v>
          </cell>
          <cell r="E616" t="str">
            <v/>
          </cell>
          <cell r="F616" t="str">
            <v>0000</v>
          </cell>
          <cell r="G616" t="str">
            <v>0000</v>
          </cell>
          <cell r="H616" t="str">
            <v>0000</v>
          </cell>
          <cell r="I616" t="str">
            <v>0000</v>
          </cell>
          <cell r="J616" t="str">
            <v>06/23/1987</v>
          </cell>
          <cell r="K616" t="str">
            <v>01/01/1989</v>
          </cell>
        </row>
        <row r="617">
          <cell r="A617" t="str">
            <v>9720</v>
          </cell>
          <cell r="B617" t="str">
            <v>WORKING CAPITAL ADVANCES</v>
          </cell>
          <cell r="C617" t="str">
            <v>0808</v>
          </cell>
          <cell r="D617" t="str">
            <v>GENERAL GOVERNMENT</v>
          </cell>
          <cell r="E617" t="str">
            <v/>
          </cell>
          <cell r="F617" t="str">
            <v>0000</v>
          </cell>
          <cell r="G617" t="str">
            <v>0000</v>
          </cell>
          <cell r="H617" t="str">
            <v>0000</v>
          </cell>
          <cell r="I617" t="str">
            <v>0000</v>
          </cell>
          <cell r="J617" t="str">
            <v>99/99/9999</v>
          </cell>
          <cell r="K617" t="str">
            <v>00/00/0000</v>
          </cell>
        </row>
        <row r="618">
          <cell r="A618" t="str">
            <v>9730</v>
          </cell>
          <cell r="B618" t="str">
            <v>ST CLEAN WTR GRANTS REVLVG FD</v>
          </cell>
          <cell r="C618" t="str">
            <v>0808</v>
          </cell>
          <cell r="D618" t="str">
            <v>GENERAL GOVERNMENT</v>
          </cell>
          <cell r="E618" t="str">
            <v/>
          </cell>
          <cell r="F618" t="str">
            <v>0000</v>
          </cell>
          <cell r="G618" t="str">
            <v>0000</v>
          </cell>
          <cell r="H618" t="str">
            <v>0000</v>
          </cell>
          <cell r="I618" t="str">
            <v>0000</v>
          </cell>
          <cell r="J618" t="str">
            <v>07/11/2006</v>
          </cell>
          <cell r="K618" t="str">
            <v>00/00/0000</v>
          </cell>
        </row>
        <row r="619">
          <cell r="A619" t="str">
            <v>9740</v>
          </cell>
          <cell r="B619" t="str">
            <v>COOP PERSONNEL SERV REVLVNG FD</v>
          </cell>
          <cell r="C619" t="str">
            <v>0808</v>
          </cell>
          <cell r="D619" t="str">
            <v>GENERAL GOVERNMENT</v>
          </cell>
          <cell r="E619" t="str">
            <v/>
          </cell>
          <cell r="F619" t="str">
            <v>0000</v>
          </cell>
          <cell r="G619" t="str">
            <v>0000</v>
          </cell>
          <cell r="H619" t="str">
            <v>0000</v>
          </cell>
          <cell r="I619" t="str">
            <v>0000</v>
          </cell>
          <cell r="J619" t="str">
            <v>07/11/2006</v>
          </cell>
          <cell r="K619" t="str">
            <v>00/00/0000</v>
          </cell>
        </row>
        <row r="620">
          <cell r="A620" t="str">
            <v>9750</v>
          </cell>
          <cell r="B620" t="str">
            <v>COUNTY FORMATION REVOLVING FD</v>
          </cell>
          <cell r="C620" t="str">
            <v>0808</v>
          </cell>
          <cell r="D620" t="str">
            <v>GENERAL GOVERNMENT</v>
          </cell>
          <cell r="E620" t="str">
            <v/>
          </cell>
          <cell r="F620" t="str">
            <v>0000</v>
          </cell>
          <cell r="G620" t="str">
            <v>0000</v>
          </cell>
          <cell r="H620" t="str">
            <v>0000</v>
          </cell>
          <cell r="I620" t="str">
            <v>0000</v>
          </cell>
          <cell r="J620" t="str">
            <v>07/11/2006</v>
          </cell>
          <cell r="K620" t="str">
            <v>00/00/0000</v>
          </cell>
        </row>
        <row r="621">
          <cell r="A621" t="str">
            <v>9790</v>
          </cell>
          <cell r="B621" t="str">
            <v>AUGM MED FRUIT FLY ERAD PROG</v>
          </cell>
          <cell r="C621" t="str">
            <v>0808</v>
          </cell>
          <cell r="D621" t="str">
            <v>GENERAL GOVERNMENT</v>
          </cell>
          <cell r="E621" t="str">
            <v/>
          </cell>
          <cell r="F621" t="str">
            <v>0000</v>
          </cell>
          <cell r="G621" t="str">
            <v>0000</v>
          </cell>
          <cell r="H621" t="str">
            <v>0000</v>
          </cell>
          <cell r="I621" t="str">
            <v>0000</v>
          </cell>
          <cell r="J621" t="str">
            <v>07/11/2006</v>
          </cell>
          <cell r="K621" t="str">
            <v>00/00/0000</v>
          </cell>
        </row>
        <row r="622">
          <cell r="A622" t="str">
            <v>9800</v>
          </cell>
          <cell r="B622" t="str">
            <v>AUGMENTATION/EMP COMPENSATION</v>
          </cell>
          <cell r="C622" t="str">
            <v>0808</v>
          </cell>
          <cell r="D622" t="str">
            <v>GENERAL GOVERNMENT</v>
          </cell>
          <cell r="E622" t="str">
            <v/>
          </cell>
          <cell r="F622" t="str">
            <v>0000</v>
          </cell>
          <cell r="G622" t="str">
            <v>0000</v>
          </cell>
          <cell r="H622" t="str">
            <v>0000</v>
          </cell>
          <cell r="I622" t="str">
            <v>0000</v>
          </cell>
          <cell r="J622" t="str">
            <v>07/11/2006</v>
          </cell>
          <cell r="K622" t="str">
            <v>00/00/0000</v>
          </cell>
        </row>
        <row r="623">
          <cell r="A623" t="str">
            <v>9801</v>
          </cell>
          <cell r="B623" t="str">
            <v>REDUCTION FOR EMPLOYEE COMP</v>
          </cell>
          <cell r="C623" t="str">
            <v>0808</v>
          </cell>
          <cell r="D623" t="str">
            <v>GENERAL GOVERNMENT</v>
          </cell>
          <cell r="E623" t="str">
            <v/>
          </cell>
          <cell r="F623" t="str">
            <v>0000</v>
          </cell>
          <cell r="G623" t="str">
            <v>0000</v>
          </cell>
          <cell r="H623" t="str">
            <v>0000</v>
          </cell>
          <cell r="I623" t="str">
            <v>0000</v>
          </cell>
          <cell r="J623" t="str">
            <v>08/25/2010</v>
          </cell>
          <cell r="K623" t="str">
            <v>00/00/0000</v>
          </cell>
        </row>
        <row r="624">
          <cell r="A624" t="str">
            <v>9802</v>
          </cell>
          <cell r="B624" t="str">
            <v>JUNE TO JULY PAYROLL DEFERRAL</v>
          </cell>
          <cell r="C624" t="str">
            <v>0802</v>
          </cell>
          <cell r="D624" t="str">
            <v>DEFERRED PAYROLL ADJUST</v>
          </cell>
          <cell r="E624" t="str">
            <v/>
          </cell>
          <cell r="F624" t="str">
            <v>0000</v>
          </cell>
          <cell r="G624" t="str">
            <v>0000</v>
          </cell>
          <cell r="H624" t="str">
            <v>0000</v>
          </cell>
          <cell r="I624" t="str">
            <v>0000</v>
          </cell>
          <cell r="J624" t="str">
            <v>08/19/2016</v>
          </cell>
          <cell r="K624" t="str">
            <v>00/00/0000</v>
          </cell>
        </row>
        <row r="625">
          <cell r="A625" t="str">
            <v>9810</v>
          </cell>
          <cell r="B625" t="str">
            <v>UNALLOCATED ATTORNEY FEES</v>
          </cell>
          <cell r="C625" t="str">
            <v>0808</v>
          </cell>
          <cell r="D625" t="str">
            <v>GENERAL GOVERNMENT</v>
          </cell>
          <cell r="E625" t="str">
            <v/>
          </cell>
          <cell r="F625" t="str">
            <v>0000</v>
          </cell>
          <cell r="G625" t="str">
            <v>0000</v>
          </cell>
          <cell r="H625" t="str">
            <v>0000</v>
          </cell>
          <cell r="I625" t="str">
            <v>0000</v>
          </cell>
          <cell r="J625" t="str">
            <v>07/11/2006</v>
          </cell>
          <cell r="K625" t="str">
            <v>00/00/0000</v>
          </cell>
        </row>
        <row r="626">
          <cell r="A626" t="str">
            <v>9818</v>
          </cell>
          <cell r="B626" t="str">
            <v>FEDERAL LEVY OF STATE FUNDS</v>
          </cell>
          <cell r="C626" t="str">
            <v>0808</v>
          </cell>
          <cell r="D626" t="str">
            <v>GENERAL GOVERNMENT</v>
          </cell>
          <cell r="E626" t="str">
            <v/>
          </cell>
          <cell r="F626" t="str">
            <v>0000</v>
          </cell>
          <cell r="G626" t="str">
            <v>0000</v>
          </cell>
          <cell r="H626" t="str">
            <v>0000</v>
          </cell>
          <cell r="I626" t="str">
            <v>0000</v>
          </cell>
          <cell r="J626" t="str">
            <v>12/16/1988</v>
          </cell>
          <cell r="K626" t="str">
            <v>00/00/0000</v>
          </cell>
        </row>
        <row r="627">
          <cell r="A627" t="str">
            <v>9820</v>
          </cell>
          <cell r="B627" t="str">
            <v>AUGMENTATION PRICE INCREASES</v>
          </cell>
          <cell r="C627" t="str">
            <v>0808</v>
          </cell>
          <cell r="D627" t="str">
            <v>GENERAL GOVERNMENT</v>
          </cell>
          <cell r="E627" t="str">
            <v/>
          </cell>
          <cell r="F627" t="str">
            <v>0000</v>
          </cell>
          <cell r="G627" t="str">
            <v>0000</v>
          </cell>
          <cell r="H627" t="str">
            <v>0000</v>
          </cell>
          <cell r="I627" t="str">
            <v>0000</v>
          </cell>
          <cell r="J627" t="str">
            <v>07/11/2006</v>
          </cell>
          <cell r="K627" t="str">
            <v>00/00/0000</v>
          </cell>
        </row>
        <row r="628">
          <cell r="A628" t="str">
            <v>9840</v>
          </cell>
          <cell r="B628" t="str">
            <v>RESV FOR CONTINGENCIES/EMERG</v>
          </cell>
          <cell r="C628" t="str">
            <v>0808</v>
          </cell>
          <cell r="D628" t="str">
            <v>GENERAL GOVERNMENT</v>
          </cell>
          <cell r="E628" t="str">
            <v/>
          </cell>
          <cell r="F628" t="str">
            <v>0000</v>
          </cell>
          <cell r="G628" t="str">
            <v>0000</v>
          </cell>
          <cell r="H628" t="str">
            <v>0000</v>
          </cell>
          <cell r="I628" t="str">
            <v>0000</v>
          </cell>
          <cell r="J628" t="str">
            <v>07/11/2006</v>
          </cell>
          <cell r="K628" t="str">
            <v>00/00/0000</v>
          </cell>
        </row>
        <row r="629">
          <cell r="A629" t="str">
            <v>9850</v>
          </cell>
          <cell r="B629" t="str">
            <v>LOANS-CONTINGENCY/EMERGENCY</v>
          </cell>
          <cell r="C629" t="str">
            <v>0808</v>
          </cell>
          <cell r="D629" t="str">
            <v>GENERAL GOVERNMENT</v>
          </cell>
          <cell r="E629" t="str">
            <v/>
          </cell>
          <cell r="F629" t="str">
            <v>0000</v>
          </cell>
          <cell r="G629" t="str">
            <v>0000</v>
          </cell>
          <cell r="H629" t="str">
            <v>0000</v>
          </cell>
          <cell r="I629" t="str">
            <v>0000</v>
          </cell>
          <cell r="J629" t="str">
            <v>07/11/2006</v>
          </cell>
          <cell r="K629" t="str">
            <v>00/00/0000</v>
          </cell>
        </row>
        <row r="630">
          <cell r="A630" t="str">
            <v>9855</v>
          </cell>
          <cell r="B630" t="str">
            <v>LEGISLATIVE INITIATIVES</v>
          </cell>
          <cell r="C630" t="str">
            <v>0808</v>
          </cell>
          <cell r="D630" t="str">
            <v>GENERAL GOVERNMENT</v>
          </cell>
          <cell r="E630" t="str">
            <v/>
          </cell>
          <cell r="F630" t="str">
            <v>0000</v>
          </cell>
          <cell r="G630" t="str">
            <v>0000</v>
          </cell>
          <cell r="H630" t="str">
            <v>0000</v>
          </cell>
          <cell r="I630" t="str">
            <v>0000</v>
          </cell>
          <cell r="J630" t="str">
            <v>04/06/1984</v>
          </cell>
          <cell r="K630" t="str">
            <v>00/00/0000</v>
          </cell>
        </row>
        <row r="631">
          <cell r="A631" t="str">
            <v>9860</v>
          </cell>
          <cell r="B631" t="str">
            <v>UNALLOCATED CAPITAL OUTLAY</v>
          </cell>
          <cell r="C631" t="str">
            <v>0808</v>
          </cell>
          <cell r="D631" t="str">
            <v>GENERAL GOVERNMENT</v>
          </cell>
          <cell r="E631" t="str">
            <v/>
          </cell>
          <cell r="F631" t="str">
            <v>0000</v>
          </cell>
          <cell r="G631" t="str">
            <v>0000</v>
          </cell>
          <cell r="H631" t="str">
            <v>0000</v>
          </cell>
          <cell r="I631" t="str">
            <v>0000</v>
          </cell>
          <cell r="J631" t="str">
            <v>04/04/1984</v>
          </cell>
          <cell r="K631" t="str">
            <v>00/00/0000</v>
          </cell>
        </row>
        <row r="632">
          <cell r="A632" t="str">
            <v>9865</v>
          </cell>
          <cell r="B632" t="str">
            <v>PAYMT OF ARCH ENGINEERNG COST</v>
          </cell>
          <cell r="C632" t="str">
            <v>0808</v>
          </cell>
          <cell r="D632" t="str">
            <v>GENERAL GOVERNMENT</v>
          </cell>
          <cell r="E632" t="str">
            <v/>
          </cell>
          <cell r="F632" t="str">
            <v>0000</v>
          </cell>
          <cell r="G632" t="str">
            <v>0000</v>
          </cell>
          <cell r="H632" t="str">
            <v>0000</v>
          </cell>
          <cell r="I632" t="str">
            <v>0000</v>
          </cell>
          <cell r="J632" t="str">
            <v>07/11/2006</v>
          </cell>
          <cell r="K632" t="str">
            <v>00/00/0000</v>
          </cell>
        </row>
        <row r="633">
          <cell r="A633" t="str">
            <v>9875</v>
          </cell>
          <cell r="B633" t="str">
            <v>GEN FND DEFICIT RECOVERY PMTS</v>
          </cell>
          <cell r="C633" t="str">
            <v>0808</v>
          </cell>
          <cell r="D633" t="str">
            <v>GENERAL GOVERNMENT</v>
          </cell>
          <cell r="E633" t="str">
            <v/>
          </cell>
          <cell r="F633" t="str">
            <v>0000</v>
          </cell>
          <cell r="G633" t="str">
            <v>0000</v>
          </cell>
          <cell r="H633" t="str">
            <v>0000</v>
          </cell>
          <cell r="I633" t="str">
            <v>0000</v>
          </cell>
          <cell r="J633" t="str">
            <v>11/02/2004</v>
          </cell>
          <cell r="K633" t="str">
            <v>00/00/0000</v>
          </cell>
        </row>
        <row r="634">
          <cell r="A634" t="str">
            <v>9880</v>
          </cell>
          <cell r="B634" t="str">
            <v>AUGM OFFICE OF ADMIN LAW SERV</v>
          </cell>
          <cell r="C634" t="str">
            <v>0808</v>
          </cell>
          <cell r="D634" t="str">
            <v>GENERAL GOVERNMENT</v>
          </cell>
          <cell r="E634" t="str">
            <v/>
          </cell>
          <cell r="F634" t="str">
            <v>0000</v>
          </cell>
          <cell r="G634" t="str">
            <v>0000</v>
          </cell>
          <cell r="H634" t="str">
            <v>0000</v>
          </cell>
          <cell r="I634" t="str">
            <v>0000</v>
          </cell>
          <cell r="J634" t="str">
            <v>07/11/2006</v>
          </cell>
          <cell r="K634" t="str">
            <v>00/00/0000</v>
          </cell>
        </row>
        <row r="635">
          <cell r="A635" t="str">
            <v>9885</v>
          </cell>
          <cell r="B635" t="str">
            <v>RESERVE FOR ENCUMBRANCE</v>
          </cell>
          <cell r="C635" t="str">
            <v>0808</v>
          </cell>
          <cell r="D635" t="str">
            <v>GENERAL GOVERNMENT</v>
          </cell>
          <cell r="E635" t="str">
            <v/>
          </cell>
          <cell r="F635" t="str">
            <v>0000</v>
          </cell>
          <cell r="G635" t="str">
            <v>0000</v>
          </cell>
          <cell r="H635" t="str">
            <v>0000</v>
          </cell>
          <cell r="I635" t="str">
            <v>0000</v>
          </cell>
          <cell r="J635" t="str">
            <v>01/23/1991</v>
          </cell>
          <cell r="K635" t="str">
            <v>00/00/0000</v>
          </cell>
        </row>
        <row r="636">
          <cell r="A636" t="str">
            <v>9889</v>
          </cell>
          <cell r="B636" t="str">
            <v>PUBLIC SCHOOL SYSTEM STABILIZA</v>
          </cell>
          <cell r="C636" t="str">
            <v>0810</v>
          </cell>
          <cell r="D636" t="str">
            <v>PUBLIC SCHOOL SYSTEM</v>
          </cell>
          <cell r="E636" t="str">
            <v>STABILIZATION ACCOUNT</v>
          </cell>
          <cell r="F636" t="str">
            <v>0000</v>
          </cell>
          <cell r="G636" t="str">
            <v>0000</v>
          </cell>
          <cell r="H636" t="str">
            <v>0000</v>
          </cell>
          <cell r="I636" t="str">
            <v>0000</v>
          </cell>
          <cell r="J636" t="str">
            <v>04/01/2020</v>
          </cell>
          <cell r="K636" t="str">
            <v>00/00/0000</v>
          </cell>
        </row>
        <row r="637">
          <cell r="A637" t="str">
            <v>9890</v>
          </cell>
          <cell r="B637" t="str">
            <v>RES FOR ECONOMIC UNCERTAINTIES</v>
          </cell>
          <cell r="C637" t="str">
            <v>0808</v>
          </cell>
          <cell r="D637" t="str">
            <v>GENERAL GOVERNMENT</v>
          </cell>
          <cell r="E637" t="str">
            <v/>
          </cell>
          <cell r="F637" t="str">
            <v>0000</v>
          </cell>
          <cell r="G637" t="str">
            <v>0000</v>
          </cell>
          <cell r="H637" t="str">
            <v>0000</v>
          </cell>
          <cell r="I637" t="str">
            <v>0000</v>
          </cell>
          <cell r="J637" t="str">
            <v>07/11/2006</v>
          </cell>
          <cell r="K637" t="str">
            <v>00/00/0000</v>
          </cell>
        </row>
        <row r="638">
          <cell r="A638" t="str">
            <v>9891</v>
          </cell>
          <cell r="B638" t="str">
            <v>DEPT OF HEALTH HUMAN SERVICES</v>
          </cell>
          <cell r="C638" t="str">
            <v>0815</v>
          </cell>
          <cell r="D638" t="str">
            <v>HEALTH AND HUMAN SERVICES</v>
          </cell>
          <cell r="E638" t="str">
            <v/>
          </cell>
          <cell r="F638" t="str">
            <v>0000</v>
          </cell>
          <cell r="G638" t="str">
            <v>0000</v>
          </cell>
          <cell r="H638" t="str">
            <v>0000</v>
          </cell>
          <cell r="I638" t="str">
            <v>0000</v>
          </cell>
          <cell r="J638" t="str">
            <v>10/28/2016</v>
          </cell>
          <cell r="K638" t="str">
            <v>00/00/0000</v>
          </cell>
        </row>
        <row r="639">
          <cell r="A639" t="str">
            <v>9892</v>
          </cell>
          <cell r="B639" t="str">
            <v>SUPPLEMENTAL PENSION PAYMENTS</v>
          </cell>
          <cell r="C639" t="str">
            <v>0843</v>
          </cell>
          <cell r="D639" t="str">
            <v>INT. ON INTERFUND LOANS</v>
          </cell>
          <cell r="E639" t="str">
            <v/>
          </cell>
          <cell r="F639" t="str">
            <v>0000</v>
          </cell>
          <cell r="G639" t="str">
            <v>0000</v>
          </cell>
          <cell r="H639" t="str">
            <v>0000</v>
          </cell>
          <cell r="I639" t="str">
            <v>0000</v>
          </cell>
          <cell r="J639" t="str">
            <v>11/22/2019</v>
          </cell>
          <cell r="K639" t="str">
            <v>00/00/0000</v>
          </cell>
        </row>
        <row r="640">
          <cell r="A640" t="str">
            <v>9895</v>
          </cell>
          <cell r="B640" t="str">
            <v>PETROLEUM VIOLATION ESCROW PRO</v>
          </cell>
          <cell r="C640" t="str">
            <v>0808</v>
          </cell>
          <cell r="D640" t="str">
            <v>GENERAL GOVERNMENT</v>
          </cell>
          <cell r="E640" t="str">
            <v/>
          </cell>
          <cell r="F640" t="str">
            <v>0000</v>
          </cell>
          <cell r="G640" t="str">
            <v>0000</v>
          </cell>
          <cell r="H640" t="str">
            <v>0000</v>
          </cell>
          <cell r="I640" t="str">
            <v>0000</v>
          </cell>
          <cell r="J640" t="str">
            <v>07/11/2006</v>
          </cell>
          <cell r="K640" t="str">
            <v>00/00/0000</v>
          </cell>
        </row>
        <row r="641">
          <cell r="A641" t="str">
            <v>9896</v>
          </cell>
          <cell r="B641" t="str">
            <v>OUTER CONT SHELF LAND ACT</v>
          </cell>
          <cell r="C641" t="str">
            <v>0808</v>
          </cell>
          <cell r="D641" t="str">
            <v>GENERAL GOVERNMENT</v>
          </cell>
          <cell r="E641" t="str">
            <v/>
          </cell>
          <cell r="F641" t="str">
            <v>0000</v>
          </cell>
          <cell r="G641" t="str">
            <v>0000</v>
          </cell>
          <cell r="H641" t="str">
            <v>0000</v>
          </cell>
          <cell r="I641" t="str">
            <v>0000</v>
          </cell>
          <cell r="J641" t="str">
            <v>07/11/2006</v>
          </cell>
          <cell r="K641" t="str">
            <v>00/00/0000</v>
          </cell>
        </row>
        <row r="642">
          <cell r="A642" t="str">
            <v>9898</v>
          </cell>
          <cell r="B642" t="str">
            <v>PERS GENERAL FUND PAYMENT</v>
          </cell>
          <cell r="C642" t="str">
            <v>0808</v>
          </cell>
          <cell r="D642" t="str">
            <v>GENERAL GOVERNMENT</v>
          </cell>
          <cell r="E642" t="str">
            <v/>
          </cell>
          <cell r="F642" t="str">
            <v>0000</v>
          </cell>
          <cell r="G642" t="str">
            <v>0000</v>
          </cell>
          <cell r="H642" t="str">
            <v>0000</v>
          </cell>
          <cell r="I642" t="str">
            <v>0000</v>
          </cell>
          <cell r="J642" t="str">
            <v>11/04/1998</v>
          </cell>
          <cell r="K642" t="str">
            <v>00/00/0000</v>
          </cell>
        </row>
        <row r="643">
          <cell r="A643" t="str">
            <v>9900</v>
          </cell>
          <cell r="B643" t="str">
            <v>GEN FD CREDITS FROM SPEC FUNDS</v>
          </cell>
          <cell r="C643" t="str">
            <v>0808</v>
          </cell>
          <cell r="D643" t="str">
            <v>GENERAL GOVERNMENT</v>
          </cell>
          <cell r="E643" t="str">
            <v/>
          </cell>
          <cell r="F643" t="str">
            <v>0000</v>
          </cell>
          <cell r="G643" t="str">
            <v>0000</v>
          </cell>
          <cell r="H643" t="str">
            <v>0000</v>
          </cell>
          <cell r="I643" t="str">
            <v>0000</v>
          </cell>
          <cell r="J643" t="str">
            <v>07/11/2006</v>
          </cell>
          <cell r="K643" t="str">
            <v>00/00/0000</v>
          </cell>
        </row>
        <row r="644">
          <cell r="A644" t="str">
            <v>9901</v>
          </cell>
          <cell r="B644" t="str">
            <v>STATEWIDE GEN ADM EXP (PR)</v>
          </cell>
          <cell r="C644" t="str">
            <v>0808</v>
          </cell>
          <cell r="D644" t="str">
            <v>GENERAL GOVERNMENT</v>
          </cell>
          <cell r="E644" t="str">
            <v/>
          </cell>
          <cell r="F644" t="str">
            <v>0000</v>
          </cell>
          <cell r="G644" t="str">
            <v>0000</v>
          </cell>
          <cell r="H644" t="str">
            <v>0000</v>
          </cell>
          <cell r="I644" t="str">
            <v>0000</v>
          </cell>
          <cell r="J644" t="str">
            <v>07/11/2006</v>
          </cell>
          <cell r="K644" t="str">
            <v>00/00/0000</v>
          </cell>
        </row>
        <row r="645">
          <cell r="A645" t="str">
            <v>9909</v>
          </cell>
          <cell r="B645" t="str">
            <v>HLTH INS PORTABLTY ACCTABLTY</v>
          </cell>
          <cell r="C645" t="str">
            <v>0815</v>
          </cell>
          <cell r="D645" t="str">
            <v>HEALTH AND HUMAN SERVICES</v>
          </cell>
          <cell r="E645" t="str">
            <v/>
          </cell>
          <cell r="F645" t="str">
            <v>0000</v>
          </cell>
          <cell r="G645" t="str">
            <v>0000</v>
          </cell>
          <cell r="H645" t="str">
            <v>0000</v>
          </cell>
          <cell r="I645" t="str">
            <v>0000</v>
          </cell>
          <cell r="J645" t="str">
            <v>10/28/2016</v>
          </cell>
          <cell r="K645" t="str">
            <v>00/00/0000</v>
          </cell>
        </row>
        <row r="646">
          <cell r="A646" t="str">
            <v>9910</v>
          </cell>
          <cell r="B646" t="str">
            <v>GEN FD CREDITS FROM FED FUNDS</v>
          </cell>
          <cell r="C646" t="str">
            <v>0808</v>
          </cell>
          <cell r="D646" t="str">
            <v>GENERAL GOVERNMENT</v>
          </cell>
          <cell r="E646" t="str">
            <v/>
          </cell>
          <cell r="F646" t="str">
            <v>0000</v>
          </cell>
          <cell r="G646" t="str">
            <v>0000</v>
          </cell>
          <cell r="H646" t="str">
            <v>0000</v>
          </cell>
          <cell r="I646" t="str">
            <v>0000</v>
          </cell>
          <cell r="J646" t="str">
            <v>07/11/2006</v>
          </cell>
          <cell r="K646" t="str">
            <v>00/00/0000</v>
          </cell>
        </row>
        <row r="647">
          <cell r="A647" t="str">
            <v>9920</v>
          </cell>
          <cell r="B647" t="str">
            <v>MANDATED REDUCTIONS</v>
          </cell>
          <cell r="C647" t="str">
            <v>0808</v>
          </cell>
          <cell r="D647" t="str">
            <v>GENERAL GOVERNMENT</v>
          </cell>
          <cell r="E647" t="str">
            <v/>
          </cell>
          <cell r="F647" t="str">
            <v>0000</v>
          </cell>
          <cell r="G647" t="str">
            <v>0000</v>
          </cell>
          <cell r="H647" t="str">
            <v>0000</v>
          </cell>
          <cell r="I647" t="str">
            <v>0000</v>
          </cell>
          <cell r="J647" t="str">
            <v>04/04/1984</v>
          </cell>
          <cell r="K647" t="str">
            <v>00/00/0000</v>
          </cell>
        </row>
        <row r="648">
          <cell r="A648" t="str">
            <v>9930</v>
          </cell>
          <cell r="B648" t="str">
            <v>PERS RATE REDUCTION-SEC. 3.60</v>
          </cell>
          <cell r="C648" t="str">
            <v>0808</v>
          </cell>
          <cell r="D648" t="str">
            <v>GENERAL GOVERNMENT</v>
          </cell>
          <cell r="E648" t="str">
            <v/>
          </cell>
          <cell r="F648" t="str">
            <v>0000</v>
          </cell>
          <cell r="G648" t="str">
            <v>0000</v>
          </cell>
          <cell r="H648" t="str">
            <v>0000</v>
          </cell>
          <cell r="I648" t="str">
            <v>0000</v>
          </cell>
          <cell r="J648" t="str">
            <v>06/13/1988</v>
          </cell>
          <cell r="K648" t="str">
            <v>00/00/0000</v>
          </cell>
        </row>
        <row r="649">
          <cell r="A649" t="str">
            <v>9935</v>
          </cell>
          <cell r="B649" t="str">
            <v>VARIOUS RETIREMENT SAV PROPSL</v>
          </cell>
          <cell r="C649" t="str">
            <v>0808</v>
          </cell>
          <cell r="D649" t="str">
            <v>GENERAL GOVERNMENT</v>
          </cell>
          <cell r="E649" t="str">
            <v/>
          </cell>
          <cell r="F649" t="str">
            <v>0000</v>
          </cell>
          <cell r="G649" t="str">
            <v>0000</v>
          </cell>
          <cell r="H649" t="str">
            <v>0000</v>
          </cell>
          <cell r="I649" t="str">
            <v>0000</v>
          </cell>
          <cell r="J649" t="str">
            <v>07/11/2006</v>
          </cell>
          <cell r="K649" t="str">
            <v>00/00/0000</v>
          </cell>
        </row>
        <row r="650">
          <cell r="A650" t="str">
            <v>9936</v>
          </cell>
          <cell r="B650" t="str">
            <v>PERS-SURPLUS ASSET SAVINGS</v>
          </cell>
          <cell r="C650" t="str">
            <v>0808</v>
          </cell>
          <cell r="D650" t="str">
            <v>GENERAL GOVERNMENT</v>
          </cell>
          <cell r="E650" t="str">
            <v/>
          </cell>
          <cell r="F650" t="str">
            <v>0000</v>
          </cell>
          <cell r="G650" t="str">
            <v>0000</v>
          </cell>
          <cell r="H650" t="str">
            <v>0000</v>
          </cell>
          <cell r="I650" t="str">
            <v>0000</v>
          </cell>
          <cell r="J650" t="str">
            <v>10/24/1995</v>
          </cell>
          <cell r="K650" t="str">
            <v>00/00/0000</v>
          </cell>
        </row>
        <row r="651">
          <cell r="A651" t="str">
            <v>9942</v>
          </cell>
          <cell r="B651" t="str">
            <v>EST. BOND FUND APPROP ADJ.</v>
          </cell>
          <cell r="C651" t="str">
            <v>0808</v>
          </cell>
          <cell r="D651" t="str">
            <v>GENERAL GOVERNMENT</v>
          </cell>
          <cell r="E651" t="str">
            <v/>
          </cell>
          <cell r="F651" t="str">
            <v>0000</v>
          </cell>
          <cell r="G651" t="str">
            <v>0000</v>
          </cell>
          <cell r="H651" t="str">
            <v>0000</v>
          </cell>
          <cell r="I651" t="str">
            <v>0000</v>
          </cell>
          <cell r="J651" t="str">
            <v>10/17/1988</v>
          </cell>
          <cell r="K651" t="str">
            <v>00/00/0000</v>
          </cell>
        </row>
        <row r="652">
          <cell r="A652" t="str">
            <v>9990</v>
          </cell>
          <cell r="B652" t="str">
            <v>MISCELLANEOUS</v>
          </cell>
          <cell r="C652" t="str">
            <v>0808</v>
          </cell>
          <cell r="D652" t="str">
            <v>GENERAL GOVERNMENT</v>
          </cell>
          <cell r="E652" t="str">
            <v/>
          </cell>
          <cell r="F652" t="str">
            <v>0000</v>
          </cell>
          <cell r="G652" t="str">
            <v>0000</v>
          </cell>
          <cell r="H652" t="str">
            <v>0000</v>
          </cell>
          <cell r="I652" t="str">
            <v>0000</v>
          </cell>
          <cell r="J652" t="str">
            <v>12/16/1988</v>
          </cell>
          <cell r="K652" t="str">
            <v>00/00/0000</v>
          </cell>
        </row>
        <row r="653">
          <cell r="A653" t="str">
            <v>9998</v>
          </cell>
          <cell r="B653" t="str">
            <v>CONTROL SEC FOR BUDGET</v>
          </cell>
          <cell r="C653" t="str">
            <v>0808</v>
          </cell>
          <cell r="D653" t="str">
            <v>GENERAL GOVERNMENT</v>
          </cell>
          <cell r="E653" t="str">
            <v/>
          </cell>
          <cell r="F653" t="str">
            <v>0000</v>
          </cell>
          <cell r="G653" t="str">
            <v>0000</v>
          </cell>
          <cell r="H653" t="str">
            <v>0000</v>
          </cell>
          <cell r="I653" t="str">
            <v>0000</v>
          </cell>
          <cell r="J653" t="str">
            <v>07/11/2006</v>
          </cell>
          <cell r="K653" t="str">
            <v>00/00/0000</v>
          </cell>
        </row>
        <row r="654">
          <cell r="A654" t="str">
            <v>9999</v>
          </cell>
          <cell r="B654" t="str">
            <v>CONTROLLER'S USE-MEMO ENTRIES</v>
          </cell>
          <cell r="C654" t="str">
            <v>0808</v>
          </cell>
          <cell r="D654" t="str">
            <v>GENERAL GOVERNMENT</v>
          </cell>
          <cell r="E654" t="str">
            <v/>
          </cell>
          <cell r="F654" t="str">
            <v>0000</v>
          </cell>
          <cell r="G654" t="str">
            <v>0000</v>
          </cell>
          <cell r="H654" t="str">
            <v>0000</v>
          </cell>
          <cell r="I654" t="str">
            <v>0000</v>
          </cell>
          <cell r="J654" t="str">
            <v>09/13/2002</v>
          </cell>
          <cell r="K654" t="str">
            <v>00/00/0000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sco.ca.gov/sard_gasb_96_reporting_instruc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9.bin"/><Relationship Id="rId1" Type="http://schemas.openxmlformats.org/officeDocument/2006/relationships/hyperlink" Target="https://sco.ca.gov/sard_gasb_96_reporting_instructions.html"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6.bin"/><Relationship Id="rId1" Type="http://schemas.openxmlformats.org/officeDocument/2006/relationships/hyperlink" Target="https://sco.ca.gov/sard_gasb_96_reporting_instructions.html" TargetMode="Externa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7DDAF-56E3-4B59-B934-8066656BEEBD}">
  <sheetPr>
    <tabColor theme="8" tint="-0.249977111117893"/>
    <pageSetUpPr fitToPage="1"/>
  </sheetPr>
  <dimension ref="A1:XFC50"/>
  <sheetViews>
    <sheetView showGridLines="0" tabSelected="1" zoomScale="95" zoomScaleNormal="95" workbookViewId="0">
      <selection activeCell="A2" sqref="A2"/>
    </sheetView>
  </sheetViews>
  <sheetFormatPr defaultColWidth="0" defaultRowHeight="0" customHeight="1" zeroHeight="1" x14ac:dyDescent="0.25"/>
  <cols>
    <col min="1" max="2" width="3.28515625" customWidth="1"/>
    <col min="3" max="3" width="13.5703125" customWidth="1"/>
    <col min="4" max="5" width="11.42578125" customWidth="1"/>
    <col min="6" max="6" width="11.85546875" customWidth="1"/>
    <col min="7" max="7" width="10.7109375" customWidth="1"/>
    <col min="8" max="8" width="12.42578125" customWidth="1"/>
    <col min="9" max="9" width="14.28515625" customWidth="1"/>
    <col min="10" max="10" width="13.42578125" customWidth="1"/>
    <col min="11" max="12" width="0" hidden="1" customWidth="1"/>
    <col min="13" max="16383" width="9.140625" hidden="1"/>
    <col min="16384" max="16384" width="4" hidden="1" customWidth="1"/>
  </cols>
  <sheetData>
    <row r="1" spans="1:10" ht="15" x14ac:dyDescent="0.25">
      <c r="A1" s="195" t="s">
        <v>1663</v>
      </c>
    </row>
    <row r="2" spans="1:10" ht="15" x14ac:dyDescent="0.25"/>
    <row r="3" spans="1:10" ht="15" x14ac:dyDescent="0.25">
      <c r="A3" s="196" t="s">
        <v>1582</v>
      </c>
      <c r="B3" s="197"/>
      <c r="C3" s="197"/>
      <c r="D3" s="197"/>
      <c r="E3" s="197"/>
      <c r="F3" s="197"/>
      <c r="G3" s="197"/>
      <c r="H3" s="197"/>
      <c r="I3" s="197"/>
      <c r="J3" s="197"/>
    </row>
    <row r="4" spans="1:10" ht="15" customHeight="1" x14ac:dyDescent="0.25">
      <c r="A4" s="247" t="s">
        <v>1660</v>
      </c>
      <c r="B4" s="247"/>
      <c r="C4" s="247"/>
      <c r="D4" s="247"/>
      <c r="E4" s="247"/>
      <c r="F4" s="247"/>
      <c r="G4" s="247"/>
      <c r="H4" s="247"/>
      <c r="I4" s="247"/>
      <c r="J4" s="247"/>
    </row>
    <row r="5" spans="1:10" ht="15" x14ac:dyDescent="0.25">
      <c r="A5" s="247"/>
      <c r="B5" s="247"/>
      <c r="C5" s="247"/>
      <c r="D5" s="247"/>
      <c r="E5" s="247"/>
      <c r="F5" s="247"/>
      <c r="G5" s="247"/>
      <c r="H5" s="247"/>
      <c r="I5" s="247"/>
      <c r="J5" s="247"/>
    </row>
    <row r="6" spans="1:10" ht="15" x14ac:dyDescent="0.25">
      <c r="A6" s="220"/>
      <c r="B6" s="220"/>
      <c r="C6" s="220"/>
      <c r="D6" s="220"/>
      <c r="E6" s="220"/>
      <c r="F6" s="220"/>
      <c r="G6" s="220"/>
      <c r="H6" s="220"/>
      <c r="I6" s="220"/>
      <c r="J6" s="220"/>
    </row>
    <row r="7" spans="1:10" ht="15" x14ac:dyDescent="0.25">
      <c r="A7" s="198" t="s">
        <v>1583</v>
      </c>
      <c r="B7" s="199"/>
      <c r="C7" s="199"/>
      <c r="D7" s="199"/>
      <c r="E7" s="199"/>
      <c r="F7" s="199"/>
      <c r="G7" s="199"/>
      <c r="H7" s="199"/>
      <c r="I7" s="199"/>
      <c r="J7" s="199"/>
    </row>
    <row r="8" spans="1:10" ht="15" x14ac:dyDescent="0.25">
      <c r="A8" s="200" t="s">
        <v>1584</v>
      </c>
      <c r="B8" s="201" t="s">
        <v>1642</v>
      </c>
      <c r="C8" s="202"/>
      <c r="D8" s="202"/>
      <c r="E8" s="202"/>
      <c r="F8" s="202"/>
      <c r="G8" s="202"/>
      <c r="H8" s="202"/>
      <c r="I8" s="202"/>
      <c r="J8" s="202"/>
    </row>
    <row r="9" spans="1:10" ht="15" x14ac:dyDescent="0.25">
      <c r="A9" s="200" t="s">
        <v>1584</v>
      </c>
      <c r="B9" s="251" t="s">
        <v>1652</v>
      </c>
      <c r="C9" s="251"/>
      <c r="D9" s="251"/>
      <c r="E9" s="251"/>
      <c r="F9" s="251"/>
      <c r="G9" s="251"/>
      <c r="H9" s="251"/>
      <c r="I9" s="251"/>
      <c r="J9" s="251"/>
    </row>
    <row r="10" spans="1:10" ht="15" x14ac:dyDescent="0.25">
      <c r="A10" s="200"/>
      <c r="B10" s="202"/>
      <c r="C10" s="252" t="s">
        <v>1653</v>
      </c>
      <c r="D10" s="252"/>
      <c r="E10" s="252"/>
      <c r="F10" s="252"/>
      <c r="G10" s="252"/>
      <c r="H10" s="252"/>
      <c r="I10" s="252"/>
      <c r="J10" s="252"/>
    </row>
    <row r="11" spans="1:10" ht="15" x14ac:dyDescent="0.25">
      <c r="A11" s="200" t="s">
        <v>1584</v>
      </c>
      <c r="B11" s="201" t="s">
        <v>1664</v>
      </c>
      <c r="C11" s="202"/>
      <c r="D11" s="202"/>
      <c r="E11" s="202"/>
      <c r="F11" s="202"/>
      <c r="G11" s="202"/>
      <c r="H11" s="202"/>
      <c r="I11" s="202"/>
      <c r="J11" s="202"/>
    </row>
    <row r="12" spans="1:10" ht="15" x14ac:dyDescent="0.25">
      <c r="A12" s="200" t="s">
        <v>1584</v>
      </c>
      <c r="B12" s="201" t="s">
        <v>1585</v>
      </c>
      <c r="C12" s="202"/>
      <c r="D12" s="202"/>
      <c r="E12" s="202"/>
      <c r="F12" s="202"/>
      <c r="G12" s="202"/>
      <c r="H12" s="202"/>
      <c r="I12" s="202"/>
      <c r="J12" s="202"/>
    </row>
    <row r="13" spans="1:10" ht="15" x14ac:dyDescent="0.25">
      <c r="A13" s="200"/>
      <c r="B13" s="201"/>
      <c r="C13" s="202"/>
      <c r="D13" s="202"/>
      <c r="E13" s="202"/>
      <c r="F13" s="202"/>
      <c r="G13" s="202"/>
      <c r="H13" s="202"/>
      <c r="I13" s="202"/>
      <c r="J13" s="202"/>
    </row>
    <row r="14" spans="1:10" s="248" customFormat="1" ht="15" x14ac:dyDescent="0.25">
      <c r="A14" s="248" t="s">
        <v>1654</v>
      </c>
    </row>
    <row r="15" spans="1:10" ht="15" x14ac:dyDescent="0.25">
      <c r="A15" s="203"/>
      <c r="B15" s="202"/>
      <c r="C15" s="202"/>
      <c r="D15" s="202"/>
      <c r="E15" s="202"/>
      <c r="F15" s="202"/>
      <c r="G15" s="202"/>
      <c r="H15" s="202"/>
      <c r="I15" s="202"/>
      <c r="J15" s="202"/>
    </row>
    <row r="16" spans="1:10" ht="15" x14ac:dyDescent="0.25">
      <c r="A16" s="196" t="s">
        <v>1586</v>
      </c>
      <c r="B16" s="197"/>
      <c r="C16" s="197"/>
      <c r="D16" s="197"/>
      <c r="E16" s="197"/>
      <c r="F16" s="197"/>
      <c r="G16" s="197"/>
      <c r="H16" s="197"/>
      <c r="I16" s="197"/>
      <c r="J16" s="197"/>
    </row>
    <row r="17" spans="1:10" ht="15" x14ac:dyDescent="0.25">
      <c r="A17" s="200" t="s">
        <v>1584</v>
      </c>
      <c r="B17" s="201" t="s">
        <v>1655</v>
      </c>
      <c r="C17" s="202"/>
    </row>
    <row r="18" spans="1:10" s="202" customFormat="1" ht="15" x14ac:dyDescent="0.25">
      <c r="A18" s="200" t="s">
        <v>1584</v>
      </c>
      <c r="B18" s="201" t="s">
        <v>1661</v>
      </c>
    </row>
    <row r="19" spans="1:10" ht="15" customHeight="1" x14ac:dyDescent="0.25">
      <c r="A19" s="200" t="s">
        <v>1584</v>
      </c>
      <c r="B19" s="201" t="s">
        <v>1597</v>
      </c>
      <c r="C19" s="204"/>
      <c r="D19" s="204"/>
      <c r="E19" s="204"/>
      <c r="F19" s="204"/>
      <c r="G19" s="204"/>
      <c r="H19" s="204"/>
      <c r="I19" s="204"/>
      <c r="J19" s="204"/>
    </row>
    <row r="20" spans="1:10" ht="15" x14ac:dyDescent="0.25">
      <c r="A20" s="205"/>
    </row>
    <row r="21" spans="1:10" s="249" customFormat="1" ht="15" x14ac:dyDescent="0.25">
      <c r="A21" s="249" t="s">
        <v>1662</v>
      </c>
    </row>
    <row r="22" spans="1:10" ht="15" x14ac:dyDescent="0.25">
      <c r="A22" s="205"/>
    </row>
    <row r="23" spans="1:10" ht="14.25" customHeight="1" x14ac:dyDescent="0.25">
      <c r="A23" s="196" t="s">
        <v>1656</v>
      </c>
      <c r="B23" s="197"/>
      <c r="C23" s="197"/>
      <c r="D23" s="197"/>
      <c r="E23" s="197"/>
      <c r="F23" s="197"/>
      <c r="G23" s="197"/>
      <c r="H23" s="197"/>
      <c r="I23" s="197"/>
      <c r="J23" s="197"/>
    </row>
    <row r="24" spans="1:10" ht="14.25" customHeight="1" x14ac:dyDescent="0.25">
      <c r="A24" s="207"/>
    </row>
    <row r="25" spans="1:10" ht="15" x14ac:dyDescent="0.25">
      <c r="A25" s="205"/>
      <c r="C25" s="208">
        <f>'Example 1 Modification Input'!E21</f>
        <v>102651.68496423023</v>
      </c>
      <c r="D25" t="s">
        <v>1587</v>
      </c>
    </row>
    <row r="26" spans="1:10" ht="15" x14ac:dyDescent="0.25">
      <c r="A26" s="205"/>
      <c r="B26" s="3" t="s">
        <v>1588</v>
      </c>
      <c r="C26" s="208">
        <f>'Example 1 Modification Input'!E16</f>
        <v>-7.3784342425691463E-12</v>
      </c>
      <c r="D26" t="s">
        <v>1589</v>
      </c>
    </row>
    <row r="27" spans="1:10" ht="15.75" thickBot="1" x14ac:dyDescent="0.3">
      <c r="A27" s="205"/>
      <c r="B27" s="209"/>
      <c r="C27" s="210">
        <f>C25-C26</f>
        <v>102651.68496423024</v>
      </c>
      <c r="D27" s="211" t="s">
        <v>1590</v>
      </c>
      <c r="E27" s="212"/>
      <c r="F27" s="211"/>
    </row>
    <row r="28" spans="1:10" ht="15.75" thickTop="1" x14ac:dyDescent="0.25">
      <c r="A28" s="205"/>
    </row>
    <row r="29" spans="1:10" ht="15" x14ac:dyDescent="0.25">
      <c r="A29" s="206" t="s">
        <v>1598</v>
      </c>
    </row>
    <row r="30" spans="1:10" ht="15" x14ac:dyDescent="0.25">
      <c r="A30" s="205"/>
    </row>
    <row r="31" spans="1:10" ht="15" x14ac:dyDescent="0.25">
      <c r="A31" s="196" t="s">
        <v>1657</v>
      </c>
      <c r="B31" s="197"/>
      <c r="C31" s="197"/>
      <c r="D31" s="197"/>
      <c r="E31" s="197"/>
      <c r="F31" s="197"/>
      <c r="G31" s="197"/>
      <c r="H31" s="197"/>
      <c r="I31" s="197"/>
      <c r="J31" s="197"/>
    </row>
    <row r="32" spans="1:10" ht="15" x14ac:dyDescent="0.25">
      <c r="A32" s="250" t="s">
        <v>1591</v>
      </c>
      <c r="B32" s="250"/>
      <c r="C32" s="250"/>
      <c r="D32" s="250"/>
      <c r="E32" s="250"/>
      <c r="F32" s="250"/>
      <c r="G32" s="250"/>
      <c r="H32" s="250"/>
      <c r="I32" s="250"/>
      <c r="J32" s="250"/>
    </row>
    <row r="33" spans="1:10" ht="15" x14ac:dyDescent="0.25">
      <c r="A33" s="250"/>
      <c r="B33" s="250"/>
      <c r="C33" s="250"/>
      <c r="D33" s="250"/>
      <c r="E33" s="250"/>
      <c r="F33" s="250"/>
      <c r="G33" s="250"/>
      <c r="H33" s="250"/>
      <c r="I33" s="250"/>
      <c r="J33" s="250"/>
    </row>
    <row r="34" spans="1:10" ht="15" x14ac:dyDescent="0.25">
      <c r="A34" s="205"/>
      <c r="C34" s="208">
        <f>'Example 1 Modification Input'!E18</f>
        <v>16496.939884561943</v>
      </c>
      <c r="D34" t="s">
        <v>1592</v>
      </c>
    </row>
    <row r="35" spans="1:10" ht="15" x14ac:dyDescent="0.25">
      <c r="A35" s="205"/>
      <c r="B35" s="3" t="s">
        <v>1593</v>
      </c>
      <c r="C35" s="213">
        <f>C27</f>
        <v>102651.68496423024</v>
      </c>
      <c r="D35" s="211" t="s">
        <v>1601</v>
      </c>
      <c r="E35" s="211"/>
      <c r="F35" s="211"/>
      <c r="G35" s="211"/>
      <c r="H35" s="211"/>
    </row>
    <row r="36" spans="1:10" ht="15.75" thickBot="1" x14ac:dyDescent="0.3">
      <c r="A36" s="205"/>
      <c r="B36" s="209"/>
      <c r="C36" s="214">
        <f>+C34+C35</f>
        <v>119148.62484879218</v>
      </c>
      <c r="D36" t="s">
        <v>1594</v>
      </c>
    </row>
    <row r="37" spans="1:10" ht="15.75" thickTop="1" x14ac:dyDescent="0.25">
      <c r="A37" s="205"/>
      <c r="C37" s="208"/>
    </row>
    <row r="38" spans="1:10" ht="15" x14ac:dyDescent="0.25">
      <c r="A38" s="206" t="s">
        <v>1598</v>
      </c>
      <c r="C38" s="208"/>
    </row>
    <row r="39" spans="1:10" ht="15" x14ac:dyDescent="0.25">
      <c r="A39" s="206"/>
      <c r="C39" s="208"/>
    </row>
    <row r="40" spans="1:10" ht="15" x14ac:dyDescent="0.25">
      <c r="A40" s="196" t="s">
        <v>1658</v>
      </c>
      <c r="B40" s="197"/>
      <c r="C40" s="215"/>
      <c r="D40" s="197"/>
      <c r="E40" s="197"/>
      <c r="F40" s="197"/>
      <c r="G40" s="197"/>
      <c r="H40" s="197"/>
      <c r="I40" s="197"/>
      <c r="J40" s="197"/>
    </row>
    <row r="41" spans="1:10" ht="15" x14ac:dyDescent="0.25">
      <c r="A41" s="206"/>
      <c r="C41" s="208"/>
    </row>
    <row r="42" spans="1:10" ht="15" x14ac:dyDescent="0.25">
      <c r="A42" s="206"/>
      <c r="C42" s="208">
        <f>'Example 1 Modification Input'!E17</f>
        <v>70111.994509388416</v>
      </c>
      <c r="D42" t="s">
        <v>1595</v>
      </c>
    </row>
    <row r="43" spans="1:10" ht="15" x14ac:dyDescent="0.25">
      <c r="A43" s="206"/>
      <c r="B43" s="3" t="s">
        <v>1593</v>
      </c>
      <c r="C43" s="208">
        <f>'Example 1 Modification Input'!E23</f>
        <v>119148.62484879218</v>
      </c>
      <c r="D43" t="s">
        <v>1594</v>
      </c>
    </row>
    <row r="44" spans="1:10" ht="15.75" thickBot="1" x14ac:dyDescent="0.3">
      <c r="A44" s="206"/>
      <c r="B44" s="209"/>
      <c r="C44" s="214">
        <f>+C42+C43</f>
        <v>189260.61935818061</v>
      </c>
      <c r="D44" t="s">
        <v>1596</v>
      </c>
    </row>
    <row r="45" spans="1:10" ht="15.75" thickTop="1" x14ac:dyDescent="0.25">
      <c r="A45" s="206"/>
    </row>
    <row r="46" spans="1:10" ht="15" hidden="1" x14ac:dyDescent="0.25">
      <c r="A46" s="206"/>
    </row>
    <row r="47" spans="1:10" ht="15" hidden="1" x14ac:dyDescent="0.25">
      <c r="A47" s="206"/>
    </row>
    <row r="48" spans="1:10" ht="15" hidden="1" x14ac:dyDescent="0.25">
      <c r="A48" s="206"/>
    </row>
    <row r="49" spans="1:1" ht="15" hidden="1" x14ac:dyDescent="0.25">
      <c r="A49" s="206"/>
    </row>
    <row r="50" spans="1:1" ht="15" hidden="1" x14ac:dyDescent="0.25">
      <c r="A50" s="206"/>
    </row>
  </sheetData>
  <sheetProtection sheet="1" objects="1" scenarios="1" formatColumns="0" formatRows="0" insertColumns="0" insertRows="0" sort="0" autoFilter="0" pivotTables="0"/>
  <mergeCells count="6">
    <mergeCell ref="A4:J5"/>
    <mergeCell ref="A14:XFD14"/>
    <mergeCell ref="A21:XFD21"/>
    <mergeCell ref="A32:J33"/>
    <mergeCell ref="B9:J9"/>
    <mergeCell ref="C10:J10"/>
  </mergeCells>
  <pageMargins left="0.7" right="0.7" top="0.75" bottom="0.75" header="0.3" footer="0.3"/>
  <pageSetup scale="8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0C212-B940-4A0E-94E6-6B136991DBEC}">
  <sheetPr>
    <tabColor theme="8" tint="-0.249977111117893"/>
    <pageSetUpPr fitToPage="1"/>
  </sheetPr>
  <dimension ref="A1:AC1244"/>
  <sheetViews>
    <sheetView zoomScale="75" zoomScaleNormal="75" workbookViewId="0">
      <selection activeCell="Q30" sqref="Q30"/>
    </sheetView>
  </sheetViews>
  <sheetFormatPr defaultRowHeight="15" x14ac:dyDescent="0.2"/>
  <cols>
    <col min="1" max="1" width="32.7109375" style="29" customWidth="1"/>
    <col min="2" max="2" width="28.7109375" style="28" hidden="1" customWidth="1"/>
    <col min="3" max="3" width="31.7109375" style="30" customWidth="1"/>
    <col min="4" max="4" width="30.7109375" style="30" customWidth="1"/>
    <col min="5" max="5" width="30.7109375" style="29" customWidth="1"/>
    <col min="6" max="6" width="30.7109375" style="30" customWidth="1"/>
    <col min="7" max="7" width="28.42578125" style="30" customWidth="1"/>
    <col min="8" max="8" width="25.5703125" style="29" customWidth="1"/>
    <col min="9" max="9" width="27.28515625" style="29" customWidth="1"/>
    <col min="10" max="10" width="41.140625" style="92" hidden="1" customWidth="1"/>
    <col min="11" max="11" width="31.85546875" style="92" hidden="1" customWidth="1"/>
    <col min="12" max="12" width="29.85546875" style="92" hidden="1" customWidth="1"/>
    <col min="13" max="13" width="28.5703125" style="92" hidden="1" customWidth="1"/>
    <col min="14" max="14" width="30.140625" style="92" hidden="1" customWidth="1"/>
    <col min="15" max="15" width="31.28515625" style="93" bestFit="1" customWidth="1"/>
    <col min="16" max="16" width="17.5703125" style="55" bestFit="1" customWidth="1"/>
    <col min="17" max="17" width="23.28515625" style="55" customWidth="1"/>
    <col min="18" max="18" width="30.7109375" style="55" customWidth="1"/>
    <col min="19" max="19" width="47.7109375" style="55" customWidth="1"/>
    <col min="20" max="20" width="9.5703125" style="55" customWidth="1"/>
    <col min="21" max="29" width="9.140625" style="55"/>
    <col min="30" max="16384" width="9.140625" style="29"/>
  </cols>
  <sheetData>
    <row r="1" spans="1:29" ht="80.25" customHeight="1" x14ac:dyDescent="0.2">
      <c r="A1" s="307" t="s">
        <v>1543</v>
      </c>
      <c r="B1" s="307"/>
      <c r="C1" s="307"/>
      <c r="D1" s="307"/>
      <c r="E1" s="307"/>
      <c r="F1" s="307"/>
    </row>
    <row r="2" spans="1:29" ht="18.75" x14ac:dyDescent="0.2">
      <c r="A2" s="160" t="s">
        <v>1542</v>
      </c>
      <c r="B2" s="160"/>
      <c r="C2" s="314" t="s">
        <v>1541</v>
      </c>
      <c r="D2" s="314"/>
      <c r="E2" s="314"/>
      <c r="F2" s="314"/>
    </row>
    <row r="3" spans="1:29" ht="45" customHeight="1" x14ac:dyDescent="0.2">
      <c r="A3" s="308" t="s">
        <v>1507</v>
      </c>
      <c r="B3" s="308"/>
      <c r="C3" s="308"/>
      <c r="D3" s="308"/>
      <c r="E3" s="308"/>
      <c r="F3" s="308"/>
    </row>
    <row r="4" spans="1:29" s="32" customFormat="1" ht="35.25" customHeight="1" x14ac:dyDescent="0.25">
      <c r="A4" s="309" t="s">
        <v>1538</v>
      </c>
      <c r="B4" s="310"/>
      <c r="C4" s="310"/>
      <c r="D4" s="310"/>
      <c r="E4" s="310"/>
      <c r="F4" s="310"/>
      <c r="G4" s="122"/>
      <c r="H4" s="122"/>
      <c r="I4" s="122"/>
      <c r="K4" s="94"/>
      <c r="L4" s="94"/>
      <c r="M4" s="94"/>
      <c r="N4" s="94"/>
      <c r="O4" s="95"/>
      <c r="P4" s="31"/>
      <c r="Q4" s="31"/>
      <c r="R4" s="31"/>
      <c r="S4" s="31"/>
      <c r="T4" s="55"/>
      <c r="U4" s="33"/>
      <c r="V4" s="55"/>
      <c r="W4" s="55"/>
      <c r="X4" s="55"/>
      <c r="Y4" s="55"/>
      <c r="Z4" s="55"/>
      <c r="AA4" s="55"/>
      <c r="AB4" s="55"/>
      <c r="AC4" s="55"/>
    </row>
    <row r="5" spans="1:29" ht="33.75" customHeight="1" x14ac:dyDescent="0.25">
      <c r="A5" s="311" t="s">
        <v>33</v>
      </c>
      <c r="B5" s="312"/>
      <c r="C5" s="312"/>
      <c r="D5" s="312"/>
      <c r="E5" s="312"/>
      <c r="F5" s="313"/>
      <c r="G5" s="34"/>
      <c r="H5" s="34"/>
      <c r="I5" s="34"/>
      <c r="J5" s="96"/>
    </row>
    <row r="6" spans="1:29" ht="23.25" customHeight="1" x14ac:dyDescent="0.25">
      <c r="A6" s="261" t="s">
        <v>1469</v>
      </c>
      <c r="B6" s="262"/>
      <c r="C6" s="262"/>
      <c r="D6" s="263"/>
      <c r="E6" s="295" t="s">
        <v>1546</v>
      </c>
      <c r="F6" s="296"/>
      <c r="G6" s="35"/>
      <c r="H6" s="35"/>
      <c r="I6" s="35"/>
      <c r="J6" s="109"/>
      <c r="K6" s="97"/>
      <c r="L6" s="97"/>
      <c r="M6" s="97"/>
      <c r="N6" s="97"/>
      <c r="O6" s="98"/>
      <c r="P6" s="36"/>
      <c r="Q6" s="37"/>
      <c r="R6" s="37"/>
    </row>
    <row r="7" spans="1:29" ht="23.25" customHeight="1" x14ac:dyDescent="0.25">
      <c r="A7" s="261" t="s">
        <v>1468</v>
      </c>
      <c r="B7" s="262"/>
      <c r="C7" s="262"/>
      <c r="D7" s="263"/>
      <c r="E7" s="291">
        <v>2.63E-2</v>
      </c>
      <c r="F7" s="292"/>
      <c r="G7" s="38"/>
      <c r="H7" s="38"/>
      <c r="I7" s="38"/>
      <c r="J7" s="109"/>
      <c r="R7" s="37"/>
    </row>
    <row r="8" spans="1:29" ht="23.25" customHeight="1" x14ac:dyDescent="0.25">
      <c r="A8" s="261" t="s">
        <v>1453</v>
      </c>
      <c r="B8" s="262"/>
      <c r="C8" s="262"/>
      <c r="D8" s="263"/>
      <c r="E8" s="295" t="s">
        <v>1547</v>
      </c>
      <c r="F8" s="296"/>
      <c r="G8" s="39"/>
      <c r="H8" s="35"/>
      <c r="I8" s="35"/>
      <c r="O8" s="99"/>
      <c r="P8" s="85"/>
      <c r="Q8" s="37"/>
      <c r="R8" s="37"/>
    </row>
    <row r="9" spans="1:29" ht="23.25" customHeight="1" x14ac:dyDescent="0.25">
      <c r="A9" s="261" t="s">
        <v>1448</v>
      </c>
      <c r="B9" s="262"/>
      <c r="C9" s="262"/>
      <c r="D9" s="263"/>
      <c r="E9" s="302" t="s">
        <v>1548</v>
      </c>
      <c r="F9" s="303"/>
      <c r="G9" s="38"/>
      <c r="H9" s="40"/>
      <c r="I9" s="40"/>
      <c r="O9" s="92"/>
      <c r="P9" s="29"/>
      <c r="Q9" s="37"/>
      <c r="R9" s="37"/>
    </row>
    <row r="10" spans="1:29" ht="23.25" customHeight="1" x14ac:dyDescent="0.25">
      <c r="A10" s="261" t="s">
        <v>1467</v>
      </c>
      <c r="B10" s="262"/>
      <c r="C10" s="262"/>
      <c r="D10" s="263"/>
      <c r="E10" s="297">
        <v>4321</v>
      </c>
      <c r="F10" s="298"/>
      <c r="G10" s="40"/>
      <c r="H10" s="40"/>
      <c r="I10" s="40"/>
      <c r="O10" s="92"/>
      <c r="P10" s="29"/>
      <c r="R10" s="37"/>
    </row>
    <row r="11" spans="1:29" ht="23.25" customHeight="1" x14ac:dyDescent="0.25">
      <c r="A11" s="261" t="s">
        <v>34</v>
      </c>
      <c r="B11" s="262"/>
      <c r="C11" s="262"/>
      <c r="D11" s="263"/>
      <c r="E11" s="297" t="s">
        <v>11</v>
      </c>
      <c r="F11" s="298"/>
      <c r="G11" s="123"/>
      <c r="H11" s="40"/>
      <c r="I11" s="40"/>
      <c r="O11" s="92"/>
      <c r="P11" s="29"/>
      <c r="R11" s="37"/>
    </row>
    <row r="12" spans="1:29" ht="23.25" customHeight="1" x14ac:dyDescent="0.25">
      <c r="A12" s="261" t="s">
        <v>1470</v>
      </c>
      <c r="B12" s="262"/>
      <c r="C12" s="262"/>
      <c r="D12" s="263"/>
      <c r="E12" s="297" t="s">
        <v>1471</v>
      </c>
      <c r="F12" s="298"/>
      <c r="G12" s="124" t="str">
        <f>IF(OR(AND($E$11='Drop-down menus'!$M$1,OR($E$12='Drop-down menus'!$O$2,$E$12='Drop-down menus'!$O$3)),AND($E$11='Drop-down menus'!$M$2,$E$12='Drop-down menus'!$O$1)),"ERROR - Fund Types Do Not Agree","")</f>
        <v/>
      </c>
      <c r="H12" s="40"/>
      <c r="I12" s="40"/>
      <c r="O12" s="92"/>
      <c r="P12" s="29"/>
      <c r="R12" s="37"/>
    </row>
    <row r="13" spans="1:29" ht="23.25" customHeight="1" x14ac:dyDescent="0.2">
      <c r="A13" s="299" t="s">
        <v>31</v>
      </c>
      <c r="B13" s="275"/>
      <c r="C13" s="275"/>
      <c r="D13" s="276"/>
      <c r="E13" s="300">
        <f t="array" ref="E13">INDEX(A32:C1243,MATCH(FALSE,ISBLANK(C32:C1243),0),0)</f>
        <v>45261</v>
      </c>
      <c r="F13" s="301"/>
      <c r="G13" s="42"/>
      <c r="H13" s="40"/>
      <c r="O13" s="92"/>
      <c r="P13" s="29"/>
      <c r="Q13" s="83"/>
    </row>
    <row r="14" spans="1:29" ht="23.25" customHeight="1" x14ac:dyDescent="0.25">
      <c r="A14" s="261" t="s">
        <v>29</v>
      </c>
      <c r="B14" s="262"/>
      <c r="C14" s="262"/>
      <c r="D14" s="263"/>
      <c r="E14" s="259" t="s">
        <v>6</v>
      </c>
      <c r="F14" s="286"/>
      <c r="G14" s="43"/>
      <c r="H14" s="43"/>
      <c r="I14" s="40"/>
      <c r="O14" s="92"/>
      <c r="P14" s="29"/>
    </row>
    <row r="15" spans="1:29" ht="23.25" customHeight="1" x14ac:dyDescent="0.25">
      <c r="A15" s="261" t="s">
        <v>1518</v>
      </c>
      <c r="B15" s="262"/>
      <c r="C15" s="262"/>
      <c r="D15" s="263"/>
      <c r="E15" s="153" t="s">
        <v>11</v>
      </c>
      <c r="F15" s="154"/>
      <c r="G15" s="304" t="s">
        <v>1525</v>
      </c>
      <c r="H15" s="305"/>
      <c r="I15" s="306"/>
      <c r="O15" s="92"/>
      <c r="P15" s="29"/>
    </row>
    <row r="16" spans="1:29" ht="37.5" customHeight="1" x14ac:dyDescent="0.25">
      <c r="A16" s="256" t="str">
        <f>IF($E$15="Yes","Obligation Balance as of June of the Prior Year (see instructions)","Obligation Balance at the End of the Month before Contract Modifcations (see instructions)")</f>
        <v>Obligation Balance at the End of the Month before Contract Modifcations (see instructions)</v>
      </c>
      <c r="B16" s="257"/>
      <c r="C16" s="257"/>
      <c r="D16" s="258"/>
      <c r="E16" s="289">
        <f>'Example 1 Original Input'!R46</f>
        <v>-7.3784342425691463E-12</v>
      </c>
      <c r="F16" s="290"/>
      <c r="G16" s="43"/>
      <c r="H16" s="43"/>
      <c r="I16" s="44"/>
      <c r="J16" s="367" t="s">
        <v>1665</v>
      </c>
      <c r="K16" s="368"/>
      <c r="L16" s="368" t="s">
        <v>1666</v>
      </c>
      <c r="M16" s="369"/>
      <c r="O16" s="92"/>
      <c r="P16" s="29"/>
    </row>
    <row r="17" spans="1:19" ht="37.5" customHeight="1" x14ac:dyDescent="0.25">
      <c r="A17" s="256" t="str">
        <f>IF($E$15="Yes","Accumulated Amortization as of June of the Prior Year (see instructions)","Accumulated Amortization at the End of the Month before Contract Modifications (see instructions)")</f>
        <v>Accumulated Amortization at the End of the Month before Contract Modifications (see instructions)</v>
      </c>
      <c r="B17" s="257"/>
      <c r="C17" s="257"/>
      <c r="D17" s="258"/>
      <c r="E17" s="259">
        <f>'Example 1 Original Input'!R47</f>
        <v>70111.994509388416</v>
      </c>
      <c r="F17" s="260"/>
      <c r="G17" s="43"/>
      <c r="H17" s="43"/>
      <c r="I17" s="44"/>
      <c r="J17" s="106" t="s">
        <v>1667</v>
      </c>
      <c r="K17" s="106" t="s">
        <v>1668</v>
      </c>
      <c r="L17" s="106" t="s">
        <v>1667</v>
      </c>
      <c r="M17" s="106" t="s">
        <v>1668</v>
      </c>
      <c r="O17" s="92"/>
      <c r="P17" s="29"/>
    </row>
    <row r="18" spans="1:19" ht="37.5" customHeight="1" x14ac:dyDescent="0.25">
      <c r="A18" s="256" t="str">
        <f>IF($E$15="Yes","RTU Asset Carrying Value as of June of the Prior Year (see instructions)","RTU Asset Carrying Value at the End of Month before Contract Modifications (see instructions)")</f>
        <v>RTU Asset Carrying Value at the End of Month before Contract Modifications (see instructions)</v>
      </c>
      <c r="B18" s="257"/>
      <c r="C18" s="257"/>
      <c r="D18" s="258"/>
      <c r="E18" s="259">
        <f>'Example 1 Original Input'!R48</f>
        <v>16496.939884561943</v>
      </c>
      <c r="F18" s="260"/>
      <c r="G18" s="43"/>
      <c r="H18" s="43"/>
      <c r="I18" s="44"/>
      <c r="J18" s="90">
        <f>IF(AND('Example 1 Modification Output'!$E$8&lt;&gt;'Drop-down menus'!$P$2,$N$25&lt;($L$25+$M$25)),$L$25+$M$25-$N$25,0)</f>
        <v>0</v>
      </c>
      <c r="K18" s="90">
        <f>IF(AND('Example 1 Modification Output'!$E$8&lt;&gt;'Drop-down menus'!$P$2,$N$25&gt;=($L$25+$M$25)),$N$25-$M$25-$L$25,0)</f>
        <v>37118.11474026442</v>
      </c>
      <c r="L18" s="90">
        <f>IF(AND('Example 1 Modification Output'!$E$8='Drop-down menus'!$P$2,$N$25&lt;($L$25+$M$25)),$L$25+$M$25-$N$25,0)</f>
        <v>0</v>
      </c>
      <c r="M18" s="90">
        <f>IF(AND('Example 1 Modification Output'!$E$8='Drop-down menus'!$P$2,$N$25&gt;=($L$25+$M$25)),$N$25-$M$25-$L$25,0)</f>
        <v>0</v>
      </c>
      <c r="O18" s="92"/>
      <c r="P18" s="29"/>
    </row>
    <row r="19" spans="1:19" ht="26.1" customHeight="1" x14ac:dyDescent="0.25">
      <c r="A19" s="269" t="str">
        <f>IF(E15="Yes", "Do NOT enter Current Year (CY) Totals if selected yes for early termination. Leave the yellow fields in this row blank", "Enter Current Year (CY) Totals before contract modifications from the original contract input tab of the GASB 96 SBITA Workbook, if any (see instructions).")</f>
        <v>Enter Current Year (CY) Totals before contract modifications from the original contract input tab of the GASB 96 SBITA Workbook, if any (see instructions).</v>
      </c>
      <c r="B19" s="270"/>
      <c r="C19" s="271"/>
      <c r="D19" s="147" t="s">
        <v>1519</v>
      </c>
      <c r="E19" s="148" t="s">
        <v>1520</v>
      </c>
      <c r="F19" s="149" t="s">
        <v>1521</v>
      </c>
      <c r="G19" s="43"/>
      <c r="H19" s="43"/>
      <c r="I19" s="44"/>
      <c r="O19" s="92"/>
      <c r="P19" s="29"/>
    </row>
    <row r="20" spans="1:19" ht="26.1" customHeight="1" x14ac:dyDescent="0.2">
      <c r="A20" s="272"/>
      <c r="B20" s="273"/>
      <c r="C20" s="274"/>
      <c r="D20" s="155">
        <f>'Example 1 Original Input'!R39</f>
        <v>-7.3343694098529873E-14</v>
      </c>
      <c r="E20" s="156">
        <f>'Example 1 Original Input'!R40</f>
        <v>7.3343694098529873E-14</v>
      </c>
      <c r="F20" s="157">
        <f>'Example 1 Original Input'!R41</f>
        <v>20621.174855702466</v>
      </c>
      <c r="G20" s="43"/>
      <c r="H20" s="43"/>
      <c r="I20" s="44"/>
      <c r="J20" s="161" t="s">
        <v>1522</v>
      </c>
      <c r="O20" s="92"/>
      <c r="P20" s="29"/>
    </row>
    <row r="21" spans="1:19" ht="23.25" customHeight="1" x14ac:dyDescent="0.2">
      <c r="A21" s="264" t="s">
        <v>1523</v>
      </c>
      <c r="B21" s="265"/>
      <c r="C21" s="265"/>
      <c r="D21" s="266"/>
      <c r="E21" s="287">
        <f>IF(E14="Beginning",ABS(NPV(E7/12,INDEX(A32:B1243,MATCH(E13,A32:A1243,0),2):$B$1243))*(1+E7/12),ABS(NPV(E7/12,INDEX(A32:B1243,MATCH(E13,A32:A1243,0),2):$B$1243)))</f>
        <v>102651.68496423023</v>
      </c>
      <c r="F21" s="288"/>
      <c r="G21" s="45"/>
      <c r="H21" s="45"/>
      <c r="I21" s="45"/>
      <c r="O21" s="92"/>
      <c r="P21" s="29"/>
      <c r="Q21" s="37"/>
      <c r="R21" s="37"/>
    </row>
    <row r="22" spans="1:19" s="55" customFormat="1" ht="23.25" customHeight="1" x14ac:dyDescent="0.25">
      <c r="A22" s="264" t="s">
        <v>1524</v>
      </c>
      <c r="B22" s="265"/>
      <c r="C22" s="265"/>
      <c r="D22" s="266"/>
      <c r="E22" s="267">
        <f>IF($E$15="yes",0,$E$21-$E$16)</f>
        <v>102651.68496423024</v>
      </c>
      <c r="F22" s="268"/>
      <c r="G22" s="45"/>
      <c r="H22" s="171"/>
      <c r="I22" s="45"/>
      <c r="J22" s="152" t="s">
        <v>1449</v>
      </c>
      <c r="K22" s="293" t="s">
        <v>16</v>
      </c>
      <c r="L22" s="294"/>
      <c r="M22" s="39" t="s">
        <v>1450</v>
      </c>
      <c r="Q22" s="38"/>
      <c r="R22" s="37"/>
    </row>
    <row r="23" spans="1:19" s="55" customFormat="1" ht="23.25" customHeight="1" x14ac:dyDescent="0.2">
      <c r="A23" s="264" t="s">
        <v>1526</v>
      </c>
      <c r="B23" s="265"/>
      <c r="C23" s="265"/>
      <c r="D23" s="266"/>
      <c r="E23" s="267">
        <f>+E18+E22</f>
        <v>119148.62484879218</v>
      </c>
      <c r="F23" s="268"/>
      <c r="G23" s="45"/>
      <c r="H23" s="45"/>
      <c r="I23" s="45"/>
      <c r="J23" s="92"/>
      <c r="K23" s="92"/>
      <c r="L23" s="92"/>
      <c r="M23" s="92"/>
      <c r="N23" s="92"/>
      <c r="O23" s="98"/>
      <c r="P23" s="36"/>
      <c r="Q23" s="37"/>
      <c r="R23" s="37"/>
    </row>
    <row r="24" spans="1:19" s="55" customFormat="1" ht="23.25" customHeight="1" x14ac:dyDescent="0.2">
      <c r="A24" s="264" t="s">
        <v>1533</v>
      </c>
      <c r="B24" s="265"/>
      <c r="C24" s="265"/>
      <c r="D24" s="266"/>
      <c r="E24" s="283">
        <f>+E17+E18+E22</f>
        <v>189260.61935818061</v>
      </c>
      <c r="F24" s="268"/>
      <c r="G24" s="45"/>
      <c r="H24" s="45"/>
      <c r="I24" s="45"/>
      <c r="J24" s="105" t="s">
        <v>1476</v>
      </c>
      <c r="K24" s="105" t="s">
        <v>1477</v>
      </c>
      <c r="L24" s="106" t="s">
        <v>1478</v>
      </c>
      <c r="M24" s="106" t="s">
        <v>1479</v>
      </c>
      <c r="N24" s="106" t="s">
        <v>1552</v>
      </c>
      <c r="O24" s="98"/>
      <c r="P24" s="36"/>
      <c r="Q24" s="37"/>
      <c r="R24" s="37"/>
    </row>
    <row r="25" spans="1:19" s="55" customFormat="1" ht="23.25" customHeight="1" x14ac:dyDescent="0.25">
      <c r="A25" s="264" t="s">
        <v>1527</v>
      </c>
      <c r="B25" s="265"/>
      <c r="C25" s="265"/>
      <c r="D25" s="266"/>
      <c r="E25" s="284" t="s">
        <v>1455</v>
      </c>
      <c r="F25" s="285"/>
      <c r="G25" s="46"/>
      <c r="H25" s="47"/>
      <c r="I25" s="47"/>
      <c r="J25" s="107" t="str">
        <f>LEFT('Example 1 Modification Output'!$E$7,4)-1&amp;"–"&amp;RIGHT('Example 1 Modification Output'!$E$7,4)-1</f>
        <v>2022–2023</v>
      </c>
      <c r="K25" s="108">
        <f>DATE(RIGHT(J25,4),6,1)</f>
        <v>45078</v>
      </c>
      <c r="L25" s="90">
        <f>IF(AND($E$15="Yes",$F$15='Example 1 Modification Output'!$E$7),$E$16,IF(AND($E$15="Yes",$F$15&lt;&gt;'Example 1 Modification Output'!$E$7),0,IF(AND('Example 1 Modification Output'!$E$7=$J$28,'Example 1 Modification Output'!$E$7&lt;$L$28),$E$16+$E$20,(ROUND(SUMIFS($F$32:$F$1243,$A$32:$A$1243,$K$25),2)))))</f>
        <v>-7.3050905484706172E-12</v>
      </c>
      <c r="M25" s="90">
        <f>IF(AND($E$15="Yes",$F$15='Example 1 Modification Output'!$E$7),$E$17,IF(AND($E$15="Yes",$F$15&lt;&gt;'Example 1 Modification Output'!$E$7),0,IF(AND('Example 1 Modification Output'!$E$7&gt;'Example 1 Modification Input'!$J$28,'Example 1 Modification Output'!$E$7&lt;='Example 1 Modification Input'!$L$28),SUMIFS($H$32:$H$1243,$A$32:$A$1243,$K$25)+$E$17,IF(AND('Example 1 Modification Output'!$E$7=$J$28,'Example 1 Modification Output'!$E$7&lt;$L$28),$E$17-$F$20,0))))</f>
        <v>49490.819653685947</v>
      </c>
      <c r="N25" s="90">
        <f>IF(AND($E$15="Yes",$F$15='Example 1 Modification Output'!$E$7),$E$24,IF(AND($E$15="Yes",$F$15&lt;&gt;'Example 1 Modification Output'!$E$7),0,IF(AND('Example 1 Modification Output'!$E$7&gt;$J$28,'Example 1 Modification Output'!$E$7&lt;=$L$28),$E$24,IF(AND('Example 1 Modification Output'!$E$7=$J$28,'Example 1 Modification Output'!$E$7&lt;$L$28),$E$17+$E$18,0))))</f>
        <v>86608.93439395036</v>
      </c>
      <c r="O25" s="98"/>
      <c r="P25" s="36"/>
      <c r="Q25" s="37"/>
      <c r="R25" s="37"/>
    </row>
    <row r="26" spans="1:19" s="55" customFormat="1" ht="23.25" customHeight="1" x14ac:dyDescent="0.2">
      <c r="A26" s="264" t="s">
        <v>1528</v>
      </c>
      <c r="B26" s="275"/>
      <c r="C26" s="275"/>
      <c r="D26" s="276"/>
      <c r="E26" s="277">
        <f>IF(E25="Subscription-Based Information Technology Arrangements",10*12,"0")</f>
        <v>120</v>
      </c>
      <c r="F26" s="278"/>
      <c r="G26" s="48"/>
      <c r="H26" s="48"/>
      <c r="I26" s="48"/>
      <c r="J26" s="92"/>
      <c r="K26" s="92"/>
      <c r="L26" s="92"/>
      <c r="M26" s="92"/>
      <c r="N26" s="92"/>
      <c r="O26" s="98"/>
      <c r="P26" s="36"/>
      <c r="Q26" s="37"/>
      <c r="R26" s="37"/>
    </row>
    <row r="27" spans="1:19" s="55" customFormat="1" ht="23.25" customHeight="1" x14ac:dyDescent="0.2">
      <c r="A27" s="264" t="s">
        <v>1529</v>
      </c>
      <c r="B27" s="275"/>
      <c r="C27" s="275"/>
      <c r="D27" s="276"/>
      <c r="E27" s="277">
        <f>ROUND(COUNTIF(C32:C1243,"&lt;&gt;"&amp;""),1)</f>
        <v>24</v>
      </c>
      <c r="F27" s="278"/>
      <c r="G27" s="48"/>
      <c r="H27" s="48"/>
      <c r="I27" s="48"/>
      <c r="J27" s="86" t="s">
        <v>1481</v>
      </c>
      <c r="K27" s="86" t="s">
        <v>1482</v>
      </c>
      <c r="L27" s="86" t="s">
        <v>1475</v>
      </c>
      <c r="M27" s="86" t="s">
        <v>1483</v>
      </c>
      <c r="N27" s="162" t="s">
        <v>1531</v>
      </c>
      <c r="O27" s="93"/>
    </row>
    <row r="28" spans="1:19" s="55" customFormat="1" ht="23.25" customHeight="1" x14ac:dyDescent="0.25">
      <c r="A28" s="264" t="s">
        <v>1530</v>
      </c>
      <c r="B28" s="279"/>
      <c r="C28" s="279"/>
      <c r="D28" s="280"/>
      <c r="E28" s="281">
        <f>IF(E26&lt;E27,E26,E27)</f>
        <v>24</v>
      </c>
      <c r="F28" s="282"/>
      <c r="G28" s="49"/>
      <c r="H28" s="49"/>
      <c r="I28" s="49"/>
      <c r="J28" s="87" t="str">
        <f>IF(OR(MONTH($E$13)=1,MONTH($E$13)=2,MONTH($E$13)=3,MONTH($E$13)=4,MONTH($E$13)=5,MONTH($E$13)=6),YEAR($E$13)-1&amp;"–"&amp;YEAR($E$13),YEAR($E$13)&amp;"–"&amp;YEAR($E$13)+1)</f>
        <v>2023–2024</v>
      </c>
      <c r="K28" s="88">
        <f>EDATE($E$13,+($E$27-1))</f>
        <v>45962</v>
      </c>
      <c r="L28" s="87" t="str">
        <f>IF(OR(MONTH($K$28)=1,MONTH($K$28)=2,MONTH($K$28)=3,MONTH($K$28)=4,MONTH($K$28)=5,MONTH($K$28)=6),YEAR($K$28)-1&amp;"–"&amp;YEAR($K$28),YEAR($K$28)&amp;"–"&amp;YEAR($K$28)+1)</f>
        <v>2025–2026</v>
      </c>
      <c r="M28" s="89">
        <f>IF($L$28='Example 1 Modification Output'!$E$7,$E$24,0)</f>
        <v>0</v>
      </c>
      <c r="N28" s="89">
        <f>IF($J$28='Example 1 Modification Output'!$E$7,ABS($E$22),0)</f>
        <v>102651.68496423024</v>
      </c>
      <c r="O28" s="93"/>
      <c r="R28" s="37"/>
      <c r="S28" s="84"/>
    </row>
    <row r="29" spans="1:19" s="55" customFormat="1" ht="20.25" customHeight="1" x14ac:dyDescent="0.2">
      <c r="A29" s="50"/>
      <c r="B29" s="50"/>
      <c r="C29" s="50"/>
      <c r="D29" s="51"/>
      <c r="E29" s="29"/>
      <c r="F29" s="28"/>
      <c r="G29" s="28"/>
      <c r="H29" s="28"/>
      <c r="I29" s="28"/>
      <c r="J29" s="92"/>
      <c r="K29" s="92"/>
      <c r="L29" s="92"/>
      <c r="M29" s="92"/>
      <c r="N29" s="92"/>
      <c r="O29" s="93"/>
    </row>
    <row r="30" spans="1:19" s="55" customFormat="1" ht="87.75" customHeight="1" x14ac:dyDescent="0.25">
      <c r="A30" s="253" t="s">
        <v>1539</v>
      </c>
      <c r="B30" s="254"/>
      <c r="C30" s="254"/>
      <c r="D30" s="254"/>
      <c r="E30" s="254"/>
      <c r="F30" s="254"/>
      <c r="G30" s="254"/>
      <c r="H30" s="254"/>
      <c r="I30" s="255"/>
      <c r="J30" s="151" t="s">
        <v>1532</v>
      </c>
      <c r="K30" s="163" t="str">
        <f>LEFT('Example 1 Modification Output'!$E$7,4)+1&amp;"–"&amp;RIGHT('Example 1 Modification Output'!$E$7,4)+1</f>
        <v>2024–2025</v>
      </c>
      <c r="L30" s="92"/>
      <c r="M30" s="100"/>
      <c r="N30" s="92"/>
      <c r="O30" s="93"/>
    </row>
    <row r="31" spans="1:19" s="55" customFormat="1" ht="66" customHeight="1" x14ac:dyDescent="0.25">
      <c r="A31" s="52" t="s">
        <v>0</v>
      </c>
      <c r="B31" s="53"/>
      <c r="C31" s="54" t="s">
        <v>12</v>
      </c>
      <c r="D31" s="52" t="s">
        <v>2</v>
      </c>
      <c r="E31" s="52" t="s">
        <v>1</v>
      </c>
      <c r="F31" s="53" t="str">
        <f>IF(E14="Beginning","Beginning Monthly Obligation Balance","Ending Monthly Obligation Balance")</f>
        <v>Beginning Monthly Obligation Balance</v>
      </c>
      <c r="G31" s="53" t="s">
        <v>1513</v>
      </c>
      <c r="H31" s="53" t="s">
        <v>63</v>
      </c>
      <c r="I31" s="53" t="s">
        <v>1514</v>
      </c>
      <c r="J31" s="100" t="s">
        <v>1484</v>
      </c>
      <c r="K31" s="92"/>
      <c r="L31" s="92"/>
      <c r="M31" s="93"/>
      <c r="N31" s="92"/>
      <c r="O31" s="93"/>
    </row>
    <row r="32" spans="1:19" s="55" customFormat="1" ht="20.25" customHeight="1" x14ac:dyDescent="0.2">
      <c r="A32" s="56">
        <v>44743</v>
      </c>
      <c r="B32" s="57">
        <f>IF(C32&gt;0,C32*-1,C32)</f>
        <v>0</v>
      </c>
      <c r="C32" s="158"/>
      <c r="D32" s="58">
        <f>IF(C32&lt;&gt;"",IF(E14="Beginning",0,$E$21*($E$7/12)),0)</f>
        <v>0</v>
      </c>
      <c r="E32" s="59">
        <f t="shared" ref="E32:E95" si="0">C32-D32</f>
        <v>0</v>
      </c>
      <c r="F32" s="58">
        <f>IF(C32&lt;&gt;"",$E$21-E32,0)</f>
        <v>0</v>
      </c>
      <c r="G32" s="60">
        <f>IF(C32&lt;&gt;"",$E$23/$E$28,0)</f>
        <v>0</v>
      </c>
      <c r="H32" s="58">
        <f>IF(C32&lt;&gt;"",G32,0)</f>
        <v>0</v>
      </c>
      <c r="I32" s="58">
        <f>IF(C32&lt;&gt;"",$E$23-H32,0)</f>
        <v>0</v>
      </c>
      <c r="J32" s="92" t="str">
        <f>IF(OR(MONTH(A32)=1,MONTH(A32)=2,MONTH(A32)=3,MONTH(A32)=4,MONTH(A32)=5,MONTH(A32)=6),YEAR(A32)-1&amp;"–"&amp;YEAR(A32),YEAR(A32)&amp;"–"&amp;YEAR(A32)+1)</f>
        <v>2022–2023</v>
      </c>
      <c r="K32" s="92"/>
      <c r="L32" s="92"/>
      <c r="M32" s="92"/>
      <c r="N32" s="92"/>
      <c r="O32" s="93"/>
      <c r="Q32" s="61"/>
    </row>
    <row r="33" spans="1:17" s="55" customFormat="1" ht="20.25" customHeight="1" x14ac:dyDescent="0.2">
      <c r="A33" s="56">
        <v>44774</v>
      </c>
      <c r="B33" s="57">
        <f t="shared" ref="B33:B96" si="1">IF(C33&gt;0,C33*-1,C33)</f>
        <v>0</v>
      </c>
      <c r="C33" s="158"/>
      <c r="D33" s="58">
        <f t="shared" ref="D33:D96" si="2">IF(C33="",0,IF($E$14="Beginning",IF(C32&lt;&gt;"",$F32*$E$7/12,0),IF(C32&lt;&gt;"",$F32*$E$7/12,$E$21*$E$7/12)))</f>
        <v>0</v>
      </c>
      <c r="E33" s="59">
        <f t="shared" si="0"/>
        <v>0</v>
      </c>
      <c r="F33" s="58">
        <f t="shared" ref="F33:F96" si="3">IF(C33="",0,IF(C32="",$E$21-E33,IF(C33&lt;&gt;"",F32-E33)))</f>
        <v>0</v>
      </c>
      <c r="G33" s="60">
        <f>IF(AND(C33&lt;&gt;"",G32&lt;E$23),$E$23/$E$28,0)</f>
        <v>0</v>
      </c>
      <c r="H33" s="58">
        <f t="shared" ref="H33:H96" si="4">IF(C33&lt;&gt;"",G33+H32,0)</f>
        <v>0</v>
      </c>
      <c r="I33" s="58">
        <f>IF(C33&lt;&gt;"",$E$23-H33,0)</f>
        <v>0</v>
      </c>
      <c r="J33" s="92" t="str">
        <f t="shared" ref="J33:J96" si="5">IF(OR(MONTH(A33)=1,MONTH(A33)=2,MONTH(A33)=3,MONTH(A33)=4,MONTH(A33)=5,MONTH(A33)=6),YEAR(A33)-1&amp;"–"&amp;YEAR(A33),YEAR(A33)&amp;"–"&amp;YEAR(A33)+1)</f>
        <v>2022–2023</v>
      </c>
      <c r="K33" s="92"/>
      <c r="L33" s="92"/>
      <c r="M33" s="165"/>
      <c r="N33" s="92"/>
      <c r="O33" s="93"/>
      <c r="Q33" s="61"/>
    </row>
    <row r="34" spans="1:17" s="55" customFormat="1" ht="20.25" customHeight="1" x14ac:dyDescent="0.2">
      <c r="A34" s="56">
        <v>44805</v>
      </c>
      <c r="B34" s="57">
        <f t="shared" si="1"/>
        <v>0</v>
      </c>
      <c r="C34" s="158"/>
      <c r="D34" s="58">
        <f t="shared" si="2"/>
        <v>0</v>
      </c>
      <c r="E34" s="59">
        <f t="shared" si="0"/>
        <v>0</v>
      </c>
      <c r="F34" s="58">
        <f t="shared" si="3"/>
        <v>0</v>
      </c>
      <c r="G34" s="60">
        <f>IF(AND(C34&lt;&gt;"",SUM(G$32:G33)&lt;E$23),$E$23/$E$28,0)</f>
        <v>0</v>
      </c>
      <c r="H34" s="58">
        <f t="shared" si="4"/>
        <v>0</v>
      </c>
      <c r="I34" s="58">
        <f>IF(C34&lt;&gt;"",$E$23-H34,0)</f>
        <v>0</v>
      </c>
      <c r="J34" s="92" t="str">
        <f t="shared" si="5"/>
        <v>2022–2023</v>
      </c>
      <c r="K34" s="92"/>
      <c r="L34" s="92"/>
      <c r="M34" s="92"/>
      <c r="N34" s="92"/>
      <c r="O34" s="93"/>
      <c r="Q34" s="61"/>
    </row>
    <row r="35" spans="1:17" s="55" customFormat="1" ht="20.25" customHeight="1" x14ac:dyDescent="0.2">
      <c r="A35" s="56">
        <v>44835</v>
      </c>
      <c r="B35" s="57">
        <f t="shared" si="1"/>
        <v>0</v>
      </c>
      <c r="C35" s="158"/>
      <c r="D35" s="58">
        <f t="shared" si="2"/>
        <v>0</v>
      </c>
      <c r="E35" s="59">
        <f t="shared" si="0"/>
        <v>0</v>
      </c>
      <c r="F35" s="58">
        <f t="shared" si="3"/>
        <v>0</v>
      </c>
      <c r="G35" s="60">
        <f>IF(AND(C35&lt;&gt;"",SUM(G$32:G34)&lt;E$23),$E$23/$E$28,0)</f>
        <v>0</v>
      </c>
      <c r="H35" s="58">
        <f t="shared" si="4"/>
        <v>0</v>
      </c>
      <c r="I35" s="58">
        <f t="shared" ref="I35:I98" si="6">IF(C35&lt;&gt;"",$E$23-H35,0)</f>
        <v>0</v>
      </c>
      <c r="J35" s="92" t="str">
        <f t="shared" si="5"/>
        <v>2022–2023</v>
      </c>
      <c r="K35" s="92"/>
      <c r="L35" s="92"/>
      <c r="M35" s="165"/>
      <c r="N35" s="92"/>
      <c r="O35" s="93"/>
      <c r="Q35" s="61"/>
    </row>
    <row r="36" spans="1:17" s="55" customFormat="1" ht="20.25" customHeight="1" x14ac:dyDescent="0.2">
      <c r="A36" s="56">
        <v>44866</v>
      </c>
      <c r="B36" s="57">
        <f t="shared" si="1"/>
        <v>0</v>
      </c>
      <c r="C36" s="158"/>
      <c r="D36" s="58">
        <f t="shared" si="2"/>
        <v>0</v>
      </c>
      <c r="E36" s="59">
        <f t="shared" si="0"/>
        <v>0</v>
      </c>
      <c r="F36" s="58">
        <f t="shared" si="3"/>
        <v>0</v>
      </c>
      <c r="G36" s="60">
        <f>IF(AND(C36&lt;&gt;"",SUM(G$32:G35)&lt;E$23),$E$23/$E$28,0)</f>
        <v>0</v>
      </c>
      <c r="H36" s="58">
        <f t="shared" si="4"/>
        <v>0</v>
      </c>
      <c r="I36" s="58">
        <f t="shared" si="6"/>
        <v>0</v>
      </c>
      <c r="J36" s="92" t="str">
        <f t="shared" si="5"/>
        <v>2022–2023</v>
      </c>
      <c r="K36" s="92"/>
      <c r="L36" s="102"/>
      <c r="M36" s="92"/>
      <c r="N36" s="101"/>
      <c r="O36" s="93"/>
      <c r="Q36" s="61"/>
    </row>
    <row r="37" spans="1:17" s="55" customFormat="1" ht="20.25" customHeight="1" x14ac:dyDescent="0.2">
      <c r="A37" s="56">
        <v>44896</v>
      </c>
      <c r="B37" s="57">
        <f t="shared" si="1"/>
        <v>0</v>
      </c>
      <c r="C37" s="158"/>
      <c r="D37" s="58">
        <f t="shared" si="2"/>
        <v>0</v>
      </c>
      <c r="E37" s="59">
        <f t="shared" si="0"/>
        <v>0</v>
      </c>
      <c r="F37" s="58">
        <f t="shared" si="3"/>
        <v>0</v>
      </c>
      <c r="G37" s="60">
        <f>IF(AND(C37&lt;&gt;"",SUM(G$32:G36)&lt;E$23),$E$23/$E$28,0)</f>
        <v>0</v>
      </c>
      <c r="H37" s="58">
        <f t="shared" si="4"/>
        <v>0</v>
      </c>
      <c r="I37" s="58">
        <f t="shared" si="6"/>
        <v>0</v>
      </c>
      <c r="J37" s="92" t="str">
        <f t="shared" si="5"/>
        <v>2022–2023</v>
      </c>
      <c r="K37" s="92"/>
      <c r="L37" s="92"/>
      <c r="M37" s="92"/>
      <c r="N37" s="101"/>
      <c r="O37" s="93"/>
      <c r="Q37" s="61"/>
    </row>
    <row r="38" spans="1:17" s="55" customFormat="1" ht="20.25" customHeight="1" x14ac:dyDescent="0.2">
      <c r="A38" s="56">
        <v>44927</v>
      </c>
      <c r="B38" s="57">
        <f t="shared" si="1"/>
        <v>0</v>
      </c>
      <c r="C38" s="158"/>
      <c r="D38" s="58">
        <f t="shared" si="2"/>
        <v>0</v>
      </c>
      <c r="E38" s="59">
        <f t="shared" si="0"/>
        <v>0</v>
      </c>
      <c r="F38" s="58">
        <f t="shared" si="3"/>
        <v>0</v>
      </c>
      <c r="G38" s="60">
        <f>IF(AND(C38&lt;&gt;"",SUM(G$32:G37)&lt;E$23),$E$23/$E$28,0)</f>
        <v>0</v>
      </c>
      <c r="H38" s="58">
        <f t="shared" si="4"/>
        <v>0</v>
      </c>
      <c r="I38" s="58">
        <f t="shared" si="6"/>
        <v>0</v>
      </c>
      <c r="J38" s="92" t="str">
        <f t="shared" si="5"/>
        <v>2022–2023</v>
      </c>
      <c r="K38" s="92"/>
      <c r="L38" s="92"/>
      <c r="M38" s="92"/>
      <c r="N38" s="101"/>
      <c r="O38" s="93"/>
      <c r="Q38" s="61"/>
    </row>
    <row r="39" spans="1:17" s="55" customFormat="1" ht="20.25" customHeight="1" x14ac:dyDescent="0.2">
      <c r="A39" s="56">
        <v>44958</v>
      </c>
      <c r="B39" s="57">
        <f t="shared" si="1"/>
        <v>0</v>
      </c>
      <c r="C39" s="158"/>
      <c r="D39" s="58">
        <f t="shared" si="2"/>
        <v>0</v>
      </c>
      <c r="E39" s="59">
        <f t="shared" si="0"/>
        <v>0</v>
      </c>
      <c r="F39" s="58">
        <f t="shared" si="3"/>
        <v>0</v>
      </c>
      <c r="G39" s="60">
        <f>IF(AND(C39&lt;&gt;"",SUM(G$32:G38)&lt;E$23),$E$23/$E$28,0)</f>
        <v>0</v>
      </c>
      <c r="H39" s="58">
        <f t="shared" si="4"/>
        <v>0</v>
      </c>
      <c r="I39" s="58">
        <f t="shared" si="6"/>
        <v>0</v>
      </c>
      <c r="J39" s="92" t="str">
        <f t="shared" si="5"/>
        <v>2022–2023</v>
      </c>
      <c r="K39" s="92"/>
      <c r="L39" s="92"/>
      <c r="M39" s="92"/>
      <c r="N39" s="101"/>
      <c r="O39" s="93"/>
      <c r="Q39" s="61"/>
    </row>
    <row r="40" spans="1:17" s="55" customFormat="1" ht="20.25" customHeight="1" x14ac:dyDescent="0.2">
      <c r="A40" s="56">
        <v>44986</v>
      </c>
      <c r="B40" s="57">
        <f t="shared" si="1"/>
        <v>0</v>
      </c>
      <c r="C40" s="158"/>
      <c r="D40" s="58">
        <f t="shared" si="2"/>
        <v>0</v>
      </c>
      <c r="E40" s="59">
        <f t="shared" si="0"/>
        <v>0</v>
      </c>
      <c r="F40" s="58">
        <f t="shared" si="3"/>
        <v>0</v>
      </c>
      <c r="G40" s="60">
        <f>IF(AND(C40&lt;&gt;"",SUM(G$32:G39)&lt;E$23),$E$23/$E$28,0)</f>
        <v>0</v>
      </c>
      <c r="H40" s="58">
        <f t="shared" si="4"/>
        <v>0</v>
      </c>
      <c r="I40" s="58">
        <f t="shared" si="6"/>
        <v>0</v>
      </c>
      <c r="J40" s="92" t="str">
        <f t="shared" si="5"/>
        <v>2022–2023</v>
      </c>
      <c r="K40" s="92"/>
      <c r="L40" s="92"/>
      <c r="M40" s="92"/>
      <c r="N40" s="101"/>
      <c r="O40" s="93"/>
      <c r="Q40" s="61"/>
    </row>
    <row r="41" spans="1:17" s="55" customFormat="1" ht="20.25" customHeight="1" x14ac:dyDescent="0.2">
      <c r="A41" s="56">
        <v>45017</v>
      </c>
      <c r="B41" s="57">
        <f t="shared" si="1"/>
        <v>0</v>
      </c>
      <c r="C41" s="150"/>
      <c r="D41" s="58">
        <f t="shared" si="2"/>
        <v>0</v>
      </c>
      <c r="E41" s="59">
        <f t="shared" si="0"/>
        <v>0</v>
      </c>
      <c r="F41" s="58">
        <f t="shared" si="3"/>
        <v>0</v>
      </c>
      <c r="G41" s="60">
        <f>IF(AND(C41&lt;&gt;"",SUM(G$32:G40)&lt;E$23),$E$23/$E$28,0)</f>
        <v>0</v>
      </c>
      <c r="H41" s="58">
        <f t="shared" si="4"/>
        <v>0</v>
      </c>
      <c r="I41" s="58">
        <f t="shared" si="6"/>
        <v>0</v>
      </c>
      <c r="J41" s="92" t="str">
        <f t="shared" si="5"/>
        <v>2022–2023</v>
      </c>
      <c r="K41" s="92"/>
      <c r="L41" s="92"/>
      <c r="M41" s="92"/>
      <c r="N41" s="101"/>
      <c r="O41" s="93"/>
      <c r="Q41" s="61"/>
    </row>
    <row r="42" spans="1:17" s="55" customFormat="1" ht="20.25" customHeight="1" x14ac:dyDescent="0.2">
      <c r="A42" s="56">
        <v>45047</v>
      </c>
      <c r="B42" s="57">
        <f t="shared" si="1"/>
        <v>0</v>
      </c>
      <c r="C42" s="150"/>
      <c r="D42" s="58">
        <f t="shared" si="2"/>
        <v>0</v>
      </c>
      <c r="E42" s="59">
        <f t="shared" si="0"/>
        <v>0</v>
      </c>
      <c r="F42" s="58">
        <f t="shared" si="3"/>
        <v>0</v>
      </c>
      <c r="G42" s="60">
        <f>IF(AND(C42&lt;&gt;"",SUM(G$32:G41)&lt;E$23),$E$23/$E$28,0)</f>
        <v>0</v>
      </c>
      <c r="H42" s="58">
        <f t="shared" si="4"/>
        <v>0</v>
      </c>
      <c r="I42" s="58">
        <f t="shared" si="6"/>
        <v>0</v>
      </c>
      <c r="J42" s="92" t="str">
        <f t="shared" si="5"/>
        <v>2022–2023</v>
      </c>
      <c r="K42" s="92"/>
      <c r="L42" s="103"/>
      <c r="M42" s="92"/>
      <c r="N42" s="101"/>
      <c r="O42" s="93"/>
      <c r="Q42" s="61"/>
    </row>
    <row r="43" spans="1:17" s="55" customFormat="1" ht="20.25" customHeight="1" x14ac:dyDescent="0.2">
      <c r="A43" s="56">
        <v>45078</v>
      </c>
      <c r="B43" s="57">
        <f t="shared" si="1"/>
        <v>0</v>
      </c>
      <c r="C43" s="150"/>
      <c r="D43" s="58">
        <f t="shared" si="2"/>
        <v>0</v>
      </c>
      <c r="E43" s="59">
        <f t="shared" si="0"/>
        <v>0</v>
      </c>
      <c r="F43" s="62">
        <f t="shared" si="3"/>
        <v>0</v>
      </c>
      <c r="G43" s="60">
        <f>IF(AND(C43&lt;&gt;"",SUM(G$32:G42)&lt;E$23),$E$23/$E$28,0)</f>
        <v>0</v>
      </c>
      <c r="H43" s="62">
        <f t="shared" si="4"/>
        <v>0</v>
      </c>
      <c r="I43" s="58">
        <f t="shared" si="6"/>
        <v>0</v>
      </c>
      <c r="J43" s="92" t="str">
        <f t="shared" si="5"/>
        <v>2022–2023</v>
      </c>
      <c r="K43" s="92"/>
      <c r="L43" s="103"/>
      <c r="M43" s="92"/>
      <c r="N43" s="101"/>
      <c r="O43" s="93"/>
      <c r="Q43" s="61"/>
    </row>
    <row r="44" spans="1:17" s="55" customFormat="1" ht="20.25" customHeight="1" x14ac:dyDescent="0.2">
      <c r="A44" s="56">
        <v>45108</v>
      </c>
      <c r="B44" s="57">
        <f t="shared" si="1"/>
        <v>0</v>
      </c>
      <c r="C44" s="150"/>
      <c r="D44" s="58">
        <f t="shared" si="2"/>
        <v>0</v>
      </c>
      <c r="E44" s="59">
        <f t="shared" si="0"/>
        <v>0</v>
      </c>
      <c r="F44" s="62">
        <f t="shared" si="3"/>
        <v>0</v>
      </c>
      <c r="G44" s="60">
        <f>IF(AND(C44&lt;&gt;"",SUM(G$32:G43)&lt;E$23),$E$23/$E$28,0)</f>
        <v>0</v>
      </c>
      <c r="H44" s="62">
        <f t="shared" si="4"/>
        <v>0</v>
      </c>
      <c r="I44" s="58">
        <f t="shared" si="6"/>
        <v>0</v>
      </c>
      <c r="J44" s="92" t="str">
        <f t="shared" si="5"/>
        <v>2023–2024</v>
      </c>
      <c r="K44" s="92"/>
      <c r="L44" s="103"/>
      <c r="M44" s="92"/>
      <c r="N44" s="101"/>
      <c r="O44" s="93"/>
      <c r="Q44" s="61"/>
    </row>
    <row r="45" spans="1:17" s="55" customFormat="1" ht="20.25" customHeight="1" x14ac:dyDescent="0.2">
      <c r="A45" s="56">
        <v>45139</v>
      </c>
      <c r="B45" s="57">
        <f t="shared" si="1"/>
        <v>0</v>
      </c>
      <c r="C45" s="150"/>
      <c r="D45" s="58">
        <f t="shared" si="2"/>
        <v>0</v>
      </c>
      <c r="E45" s="59">
        <f t="shared" si="0"/>
        <v>0</v>
      </c>
      <c r="F45" s="62">
        <f t="shared" si="3"/>
        <v>0</v>
      </c>
      <c r="G45" s="60">
        <f>IF(AND(C45&lt;&gt;"",SUM(G$32:G44)&lt;E$23),$E$23/$E$28,0)</f>
        <v>0</v>
      </c>
      <c r="H45" s="62">
        <f t="shared" si="4"/>
        <v>0</v>
      </c>
      <c r="I45" s="58">
        <f t="shared" si="6"/>
        <v>0</v>
      </c>
      <c r="J45" s="92" t="str">
        <f t="shared" si="5"/>
        <v>2023–2024</v>
      </c>
      <c r="K45" s="92"/>
      <c r="L45" s="103"/>
      <c r="M45" s="92"/>
      <c r="N45" s="101"/>
      <c r="O45" s="93"/>
      <c r="Q45" s="61"/>
    </row>
    <row r="46" spans="1:17" s="55" customFormat="1" ht="20.25" customHeight="1" x14ac:dyDescent="0.2">
      <c r="A46" s="56">
        <v>45170</v>
      </c>
      <c r="B46" s="57">
        <f t="shared" si="1"/>
        <v>0</v>
      </c>
      <c r="C46" s="150"/>
      <c r="D46" s="58">
        <f t="shared" si="2"/>
        <v>0</v>
      </c>
      <c r="E46" s="59">
        <f t="shared" si="0"/>
        <v>0</v>
      </c>
      <c r="F46" s="62">
        <f t="shared" si="3"/>
        <v>0</v>
      </c>
      <c r="G46" s="60">
        <f>IF(AND(C46&lt;&gt;"",SUM(G$32:G45)&lt;E$23),$E$23/$E$28,0)</f>
        <v>0</v>
      </c>
      <c r="H46" s="62">
        <f t="shared" si="4"/>
        <v>0</v>
      </c>
      <c r="I46" s="58">
        <f t="shared" si="6"/>
        <v>0</v>
      </c>
      <c r="J46" s="92" t="str">
        <f t="shared" si="5"/>
        <v>2023–2024</v>
      </c>
      <c r="K46" s="92"/>
      <c r="L46" s="103"/>
      <c r="M46" s="92"/>
      <c r="N46" s="101"/>
      <c r="O46" s="93"/>
      <c r="Q46" s="61"/>
    </row>
    <row r="47" spans="1:17" s="55" customFormat="1" ht="20.25" customHeight="1" x14ac:dyDescent="0.2">
      <c r="A47" s="56">
        <v>45200</v>
      </c>
      <c r="B47" s="57">
        <f t="shared" si="1"/>
        <v>0</v>
      </c>
      <c r="C47" s="150"/>
      <c r="D47" s="58">
        <f t="shared" si="2"/>
        <v>0</v>
      </c>
      <c r="E47" s="59">
        <f t="shared" si="0"/>
        <v>0</v>
      </c>
      <c r="F47" s="62">
        <f t="shared" si="3"/>
        <v>0</v>
      </c>
      <c r="G47" s="60">
        <f>IF(AND(C47&lt;&gt;"",SUM(G$32:G46)&lt;E$23),$E$23/$E$28,0)</f>
        <v>0</v>
      </c>
      <c r="H47" s="62">
        <f t="shared" si="4"/>
        <v>0</v>
      </c>
      <c r="I47" s="58">
        <f t="shared" si="6"/>
        <v>0</v>
      </c>
      <c r="J47" s="92" t="str">
        <f t="shared" si="5"/>
        <v>2023–2024</v>
      </c>
      <c r="K47" s="92"/>
      <c r="L47" s="103"/>
      <c r="M47" s="92"/>
      <c r="N47" s="101"/>
      <c r="O47" s="93"/>
      <c r="Q47" s="61"/>
    </row>
    <row r="48" spans="1:17" s="55" customFormat="1" ht="20.25" customHeight="1" x14ac:dyDescent="0.2">
      <c r="A48" s="56">
        <v>45231</v>
      </c>
      <c r="B48" s="57">
        <f t="shared" si="1"/>
        <v>0</v>
      </c>
      <c r="C48" s="150"/>
      <c r="D48" s="58">
        <f t="shared" si="2"/>
        <v>0</v>
      </c>
      <c r="E48" s="59">
        <f t="shared" si="0"/>
        <v>0</v>
      </c>
      <c r="F48" s="62">
        <f t="shared" si="3"/>
        <v>0</v>
      </c>
      <c r="G48" s="60">
        <f>IF(AND(C48&lt;&gt;"",SUM(G$32:G47)&lt;E$23),$E$23/$E$28,0)</f>
        <v>0</v>
      </c>
      <c r="H48" s="62">
        <f t="shared" si="4"/>
        <v>0</v>
      </c>
      <c r="I48" s="58">
        <f t="shared" si="6"/>
        <v>0</v>
      </c>
      <c r="J48" s="92" t="str">
        <f t="shared" si="5"/>
        <v>2023–2024</v>
      </c>
      <c r="K48" s="92"/>
      <c r="L48" s="103"/>
      <c r="M48" s="92"/>
      <c r="N48" s="101"/>
      <c r="O48" s="93"/>
      <c r="Q48" s="61"/>
    </row>
    <row r="49" spans="1:17" s="55" customFormat="1" ht="20.25" customHeight="1" x14ac:dyDescent="0.2">
      <c r="A49" s="56">
        <v>45261</v>
      </c>
      <c r="B49" s="57">
        <f t="shared" si="1"/>
        <v>-52000</v>
      </c>
      <c r="C49" s="150">
        <v>52000</v>
      </c>
      <c r="D49" s="240">
        <f t="shared" si="2"/>
        <v>0</v>
      </c>
      <c r="E49" s="241">
        <f t="shared" si="0"/>
        <v>52000</v>
      </c>
      <c r="F49" s="62">
        <f t="shared" si="3"/>
        <v>50651.684964230226</v>
      </c>
      <c r="G49" s="216">
        <f>IF(AND(C49&lt;&gt;"",SUM(G$32:G48)&lt;E$23),$E$23/$E$28,0)</f>
        <v>4964.5260353663407</v>
      </c>
      <c r="H49" s="62">
        <f t="shared" si="4"/>
        <v>4964.5260353663407</v>
      </c>
      <c r="I49" s="58">
        <f>IF(C49&lt;&gt;"",$E$23-H49,0)</f>
        <v>114184.09881342584</v>
      </c>
      <c r="J49" s="92" t="str">
        <f t="shared" si="5"/>
        <v>2023–2024</v>
      </c>
      <c r="K49" s="92"/>
      <c r="L49" s="103"/>
      <c r="M49" s="92"/>
      <c r="N49" s="101"/>
      <c r="O49" s="93"/>
      <c r="Q49" s="61"/>
    </row>
    <row r="50" spans="1:17" s="55" customFormat="1" ht="20.25" customHeight="1" x14ac:dyDescent="0.2">
      <c r="A50" s="56">
        <v>45292</v>
      </c>
      <c r="B50" s="57">
        <f t="shared" si="1"/>
        <v>0</v>
      </c>
      <c r="C50" s="150">
        <v>0</v>
      </c>
      <c r="D50" s="240">
        <f t="shared" si="2"/>
        <v>111.01160954660457</v>
      </c>
      <c r="E50" s="241">
        <f t="shared" si="0"/>
        <v>-111.01160954660457</v>
      </c>
      <c r="F50" s="62">
        <f t="shared" si="3"/>
        <v>50762.696573776833</v>
      </c>
      <c r="G50" s="216">
        <f>IF(AND(C50&lt;&gt;"",SUM(G$32:G49)&lt;E$23),$E$23/$E$28,0)</f>
        <v>4964.5260353663407</v>
      </c>
      <c r="H50" s="62">
        <f t="shared" si="4"/>
        <v>9929.0520707326814</v>
      </c>
      <c r="I50" s="58">
        <f t="shared" si="6"/>
        <v>109219.5727780595</v>
      </c>
      <c r="J50" s="92" t="str">
        <f t="shared" si="5"/>
        <v>2023–2024</v>
      </c>
      <c r="K50" s="92"/>
      <c r="L50" s="103"/>
      <c r="M50" s="92"/>
      <c r="N50" s="101"/>
      <c r="O50" s="93"/>
      <c r="Q50" s="61"/>
    </row>
    <row r="51" spans="1:17" s="55" customFormat="1" ht="20.25" customHeight="1" x14ac:dyDescent="0.2">
      <c r="A51" s="56">
        <v>45323</v>
      </c>
      <c r="B51" s="57">
        <f t="shared" si="1"/>
        <v>0</v>
      </c>
      <c r="C51" s="150">
        <v>0</v>
      </c>
      <c r="D51" s="240">
        <f t="shared" si="2"/>
        <v>111.2549099908609</v>
      </c>
      <c r="E51" s="241">
        <f t="shared" si="0"/>
        <v>-111.2549099908609</v>
      </c>
      <c r="F51" s="62">
        <f t="shared" si="3"/>
        <v>50873.951483767691</v>
      </c>
      <c r="G51" s="216">
        <f>IF(AND(C51&lt;&gt;"",SUM(G$32:G50)&lt;E$23),$E$23/$E$28,0)</f>
        <v>4964.5260353663407</v>
      </c>
      <c r="H51" s="62">
        <f t="shared" si="4"/>
        <v>14893.578106099023</v>
      </c>
      <c r="I51" s="58">
        <f t="shared" si="6"/>
        <v>104255.04674269316</v>
      </c>
      <c r="J51" s="92" t="str">
        <f t="shared" si="5"/>
        <v>2023–2024</v>
      </c>
      <c r="K51" s="92"/>
      <c r="L51" s="103"/>
      <c r="M51" s="92"/>
      <c r="N51" s="101"/>
      <c r="O51" s="93"/>
      <c r="Q51" s="61"/>
    </row>
    <row r="52" spans="1:17" s="55" customFormat="1" ht="20.25" customHeight="1" x14ac:dyDescent="0.2">
      <c r="A52" s="56">
        <v>45352</v>
      </c>
      <c r="B52" s="57">
        <f t="shared" si="1"/>
        <v>0</v>
      </c>
      <c r="C52" s="150">
        <v>0</v>
      </c>
      <c r="D52" s="240">
        <f t="shared" si="2"/>
        <v>111.49874366859086</v>
      </c>
      <c r="E52" s="241">
        <f t="shared" si="0"/>
        <v>-111.49874366859086</v>
      </c>
      <c r="F52" s="62">
        <f t="shared" si="3"/>
        <v>50985.450227436282</v>
      </c>
      <c r="G52" s="216">
        <f>IF(AND(C52&lt;&gt;"",SUM(G$32:G51)&lt;E$23),$E$23/$E$28,0)</f>
        <v>4964.5260353663407</v>
      </c>
      <c r="H52" s="62">
        <f t="shared" si="4"/>
        <v>19858.104141465363</v>
      </c>
      <c r="I52" s="58">
        <f t="shared" si="6"/>
        <v>99290.520707326825</v>
      </c>
      <c r="J52" s="92" t="str">
        <f t="shared" si="5"/>
        <v>2023–2024</v>
      </c>
      <c r="K52" s="92"/>
      <c r="L52" s="103"/>
      <c r="M52" s="92"/>
      <c r="N52" s="101"/>
      <c r="O52" s="93"/>
      <c r="Q52" s="61"/>
    </row>
    <row r="53" spans="1:17" s="55" customFormat="1" ht="20.25" customHeight="1" x14ac:dyDescent="0.2">
      <c r="A53" s="56">
        <v>45383</v>
      </c>
      <c r="B53" s="57">
        <f t="shared" si="1"/>
        <v>0</v>
      </c>
      <c r="C53" s="150">
        <v>0</v>
      </c>
      <c r="D53" s="240">
        <f t="shared" si="2"/>
        <v>111.74311174846451</v>
      </c>
      <c r="E53" s="241">
        <f t="shared" si="0"/>
        <v>-111.74311174846451</v>
      </c>
      <c r="F53" s="62">
        <f t="shared" si="3"/>
        <v>51097.193339184749</v>
      </c>
      <c r="G53" s="216">
        <f>IF(AND(C53&lt;&gt;"",SUM(G$32:G52)&lt;E$23),$E$23/$E$28,0)</f>
        <v>4964.5260353663407</v>
      </c>
      <c r="H53" s="62">
        <f t="shared" si="4"/>
        <v>24822.630176831703</v>
      </c>
      <c r="I53" s="58">
        <f t="shared" si="6"/>
        <v>94325.994671960478</v>
      </c>
      <c r="J53" s="92" t="str">
        <f t="shared" si="5"/>
        <v>2023–2024</v>
      </c>
      <c r="K53" s="92"/>
      <c r="L53" s="103"/>
      <c r="M53" s="92"/>
      <c r="N53" s="101"/>
      <c r="O53" s="93"/>
      <c r="Q53" s="61"/>
    </row>
    <row r="54" spans="1:17" s="55" customFormat="1" ht="20.25" customHeight="1" x14ac:dyDescent="0.2">
      <c r="A54" s="56">
        <v>45413</v>
      </c>
      <c r="B54" s="57">
        <f t="shared" si="1"/>
        <v>0</v>
      </c>
      <c r="C54" s="150">
        <v>0</v>
      </c>
      <c r="D54" s="240">
        <f t="shared" si="2"/>
        <v>111.98801540171324</v>
      </c>
      <c r="E54" s="241">
        <f t="shared" si="0"/>
        <v>-111.98801540171324</v>
      </c>
      <c r="F54" s="62">
        <f t="shared" si="3"/>
        <v>51209.181354586464</v>
      </c>
      <c r="G54" s="216">
        <f>IF(AND(C54&lt;&gt;"",SUM(G$32:G53)&lt;E$23),$E$23/$E$28,0)</f>
        <v>4964.5260353663407</v>
      </c>
      <c r="H54" s="62">
        <f t="shared" si="4"/>
        <v>29787.156212198042</v>
      </c>
      <c r="I54" s="58">
        <f t="shared" si="6"/>
        <v>89361.468636594145</v>
      </c>
      <c r="J54" s="92" t="str">
        <f t="shared" si="5"/>
        <v>2023–2024</v>
      </c>
      <c r="K54" s="92"/>
      <c r="L54" s="103"/>
      <c r="M54" s="92"/>
      <c r="N54" s="101"/>
      <c r="O54" s="93"/>
      <c r="Q54" s="61"/>
    </row>
    <row r="55" spans="1:17" s="55" customFormat="1" ht="20.25" customHeight="1" x14ac:dyDescent="0.2">
      <c r="A55" s="56">
        <v>45444</v>
      </c>
      <c r="B55" s="57">
        <f t="shared" si="1"/>
        <v>0</v>
      </c>
      <c r="C55" s="150">
        <v>0</v>
      </c>
      <c r="D55" s="240">
        <f t="shared" si="2"/>
        <v>112.23345580213534</v>
      </c>
      <c r="E55" s="241">
        <f t="shared" si="0"/>
        <v>-112.23345580213534</v>
      </c>
      <c r="F55" s="62">
        <f t="shared" si="3"/>
        <v>51321.414810388596</v>
      </c>
      <c r="G55" s="216">
        <f>IF(AND(C55&lt;&gt;"",SUM(G$32:G54)&lt;E$23),$E$23/$E$28,0)</f>
        <v>4964.5260353663407</v>
      </c>
      <c r="H55" s="62">
        <f t="shared" si="4"/>
        <v>34751.682247564386</v>
      </c>
      <c r="I55" s="58">
        <f t="shared" si="6"/>
        <v>84396.942601227798</v>
      </c>
      <c r="J55" s="92" t="str">
        <f t="shared" si="5"/>
        <v>2023–2024</v>
      </c>
      <c r="K55" s="92"/>
      <c r="L55" s="103"/>
      <c r="M55" s="92"/>
      <c r="N55" s="101"/>
      <c r="O55" s="239"/>
      <c r="Q55" s="61"/>
    </row>
    <row r="56" spans="1:17" s="55" customFormat="1" ht="20.25" customHeight="1" x14ac:dyDescent="0.2">
      <c r="A56" s="56">
        <v>45474</v>
      </c>
      <c r="B56" s="57">
        <f t="shared" si="1"/>
        <v>0</v>
      </c>
      <c r="C56" s="150">
        <v>0</v>
      </c>
      <c r="D56" s="58">
        <f t="shared" si="2"/>
        <v>112.47943412610168</v>
      </c>
      <c r="E56" s="243">
        <f t="shared" si="0"/>
        <v>-112.47943412610168</v>
      </c>
      <c r="F56" s="62">
        <f t="shared" si="3"/>
        <v>51433.894244514697</v>
      </c>
      <c r="G56" s="60">
        <f>IF(AND(C56&lt;&gt;"",SUM(G$32:G55)&lt;E$23),$E$23/$E$28,0)</f>
        <v>4964.5260353663407</v>
      </c>
      <c r="H56" s="58">
        <f t="shared" si="4"/>
        <v>39716.208282930726</v>
      </c>
      <c r="I56" s="58">
        <f t="shared" si="6"/>
        <v>79432.416565861466</v>
      </c>
      <c r="J56" s="92" t="str">
        <f t="shared" si="5"/>
        <v>2024–2025</v>
      </c>
      <c r="K56" s="92"/>
      <c r="L56" s="103"/>
      <c r="M56" s="92"/>
      <c r="N56" s="101"/>
      <c r="O56" s="93"/>
      <c r="Q56" s="61"/>
    </row>
    <row r="57" spans="1:17" s="55" customFormat="1" ht="20.25" customHeight="1" x14ac:dyDescent="0.2">
      <c r="A57" s="56">
        <v>45505</v>
      </c>
      <c r="B57" s="57">
        <f t="shared" si="1"/>
        <v>0</v>
      </c>
      <c r="C57" s="150">
        <v>0</v>
      </c>
      <c r="D57" s="58">
        <f t="shared" si="2"/>
        <v>112.72595155256137</v>
      </c>
      <c r="E57" s="243">
        <f t="shared" si="0"/>
        <v>-112.72595155256137</v>
      </c>
      <c r="F57" s="62">
        <f t="shared" si="3"/>
        <v>51546.620196067255</v>
      </c>
      <c r="G57" s="60">
        <f>IF(AND(C57&lt;&gt;"",SUM(G$32:G56)&lt;E$23),$E$23/$E$28,0)</f>
        <v>4964.5260353663407</v>
      </c>
      <c r="H57" s="58">
        <f t="shared" si="4"/>
        <v>44680.734318297065</v>
      </c>
      <c r="I57" s="58">
        <f t="shared" si="6"/>
        <v>74467.890530495119</v>
      </c>
      <c r="J57" s="92" t="str">
        <f t="shared" si="5"/>
        <v>2024–2025</v>
      </c>
      <c r="K57" s="92"/>
      <c r="L57" s="103"/>
      <c r="M57" s="92"/>
      <c r="N57" s="101"/>
      <c r="O57" s="93"/>
      <c r="Q57" s="61"/>
    </row>
    <row r="58" spans="1:17" s="55" customFormat="1" ht="20.25" customHeight="1" x14ac:dyDescent="0.2">
      <c r="A58" s="56">
        <v>45536</v>
      </c>
      <c r="B58" s="57">
        <f t="shared" si="1"/>
        <v>0</v>
      </c>
      <c r="C58" s="150">
        <v>0</v>
      </c>
      <c r="D58" s="58">
        <f t="shared" si="2"/>
        <v>112.9730092630474</v>
      </c>
      <c r="E58" s="243">
        <f t="shared" si="0"/>
        <v>-112.9730092630474</v>
      </c>
      <c r="F58" s="62">
        <f t="shared" si="3"/>
        <v>51659.593205330304</v>
      </c>
      <c r="G58" s="60">
        <f>IF(AND(C58&lt;&gt;"",SUM(G$32:G57)&lt;E$23),$E$23/$E$28,0)</f>
        <v>4964.5260353663407</v>
      </c>
      <c r="H58" s="58">
        <f t="shared" si="4"/>
        <v>49645.260353663405</v>
      </c>
      <c r="I58" s="58">
        <f t="shared" si="6"/>
        <v>69503.364495128772</v>
      </c>
      <c r="J58" s="92" t="str">
        <f t="shared" si="5"/>
        <v>2024–2025</v>
      </c>
      <c r="K58" s="92"/>
      <c r="L58" s="103"/>
      <c r="M58" s="92"/>
      <c r="N58" s="101"/>
      <c r="O58" s="242"/>
      <c r="P58" s="242"/>
      <c r="Q58" s="61"/>
    </row>
    <row r="59" spans="1:17" s="55" customFormat="1" ht="20.25" customHeight="1" x14ac:dyDescent="0.2">
      <c r="A59" s="56">
        <v>45566</v>
      </c>
      <c r="B59" s="57">
        <f t="shared" si="1"/>
        <v>0</v>
      </c>
      <c r="C59" s="150">
        <v>0</v>
      </c>
      <c r="D59" s="58">
        <f t="shared" si="2"/>
        <v>113.22060844168226</v>
      </c>
      <c r="E59" s="243">
        <f t="shared" si="0"/>
        <v>-113.22060844168226</v>
      </c>
      <c r="F59" s="62">
        <f t="shared" si="3"/>
        <v>51772.813813771987</v>
      </c>
      <c r="G59" s="60">
        <f>IF(AND(C59&lt;&gt;"",SUM(G$32:G58)&lt;E$23),$E$23/$E$28,0)</f>
        <v>4964.5260353663407</v>
      </c>
      <c r="H59" s="58">
        <f t="shared" si="4"/>
        <v>54609.786389029745</v>
      </c>
      <c r="I59" s="58">
        <f t="shared" si="6"/>
        <v>64538.838459762439</v>
      </c>
      <c r="J59" s="92" t="str">
        <f t="shared" si="5"/>
        <v>2024–2025</v>
      </c>
      <c r="K59" s="92"/>
      <c r="L59" s="103"/>
      <c r="M59" s="92"/>
      <c r="N59" s="101"/>
      <c r="O59" s="93"/>
      <c r="Q59" s="61"/>
    </row>
    <row r="60" spans="1:17" s="55" customFormat="1" ht="20.25" customHeight="1" x14ac:dyDescent="0.2">
      <c r="A60" s="56">
        <v>45597</v>
      </c>
      <c r="B60" s="57">
        <f t="shared" si="1"/>
        <v>0</v>
      </c>
      <c r="C60" s="150">
        <v>0</v>
      </c>
      <c r="D60" s="58">
        <f t="shared" si="2"/>
        <v>113.46875027518361</v>
      </c>
      <c r="E60" s="243">
        <f t="shared" si="0"/>
        <v>-113.46875027518361</v>
      </c>
      <c r="F60" s="58">
        <f t="shared" si="3"/>
        <v>51886.282564047171</v>
      </c>
      <c r="G60" s="60">
        <f>IF(AND(C60&lt;&gt;"",SUM(G$32:G59)&lt;E$23),$E$23/$E$28,0)</f>
        <v>4964.5260353663407</v>
      </c>
      <c r="H60" s="58">
        <f t="shared" si="4"/>
        <v>59574.312424396085</v>
      </c>
      <c r="I60" s="58">
        <f t="shared" si="6"/>
        <v>59574.312424396099</v>
      </c>
      <c r="J60" s="92" t="str">
        <f t="shared" si="5"/>
        <v>2024–2025</v>
      </c>
      <c r="K60" s="92"/>
      <c r="L60" s="103"/>
      <c r="M60" s="92"/>
      <c r="N60" s="101"/>
      <c r="O60" s="93"/>
      <c r="Q60" s="61"/>
    </row>
    <row r="61" spans="1:17" s="55" customFormat="1" ht="20.25" customHeight="1" x14ac:dyDescent="0.2">
      <c r="A61" s="56">
        <v>45627</v>
      </c>
      <c r="B61" s="57">
        <f t="shared" si="1"/>
        <v>-52000</v>
      </c>
      <c r="C61" s="150">
        <v>52000</v>
      </c>
      <c r="D61" s="58">
        <f t="shared" si="2"/>
        <v>113.71743595287005</v>
      </c>
      <c r="E61" s="243">
        <f t="shared" si="0"/>
        <v>51886.282564047127</v>
      </c>
      <c r="F61" s="58">
        <f t="shared" si="3"/>
        <v>4.3655745685100555E-11</v>
      </c>
      <c r="G61" s="60">
        <f>IF(AND(C61&lt;&gt;"",SUM(G$32:G60)&lt;E$23),$E$23/$E$28,0)</f>
        <v>4964.5260353663407</v>
      </c>
      <c r="H61" s="58">
        <f t="shared" si="4"/>
        <v>64538.838459762424</v>
      </c>
      <c r="I61" s="58">
        <f t="shared" si="6"/>
        <v>54609.786389029759</v>
      </c>
      <c r="J61" s="92" t="str">
        <f t="shared" si="5"/>
        <v>2024–2025</v>
      </c>
      <c r="K61" s="92"/>
      <c r="L61" s="103"/>
      <c r="M61" s="92"/>
      <c r="N61" s="101"/>
      <c r="O61" s="93"/>
      <c r="Q61" s="61"/>
    </row>
    <row r="62" spans="1:17" s="55" customFormat="1" ht="20.25" customHeight="1" x14ac:dyDescent="0.2">
      <c r="A62" s="56">
        <v>45658</v>
      </c>
      <c r="B62" s="57">
        <f t="shared" si="1"/>
        <v>0</v>
      </c>
      <c r="C62" s="150">
        <v>0</v>
      </c>
      <c r="D62" s="58">
        <f t="shared" si="2"/>
        <v>9.5678842626512052E-14</v>
      </c>
      <c r="E62" s="243">
        <f t="shared" si="0"/>
        <v>-9.5678842626512052E-14</v>
      </c>
      <c r="F62" s="58">
        <f t="shared" si="3"/>
        <v>4.3751424527727071E-11</v>
      </c>
      <c r="G62" s="60">
        <f>IF(AND(C62&lt;&gt;"",SUM(G$32:G61)&lt;E$23),$E$23/$E$28,0)</f>
        <v>4964.5260353663407</v>
      </c>
      <c r="H62" s="58">
        <f t="shared" si="4"/>
        <v>69503.364495128772</v>
      </c>
      <c r="I62" s="58">
        <f t="shared" si="6"/>
        <v>49645.260353663412</v>
      </c>
      <c r="J62" s="92" t="str">
        <f t="shared" si="5"/>
        <v>2024–2025</v>
      </c>
      <c r="K62" s="92"/>
      <c r="L62" s="103"/>
      <c r="M62" s="92"/>
      <c r="N62" s="101"/>
      <c r="O62" s="93"/>
      <c r="Q62" s="61"/>
    </row>
    <row r="63" spans="1:17" s="55" customFormat="1" ht="20.25" customHeight="1" x14ac:dyDescent="0.2">
      <c r="A63" s="56">
        <v>45689</v>
      </c>
      <c r="B63" s="57">
        <f t="shared" si="1"/>
        <v>0</v>
      </c>
      <c r="C63" s="150">
        <v>0</v>
      </c>
      <c r="D63" s="58">
        <f t="shared" si="2"/>
        <v>9.5888538756601827E-14</v>
      </c>
      <c r="E63" s="243">
        <f t="shared" si="0"/>
        <v>-9.5888538756601827E-14</v>
      </c>
      <c r="F63" s="58">
        <f t="shared" si="3"/>
        <v>4.3847313066483675E-11</v>
      </c>
      <c r="G63" s="60">
        <f>IF(AND(C63&lt;&gt;"",SUM(G$32:G62)&lt;E$23),$E$23/$E$28,0)</f>
        <v>4964.5260353663407</v>
      </c>
      <c r="H63" s="58">
        <f t="shared" si="4"/>
        <v>74467.890530495119</v>
      </c>
      <c r="I63" s="58">
        <f t="shared" si="6"/>
        <v>44680.734318297065</v>
      </c>
      <c r="J63" s="92" t="str">
        <f t="shared" si="5"/>
        <v>2024–2025</v>
      </c>
      <c r="K63" s="92"/>
      <c r="L63" s="103"/>
      <c r="M63" s="92"/>
      <c r="N63" s="101"/>
      <c r="O63" s="93"/>
      <c r="Q63" s="61"/>
    </row>
    <row r="64" spans="1:17" s="55" customFormat="1" ht="20.25" customHeight="1" x14ac:dyDescent="0.2">
      <c r="A64" s="56">
        <v>45717</v>
      </c>
      <c r="B64" s="57">
        <f t="shared" si="1"/>
        <v>0</v>
      </c>
      <c r="C64" s="150">
        <v>0</v>
      </c>
      <c r="D64" s="58">
        <f t="shared" si="2"/>
        <v>9.6098694470710056E-14</v>
      </c>
      <c r="E64" s="243">
        <f t="shared" si="0"/>
        <v>-9.6098694470710056E-14</v>
      </c>
      <c r="F64" s="58">
        <f t="shared" si="3"/>
        <v>4.3943411760954384E-11</v>
      </c>
      <c r="G64" s="60">
        <f>IF(AND(C64&lt;&gt;"",SUM(G$32:G63)&lt;E$23),$E$23/$E$28,0)</f>
        <v>4964.5260353663407</v>
      </c>
      <c r="H64" s="58">
        <f t="shared" si="4"/>
        <v>79432.416565861466</v>
      </c>
      <c r="I64" s="58">
        <f t="shared" si="6"/>
        <v>39716.208282930718</v>
      </c>
      <c r="J64" s="92" t="str">
        <f t="shared" si="5"/>
        <v>2024–2025</v>
      </c>
      <c r="K64" s="92"/>
      <c r="L64" s="103"/>
      <c r="M64" s="92"/>
      <c r="N64" s="101"/>
      <c r="O64" s="93"/>
      <c r="Q64" s="61"/>
    </row>
    <row r="65" spans="1:17" s="55" customFormat="1" ht="20.25" customHeight="1" x14ac:dyDescent="0.2">
      <c r="A65" s="56">
        <v>45748</v>
      </c>
      <c r="B65" s="57">
        <f t="shared" si="1"/>
        <v>0</v>
      </c>
      <c r="C65" s="150">
        <v>0</v>
      </c>
      <c r="D65" s="58">
        <f t="shared" si="2"/>
        <v>9.6309310776091702E-14</v>
      </c>
      <c r="E65" s="243">
        <f t="shared" si="0"/>
        <v>-9.6309310776091702E-14</v>
      </c>
      <c r="F65" s="58">
        <f t="shared" si="3"/>
        <v>4.4039721071730477E-11</v>
      </c>
      <c r="G65" s="60">
        <f>IF(AND(C65&lt;&gt;"",SUM(G$32:G64)&lt;E$23),$E$23/$E$28,0)</f>
        <v>4964.5260353663407</v>
      </c>
      <c r="H65" s="58">
        <f t="shared" si="4"/>
        <v>84396.942601227813</v>
      </c>
      <c r="I65" s="58">
        <f t="shared" si="6"/>
        <v>34751.682247564371</v>
      </c>
      <c r="J65" s="92" t="str">
        <f t="shared" si="5"/>
        <v>2024–2025</v>
      </c>
      <c r="K65" s="92"/>
      <c r="L65" s="103"/>
      <c r="M65" s="92"/>
      <c r="N65" s="101"/>
      <c r="O65" s="93"/>
      <c r="Q65" s="61"/>
    </row>
    <row r="66" spans="1:17" s="55" customFormat="1" ht="20.25" customHeight="1" x14ac:dyDescent="0.2">
      <c r="A66" s="56">
        <v>45778</v>
      </c>
      <c r="B66" s="57">
        <f t="shared" si="1"/>
        <v>0</v>
      </c>
      <c r="C66" s="150">
        <v>0</v>
      </c>
      <c r="D66" s="58">
        <f t="shared" si="2"/>
        <v>9.6520388682209304E-14</v>
      </c>
      <c r="E66" s="243">
        <f t="shared" si="0"/>
        <v>-9.6520388682209304E-14</v>
      </c>
      <c r="F66" s="58">
        <f t="shared" si="3"/>
        <v>4.4136241460412687E-11</v>
      </c>
      <c r="G66" s="60">
        <f>IF(AND(C66&lt;&gt;"",SUM(G$32:G65)&lt;E$23),$E$23/$E$28,0)</f>
        <v>4964.5260353663407</v>
      </c>
      <c r="H66" s="58">
        <f t="shared" si="4"/>
        <v>89361.46863659416</v>
      </c>
      <c r="I66" s="58">
        <f t="shared" si="6"/>
        <v>29787.156212198024</v>
      </c>
      <c r="J66" s="92" t="str">
        <f t="shared" si="5"/>
        <v>2024–2025</v>
      </c>
      <c r="K66" s="92"/>
      <c r="L66" s="103"/>
      <c r="M66" s="92"/>
      <c r="N66" s="101"/>
      <c r="O66" s="93"/>
      <c r="Q66" s="61"/>
    </row>
    <row r="67" spans="1:17" s="55" customFormat="1" ht="20.25" customHeight="1" x14ac:dyDescent="0.2">
      <c r="A67" s="56">
        <v>45809</v>
      </c>
      <c r="B67" s="57">
        <f t="shared" si="1"/>
        <v>0</v>
      </c>
      <c r="C67" s="150">
        <v>0</v>
      </c>
      <c r="D67" s="58">
        <f t="shared" si="2"/>
        <v>9.6731929200737807E-14</v>
      </c>
      <c r="E67" s="243">
        <f t="shared" si="0"/>
        <v>-9.6731929200737807E-14</v>
      </c>
      <c r="F67" s="58">
        <f t="shared" si="3"/>
        <v>4.4232973389613425E-11</v>
      </c>
      <c r="G67" s="60">
        <f>IF(AND(C67&lt;&gt;"",SUM(G$32:G66)&lt;E$23),$E$23/$E$28,0)</f>
        <v>4964.5260353663407</v>
      </c>
      <c r="H67" s="58">
        <f t="shared" si="4"/>
        <v>94325.994671960507</v>
      </c>
      <c r="I67" s="58">
        <f t="shared" si="6"/>
        <v>24822.630176831677</v>
      </c>
      <c r="J67" s="92" t="str">
        <f t="shared" si="5"/>
        <v>2024–2025</v>
      </c>
      <c r="K67" s="92"/>
      <c r="L67" s="103"/>
      <c r="M67" s="92"/>
      <c r="N67" s="101"/>
      <c r="O67" s="93"/>
      <c r="Q67" s="61"/>
    </row>
    <row r="68" spans="1:17" s="55" customFormat="1" ht="20.25" customHeight="1" x14ac:dyDescent="0.2">
      <c r="A68" s="56">
        <v>45839</v>
      </c>
      <c r="B68" s="57">
        <f t="shared" si="1"/>
        <v>0</v>
      </c>
      <c r="C68" s="150">
        <v>0</v>
      </c>
      <c r="D68" s="58">
        <f t="shared" si="2"/>
        <v>9.6943933345569424E-14</v>
      </c>
      <c r="E68" s="59">
        <f t="shared" si="0"/>
        <v>-9.6943933345569424E-14</v>
      </c>
      <c r="F68" s="58">
        <f t="shared" si="3"/>
        <v>4.4329917322958997E-11</v>
      </c>
      <c r="G68" s="60">
        <f>IF(AND(C68&lt;&gt;"",SUM(G$32:G67)&lt;E$23),$E$23/$E$28,0)</f>
        <v>4964.5260353663407</v>
      </c>
      <c r="H68" s="58">
        <f t="shared" si="4"/>
        <v>99290.520707326854</v>
      </c>
      <c r="I68" s="58">
        <f t="shared" si="6"/>
        <v>19858.10414146533</v>
      </c>
      <c r="J68" s="92" t="str">
        <f t="shared" si="5"/>
        <v>2025–2026</v>
      </c>
      <c r="K68" s="92"/>
      <c r="L68" s="103"/>
      <c r="M68" s="92"/>
      <c r="N68" s="101"/>
      <c r="O68" s="93"/>
      <c r="Q68" s="61"/>
    </row>
    <row r="69" spans="1:17" s="55" customFormat="1" ht="20.25" customHeight="1" x14ac:dyDescent="0.2">
      <c r="A69" s="56">
        <v>45870</v>
      </c>
      <c r="B69" s="57">
        <f t="shared" si="1"/>
        <v>0</v>
      </c>
      <c r="C69" s="150">
        <v>0</v>
      </c>
      <c r="D69" s="58">
        <f t="shared" si="2"/>
        <v>9.7156402132818469E-14</v>
      </c>
      <c r="E69" s="59">
        <f t="shared" si="0"/>
        <v>-9.7156402132818469E-14</v>
      </c>
      <c r="F69" s="58">
        <f t="shared" si="3"/>
        <v>4.4427073725091816E-11</v>
      </c>
      <c r="G69" s="60">
        <f>IF(AND(C69&lt;&gt;"",SUM(G$32:G68)&lt;E$23),$E$23/$E$28,0)</f>
        <v>4964.5260353663407</v>
      </c>
      <c r="H69" s="58">
        <f t="shared" si="4"/>
        <v>104255.0467426932</v>
      </c>
      <c r="I69" s="58">
        <f t="shared" si="6"/>
        <v>14893.578106098983</v>
      </c>
      <c r="J69" s="92" t="str">
        <f t="shared" si="5"/>
        <v>2025–2026</v>
      </c>
      <c r="K69" s="92"/>
      <c r="L69" s="103"/>
      <c r="M69" s="92"/>
      <c r="N69" s="101"/>
      <c r="O69" s="93"/>
      <c r="Q69" s="61"/>
    </row>
    <row r="70" spans="1:17" s="55" customFormat="1" ht="20.25" customHeight="1" x14ac:dyDescent="0.2">
      <c r="A70" s="56">
        <v>45901</v>
      </c>
      <c r="B70" s="57">
        <f t="shared" si="1"/>
        <v>0</v>
      </c>
      <c r="C70" s="150">
        <v>0</v>
      </c>
      <c r="D70" s="58">
        <f t="shared" si="2"/>
        <v>9.736933658082623E-14</v>
      </c>
      <c r="E70" s="59">
        <f t="shared" si="0"/>
        <v>-9.736933658082623E-14</v>
      </c>
      <c r="F70" s="58">
        <f t="shared" si="3"/>
        <v>4.4524443061672639E-11</v>
      </c>
      <c r="G70" s="60">
        <f>IF(AND(C70&lt;&gt;"",SUM(G$32:G69)&lt;E$23),$E$23/$E$28,0)</f>
        <v>4964.5260353663407</v>
      </c>
      <c r="H70" s="58">
        <f t="shared" si="4"/>
        <v>109219.57277805955</v>
      </c>
      <c r="I70" s="58">
        <f t="shared" si="6"/>
        <v>9929.0520707326359</v>
      </c>
      <c r="J70" s="92" t="str">
        <f t="shared" si="5"/>
        <v>2025–2026</v>
      </c>
      <c r="K70" s="92"/>
      <c r="L70" s="103"/>
      <c r="M70" s="92"/>
      <c r="N70" s="101"/>
      <c r="O70" s="93"/>
      <c r="Q70" s="61"/>
    </row>
    <row r="71" spans="1:17" s="55" customFormat="1" ht="20.25" customHeight="1" x14ac:dyDescent="0.2">
      <c r="A71" s="56">
        <v>45931</v>
      </c>
      <c r="B71" s="57">
        <f t="shared" si="1"/>
        <v>0</v>
      </c>
      <c r="C71" s="150">
        <v>0</v>
      </c>
      <c r="D71" s="58">
        <f t="shared" si="2"/>
        <v>9.7582737710165863E-14</v>
      </c>
      <c r="E71" s="59">
        <f t="shared" si="0"/>
        <v>-9.7582737710165863E-14</v>
      </c>
      <c r="F71" s="58">
        <f t="shared" si="3"/>
        <v>4.4622025799382804E-11</v>
      </c>
      <c r="G71" s="60">
        <f>IF(AND(C71&lt;&gt;"",SUM(G$32:G70)&lt;E$23),$E$23/$E$28,0)</f>
        <v>4964.5260353663407</v>
      </c>
      <c r="H71" s="58">
        <f t="shared" si="4"/>
        <v>114184.0988134259</v>
      </c>
      <c r="I71" s="58">
        <f t="shared" si="6"/>
        <v>4964.5260353662889</v>
      </c>
      <c r="J71" s="92" t="str">
        <f t="shared" si="5"/>
        <v>2025–2026</v>
      </c>
      <c r="K71" s="92"/>
      <c r="L71" s="103"/>
      <c r="M71" s="92"/>
      <c r="N71" s="101"/>
      <c r="O71" s="93"/>
      <c r="Q71" s="61"/>
    </row>
    <row r="72" spans="1:17" s="55" customFormat="1" ht="20.25" customHeight="1" x14ac:dyDescent="0.2">
      <c r="A72" s="56">
        <v>45962</v>
      </c>
      <c r="B72" s="57">
        <f t="shared" si="1"/>
        <v>0</v>
      </c>
      <c r="C72" s="150">
        <v>0</v>
      </c>
      <c r="D72" s="58">
        <f t="shared" si="2"/>
        <v>9.7796606543647307E-14</v>
      </c>
      <c r="E72" s="59">
        <f t="shared" si="0"/>
        <v>-9.7796606543647307E-14</v>
      </c>
      <c r="F72" s="58">
        <f t="shared" si="3"/>
        <v>4.4719822405926448E-11</v>
      </c>
      <c r="G72" s="60">
        <f>IF(AND(C72&lt;&gt;"",SUM(G$32:G71)&lt;E$23),$E$23/$E$28,0)</f>
        <v>4964.5260353663407</v>
      </c>
      <c r="H72" s="58">
        <f t="shared" si="4"/>
        <v>119148.62484879224</v>
      </c>
      <c r="I72" s="58">
        <f t="shared" si="6"/>
        <v>-5.8207660913467407E-11</v>
      </c>
      <c r="J72" s="92" t="str">
        <f t="shared" si="5"/>
        <v>2025–2026</v>
      </c>
      <c r="K72" s="92"/>
      <c r="L72" s="103"/>
      <c r="M72" s="92"/>
      <c r="N72" s="101"/>
      <c r="O72" s="93"/>
      <c r="P72" s="242"/>
      <c r="Q72" s="61"/>
    </row>
    <row r="73" spans="1:17" s="55" customFormat="1" ht="20.25" customHeight="1" x14ac:dyDescent="0.2">
      <c r="A73" s="56">
        <v>45992</v>
      </c>
      <c r="B73" s="57">
        <f t="shared" si="1"/>
        <v>0</v>
      </c>
      <c r="C73" s="150"/>
      <c r="D73" s="58">
        <f t="shared" si="2"/>
        <v>0</v>
      </c>
      <c r="E73" s="59">
        <f t="shared" si="0"/>
        <v>0</v>
      </c>
      <c r="F73" s="58">
        <f t="shared" si="3"/>
        <v>0</v>
      </c>
      <c r="G73" s="60">
        <f>IF(AND(C73&lt;&gt;"",SUM(G$32:G72)&lt;E$23),$E$23/$E$28,0)</f>
        <v>0</v>
      </c>
      <c r="H73" s="58">
        <f t="shared" si="4"/>
        <v>0</v>
      </c>
      <c r="I73" s="58">
        <f t="shared" si="6"/>
        <v>0</v>
      </c>
      <c r="J73" s="92" t="str">
        <f t="shared" si="5"/>
        <v>2025–2026</v>
      </c>
      <c r="K73" s="92"/>
      <c r="L73" s="103"/>
      <c r="M73" s="92"/>
      <c r="N73" s="101"/>
      <c r="O73" s="93"/>
      <c r="Q73" s="61"/>
    </row>
    <row r="74" spans="1:17" s="55" customFormat="1" ht="20.25" customHeight="1" x14ac:dyDescent="0.2">
      <c r="A74" s="56">
        <v>46023</v>
      </c>
      <c r="B74" s="57">
        <f t="shared" si="1"/>
        <v>0</v>
      </c>
      <c r="C74" s="150"/>
      <c r="D74" s="58">
        <f t="shared" si="2"/>
        <v>0</v>
      </c>
      <c r="E74" s="59">
        <f t="shared" si="0"/>
        <v>0</v>
      </c>
      <c r="F74" s="58">
        <f t="shared" si="3"/>
        <v>0</v>
      </c>
      <c r="G74" s="60">
        <f>IF(AND(C74&lt;&gt;"",SUM(G$32:G73)&lt;E$23),$E$23/$E$28,0)</f>
        <v>0</v>
      </c>
      <c r="H74" s="58">
        <f t="shared" si="4"/>
        <v>0</v>
      </c>
      <c r="I74" s="58">
        <f t="shared" si="6"/>
        <v>0</v>
      </c>
      <c r="J74" s="92" t="str">
        <f t="shared" si="5"/>
        <v>2025–2026</v>
      </c>
      <c r="K74" s="92"/>
      <c r="L74" s="103"/>
      <c r="M74" s="92"/>
      <c r="N74" s="101"/>
      <c r="O74" s="93"/>
      <c r="Q74" s="61"/>
    </row>
    <row r="75" spans="1:17" s="55" customFormat="1" ht="20.25" customHeight="1" x14ac:dyDescent="0.2">
      <c r="A75" s="56">
        <v>46054</v>
      </c>
      <c r="B75" s="57">
        <f t="shared" si="1"/>
        <v>0</v>
      </c>
      <c r="C75" s="150"/>
      <c r="D75" s="58">
        <f t="shared" si="2"/>
        <v>0</v>
      </c>
      <c r="E75" s="59">
        <f t="shared" si="0"/>
        <v>0</v>
      </c>
      <c r="F75" s="58">
        <f t="shared" si="3"/>
        <v>0</v>
      </c>
      <c r="G75" s="60">
        <f>IF(AND(C75&lt;&gt;"",SUM(G$32:G74)&lt;E$23),$E$23/$E$28,0)</f>
        <v>0</v>
      </c>
      <c r="H75" s="58">
        <f t="shared" si="4"/>
        <v>0</v>
      </c>
      <c r="I75" s="58">
        <f t="shared" si="6"/>
        <v>0</v>
      </c>
      <c r="J75" s="92" t="str">
        <f t="shared" si="5"/>
        <v>2025–2026</v>
      </c>
      <c r="K75" s="92"/>
      <c r="L75" s="103"/>
      <c r="M75" s="92"/>
      <c r="N75" s="101"/>
      <c r="O75" s="93"/>
      <c r="Q75" s="61"/>
    </row>
    <row r="76" spans="1:17" s="55" customFormat="1" ht="20.25" customHeight="1" x14ac:dyDescent="0.2">
      <c r="A76" s="56">
        <v>46082</v>
      </c>
      <c r="B76" s="57">
        <f t="shared" si="1"/>
        <v>0</v>
      </c>
      <c r="C76" s="150"/>
      <c r="D76" s="58">
        <f t="shared" si="2"/>
        <v>0</v>
      </c>
      <c r="E76" s="59">
        <f t="shared" si="0"/>
        <v>0</v>
      </c>
      <c r="F76" s="58">
        <f t="shared" si="3"/>
        <v>0</v>
      </c>
      <c r="G76" s="60">
        <f>IF(AND(C76&lt;&gt;"",SUM(G$32:G75)&lt;E$23),$E$23/$E$28,0)</f>
        <v>0</v>
      </c>
      <c r="H76" s="58">
        <f t="shared" si="4"/>
        <v>0</v>
      </c>
      <c r="I76" s="58">
        <f t="shared" si="6"/>
        <v>0</v>
      </c>
      <c r="J76" s="92" t="str">
        <f t="shared" si="5"/>
        <v>2025–2026</v>
      </c>
      <c r="K76" s="92"/>
      <c r="L76" s="103"/>
      <c r="M76" s="92"/>
      <c r="N76" s="101"/>
      <c r="O76" s="93"/>
      <c r="Q76" s="61"/>
    </row>
    <row r="77" spans="1:17" s="55" customFormat="1" ht="20.25" customHeight="1" x14ac:dyDescent="0.2">
      <c r="A77" s="56">
        <v>46113</v>
      </c>
      <c r="B77" s="57">
        <f t="shared" si="1"/>
        <v>0</v>
      </c>
      <c r="C77" s="150"/>
      <c r="D77" s="58">
        <f t="shared" si="2"/>
        <v>0</v>
      </c>
      <c r="E77" s="59">
        <f t="shared" si="0"/>
        <v>0</v>
      </c>
      <c r="F77" s="58">
        <f t="shared" si="3"/>
        <v>0</v>
      </c>
      <c r="G77" s="60">
        <f>IF(AND(C77&lt;&gt;"",SUM(G$32:G76)&lt;E$23),$E$23/$E$28,0)</f>
        <v>0</v>
      </c>
      <c r="H77" s="58">
        <f t="shared" si="4"/>
        <v>0</v>
      </c>
      <c r="I77" s="58">
        <f t="shared" si="6"/>
        <v>0</v>
      </c>
      <c r="J77" s="92" t="str">
        <f t="shared" si="5"/>
        <v>2025–2026</v>
      </c>
      <c r="K77" s="92"/>
      <c r="L77" s="103"/>
      <c r="M77" s="92"/>
      <c r="N77" s="101"/>
      <c r="O77" s="93"/>
      <c r="Q77" s="61"/>
    </row>
    <row r="78" spans="1:17" s="55" customFormat="1" ht="20.25" customHeight="1" x14ac:dyDescent="0.2">
      <c r="A78" s="56">
        <v>46143</v>
      </c>
      <c r="B78" s="57">
        <f t="shared" si="1"/>
        <v>0</v>
      </c>
      <c r="C78" s="150"/>
      <c r="D78" s="58">
        <f t="shared" si="2"/>
        <v>0</v>
      </c>
      <c r="E78" s="59">
        <f t="shared" si="0"/>
        <v>0</v>
      </c>
      <c r="F78" s="58">
        <f t="shared" si="3"/>
        <v>0</v>
      </c>
      <c r="G78" s="60">
        <f>IF(AND(C78&lt;&gt;"",SUM(G$32:G77)&lt;E$23),$E$23/$E$28,0)</f>
        <v>0</v>
      </c>
      <c r="H78" s="58">
        <f t="shared" si="4"/>
        <v>0</v>
      </c>
      <c r="I78" s="58">
        <f t="shared" si="6"/>
        <v>0</v>
      </c>
      <c r="J78" s="92" t="str">
        <f t="shared" si="5"/>
        <v>2025–2026</v>
      </c>
      <c r="K78" s="92"/>
      <c r="L78" s="103"/>
      <c r="M78" s="92"/>
      <c r="N78" s="101"/>
      <c r="O78" s="93"/>
      <c r="Q78" s="61"/>
    </row>
    <row r="79" spans="1:17" s="55" customFormat="1" ht="20.25" customHeight="1" x14ac:dyDescent="0.2">
      <c r="A79" s="56">
        <v>46174</v>
      </c>
      <c r="B79" s="57">
        <f t="shared" si="1"/>
        <v>0</v>
      </c>
      <c r="C79" s="150"/>
      <c r="D79" s="58">
        <f t="shared" si="2"/>
        <v>0</v>
      </c>
      <c r="E79" s="59">
        <f t="shared" si="0"/>
        <v>0</v>
      </c>
      <c r="F79" s="58">
        <f t="shared" si="3"/>
        <v>0</v>
      </c>
      <c r="G79" s="60">
        <f>IF(AND(C79&lt;&gt;"",SUM(G$32:G78)&lt;E$23),$E$23/$E$28,0)</f>
        <v>0</v>
      </c>
      <c r="H79" s="58">
        <f t="shared" si="4"/>
        <v>0</v>
      </c>
      <c r="I79" s="58">
        <f t="shared" si="6"/>
        <v>0</v>
      </c>
      <c r="J79" s="92" t="str">
        <f t="shared" si="5"/>
        <v>2025–2026</v>
      </c>
      <c r="K79" s="92"/>
      <c r="L79" s="103"/>
      <c r="M79" s="92"/>
      <c r="N79" s="101"/>
      <c r="O79" s="93"/>
      <c r="Q79" s="61"/>
    </row>
    <row r="80" spans="1:17" s="55" customFormat="1" ht="20.25" customHeight="1" x14ac:dyDescent="0.2">
      <c r="A80" s="56">
        <v>46204</v>
      </c>
      <c r="B80" s="57">
        <f t="shared" si="1"/>
        <v>0</v>
      </c>
      <c r="C80" s="150"/>
      <c r="D80" s="58">
        <f t="shared" si="2"/>
        <v>0</v>
      </c>
      <c r="E80" s="59">
        <f t="shared" si="0"/>
        <v>0</v>
      </c>
      <c r="F80" s="58">
        <f t="shared" si="3"/>
        <v>0</v>
      </c>
      <c r="G80" s="60">
        <f>IF(AND(C80&lt;&gt;"",SUM(G$32:G79)&lt;E$23),$E$23/$E$28,0)</f>
        <v>0</v>
      </c>
      <c r="H80" s="58">
        <f t="shared" si="4"/>
        <v>0</v>
      </c>
      <c r="I80" s="58">
        <f t="shared" si="6"/>
        <v>0</v>
      </c>
      <c r="J80" s="92" t="str">
        <f t="shared" si="5"/>
        <v>2026–2027</v>
      </c>
      <c r="K80" s="92"/>
      <c r="L80" s="103"/>
      <c r="M80" s="92"/>
      <c r="N80" s="101"/>
      <c r="O80" s="93"/>
      <c r="Q80" s="61"/>
    </row>
    <row r="81" spans="1:17" s="55" customFormat="1" ht="20.25" customHeight="1" x14ac:dyDescent="0.2">
      <c r="A81" s="56">
        <v>46235</v>
      </c>
      <c r="B81" s="57">
        <f t="shared" si="1"/>
        <v>0</v>
      </c>
      <c r="C81" s="150"/>
      <c r="D81" s="58">
        <f t="shared" si="2"/>
        <v>0</v>
      </c>
      <c r="E81" s="59">
        <f t="shared" si="0"/>
        <v>0</v>
      </c>
      <c r="F81" s="58">
        <f t="shared" si="3"/>
        <v>0</v>
      </c>
      <c r="G81" s="60">
        <f>IF(AND(C81&lt;&gt;"",SUM(G$32:G80)&lt;E$23),$E$23/$E$28,0)</f>
        <v>0</v>
      </c>
      <c r="H81" s="58">
        <f t="shared" si="4"/>
        <v>0</v>
      </c>
      <c r="I81" s="58">
        <f t="shared" si="6"/>
        <v>0</v>
      </c>
      <c r="J81" s="92" t="str">
        <f t="shared" si="5"/>
        <v>2026–2027</v>
      </c>
      <c r="K81" s="92"/>
      <c r="L81" s="103"/>
      <c r="M81" s="92"/>
      <c r="N81" s="101"/>
      <c r="O81" s="93"/>
      <c r="Q81" s="61"/>
    </row>
    <row r="82" spans="1:17" s="55" customFormat="1" ht="20.25" customHeight="1" x14ac:dyDescent="0.2">
      <c r="A82" s="56">
        <v>46266</v>
      </c>
      <c r="B82" s="57">
        <f t="shared" si="1"/>
        <v>0</v>
      </c>
      <c r="C82" s="150"/>
      <c r="D82" s="58">
        <f t="shared" si="2"/>
        <v>0</v>
      </c>
      <c r="E82" s="59">
        <f t="shared" si="0"/>
        <v>0</v>
      </c>
      <c r="F82" s="58">
        <f t="shared" si="3"/>
        <v>0</v>
      </c>
      <c r="G82" s="60">
        <f>IF(AND(C82&lt;&gt;"",SUM(G$32:G81)&lt;E$23),$E$23/$E$28,0)</f>
        <v>0</v>
      </c>
      <c r="H82" s="58">
        <f t="shared" si="4"/>
        <v>0</v>
      </c>
      <c r="I82" s="58">
        <f t="shared" si="6"/>
        <v>0</v>
      </c>
      <c r="J82" s="92" t="str">
        <f t="shared" si="5"/>
        <v>2026–2027</v>
      </c>
      <c r="K82" s="92"/>
      <c r="L82" s="103"/>
      <c r="M82" s="92"/>
      <c r="N82" s="101"/>
      <c r="O82" s="93"/>
      <c r="Q82" s="61"/>
    </row>
    <row r="83" spans="1:17" s="55" customFormat="1" ht="20.25" customHeight="1" x14ac:dyDescent="0.2">
      <c r="A83" s="56">
        <v>46296</v>
      </c>
      <c r="B83" s="57">
        <f t="shared" si="1"/>
        <v>0</v>
      </c>
      <c r="C83" s="150"/>
      <c r="D83" s="58">
        <f t="shared" si="2"/>
        <v>0</v>
      </c>
      <c r="E83" s="59">
        <f t="shared" si="0"/>
        <v>0</v>
      </c>
      <c r="F83" s="58">
        <f t="shared" si="3"/>
        <v>0</v>
      </c>
      <c r="G83" s="60">
        <f>IF(AND(C83&lt;&gt;"",SUM(G$32:G82)&lt;E$23),$E$23/$E$28,0)</f>
        <v>0</v>
      </c>
      <c r="H83" s="58">
        <f t="shared" si="4"/>
        <v>0</v>
      </c>
      <c r="I83" s="58">
        <f t="shared" si="6"/>
        <v>0</v>
      </c>
      <c r="J83" s="92" t="str">
        <f t="shared" si="5"/>
        <v>2026–2027</v>
      </c>
      <c r="K83" s="92"/>
      <c r="L83" s="103"/>
      <c r="M83" s="92"/>
      <c r="N83" s="101"/>
      <c r="O83" s="93"/>
      <c r="Q83" s="61"/>
    </row>
    <row r="84" spans="1:17" s="55" customFormat="1" ht="20.25" customHeight="1" x14ac:dyDescent="0.2">
      <c r="A84" s="56">
        <v>46327</v>
      </c>
      <c r="B84" s="57">
        <f t="shared" si="1"/>
        <v>0</v>
      </c>
      <c r="C84" s="150"/>
      <c r="D84" s="58">
        <f t="shared" si="2"/>
        <v>0</v>
      </c>
      <c r="E84" s="59">
        <f t="shared" si="0"/>
        <v>0</v>
      </c>
      <c r="F84" s="58">
        <f t="shared" si="3"/>
        <v>0</v>
      </c>
      <c r="G84" s="60">
        <f>IF(AND(C84&lt;&gt;"",SUM(G$32:G83)&lt;E$23),$E$23/$E$28,0)</f>
        <v>0</v>
      </c>
      <c r="H84" s="58">
        <f t="shared" si="4"/>
        <v>0</v>
      </c>
      <c r="I84" s="58">
        <f t="shared" si="6"/>
        <v>0</v>
      </c>
      <c r="J84" s="92" t="str">
        <f t="shared" si="5"/>
        <v>2026–2027</v>
      </c>
      <c r="K84" s="92"/>
      <c r="L84" s="103"/>
      <c r="M84" s="92"/>
      <c r="N84" s="101"/>
      <c r="O84" s="93"/>
      <c r="Q84" s="61"/>
    </row>
    <row r="85" spans="1:17" s="55" customFormat="1" ht="20.25" customHeight="1" x14ac:dyDescent="0.2">
      <c r="A85" s="56">
        <v>46357</v>
      </c>
      <c r="B85" s="57">
        <f t="shared" si="1"/>
        <v>0</v>
      </c>
      <c r="C85" s="150"/>
      <c r="D85" s="58">
        <f t="shared" si="2"/>
        <v>0</v>
      </c>
      <c r="E85" s="59">
        <f t="shared" si="0"/>
        <v>0</v>
      </c>
      <c r="F85" s="58">
        <f t="shared" si="3"/>
        <v>0</v>
      </c>
      <c r="G85" s="60">
        <f>IF(AND(C85&lt;&gt;"",SUM(G$32:G84)&lt;E$23),$E$23/$E$28,0)</f>
        <v>0</v>
      </c>
      <c r="H85" s="58">
        <f t="shared" si="4"/>
        <v>0</v>
      </c>
      <c r="I85" s="58">
        <f t="shared" si="6"/>
        <v>0</v>
      </c>
      <c r="J85" s="92" t="str">
        <f t="shared" si="5"/>
        <v>2026–2027</v>
      </c>
      <c r="K85" s="92"/>
      <c r="L85" s="103"/>
      <c r="M85" s="92"/>
      <c r="N85" s="101"/>
      <c r="O85" s="93"/>
      <c r="Q85" s="61"/>
    </row>
    <row r="86" spans="1:17" s="55" customFormat="1" ht="20.25" customHeight="1" x14ac:dyDescent="0.2">
      <c r="A86" s="56">
        <v>46388</v>
      </c>
      <c r="B86" s="57">
        <f t="shared" si="1"/>
        <v>0</v>
      </c>
      <c r="C86" s="150"/>
      <c r="D86" s="58">
        <f t="shared" si="2"/>
        <v>0</v>
      </c>
      <c r="E86" s="59">
        <f t="shared" si="0"/>
        <v>0</v>
      </c>
      <c r="F86" s="58">
        <f t="shared" si="3"/>
        <v>0</v>
      </c>
      <c r="G86" s="60">
        <f>IF(AND(C86&lt;&gt;"",SUM(G$32:G85)&lt;E$23),$E$23/$E$28,0)</f>
        <v>0</v>
      </c>
      <c r="H86" s="58">
        <f t="shared" si="4"/>
        <v>0</v>
      </c>
      <c r="I86" s="58">
        <f t="shared" si="6"/>
        <v>0</v>
      </c>
      <c r="J86" s="92" t="str">
        <f t="shared" si="5"/>
        <v>2026–2027</v>
      </c>
      <c r="K86" s="92"/>
      <c r="L86" s="103"/>
      <c r="M86" s="92"/>
      <c r="N86" s="101"/>
      <c r="O86" s="93"/>
      <c r="Q86" s="61"/>
    </row>
    <row r="87" spans="1:17" s="55" customFormat="1" ht="20.25" customHeight="1" x14ac:dyDescent="0.2">
      <c r="A87" s="56">
        <v>46419</v>
      </c>
      <c r="B87" s="57">
        <f t="shared" si="1"/>
        <v>0</v>
      </c>
      <c r="C87" s="150"/>
      <c r="D87" s="58">
        <f t="shared" si="2"/>
        <v>0</v>
      </c>
      <c r="E87" s="59">
        <f t="shared" si="0"/>
        <v>0</v>
      </c>
      <c r="F87" s="58">
        <f t="shared" si="3"/>
        <v>0</v>
      </c>
      <c r="G87" s="60">
        <f>IF(AND(C87&lt;&gt;"",SUM(G$32:G86)&lt;E$23),$E$23/$E$28,0)</f>
        <v>0</v>
      </c>
      <c r="H87" s="58">
        <f t="shared" si="4"/>
        <v>0</v>
      </c>
      <c r="I87" s="58">
        <f t="shared" si="6"/>
        <v>0</v>
      </c>
      <c r="J87" s="92" t="str">
        <f t="shared" si="5"/>
        <v>2026–2027</v>
      </c>
      <c r="K87" s="92"/>
      <c r="L87" s="103"/>
      <c r="M87" s="92"/>
      <c r="N87" s="101"/>
      <c r="O87" s="93"/>
      <c r="Q87" s="61"/>
    </row>
    <row r="88" spans="1:17" s="55" customFormat="1" ht="20.25" customHeight="1" x14ac:dyDescent="0.2">
      <c r="A88" s="56">
        <v>46447</v>
      </c>
      <c r="B88" s="57">
        <f t="shared" si="1"/>
        <v>0</v>
      </c>
      <c r="C88" s="150"/>
      <c r="D88" s="58">
        <f t="shared" si="2"/>
        <v>0</v>
      </c>
      <c r="E88" s="59">
        <f t="shared" si="0"/>
        <v>0</v>
      </c>
      <c r="F88" s="58">
        <f t="shared" si="3"/>
        <v>0</v>
      </c>
      <c r="G88" s="60">
        <f>IF(AND(C88&lt;&gt;"",SUM(G$32:G87)&lt;E$23),$E$23/$E$28,0)</f>
        <v>0</v>
      </c>
      <c r="H88" s="58">
        <f t="shared" si="4"/>
        <v>0</v>
      </c>
      <c r="I88" s="58">
        <f t="shared" si="6"/>
        <v>0</v>
      </c>
      <c r="J88" s="92" t="str">
        <f t="shared" si="5"/>
        <v>2026–2027</v>
      </c>
      <c r="K88" s="92"/>
      <c r="L88" s="103"/>
      <c r="M88" s="92"/>
      <c r="N88" s="101"/>
      <c r="O88" s="93"/>
      <c r="Q88" s="61"/>
    </row>
    <row r="89" spans="1:17" s="55" customFormat="1" ht="20.25" customHeight="1" x14ac:dyDescent="0.2">
      <c r="A89" s="56">
        <v>46478</v>
      </c>
      <c r="B89" s="57">
        <f t="shared" si="1"/>
        <v>0</v>
      </c>
      <c r="C89" s="150"/>
      <c r="D89" s="58">
        <f t="shared" si="2"/>
        <v>0</v>
      </c>
      <c r="E89" s="59">
        <f t="shared" si="0"/>
        <v>0</v>
      </c>
      <c r="F89" s="58">
        <f t="shared" si="3"/>
        <v>0</v>
      </c>
      <c r="G89" s="60">
        <f>IF(AND(C89&lt;&gt;"",SUM(G$32:G88)&lt;E$23),$E$23/$E$28,0)</f>
        <v>0</v>
      </c>
      <c r="H89" s="58">
        <f t="shared" si="4"/>
        <v>0</v>
      </c>
      <c r="I89" s="58">
        <f t="shared" si="6"/>
        <v>0</v>
      </c>
      <c r="J89" s="92" t="str">
        <f t="shared" si="5"/>
        <v>2026–2027</v>
      </c>
      <c r="K89" s="92"/>
      <c r="L89" s="103"/>
      <c r="M89" s="92"/>
      <c r="N89" s="101"/>
      <c r="O89" s="93"/>
      <c r="Q89" s="61"/>
    </row>
    <row r="90" spans="1:17" s="55" customFormat="1" ht="20.25" customHeight="1" x14ac:dyDescent="0.2">
      <c r="A90" s="56">
        <v>46508</v>
      </c>
      <c r="B90" s="57">
        <f t="shared" si="1"/>
        <v>0</v>
      </c>
      <c r="C90" s="150"/>
      <c r="D90" s="58">
        <f t="shared" si="2"/>
        <v>0</v>
      </c>
      <c r="E90" s="59">
        <f t="shared" si="0"/>
        <v>0</v>
      </c>
      <c r="F90" s="58">
        <f t="shared" si="3"/>
        <v>0</v>
      </c>
      <c r="G90" s="60">
        <f>IF(AND(C90&lt;&gt;"",SUM(G$32:G89)&lt;E$23),$E$23/$E$28,0)</f>
        <v>0</v>
      </c>
      <c r="H90" s="58">
        <f t="shared" si="4"/>
        <v>0</v>
      </c>
      <c r="I90" s="58">
        <f t="shared" si="6"/>
        <v>0</v>
      </c>
      <c r="J90" s="92" t="str">
        <f t="shared" si="5"/>
        <v>2026–2027</v>
      </c>
      <c r="K90" s="92"/>
      <c r="L90" s="103"/>
      <c r="M90" s="92"/>
      <c r="N90" s="101"/>
      <c r="O90" s="93"/>
      <c r="Q90" s="61"/>
    </row>
    <row r="91" spans="1:17" s="55" customFormat="1" ht="20.25" customHeight="1" x14ac:dyDescent="0.2">
      <c r="A91" s="56">
        <v>46539</v>
      </c>
      <c r="B91" s="57">
        <f t="shared" si="1"/>
        <v>0</v>
      </c>
      <c r="C91" s="150"/>
      <c r="D91" s="58">
        <f t="shared" si="2"/>
        <v>0</v>
      </c>
      <c r="E91" s="59">
        <f t="shared" si="0"/>
        <v>0</v>
      </c>
      <c r="F91" s="58">
        <f t="shared" si="3"/>
        <v>0</v>
      </c>
      <c r="G91" s="60">
        <f>IF(AND(C91&lt;&gt;"",SUM(G$32:G90)&lt;E$23),$E$23/$E$28,0)</f>
        <v>0</v>
      </c>
      <c r="H91" s="62">
        <f>IF(C91&lt;&gt;"",G91+H90,0)</f>
        <v>0</v>
      </c>
      <c r="I91" s="58">
        <f t="shared" si="6"/>
        <v>0</v>
      </c>
      <c r="J91" s="92" t="str">
        <f t="shared" si="5"/>
        <v>2026–2027</v>
      </c>
      <c r="K91" s="92"/>
      <c r="L91" s="103"/>
      <c r="M91" s="92"/>
      <c r="N91" s="101"/>
      <c r="O91" s="93"/>
      <c r="Q91" s="61"/>
    </row>
    <row r="92" spans="1:17" s="55" customFormat="1" ht="20.25" customHeight="1" x14ac:dyDescent="0.2">
      <c r="A92" s="56">
        <v>46569</v>
      </c>
      <c r="B92" s="57">
        <f t="shared" si="1"/>
        <v>0</v>
      </c>
      <c r="C92" s="150"/>
      <c r="D92" s="58">
        <f t="shared" si="2"/>
        <v>0</v>
      </c>
      <c r="E92" s="59">
        <f t="shared" si="0"/>
        <v>0</v>
      </c>
      <c r="F92" s="58">
        <f t="shared" si="3"/>
        <v>0</v>
      </c>
      <c r="G92" s="60">
        <f>IF(AND(C92&lt;&gt;"",SUM(G$32:G91)&lt;E$23),$E$23/$E$28,0)</f>
        <v>0</v>
      </c>
      <c r="H92" s="58">
        <f t="shared" si="4"/>
        <v>0</v>
      </c>
      <c r="I92" s="58">
        <f t="shared" si="6"/>
        <v>0</v>
      </c>
      <c r="J92" s="92" t="str">
        <f t="shared" si="5"/>
        <v>2027–2028</v>
      </c>
      <c r="K92" s="92"/>
      <c r="L92" s="103"/>
      <c r="M92" s="92"/>
      <c r="N92" s="101"/>
      <c r="O92" s="93"/>
      <c r="Q92" s="61"/>
    </row>
    <row r="93" spans="1:17" s="55" customFormat="1" ht="20.25" customHeight="1" x14ac:dyDescent="0.2">
      <c r="A93" s="56">
        <v>46600</v>
      </c>
      <c r="B93" s="57">
        <f t="shared" si="1"/>
        <v>0</v>
      </c>
      <c r="C93" s="150"/>
      <c r="D93" s="58">
        <f t="shared" si="2"/>
        <v>0</v>
      </c>
      <c r="E93" s="59">
        <f t="shared" si="0"/>
        <v>0</v>
      </c>
      <c r="F93" s="58">
        <f t="shared" si="3"/>
        <v>0</v>
      </c>
      <c r="G93" s="60">
        <f>IF(AND(C93&lt;&gt;"",SUM(G$32:G92)&lt;E$23),$E$23/$E$28,0)</f>
        <v>0</v>
      </c>
      <c r="H93" s="58">
        <f t="shared" si="4"/>
        <v>0</v>
      </c>
      <c r="I93" s="58">
        <f t="shared" si="6"/>
        <v>0</v>
      </c>
      <c r="J93" s="92" t="str">
        <f t="shared" si="5"/>
        <v>2027–2028</v>
      </c>
      <c r="K93" s="92"/>
      <c r="L93" s="103"/>
      <c r="M93" s="92"/>
      <c r="N93" s="101"/>
      <c r="O93" s="93"/>
      <c r="Q93" s="61"/>
    </row>
    <row r="94" spans="1:17" s="55" customFormat="1" ht="20.25" customHeight="1" x14ac:dyDescent="0.2">
      <c r="A94" s="56">
        <v>46631</v>
      </c>
      <c r="B94" s="57">
        <f t="shared" si="1"/>
        <v>0</v>
      </c>
      <c r="C94" s="150"/>
      <c r="D94" s="58">
        <f t="shared" si="2"/>
        <v>0</v>
      </c>
      <c r="E94" s="59">
        <f t="shared" si="0"/>
        <v>0</v>
      </c>
      <c r="F94" s="58">
        <f t="shared" si="3"/>
        <v>0</v>
      </c>
      <c r="G94" s="60">
        <f>IF(AND(C94&lt;&gt;"",SUM(G$32:G93)&lt;E$23),$E$23/$E$28,0)</f>
        <v>0</v>
      </c>
      <c r="H94" s="58">
        <f t="shared" si="4"/>
        <v>0</v>
      </c>
      <c r="I94" s="58">
        <f t="shared" si="6"/>
        <v>0</v>
      </c>
      <c r="J94" s="92" t="str">
        <f t="shared" si="5"/>
        <v>2027–2028</v>
      </c>
      <c r="K94" s="92"/>
      <c r="L94" s="103"/>
      <c r="M94" s="92"/>
      <c r="N94" s="101"/>
      <c r="O94" s="93"/>
      <c r="Q94" s="61"/>
    </row>
    <row r="95" spans="1:17" s="55" customFormat="1" ht="20.25" customHeight="1" x14ac:dyDescent="0.2">
      <c r="A95" s="56">
        <v>46661</v>
      </c>
      <c r="B95" s="57">
        <f t="shared" si="1"/>
        <v>0</v>
      </c>
      <c r="C95" s="150"/>
      <c r="D95" s="58">
        <f t="shared" si="2"/>
        <v>0</v>
      </c>
      <c r="E95" s="59">
        <f t="shared" si="0"/>
        <v>0</v>
      </c>
      <c r="F95" s="58">
        <f t="shared" si="3"/>
        <v>0</v>
      </c>
      <c r="G95" s="60">
        <f>IF(AND(C95&lt;&gt;"",SUM(G$32:G94)&lt;E$23),$E$23/$E$28,0)</f>
        <v>0</v>
      </c>
      <c r="H95" s="58">
        <f t="shared" si="4"/>
        <v>0</v>
      </c>
      <c r="I95" s="58">
        <f t="shared" si="6"/>
        <v>0</v>
      </c>
      <c r="J95" s="92" t="str">
        <f t="shared" si="5"/>
        <v>2027–2028</v>
      </c>
      <c r="K95" s="92"/>
      <c r="L95" s="103"/>
      <c r="M95" s="92"/>
      <c r="N95" s="101"/>
      <c r="O95" s="93"/>
      <c r="Q95" s="61"/>
    </row>
    <row r="96" spans="1:17" s="55" customFormat="1" ht="20.25" customHeight="1" x14ac:dyDescent="0.2">
      <c r="A96" s="56">
        <v>46692</v>
      </c>
      <c r="B96" s="57">
        <f t="shared" si="1"/>
        <v>0</v>
      </c>
      <c r="C96" s="150"/>
      <c r="D96" s="58">
        <f t="shared" si="2"/>
        <v>0</v>
      </c>
      <c r="E96" s="59">
        <f t="shared" ref="E96:E159" si="7">C96-D96</f>
        <v>0</v>
      </c>
      <c r="F96" s="58">
        <f t="shared" si="3"/>
        <v>0</v>
      </c>
      <c r="G96" s="60">
        <f>IF(AND(C96&lt;&gt;"",SUM(G$32:G95)&lt;E$23),$E$23/$E$28,0)</f>
        <v>0</v>
      </c>
      <c r="H96" s="58">
        <f t="shared" si="4"/>
        <v>0</v>
      </c>
      <c r="I96" s="58">
        <f t="shared" si="6"/>
        <v>0</v>
      </c>
      <c r="J96" s="92" t="str">
        <f t="shared" si="5"/>
        <v>2027–2028</v>
      </c>
      <c r="K96" s="92"/>
      <c r="L96" s="103"/>
      <c r="M96" s="92"/>
      <c r="N96" s="101"/>
      <c r="O96" s="93"/>
      <c r="Q96" s="61"/>
    </row>
    <row r="97" spans="1:17" s="55" customFormat="1" ht="20.25" customHeight="1" x14ac:dyDescent="0.2">
      <c r="A97" s="56">
        <v>46722</v>
      </c>
      <c r="B97" s="57">
        <f t="shared" ref="B97:B160" si="8">IF(C97&gt;0,C97*-1,C97)</f>
        <v>0</v>
      </c>
      <c r="C97" s="150"/>
      <c r="D97" s="58">
        <f t="shared" ref="D97:D160" si="9">IF(C97="",0,IF($E$14="Beginning",IF(C96&lt;&gt;"",$F96*$E$7/12,0),IF(C96&lt;&gt;"",$F96*$E$7/12,$E$21*$E$7/12)))</f>
        <v>0</v>
      </c>
      <c r="E97" s="59">
        <f t="shared" si="7"/>
        <v>0</v>
      </c>
      <c r="F97" s="58">
        <f t="shared" ref="F97:F160" si="10">IF(C97="",0,IF(C96="",$E$21-E97,IF(C97&lt;&gt;"",F96-E97)))</f>
        <v>0</v>
      </c>
      <c r="G97" s="60">
        <f>IF(AND(C97&lt;&gt;"",SUM(G$32:G96)&lt;E$23),$E$23/$E$28,0)</f>
        <v>0</v>
      </c>
      <c r="H97" s="58">
        <f t="shared" ref="H97:H160" si="11">IF(C97&lt;&gt;"",G97+H96,0)</f>
        <v>0</v>
      </c>
      <c r="I97" s="58">
        <f t="shared" si="6"/>
        <v>0</v>
      </c>
      <c r="J97" s="92" t="str">
        <f t="shared" ref="J97:J160" si="12">IF(OR(MONTH(A97)=1,MONTH(A97)=2,MONTH(A97)=3,MONTH(A97)=4,MONTH(A97)=5,MONTH(A97)=6),YEAR(A97)-1&amp;"–"&amp;YEAR(A97),YEAR(A97)&amp;"–"&amp;YEAR(A97)+1)</f>
        <v>2027–2028</v>
      </c>
      <c r="K97" s="92"/>
      <c r="L97" s="103"/>
      <c r="M97" s="92"/>
      <c r="N97" s="101"/>
      <c r="O97" s="93"/>
      <c r="Q97" s="61"/>
    </row>
    <row r="98" spans="1:17" s="55" customFormat="1" ht="20.25" customHeight="1" x14ac:dyDescent="0.2">
      <c r="A98" s="56">
        <v>46753</v>
      </c>
      <c r="B98" s="57">
        <f t="shared" si="8"/>
        <v>0</v>
      </c>
      <c r="C98" s="150"/>
      <c r="D98" s="58">
        <f t="shared" si="9"/>
        <v>0</v>
      </c>
      <c r="E98" s="59">
        <f t="shared" si="7"/>
        <v>0</v>
      </c>
      <c r="F98" s="58">
        <f t="shared" si="10"/>
        <v>0</v>
      </c>
      <c r="G98" s="60">
        <f>IF(AND(C98&lt;&gt;"",SUM(G$32:G97)&lt;E$23),$E$23/$E$28,0)</f>
        <v>0</v>
      </c>
      <c r="H98" s="58">
        <f t="shared" si="11"/>
        <v>0</v>
      </c>
      <c r="I98" s="58">
        <f t="shared" si="6"/>
        <v>0</v>
      </c>
      <c r="J98" s="92" t="str">
        <f t="shared" si="12"/>
        <v>2027–2028</v>
      </c>
      <c r="K98" s="92"/>
      <c r="L98" s="103"/>
      <c r="M98" s="92"/>
      <c r="N98" s="101"/>
      <c r="O98" s="93"/>
      <c r="Q98" s="61"/>
    </row>
    <row r="99" spans="1:17" s="55" customFormat="1" ht="20.25" customHeight="1" x14ac:dyDescent="0.2">
      <c r="A99" s="56">
        <v>46784</v>
      </c>
      <c r="B99" s="57">
        <f t="shared" si="8"/>
        <v>0</v>
      </c>
      <c r="C99" s="150"/>
      <c r="D99" s="58">
        <f t="shared" si="9"/>
        <v>0</v>
      </c>
      <c r="E99" s="59">
        <f t="shared" si="7"/>
        <v>0</v>
      </c>
      <c r="F99" s="58">
        <f t="shared" si="10"/>
        <v>0</v>
      </c>
      <c r="G99" s="60">
        <f>IF(AND(C99&lt;&gt;"",SUM(G$32:G98)&lt;E$23),$E$23/$E$28,0)</f>
        <v>0</v>
      </c>
      <c r="H99" s="58">
        <f t="shared" si="11"/>
        <v>0</v>
      </c>
      <c r="I99" s="58">
        <f t="shared" ref="I99:I162" si="13">IF(C99&lt;&gt;"",$E$23-H99,0)</f>
        <v>0</v>
      </c>
      <c r="J99" s="92" t="str">
        <f t="shared" si="12"/>
        <v>2027–2028</v>
      </c>
      <c r="K99" s="92"/>
      <c r="L99" s="103"/>
      <c r="M99" s="92"/>
      <c r="N99" s="101"/>
      <c r="O99" s="93"/>
      <c r="Q99" s="61"/>
    </row>
    <row r="100" spans="1:17" s="55" customFormat="1" ht="20.25" customHeight="1" x14ac:dyDescent="0.2">
      <c r="A100" s="56">
        <v>46813</v>
      </c>
      <c r="B100" s="57">
        <f t="shared" si="8"/>
        <v>0</v>
      </c>
      <c r="C100" s="150"/>
      <c r="D100" s="58">
        <f t="shared" si="9"/>
        <v>0</v>
      </c>
      <c r="E100" s="59">
        <f t="shared" si="7"/>
        <v>0</v>
      </c>
      <c r="F100" s="58">
        <f t="shared" si="10"/>
        <v>0</v>
      </c>
      <c r="G100" s="60">
        <f>IF(AND(C100&lt;&gt;"",SUM(G$32:G99)&lt;E$23),$E$23/$E$28,0)</f>
        <v>0</v>
      </c>
      <c r="H100" s="58">
        <f t="shared" si="11"/>
        <v>0</v>
      </c>
      <c r="I100" s="58">
        <f t="shared" si="13"/>
        <v>0</v>
      </c>
      <c r="J100" s="92" t="str">
        <f t="shared" si="12"/>
        <v>2027–2028</v>
      </c>
      <c r="K100" s="92"/>
      <c r="L100" s="103"/>
      <c r="M100" s="92"/>
      <c r="N100" s="101"/>
      <c r="O100" s="93"/>
      <c r="Q100" s="61"/>
    </row>
    <row r="101" spans="1:17" s="55" customFormat="1" ht="20.25" customHeight="1" x14ac:dyDescent="0.2">
      <c r="A101" s="56">
        <v>46844</v>
      </c>
      <c r="B101" s="57">
        <f t="shared" si="8"/>
        <v>0</v>
      </c>
      <c r="C101" s="150"/>
      <c r="D101" s="58">
        <f t="shared" si="9"/>
        <v>0</v>
      </c>
      <c r="E101" s="59">
        <f t="shared" si="7"/>
        <v>0</v>
      </c>
      <c r="F101" s="58">
        <f t="shared" si="10"/>
        <v>0</v>
      </c>
      <c r="G101" s="60">
        <f>IF(AND(C101&lt;&gt;"",SUM(G$32:G100)&lt;E$23),$E$23/$E$28,0)</f>
        <v>0</v>
      </c>
      <c r="H101" s="58">
        <f t="shared" si="11"/>
        <v>0</v>
      </c>
      <c r="I101" s="58">
        <f t="shared" si="13"/>
        <v>0</v>
      </c>
      <c r="J101" s="92" t="str">
        <f t="shared" si="12"/>
        <v>2027–2028</v>
      </c>
      <c r="K101" s="92"/>
      <c r="L101" s="103"/>
      <c r="M101" s="92"/>
      <c r="N101" s="101"/>
      <c r="O101" s="93"/>
      <c r="Q101" s="61"/>
    </row>
    <row r="102" spans="1:17" s="55" customFormat="1" ht="20.25" customHeight="1" x14ac:dyDescent="0.2">
      <c r="A102" s="56">
        <v>46874</v>
      </c>
      <c r="B102" s="57">
        <f t="shared" si="8"/>
        <v>0</v>
      </c>
      <c r="C102" s="150"/>
      <c r="D102" s="58">
        <f t="shared" si="9"/>
        <v>0</v>
      </c>
      <c r="E102" s="59">
        <f t="shared" si="7"/>
        <v>0</v>
      </c>
      <c r="F102" s="58">
        <f t="shared" si="10"/>
        <v>0</v>
      </c>
      <c r="G102" s="60">
        <f>IF(AND(C102&lt;&gt;"",SUM(G$32:G101)&lt;E$23),$E$23/$E$28,0)</f>
        <v>0</v>
      </c>
      <c r="H102" s="58">
        <f t="shared" si="11"/>
        <v>0</v>
      </c>
      <c r="I102" s="58">
        <f t="shared" si="13"/>
        <v>0</v>
      </c>
      <c r="J102" s="92" t="str">
        <f t="shared" si="12"/>
        <v>2027–2028</v>
      </c>
      <c r="K102" s="92"/>
      <c r="L102" s="103"/>
      <c r="M102" s="92"/>
      <c r="N102" s="101"/>
      <c r="O102" s="93"/>
      <c r="Q102" s="61"/>
    </row>
    <row r="103" spans="1:17" s="55" customFormat="1" ht="20.25" customHeight="1" x14ac:dyDescent="0.2">
      <c r="A103" s="56">
        <v>46905</v>
      </c>
      <c r="B103" s="57">
        <f t="shared" si="8"/>
        <v>0</v>
      </c>
      <c r="C103" s="150"/>
      <c r="D103" s="58">
        <f t="shared" si="9"/>
        <v>0</v>
      </c>
      <c r="E103" s="59">
        <f t="shared" si="7"/>
        <v>0</v>
      </c>
      <c r="F103" s="58">
        <f t="shared" si="10"/>
        <v>0</v>
      </c>
      <c r="G103" s="60">
        <f>IF(AND(C103&lt;&gt;"",SUM(G$32:G102)&lt;E$23),$E$23/$E$28,0)</f>
        <v>0</v>
      </c>
      <c r="H103" s="58">
        <f t="shared" si="11"/>
        <v>0</v>
      </c>
      <c r="I103" s="58">
        <f t="shared" si="13"/>
        <v>0</v>
      </c>
      <c r="J103" s="92" t="str">
        <f t="shared" si="12"/>
        <v>2027–2028</v>
      </c>
      <c r="K103" s="92"/>
      <c r="L103" s="103"/>
      <c r="M103" s="92"/>
      <c r="N103" s="101"/>
      <c r="O103" s="93"/>
      <c r="Q103" s="61"/>
    </row>
    <row r="104" spans="1:17" s="55" customFormat="1" ht="20.25" customHeight="1" x14ac:dyDescent="0.2">
      <c r="A104" s="56">
        <v>46935</v>
      </c>
      <c r="B104" s="57">
        <f t="shared" si="8"/>
        <v>0</v>
      </c>
      <c r="C104" s="150"/>
      <c r="D104" s="58">
        <f t="shared" si="9"/>
        <v>0</v>
      </c>
      <c r="E104" s="59">
        <f t="shared" si="7"/>
        <v>0</v>
      </c>
      <c r="F104" s="58">
        <f t="shared" si="10"/>
        <v>0</v>
      </c>
      <c r="G104" s="60">
        <f>IF(AND(C104&lt;&gt;"",SUM(G$32:G103)&lt;E$23),$E$23/$E$28,0)</f>
        <v>0</v>
      </c>
      <c r="H104" s="58">
        <f t="shared" si="11"/>
        <v>0</v>
      </c>
      <c r="I104" s="58">
        <f t="shared" si="13"/>
        <v>0</v>
      </c>
      <c r="J104" s="92" t="str">
        <f t="shared" si="12"/>
        <v>2028–2029</v>
      </c>
      <c r="K104" s="92"/>
      <c r="L104" s="103"/>
      <c r="M104" s="92"/>
      <c r="N104" s="101"/>
      <c r="O104" s="93"/>
      <c r="Q104" s="61"/>
    </row>
    <row r="105" spans="1:17" s="55" customFormat="1" ht="20.25" customHeight="1" x14ac:dyDescent="0.2">
      <c r="A105" s="56">
        <v>46966</v>
      </c>
      <c r="B105" s="57">
        <f t="shared" si="8"/>
        <v>0</v>
      </c>
      <c r="C105" s="150"/>
      <c r="D105" s="58">
        <f t="shared" si="9"/>
        <v>0</v>
      </c>
      <c r="E105" s="59">
        <f t="shared" si="7"/>
        <v>0</v>
      </c>
      <c r="F105" s="58">
        <f t="shared" si="10"/>
        <v>0</v>
      </c>
      <c r="G105" s="60">
        <f>IF(AND(C105&lt;&gt;"",SUM(G$32:G104)&lt;E$23),$E$23/$E$28,0)</f>
        <v>0</v>
      </c>
      <c r="H105" s="58">
        <f t="shared" si="11"/>
        <v>0</v>
      </c>
      <c r="I105" s="58">
        <f t="shared" si="13"/>
        <v>0</v>
      </c>
      <c r="J105" s="92" t="str">
        <f t="shared" si="12"/>
        <v>2028–2029</v>
      </c>
      <c r="K105" s="92"/>
      <c r="L105" s="103"/>
      <c r="M105" s="92"/>
      <c r="N105" s="101"/>
      <c r="O105" s="93"/>
      <c r="Q105" s="61"/>
    </row>
    <row r="106" spans="1:17" s="55" customFormat="1" ht="20.25" customHeight="1" x14ac:dyDescent="0.2">
      <c r="A106" s="56">
        <v>46997</v>
      </c>
      <c r="B106" s="57">
        <f t="shared" si="8"/>
        <v>0</v>
      </c>
      <c r="C106" s="150"/>
      <c r="D106" s="58">
        <f t="shared" si="9"/>
        <v>0</v>
      </c>
      <c r="E106" s="59">
        <f t="shared" si="7"/>
        <v>0</v>
      </c>
      <c r="F106" s="58">
        <f t="shared" si="10"/>
        <v>0</v>
      </c>
      <c r="G106" s="60">
        <f>IF(AND(C106&lt;&gt;"",SUM(G$32:G105)&lt;E$23),$E$23/$E$28,0)</f>
        <v>0</v>
      </c>
      <c r="H106" s="58">
        <f t="shared" si="11"/>
        <v>0</v>
      </c>
      <c r="I106" s="58">
        <f t="shared" si="13"/>
        <v>0</v>
      </c>
      <c r="J106" s="92" t="str">
        <f t="shared" si="12"/>
        <v>2028–2029</v>
      </c>
      <c r="K106" s="92"/>
      <c r="L106" s="103"/>
      <c r="M106" s="92"/>
      <c r="N106" s="101"/>
      <c r="O106" s="93"/>
      <c r="Q106" s="61"/>
    </row>
    <row r="107" spans="1:17" s="55" customFormat="1" ht="20.25" customHeight="1" x14ac:dyDescent="0.2">
      <c r="A107" s="56">
        <v>47027</v>
      </c>
      <c r="B107" s="57">
        <f t="shared" si="8"/>
        <v>0</v>
      </c>
      <c r="C107" s="150"/>
      <c r="D107" s="58">
        <f t="shared" si="9"/>
        <v>0</v>
      </c>
      <c r="E107" s="59">
        <f t="shared" si="7"/>
        <v>0</v>
      </c>
      <c r="F107" s="58">
        <f t="shared" si="10"/>
        <v>0</v>
      </c>
      <c r="G107" s="60">
        <f>IF(AND(C107&lt;&gt;"",SUM(G$32:G106)&lt;E$23),$E$23/$E$28,0)</f>
        <v>0</v>
      </c>
      <c r="H107" s="58">
        <f t="shared" si="11"/>
        <v>0</v>
      </c>
      <c r="I107" s="58">
        <f t="shared" si="13"/>
        <v>0</v>
      </c>
      <c r="J107" s="92" t="str">
        <f t="shared" si="12"/>
        <v>2028–2029</v>
      </c>
      <c r="K107" s="92"/>
      <c r="L107" s="103"/>
      <c r="M107" s="92"/>
      <c r="N107" s="101"/>
      <c r="O107" s="93"/>
      <c r="Q107" s="61"/>
    </row>
    <row r="108" spans="1:17" s="55" customFormat="1" ht="20.25" customHeight="1" x14ac:dyDescent="0.2">
      <c r="A108" s="56">
        <v>47058</v>
      </c>
      <c r="B108" s="57">
        <f t="shared" si="8"/>
        <v>0</v>
      </c>
      <c r="C108" s="150"/>
      <c r="D108" s="58">
        <f t="shared" si="9"/>
        <v>0</v>
      </c>
      <c r="E108" s="59">
        <f t="shared" si="7"/>
        <v>0</v>
      </c>
      <c r="F108" s="58">
        <f t="shared" si="10"/>
        <v>0</v>
      </c>
      <c r="G108" s="60">
        <f>IF(AND(C108&lt;&gt;"",SUM(G$32:G107)&lt;E$23),$E$23/$E$28,0)</f>
        <v>0</v>
      </c>
      <c r="H108" s="58">
        <f t="shared" si="11"/>
        <v>0</v>
      </c>
      <c r="I108" s="58">
        <f t="shared" si="13"/>
        <v>0</v>
      </c>
      <c r="J108" s="92" t="str">
        <f t="shared" si="12"/>
        <v>2028–2029</v>
      </c>
      <c r="K108" s="92"/>
      <c r="L108" s="103"/>
      <c r="M108" s="92"/>
      <c r="N108" s="101"/>
      <c r="O108" s="93"/>
      <c r="Q108" s="61"/>
    </row>
    <row r="109" spans="1:17" s="55" customFormat="1" ht="20.25" customHeight="1" x14ac:dyDescent="0.2">
      <c r="A109" s="56">
        <v>47088</v>
      </c>
      <c r="B109" s="57">
        <f t="shared" si="8"/>
        <v>0</v>
      </c>
      <c r="C109" s="150"/>
      <c r="D109" s="58">
        <f t="shared" si="9"/>
        <v>0</v>
      </c>
      <c r="E109" s="59">
        <f t="shared" si="7"/>
        <v>0</v>
      </c>
      <c r="F109" s="58">
        <f t="shared" si="10"/>
        <v>0</v>
      </c>
      <c r="G109" s="60">
        <f>IF(AND(C109&lt;&gt;"",SUM(G$32:G108)&lt;E$23),$E$23/$E$28,0)</f>
        <v>0</v>
      </c>
      <c r="H109" s="58">
        <f t="shared" si="11"/>
        <v>0</v>
      </c>
      <c r="I109" s="58">
        <f t="shared" si="13"/>
        <v>0</v>
      </c>
      <c r="J109" s="92" t="str">
        <f t="shared" si="12"/>
        <v>2028–2029</v>
      </c>
      <c r="K109" s="92"/>
      <c r="L109" s="103"/>
      <c r="M109" s="92"/>
      <c r="N109" s="101"/>
      <c r="O109" s="93"/>
      <c r="Q109" s="61"/>
    </row>
    <row r="110" spans="1:17" s="55" customFormat="1" ht="20.25" customHeight="1" x14ac:dyDescent="0.2">
      <c r="A110" s="56">
        <v>47119</v>
      </c>
      <c r="B110" s="57">
        <f t="shared" si="8"/>
        <v>0</v>
      </c>
      <c r="C110" s="150"/>
      <c r="D110" s="58">
        <f t="shared" si="9"/>
        <v>0</v>
      </c>
      <c r="E110" s="59">
        <f t="shared" si="7"/>
        <v>0</v>
      </c>
      <c r="F110" s="58">
        <f t="shared" si="10"/>
        <v>0</v>
      </c>
      <c r="G110" s="60">
        <f>IF(AND(C110&lt;&gt;"",SUM(G$32:G109)&lt;E$23),$E$23/$E$28,0)</f>
        <v>0</v>
      </c>
      <c r="H110" s="58">
        <f t="shared" si="11"/>
        <v>0</v>
      </c>
      <c r="I110" s="58">
        <f t="shared" si="13"/>
        <v>0</v>
      </c>
      <c r="J110" s="92" t="str">
        <f t="shared" si="12"/>
        <v>2028–2029</v>
      </c>
      <c r="K110" s="92"/>
      <c r="L110" s="103"/>
      <c r="M110" s="92"/>
      <c r="N110" s="101"/>
      <c r="O110" s="93"/>
      <c r="Q110" s="61"/>
    </row>
    <row r="111" spans="1:17" s="55" customFormat="1" ht="20.25" customHeight="1" x14ac:dyDescent="0.2">
      <c r="A111" s="56">
        <v>47150</v>
      </c>
      <c r="B111" s="57">
        <f t="shared" si="8"/>
        <v>0</v>
      </c>
      <c r="C111" s="150"/>
      <c r="D111" s="58">
        <f t="shared" si="9"/>
        <v>0</v>
      </c>
      <c r="E111" s="59">
        <f t="shared" si="7"/>
        <v>0</v>
      </c>
      <c r="F111" s="58">
        <f t="shared" si="10"/>
        <v>0</v>
      </c>
      <c r="G111" s="60">
        <f>IF(AND(C111&lt;&gt;"",SUM(G$32:G110)&lt;E$23),$E$23/$E$28,0)</f>
        <v>0</v>
      </c>
      <c r="H111" s="58">
        <f t="shared" si="11"/>
        <v>0</v>
      </c>
      <c r="I111" s="58">
        <f t="shared" si="13"/>
        <v>0</v>
      </c>
      <c r="J111" s="92" t="str">
        <f t="shared" si="12"/>
        <v>2028–2029</v>
      </c>
      <c r="K111" s="92"/>
      <c r="L111" s="103"/>
      <c r="M111" s="92"/>
      <c r="N111" s="101"/>
      <c r="O111" s="93"/>
      <c r="Q111" s="61"/>
    </row>
    <row r="112" spans="1:17" s="55" customFormat="1" ht="20.25" customHeight="1" x14ac:dyDescent="0.2">
      <c r="A112" s="56">
        <v>47178</v>
      </c>
      <c r="B112" s="57">
        <f t="shared" si="8"/>
        <v>0</v>
      </c>
      <c r="C112" s="150"/>
      <c r="D112" s="58">
        <f t="shared" si="9"/>
        <v>0</v>
      </c>
      <c r="E112" s="59">
        <f t="shared" si="7"/>
        <v>0</v>
      </c>
      <c r="F112" s="58">
        <f t="shared" si="10"/>
        <v>0</v>
      </c>
      <c r="G112" s="60">
        <f>IF(AND(C112&lt;&gt;"",SUM(G$32:G111)&lt;E$23),$E$23/$E$28,0)</f>
        <v>0</v>
      </c>
      <c r="H112" s="58">
        <f t="shared" si="11"/>
        <v>0</v>
      </c>
      <c r="I112" s="58">
        <f t="shared" si="13"/>
        <v>0</v>
      </c>
      <c r="J112" s="92" t="str">
        <f t="shared" si="12"/>
        <v>2028–2029</v>
      </c>
      <c r="K112" s="92"/>
      <c r="L112" s="103"/>
      <c r="M112" s="92"/>
      <c r="N112" s="101"/>
      <c r="O112" s="93"/>
      <c r="Q112" s="61"/>
    </row>
    <row r="113" spans="1:17" s="55" customFormat="1" ht="20.25" customHeight="1" x14ac:dyDescent="0.2">
      <c r="A113" s="56">
        <v>47209</v>
      </c>
      <c r="B113" s="57">
        <f t="shared" si="8"/>
        <v>0</v>
      </c>
      <c r="C113" s="150"/>
      <c r="D113" s="58">
        <f t="shared" si="9"/>
        <v>0</v>
      </c>
      <c r="E113" s="59">
        <f t="shared" si="7"/>
        <v>0</v>
      </c>
      <c r="F113" s="58">
        <f t="shared" si="10"/>
        <v>0</v>
      </c>
      <c r="G113" s="60">
        <f>IF(AND(C113&lt;&gt;"",SUM(G$32:G112)&lt;E$23),$E$23/$E$28,0)</f>
        <v>0</v>
      </c>
      <c r="H113" s="58">
        <f t="shared" si="11"/>
        <v>0</v>
      </c>
      <c r="I113" s="58">
        <f t="shared" si="13"/>
        <v>0</v>
      </c>
      <c r="J113" s="92" t="str">
        <f t="shared" si="12"/>
        <v>2028–2029</v>
      </c>
      <c r="K113" s="92"/>
      <c r="L113" s="103"/>
      <c r="M113" s="92"/>
      <c r="N113" s="101"/>
      <c r="O113" s="93"/>
      <c r="Q113" s="61"/>
    </row>
    <row r="114" spans="1:17" s="55" customFormat="1" ht="20.25" customHeight="1" x14ac:dyDescent="0.2">
      <c r="A114" s="56">
        <v>47239</v>
      </c>
      <c r="B114" s="57">
        <f t="shared" si="8"/>
        <v>0</v>
      </c>
      <c r="C114" s="150"/>
      <c r="D114" s="58">
        <f t="shared" si="9"/>
        <v>0</v>
      </c>
      <c r="E114" s="59">
        <f t="shared" si="7"/>
        <v>0</v>
      </c>
      <c r="F114" s="58">
        <f t="shared" si="10"/>
        <v>0</v>
      </c>
      <c r="G114" s="60">
        <f>IF(AND(C114&lt;&gt;"",SUM(G$32:G113)&lt;E$23),$E$23/$E$28,0)</f>
        <v>0</v>
      </c>
      <c r="H114" s="58">
        <f t="shared" si="11"/>
        <v>0</v>
      </c>
      <c r="I114" s="58">
        <f t="shared" si="13"/>
        <v>0</v>
      </c>
      <c r="J114" s="92" t="str">
        <f t="shared" si="12"/>
        <v>2028–2029</v>
      </c>
      <c r="K114" s="92"/>
      <c r="L114" s="103"/>
      <c r="M114" s="92"/>
      <c r="N114" s="101"/>
      <c r="O114" s="93"/>
      <c r="Q114" s="61"/>
    </row>
    <row r="115" spans="1:17" s="55" customFormat="1" ht="20.25" customHeight="1" x14ac:dyDescent="0.2">
      <c r="A115" s="56">
        <v>47270</v>
      </c>
      <c r="B115" s="57">
        <f t="shared" si="8"/>
        <v>0</v>
      </c>
      <c r="C115" s="150"/>
      <c r="D115" s="58">
        <f t="shared" si="9"/>
        <v>0</v>
      </c>
      <c r="E115" s="59">
        <f t="shared" si="7"/>
        <v>0</v>
      </c>
      <c r="F115" s="58">
        <f t="shared" si="10"/>
        <v>0</v>
      </c>
      <c r="G115" s="60">
        <f>IF(AND(C115&lt;&gt;"",SUM(G$32:G114)&lt;E$23),$E$23/$E$28,0)</f>
        <v>0</v>
      </c>
      <c r="H115" s="58">
        <f t="shared" si="11"/>
        <v>0</v>
      </c>
      <c r="I115" s="58">
        <f t="shared" si="13"/>
        <v>0</v>
      </c>
      <c r="J115" s="92" t="str">
        <f t="shared" si="12"/>
        <v>2028–2029</v>
      </c>
      <c r="K115" s="92"/>
      <c r="L115" s="103"/>
      <c r="M115" s="92"/>
      <c r="N115" s="101"/>
      <c r="O115" s="93"/>
      <c r="Q115" s="61"/>
    </row>
    <row r="116" spans="1:17" s="55" customFormat="1" ht="20.25" customHeight="1" x14ac:dyDescent="0.2">
      <c r="A116" s="56">
        <v>47300</v>
      </c>
      <c r="B116" s="57">
        <f t="shared" si="8"/>
        <v>0</v>
      </c>
      <c r="C116" s="150"/>
      <c r="D116" s="58">
        <f t="shared" si="9"/>
        <v>0</v>
      </c>
      <c r="E116" s="59">
        <f t="shared" si="7"/>
        <v>0</v>
      </c>
      <c r="F116" s="58">
        <f t="shared" si="10"/>
        <v>0</v>
      </c>
      <c r="G116" s="60">
        <f>IF(AND(C116&lt;&gt;"",SUM(G$32:G115)&lt;E$23),$E$23/$E$28,0)</f>
        <v>0</v>
      </c>
      <c r="H116" s="58">
        <f t="shared" si="11"/>
        <v>0</v>
      </c>
      <c r="I116" s="58">
        <f t="shared" si="13"/>
        <v>0</v>
      </c>
      <c r="J116" s="92" t="str">
        <f t="shared" si="12"/>
        <v>2029–2030</v>
      </c>
      <c r="K116" s="92"/>
      <c r="L116" s="103"/>
      <c r="M116" s="92"/>
      <c r="N116" s="101"/>
      <c r="O116" s="93"/>
      <c r="Q116" s="61"/>
    </row>
    <row r="117" spans="1:17" s="55" customFormat="1" ht="20.25" customHeight="1" x14ac:dyDescent="0.2">
      <c r="A117" s="56">
        <v>47331</v>
      </c>
      <c r="B117" s="57">
        <f t="shared" si="8"/>
        <v>0</v>
      </c>
      <c r="C117" s="150"/>
      <c r="D117" s="58">
        <f t="shared" si="9"/>
        <v>0</v>
      </c>
      <c r="E117" s="59">
        <f t="shared" si="7"/>
        <v>0</v>
      </c>
      <c r="F117" s="58">
        <f t="shared" si="10"/>
        <v>0</v>
      </c>
      <c r="G117" s="60">
        <f>IF(AND(C117&lt;&gt;"",SUM(G$32:G116)&lt;E$23),$E$23/$E$28,0)</f>
        <v>0</v>
      </c>
      <c r="H117" s="58">
        <f t="shared" si="11"/>
        <v>0</v>
      </c>
      <c r="I117" s="58">
        <f t="shared" si="13"/>
        <v>0</v>
      </c>
      <c r="J117" s="92" t="str">
        <f t="shared" si="12"/>
        <v>2029–2030</v>
      </c>
      <c r="K117" s="92"/>
      <c r="L117" s="103"/>
      <c r="M117" s="92"/>
      <c r="N117" s="101"/>
      <c r="O117" s="93"/>
      <c r="Q117" s="61"/>
    </row>
    <row r="118" spans="1:17" s="55" customFormat="1" ht="20.25" customHeight="1" x14ac:dyDescent="0.2">
      <c r="A118" s="56">
        <v>47362</v>
      </c>
      <c r="B118" s="57">
        <f t="shared" si="8"/>
        <v>0</v>
      </c>
      <c r="C118" s="150"/>
      <c r="D118" s="58">
        <f t="shared" si="9"/>
        <v>0</v>
      </c>
      <c r="E118" s="59">
        <f t="shared" si="7"/>
        <v>0</v>
      </c>
      <c r="F118" s="58">
        <f t="shared" si="10"/>
        <v>0</v>
      </c>
      <c r="G118" s="60">
        <f>IF(AND(C118&lt;&gt;"",SUM(G$32:G117)&lt;E$23),$E$23/$E$28,0)</f>
        <v>0</v>
      </c>
      <c r="H118" s="58">
        <f t="shared" si="11"/>
        <v>0</v>
      </c>
      <c r="I118" s="58">
        <f t="shared" si="13"/>
        <v>0</v>
      </c>
      <c r="J118" s="92" t="str">
        <f t="shared" si="12"/>
        <v>2029–2030</v>
      </c>
      <c r="K118" s="92"/>
      <c r="L118" s="103"/>
      <c r="M118" s="92"/>
      <c r="N118" s="101"/>
      <c r="O118" s="93"/>
      <c r="Q118" s="61"/>
    </row>
    <row r="119" spans="1:17" s="55" customFormat="1" ht="20.25" customHeight="1" x14ac:dyDescent="0.2">
      <c r="A119" s="56">
        <v>47392</v>
      </c>
      <c r="B119" s="57">
        <f t="shared" si="8"/>
        <v>0</v>
      </c>
      <c r="C119" s="150"/>
      <c r="D119" s="58">
        <f t="shared" si="9"/>
        <v>0</v>
      </c>
      <c r="E119" s="59">
        <f t="shared" si="7"/>
        <v>0</v>
      </c>
      <c r="F119" s="58">
        <f t="shared" si="10"/>
        <v>0</v>
      </c>
      <c r="G119" s="60">
        <f>IF(AND(C119&lt;&gt;"",SUM(G$32:G118)&lt;E$23),$E$23/$E$28,0)</f>
        <v>0</v>
      </c>
      <c r="H119" s="58">
        <f t="shared" si="11"/>
        <v>0</v>
      </c>
      <c r="I119" s="58">
        <f t="shared" si="13"/>
        <v>0</v>
      </c>
      <c r="J119" s="92" t="str">
        <f t="shared" si="12"/>
        <v>2029–2030</v>
      </c>
      <c r="K119" s="92"/>
      <c r="L119" s="103"/>
      <c r="M119" s="92"/>
      <c r="N119" s="101"/>
      <c r="O119" s="93"/>
      <c r="Q119" s="61"/>
    </row>
    <row r="120" spans="1:17" s="55" customFormat="1" ht="20.25" customHeight="1" x14ac:dyDescent="0.2">
      <c r="A120" s="56">
        <v>47423</v>
      </c>
      <c r="B120" s="57">
        <f t="shared" si="8"/>
        <v>0</v>
      </c>
      <c r="C120" s="150"/>
      <c r="D120" s="58">
        <f t="shared" si="9"/>
        <v>0</v>
      </c>
      <c r="E120" s="59">
        <f t="shared" si="7"/>
        <v>0</v>
      </c>
      <c r="F120" s="58">
        <f t="shared" si="10"/>
        <v>0</v>
      </c>
      <c r="G120" s="60">
        <f>IF(AND(C120&lt;&gt;"",SUM(G$32:G119)&lt;E$23),$E$23/$E$28,0)</f>
        <v>0</v>
      </c>
      <c r="H120" s="58">
        <f t="shared" si="11"/>
        <v>0</v>
      </c>
      <c r="I120" s="58">
        <f t="shared" si="13"/>
        <v>0</v>
      </c>
      <c r="J120" s="92" t="str">
        <f t="shared" si="12"/>
        <v>2029–2030</v>
      </c>
      <c r="K120" s="92"/>
      <c r="L120" s="103"/>
      <c r="M120" s="92"/>
      <c r="N120" s="101"/>
      <c r="O120" s="93"/>
      <c r="Q120" s="61"/>
    </row>
    <row r="121" spans="1:17" s="55" customFormat="1" ht="20.25" customHeight="1" x14ac:dyDescent="0.2">
      <c r="A121" s="56">
        <v>47453</v>
      </c>
      <c r="B121" s="57">
        <f t="shared" si="8"/>
        <v>0</v>
      </c>
      <c r="C121" s="150"/>
      <c r="D121" s="58">
        <f t="shared" si="9"/>
        <v>0</v>
      </c>
      <c r="E121" s="59">
        <f t="shared" si="7"/>
        <v>0</v>
      </c>
      <c r="F121" s="58">
        <f t="shared" si="10"/>
        <v>0</v>
      </c>
      <c r="G121" s="60">
        <f>IF(AND(C121&lt;&gt;"",SUM(G$32:G120)&lt;E$23),$E$23/$E$28,0)</f>
        <v>0</v>
      </c>
      <c r="H121" s="58">
        <f t="shared" si="11"/>
        <v>0</v>
      </c>
      <c r="I121" s="58">
        <f t="shared" si="13"/>
        <v>0</v>
      </c>
      <c r="J121" s="92" t="str">
        <f t="shared" si="12"/>
        <v>2029–2030</v>
      </c>
      <c r="K121" s="92"/>
      <c r="L121" s="103"/>
      <c r="M121" s="92"/>
      <c r="N121" s="101"/>
      <c r="O121" s="93"/>
      <c r="Q121" s="61"/>
    </row>
    <row r="122" spans="1:17" s="55" customFormat="1" ht="20.25" customHeight="1" x14ac:dyDescent="0.2">
      <c r="A122" s="56">
        <v>47484</v>
      </c>
      <c r="B122" s="57">
        <f t="shared" si="8"/>
        <v>0</v>
      </c>
      <c r="C122" s="150"/>
      <c r="D122" s="58">
        <f t="shared" si="9"/>
        <v>0</v>
      </c>
      <c r="E122" s="59">
        <f t="shared" si="7"/>
        <v>0</v>
      </c>
      <c r="F122" s="58">
        <f t="shared" si="10"/>
        <v>0</v>
      </c>
      <c r="G122" s="60">
        <f>IF(AND(C122&lt;&gt;"",SUM(G$32:G121)&lt;E$23),$E$23/$E$28,0)</f>
        <v>0</v>
      </c>
      <c r="H122" s="58">
        <f t="shared" si="11"/>
        <v>0</v>
      </c>
      <c r="I122" s="58">
        <f t="shared" si="13"/>
        <v>0</v>
      </c>
      <c r="J122" s="92" t="str">
        <f t="shared" si="12"/>
        <v>2029–2030</v>
      </c>
      <c r="K122" s="92"/>
      <c r="L122" s="103"/>
      <c r="M122" s="92"/>
      <c r="N122" s="101"/>
      <c r="O122" s="93"/>
      <c r="Q122" s="61"/>
    </row>
    <row r="123" spans="1:17" s="55" customFormat="1" ht="20.25" customHeight="1" x14ac:dyDescent="0.2">
      <c r="A123" s="56">
        <v>47515</v>
      </c>
      <c r="B123" s="57">
        <f t="shared" si="8"/>
        <v>0</v>
      </c>
      <c r="C123" s="150"/>
      <c r="D123" s="58">
        <f t="shared" si="9"/>
        <v>0</v>
      </c>
      <c r="E123" s="59">
        <f t="shared" si="7"/>
        <v>0</v>
      </c>
      <c r="F123" s="58">
        <f t="shared" si="10"/>
        <v>0</v>
      </c>
      <c r="G123" s="60">
        <f>IF(AND(C123&lt;&gt;"",SUM(G$32:G122)&lt;E$23),$E$23/$E$28,0)</f>
        <v>0</v>
      </c>
      <c r="H123" s="58">
        <f t="shared" si="11"/>
        <v>0</v>
      </c>
      <c r="I123" s="58">
        <f t="shared" si="13"/>
        <v>0</v>
      </c>
      <c r="J123" s="92" t="str">
        <f t="shared" si="12"/>
        <v>2029–2030</v>
      </c>
      <c r="K123" s="92"/>
      <c r="L123" s="103"/>
      <c r="M123" s="92"/>
      <c r="N123" s="101"/>
      <c r="O123" s="93"/>
      <c r="Q123" s="61"/>
    </row>
    <row r="124" spans="1:17" s="55" customFormat="1" ht="20.25" customHeight="1" x14ac:dyDescent="0.2">
      <c r="A124" s="56">
        <v>47543</v>
      </c>
      <c r="B124" s="57">
        <f t="shared" si="8"/>
        <v>0</v>
      </c>
      <c r="C124" s="150"/>
      <c r="D124" s="58">
        <f t="shared" si="9"/>
        <v>0</v>
      </c>
      <c r="E124" s="59">
        <f t="shared" si="7"/>
        <v>0</v>
      </c>
      <c r="F124" s="58">
        <f t="shared" si="10"/>
        <v>0</v>
      </c>
      <c r="G124" s="60">
        <f>IF(AND(C124&lt;&gt;"",SUM(G$32:G123)&lt;E$23),$E$23/$E$28,0)</f>
        <v>0</v>
      </c>
      <c r="H124" s="58">
        <f t="shared" si="11"/>
        <v>0</v>
      </c>
      <c r="I124" s="58">
        <f t="shared" si="13"/>
        <v>0</v>
      </c>
      <c r="J124" s="92" t="str">
        <f t="shared" si="12"/>
        <v>2029–2030</v>
      </c>
      <c r="K124" s="92"/>
      <c r="L124" s="103"/>
      <c r="M124" s="92"/>
      <c r="N124" s="101"/>
      <c r="O124" s="93"/>
      <c r="Q124" s="61"/>
    </row>
    <row r="125" spans="1:17" s="55" customFormat="1" ht="20.25" customHeight="1" x14ac:dyDescent="0.2">
      <c r="A125" s="56">
        <v>47574</v>
      </c>
      <c r="B125" s="57">
        <f t="shared" si="8"/>
        <v>0</v>
      </c>
      <c r="C125" s="150"/>
      <c r="D125" s="58">
        <f t="shared" si="9"/>
        <v>0</v>
      </c>
      <c r="E125" s="59">
        <f t="shared" si="7"/>
        <v>0</v>
      </c>
      <c r="F125" s="58">
        <f t="shared" si="10"/>
        <v>0</v>
      </c>
      <c r="G125" s="60">
        <f>IF(AND(C125&lt;&gt;"",SUM(G$32:G124)&lt;E$23),$E$23/$E$28,0)</f>
        <v>0</v>
      </c>
      <c r="H125" s="58">
        <f t="shared" si="11"/>
        <v>0</v>
      </c>
      <c r="I125" s="58">
        <f t="shared" si="13"/>
        <v>0</v>
      </c>
      <c r="J125" s="92" t="str">
        <f t="shared" si="12"/>
        <v>2029–2030</v>
      </c>
      <c r="K125" s="92"/>
      <c r="L125" s="103"/>
      <c r="M125" s="92"/>
      <c r="N125" s="101"/>
      <c r="O125" s="93"/>
      <c r="Q125" s="61"/>
    </row>
    <row r="126" spans="1:17" s="55" customFormat="1" ht="20.25" customHeight="1" x14ac:dyDescent="0.2">
      <c r="A126" s="56">
        <v>47604</v>
      </c>
      <c r="B126" s="57">
        <f t="shared" si="8"/>
        <v>0</v>
      </c>
      <c r="C126" s="150"/>
      <c r="D126" s="58">
        <f t="shared" si="9"/>
        <v>0</v>
      </c>
      <c r="E126" s="59">
        <f t="shared" si="7"/>
        <v>0</v>
      </c>
      <c r="F126" s="58">
        <f t="shared" si="10"/>
        <v>0</v>
      </c>
      <c r="G126" s="60">
        <f>IF(AND(C126&lt;&gt;"",SUM(G$32:G125)&lt;E$23),$E$23/$E$28,0)</f>
        <v>0</v>
      </c>
      <c r="H126" s="58">
        <f t="shared" si="11"/>
        <v>0</v>
      </c>
      <c r="I126" s="58">
        <f t="shared" si="13"/>
        <v>0</v>
      </c>
      <c r="J126" s="92" t="str">
        <f t="shared" si="12"/>
        <v>2029–2030</v>
      </c>
      <c r="K126" s="92"/>
      <c r="L126" s="103"/>
      <c r="M126" s="92"/>
      <c r="N126" s="101"/>
      <c r="O126" s="93"/>
      <c r="Q126" s="61"/>
    </row>
    <row r="127" spans="1:17" s="55" customFormat="1" ht="20.25" customHeight="1" x14ac:dyDescent="0.2">
      <c r="A127" s="56">
        <v>47635</v>
      </c>
      <c r="B127" s="57">
        <f t="shared" si="8"/>
        <v>0</v>
      </c>
      <c r="C127" s="150"/>
      <c r="D127" s="58">
        <f t="shared" si="9"/>
        <v>0</v>
      </c>
      <c r="E127" s="59">
        <f t="shared" si="7"/>
        <v>0</v>
      </c>
      <c r="F127" s="58">
        <f t="shared" si="10"/>
        <v>0</v>
      </c>
      <c r="G127" s="60">
        <f>IF(AND(C127&lt;&gt;"",SUM(G$32:G126)&lt;E$23),$E$23/$E$28,0)</f>
        <v>0</v>
      </c>
      <c r="H127" s="58">
        <f t="shared" si="11"/>
        <v>0</v>
      </c>
      <c r="I127" s="58">
        <f t="shared" si="13"/>
        <v>0</v>
      </c>
      <c r="J127" s="92" t="str">
        <f t="shared" si="12"/>
        <v>2029–2030</v>
      </c>
      <c r="K127" s="92"/>
      <c r="L127" s="103"/>
      <c r="M127" s="92"/>
      <c r="N127" s="101"/>
      <c r="O127" s="93"/>
      <c r="Q127" s="61"/>
    </row>
    <row r="128" spans="1:17" s="55" customFormat="1" ht="20.25" customHeight="1" x14ac:dyDescent="0.2">
      <c r="A128" s="56">
        <v>47665</v>
      </c>
      <c r="B128" s="57">
        <f t="shared" si="8"/>
        <v>0</v>
      </c>
      <c r="C128" s="150"/>
      <c r="D128" s="58">
        <f t="shared" si="9"/>
        <v>0</v>
      </c>
      <c r="E128" s="59">
        <f t="shared" si="7"/>
        <v>0</v>
      </c>
      <c r="F128" s="58">
        <f t="shared" si="10"/>
        <v>0</v>
      </c>
      <c r="G128" s="60">
        <f>IF(AND(C128&lt;&gt;"",SUM(G$32:G127)&lt;E$23),$E$23/$E$28,0)</f>
        <v>0</v>
      </c>
      <c r="H128" s="58">
        <f t="shared" si="11"/>
        <v>0</v>
      </c>
      <c r="I128" s="58">
        <f t="shared" si="13"/>
        <v>0</v>
      </c>
      <c r="J128" s="92" t="str">
        <f t="shared" si="12"/>
        <v>2030–2031</v>
      </c>
      <c r="K128" s="92"/>
      <c r="L128" s="103"/>
      <c r="M128" s="92"/>
      <c r="N128" s="101"/>
      <c r="O128" s="93"/>
      <c r="Q128" s="61"/>
    </row>
    <row r="129" spans="1:17" s="55" customFormat="1" ht="20.25" customHeight="1" x14ac:dyDescent="0.2">
      <c r="A129" s="56">
        <v>47696</v>
      </c>
      <c r="B129" s="57">
        <f t="shared" si="8"/>
        <v>0</v>
      </c>
      <c r="C129" s="150"/>
      <c r="D129" s="58">
        <f t="shared" si="9"/>
        <v>0</v>
      </c>
      <c r="E129" s="59">
        <f t="shared" si="7"/>
        <v>0</v>
      </c>
      <c r="F129" s="58">
        <f t="shared" si="10"/>
        <v>0</v>
      </c>
      <c r="G129" s="60">
        <f>IF(AND(C129&lt;&gt;"",SUM(G$32:G128)&lt;E$23),$E$23/$E$28,0)</f>
        <v>0</v>
      </c>
      <c r="H129" s="58">
        <f t="shared" si="11"/>
        <v>0</v>
      </c>
      <c r="I129" s="58">
        <f t="shared" si="13"/>
        <v>0</v>
      </c>
      <c r="J129" s="92" t="str">
        <f t="shared" si="12"/>
        <v>2030–2031</v>
      </c>
      <c r="K129" s="92"/>
      <c r="L129" s="103"/>
      <c r="M129" s="92"/>
      <c r="N129" s="101"/>
      <c r="O129" s="93"/>
      <c r="Q129" s="61"/>
    </row>
    <row r="130" spans="1:17" s="55" customFormat="1" ht="20.25" customHeight="1" x14ac:dyDescent="0.2">
      <c r="A130" s="56">
        <v>47727</v>
      </c>
      <c r="B130" s="57">
        <f t="shared" si="8"/>
        <v>0</v>
      </c>
      <c r="C130" s="150"/>
      <c r="D130" s="58">
        <f t="shared" si="9"/>
        <v>0</v>
      </c>
      <c r="E130" s="59">
        <f t="shared" si="7"/>
        <v>0</v>
      </c>
      <c r="F130" s="58">
        <f t="shared" si="10"/>
        <v>0</v>
      </c>
      <c r="G130" s="60">
        <f>IF(AND(C130&lt;&gt;"",SUM(G$32:G129)&lt;E$23),$E$23/$E$28,0)</f>
        <v>0</v>
      </c>
      <c r="H130" s="58">
        <f t="shared" si="11"/>
        <v>0</v>
      </c>
      <c r="I130" s="58">
        <f t="shared" si="13"/>
        <v>0</v>
      </c>
      <c r="J130" s="92" t="str">
        <f t="shared" si="12"/>
        <v>2030–2031</v>
      </c>
      <c r="K130" s="92"/>
      <c r="L130" s="103"/>
      <c r="M130" s="92"/>
      <c r="N130" s="101"/>
      <c r="O130" s="93"/>
      <c r="Q130" s="61"/>
    </row>
    <row r="131" spans="1:17" s="55" customFormat="1" ht="20.25" customHeight="1" x14ac:dyDescent="0.2">
      <c r="A131" s="56">
        <v>47757</v>
      </c>
      <c r="B131" s="57">
        <f t="shared" si="8"/>
        <v>0</v>
      </c>
      <c r="C131" s="150"/>
      <c r="D131" s="58">
        <f t="shared" si="9"/>
        <v>0</v>
      </c>
      <c r="E131" s="59">
        <f t="shared" si="7"/>
        <v>0</v>
      </c>
      <c r="F131" s="58">
        <f t="shared" si="10"/>
        <v>0</v>
      </c>
      <c r="G131" s="60">
        <f>IF(AND(C131&lt;&gt;"",SUM(G$32:G130)&lt;E$23),$E$23/$E$28,0)</f>
        <v>0</v>
      </c>
      <c r="H131" s="58">
        <f t="shared" si="11"/>
        <v>0</v>
      </c>
      <c r="I131" s="58">
        <f t="shared" si="13"/>
        <v>0</v>
      </c>
      <c r="J131" s="92" t="str">
        <f t="shared" si="12"/>
        <v>2030–2031</v>
      </c>
      <c r="K131" s="92"/>
      <c r="L131" s="103"/>
      <c r="M131" s="92"/>
      <c r="N131" s="101"/>
      <c r="O131" s="93"/>
      <c r="Q131" s="61"/>
    </row>
    <row r="132" spans="1:17" s="55" customFormat="1" ht="20.25" customHeight="1" x14ac:dyDescent="0.2">
      <c r="A132" s="56">
        <v>47788</v>
      </c>
      <c r="B132" s="57">
        <f t="shared" si="8"/>
        <v>0</v>
      </c>
      <c r="C132" s="150"/>
      <c r="D132" s="58">
        <f t="shared" si="9"/>
        <v>0</v>
      </c>
      <c r="E132" s="59">
        <f t="shared" si="7"/>
        <v>0</v>
      </c>
      <c r="F132" s="58">
        <f t="shared" si="10"/>
        <v>0</v>
      </c>
      <c r="G132" s="60">
        <f>IF(AND(C132&lt;&gt;"",SUM(G$32:G131)&lt;E$23),$E$23/$E$28,0)</f>
        <v>0</v>
      </c>
      <c r="H132" s="58">
        <f t="shared" si="11"/>
        <v>0</v>
      </c>
      <c r="I132" s="58">
        <f t="shared" si="13"/>
        <v>0</v>
      </c>
      <c r="J132" s="92" t="str">
        <f t="shared" si="12"/>
        <v>2030–2031</v>
      </c>
      <c r="K132" s="92"/>
      <c r="L132" s="103"/>
      <c r="M132" s="92"/>
      <c r="N132" s="101"/>
      <c r="O132" s="93"/>
      <c r="Q132" s="61"/>
    </row>
    <row r="133" spans="1:17" s="55" customFormat="1" ht="20.25" customHeight="1" x14ac:dyDescent="0.2">
      <c r="A133" s="56">
        <v>47818</v>
      </c>
      <c r="B133" s="57">
        <f t="shared" si="8"/>
        <v>0</v>
      </c>
      <c r="C133" s="150"/>
      <c r="D133" s="58">
        <f t="shared" si="9"/>
        <v>0</v>
      </c>
      <c r="E133" s="59">
        <f t="shared" si="7"/>
        <v>0</v>
      </c>
      <c r="F133" s="58">
        <f t="shared" si="10"/>
        <v>0</v>
      </c>
      <c r="G133" s="60">
        <f>IF(AND(C133&lt;&gt;"",SUM(G$32:G132)&lt;E$23),$E$23/$E$28,0)</f>
        <v>0</v>
      </c>
      <c r="H133" s="58">
        <f t="shared" si="11"/>
        <v>0</v>
      </c>
      <c r="I133" s="58">
        <f t="shared" si="13"/>
        <v>0</v>
      </c>
      <c r="J133" s="92" t="str">
        <f t="shared" si="12"/>
        <v>2030–2031</v>
      </c>
      <c r="K133" s="92"/>
      <c r="L133" s="103"/>
      <c r="M133" s="92"/>
      <c r="N133" s="101"/>
      <c r="O133" s="93"/>
      <c r="Q133" s="61"/>
    </row>
    <row r="134" spans="1:17" s="55" customFormat="1" ht="20.25" customHeight="1" x14ac:dyDescent="0.2">
      <c r="A134" s="56">
        <v>47849</v>
      </c>
      <c r="B134" s="57">
        <f t="shared" si="8"/>
        <v>0</v>
      </c>
      <c r="C134" s="150"/>
      <c r="D134" s="58">
        <f t="shared" si="9"/>
        <v>0</v>
      </c>
      <c r="E134" s="59">
        <f t="shared" si="7"/>
        <v>0</v>
      </c>
      <c r="F134" s="58">
        <f t="shared" si="10"/>
        <v>0</v>
      </c>
      <c r="G134" s="60">
        <f>IF(AND(C134&lt;&gt;"",SUM(G$32:G133)&lt;E$23),$E$23/$E$28,0)</f>
        <v>0</v>
      </c>
      <c r="H134" s="58">
        <f t="shared" si="11"/>
        <v>0</v>
      </c>
      <c r="I134" s="58">
        <f t="shared" si="13"/>
        <v>0</v>
      </c>
      <c r="J134" s="92" t="str">
        <f t="shared" si="12"/>
        <v>2030–2031</v>
      </c>
      <c r="K134" s="92"/>
      <c r="L134" s="103"/>
      <c r="M134" s="92"/>
      <c r="N134" s="101"/>
      <c r="O134" s="93"/>
      <c r="Q134" s="61"/>
    </row>
    <row r="135" spans="1:17" s="55" customFormat="1" ht="20.25" customHeight="1" x14ac:dyDescent="0.2">
      <c r="A135" s="56">
        <v>47880</v>
      </c>
      <c r="B135" s="57">
        <f t="shared" si="8"/>
        <v>0</v>
      </c>
      <c r="C135" s="150"/>
      <c r="D135" s="58">
        <f t="shared" si="9"/>
        <v>0</v>
      </c>
      <c r="E135" s="59">
        <f t="shared" si="7"/>
        <v>0</v>
      </c>
      <c r="F135" s="58">
        <f t="shared" si="10"/>
        <v>0</v>
      </c>
      <c r="G135" s="60">
        <f>IF(AND(C135&lt;&gt;"",SUM(G$32:G134)&lt;E$23),$E$23/$E$28,0)</f>
        <v>0</v>
      </c>
      <c r="H135" s="58">
        <f t="shared" si="11"/>
        <v>0</v>
      </c>
      <c r="I135" s="58">
        <f t="shared" si="13"/>
        <v>0</v>
      </c>
      <c r="J135" s="92" t="str">
        <f t="shared" si="12"/>
        <v>2030–2031</v>
      </c>
      <c r="K135" s="92"/>
      <c r="L135" s="103"/>
      <c r="M135" s="92"/>
      <c r="N135" s="101"/>
      <c r="O135" s="93"/>
      <c r="Q135" s="61"/>
    </row>
    <row r="136" spans="1:17" s="55" customFormat="1" ht="20.25" customHeight="1" x14ac:dyDescent="0.2">
      <c r="A136" s="56">
        <v>47908</v>
      </c>
      <c r="B136" s="57">
        <f t="shared" si="8"/>
        <v>0</v>
      </c>
      <c r="C136" s="150"/>
      <c r="D136" s="58">
        <f t="shared" si="9"/>
        <v>0</v>
      </c>
      <c r="E136" s="59">
        <f t="shared" si="7"/>
        <v>0</v>
      </c>
      <c r="F136" s="58">
        <f t="shared" si="10"/>
        <v>0</v>
      </c>
      <c r="G136" s="60">
        <f>IF(AND(C136&lt;&gt;"",SUM(G$32:G135)&lt;E$23),$E$23/$E$28,0)</f>
        <v>0</v>
      </c>
      <c r="H136" s="58">
        <f t="shared" si="11"/>
        <v>0</v>
      </c>
      <c r="I136" s="58">
        <f t="shared" si="13"/>
        <v>0</v>
      </c>
      <c r="J136" s="92" t="str">
        <f t="shared" si="12"/>
        <v>2030–2031</v>
      </c>
      <c r="K136" s="92"/>
      <c r="L136" s="103"/>
      <c r="M136" s="92"/>
      <c r="N136" s="101"/>
      <c r="O136" s="93"/>
      <c r="Q136" s="61"/>
    </row>
    <row r="137" spans="1:17" s="55" customFormat="1" ht="20.25" customHeight="1" x14ac:dyDescent="0.2">
      <c r="A137" s="56">
        <v>47939</v>
      </c>
      <c r="B137" s="57">
        <f t="shared" si="8"/>
        <v>0</v>
      </c>
      <c r="C137" s="150"/>
      <c r="D137" s="58">
        <f t="shared" si="9"/>
        <v>0</v>
      </c>
      <c r="E137" s="59">
        <f t="shared" si="7"/>
        <v>0</v>
      </c>
      <c r="F137" s="58">
        <f t="shared" si="10"/>
        <v>0</v>
      </c>
      <c r="G137" s="60">
        <f>IF(AND(C137&lt;&gt;"",SUM(G$32:G136)&lt;E$23),$E$23/$E$28,0)</f>
        <v>0</v>
      </c>
      <c r="H137" s="58">
        <f t="shared" si="11"/>
        <v>0</v>
      </c>
      <c r="I137" s="58">
        <f t="shared" si="13"/>
        <v>0</v>
      </c>
      <c r="J137" s="92" t="str">
        <f t="shared" si="12"/>
        <v>2030–2031</v>
      </c>
      <c r="K137" s="92"/>
      <c r="L137" s="103"/>
      <c r="M137" s="92"/>
      <c r="N137" s="101"/>
      <c r="O137" s="93"/>
      <c r="Q137" s="61"/>
    </row>
    <row r="138" spans="1:17" s="55" customFormat="1" ht="20.25" customHeight="1" x14ac:dyDescent="0.2">
      <c r="A138" s="56">
        <v>47969</v>
      </c>
      <c r="B138" s="57">
        <f t="shared" si="8"/>
        <v>0</v>
      </c>
      <c r="C138" s="150"/>
      <c r="D138" s="58">
        <f t="shared" si="9"/>
        <v>0</v>
      </c>
      <c r="E138" s="59">
        <f t="shared" si="7"/>
        <v>0</v>
      </c>
      <c r="F138" s="58">
        <f t="shared" si="10"/>
        <v>0</v>
      </c>
      <c r="G138" s="60">
        <f>IF(AND(C138&lt;&gt;"",SUM(G$32:G137)&lt;E$23),$E$23/$E$28,0)</f>
        <v>0</v>
      </c>
      <c r="H138" s="58">
        <f t="shared" si="11"/>
        <v>0</v>
      </c>
      <c r="I138" s="58">
        <f t="shared" si="13"/>
        <v>0</v>
      </c>
      <c r="J138" s="92" t="str">
        <f t="shared" si="12"/>
        <v>2030–2031</v>
      </c>
      <c r="K138" s="92"/>
      <c r="L138" s="103"/>
      <c r="M138" s="92"/>
      <c r="N138" s="101"/>
      <c r="O138" s="93"/>
      <c r="Q138" s="61"/>
    </row>
    <row r="139" spans="1:17" s="55" customFormat="1" ht="20.25" customHeight="1" x14ac:dyDescent="0.2">
      <c r="A139" s="56">
        <v>48000</v>
      </c>
      <c r="B139" s="57">
        <f t="shared" si="8"/>
        <v>0</v>
      </c>
      <c r="C139" s="150"/>
      <c r="D139" s="58">
        <f t="shared" si="9"/>
        <v>0</v>
      </c>
      <c r="E139" s="59">
        <f t="shared" si="7"/>
        <v>0</v>
      </c>
      <c r="F139" s="58">
        <f t="shared" si="10"/>
        <v>0</v>
      </c>
      <c r="G139" s="60">
        <f>IF(AND(C139&lt;&gt;"",SUM(G$32:G138)&lt;E$23),$E$23/$E$28,0)</f>
        <v>0</v>
      </c>
      <c r="H139" s="58">
        <f t="shared" si="11"/>
        <v>0</v>
      </c>
      <c r="I139" s="58">
        <f t="shared" si="13"/>
        <v>0</v>
      </c>
      <c r="J139" s="92" t="str">
        <f t="shared" si="12"/>
        <v>2030–2031</v>
      </c>
      <c r="K139" s="92"/>
      <c r="L139" s="103"/>
      <c r="M139" s="92"/>
      <c r="N139" s="101"/>
      <c r="O139" s="93"/>
      <c r="Q139" s="61"/>
    </row>
    <row r="140" spans="1:17" s="55" customFormat="1" ht="20.25" customHeight="1" x14ac:dyDescent="0.2">
      <c r="A140" s="56">
        <v>48030</v>
      </c>
      <c r="B140" s="57">
        <f t="shared" si="8"/>
        <v>0</v>
      </c>
      <c r="C140" s="150"/>
      <c r="D140" s="58">
        <f t="shared" si="9"/>
        <v>0</v>
      </c>
      <c r="E140" s="59">
        <f t="shared" si="7"/>
        <v>0</v>
      </c>
      <c r="F140" s="58">
        <f t="shared" si="10"/>
        <v>0</v>
      </c>
      <c r="G140" s="60">
        <f>IF(AND(C140&lt;&gt;"",SUM(G$32:G139)&lt;E$23),$E$23/$E$28,0)</f>
        <v>0</v>
      </c>
      <c r="H140" s="58">
        <f t="shared" si="11"/>
        <v>0</v>
      </c>
      <c r="I140" s="58">
        <f t="shared" si="13"/>
        <v>0</v>
      </c>
      <c r="J140" s="92" t="str">
        <f t="shared" si="12"/>
        <v>2031–2032</v>
      </c>
      <c r="K140" s="92"/>
      <c r="L140" s="103"/>
      <c r="M140" s="92"/>
      <c r="N140" s="101"/>
      <c r="O140" s="93"/>
      <c r="Q140" s="61"/>
    </row>
    <row r="141" spans="1:17" s="55" customFormat="1" ht="20.25" customHeight="1" x14ac:dyDescent="0.2">
      <c r="A141" s="56">
        <v>48061</v>
      </c>
      <c r="B141" s="57">
        <f t="shared" si="8"/>
        <v>0</v>
      </c>
      <c r="C141" s="150"/>
      <c r="D141" s="58">
        <f t="shared" si="9"/>
        <v>0</v>
      </c>
      <c r="E141" s="59">
        <f t="shared" si="7"/>
        <v>0</v>
      </c>
      <c r="F141" s="58">
        <f t="shared" si="10"/>
        <v>0</v>
      </c>
      <c r="G141" s="60">
        <f>IF(AND(C141&lt;&gt;"",SUM(G$32:G140)&lt;E$23),$E$23/$E$28,0)</f>
        <v>0</v>
      </c>
      <c r="H141" s="58">
        <f t="shared" si="11"/>
        <v>0</v>
      </c>
      <c r="I141" s="58">
        <f t="shared" si="13"/>
        <v>0</v>
      </c>
      <c r="J141" s="92" t="str">
        <f t="shared" si="12"/>
        <v>2031–2032</v>
      </c>
      <c r="K141" s="92"/>
      <c r="L141" s="103"/>
      <c r="M141" s="92"/>
      <c r="N141" s="101"/>
      <c r="O141" s="93"/>
      <c r="Q141" s="61"/>
    </row>
    <row r="142" spans="1:17" s="55" customFormat="1" ht="20.25" customHeight="1" x14ac:dyDescent="0.2">
      <c r="A142" s="56">
        <v>48092</v>
      </c>
      <c r="B142" s="57">
        <f t="shared" si="8"/>
        <v>0</v>
      </c>
      <c r="C142" s="150"/>
      <c r="D142" s="58">
        <f t="shared" si="9"/>
        <v>0</v>
      </c>
      <c r="E142" s="59">
        <f t="shared" si="7"/>
        <v>0</v>
      </c>
      <c r="F142" s="58">
        <f t="shared" si="10"/>
        <v>0</v>
      </c>
      <c r="G142" s="60">
        <f>IF(AND(C142&lt;&gt;"",SUM(G$32:G141)&lt;E$23),$E$23/$E$28,0)</f>
        <v>0</v>
      </c>
      <c r="H142" s="58">
        <f t="shared" si="11"/>
        <v>0</v>
      </c>
      <c r="I142" s="58">
        <f t="shared" si="13"/>
        <v>0</v>
      </c>
      <c r="J142" s="92" t="str">
        <f t="shared" si="12"/>
        <v>2031–2032</v>
      </c>
      <c r="K142" s="92"/>
      <c r="L142" s="103"/>
      <c r="M142" s="92"/>
      <c r="N142" s="101"/>
      <c r="O142" s="93"/>
      <c r="Q142" s="61"/>
    </row>
    <row r="143" spans="1:17" s="55" customFormat="1" ht="20.25" customHeight="1" x14ac:dyDescent="0.2">
      <c r="A143" s="56">
        <v>48122</v>
      </c>
      <c r="B143" s="57">
        <f t="shared" si="8"/>
        <v>0</v>
      </c>
      <c r="C143" s="150"/>
      <c r="D143" s="58">
        <f t="shared" si="9"/>
        <v>0</v>
      </c>
      <c r="E143" s="59">
        <f t="shared" si="7"/>
        <v>0</v>
      </c>
      <c r="F143" s="58">
        <f t="shared" si="10"/>
        <v>0</v>
      </c>
      <c r="G143" s="60">
        <f>IF(AND(C143&lt;&gt;"",SUM(G$32:G142)&lt;E$23),$E$23/$E$28,0)</f>
        <v>0</v>
      </c>
      <c r="H143" s="58">
        <f t="shared" si="11"/>
        <v>0</v>
      </c>
      <c r="I143" s="58">
        <f t="shared" si="13"/>
        <v>0</v>
      </c>
      <c r="J143" s="92" t="str">
        <f t="shared" si="12"/>
        <v>2031–2032</v>
      </c>
      <c r="K143" s="92"/>
      <c r="L143" s="103"/>
      <c r="M143" s="92"/>
      <c r="N143" s="101"/>
      <c r="O143" s="93"/>
      <c r="Q143" s="61"/>
    </row>
    <row r="144" spans="1:17" s="55" customFormat="1" ht="20.25" customHeight="1" x14ac:dyDescent="0.2">
      <c r="A144" s="56">
        <v>48153</v>
      </c>
      <c r="B144" s="57">
        <f t="shared" si="8"/>
        <v>0</v>
      </c>
      <c r="C144" s="150"/>
      <c r="D144" s="58">
        <f t="shared" si="9"/>
        <v>0</v>
      </c>
      <c r="E144" s="59">
        <f t="shared" si="7"/>
        <v>0</v>
      </c>
      <c r="F144" s="58">
        <f t="shared" si="10"/>
        <v>0</v>
      </c>
      <c r="G144" s="60">
        <f>IF(AND(C144&lt;&gt;"",SUM(G$32:G143)&lt;E$23),$E$23/$E$28,0)</f>
        <v>0</v>
      </c>
      <c r="H144" s="58">
        <f t="shared" si="11"/>
        <v>0</v>
      </c>
      <c r="I144" s="58">
        <f t="shared" si="13"/>
        <v>0</v>
      </c>
      <c r="J144" s="92" t="str">
        <f t="shared" si="12"/>
        <v>2031–2032</v>
      </c>
      <c r="K144" s="92"/>
      <c r="L144" s="103"/>
      <c r="M144" s="92"/>
      <c r="N144" s="101"/>
      <c r="O144" s="93"/>
      <c r="Q144" s="61"/>
    </row>
    <row r="145" spans="1:17" s="55" customFormat="1" ht="20.25" customHeight="1" x14ac:dyDescent="0.2">
      <c r="A145" s="56">
        <v>48183</v>
      </c>
      <c r="B145" s="57">
        <f t="shared" si="8"/>
        <v>0</v>
      </c>
      <c r="C145" s="150"/>
      <c r="D145" s="58">
        <f t="shared" si="9"/>
        <v>0</v>
      </c>
      <c r="E145" s="59">
        <f t="shared" si="7"/>
        <v>0</v>
      </c>
      <c r="F145" s="58">
        <f t="shared" si="10"/>
        <v>0</v>
      </c>
      <c r="G145" s="60">
        <f>IF(AND(C145&lt;&gt;"",SUM(G$32:G144)&lt;E$23),$E$23/$E$28,0)</f>
        <v>0</v>
      </c>
      <c r="H145" s="58">
        <f t="shared" si="11"/>
        <v>0</v>
      </c>
      <c r="I145" s="58">
        <f t="shared" si="13"/>
        <v>0</v>
      </c>
      <c r="J145" s="92" t="str">
        <f t="shared" si="12"/>
        <v>2031–2032</v>
      </c>
      <c r="K145" s="92"/>
      <c r="L145" s="103"/>
      <c r="M145" s="92"/>
      <c r="N145" s="101"/>
      <c r="O145" s="93"/>
      <c r="Q145" s="61"/>
    </row>
    <row r="146" spans="1:17" s="55" customFormat="1" ht="20.25" customHeight="1" x14ac:dyDescent="0.2">
      <c r="A146" s="56">
        <v>48214</v>
      </c>
      <c r="B146" s="57">
        <f t="shared" si="8"/>
        <v>0</v>
      </c>
      <c r="C146" s="150"/>
      <c r="D146" s="58">
        <f t="shared" si="9"/>
        <v>0</v>
      </c>
      <c r="E146" s="59">
        <f t="shared" si="7"/>
        <v>0</v>
      </c>
      <c r="F146" s="58">
        <f t="shared" si="10"/>
        <v>0</v>
      </c>
      <c r="G146" s="60">
        <f>IF(AND(C146&lt;&gt;"",SUM(G$32:G145)&lt;E$23),$E$23/$E$28,0)</f>
        <v>0</v>
      </c>
      <c r="H146" s="58">
        <f t="shared" si="11"/>
        <v>0</v>
      </c>
      <c r="I146" s="58">
        <f t="shared" si="13"/>
        <v>0</v>
      </c>
      <c r="J146" s="92" t="str">
        <f t="shared" si="12"/>
        <v>2031–2032</v>
      </c>
      <c r="K146" s="92"/>
      <c r="L146" s="103"/>
      <c r="M146" s="92"/>
      <c r="N146" s="101"/>
      <c r="O146" s="93"/>
      <c r="Q146" s="61"/>
    </row>
    <row r="147" spans="1:17" s="55" customFormat="1" ht="20.25" customHeight="1" x14ac:dyDescent="0.2">
      <c r="A147" s="56">
        <v>48245</v>
      </c>
      <c r="B147" s="57">
        <f t="shared" si="8"/>
        <v>0</v>
      </c>
      <c r="C147" s="150"/>
      <c r="D147" s="58">
        <f t="shared" si="9"/>
        <v>0</v>
      </c>
      <c r="E147" s="59">
        <f t="shared" si="7"/>
        <v>0</v>
      </c>
      <c r="F147" s="58">
        <f t="shared" si="10"/>
        <v>0</v>
      </c>
      <c r="G147" s="60">
        <f>IF(AND(C147&lt;&gt;"",SUM(G$32:G146)&lt;E$23),$E$23/$E$28,0)</f>
        <v>0</v>
      </c>
      <c r="H147" s="58">
        <f t="shared" si="11"/>
        <v>0</v>
      </c>
      <c r="I147" s="58">
        <f t="shared" si="13"/>
        <v>0</v>
      </c>
      <c r="J147" s="92" t="str">
        <f t="shared" si="12"/>
        <v>2031–2032</v>
      </c>
      <c r="K147" s="92"/>
      <c r="L147" s="103"/>
      <c r="M147" s="92"/>
      <c r="N147" s="101"/>
      <c r="O147" s="93"/>
      <c r="Q147" s="61"/>
    </row>
    <row r="148" spans="1:17" s="55" customFormat="1" ht="20.25" customHeight="1" x14ac:dyDescent="0.2">
      <c r="A148" s="56">
        <v>48274</v>
      </c>
      <c r="B148" s="57">
        <f t="shared" si="8"/>
        <v>0</v>
      </c>
      <c r="C148" s="150"/>
      <c r="D148" s="58">
        <f t="shared" si="9"/>
        <v>0</v>
      </c>
      <c r="E148" s="59">
        <f t="shared" si="7"/>
        <v>0</v>
      </c>
      <c r="F148" s="58">
        <f t="shared" si="10"/>
        <v>0</v>
      </c>
      <c r="G148" s="60">
        <f>IF(AND(C148&lt;&gt;"",SUM(G$32:G147)&lt;E$23),$E$23/$E$28,0)</f>
        <v>0</v>
      </c>
      <c r="H148" s="58">
        <f t="shared" si="11"/>
        <v>0</v>
      </c>
      <c r="I148" s="58">
        <f t="shared" si="13"/>
        <v>0</v>
      </c>
      <c r="J148" s="92" t="str">
        <f t="shared" si="12"/>
        <v>2031–2032</v>
      </c>
      <c r="K148" s="92"/>
      <c r="L148" s="103"/>
      <c r="M148" s="92"/>
      <c r="N148" s="101"/>
      <c r="O148" s="93"/>
      <c r="Q148" s="61"/>
    </row>
    <row r="149" spans="1:17" s="55" customFormat="1" ht="20.25" customHeight="1" x14ac:dyDescent="0.2">
      <c r="A149" s="56">
        <v>48305</v>
      </c>
      <c r="B149" s="57">
        <f t="shared" si="8"/>
        <v>0</v>
      </c>
      <c r="C149" s="150"/>
      <c r="D149" s="58">
        <f t="shared" si="9"/>
        <v>0</v>
      </c>
      <c r="E149" s="59">
        <f t="shared" si="7"/>
        <v>0</v>
      </c>
      <c r="F149" s="58">
        <f t="shared" si="10"/>
        <v>0</v>
      </c>
      <c r="G149" s="60">
        <f>IF(AND(C149&lt;&gt;"",SUM(G$32:G148)&lt;E$23),$E$23/$E$28,0)</f>
        <v>0</v>
      </c>
      <c r="H149" s="58">
        <f t="shared" si="11"/>
        <v>0</v>
      </c>
      <c r="I149" s="58">
        <f t="shared" si="13"/>
        <v>0</v>
      </c>
      <c r="J149" s="92" t="str">
        <f t="shared" si="12"/>
        <v>2031–2032</v>
      </c>
      <c r="K149" s="92"/>
      <c r="L149" s="103"/>
      <c r="M149" s="92"/>
      <c r="N149" s="101"/>
      <c r="O149" s="93"/>
      <c r="Q149" s="61"/>
    </row>
    <row r="150" spans="1:17" s="55" customFormat="1" ht="20.25" customHeight="1" x14ac:dyDescent="0.2">
      <c r="A150" s="56">
        <v>48335</v>
      </c>
      <c r="B150" s="57">
        <f t="shared" si="8"/>
        <v>0</v>
      </c>
      <c r="C150" s="150"/>
      <c r="D150" s="58">
        <f t="shared" si="9"/>
        <v>0</v>
      </c>
      <c r="E150" s="59">
        <f t="shared" si="7"/>
        <v>0</v>
      </c>
      <c r="F150" s="58">
        <f t="shared" si="10"/>
        <v>0</v>
      </c>
      <c r="G150" s="60">
        <f>IF(AND(C150&lt;&gt;"",SUM(G$32:G149)&lt;E$23),$E$23/$E$28,0)</f>
        <v>0</v>
      </c>
      <c r="H150" s="58">
        <f t="shared" si="11"/>
        <v>0</v>
      </c>
      <c r="I150" s="58">
        <f t="shared" si="13"/>
        <v>0</v>
      </c>
      <c r="J150" s="92" t="str">
        <f t="shared" si="12"/>
        <v>2031–2032</v>
      </c>
      <c r="K150" s="92"/>
      <c r="L150" s="103"/>
      <c r="M150" s="92"/>
      <c r="N150" s="101"/>
      <c r="O150" s="93"/>
      <c r="Q150" s="61"/>
    </row>
    <row r="151" spans="1:17" s="55" customFormat="1" ht="20.25" customHeight="1" x14ac:dyDescent="0.2">
      <c r="A151" s="56">
        <v>48366</v>
      </c>
      <c r="B151" s="57">
        <f t="shared" si="8"/>
        <v>0</v>
      </c>
      <c r="C151" s="150"/>
      <c r="D151" s="58">
        <f t="shared" si="9"/>
        <v>0</v>
      </c>
      <c r="E151" s="59">
        <f t="shared" si="7"/>
        <v>0</v>
      </c>
      <c r="F151" s="58">
        <f t="shared" si="10"/>
        <v>0</v>
      </c>
      <c r="G151" s="60">
        <f>IF(AND(C151&lt;&gt;"",SUM(G$32:G150)&lt;E$23),$E$23/$E$28,0)</f>
        <v>0</v>
      </c>
      <c r="H151" s="58">
        <f t="shared" si="11"/>
        <v>0</v>
      </c>
      <c r="I151" s="58">
        <f t="shared" si="13"/>
        <v>0</v>
      </c>
      <c r="J151" s="92" t="str">
        <f t="shared" si="12"/>
        <v>2031–2032</v>
      </c>
      <c r="K151" s="92"/>
      <c r="L151" s="103"/>
      <c r="M151" s="92"/>
      <c r="N151" s="101"/>
      <c r="O151" s="93"/>
      <c r="Q151" s="61"/>
    </row>
    <row r="152" spans="1:17" s="55" customFormat="1" ht="20.25" customHeight="1" x14ac:dyDescent="0.2">
      <c r="A152" s="56">
        <v>48396</v>
      </c>
      <c r="B152" s="57">
        <f t="shared" si="8"/>
        <v>0</v>
      </c>
      <c r="C152" s="150"/>
      <c r="D152" s="58">
        <f t="shared" si="9"/>
        <v>0</v>
      </c>
      <c r="E152" s="59">
        <f t="shared" si="7"/>
        <v>0</v>
      </c>
      <c r="F152" s="58">
        <f t="shared" si="10"/>
        <v>0</v>
      </c>
      <c r="G152" s="60">
        <f>IF(AND(C152&lt;&gt;"",SUM(G$32:G151)&lt;E$23),$E$23/$E$28,0)</f>
        <v>0</v>
      </c>
      <c r="H152" s="58">
        <f t="shared" si="11"/>
        <v>0</v>
      </c>
      <c r="I152" s="58">
        <f t="shared" si="13"/>
        <v>0</v>
      </c>
      <c r="J152" s="92" t="str">
        <f t="shared" si="12"/>
        <v>2032–2033</v>
      </c>
      <c r="K152" s="92"/>
      <c r="L152" s="103"/>
      <c r="M152" s="92"/>
      <c r="N152" s="101"/>
      <c r="O152" s="93"/>
      <c r="Q152" s="61"/>
    </row>
    <row r="153" spans="1:17" s="55" customFormat="1" ht="20.25" customHeight="1" x14ac:dyDescent="0.2">
      <c r="A153" s="56">
        <v>48427</v>
      </c>
      <c r="B153" s="57">
        <f t="shared" si="8"/>
        <v>0</v>
      </c>
      <c r="C153" s="150"/>
      <c r="D153" s="58">
        <f t="shared" si="9"/>
        <v>0</v>
      </c>
      <c r="E153" s="59">
        <f t="shared" si="7"/>
        <v>0</v>
      </c>
      <c r="F153" s="58">
        <f t="shared" si="10"/>
        <v>0</v>
      </c>
      <c r="G153" s="60">
        <f>IF(AND(C153&lt;&gt;"",SUM(G$32:G152)&lt;E$23),$E$23/$E$28,0)</f>
        <v>0</v>
      </c>
      <c r="H153" s="58">
        <f t="shared" si="11"/>
        <v>0</v>
      </c>
      <c r="I153" s="58">
        <f t="shared" si="13"/>
        <v>0</v>
      </c>
      <c r="J153" s="92" t="str">
        <f t="shared" si="12"/>
        <v>2032–2033</v>
      </c>
      <c r="K153" s="92"/>
      <c r="L153" s="103"/>
      <c r="M153" s="92"/>
      <c r="N153" s="101"/>
      <c r="O153" s="93"/>
      <c r="Q153" s="61"/>
    </row>
    <row r="154" spans="1:17" s="55" customFormat="1" ht="20.25" customHeight="1" x14ac:dyDescent="0.2">
      <c r="A154" s="56">
        <v>48458</v>
      </c>
      <c r="B154" s="57">
        <f t="shared" si="8"/>
        <v>0</v>
      </c>
      <c r="C154" s="150"/>
      <c r="D154" s="58">
        <f t="shared" si="9"/>
        <v>0</v>
      </c>
      <c r="E154" s="59">
        <f t="shared" si="7"/>
        <v>0</v>
      </c>
      <c r="F154" s="58">
        <f t="shared" si="10"/>
        <v>0</v>
      </c>
      <c r="G154" s="60">
        <f>IF(AND(C154&lt;&gt;"",SUM(G$32:G153)&lt;E$23),$E$23/$E$28,0)</f>
        <v>0</v>
      </c>
      <c r="H154" s="58">
        <f t="shared" si="11"/>
        <v>0</v>
      </c>
      <c r="I154" s="58">
        <f t="shared" si="13"/>
        <v>0</v>
      </c>
      <c r="J154" s="92" t="str">
        <f t="shared" si="12"/>
        <v>2032–2033</v>
      </c>
      <c r="K154" s="92"/>
      <c r="L154" s="103"/>
      <c r="M154" s="92"/>
      <c r="N154" s="101"/>
      <c r="O154" s="93"/>
      <c r="Q154" s="61"/>
    </row>
    <row r="155" spans="1:17" s="55" customFormat="1" ht="20.25" customHeight="1" x14ac:dyDescent="0.2">
      <c r="A155" s="56">
        <v>48488</v>
      </c>
      <c r="B155" s="57">
        <f t="shared" si="8"/>
        <v>0</v>
      </c>
      <c r="C155" s="150"/>
      <c r="D155" s="58">
        <f t="shared" si="9"/>
        <v>0</v>
      </c>
      <c r="E155" s="59">
        <f t="shared" si="7"/>
        <v>0</v>
      </c>
      <c r="F155" s="58">
        <f t="shared" si="10"/>
        <v>0</v>
      </c>
      <c r="G155" s="60">
        <f>IF(AND(C155&lt;&gt;"",SUM(G$32:G154)&lt;E$23),$E$23/$E$28,0)</f>
        <v>0</v>
      </c>
      <c r="H155" s="58">
        <f t="shared" si="11"/>
        <v>0</v>
      </c>
      <c r="I155" s="58">
        <f t="shared" si="13"/>
        <v>0</v>
      </c>
      <c r="J155" s="92" t="str">
        <f t="shared" si="12"/>
        <v>2032–2033</v>
      </c>
      <c r="K155" s="92"/>
      <c r="L155" s="103"/>
      <c r="M155" s="92"/>
      <c r="N155" s="101"/>
      <c r="O155" s="93"/>
      <c r="Q155" s="61"/>
    </row>
    <row r="156" spans="1:17" s="55" customFormat="1" ht="20.25" customHeight="1" x14ac:dyDescent="0.2">
      <c r="A156" s="56">
        <v>48519</v>
      </c>
      <c r="B156" s="57">
        <f t="shared" si="8"/>
        <v>0</v>
      </c>
      <c r="C156" s="150"/>
      <c r="D156" s="58">
        <f t="shared" si="9"/>
        <v>0</v>
      </c>
      <c r="E156" s="59">
        <f t="shared" si="7"/>
        <v>0</v>
      </c>
      <c r="F156" s="58">
        <f t="shared" si="10"/>
        <v>0</v>
      </c>
      <c r="G156" s="60">
        <f>IF(AND(C156&lt;&gt;"",SUM(G$32:G155)&lt;E$23),$E$23/$E$28,0)</f>
        <v>0</v>
      </c>
      <c r="H156" s="58">
        <f t="shared" si="11"/>
        <v>0</v>
      </c>
      <c r="I156" s="58">
        <f t="shared" si="13"/>
        <v>0</v>
      </c>
      <c r="J156" s="92" t="str">
        <f t="shared" si="12"/>
        <v>2032–2033</v>
      </c>
      <c r="K156" s="92"/>
      <c r="L156" s="103"/>
      <c r="M156" s="92"/>
      <c r="N156" s="101"/>
      <c r="O156" s="93"/>
      <c r="Q156" s="61"/>
    </row>
    <row r="157" spans="1:17" s="55" customFormat="1" ht="20.25" customHeight="1" x14ac:dyDescent="0.2">
      <c r="A157" s="56">
        <v>48549</v>
      </c>
      <c r="B157" s="57">
        <f t="shared" si="8"/>
        <v>0</v>
      </c>
      <c r="C157" s="150"/>
      <c r="D157" s="58">
        <f t="shared" si="9"/>
        <v>0</v>
      </c>
      <c r="E157" s="59">
        <f t="shared" si="7"/>
        <v>0</v>
      </c>
      <c r="F157" s="58">
        <f t="shared" si="10"/>
        <v>0</v>
      </c>
      <c r="G157" s="60">
        <f>IF(AND(C157&lt;&gt;"",SUM(G$32:G156)&lt;E$23),$E$23/$E$28,0)</f>
        <v>0</v>
      </c>
      <c r="H157" s="58">
        <f t="shared" si="11"/>
        <v>0</v>
      </c>
      <c r="I157" s="58">
        <f t="shared" si="13"/>
        <v>0</v>
      </c>
      <c r="J157" s="92" t="str">
        <f t="shared" si="12"/>
        <v>2032–2033</v>
      </c>
      <c r="K157" s="92"/>
      <c r="L157" s="103"/>
      <c r="M157" s="92"/>
      <c r="N157" s="101"/>
      <c r="O157" s="93"/>
      <c r="Q157" s="61"/>
    </row>
    <row r="158" spans="1:17" s="55" customFormat="1" ht="20.25" customHeight="1" x14ac:dyDescent="0.2">
      <c r="A158" s="56">
        <v>48580</v>
      </c>
      <c r="B158" s="57">
        <f t="shared" si="8"/>
        <v>0</v>
      </c>
      <c r="C158" s="150"/>
      <c r="D158" s="58">
        <f t="shared" si="9"/>
        <v>0</v>
      </c>
      <c r="E158" s="59">
        <f t="shared" si="7"/>
        <v>0</v>
      </c>
      <c r="F158" s="58">
        <f t="shared" si="10"/>
        <v>0</v>
      </c>
      <c r="G158" s="60">
        <f>IF(AND(C158&lt;&gt;"",SUM(G$32:G157)&lt;E$23),$E$23/$E$28,0)</f>
        <v>0</v>
      </c>
      <c r="H158" s="58">
        <f t="shared" si="11"/>
        <v>0</v>
      </c>
      <c r="I158" s="58">
        <f t="shared" si="13"/>
        <v>0</v>
      </c>
      <c r="J158" s="92" t="str">
        <f t="shared" si="12"/>
        <v>2032–2033</v>
      </c>
      <c r="K158" s="92"/>
      <c r="L158" s="103"/>
      <c r="M158" s="92"/>
      <c r="N158" s="101"/>
      <c r="O158" s="93"/>
      <c r="Q158" s="61"/>
    </row>
    <row r="159" spans="1:17" s="55" customFormat="1" ht="20.25" customHeight="1" x14ac:dyDescent="0.2">
      <c r="A159" s="56">
        <v>48611</v>
      </c>
      <c r="B159" s="57">
        <f t="shared" si="8"/>
        <v>0</v>
      </c>
      <c r="C159" s="150"/>
      <c r="D159" s="58">
        <f t="shared" si="9"/>
        <v>0</v>
      </c>
      <c r="E159" s="59">
        <f t="shared" si="7"/>
        <v>0</v>
      </c>
      <c r="F159" s="58">
        <f t="shared" si="10"/>
        <v>0</v>
      </c>
      <c r="G159" s="60">
        <f>IF(AND(C159&lt;&gt;"",SUM(G$32:G158)&lt;E$23),$E$23/$E$28,0)</f>
        <v>0</v>
      </c>
      <c r="H159" s="58">
        <f t="shared" si="11"/>
        <v>0</v>
      </c>
      <c r="I159" s="58">
        <f t="shared" si="13"/>
        <v>0</v>
      </c>
      <c r="J159" s="92" t="str">
        <f t="shared" si="12"/>
        <v>2032–2033</v>
      </c>
      <c r="K159" s="92"/>
      <c r="L159" s="103"/>
      <c r="M159" s="92"/>
      <c r="N159" s="101"/>
      <c r="O159" s="93"/>
      <c r="Q159" s="61"/>
    </row>
    <row r="160" spans="1:17" s="55" customFormat="1" ht="20.25" customHeight="1" x14ac:dyDescent="0.2">
      <c r="A160" s="56">
        <v>48639</v>
      </c>
      <c r="B160" s="57">
        <f t="shared" si="8"/>
        <v>0</v>
      </c>
      <c r="C160" s="150"/>
      <c r="D160" s="58">
        <f t="shared" si="9"/>
        <v>0</v>
      </c>
      <c r="E160" s="59">
        <f t="shared" ref="E160:E223" si="14">C160-D160</f>
        <v>0</v>
      </c>
      <c r="F160" s="58">
        <f t="shared" si="10"/>
        <v>0</v>
      </c>
      <c r="G160" s="60">
        <f>IF(AND(C160&lt;&gt;"",SUM(G$32:G159)&lt;E$23),$E$23/$E$28,0)</f>
        <v>0</v>
      </c>
      <c r="H160" s="58">
        <f t="shared" si="11"/>
        <v>0</v>
      </c>
      <c r="I160" s="58">
        <f t="shared" si="13"/>
        <v>0</v>
      </c>
      <c r="J160" s="92" t="str">
        <f t="shared" si="12"/>
        <v>2032–2033</v>
      </c>
      <c r="K160" s="92"/>
      <c r="L160" s="103"/>
      <c r="M160" s="92"/>
      <c r="N160" s="101"/>
      <c r="O160" s="93"/>
      <c r="Q160" s="61"/>
    </row>
    <row r="161" spans="1:17" s="55" customFormat="1" ht="20.25" customHeight="1" x14ac:dyDescent="0.2">
      <c r="A161" s="56">
        <v>48670</v>
      </c>
      <c r="B161" s="57">
        <f t="shared" ref="B161:B224" si="15">IF(C161&gt;0,C161*-1,C161)</f>
        <v>0</v>
      </c>
      <c r="C161" s="150"/>
      <c r="D161" s="58">
        <f t="shared" ref="D161:D224" si="16">IF(C161="",0,IF($E$14="Beginning",IF(C160&lt;&gt;"",$F160*$E$7/12,0),IF(C160&lt;&gt;"",$F160*$E$7/12,$E$21*$E$7/12)))</f>
        <v>0</v>
      </c>
      <c r="E161" s="59">
        <f t="shared" si="14"/>
        <v>0</v>
      </c>
      <c r="F161" s="58">
        <f t="shared" ref="F161:F224" si="17">IF(C161="",0,IF(C160="",$E$21-E161,IF(C161&lt;&gt;"",F160-E161)))</f>
        <v>0</v>
      </c>
      <c r="G161" s="60">
        <f>IF(AND(C161&lt;&gt;"",SUM(G$32:G160)&lt;E$23),$E$23/$E$28,0)</f>
        <v>0</v>
      </c>
      <c r="H161" s="58">
        <f t="shared" ref="H161:H224" si="18">IF(C161&lt;&gt;"",G161+H160,0)</f>
        <v>0</v>
      </c>
      <c r="I161" s="58">
        <f t="shared" si="13"/>
        <v>0</v>
      </c>
      <c r="J161" s="92" t="str">
        <f t="shared" ref="J161:J224" si="19">IF(OR(MONTH(A161)=1,MONTH(A161)=2,MONTH(A161)=3,MONTH(A161)=4,MONTH(A161)=5,MONTH(A161)=6),YEAR(A161)-1&amp;"–"&amp;YEAR(A161),YEAR(A161)&amp;"–"&amp;YEAR(A161)+1)</f>
        <v>2032–2033</v>
      </c>
      <c r="K161" s="92"/>
      <c r="L161" s="103"/>
      <c r="M161" s="92"/>
      <c r="N161" s="101"/>
      <c r="O161" s="93"/>
      <c r="Q161" s="61"/>
    </row>
    <row r="162" spans="1:17" s="55" customFormat="1" ht="20.25" customHeight="1" x14ac:dyDescent="0.2">
      <c r="A162" s="56">
        <v>48700</v>
      </c>
      <c r="B162" s="57">
        <f t="shared" si="15"/>
        <v>0</v>
      </c>
      <c r="C162" s="150"/>
      <c r="D162" s="58">
        <f t="shared" si="16"/>
        <v>0</v>
      </c>
      <c r="E162" s="59">
        <f t="shared" si="14"/>
        <v>0</v>
      </c>
      <c r="F162" s="58">
        <f t="shared" si="17"/>
        <v>0</v>
      </c>
      <c r="G162" s="60">
        <f>IF(AND(C162&lt;&gt;"",SUM(G$32:G161)&lt;E$23),$E$23/$E$28,0)</f>
        <v>0</v>
      </c>
      <c r="H162" s="58">
        <f t="shared" si="18"/>
        <v>0</v>
      </c>
      <c r="I162" s="58">
        <f t="shared" si="13"/>
        <v>0</v>
      </c>
      <c r="J162" s="92" t="str">
        <f t="shared" si="19"/>
        <v>2032–2033</v>
      </c>
      <c r="K162" s="92"/>
      <c r="L162" s="103"/>
      <c r="M162" s="92"/>
      <c r="N162" s="101"/>
      <c r="O162" s="93"/>
      <c r="Q162" s="61"/>
    </row>
    <row r="163" spans="1:17" s="55" customFormat="1" ht="20.25" customHeight="1" x14ac:dyDescent="0.2">
      <c r="A163" s="56">
        <v>48731</v>
      </c>
      <c r="B163" s="57">
        <f t="shared" si="15"/>
        <v>0</v>
      </c>
      <c r="C163" s="150"/>
      <c r="D163" s="58">
        <f t="shared" si="16"/>
        <v>0</v>
      </c>
      <c r="E163" s="59">
        <f t="shared" si="14"/>
        <v>0</v>
      </c>
      <c r="F163" s="58">
        <f t="shared" si="17"/>
        <v>0</v>
      </c>
      <c r="G163" s="60">
        <f>IF(AND(C163&lt;&gt;"",SUM(G$32:G162)&lt;E$23),$E$23/$E$28,0)</f>
        <v>0</v>
      </c>
      <c r="H163" s="58">
        <f t="shared" si="18"/>
        <v>0</v>
      </c>
      <c r="I163" s="58">
        <f t="shared" ref="I163:I226" si="20">IF(C163&lt;&gt;"",$E$23-H163,0)</f>
        <v>0</v>
      </c>
      <c r="J163" s="92" t="str">
        <f t="shared" si="19"/>
        <v>2032–2033</v>
      </c>
      <c r="K163" s="92"/>
      <c r="L163" s="103"/>
      <c r="M163" s="92"/>
      <c r="N163" s="101"/>
      <c r="O163" s="93"/>
      <c r="Q163" s="61"/>
    </row>
    <row r="164" spans="1:17" s="55" customFormat="1" ht="20.25" customHeight="1" x14ac:dyDescent="0.2">
      <c r="A164" s="56">
        <v>48761</v>
      </c>
      <c r="B164" s="57">
        <f t="shared" si="15"/>
        <v>0</v>
      </c>
      <c r="C164" s="150"/>
      <c r="D164" s="58">
        <f t="shared" si="16"/>
        <v>0</v>
      </c>
      <c r="E164" s="59">
        <f t="shared" si="14"/>
        <v>0</v>
      </c>
      <c r="F164" s="58">
        <f t="shared" si="17"/>
        <v>0</v>
      </c>
      <c r="G164" s="60">
        <f>IF(AND(C164&lt;&gt;"",SUM(G$32:G163)&lt;E$23),$E$23/$E$28,0)</f>
        <v>0</v>
      </c>
      <c r="H164" s="58">
        <f t="shared" si="18"/>
        <v>0</v>
      </c>
      <c r="I164" s="58">
        <f t="shared" si="20"/>
        <v>0</v>
      </c>
      <c r="J164" s="92" t="str">
        <f t="shared" si="19"/>
        <v>2033–2034</v>
      </c>
      <c r="K164" s="92"/>
      <c r="L164" s="103"/>
      <c r="M164" s="92"/>
      <c r="N164" s="101"/>
      <c r="O164" s="93"/>
      <c r="Q164" s="61"/>
    </row>
    <row r="165" spans="1:17" s="55" customFormat="1" ht="20.25" customHeight="1" x14ac:dyDescent="0.2">
      <c r="A165" s="56">
        <v>48792</v>
      </c>
      <c r="B165" s="57">
        <f t="shared" si="15"/>
        <v>0</v>
      </c>
      <c r="C165" s="150"/>
      <c r="D165" s="58">
        <f t="shared" si="16"/>
        <v>0</v>
      </c>
      <c r="E165" s="59">
        <f t="shared" si="14"/>
        <v>0</v>
      </c>
      <c r="F165" s="58">
        <f t="shared" si="17"/>
        <v>0</v>
      </c>
      <c r="G165" s="60">
        <f>IF(AND(C165&lt;&gt;"",SUM(G$32:G164)&lt;E$23),$E$23/$E$28,0)</f>
        <v>0</v>
      </c>
      <c r="H165" s="58">
        <f t="shared" si="18"/>
        <v>0</v>
      </c>
      <c r="I165" s="58">
        <f t="shared" si="20"/>
        <v>0</v>
      </c>
      <c r="J165" s="92" t="str">
        <f t="shared" si="19"/>
        <v>2033–2034</v>
      </c>
      <c r="K165" s="92"/>
      <c r="L165" s="103"/>
      <c r="M165" s="92"/>
      <c r="N165" s="101"/>
      <c r="O165" s="93"/>
      <c r="Q165" s="61"/>
    </row>
    <row r="166" spans="1:17" s="55" customFormat="1" ht="20.25" customHeight="1" x14ac:dyDescent="0.2">
      <c r="A166" s="56">
        <v>48823</v>
      </c>
      <c r="B166" s="57">
        <f t="shared" si="15"/>
        <v>0</v>
      </c>
      <c r="C166" s="150"/>
      <c r="D166" s="58">
        <f t="shared" si="16"/>
        <v>0</v>
      </c>
      <c r="E166" s="59">
        <f t="shared" si="14"/>
        <v>0</v>
      </c>
      <c r="F166" s="58">
        <f t="shared" si="17"/>
        <v>0</v>
      </c>
      <c r="G166" s="60">
        <f>IF(AND(C166&lt;&gt;"",SUM(G$32:G165)&lt;E$23),$E$23/$E$28,0)</f>
        <v>0</v>
      </c>
      <c r="H166" s="58">
        <f t="shared" si="18"/>
        <v>0</v>
      </c>
      <c r="I166" s="58">
        <f t="shared" si="20"/>
        <v>0</v>
      </c>
      <c r="J166" s="92" t="str">
        <f t="shared" si="19"/>
        <v>2033–2034</v>
      </c>
      <c r="K166" s="92"/>
      <c r="L166" s="103"/>
      <c r="M166" s="92"/>
      <c r="N166" s="101"/>
      <c r="O166" s="93"/>
      <c r="Q166" s="61"/>
    </row>
    <row r="167" spans="1:17" s="55" customFormat="1" ht="20.25" customHeight="1" x14ac:dyDescent="0.2">
      <c r="A167" s="56">
        <v>48853</v>
      </c>
      <c r="B167" s="57">
        <f t="shared" si="15"/>
        <v>0</v>
      </c>
      <c r="C167" s="150"/>
      <c r="D167" s="58">
        <f t="shared" si="16"/>
        <v>0</v>
      </c>
      <c r="E167" s="59">
        <f t="shared" si="14"/>
        <v>0</v>
      </c>
      <c r="F167" s="58">
        <f t="shared" si="17"/>
        <v>0</v>
      </c>
      <c r="G167" s="60">
        <f>IF(AND(C167&lt;&gt;"",SUM(G$32:G166)&lt;E$23),$E$23/$E$28,0)</f>
        <v>0</v>
      </c>
      <c r="H167" s="58">
        <f t="shared" si="18"/>
        <v>0</v>
      </c>
      <c r="I167" s="58">
        <f t="shared" si="20"/>
        <v>0</v>
      </c>
      <c r="J167" s="92" t="str">
        <f t="shared" si="19"/>
        <v>2033–2034</v>
      </c>
      <c r="K167" s="92"/>
      <c r="L167" s="103"/>
      <c r="M167" s="92"/>
      <c r="N167" s="101"/>
      <c r="O167" s="93"/>
      <c r="Q167" s="61"/>
    </row>
    <row r="168" spans="1:17" s="55" customFormat="1" ht="20.25" customHeight="1" x14ac:dyDescent="0.2">
      <c r="A168" s="56">
        <v>48884</v>
      </c>
      <c r="B168" s="57">
        <f t="shared" si="15"/>
        <v>0</v>
      </c>
      <c r="C168" s="150"/>
      <c r="D168" s="58">
        <f t="shared" si="16"/>
        <v>0</v>
      </c>
      <c r="E168" s="59">
        <f t="shared" si="14"/>
        <v>0</v>
      </c>
      <c r="F168" s="58">
        <f t="shared" si="17"/>
        <v>0</v>
      </c>
      <c r="G168" s="60">
        <f>IF(AND(C168&lt;&gt;"",SUM(G$32:G167)&lt;E$23),$E$23/$E$28,0)</f>
        <v>0</v>
      </c>
      <c r="H168" s="58">
        <f t="shared" si="18"/>
        <v>0</v>
      </c>
      <c r="I168" s="58">
        <f t="shared" si="20"/>
        <v>0</v>
      </c>
      <c r="J168" s="92" t="str">
        <f t="shared" si="19"/>
        <v>2033–2034</v>
      </c>
      <c r="K168" s="92"/>
      <c r="L168" s="103"/>
      <c r="M168" s="92"/>
      <c r="N168" s="101"/>
      <c r="O168" s="93"/>
      <c r="Q168" s="61"/>
    </row>
    <row r="169" spans="1:17" s="55" customFormat="1" ht="20.25" customHeight="1" x14ac:dyDescent="0.2">
      <c r="A169" s="56">
        <v>48914</v>
      </c>
      <c r="B169" s="57">
        <f t="shared" si="15"/>
        <v>0</v>
      </c>
      <c r="C169" s="150"/>
      <c r="D169" s="58">
        <f t="shared" si="16"/>
        <v>0</v>
      </c>
      <c r="E169" s="59">
        <f t="shared" si="14"/>
        <v>0</v>
      </c>
      <c r="F169" s="58">
        <f t="shared" si="17"/>
        <v>0</v>
      </c>
      <c r="G169" s="60">
        <f>IF(AND(C169&lt;&gt;"",SUM(G$32:G168)&lt;E$23),$E$23/$E$28,0)</f>
        <v>0</v>
      </c>
      <c r="H169" s="58">
        <f t="shared" si="18"/>
        <v>0</v>
      </c>
      <c r="I169" s="58">
        <f t="shared" si="20"/>
        <v>0</v>
      </c>
      <c r="J169" s="92" t="str">
        <f t="shared" si="19"/>
        <v>2033–2034</v>
      </c>
      <c r="K169" s="92"/>
      <c r="L169" s="103"/>
      <c r="M169" s="92"/>
      <c r="N169" s="101"/>
      <c r="O169" s="93"/>
      <c r="Q169" s="61"/>
    </row>
    <row r="170" spans="1:17" s="55" customFormat="1" ht="20.25" customHeight="1" x14ac:dyDescent="0.2">
      <c r="A170" s="56">
        <v>48945</v>
      </c>
      <c r="B170" s="57">
        <f t="shared" si="15"/>
        <v>0</v>
      </c>
      <c r="C170" s="150"/>
      <c r="D170" s="58">
        <f t="shared" si="16"/>
        <v>0</v>
      </c>
      <c r="E170" s="59">
        <f t="shared" si="14"/>
        <v>0</v>
      </c>
      <c r="F170" s="58">
        <f t="shared" si="17"/>
        <v>0</v>
      </c>
      <c r="G170" s="60">
        <f>IF(AND(C170&lt;&gt;"",SUM(G$32:G169)&lt;E$23),$E$23/$E$28,0)</f>
        <v>0</v>
      </c>
      <c r="H170" s="58">
        <f t="shared" si="18"/>
        <v>0</v>
      </c>
      <c r="I170" s="58">
        <f t="shared" si="20"/>
        <v>0</v>
      </c>
      <c r="J170" s="92" t="str">
        <f t="shared" si="19"/>
        <v>2033–2034</v>
      </c>
      <c r="K170" s="92"/>
      <c r="L170" s="103"/>
      <c r="M170" s="92"/>
      <c r="N170" s="101"/>
      <c r="O170" s="93"/>
      <c r="Q170" s="61"/>
    </row>
    <row r="171" spans="1:17" s="55" customFormat="1" ht="20.25" customHeight="1" x14ac:dyDescent="0.2">
      <c r="A171" s="56">
        <v>48976</v>
      </c>
      <c r="B171" s="57">
        <f t="shared" si="15"/>
        <v>0</v>
      </c>
      <c r="C171" s="150"/>
      <c r="D171" s="58">
        <f t="shared" si="16"/>
        <v>0</v>
      </c>
      <c r="E171" s="59">
        <f t="shared" si="14"/>
        <v>0</v>
      </c>
      <c r="F171" s="58">
        <f t="shared" si="17"/>
        <v>0</v>
      </c>
      <c r="G171" s="60">
        <f>IF(AND(C171&lt;&gt;"",SUM(G$32:G170)&lt;E$23),$E$23/$E$28,0)</f>
        <v>0</v>
      </c>
      <c r="H171" s="58">
        <f t="shared" si="18"/>
        <v>0</v>
      </c>
      <c r="I171" s="58">
        <f t="shared" si="20"/>
        <v>0</v>
      </c>
      <c r="J171" s="92" t="str">
        <f t="shared" si="19"/>
        <v>2033–2034</v>
      </c>
      <c r="K171" s="92"/>
      <c r="L171" s="103"/>
      <c r="M171" s="92"/>
      <c r="N171" s="101"/>
      <c r="O171" s="93"/>
      <c r="Q171" s="61"/>
    </row>
    <row r="172" spans="1:17" s="55" customFormat="1" ht="20.25" customHeight="1" x14ac:dyDescent="0.2">
      <c r="A172" s="56">
        <v>49004</v>
      </c>
      <c r="B172" s="57">
        <f t="shared" si="15"/>
        <v>0</v>
      </c>
      <c r="C172" s="150"/>
      <c r="D172" s="58">
        <f t="shared" si="16"/>
        <v>0</v>
      </c>
      <c r="E172" s="59">
        <f t="shared" si="14"/>
        <v>0</v>
      </c>
      <c r="F172" s="58">
        <f t="shared" si="17"/>
        <v>0</v>
      </c>
      <c r="G172" s="60">
        <f>IF(AND(C172&lt;&gt;"",SUM(G$32:G171)&lt;E$23),$E$23/$E$28,0)</f>
        <v>0</v>
      </c>
      <c r="H172" s="58">
        <f t="shared" si="18"/>
        <v>0</v>
      </c>
      <c r="I172" s="58">
        <f t="shared" si="20"/>
        <v>0</v>
      </c>
      <c r="J172" s="92" t="str">
        <f t="shared" si="19"/>
        <v>2033–2034</v>
      </c>
      <c r="K172" s="92"/>
      <c r="L172" s="103"/>
      <c r="M172" s="92"/>
      <c r="N172" s="101"/>
      <c r="O172" s="93"/>
      <c r="Q172" s="61"/>
    </row>
    <row r="173" spans="1:17" s="55" customFormat="1" ht="20.25" customHeight="1" x14ac:dyDescent="0.2">
      <c r="A173" s="56">
        <v>49035</v>
      </c>
      <c r="B173" s="57">
        <f t="shared" si="15"/>
        <v>0</v>
      </c>
      <c r="C173" s="150"/>
      <c r="D173" s="58">
        <f t="shared" si="16"/>
        <v>0</v>
      </c>
      <c r="E173" s="59">
        <f t="shared" si="14"/>
        <v>0</v>
      </c>
      <c r="F173" s="58">
        <f t="shared" si="17"/>
        <v>0</v>
      </c>
      <c r="G173" s="60">
        <f>IF(AND(C173&lt;&gt;"",SUM(G$32:G172)&lt;E$23),$E$23/$E$28,0)</f>
        <v>0</v>
      </c>
      <c r="H173" s="58">
        <f t="shared" si="18"/>
        <v>0</v>
      </c>
      <c r="I173" s="58">
        <f t="shared" si="20"/>
        <v>0</v>
      </c>
      <c r="J173" s="92" t="str">
        <f t="shared" si="19"/>
        <v>2033–2034</v>
      </c>
      <c r="K173" s="92"/>
      <c r="L173" s="103"/>
      <c r="M173" s="92"/>
      <c r="N173" s="101"/>
      <c r="O173" s="93"/>
      <c r="Q173" s="61"/>
    </row>
    <row r="174" spans="1:17" s="55" customFormat="1" ht="20.25" customHeight="1" x14ac:dyDescent="0.2">
      <c r="A174" s="56">
        <v>49065</v>
      </c>
      <c r="B174" s="57">
        <f t="shared" si="15"/>
        <v>0</v>
      </c>
      <c r="C174" s="150"/>
      <c r="D174" s="58">
        <f t="shared" si="16"/>
        <v>0</v>
      </c>
      <c r="E174" s="59">
        <f t="shared" si="14"/>
        <v>0</v>
      </c>
      <c r="F174" s="58">
        <f t="shared" si="17"/>
        <v>0</v>
      </c>
      <c r="G174" s="60">
        <f>IF(AND(C174&lt;&gt;"",SUM(G$32:G173)&lt;E$23),$E$23/$E$28,0)</f>
        <v>0</v>
      </c>
      <c r="H174" s="58">
        <f t="shared" si="18"/>
        <v>0</v>
      </c>
      <c r="I174" s="58">
        <f t="shared" si="20"/>
        <v>0</v>
      </c>
      <c r="J174" s="92" t="str">
        <f t="shared" si="19"/>
        <v>2033–2034</v>
      </c>
      <c r="K174" s="92"/>
      <c r="L174" s="103"/>
      <c r="M174" s="92"/>
      <c r="N174" s="101"/>
      <c r="O174" s="93"/>
      <c r="Q174" s="61"/>
    </row>
    <row r="175" spans="1:17" s="55" customFormat="1" ht="20.25" customHeight="1" x14ac:dyDescent="0.2">
      <c r="A175" s="56">
        <v>49096</v>
      </c>
      <c r="B175" s="57">
        <f t="shared" si="15"/>
        <v>0</v>
      </c>
      <c r="C175" s="150"/>
      <c r="D175" s="58">
        <f t="shared" si="16"/>
        <v>0</v>
      </c>
      <c r="E175" s="59">
        <f t="shared" si="14"/>
        <v>0</v>
      </c>
      <c r="F175" s="58">
        <f t="shared" si="17"/>
        <v>0</v>
      </c>
      <c r="G175" s="60">
        <f>IF(AND(C175&lt;&gt;"",SUM(G$32:G174)&lt;E$23),$E$23/$E$28,0)</f>
        <v>0</v>
      </c>
      <c r="H175" s="58">
        <f t="shared" si="18"/>
        <v>0</v>
      </c>
      <c r="I175" s="58">
        <f t="shared" si="20"/>
        <v>0</v>
      </c>
      <c r="J175" s="92" t="str">
        <f t="shared" si="19"/>
        <v>2033–2034</v>
      </c>
      <c r="K175" s="92"/>
      <c r="L175" s="103"/>
      <c r="M175" s="92"/>
      <c r="N175" s="101"/>
      <c r="O175" s="93"/>
      <c r="Q175" s="61"/>
    </row>
    <row r="176" spans="1:17" s="55" customFormat="1" ht="20.25" customHeight="1" x14ac:dyDescent="0.2">
      <c r="A176" s="56">
        <v>49126</v>
      </c>
      <c r="B176" s="57">
        <f t="shared" si="15"/>
        <v>0</v>
      </c>
      <c r="C176" s="150"/>
      <c r="D176" s="58">
        <f t="shared" si="16"/>
        <v>0</v>
      </c>
      <c r="E176" s="59">
        <f t="shared" si="14"/>
        <v>0</v>
      </c>
      <c r="F176" s="58">
        <f t="shared" si="17"/>
        <v>0</v>
      </c>
      <c r="G176" s="60">
        <f>IF(AND(C176&lt;&gt;"",SUM(G$32:G175)&lt;E$23),$E$23/$E$28,0)</f>
        <v>0</v>
      </c>
      <c r="H176" s="58">
        <f t="shared" si="18"/>
        <v>0</v>
      </c>
      <c r="I176" s="58">
        <f t="shared" si="20"/>
        <v>0</v>
      </c>
      <c r="J176" s="92" t="str">
        <f t="shared" si="19"/>
        <v>2034–2035</v>
      </c>
      <c r="K176" s="92"/>
      <c r="L176" s="103"/>
      <c r="M176" s="92"/>
      <c r="N176" s="101"/>
      <c r="O176" s="93"/>
      <c r="Q176" s="61"/>
    </row>
    <row r="177" spans="1:17" s="55" customFormat="1" ht="20.25" customHeight="1" x14ac:dyDescent="0.2">
      <c r="A177" s="56">
        <v>49157</v>
      </c>
      <c r="B177" s="57">
        <f t="shared" si="15"/>
        <v>0</v>
      </c>
      <c r="C177" s="150"/>
      <c r="D177" s="58">
        <f t="shared" si="16"/>
        <v>0</v>
      </c>
      <c r="E177" s="59">
        <f t="shared" si="14"/>
        <v>0</v>
      </c>
      <c r="F177" s="58">
        <f t="shared" si="17"/>
        <v>0</v>
      </c>
      <c r="G177" s="60">
        <f>IF(AND(C177&lt;&gt;"",SUM(G$32:G176)&lt;E$23),$E$23/$E$28,0)</f>
        <v>0</v>
      </c>
      <c r="H177" s="58">
        <f t="shared" si="18"/>
        <v>0</v>
      </c>
      <c r="I177" s="58">
        <f t="shared" si="20"/>
        <v>0</v>
      </c>
      <c r="J177" s="92" t="str">
        <f t="shared" si="19"/>
        <v>2034–2035</v>
      </c>
      <c r="K177" s="92"/>
      <c r="L177" s="103"/>
      <c r="M177" s="92"/>
      <c r="N177" s="101"/>
      <c r="O177" s="93"/>
      <c r="Q177" s="61"/>
    </row>
    <row r="178" spans="1:17" s="55" customFormat="1" ht="20.25" customHeight="1" x14ac:dyDescent="0.2">
      <c r="A178" s="56">
        <v>49188</v>
      </c>
      <c r="B178" s="57">
        <f t="shared" si="15"/>
        <v>0</v>
      </c>
      <c r="C178" s="150"/>
      <c r="D178" s="58">
        <f t="shared" si="16"/>
        <v>0</v>
      </c>
      <c r="E178" s="59">
        <f t="shared" si="14"/>
        <v>0</v>
      </c>
      <c r="F178" s="58">
        <f t="shared" si="17"/>
        <v>0</v>
      </c>
      <c r="G178" s="60">
        <f>IF(AND(C178&lt;&gt;"",SUM(G$32:G177)&lt;E$23),$E$23/$E$28,0)</f>
        <v>0</v>
      </c>
      <c r="H178" s="58">
        <f t="shared" si="18"/>
        <v>0</v>
      </c>
      <c r="I178" s="58">
        <f t="shared" si="20"/>
        <v>0</v>
      </c>
      <c r="J178" s="92" t="str">
        <f t="shared" si="19"/>
        <v>2034–2035</v>
      </c>
      <c r="K178" s="92"/>
      <c r="L178" s="103"/>
      <c r="M178" s="92"/>
      <c r="N178" s="101"/>
      <c r="O178" s="93"/>
      <c r="Q178" s="61"/>
    </row>
    <row r="179" spans="1:17" s="55" customFormat="1" ht="20.25" customHeight="1" x14ac:dyDescent="0.2">
      <c r="A179" s="56">
        <v>49218</v>
      </c>
      <c r="B179" s="57">
        <f t="shared" si="15"/>
        <v>0</v>
      </c>
      <c r="C179" s="150"/>
      <c r="D179" s="58">
        <f t="shared" si="16"/>
        <v>0</v>
      </c>
      <c r="E179" s="59">
        <f t="shared" si="14"/>
        <v>0</v>
      </c>
      <c r="F179" s="58">
        <f t="shared" si="17"/>
        <v>0</v>
      </c>
      <c r="G179" s="60">
        <f>IF(AND(C179&lt;&gt;"",SUM(G$32:G178)&lt;E$23),$E$23/$E$28,0)</f>
        <v>0</v>
      </c>
      <c r="H179" s="58">
        <f t="shared" si="18"/>
        <v>0</v>
      </c>
      <c r="I179" s="58">
        <f t="shared" si="20"/>
        <v>0</v>
      </c>
      <c r="J179" s="92" t="str">
        <f t="shared" si="19"/>
        <v>2034–2035</v>
      </c>
      <c r="K179" s="92"/>
      <c r="L179" s="103"/>
      <c r="M179" s="92"/>
      <c r="N179" s="101"/>
      <c r="O179" s="93"/>
      <c r="Q179" s="61"/>
    </row>
    <row r="180" spans="1:17" s="55" customFormat="1" ht="20.25" customHeight="1" x14ac:dyDescent="0.2">
      <c r="A180" s="56">
        <v>49249</v>
      </c>
      <c r="B180" s="57">
        <f t="shared" si="15"/>
        <v>0</v>
      </c>
      <c r="C180" s="150"/>
      <c r="D180" s="58">
        <f t="shared" si="16"/>
        <v>0</v>
      </c>
      <c r="E180" s="59">
        <f t="shared" si="14"/>
        <v>0</v>
      </c>
      <c r="F180" s="58">
        <f t="shared" si="17"/>
        <v>0</v>
      </c>
      <c r="G180" s="60">
        <f>IF(AND(C180&lt;&gt;"",SUM(G$32:G179)&lt;E$23),$E$23/$E$28,0)</f>
        <v>0</v>
      </c>
      <c r="H180" s="58">
        <f t="shared" si="18"/>
        <v>0</v>
      </c>
      <c r="I180" s="58">
        <f t="shared" si="20"/>
        <v>0</v>
      </c>
      <c r="J180" s="92" t="str">
        <f t="shared" si="19"/>
        <v>2034–2035</v>
      </c>
      <c r="K180" s="92"/>
      <c r="L180" s="103"/>
      <c r="M180" s="92"/>
      <c r="N180" s="101"/>
      <c r="O180" s="93"/>
      <c r="Q180" s="61"/>
    </row>
    <row r="181" spans="1:17" s="55" customFormat="1" ht="20.25" customHeight="1" x14ac:dyDescent="0.2">
      <c r="A181" s="56">
        <v>49279</v>
      </c>
      <c r="B181" s="57">
        <f t="shared" si="15"/>
        <v>0</v>
      </c>
      <c r="C181" s="150"/>
      <c r="D181" s="58">
        <f t="shared" si="16"/>
        <v>0</v>
      </c>
      <c r="E181" s="59">
        <f t="shared" si="14"/>
        <v>0</v>
      </c>
      <c r="F181" s="58">
        <f t="shared" si="17"/>
        <v>0</v>
      </c>
      <c r="G181" s="60">
        <f>IF(AND(C181&lt;&gt;"",SUM(G$32:G180)&lt;E$23),$E$23/$E$28,0)</f>
        <v>0</v>
      </c>
      <c r="H181" s="58">
        <f t="shared" si="18"/>
        <v>0</v>
      </c>
      <c r="I181" s="58">
        <f t="shared" si="20"/>
        <v>0</v>
      </c>
      <c r="J181" s="92" t="str">
        <f t="shared" si="19"/>
        <v>2034–2035</v>
      </c>
      <c r="K181" s="92"/>
      <c r="L181" s="103"/>
      <c r="M181" s="92"/>
      <c r="N181" s="101"/>
      <c r="O181" s="93"/>
      <c r="Q181" s="61"/>
    </row>
    <row r="182" spans="1:17" s="55" customFormat="1" ht="20.25" customHeight="1" x14ac:dyDescent="0.2">
      <c r="A182" s="56">
        <v>49310</v>
      </c>
      <c r="B182" s="57">
        <f t="shared" si="15"/>
        <v>0</v>
      </c>
      <c r="C182" s="150"/>
      <c r="D182" s="58">
        <f t="shared" si="16"/>
        <v>0</v>
      </c>
      <c r="E182" s="59">
        <f t="shared" si="14"/>
        <v>0</v>
      </c>
      <c r="F182" s="58">
        <f t="shared" si="17"/>
        <v>0</v>
      </c>
      <c r="G182" s="60">
        <f>IF(AND(C182&lt;&gt;"",SUM(G$32:G181)&lt;E$23),$E$23/$E$28,0)</f>
        <v>0</v>
      </c>
      <c r="H182" s="58">
        <f t="shared" si="18"/>
        <v>0</v>
      </c>
      <c r="I182" s="58">
        <f t="shared" si="20"/>
        <v>0</v>
      </c>
      <c r="J182" s="92" t="str">
        <f t="shared" si="19"/>
        <v>2034–2035</v>
      </c>
      <c r="K182" s="92"/>
      <c r="L182" s="103"/>
      <c r="M182" s="92"/>
      <c r="N182" s="101"/>
      <c r="O182" s="93"/>
      <c r="Q182" s="61"/>
    </row>
    <row r="183" spans="1:17" s="55" customFormat="1" ht="20.25" customHeight="1" x14ac:dyDescent="0.2">
      <c r="A183" s="56">
        <v>49341</v>
      </c>
      <c r="B183" s="57">
        <f t="shared" si="15"/>
        <v>0</v>
      </c>
      <c r="C183" s="150"/>
      <c r="D183" s="58">
        <f t="shared" si="16"/>
        <v>0</v>
      </c>
      <c r="E183" s="59">
        <f t="shared" si="14"/>
        <v>0</v>
      </c>
      <c r="F183" s="58">
        <f t="shared" si="17"/>
        <v>0</v>
      </c>
      <c r="G183" s="60">
        <f>IF(AND(C183&lt;&gt;"",SUM(G$32:G182)&lt;E$23),$E$23/$E$28,0)</f>
        <v>0</v>
      </c>
      <c r="H183" s="58">
        <f t="shared" si="18"/>
        <v>0</v>
      </c>
      <c r="I183" s="58">
        <f t="shared" si="20"/>
        <v>0</v>
      </c>
      <c r="J183" s="92" t="str">
        <f t="shared" si="19"/>
        <v>2034–2035</v>
      </c>
      <c r="K183" s="92"/>
      <c r="L183" s="103"/>
      <c r="M183" s="92"/>
      <c r="N183" s="101"/>
      <c r="O183" s="93"/>
      <c r="Q183" s="61"/>
    </row>
    <row r="184" spans="1:17" s="55" customFormat="1" ht="20.25" customHeight="1" x14ac:dyDescent="0.2">
      <c r="A184" s="56">
        <v>49369</v>
      </c>
      <c r="B184" s="57">
        <f t="shared" si="15"/>
        <v>0</v>
      </c>
      <c r="C184" s="150"/>
      <c r="D184" s="58">
        <f t="shared" si="16"/>
        <v>0</v>
      </c>
      <c r="E184" s="59">
        <f t="shared" si="14"/>
        <v>0</v>
      </c>
      <c r="F184" s="58">
        <f t="shared" si="17"/>
        <v>0</v>
      </c>
      <c r="G184" s="60">
        <f>IF(AND(C184&lt;&gt;"",SUM(G$32:G183)&lt;E$23),$E$23/$E$28,0)</f>
        <v>0</v>
      </c>
      <c r="H184" s="58">
        <f t="shared" si="18"/>
        <v>0</v>
      </c>
      <c r="I184" s="58">
        <f t="shared" si="20"/>
        <v>0</v>
      </c>
      <c r="J184" s="92" t="str">
        <f t="shared" si="19"/>
        <v>2034–2035</v>
      </c>
      <c r="K184" s="92"/>
      <c r="L184" s="103"/>
      <c r="M184" s="92"/>
      <c r="N184" s="101"/>
      <c r="O184" s="93"/>
      <c r="Q184" s="61"/>
    </row>
    <row r="185" spans="1:17" s="55" customFormat="1" ht="20.25" customHeight="1" x14ac:dyDescent="0.2">
      <c r="A185" s="56">
        <v>49400</v>
      </c>
      <c r="B185" s="57">
        <f t="shared" si="15"/>
        <v>0</v>
      </c>
      <c r="C185" s="150"/>
      <c r="D185" s="58">
        <f t="shared" si="16"/>
        <v>0</v>
      </c>
      <c r="E185" s="59">
        <f t="shared" si="14"/>
        <v>0</v>
      </c>
      <c r="F185" s="58">
        <f t="shared" si="17"/>
        <v>0</v>
      </c>
      <c r="G185" s="60">
        <f>IF(AND(C185&lt;&gt;"",SUM(G$32:G184)&lt;E$23),$E$23/$E$28,0)</f>
        <v>0</v>
      </c>
      <c r="H185" s="58">
        <f t="shared" si="18"/>
        <v>0</v>
      </c>
      <c r="I185" s="58">
        <f t="shared" si="20"/>
        <v>0</v>
      </c>
      <c r="J185" s="92" t="str">
        <f t="shared" si="19"/>
        <v>2034–2035</v>
      </c>
      <c r="K185" s="92"/>
      <c r="L185" s="103"/>
      <c r="M185" s="92"/>
      <c r="N185" s="101"/>
      <c r="O185" s="93"/>
      <c r="Q185" s="61"/>
    </row>
    <row r="186" spans="1:17" s="55" customFormat="1" ht="20.25" customHeight="1" x14ac:dyDescent="0.2">
      <c r="A186" s="56">
        <v>49430</v>
      </c>
      <c r="B186" s="57">
        <f t="shared" si="15"/>
        <v>0</v>
      </c>
      <c r="C186" s="150"/>
      <c r="D186" s="58">
        <f t="shared" si="16"/>
        <v>0</v>
      </c>
      <c r="E186" s="59">
        <f t="shared" si="14"/>
        <v>0</v>
      </c>
      <c r="F186" s="58">
        <f t="shared" si="17"/>
        <v>0</v>
      </c>
      <c r="G186" s="60">
        <f>IF(AND(C186&lt;&gt;"",SUM(G$32:G185)&lt;E$23),$E$23/$E$28,0)</f>
        <v>0</v>
      </c>
      <c r="H186" s="58">
        <f t="shared" si="18"/>
        <v>0</v>
      </c>
      <c r="I186" s="58">
        <f t="shared" si="20"/>
        <v>0</v>
      </c>
      <c r="J186" s="92" t="str">
        <f t="shared" si="19"/>
        <v>2034–2035</v>
      </c>
      <c r="K186" s="92"/>
      <c r="L186" s="103"/>
      <c r="M186" s="92"/>
      <c r="N186" s="101"/>
      <c r="O186" s="93"/>
      <c r="Q186" s="61"/>
    </row>
    <row r="187" spans="1:17" s="55" customFormat="1" ht="20.25" customHeight="1" x14ac:dyDescent="0.2">
      <c r="A187" s="56">
        <v>49461</v>
      </c>
      <c r="B187" s="57">
        <f t="shared" si="15"/>
        <v>0</v>
      </c>
      <c r="C187" s="150"/>
      <c r="D187" s="58">
        <f t="shared" si="16"/>
        <v>0</v>
      </c>
      <c r="E187" s="59">
        <f t="shared" si="14"/>
        <v>0</v>
      </c>
      <c r="F187" s="58">
        <f t="shared" si="17"/>
        <v>0</v>
      </c>
      <c r="G187" s="60">
        <f>IF(AND(C187&lt;&gt;"",SUM(G$32:G186)&lt;E$23),$E$23/$E$28,0)</f>
        <v>0</v>
      </c>
      <c r="H187" s="58">
        <f t="shared" si="18"/>
        <v>0</v>
      </c>
      <c r="I187" s="58">
        <f t="shared" si="20"/>
        <v>0</v>
      </c>
      <c r="J187" s="92" t="str">
        <f t="shared" si="19"/>
        <v>2034–2035</v>
      </c>
      <c r="K187" s="92"/>
      <c r="L187" s="103"/>
      <c r="M187" s="92"/>
      <c r="N187" s="101"/>
      <c r="O187" s="93"/>
      <c r="Q187" s="61"/>
    </row>
    <row r="188" spans="1:17" s="55" customFormat="1" ht="20.25" customHeight="1" x14ac:dyDescent="0.2">
      <c r="A188" s="56">
        <v>49491</v>
      </c>
      <c r="B188" s="57">
        <f t="shared" si="15"/>
        <v>0</v>
      </c>
      <c r="C188" s="150"/>
      <c r="D188" s="58">
        <f t="shared" si="16"/>
        <v>0</v>
      </c>
      <c r="E188" s="59">
        <f t="shared" si="14"/>
        <v>0</v>
      </c>
      <c r="F188" s="58">
        <f t="shared" si="17"/>
        <v>0</v>
      </c>
      <c r="G188" s="60">
        <f>IF(AND(C188&lt;&gt;"",SUM(G$32:G187)&lt;E$23),$E$23/$E$28,0)</f>
        <v>0</v>
      </c>
      <c r="H188" s="58">
        <f t="shared" si="18"/>
        <v>0</v>
      </c>
      <c r="I188" s="58">
        <f t="shared" si="20"/>
        <v>0</v>
      </c>
      <c r="J188" s="92" t="str">
        <f t="shared" si="19"/>
        <v>2035–2036</v>
      </c>
      <c r="K188" s="92"/>
      <c r="L188" s="103"/>
      <c r="M188" s="92"/>
      <c r="N188" s="101"/>
      <c r="O188" s="93"/>
      <c r="Q188" s="61"/>
    </row>
    <row r="189" spans="1:17" s="55" customFormat="1" ht="20.25" customHeight="1" x14ac:dyDescent="0.2">
      <c r="A189" s="56">
        <v>49522</v>
      </c>
      <c r="B189" s="57">
        <f t="shared" si="15"/>
        <v>0</v>
      </c>
      <c r="C189" s="150"/>
      <c r="D189" s="58">
        <f t="shared" si="16"/>
        <v>0</v>
      </c>
      <c r="E189" s="59">
        <f t="shared" si="14"/>
        <v>0</v>
      </c>
      <c r="F189" s="58">
        <f t="shared" si="17"/>
        <v>0</v>
      </c>
      <c r="G189" s="60">
        <f>IF(AND(C189&lt;&gt;"",SUM(G$32:G188)&lt;E$23),$E$23/$E$28,0)</f>
        <v>0</v>
      </c>
      <c r="H189" s="58">
        <f t="shared" si="18"/>
        <v>0</v>
      </c>
      <c r="I189" s="58">
        <f t="shared" si="20"/>
        <v>0</v>
      </c>
      <c r="J189" s="92" t="str">
        <f t="shared" si="19"/>
        <v>2035–2036</v>
      </c>
      <c r="K189" s="92"/>
      <c r="L189" s="103"/>
      <c r="M189" s="92"/>
      <c r="N189" s="101"/>
      <c r="O189" s="93"/>
      <c r="Q189" s="61"/>
    </row>
    <row r="190" spans="1:17" s="55" customFormat="1" ht="20.25" customHeight="1" x14ac:dyDescent="0.2">
      <c r="A190" s="56">
        <v>49553</v>
      </c>
      <c r="B190" s="57">
        <f t="shared" si="15"/>
        <v>0</v>
      </c>
      <c r="C190" s="150"/>
      <c r="D190" s="58">
        <f t="shared" si="16"/>
        <v>0</v>
      </c>
      <c r="E190" s="59">
        <f t="shared" si="14"/>
        <v>0</v>
      </c>
      <c r="F190" s="58">
        <f t="shared" si="17"/>
        <v>0</v>
      </c>
      <c r="G190" s="60">
        <f>IF(AND(C190&lt;&gt;"",SUM(G$32:G189)&lt;E$23),$E$23/$E$28,0)</f>
        <v>0</v>
      </c>
      <c r="H190" s="58">
        <f t="shared" si="18"/>
        <v>0</v>
      </c>
      <c r="I190" s="58">
        <f t="shared" si="20"/>
        <v>0</v>
      </c>
      <c r="J190" s="92" t="str">
        <f t="shared" si="19"/>
        <v>2035–2036</v>
      </c>
      <c r="K190" s="92"/>
      <c r="L190" s="103"/>
      <c r="M190" s="92"/>
      <c r="N190" s="101"/>
      <c r="O190" s="93"/>
      <c r="Q190" s="61"/>
    </row>
    <row r="191" spans="1:17" s="55" customFormat="1" ht="20.25" customHeight="1" x14ac:dyDescent="0.2">
      <c r="A191" s="56">
        <v>49583</v>
      </c>
      <c r="B191" s="57">
        <f t="shared" si="15"/>
        <v>0</v>
      </c>
      <c r="C191" s="150"/>
      <c r="D191" s="58">
        <f t="shared" si="16"/>
        <v>0</v>
      </c>
      <c r="E191" s="59">
        <f t="shared" si="14"/>
        <v>0</v>
      </c>
      <c r="F191" s="58">
        <f t="shared" si="17"/>
        <v>0</v>
      </c>
      <c r="G191" s="60">
        <f>IF(AND(C191&lt;&gt;"",SUM(G$32:G190)&lt;E$23),$E$23/$E$28,0)</f>
        <v>0</v>
      </c>
      <c r="H191" s="58">
        <f t="shared" si="18"/>
        <v>0</v>
      </c>
      <c r="I191" s="58">
        <f t="shared" si="20"/>
        <v>0</v>
      </c>
      <c r="J191" s="92" t="str">
        <f t="shared" si="19"/>
        <v>2035–2036</v>
      </c>
      <c r="K191" s="92"/>
      <c r="L191" s="103"/>
      <c r="M191" s="92"/>
      <c r="N191" s="101"/>
      <c r="O191" s="93"/>
      <c r="Q191" s="61"/>
    </row>
    <row r="192" spans="1:17" s="55" customFormat="1" ht="20.25" customHeight="1" x14ac:dyDescent="0.2">
      <c r="A192" s="56">
        <v>49614</v>
      </c>
      <c r="B192" s="57">
        <f t="shared" si="15"/>
        <v>0</v>
      </c>
      <c r="C192" s="150"/>
      <c r="D192" s="58">
        <f t="shared" si="16"/>
        <v>0</v>
      </c>
      <c r="E192" s="59">
        <f t="shared" si="14"/>
        <v>0</v>
      </c>
      <c r="F192" s="58">
        <f t="shared" si="17"/>
        <v>0</v>
      </c>
      <c r="G192" s="60">
        <f>IF(AND(C192&lt;&gt;"",SUM(G$32:G191)&lt;E$23),$E$23/$E$28,0)</f>
        <v>0</v>
      </c>
      <c r="H192" s="58">
        <f t="shared" si="18"/>
        <v>0</v>
      </c>
      <c r="I192" s="58">
        <f t="shared" si="20"/>
        <v>0</v>
      </c>
      <c r="J192" s="92" t="str">
        <f t="shared" si="19"/>
        <v>2035–2036</v>
      </c>
      <c r="K192" s="92"/>
      <c r="L192" s="103"/>
      <c r="M192" s="92"/>
      <c r="N192" s="101"/>
      <c r="O192" s="93"/>
      <c r="Q192" s="61"/>
    </row>
    <row r="193" spans="1:17" s="55" customFormat="1" ht="20.25" customHeight="1" x14ac:dyDescent="0.2">
      <c r="A193" s="56">
        <v>49644</v>
      </c>
      <c r="B193" s="57">
        <f t="shared" si="15"/>
        <v>0</v>
      </c>
      <c r="C193" s="150"/>
      <c r="D193" s="58">
        <f t="shared" si="16"/>
        <v>0</v>
      </c>
      <c r="E193" s="59">
        <f t="shared" si="14"/>
        <v>0</v>
      </c>
      <c r="F193" s="58">
        <f t="shared" si="17"/>
        <v>0</v>
      </c>
      <c r="G193" s="60">
        <f>IF(AND(C193&lt;&gt;"",SUM(G$32:G192)&lt;E$23),$E$23/$E$28,0)</f>
        <v>0</v>
      </c>
      <c r="H193" s="58">
        <f t="shared" si="18"/>
        <v>0</v>
      </c>
      <c r="I193" s="58">
        <f t="shared" si="20"/>
        <v>0</v>
      </c>
      <c r="J193" s="92" t="str">
        <f t="shared" si="19"/>
        <v>2035–2036</v>
      </c>
      <c r="K193" s="92"/>
      <c r="L193" s="103"/>
      <c r="M193" s="92"/>
      <c r="N193" s="101"/>
      <c r="O193" s="93"/>
      <c r="Q193" s="61"/>
    </row>
    <row r="194" spans="1:17" s="55" customFormat="1" ht="20.25" customHeight="1" x14ac:dyDescent="0.2">
      <c r="A194" s="56">
        <v>49675</v>
      </c>
      <c r="B194" s="57">
        <f t="shared" si="15"/>
        <v>0</v>
      </c>
      <c r="C194" s="150"/>
      <c r="D194" s="58">
        <f t="shared" si="16"/>
        <v>0</v>
      </c>
      <c r="E194" s="59">
        <f t="shared" si="14"/>
        <v>0</v>
      </c>
      <c r="F194" s="58">
        <f t="shared" si="17"/>
        <v>0</v>
      </c>
      <c r="G194" s="60">
        <f>IF(AND(C194&lt;&gt;"",SUM(G$32:G193)&lt;E$23),$E$23/$E$28,0)</f>
        <v>0</v>
      </c>
      <c r="H194" s="58">
        <f t="shared" si="18"/>
        <v>0</v>
      </c>
      <c r="I194" s="58">
        <f t="shared" si="20"/>
        <v>0</v>
      </c>
      <c r="J194" s="92" t="str">
        <f t="shared" si="19"/>
        <v>2035–2036</v>
      </c>
      <c r="K194" s="92"/>
      <c r="L194" s="103"/>
      <c r="M194" s="92"/>
      <c r="N194" s="101"/>
      <c r="O194" s="93"/>
      <c r="Q194" s="61"/>
    </row>
    <row r="195" spans="1:17" s="55" customFormat="1" ht="20.25" customHeight="1" x14ac:dyDescent="0.2">
      <c r="A195" s="56">
        <v>49706</v>
      </c>
      <c r="B195" s="57">
        <f t="shared" si="15"/>
        <v>0</v>
      </c>
      <c r="C195" s="150"/>
      <c r="D195" s="58">
        <f t="shared" si="16"/>
        <v>0</v>
      </c>
      <c r="E195" s="59">
        <f t="shared" si="14"/>
        <v>0</v>
      </c>
      <c r="F195" s="58">
        <f t="shared" si="17"/>
        <v>0</v>
      </c>
      <c r="G195" s="60">
        <f>IF(AND(C195&lt;&gt;"",SUM(G$32:G194)&lt;E$23),$E$23/$E$28,0)</f>
        <v>0</v>
      </c>
      <c r="H195" s="58">
        <f t="shared" si="18"/>
        <v>0</v>
      </c>
      <c r="I195" s="58">
        <f t="shared" si="20"/>
        <v>0</v>
      </c>
      <c r="J195" s="92" t="str">
        <f t="shared" si="19"/>
        <v>2035–2036</v>
      </c>
      <c r="K195" s="92"/>
      <c r="L195" s="103"/>
      <c r="M195" s="92"/>
      <c r="N195" s="101"/>
      <c r="O195" s="93"/>
      <c r="Q195" s="61"/>
    </row>
    <row r="196" spans="1:17" s="55" customFormat="1" ht="20.25" customHeight="1" x14ac:dyDescent="0.2">
      <c r="A196" s="56">
        <v>49735</v>
      </c>
      <c r="B196" s="57">
        <f t="shared" si="15"/>
        <v>0</v>
      </c>
      <c r="C196" s="150"/>
      <c r="D196" s="58">
        <f t="shared" si="16"/>
        <v>0</v>
      </c>
      <c r="E196" s="59">
        <f t="shared" si="14"/>
        <v>0</v>
      </c>
      <c r="F196" s="58">
        <f t="shared" si="17"/>
        <v>0</v>
      </c>
      <c r="G196" s="60">
        <f>IF(AND(C196&lt;&gt;"",SUM(G$32:G195)&lt;E$23),$E$23/$E$28,0)</f>
        <v>0</v>
      </c>
      <c r="H196" s="58">
        <f t="shared" si="18"/>
        <v>0</v>
      </c>
      <c r="I196" s="58">
        <f t="shared" si="20"/>
        <v>0</v>
      </c>
      <c r="J196" s="92" t="str">
        <f t="shared" si="19"/>
        <v>2035–2036</v>
      </c>
      <c r="K196" s="92"/>
      <c r="L196" s="103"/>
      <c r="M196" s="92"/>
      <c r="N196" s="101"/>
      <c r="O196" s="93"/>
      <c r="Q196" s="61"/>
    </row>
    <row r="197" spans="1:17" s="55" customFormat="1" ht="20.25" customHeight="1" x14ac:dyDescent="0.2">
      <c r="A197" s="56">
        <v>49766</v>
      </c>
      <c r="B197" s="57">
        <f t="shared" si="15"/>
        <v>0</v>
      </c>
      <c r="C197" s="150"/>
      <c r="D197" s="58">
        <f t="shared" si="16"/>
        <v>0</v>
      </c>
      <c r="E197" s="59">
        <f t="shared" si="14"/>
        <v>0</v>
      </c>
      <c r="F197" s="58">
        <f t="shared" si="17"/>
        <v>0</v>
      </c>
      <c r="G197" s="60">
        <f>IF(AND(C197&lt;&gt;"",SUM(G$32:G196)&lt;E$23),$E$23/$E$28,0)</f>
        <v>0</v>
      </c>
      <c r="H197" s="58">
        <f t="shared" si="18"/>
        <v>0</v>
      </c>
      <c r="I197" s="58">
        <f t="shared" si="20"/>
        <v>0</v>
      </c>
      <c r="J197" s="92" t="str">
        <f t="shared" si="19"/>
        <v>2035–2036</v>
      </c>
      <c r="K197" s="92"/>
      <c r="L197" s="103"/>
      <c r="M197" s="92"/>
      <c r="N197" s="101"/>
      <c r="O197" s="93"/>
      <c r="Q197" s="61"/>
    </row>
    <row r="198" spans="1:17" s="55" customFormat="1" ht="20.25" customHeight="1" x14ac:dyDescent="0.2">
      <c r="A198" s="56">
        <v>49796</v>
      </c>
      <c r="B198" s="57">
        <f t="shared" si="15"/>
        <v>0</v>
      </c>
      <c r="C198" s="150"/>
      <c r="D198" s="58">
        <f t="shared" si="16"/>
        <v>0</v>
      </c>
      <c r="E198" s="59">
        <f t="shared" si="14"/>
        <v>0</v>
      </c>
      <c r="F198" s="58">
        <f t="shared" si="17"/>
        <v>0</v>
      </c>
      <c r="G198" s="60">
        <f>IF(AND(C198&lt;&gt;"",SUM(G$32:G197)&lt;E$23),$E$23/$E$28,0)</f>
        <v>0</v>
      </c>
      <c r="H198" s="58">
        <f t="shared" si="18"/>
        <v>0</v>
      </c>
      <c r="I198" s="58">
        <f t="shared" si="20"/>
        <v>0</v>
      </c>
      <c r="J198" s="92" t="str">
        <f t="shared" si="19"/>
        <v>2035–2036</v>
      </c>
      <c r="K198" s="92"/>
      <c r="L198" s="103"/>
      <c r="M198" s="92"/>
      <c r="N198" s="101"/>
      <c r="O198" s="93"/>
      <c r="Q198" s="61"/>
    </row>
    <row r="199" spans="1:17" s="55" customFormat="1" ht="20.25" customHeight="1" x14ac:dyDescent="0.2">
      <c r="A199" s="56">
        <v>49827</v>
      </c>
      <c r="B199" s="57">
        <f t="shared" si="15"/>
        <v>0</v>
      </c>
      <c r="C199" s="150"/>
      <c r="D199" s="58">
        <f t="shared" si="16"/>
        <v>0</v>
      </c>
      <c r="E199" s="59">
        <f t="shared" si="14"/>
        <v>0</v>
      </c>
      <c r="F199" s="58">
        <f t="shared" si="17"/>
        <v>0</v>
      </c>
      <c r="G199" s="60">
        <f>IF(AND(C199&lt;&gt;"",SUM(G$32:G198)&lt;E$23),$E$23/$E$28,0)</f>
        <v>0</v>
      </c>
      <c r="H199" s="58">
        <f t="shared" si="18"/>
        <v>0</v>
      </c>
      <c r="I199" s="58">
        <f t="shared" si="20"/>
        <v>0</v>
      </c>
      <c r="J199" s="92" t="str">
        <f t="shared" si="19"/>
        <v>2035–2036</v>
      </c>
      <c r="K199" s="92"/>
      <c r="L199" s="103"/>
      <c r="M199" s="92"/>
      <c r="N199" s="101"/>
      <c r="O199" s="93"/>
      <c r="Q199" s="61"/>
    </row>
    <row r="200" spans="1:17" s="55" customFormat="1" ht="20.25" customHeight="1" x14ac:dyDescent="0.2">
      <c r="A200" s="56">
        <v>49857</v>
      </c>
      <c r="B200" s="57">
        <f t="shared" si="15"/>
        <v>0</v>
      </c>
      <c r="C200" s="150"/>
      <c r="D200" s="58">
        <f t="shared" si="16"/>
        <v>0</v>
      </c>
      <c r="E200" s="59">
        <f t="shared" si="14"/>
        <v>0</v>
      </c>
      <c r="F200" s="58">
        <f t="shared" si="17"/>
        <v>0</v>
      </c>
      <c r="G200" s="60">
        <f>IF(AND(C200&lt;&gt;"",SUM(G$32:G199)&lt;E$23),$E$23/$E$28,0)</f>
        <v>0</v>
      </c>
      <c r="H200" s="58">
        <f t="shared" si="18"/>
        <v>0</v>
      </c>
      <c r="I200" s="58">
        <f t="shared" si="20"/>
        <v>0</v>
      </c>
      <c r="J200" s="92" t="str">
        <f t="shared" si="19"/>
        <v>2036–2037</v>
      </c>
      <c r="K200" s="92"/>
      <c r="L200" s="103"/>
      <c r="M200" s="92"/>
      <c r="N200" s="101"/>
      <c r="O200" s="93"/>
      <c r="Q200" s="61"/>
    </row>
    <row r="201" spans="1:17" s="55" customFormat="1" ht="20.25" customHeight="1" x14ac:dyDescent="0.2">
      <c r="A201" s="56">
        <v>49888</v>
      </c>
      <c r="B201" s="57">
        <f t="shared" si="15"/>
        <v>0</v>
      </c>
      <c r="C201" s="150"/>
      <c r="D201" s="58">
        <f t="shared" si="16"/>
        <v>0</v>
      </c>
      <c r="E201" s="59">
        <f t="shared" si="14"/>
        <v>0</v>
      </c>
      <c r="F201" s="58">
        <f t="shared" si="17"/>
        <v>0</v>
      </c>
      <c r="G201" s="60">
        <f>IF(AND(C201&lt;&gt;"",SUM(G$32:G200)&lt;E$23),$E$23/$E$28,0)</f>
        <v>0</v>
      </c>
      <c r="H201" s="58">
        <f t="shared" si="18"/>
        <v>0</v>
      </c>
      <c r="I201" s="58">
        <f t="shared" si="20"/>
        <v>0</v>
      </c>
      <c r="J201" s="92" t="str">
        <f t="shared" si="19"/>
        <v>2036–2037</v>
      </c>
      <c r="K201" s="92"/>
      <c r="L201" s="103"/>
      <c r="M201" s="92"/>
      <c r="N201" s="101"/>
      <c r="O201" s="93"/>
      <c r="Q201" s="61"/>
    </row>
    <row r="202" spans="1:17" s="55" customFormat="1" ht="20.25" customHeight="1" x14ac:dyDescent="0.2">
      <c r="A202" s="56">
        <v>49919</v>
      </c>
      <c r="B202" s="57">
        <f t="shared" si="15"/>
        <v>0</v>
      </c>
      <c r="C202" s="150"/>
      <c r="D202" s="58">
        <f t="shared" si="16"/>
        <v>0</v>
      </c>
      <c r="E202" s="59">
        <f t="shared" si="14"/>
        <v>0</v>
      </c>
      <c r="F202" s="58">
        <f t="shared" si="17"/>
        <v>0</v>
      </c>
      <c r="G202" s="60">
        <f>IF(AND(C202&lt;&gt;"",SUM(G$32:G201)&lt;E$23),$E$23/$E$28,0)</f>
        <v>0</v>
      </c>
      <c r="H202" s="58">
        <f t="shared" si="18"/>
        <v>0</v>
      </c>
      <c r="I202" s="58">
        <f t="shared" si="20"/>
        <v>0</v>
      </c>
      <c r="J202" s="92" t="str">
        <f t="shared" si="19"/>
        <v>2036–2037</v>
      </c>
      <c r="K202" s="92"/>
      <c r="L202" s="103"/>
      <c r="M202" s="92"/>
      <c r="N202" s="101"/>
      <c r="O202" s="93"/>
      <c r="Q202" s="61"/>
    </row>
    <row r="203" spans="1:17" s="55" customFormat="1" ht="20.25" customHeight="1" x14ac:dyDescent="0.2">
      <c r="A203" s="56">
        <v>49949</v>
      </c>
      <c r="B203" s="57">
        <f t="shared" si="15"/>
        <v>0</v>
      </c>
      <c r="C203" s="150"/>
      <c r="D203" s="58">
        <f t="shared" si="16"/>
        <v>0</v>
      </c>
      <c r="E203" s="59">
        <f t="shared" si="14"/>
        <v>0</v>
      </c>
      <c r="F203" s="58">
        <f t="shared" si="17"/>
        <v>0</v>
      </c>
      <c r="G203" s="60">
        <f>IF(AND(C203&lt;&gt;"",SUM(G$32:G202)&lt;E$23),$E$23/$E$28,0)</f>
        <v>0</v>
      </c>
      <c r="H203" s="58">
        <f t="shared" si="18"/>
        <v>0</v>
      </c>
      <c r="I203" s="58">
        <f t="shared" si="20"/>
        <v>0</v>
      </c>
      <c r="J203" s="92" t="str">
        <f t="shared" si="19"/>
        <v>2036–2037</v>
      </c>
      <c r="K203" s="92"/>
      <c r="L203" s="103"/>
      <c r="M203" s="92"/>
      <c r="N203" s="101"/>
      <c r="O203" s="93"/>
      <c r="Q203" s="61"/>
    </row>
    <row r="204" spans="1:17" s="55" customFormat="1" ht="20.25" customHeight="1" x14ac:dyDescent="0.2">
      <c r="A204" s="56">
        <v>49980</v>
      </c>
      <c r="B204" s="57">
        <f t="shared" si="15"/>
        <v>0</v>
      </c>
      <c r="C204" s="150"/>
      <c r="D204" s="58">
        <f t="shared" si="16"/>
        <v>0</v>
      </c>
      <c r="E204" s="59">
        <f t="shared" si="14"/>
        <v>0</v>
      </c>
      <c r="F204" s="58">
        <f t="shared" si="17"/>
        <v>0</v>
      </c>
      <c r="G204" s="60">
        <f>IF(AND(C204&lt;&gt;"",SUM(G$32:G203)&lt;E$23),$E$23/$E$28,0)</f>
        <v>0</v>
      </c>
      <c r="H204" s="58">
        <f t="shared" si="18"/>
        <v>0</v>
      </c>
      <c r="I204" s="58">
        <f t="shared" si="20"/>
        <v>0</v>
      </c>
      <c r="J204" s="92" t="str">
        <f t="shared" si="19"/>
        <v>2036–2037</v>
      </c>
      <c r="K204" s="92"/>
      <c r="L204" s="103"/>
      <c r="M204" s="92"/>
      <c r="N204" s="101"/>
      <c r="O204" s="93"/>
      <c r="Q204" s="61"/>
    </row>
    <row r="205" spans="1:17" s="55" customFormat="1" ht="20.25" customHeight="1" x14ac:dyDescent="0.2">
      <c r="A205" s="56">
        <v>50010</v>
      </c>
      <c r="B205" s="57">
        <f t="shared" si="15"/>
        <v>0</v>
      </c>
      <c r="C205" s="150"/>
      <c r="D205" s="58">
        <f t="shared" si="16"/>
        <v>0</v>
      </c>
      <c r="E205" s="59">
        <f t="shared" si="14"/>
        <v>0</v>
      </c>
      <c r="F205" s="58">
        <f t="shared" si="17"/>
        <v>0</v>
      </c>
      <c r="G205" s="60">
        <f>IF(AND(C205&lt;&gt;"",SUM(G$32:G204)&lt;E$23),$E$23/$E$28,0)</f>
        <v>0</v>
      </c>
      <c r="H205" s="58">
        <f t="shared" si="18"/>
        <v>0</v>
      </c>
      <c r="I205" s="58">
        <f t="shared" si="20"/>
        <v>0</v>
      </c>
      <c r="J205" s="92" t="str">
        <f t="shared" si="19"/>
        <v>2036–2037</v>
      </c>
      <c r="K205" s="92"/>
      <c r="L205" s="103"/>
      <c r="M205" s="92"/>
      <c r="N205" s="101"/>
      <c r="O205" s="93"/>
      <c r="Q205" s="61"/>
    </row>
    <row r="206" spans="1:17" s="55" customFormat="1" ht="20.25" customHeight="1" x14ac:dyDescent="0.2">
      <c r="A206" s="56">
        <v>50041</v>
      </c>
      <c r="B206" s="57">
        <f t="shared" si="15"/>
        <v>0</v>
      </c>
      <c r="C206" s="150"/>
      <c r="D206" s="58">
        <f t="shared" si="16"/>
        <v>0</v>
      </c>
      <c r="E206" s="59">
        <f t="shared" si="14"/>
        <v>0</v>
      </c>
      <c r="F206" s="58">
        <f t="shared" si="17"/>
        <v>0</v>
      </c>
      <c r="G206" s="60">
        <f>IF(AND(C206&lt;&gt;"",SUM(G$32:G205)&lt;E$23),$E$23/$E$28,0)</f>
        <v>0</v>
      </c>
      <c r="H206" s="58">
        <f t="shared" si="18"/>
        <v>0</v>
      </c>
      <c r="I206" s="58">
        <f t="shared" si="20"/>
        <v>0</v>
      </c>
      <c r="J206" s="92" t="str">
        <f t="shared" si="19"/>
        <v>2036–2037</v>
      </c>
      <c r="K206" s="92"/>
      <c r="L206" s="103"/>
      <c r="M206" s="92"/>
      <c r="N206" s="101"/>
      <c r="O206" s="93"/>
      <c r="Q206" s="61"/>
    </row>
    <row r="207" spans="1:17" s="55" customFormat="1" ht="20.25" customHeight="1" x14ac:dyDescent="0.2">
      <c r="A207" s="56">
        <v>50072</v>
      </c>
      <c r="B207" s="57">
        <f t="shared" si="15"/>
        <v>0</v>
      </c>
      <c r="C207" s="150"/>
      <c r="D207" s="58">
        <f t="shared" si="16"/>
        <v>0</v>
      </c>
      <c r="E207" s="59">
        <f t="shared" si="14"/>
        <v>0</v>
      </c>
      <c r="F207" s="58">
        <f t="shared" si="17"/>
        <v>0</v>
      </c>
      <c r="G207" s="60">
        <f>IF(AND(C207&lt;&gt;"",SUM(G$32:G206)&lt;E$23),$E$23/$E$28,0)</f>
        <v>0</v>
      </c>
      <c r="H207" s="58">
        <f t="shared" si="18"/>
        <v>0</v>
      </c>
      <c r="I207" s="58">
        <f t="shared" si="20"/>
        <v>0</v>
      </c>
      <c r="J207" s="92" t="str">
        <f t="shared" si="19"/>
        <v>2036–2037</v>
      </c>
      <c r="K207" s="92"/>
      <c r="L207" s="103"/>
      <c r="M207" s="92"/>
      <c r="N207" s="101"/>
      <c r="O207" s="93"/>
      <c r="Q207" s="61"/>
    </row>
    <row r="208" spans="1:17" s="55" customFormat="1" ht="20.25" customHeight="1" x14ac:dyDescent="0.2">
      <c r="A208" s="56">
        <v>50100</v>
      </c>
      <c r="B208" s="57">
        <f t="shared" si="15"/>
        <v>0</v>
      </c>
      <c r="C208" s="150"/>
      <c r="D208" s="58">
        <f t="shared" si="16"/>
        <v>0</v>
      </c>
      <c r="E208" s="59">
        <f t="shared" si="14"/>
        <v>0</v>
      </c>
      <c r="F208" s="58">
        <f t="shared" si="17"/>
        <v>0</v>
      </c>
      <c r="G208" s="60">
        <f>IF(AND(C208&lt;&gt;"",SUM(G$32:G207)&lt;E$23),$E$23/$E$28,0)</f>
        <v>0</v>
      </c>
      <c r="H208" s="58">
        <f t="shared" si="18"/>
        <v>0</v>
      </c>
      <c r="I208" s="58">
        <f t="shared" si="20"/>
        <v>0</v>
      </c>
      <c r="J208" s="92" t="str">
        <f t="shared" si="19"/>
        <v>2036–2037</v>
      </c>
      <c r="K208" s="92"/>
      <c r="L208" s="103"/>
      <c r="M208" s="92"/>
      <c r="N208" s="101"/>
      <c r="O208" s="93"/>
      <c r="Q208" s="61"/>
    </row>
    <row r="209" spans="1:17" s="55" customFormat="1" ht="20.25" customHeight="1" x14ac:dyDescent="0.2">
      <c r="A209" s="56">
        <v>50131</v>
      </c>
      <c r="B209" s="57">
        <f t="shared" si="15"/>
        <v>0</v>
      </c>
      <c r="C209" s="150"/>
      <c r="D209" s="58">
        <f t="shared" si="16"/>
        <v>0</v>
      </c>
      <c r="E209" s="59">
        <f t="shared" si="14"/>
        <v>0</v>
      </c>
      <c r="F209" s="58">
        <f t="shared" si="17"/>
        <v>0</v>
      </c>
      <c r="G209" s="60">
        <f>IF(AND(C209&lt;&gt;"",SUM(G$32:G208)&lt;E$23),$E$23/$E$28,0)</f>
        <v>0</v>
      </c>
      <c r="H209" s="58">
        <f t="shared" si="18"/>
        <v>0</v>
      </c>
      <c r="I209" s="58">
        <f t="shared" si="20"/>
        <v>0</v>
      </c>
      <c r="J209" s="92" t="str">
        <f t="shared" si="19"/>
        <v>2036–2037</v>
      </c>
      <c r="K209" s="92"/>
      <c r="L209" s="103"/>
      <c r="M209" s="92"/>
      <c r="N209" s="101"/>
      <c r="O209" s="93"/>
      <c r="Q209" s="61"/>
    </row>
    <row r="210" spans="1:17" s="55" customFormat="1" ht="20.25" customHeight="1" x14ac:dyDescent="0.2">
      <c r="A210" s="56">
        <v>50161</v>
      </c>
      <c r="B210" s="57">
        <f t="shared" si="15"/>
        <v>0</v>
      </c>
      <c r="C210" s="150"/>
      <c r="D210" s="58">
        <f t="shared" si="16"/>
        <v>0</v>
      </c>
      <c r="E210" s="59">
        <f t="shared" si="14"/>
        <v>0</v>
      </c>
      <c r="F210" s="58">
        <f t="shared" si="17"/>
        <v>0</v>
      </c>
      <c r="G210" s="60">
        <f>IF(AND(C210&lt;&gt;"",SUM(G$32:G209)&lt;E$23),$E$23/$E$28,0)</f>
        <v>0</v>
      </c>
      <c r="H210" s="58">
        <f t="shared" si="18"/>
        <v>0</v>
      </c>
      <c r="I210" s="58">
        <f t="shared" si="20"/>
        <v>0</v>
      </c>
      <c r="J210" s="92" t="str">
        <f t="shared" si="19"/>
        <v>2036–2037</v>
      </c>
      <c r="K210" s="92"/>
      <c r="L210" s="103"/>
      <c r="M210" s="92"/>
      <c r="N210" s="101"/>
      <c r="O210" s="93"/>
      <c r="Q210" s="61"/>
    </row>
    <row r="211" spans="1:17" s="55" customFormat="1" ht="20.25" customHeight="1" x14ac:dyDescent="0.2">
      <c r="A211" s="56">
        <v>50192</v>
      </c>
      <c r="B211" s="57">
        <f t="shared" si="15"/>
        <v>0</v>
      </c>
      <c r="C211" s="150"/>
      <c r="D211" s="58">
        <f t="shared" si="16"/>
        <v>0</v>
      </c>
      <c r="E211" s="59">
        <f t="shared" si="14"/>
        <v>0</v>
      </c>
      <c r="F211" s="58">
        <f t="shared" si="17"/>
        <v>0</v>
      </c>
      <c r="G211" s="60">
        <f>IF(AND(C211&lt;&gt;"",SUM(G$32:G210)&lt;E$23),$E$23/$E$28,0)</f>
        <v>0</v>
      </c>
      <c r="H211" s="58">
        <f t="shared" si="18"/>
        <v>0</v>
      </c>
      <c r="I211" s="58">
        <f t="shared" si="20"/>
        <v>0</v>
      </c>
      <c r="J211" s="92" t="str">
        <f t="shared" si="19"/>
        <v>2036–2037</v>
      </c>
      <c r="K211" s="92"/>
      <c r="L211" s="103"/>
      <c r="M211" s="92"/>
      <c r="N211" s="101"/>
      <c r="O211" s="93"/>
      <c r="Q211" s="61"/>
    </row>
    <row r="212" spans="1:17" s="55" customFormat="1" ht="20.25" customHeight="1" x14ac:dyDescent="0.2">
      <c r="A212" s="56">
        <v>50222</v>
      </c>
      <c r="B212" s="57">
        <f t="shared" si="15"/>
        <v>0</v>
      </c>
      <c r="C212" s="150"/>
      <c r="D212" s="58">
        <f t="shared" si="16"/>
        <v>0</v>
      </c>
      <c r="E212" s="59">
        <f t="shared" si="14"/>
        <v>0</v>
      </c>
      <c r="F212" s="58">
        <f t="shared" si="17"/>
        <v>0</v>
      </c>
      <c r="G212" s="60">
        <f>IF(AND(C212&lt;&gt;"",SUM(G$32:G211)&lt;E$23),$E$23/$E$28,0)</f>
        <v>0</v>
      </c>
      <c r="H212" s="58">
        <f t="shared" si="18"/>
        <v>0</v>
      </c>
      <c r="I212" s="58">
        <f t="shared" si="20"/>
        <v>0</v>
      </c>
      <c r="J212" s="92" t="str">
        <f t="shared" si="19"/>
        <v>2037–2038</v>
      </c>
      <c r="K212" s="92"/>
      <c r="L212" s="103"/>
      <c r="M212" s="92"/>
      <c r="N212" s="101"/>
      <c r="O212" s="93"/>
      <c r="Q212" s="61"/>
    </row>
    <row r="213" spans="1:17" s="55" customFormat="1" ht="20.25" customHeight="1" x14ac:dyDescent="0.2">
      <c r="A213" s="56">
        <v>50253</v>
      </c>
      <c r="B213" s="57">
        <f t="shared" si="15"/>
        <v>0</v>
      </c>
      <c r="C213" s="150"/>
      <c r="D213" s="58">
        <f t="shared" si="16"/>
        <v>0</v>
      </c>
      <c r="E213" s="59">
        <f t="shared" si="14"/>
        <v>0</v>
      </c>
      <c r="F213" s="58">
        <f t="shared" si="17"/>
        <v>0</v>
      </c>
      <c r="G213" s="60">
        <f>IF(AND(C213&lt;&gt;"",SUM(G$32:G212)&lt;E$23),$E$23/$E$28,0)</f>
        <v>0</v>
      </c>
      <c r="H213" s="58">
        <f t="shared" si="18"/>
        <v>0</v>
      </c>
      <c r="I213" s="58">
        <f t="shared" si="20"/>
        <v>0</v>
      </c>
      <c r="J213" s="92" t="str">
        <f t="shared" si="19"/>
        <v>2037–2038</v>
      </c>
      <c r="K213" s="92"/>
      <c r="L213" s="103"/>
      <c r="M213" s="92"/>
      <c r="N213" s="101"/>
      <c r="O213" s="93"/>
      <c r="Q213" s="61"/>
    </row>
    <row r="214" spans="1:17" s="55" customFormat="1" ht="20.25" customHeight="1" x14ac:dyDescent="0.2">
      <c r="A214" s="56">
        <v>50284</v>
      </c>
      <c r="B214" s="57">
        <f t="shared" si="15"/>
        <v>0</v>
      </c>
      <c r="C214" s="150"/>
      <c r="D214" s="58">
        <f t="shared" si="16"/>
        <v>0</v>
      </c>
      <c r="E214" s="59">
        <f t="shared" si="14"/>
        <v>0</v>
      </c>
      <c r="F214" s="58">
        <f t="shared" si="17"/>
        <v>0</v>
      </c>
      <c r="G214" s="60">
        <f>IF(AND(C214&lt;&gt;"",SUM(G$32:G213)&lt;E$23),$E$23/$E$28,0)</f>
        <v>0</v>
      </c>
      <c r="H214" s="58">
        <f t="shared" si="18"/>
        <v>0</v>
      </c>
      <c r="I214" s="58">
        <f t="shared" si="20"/>
        <v>0</v>
      </c>
      <c r="J214" s="92" t="str">
        <f t="shared" si="19"/>
        <v>2037–2038</v>
      </c>
      <c r="K214" s="92"/>
      <c r="L214" s="103"/>
      <c r="M214" s="92"/>
      <c r="N214" s="101"/>
      <c r="O214" s="93"/>
      <c r="Q214" s="61"/>
    </row>
    <row r="215" spans="1:17" s="55" customFormat="1" ht="20.25" customHeight="1" x14ac:dyDescent="0.2">
      <c r="A215" s="56">
        <v>50314</v>
      </c>
      <c r="B215" s="57">
        <f t="shared" si="15"/>
        <v>0</v>
      </c>
      <c r="C215" s="150"/>
      <c r="D215" s="58">
        <f t="shared" si="16"/>
        <v>0</v>
      </c>
      <c r="E215" s="59">
        <f t="shared" si="14"/>
        <v>0</v>
      </c>
      <c r="F215" s="58">
        <f t="shared" si="17"/>
        <v>0</v>
      </c>
      <c r="G215" s="60">
        <f>IF(AND(C215&lt;&gt;"",SUM(G$32:G214)&lt;E$23),$E$23/$E$28,0)</f>
        <v>0</v>
      </c>
      <c r="H215" s="58">
        <f t="shared" si="18"/>
        <v>0</v>
      </c>
      <c r="I215" s="58">
        <f t="shared" si="20"/>
        <v>0</v>
      </c>
      <c r="J215" s="92" t="str">
        <f t="shared" si="19"/>
        <v>2037–2038</v>
      </c>
      <c r="K215" s="92"/>
      <c r="L215" s="103"/>
      <c r="M215" s="92"/>
      <c r="N215" s="101"/>
      <c r="O215" s="93"/>
      <c r="Q215" s="61"/>
    </row>
    <row r="216" spans="1:17" s="55" customFormat="1" ht="20.25" customHeight="1" x14ac:dyDescent="0.2">
      <c r="A216" s="56">
        <v>50345</v>
      </c>
      <c r="B216" s="57">
        <f t="shared" si="15"/>
        <v>0</v>
      </c>
      <c r="C216" s="150"/>
      <c r="D216" s="58">
        <f t="shared" si="16"/>
        <v>0</v>
      </c>
      <c r="E216" s="59">
        <f t="shared" si="14"/>
        <v>0</v>
      </c>
      <c r="F216" s="58">
        <f t="shared" si="17"/>
        <v>0</v>
      </c>
      <c r="G216" s="60">
        <f>IF(AND(C216&lt;&gt;"",SUM(G$32:G215)&lt;E$23),$E$23/$E$28,0)</f>
        <v>0</v>
      </c>
      <c r="H216" s="58">
        <f t="shared" si="18"/>
        <v>0</v>
      </c>
      <c r="I216" s="58">
        <f t="shared" si="20"/>
        <v>0</v>
      </c>
      <c r="J216" s="92" t="str">
        <f t="shared" si="19"/>
        <v>2037–2038</v>
      </c>
      <c r="K216" s="92"/>
      <c r="L216" s="103"/>
      <c r="M216" s="92"/>
      <c r="N216" s="101"/>
      <c r="O216" s="93"/>
      <c r="Q216" s="61"/>
    </row>
    <row r="217" spans="1:17" s="55" customFormat="1" ht="20.25" customHeight="1" x14ac:dyDescent="0.2">
      <c r="A217" s="56">
        <v>50375</v>
      </c>
      <c r="B217" s="57">
        <f t="shared" si="15"/>
        <v>0</v>
      </c>
      <c r="C217" s="150"/>
      <c r="D217" s="58">
        <f t="shared" si="16"/>
        <v>0</v>
      </c>
      <c r="E217" s="59">
        <f t="shared" si="14"/>
        <v>0</v>
      </c>
      <c r="F217" s="58">
        <f t="shared" si="17"/>
        <v>0</v>
      </c>
      <c r="G217" s="60">
        <f>IF(AND(C217&lt;&gt;"",SUM(G$32:G216)&lt;E$23),$E$23/$E$28,0)</f>
        <v>0</v>
      </c>
      <c r="H217" s="58">
        <f t="shared" si="18"/>
        <v>0</v>
      </c>
      <c r="I217" s="58">
        <f t="shared" si="20"/>
        <v>0</v>
      </c>
      <c r="J217" s="92" t="str">
        <f t="shared" si="19"/>
        <v>2037–2038</v>
      </c>
      <c r="K217" s="92"/>
      <c r="L217" s="103"/>
      <c r="M217" s="92"/>
      <c r="N217" s="101"/>
      <c r="O217" s="93"/>
      <c r="Q217" s="61"/>
    </row>
    <row r="218" spans="1:17" s="55" customFormat="1" ht="20.25" customHeight="1" x14ac:dyDescent="0.2">
      <c r="A218" s="56">
        <v>50406</v>
      </c>
      <c r="B218" s="57">
        <f t="shared" si="15"/>
        <v>0</v>
      </c>
      <c r="C218" s="150"/>
      <c r="D218" s="58">
        <f t="shared" si="16"/>
        <v>0</v>
      </c>
      <c r="E218" s="59">
        <f t="shared" si="14"/>
        <v>0</v>
      </c>
      <c r="F218" s="58">
        <f t="shared" si="17"/>
        <v>0</v>
      </c>
      <c r="G218" s="60">
        <f>IF(AND(C218&lt;&gt;"",SUM(G$32:G217)&lt;E$23),$E$23/$E$28,0)</f>
        <v>0</v>
      </c>
      <c r="H218" s="58">
        <f t="shared" si="18"/>
        <v>0</v>
      </c>
      <c r="I218" s="58">
        <f t="shared" si="20"/>
        <v>0</v>
      </c>
      <c r="J218" s="92" t="str">
        <f t="shared" si="19"/>
        <v>2037–2038</v>
      </c>
      <c r="K218" s="92"/>
      <c r="L218" s="103"/>
      <c r="M218" s="92"/>
      <c r="N218" s="101"/>
      <c r="O218" s="93"/>
      <c r="Q218" s="61"/>
    </row>
    <row r="219" spans="1:17" s="55" customFormat="1" ht="20.25" customHeight="1" x14ac:dyDescent="0.2">
      <c r="A219" s="56">
        <v>50437</v>
      </c>
      <c r="B219" s="57">
        <f t="shared" si="15"/>
        <v>0</v>
      </c>
      <c r="C219" s="150"/>
      <c r="D219" s="58">
        <f t="shared" si="16"/>
        <v>0</v>
      </c>
      <c r="E219" s="59">
        <f t="shared" si="14"/>
        <v>0</v>
      </c>
      <c r="F219" s="58">
        <f t="shared" si="17"/>
        <v>0</v>
      </c>
      <c r="G219" s="60">
        <f>IF(AND(C219&lt;&gt;"",SUM(G$32:G218)&lt;E$23),$E$23/$E$28,0)</f>
        <v>0</v>
      </c>
      <c r="H219" s="58">
        <f t="shared" si="18"/>
        <v>0</v>
      </c>
      <c r="I219" s="58">
        <f t="shared" si="20"/>
        <v>0</v>
      </c>
      <c r="J219" s="92" t="str">
        <f t="shared" si="19"/>
        <v>2037–2038</v>
      </c>
      <c r="K219" s="92"/>
      <c r="L219" s="103"/>
      <c r="M219" s="92"/>
      <c r="N219" s="101"/>
      <c r="O219" s="93"/>
      <c r="Q219" s="61"/>
    </row>
    <row r="220" spans="1:17" s="55" customFormat="1" ht="20.25" customHeight="1" x14ac:dyDescent="0.2">
      <c r="A220" s="56">
        <v>50465</v>
      </c>
      <c r="B220" s="57">
        <f t="shared" si="15"/>
        <v>0</v>
      </c>
      <c r="C220" s="150"/>
      <c r="D220" s="58">
        <f t="shared" si="16"/>
        <v>0</v>
      </c>
      <c r="E220" s="59">
        <f t="shared" si="14"/>
        <v>0</v>
      </c>
      <c r="F220" s="58">
        <f t="shared" si="17"/>
        <v>0</v>
      </c>
      <c r="G220" s="60">
        <f>IF(AND(C220&lt;&gt;"",SUM(G$32:G219)&lt;E$23),$E$23/$E$28,0)</f>
        <v>0</v>
      </c>
      <c r="H220" s="58">
        <f t="shared" si="18"/>
        <v>0</v>
      </c>
      <c r="I220" s="58">
        <f t="shared" si="20"/>
        <v>0</v>
      </c>
      <c r="J220" s="92" t="str">
        <f t="shared" si="19"/>
        <v>2037–2038</v>
      </c>
      <c r="K220" s="92"/>
      <c r="L220" s="103"/>
      <c r="M220" s="92"/>
      <c r="N220" s="101"/>
      <c r="O220" s="93"/>
      <c r="Q220" s="61"/>
    </row>
    <row r="221" spans="1:17" s="55" customFormat="1" ht="20.25" customHeight="1" x14ac:dyDescent="0.2">
      <c r="A221" s="56">
        <v>50496</v>
      </c>
      <c r="B221" s="57">
        <f t="shared" si="15"/>
        <v>0</v>
      </c>
      <c r="C221" s="150"/>
      <c r="D221" s="58">
        <f t="shared" si="16"/>
        <v>0</v>
      </c>
      <c r="E221" s="59">
        <f t="shared" si="14"/>
        <v>0</v>
      </c>
      <c r="F221" s="58">
        <f t="shared" si="17"/>
        <v>0</v>
      </c>
      <c r="G221" s="60">
        <f>IF(AND(C221&lt;&gt;"",SUM(G$32:G220)&lt;E$23),$E$23/$E$28,0)</f>
        <v>0</v>
      </c>
      <c r="H221" s="58">
        <f t="shared" si="18"/>
        <v>0</v>
      </c>
      <c r="I221" s="58">
        <f t="shared" si="20"/>
        <v>0</v>
      </c>
      <c r="J221" s="92" t="str">
        <f t="shared" si="19"/>
        <v>2037–2038</v>
      </c>
      <c r="K221" s="92"/>
      <c r="L221" s="103"/>
      <c r="M221" s="92"/>
      <c r="N221" s="101"/>
      <c r="O221" s="93"/>
      <c r="Q221" s="61"/>
    </row>
    <row r="222" spans="1:17" s="55" customFormat="1" ht="20.25" customHeight="1" x14ac:dyDescent="0.2">
      <c r="A222" s="56">
        <v>50526</v>
      </c>
      <c r="B222" s="57">
        <f t="shared" si="15"/>
        <v>0</v>
      </c>
      <c r="C222" s="150"/>
      <c r="D222" s="58">
        <f t="shared" si="16"/>
        <v>0</v>
      </c>
      <c r="E222" s="59">
        <f t="shared" si="14"/>
        <v>0</v>
      </c>
      <c r="F222" s="58">
        <f t="shared" si="17"/>
        <v>0</v>
      </c>
      <c r="G222" s="60">
        <f>IF(AND(C222&lt;&gt;"",SUM(G$32:G221)&lt;E$23),$E$23/$E$28,0)</f>
        <v>0</v>
      </c>
      <c r="H222" s="58">
        <f t="shared" si="18"/>
        <v>0</v>
      </c>
      <c r="I222" s="58">
        <f t="shared" si="20"/>
        <v>0</v>
      </c>
      <c r="J222" s="92" t="str">
        <f t="shared" si="19"/>
        <v>2037–2038</v>
      </c>
      <c r="K222" s="92"/>
      <c r="L222" s="103"/>
      <c r="M222" s="92"/>
      <c r="N222" s="101"/>
      <c r="O222" s="93"/>
      <c r="Q222" s="61"/>
    </row>
    <row r="223" spans="1:17" s="55" customFormat="1" ht="20.25" customHeight="1" x14ac:dyDescent="0.2">
      <c r="A223" s="56">
        <v>50557</v>
      </c>
      <c r="B223" s="57">
        <f t="shared" si="15"/>
        <v>0</v>
      </c>
      <c r="C223" s="150"/>
      <c r="D223" s="58">
        <f t="shared" si="16"/>
        <v>0</v>
      </c>
      <c r="E223" s="59">
        <f t="shared" si="14"/>
        <v>0</v>
      </c>
      <c r="F223" s="58">
        <f t="shared" si="17"/>
        <v>0</v>
      </c>
      <c r="G223" s="60">
        <f>IF(AND(C223&lt;&gt;"",SUM(G$32:G222)&lt;E$23),$E$23/$E$28,0)</f>
        <v>0</v>
      </c>
      <c r="H223" s="58">
        <f t="shared" si="18"/>
        <v>0</v>
      </c>
      <c r="I223" s="58">
        <f t="shared" si="20"/>
        <v>0</v>
      </c>
      <c r="J223" s="92" t="str">
        <f t="shared" si="19"/>
        <v>2037–2038</v>
      </c>
      <c r="K223" s="92"/>
      <c r="L223" s="103"/>
      <c r="M223" s="92"/>
      <c r="N223" s="101"/>
      <c r="O223" s="93"/>
      <c r="Q223" s="61"/>
    </row>
    <row r="224" spans="1:17" s="55" customFormat="1" ht="20.25" customHeight="1" x14ac:dyDescent="0.2">
      <c r="A224" s="56">
        <v>50587</v>
      </c>
      <c r="B224" s="57">
        <f t="shared" si="15"/>
        <v>0</v>
      </c>
      <c r="C224" s="150"/>
      <c r="D224" s="58">
        <f t="shared" si="16"/>
        <v>0</v>
      </c>
      <c r="E224" s="59">
        <f t="shared" ref="E224:E287" si="21">C224-D224</f>
        <v>0</v>
      </c>
      <c r="F224" s="58">
        <f t="shared" si="17"/>
        <v>0</v>
      </c>
      <c r="G224" s="60">
        <f>IF(AND(C224&lt;&gt;"",SUM(G$32:G223)&lt;E$23),$E$23/$E$28,0)</f>
        <v>0</v>
      </c>
      <c r="H224" s="58">
        <f t="shared" si="18"/>
        <v>0</v>
      </c>
      <c r="I224" s="58">
        <f t="shared" si="20"/>
        <v>0</v>
      </c>
      <c r="J224" s="92" t="str">
        <f t="shared" si="19"/>
        <v>2038–2039</v>
      </c>
      <c r="K224" s="92"/>
      <c r="L224" s="103"/>
      <c r="M224" s="92"/>
      <c r="N224" s="101"/>
      <c r="O224" s="93"/>
      <c r="Q224" s="61"/>
    </row>
    <row r="225" spans="1:17" s="55" customFormat="1" ht="20.25" customHeight="1" x14ac:dyDescent="0.2">
      <c r="A225" s="56">
        <v>50618</v>
      </c>
      <c r="B225" s="57">
        <f t="shared" ref="B225:B288" si="22">IF(C225&gt;0,C225*-1,C225)</f>
        <v>0</v>
      </c>
      <c r="C225" s="150"/>
      <c r="D225" s="58">
        <f t="shared" ref="D225:D288" si="23">IF(C225="",0,IF($E$14="Beginning",IF(C224&lt;&gt;"",$F224*$E$7/12,0),IF(C224&lt;&gt;"",$F224*$E$7/12,$E$21*$E$7/12)))</f>
        <v>0</v>
      </c>
      <c r="E225" s="59">
        <f t="shared" si="21"/>
        <v>0</v>
      </c>
      <c r="F225" s="58">
        <f t="shared" ref="F225:F288" si="24">IF(C225="",0,IF(C224="",$E$21-E225,IF(C225&lt;&gt;"",F224-E225)))</f>
        <v>0</v>
      </c>
      <c r="G225" s="60">
        <f>IF(AND(C225&lt;&gt;"",SUM(G$32:G224)&lt;E$23),$E$23/$E$28,0)</f>
        <v>0</v>
      </c>
      <c r="H225" s="58">
        <f t="shared" ref="H225:H288" si="25">IF(C225&lt;&gt;"",G225+H224,0)</f>
        <v>0</v>
      </c>
      <c r="I225" s="58">
        <f t="shared" si="20"/>
        <v>0</v>
      </c>
      <c r="J225" s="92" t="str">
        <f t="shared" ref="J225:J288" si="26">IF(OR(MONTH(A225)=1,MONTH(A225)=2,MONTH(A225)=3,MONTH(A225)=4,MONTH(A225)=5,MONTH(A225)=6),YEAR(A225)-1&amp;"–"&amp;YEAR(A225),YEAR(A225)&amp;"–"&amp;YEAR(A225)+1)</f>
        <v>2038–2039</v>
      </c>
      <c r="K225" s="92"/>
      <c r="L225" s="103"/>
      <c r="M225" s="92"/>
      <c r="N225" s="101"/>
      <c r="O225" s="93"/>
      <c r="Q225" s="61"/>
    </row>
    <row r="226" spans="1:17" s="55" customFormat="1" ht="20.25" customHeight="1" x14ac:dyDescent="0.2">
      <c r="A226" s="56">
        <v>50649</v>
      </c>
      <c r="B226" s="57">
        <f t="shared" si="22"/>
        <v>0</v>
      </c>
      <c r="C226" s="150"/>
      <c r="D226" s="58">
        <f t="shared" si="23"/>
        <v>0</v>
      </c>
      <c r="E226" s="59">
        <f t="shared" si="21"/>
        <v>0</v>
      </c>
      <c r="F226" s="58">
        <f t="shared" si="24"/>
        <v>0</v>
      </c>
      <c r="G226" s="60">
        <f>IF(AND(C226&lt;&gt;"",SUM(G$32:G225)&lt;E$23),$E$23/$E$28,0)</f>
        <v>0</v>
      </c>
      <c r="H226" s="58">
        <f t="shared" si="25"/>
        <v>0</v>
      </c>
      <c r="I226" s="58">
        <f t="shared" si="20"/>
        <v>0</v>
      </c>
      <c r="J226" s="92" t="str">
        <f t="shared" si="26"/>
        <v>2038–2039</v>
      </c>
      <c r="K226" s="92"/>
      <c r="L226" s="103"/>
      <c r="M226" s="92"/>
      <c r="N226" s="101"/>
      <c r="O226" s="93"/>
      <c r="Q226" s="61"/>
    </row>
    <row r="227" spans="1:17" s="55" customFormat="1" ht="20.25" customHeight="1" x14ac:dyDescent="0.2">
      <c r="A227" s="56">
        <v>50679</v>
      </c>
      <c r="B227" s="57">
        <f t="shared" si="22"/>
        <v>0</v>
      </c>
      <c r="C227" s="150"/>
      <c r="D227" s="58">
        <f t="shared" si="23"/>
        <v>0</v>
      </c>
      <c r="E227" s="59">
        <f t="shared" si="21"/>
        <v>0</v>
      </c>
      <c r="F227" s="58">
        <f t="shared" si="24"/>
        <v>0</v>
      </c>
      <c r="G227" s="60">
        <f>IF(AND(C227&lt;&gt;"",SUM(G$32:G226)&lt;E$23),$E$23/$E$28,0)</f>
        <v>0</v>
      </c>
      <c r="H227" s="58">
        <f t="shared" si="25"/>
        <v>0</v>
      </c>
      <c r="I227" s="58">
        <f t="shared" ref="I227:I290" si="27">IF(C227&lt;&gt;"",$E$23-H227,0)</f>
        <v>0</v>
      </c>
      <c r="J227" s="92" t="str">
        <f t="shared" si="26"/>
        <v>2038–2039</v>
      </c>
      <c r="K227" s="92"/>
      <c r="L227" s="103"/>
      <c r="M227" s="92"/>
      <c r="N227" s="101"/>
      <c r="O227" s="93"/>
      <c r="Q227" s="61"/>
    </row>
    <row r="228" spans="1:17" s="55" customFormat="1" ht="20.25" customHeight="1" x14ac:dyDescent="0.2">
      <c r="A228" s="56">
        <v>50710</v>
      </c>
      <c r="B228" s="57">
        <f t="shared" si="22"/>
        <v>0</v>
      </c>
      <c r="C228" s="150"/>
      <c r="D228" s="58">
        <f t="shared" si="23"/>
        <v>0</v>
      </c>
      <c r="E228" s="59">
        <f t="shared" si="21"/>
        <v>0</v>
      </c>
      <c r="F228" s="58">
        <f t="shared" si="24"/>
        <v>0</v>
      </c>
      <c r="G228" s="60">
        <f>IF(AND(C228&lt;&gt;"",SUM(G$32:G227)&lt;E$23),$E$23/$E$28,0)</f>
        <v>0</v>
      </c>
      <c r="H228" s="58">
        <f t="shared" si="25"/>
        <v>0</v>
      </c>
      <c r="I228" s="58">
        <f t="shared" si="27"/>
        <v>0</v>
      </c>
      <c r="J228" s="92" t="str">
        <f t="shared" si="26"/>
        <v>2038–2039</v>
      </c>
      <c r="K228" s="92"/>
      <c r="L228" s="103"/>
      <c r="M228" s="92"/>
      <c r="N228" s="101"/>
      <c r="O228" s="93"/>
      <c r="Q228" s="61"/>
    </row>
    <row r="229" spans="1:17" s="55" customFormat="1" ht="20.25" customHeight="1" x14ac:dyDescent="0.2">
      <c r="A229" s="56">
        <v>50740</v>
      </c>
      <c r="B229" s="57">
        <f t="shared" si="22"/>
        <v>0</v>
      </c>
      <c r="C229" s="150"/>
      <c r="D229" s="58">
        <f t="shared" si="23"/>
        <v>0</v>
      </c>
      <c r="E229" s="59">
        <f t="shared" si="21"/>
        <v>0</v>
      </c>
      <c r="F229" s="58">
        <f t="shared" si="24"/>
        <v>0</v>
      </c>
      <c r="G229" s="60">
        <f>IF(AND(C229&lt;&gt;"",SUM(G$32:G228)&lt;E$23),$E$23/$E$28,0)</f>
        <v>0</v>
      </c>
      <c r="H229" s="58">
        <f t="shared" si="25"/>
        <v>0</v>
      </c>
      <c r="I229" s="58">
        <f t="shared" si="27"/>
        <v>0</v>
      </c>
      <c r="J229" s="92" t="str">
        <f t="shared" si="26"/>
        <v>2038–2039</v>
      </c>
      <c r="K229" s="92"/>
      <c r="L229" s="103"/>
      <c r="M229" s="92"/>
      <c r="N229" s="101"/>
      <c r="O229" s="93"/>
      <c r="Q229" s="61"/>
    </row>
    <row r="230" spans="1:17" s="55" customFormat="1" ht="20.25" customHeight="1" x14ac:dyDescent="0.2">
      <c r="A230" s="56">
        <v>50771</v>
      </c>
      <c r="B230" s="57">
        <f t="shared" si="22"/>
        <v>0</v>
      </c>
      <c r="C230" s="150"/>
      <c r="D230" s="58">
        <f t="shared" si="23"/>
        <v>0</v>
      </c>
      <c r="E230" s="59">
        <f t="shared" si="21"/>
        <v>0</v>
      </c>
      <c r="F230" s="58">
        <f t="shared" si="24"/>
        <v>0</v>
      </c>
      <c r="G230" s="60">
        <f>IF(AND(C230&lt;&gt;"",SUM(G$32:G229)&lt;E$23),$E$23/$E$28,0)</f>
        <v>0</v>
      </c>
      <c r="H230" s="58">
        <f t="shared" si="25"/>
        <v>0</v>
      </c>
      <c r="I230" s="58">
        <f t="shared" si="27"/>
        <v>0</v>
      </c>
      <c r="J230" s="92" t="str">
        <f t="shared" si="26"/>
        <v>2038–2039</v>
      </c>
      <c r="K230" s="92"/>
      <c r="L230" s="103"/>
      <c r="M230" s="92"/>
      <c r="N230" s="101"/>
      <c r="O230" s="93"/>
      <c r="Q230" s="61"/>
    </row>
    <row r="231" spans="1:17" s="55" customFormat="1" ht="20.25" customHeight="1" x14ac:dyDescent="0.2">
      <c r="A231" s="56">
        <v>50802</v>
      </c>
      <c r="B231" s="57">
        <f t="shared" si="22"/>
        <v>0</v>
      </c>
      <c r="C231" s="150"/>
      <c r="D231" s="58">
        <f t="shared" si="23"/>
        <v>0</v>
      </c>
      <c r="E231" s="59">
        <f t="shared" si="21"/>
        <v>0</v>
      </c>
      <c r="F231" s="58">
        <f t="shared" si="24"/>
        <v>0</v>
      </c>
      <c r="G231" s="60">
        <f>IF(AND(C231&lt;&gt;"",SUM(G$32:G230)&lt;E$23),$E$23/$E$28,0)</f>
        <v>0</v>
      </c>
      <c r="H231" s="58">
        <f t="shared" si="25"/>
        <v>0</v>
      </c>
      <c r="I231" s="58">
        <f t="shared" si="27"/>
        <v>0</v>
      </c>
      <c r="J231" s="92" t="str">
        <f t="shared" si="26"/>
        <v>2038–2039</v>
      </c>
      <c r="K231" s="92"/>
      <c r="L231" s="103"/>
      <c r="M231" s="92"/>
      <c r="N231" s="101"/>
      <c r="O231" s="93"/>
      <c r="Q231" s="61"/>
    </row>
    <row r="232" spans="1:17" s="55" customFormat="1" ht="20.25" customHeight="1" x14ac:dyDescent="0.2">
      <c r="A232" s="56">
        <v>50830</v>
      </c>
      <c r="B232" s="57">
        <f t="shared" si="22"/>
        <v>0</v>
      </c>
      <c r="C232" s="150"/>
      <c r="D232" s="58">
        <f t="shared" si="23"/>
        <v>0</v>
      </c>
      <c r="E232" s="59">
        <f t="shared" si="21"/>
        <v>0</v>
      </c>
      <c r="F232" s="58">
        <f t="shared" si="24"/>
        <v>0</v>
      </c>
      <c r="G232" s="60">
        <f>IF(AND(C232&lt;&gt;"",SUM(G$32:G231)&lt;E$23),$E$23/$E$28,0)</f>
        <v>0</v>
      </c>
      <c r="H232" s="58">
        <f t="shared" si="25"/>
        <v>0</v>
      </c>
      <c r="I232" s="58">
        <f t="shared" si="27"/>
        <v>0</v>
      </c>
      <c r="J232" s="92" t="str">
        <f t="shared" si="26"/>
        <v>2038–2039</v>
      </c>
      <c r="K232" s="92"/>
      <c r="L232" s="103"/>
      <c r="M232" s="92"/>
      <c r="N232" s="101"/>
      <c r="O232" s="93"/>
      <c r="Q232" s="61"/>
    </row>
    <row r="233" spans="1:17" s="55" customFormat="1" ht="20.25" customHeight="1" x14ac:dyDescent="0.2">
      <c r="A233" s="56">
        <v>50861</v>
      </c>
      <c r="B233" s="57">
        <f t="shared" si="22"/>
        <v>0</v>
      </c>
      <c r="C233" s="150"/>
      <c r="D233" s="58">
        <f t="shared" si="23"/>
        <v>0</v>
      </c>
      <c r="E233" s="59">
        <f t="shared" si="21"/>
        <v>0</v>
      </c>
      <c r="F233" s="58">
        <f t="shared" si="24"/>
        <v>0</v>
      </c>
      <c r="G233" s="60">
        <f>IF(AND(C233&lt;&gt;"",SUM(G$32:G232)&lt;E$23),$E$23/$E$28,0)</f>
        <v>0</v>
      </c>
      <c r="H233" s="58">
        <f t="shared" si="25"/>
        <v>0</v>
      </c>
      <c r="I233" s="58">
        <f t="shared" si="27"/>
        <v>0</v>
      </c>
      <c r="J233" s="92" t="str">
        <f t="shared" si="26"/>
        <v>2038–2039</v>
      </c>
      <c r="K233" s="92"/>
      <c r="L233" s="103"/>
      <c r="M233" s="92"/>
      <c r="N233" s="101"/>
      <c r="O233" s="93"/>
      <c r="Q233" s="61"/>
    </row>
    <row r="234" spans="1:17" s="55" customFormat="1" ht="20.25" customHeight="1" x14ac:dyDescent="0.2">
      <c r="A234" s="56">
        <v>50891</v>
      </c>
      <c r="B234" s="57">
        <f t="shared" si="22"/>
        <v>0</v>
      </c>
      <c r="C234" s="150"/>
      <c r="D234" s="58">
        <f t="shared" si="23"/>
        <v>0</v>
      </c>
      <c r="E234" s="59">
        <f t="shared" si="21"/>
        <v>0</v>
      </c>
      <c r="F234" s="58">
        <f t="shared" si="24"/>
        <v>0</v>
      </c>
      <c r="G234" s="60">
        <f>IF(AND(C234&lt;&gt;"",SUM(G$32:G233)&lt;E$23),$E$23/$E$28,0)</f>
        <v>0</v>
      </c>
      <c r="H234" s="58">
        <f t="shared" si="25"/>
        <v>0</v>
      </c>
      <c r="I234" s="58">
        <f t="shared" si="27"/>
        <v>0</v>
      </c>
      <c r="J234" s="92" t="str">
        <f t="shared" si="26"/>
        <v>2038–2039</v>
      </c>
      <c r="K234" s="92"/>
      <c r="L234" s="103"/>
      <c r="M234" s="92"/>
      <c r="N234" s="101"/>
      <c r="O234" s="93"/>
      <c r="Q234" s="61"/>
    </row>
    <row r="235" spans="1:17" s="55" customFormat="1" ht="20.25" customHeight="1" x14ac:dyDescent="0.2">
      <c r="A235" s="56">
        <v>50922</v>
      </c>
      <c r="B235" s="57">
        <f t="shared" si="22"/>
        <v>0</v>
      </c>
      <c r="C235" s="150"/>
      <c r="D235" s="58">
        <f t="shared" si="23"/>
        <v>0</v>
      </c>
      <c r="E235" s="59">
        <f t="shared" si="21"/>
        <v>0</v>
      </c>
      <c r="F235" s="58">
        <f t="shared" si="24"/>
        <v>0</v>
      </c>
      <c r="G235" s="60">
        <f>IF(AND(C235&lt;&gt;"",SUM(G$32:G234)&lt;E$23),$E$23/$E$28,0)</f>
        <v>0</v>
      </c>
      <c r="H235" s="58">
        <f t="shared" si="25"/>
        <v>0</v>
      </c>
      <c r="I235" s="58">
        <f t="shared" si="27"/>
        <v>0</v>
      </c>
      <c r="J235" s="92" t="str">
        <f t="shared" si="26"/>
        <v>2038–2039</v>
      </c>
      <c r="K235" s="92"/>
      <c r="L235" s="103"/>
      <c r="M235" s="92"/>
      <c r="N235" s="101"/>
      <c r="O235" s="93"/>
      <c r="Q235" s="61"/>
    </row>
    <row r="236" spans="1:17" s="55" customFormat="1" ht="20.25" customHeight="1" x14ac:dyDescent="0.2">
      <c r="A236" s="56">
        <v>50952</v>
      </c>
      <c r="B236" s="57">
        <f t="shared" si="22"/>
        <v>0</v>
      </c>
      <c r="C236" s="150"/>
      <c r="D236" s="58">
        <f t="shared" si="23"/>
        <v>0</v>
      </c>
      <c r="E236" s="59">
        <f t="shared" si="21"/>
        <v>0</v>
      </c>
      <c r="F236" s="58">
        <f t="shared" si="24"/>
        <v>0</v>
      </c>
      <c r="G236" s="60">
        <f>IF(AND(C236&lt;&gt;"",SUM(G$32:G235)&lt;E$23),$E$23/$E$28,0)</f>
        <v>0</v>
      </c>
      <c r="H236" s="58">
        <f t="shared" si="25"/>
        <v>0</v>
      </c>
      <c r="I236" s="58">
        <f t="shared" si="27"/>
        <v>0</v>
      </c>
      <c r="J236" s="92" t="str">
        <f t="shared" si="26"/>
        <v>2039–2040</v>
      </c>
      <c r="K236" s="92"/>
      <c r="L236" s="103"/>
      <c r="M236" s="92"/>
      <c r="N236" s="101"/>
      <c r="O236" s="93"/>
      <c r="Q236" s="61"/>
    </row>
    <row r="237" spans="1:17" s="55" customFormat="1" ht="20.25" customHeight="1" x14ac:dyDescent="0.2">
      <c r="A237" s="56">
        <v>50983</v>
      </c>
      <c r="B237" s="57">
        <f t="shared" si="22"/>
        <v>0</v>
      </c>
      <c r="C237" s="150"/>
      <c r="D237" s="58">
        <f t="shared" si="23"/>
        <v>0</v>
      </c>
      <c r="E237" s="59">
        <f t="shared" si="21"/>
        <v>0</v>
      </c>
      <c r="F237" s="58">
        <f t="shared" si="24"/>
        <v>0</v>
      </c>
      <c r="G237" s="60">
        <f>IF(AND(C237&lt;&gt;"",SUM(G$32:G236)&lt;E$23),$E$23/$E$28,0)</f>
        <v>0</v>
      </c>
      <c r="H237" s="58">
        <f t="shared" si="25"/>
        <v>0</v>
      </c>
      <c r="I237" s="58">
        <f t="shared" si="27"/>
        <v>0</v>
      </c>
      <c r="J237" s="92" t="str">
        <f t="shared" si="26"/>
        <v>2039–2040</v>
      </c>
      <c r="K237" s="92"/>
      <c r="L237" s="103"/>
      <c r="M237" s="92"/>
      <c r="N237" s="101"/>
      <c r="O237" s="93"/>
      <c r="Q237" s="61"/>
    </row>
    <row r="238" spans="1:17" s="55" customFormat="1" ht="20.25" customHeight="1" x14ac:dyDescent="0.2">
      <c r="A238" s="56">
        <v>51014</v>
      </c>
      <c r="B238" s="57">
        <f t="shared" si="22"/>
        <v>0</v>
      </c>
      <c r="C238" s="150"/>
      <c r="D238" s="58">
        <f t="shared" si="23"/>
        <v>0</v>
      </c>
      <c r="E238" s="59">
        <f t="shared" si="21"/>
        <v>0</v>
      </c>
      <c r="F238" s="58">
        <f t="shared" si="24"/>
        <v>0</v>
      </c>
      <c r="G238" s="60">
        <f>IF(AND(C238&lt;&gt;"",SUM(G$32:G237)&lt;E$23),$E$23/$E$28,0)</f>
        <v>0</v>
      </c>
      <c r="H238" s="58">
        <f t="shared" si="25"/>
        <v>0</v>
      </c>
      <c r="I238" s="58">
        <f t="shared" si="27"/>
        <v>0</v>
      </c>
      <c r="J238" s="92" t="str">
        <f t="shared" si="26"/>
        <v>2039–2040</v>
      </c>
      <c r="K238" s="92"/>
      <c r="L238" s="103"/>
      <c r="M238" s="92"/>
      <c r="N238" s="101"/>
      <c r="O238" s="93"/>
      <c r="Q238" s="61"/>
    </row>
    <row r="239" spans="1:17" s="55" customFormat="1" ht="20.25" customHeight="1" x14ac:dyDescent="0.2">
      <c r="A239" s="56">
        <v>51044</v>
      </c>
      <c r="B239" s="57">
        <f t="shared" si="22"/>
        <v>0</v>
      </c>
      <c r="C239" s="150"/>
      <c r="D239" s="58">
        <f t="shared" si="23"/>
        <v>0</v>
      </c>
      <c r="E239" s="59">
        <f t="shared" si="21"/>
        <v>0</v>
      </c>
      <c r="F239" s="58">
        <f t="shared" si="24"/>
        <v>0</v>
      </c>
      <c r="G239" s="60">
        <f>IF(AND(C239&lt;&gt;"",SUM(G$32:G238)&lt;E$23),$E$23/$E$28,0)</f>
        <v>0</v>
      </c>
      <c r="H239" s="58">
        <f t="shared" si="25"/>
        <v>0</v>
      </c>
      <c r="I239" s="58">
        <f t="shared" si="27"/>
        <v>0</v>
      </c>
      <c r="J239" s="92" t="str">
        <f t="shared" si="26"/>
        <v>2039–2040</v>
      </c>
      <c r="K239" s="92"/>
      <c r="L239" s="103"/>
      <c r="M239" s="92"/>
      <c r="N239" s="101"/>
      <c r="O239" s="93"/>
      <c r="Q239" s="61"/>
    </row>
    <row r="240" spans="1:17" s="55" customFormat="1" ht="20.25" customHeight="1" x14ac:dyDescent="0.2">
      <c r="A240" s="56">
        <v>51075</v>
      </c>
      <c r="B240" s="57">
        <f t="shared" si="22"/>
        <v>0</v>
      </c>
      <c r="C240" s="150"/>
      <c r="D240" s="58">
        <f t="shared" si="23"/>
        <v>0</v>
      </c>
      <c r="E240" s="59">
        <f t="shared" si="21"/>
        <v>0</v>
      </c>
      <c r="F240" s="58">
        <f t="shared" si="24"/>
        <v>0</v>
      </c>
      <c r="G240" s="60">
        <f>IF(AND(C240&lt;&gt;"",SUM(G$32:G239)&lt;E$23),$E$23/$E$28,0)</f>
        <v>0</v>
      </c>
      <c r="H240" s="58">
        <f t="shared" si="25"/>
        <v>0</v>
      </c>
      <c r="I240" s="58">
        <f t="shared" si="27"/>
        <v>0</v>
      </c>
      <c r="J240" s="92" t="str">
        <f t="shared" si="26"/>
        <v>2039–2040</v>
      </c>
      <c r="K240" s="92"/>
      <c r="L240" s="103"/>
      <c r="M240" s="92"/>
      <c r="N240" s="101"/>
      <c r="O240" s="93"/>
      <c r="Q240" s="61"/>
    </row>
    <row r="241" spans="1:17" s="55" customFormat="1" ht="20.25" customHeight="1" x14ac:dyDescent="0.2">
      <c r="A241" s="56">
        <v>51105</v>
      </c>
      <c r="B241" s="57">
        <f t="shared" si="22"/>
        <v>0</v>
      </c>
      <c r="C241" s="150"/>
      <c r="D241" s="58">
        <f t="shared" si="23"/>
        <v>0</v>
      </c>
      <c r="E241" s="59">
        <f t="shared" si="21"/>
        <v>0</v>
      </c>
      <c r="F241" s="58">
        <f t="shared" si="24"/>
        <v>0</v>
      </c>
      <c r="G241" s="60">
        <f>IF(AND(C241&lt;&gt;"",SUM(G$32:G240)&lt;E$23),$E$23/$E$28,0)</f>
        <v>0</v>
      </c>
      <c r="H241" s="58">
        <f t="shared" si="25"/>
        <v>0</v>
      </c>
      <c r="I241" s="58">
        <f t="shared" si="27"/>
        <v>0</v>
      </c>
      <c r="J241" s="92" t="str">
        <f t="shared" si="26"/>
        <v>2039–2040</v>
      </c>
      <c r="K241" s="92"/>
      <c r="L241" s="103"/>
      <c r="M241" s="92"/>
      <c r="N241" s="101"/>
      <c r="O241" s="93"/>
      <c r="Q241" s="61"/>
    </row>
    <row r="242" spans="1:17" s="55" customFormat="1" ht="20.25" customHeight="1" x14ac:dyDescent="0.2">
      <c r="A242" s="56">
        <v>51136</v>
      </c>
      <c r="B242" s="57">
        <f t="shared" si="22"/>
        <v>0</v>
      </c>
      <c r="C242" s="150"/>
      <c r="D242" s="58">
        <f t="shared" si="23"/>
        <v>0</v>
      </c>
      <c r="E242" s="59">
        <f t="shared" si="21"/>
        <v>0</v>
      </c>
      <c r="F242" s="58">
        <f t="shared" si="24"/>
        <v>0</v>
      </c>
      <c r="G242" s="60">
        <f>IF(AND(C242&lt;&gt;"",SUM(G$32:G241)&lt;E$23),$E$23/$E$28,0)</f>
        <v>0</v>
      </c>
      <c r="H242" s="58">
        <f t="shared" si="25"/>
        <v>0</v>
      </c>
      <c r="I242" s="58">
        <f t="shared" si="27"/>
        <v>0</v>
      </c>
      <c r="J242" s="92" t="str">
        <f t="shared" si="26"/>
        <v>2039–2040</v>
      </c>
      <c r="K242" s="92"/>
      <c r="L242" s="103"/>
      <c r="M242" s="92"/>
      <c r="N242" s="101"/>
      <c r="O242" s="93"/>
      <c r="Q242" s="61"/>
    </row>
    <row r="243" spans="1:17" s="55" customFormat="1" ht="20.25" customHeight="1" x14ac:dyDescent="0.2">
      <c r="A243" s="56">
        <v>51167</v>
      </c>
      <c r="B243" s="57">
        <f t="shared" si="22"/>
        <v>0</v>
      </c>
      <c r="C243" s="150"/>
      <c r="D243" s="58">
        <f t="shared" si="23"/>
        <v>0</v>
      </c>
      <c r="E243" s="59">
        <f t="shared" si="21"/>
        <v>0</v>
      </c>
      <c r="F243" s="58">
        <f t="shared" si="24"/>
        <v>0</v>
      </c>
      <c r="G243" s="60">
        <f>IF(AND(C243&lt;&gt;"",SUM(G$32:G242)&lt;E$23),$E$23/$E$28,0)</f>
        <v>0</v>
      </c>
      <c r="H243" s="58">
        <f t="shared" si="25"/>
        <v>0</v>
      </c>
      <c r="I243" s="58">
        <f t="shared" si="27"/>
        <v>0</v>
      </c>
      <c r="J243" s="92" t="str">
        <f t="shared" si="26"/>
        <v>2039–2040</v>
      </c>
      <c r="K243" s="92"/>
      <c r="L243" s="103"/>
      <c r="M243" s="92"/>
      <c r="N243" s="101"/>
      <c r="O243" s="93"/>
      <c r="Q243" s="61"/>
    </row>
    <row r="244" spans="1:17" s="55" customFormat="1" ht="20.25" customHeight="1" x14ac:dyDescent="0.2">
      <c r="A244" s="56">
        <v>51196</v>
      </c>
      <c r="B244" s="57">
        <f t="shared" si="22"/>
        <v>0</v>
      </c>
      <c r="C244" s="150"/>
      <c r="D244" s="58">
        <f t="shared" si="23"/>
        <v>0</v>
      </c>
      <c r="E244" s="59">
        <f t="shared" si="21"/>
        <v>0</v>
      </c>
      <c r="F244" s="58">
        <f t="shared" si="24"/>
        <v>0</v>
      </c>
      <c r="G244" s="60">
        <f>IF(AND(C244&lt;&gt;"",SUM(G$32:G243)&lt;E$23),$E$23/$E$28,0)</f>
        <v>0</v>
      </c>
      <c r="H244" s="58">
        <f t="shared" si="25"/>
        <v>0</v>
      </c>
      <c r="I244" s="58">
        <f t="shared" si="27"/>
        <v>0</v>
      </c>
      <c r="J244" s="92" t="str">
        <f t="shared" si="26"/>
        <v>2039–2040</v>
      </c>
      <c r="K244" s="92"/>
      <c r="L244" s="103"/>
      <c r="M244" s="92"/>
      <c r="N244" s="101"/>
      <c r="O244" s="93"/>
      <c r="Q244" s="61"/>
    </row>
    <row r="245" spans="1:17" s="55" customFormat="1" ht="20.25" customHeight="1" x14ac:dyDescent="0.2">
      <c r="A245" s="56">
        <v>51227</v>
      </c>
      <c r="B245" s="57">
        <f t="shared" si="22"/>
        <v>0</v>
      </c>
      <c r="C245" s="150"/>
      <c r="D245" s="58">
        <f t="shared" si="23"/>
        <v>0</v>
      </c>
      <c r="E245" s="59">
        <f t="shared" si="21"/>
        <v>0</v>
      </c>
      <c r="F245" s="58">
        <f t="shared" si="24"/>
        <v>0</v>
      </c>
      <c r="G245" s="60">
        <f>IF(AND(C245&lt;&gt;"",SUM(G$32:G244)&lt;E$23),$E$23/$E$28,0)</f>
        <v>0</v>
      </c>
      <c r="H245" s="58">
        <f t="shared" si="25"/>
        <v>0</v>
      </c>
      <c r="I245" s="58">
        <f t="shared" si="27"/>
        <v>0</v>
      </c>
      <c r="J245" s="92" t="str">
        <f t="shared" si="26"/>
        <v>2039–2040</v>
      </c>
      <c r="K245" s="92"/>
      <c r="L245" s="103"/>
      <c r="M245" s="92"/>
      <c r="N245" s="101"/>
      <c r="O245" s="93"/>
      <c r="Q245" s="61"/>
    </row>
    <row r="246" spans="1:17" s="55" customFormat="1" ht="20.25" customHeight="1" x14ac:dyDescent="0.2">
      <c r="A246" s="56">
        <v>51257</v>
      </c>
      <c r="B246" s="57">
        <f t="shared" si="22"/>
        <v>0</v>
      </c>
      <c r="C246" s="150"/>
      <c r="D246" s="58">
        <f t="shared" si="23"/>
        <v>0</v>
      </c>
      <c r="E246" s="59">
        <f t="shared" si="21"/>
        <v>0</v>
      </c>
      <c r="F246" s="58">
        <f t="shared" si="24"/>
        <v>0</v>
      </c>
      <c r="G246" s="60">
        <f>IF(AND(C246&lt;&gt;"",SUM(G$32:G245)&lt;E$23),$E$23/$E$28,0)</f>
        <v>0</v>
      </c>
      <c r="H246" s="58">
        <f t="shared" si="25"/>
        <v>0</v>
      </c>
      <c r="I246" s="58">
        <f t="shared" si="27"/>
        <v>0</v>
      </c>
      <c r="J246" s="92" t="str">
        <f t="shared" si="26"/>
        <v>2039–2040</v>
      </c>
      <c r="K246" s="92"/>
      <c r="L246" s="103"/>
      <c r="M246" s="92"/>
      <c r="N246" s="101"/>
      <c r="O246" s="93"/>
      <c r="Q246" s="61"/>
    </row>
    <row r="247" spans="1:17" s="55" customFormat="1" ht="20.25" customHeight="1" x14ac:dyDescent="0.2">
      <c r="A247" s="56">
        <v>51288</v>
      </c>
      <c r="B247" s="57">
        <f t="shared" si="22"/>
        <v>0</v>
      </c>
      <c r="C247" s="150"/>
      <c r="D247" s="58">
        <f t="shared" si="23"/>
        <v>0</v>
      </c>
      <c r="E247" s="59">
        <f t="shared" si="21"/>
        <v>0</v>
      </c>
      <c r="F247" s="58">
        <f t="shared" si="24"/>
        <v>0</v>
      </c>
      <c r="G247" s="60">
        <f>IF(AND(C247&lt;&gt;"",SUM(G$32:G246)&lt;E$23),$E$23/$E$28,0)</f>
        <v>0</v>
      </c>
      <c r="H247" s="58">
        <f t="shared" si="25"/>
        <v>0</v>
      </c>
      <c r="I247" s="58">
        <f t="shared" si="27"/>
        <v>0</v>
      </c>
      <c r="J247" s="92" t="str">
        <f t="shared" si="26"/>
        <v>2039–2040</v>
      </c>
      <c r="K247" s="92"/>
      <c r="L247" s="103"/>
      <c r="M247" s="92"/>
      <c r="N247" s="101"/>
      <c r="O247" s="93"/>
      <c r="Q247" s="61"/>
    </row>
    <row r="248" spans="1:17" s="55" customFormat="1" ht="20.25" customHeight="1" x14ac:dyDescent="0.2">
      <c r="A248" s="56">
        <v>51318</v>
      </c>
      <c r="B248" s="57">
        <f t="shared" si="22"/>
        <v>0</v>
      </c>
      <c r="C248" s="150"/>
      <c r="D248" s="58">
        <f t="shared" si="23"/>
        <v>0</v>
      </c>
      <c r="E248" s="59">
        <f t="shared" si="21"/>
        <v>0</v>
      </c>
      <c r="F248" s="58">
        <f t="shared" si="24"/>
        <v>0</v>
      </c>
      <c r="G248" s="60">
        <f>IF(AND(C248&lt;&gt;"",SUM(G$32:G247)&lt;E$23),$E$23/$E$28,0)</f>
        <v>0</v>
      </c>
      <c r="H248" s="58">
        <f t="shared" si="25"/>
        <v>0</v>
      </c>
      <c r="I248" s="58">
        <f t="shared" si="27"/>
        <v>0</v>
      </c>
      <c r="J248" s="92" t="str">
        <f t="shared" si="26"/>
        <v>2040–2041</v>
      </c>
      <c r="K248" s="92"/>
      <c r="L248" s="103"/>
      <c r="M248" s="92"/>
      <c r="N248" s="101"/>
      <c r="O248" s="93"/>
      <c r="Q248" s="61"/>
    </row>
    <row r="249" spans="1:17" s="55" customFormat="1" ht="20.25" customHeight="1" x14ac:dyDescent="0.2">
      <c r="A249" s="56">
        <v>51349</v>
      </c>
      <c r="B249" s="57">
        <f t="shared" si="22"/>
        <v>0</v>
      </c>
      <c r="C249" s="150"/>
      <c r="D249" s="58">
        <f t="shared" si="23"/>
        <v>0</v>
      </c>
      <c r="E249" s="59">
        <f t="shared" si="21"/>
        <v>0</v>
      </c>
      <c r="F249" s="58">
        <f t="shared" si="24"/>
        <v>0</v>
      </c>
      <c r="G249" s="60">
        <f>IF(AND(C249&lt;&gt;"",SUM(G$32:G248)&lt;E$23),$E$23/$E$28,0)</f>
        <v>0</v>
      </c>
      <c r="H249" s="58">
        <f t="shared" si="25"/>
        <v>0</v>
      </c>
      <c r="I249" s="58">
        <f t="shared" si="27"/>
        <v>0</v>
      </c>
      <c r="J249" s="92" t="str">
        <f t="shared" si="26"/>
        <v>2040–2041</v>
      </c>
      <c r="K249" s="92"/>
      <c r="L249" s="103"/>
      <c r="M249" s="92"/>
      <c r="N249" s="101"/>
      <c r="O249" s="93"/>
      <c r="Q249" s="61"/>
    </row>
    <row r="250" spans="1:17" s="55" customFormat="1" ht="20.25" customHeight="1" x14ac:dyDescent="0.2">
      <c r="A250" s="56">
        <v>51380</v>
      </c>
      <c r="B250" s="57">
        <f t="shared" si="22"/>
        <v>0</v>
      </c>
      <c r="C250" s="150"/>
      <c r="D250" s="58">
        <f t="shared" si="23"/>
        <v>0</v>
      </c>
      <c r="E250" s="59">
        <f t="shared" si="21"/>
        <v>0</v>
      </c>
      <c r="F250" s="58">
        <f t="shared" si="24"/>
        <v>0</v>
      </c>
      <c r="G250" s="60">
        <f>IF(AND(C250&lt;&gt;"",SUM(G$32:G249)&lt;E$23),$E$23/$E$28,0)</f>
        <v>0</v>
      </c>
      <c r="H250" s="58">
        <f t="shared" si="25"/>
        <v>0</v>
      </c>
      <c r="I250" s="58">
        <f t="shared" si="27"/>
        <v>0</v>
      </c>
      <c r="J250" s="92" t="str">
        <f t="shared" si="26"/>
        <v>2040–2041</v>
      </c>
      <c r="K250" s="92"/>
      <c r="L250" s="103"/>
      <c r="M250" s="92"/>
      <c r="N250" s="101"/>
      <c r="O250" s="93"/>
      <c r="Q250" s="61"/>
    </row>
    <row r="251" spans="1:17" s="55" customFormat="1" ht="20.25" customHeight="1" x14ac:dyDescent="0.2">
      <c r="A251" s="56">
        <v>51410</v>
      </c>
      <c r="B251" s="57">
        <f t="shared" si="22"/>
        <v>0</v>
      </c>
      <c r="C251" s="150"/>
      <c r="D251" s="58">
        <f t="shared" si="23"/>
        <v>0</v>
      </c>
      <c r="E251" s="59">
        <f t="shared" si="21"/>
        <v>0</v>
      </c>
      <c r="F251" s="58">
        <f t="shared" si="24"/>
        <v>0</v>
      </c>
      <c r="G251" s="60">
        <f>IF(AND(C251&lt;&gt;"",SUM(G$32:G250)&lt;E$23),$E$23/$E$28,0)</f>
        <v>0</v>
      </c>
      <c r="H251" s="58">
        <f t="shared" si="25"/>
        <v>0</v>
      </c>
      <c r="I251" s="58">
        <f t="shared" si="27"/>
        <v>0</v>
      </c>
      <c r="J251" s="92" t="str">
        <f t="shared" si="26"/>
        <v>2040–2041</v>
      </c>
      <c r="K251" s="92"/>
      <c r="L251" s="103"/>
      <c r="M251" s="92"/>
      <c r="N251" s="101"/>
      <c r="O251" s="93"/>
      <c r="Q251" s="61"/>
    </row>
    <row r="252" spans="1:17" s="55" customFormat="1" ht="20.25" customHeight="1" x14ac:dyDescent="0.2">
      <c r="A252" s="56">
        <v>51441</v>
      </c>
      <c r="B252" s="57">
        <f t="shared" si="22"/>
        <v>0</v>
      </c>
      <c r="C252" s="150"/>
      <c r="D252" s="58">
        <f t="shared" si="23"/>
        <v>0</v>
      </c>
      <c r="E252" s="59">
        <f t="shared" si="21"/>
        <v>0</v>
      </c>
      <c r="F252" s="58">
        <f t="shared" si="24"/>
        <v>0</v>
      </c>
      <c r="G252" s="60">
        <f>IF(AND(C252&lt;&gt;"",SUM(G$32:G251)&lt;E$23),$E$23/$E$28,0)</f>
        <v>0</v>
      </c>
      <c r="H252" s="58">
        <f t="shared" si="25"/>
        <v>0</v>
      </c>
      <c r="I252" s="58">
        <f t="shared" si="27"/>
        <v>0</v>
      </c>
      <c r="J252" s="92" t="str">
        <f t="shared" si="26"/>
        <v>2040–2041</v>
      </c>
      <c r="K252" s="92"/>
      <c r="L252" s="103"/>
      <c r="M252" s="92"/>
      <c r="N252" s="101"/>
      <c r="O252" s="93"/>
      <c r="Q252" s="61"/>
    </row>
    <row r="253" spans="1:17" s="55" customFormat="1" ht="20.25" customHeight="1" x14ac:dyDescent="0.2">
      <c r="A253" s="56">
        <v>51471</v>
      </c>
      <c r="B253" s="57">
        <f t="shared" si="22"/>
        <v>0</v>
      </c>
      <c r="C253" s="150"/>
      <c r="D253" s="58">
        <f t="shared" si="23"/>
        <v>0</v>
      </c>
      <c r="E253" s="59">
        <f t="shared" si="21"/>
        <v>0</v>
      </c>
      <c r="F253" s="58">
        <f t="shared" si="24"/>
        <v>0</v>
      </c>
      <c r="G253" s="60">
        <f>IF(AND(C253&lt;&gt;"",SUM(G$32:G252)&lt;E$23),$E$23/$E$28,0)</f>
        <v>0</v>
      </c>
      <c r="H253" s="58">
        <f t="shared" si="25"/>
        <v>0</v>
      </c>
      <c r="I253" s="58">
        <f t="shared" si="27"/>
        <v>0</v>
      </c>
      <c r="J253" s="92" t="str">
        <f t="shared" si="26"/>
        <v>2040–2041</v>
      </c>
      <c r="K253" s="92"/>
      <c r="L253" s="103"/>
      <c r="M253" s="92"/>
      <c r="N253" s="101"/>
      <c r="O253" s="93"/>
      <c r="Q253" s="61"/>
    </row>
    <row r="254" spans="1:17" s="55" customFormat="1" ht="20.25" customHeight="1" x14ac:dyDescent="0.2">
      <c r="A254" s="56">
        <v>51502</v>
      </c>
      <c r="B254" s="57">
        <f t="shared" si="22"/>
        <v>0</v>
      </c>
      <c r="C254" s="150"/>
      <c r="D254" s="58">
        <f t="shared" si="23"/>
        <v>0</v>
      </c>
      <c r="E254" s="59">
        <f t="shared" si="21"/>
        <v>0</v>
      </c>
      <c r="F254" s="58">
        <f t="shared" si="24"/>
        <v>0</v>
      </c>
      <c r="G254" s="60">
        <f>IF(AND(C254&lt;&gt;"",SUM(G$32:G253)&lt;E$23),$E$23/$E$28,0)</f>
        <v>0</v>
      </c>
      <c r="H254" s="58">
        <f t="shared" si="25"/>
        <v>0</v>
      </c>
      <c r="I254" s="58">
        <f t="shared" si="27"/>
        <v>0</v>
      </c>
      <c r="J254" s="92" t="str">
        <f t="shared" si="26"/>
        <v>2040–2041</v>
      </c>
      <c r="K254" s="92"/>
      <c r="L254" s="103"/>
      <c r="M254" s="92"/>
      <c r="N254" s="101"/>
      <c r="O254" s="93"/>
      <c r="Q254" s="61"/>
    </row>
    <row r="255" spans="1:17" s="55" customFormat="1" ht="20.25" customHeight="1" x14ac:dyDescent="0.2">
      <c r="A255" s="56">
        <v>51533</v>
      </c>
      <c r="B255" s="57">
        <f t="shared" si="22"/>
        <v>0</v>
      </c>
      <c r="C255" s="150"/>
      <c r="D255" s="58">
        <f t="shared" si="23"/>
        <v>0</v>
      </c>
      <c r="E255" s="59">
        <f t="shared" si="21"/>
        <v>0</v>
      </c>
      <c r="F255" s="58">
        <f t="shared" si="24"/>
        <v>0</v>
      </c>
      <c r="G255" s="60">
        <f>IF(AND(C255&lt;&gt;"",SUM(G$32:G254)&lt;E$23),$E$23/$E$28,0)</f>
        <v>0</v>
      </c>
      <c r="H255" s="58">
        <f t="shared" si="25"/>
        <v>0</v>
      </c>
      <c r="I255" s="58">
        <f t="shared" si="27"/>
        <v>0</v>
      </c>
      <c r="J255" s="92" t="str">
        <f t="shared" si="26"/>
        <v>2040–2041</v>
      </c>
      <c r="K255" s="92"/>
      <c r="L255" s="103"/>
      <c r="M255" s="92"/>
      <c r="N255" s="101"/>
      <c r="O255" s="93"/>
      <c r="Q255" s="61"/>
    </row>
    <row r="256" spans="1:17" s="55" customFormat="1" ht="20.25" customHeight="1" x14ac:dyDescent="0.2">
      <c r="A256" s="56">
        <v>51561</v>
      </c>
      <c r="B256" s="57">
        <f t="shared" si="22"/>
        <v>0</v>
      </c>
      <c r="C256" s="150"/>
      <c r="D256" s="58">
        <f t="shared" si="23"/>
        <v>0</v>
      </c>
      <c r="E256" s="59">
        <f t="shared" si="21"/>
        <v>0</v>
      </c>
      <c r="F256" s="58">
        <f t="shared" si="24"/>
        <v>0</v>
      </c>
      <c r="G256" s="60">
        <f>IF(AND(C256&lt;&gt;"",SUM(G$32:G255)&lt;E$23),$E$23/$E$28,0)</f>
        <v>0</v>
      </c>
      <c r="H256" s="58">
        <f t="shared" si="25"/>
        <v>0</v>
      </c>
      <c r="I256" s="58">
        <f t="shared" si="27"/>
        <v>0</v>
      </c>
      <c r="J256" s="92" t="str">
        <f t="shared" si="26"/>
        <v>2040–2041</v>
      </c>
      <c r="K256" s="92"/>
      <c r="L256" s="103"/>
      <c r="M256" s="92"/>
      <c r="N256" s="101"/>
      <c r="O256" s="93"/>
      <c r="Q256" s="61"/>
    </row>
    <row r="257" spans="1:17" s="55" customFormat="1" ht="20.25" customHeight="1" x14ac:dyDescent="0.2">
      <c r="A257" s="56">
        <v>51592</v>
      </c>
      <c r="B257" s="57">
        <f t="shared" si="22"/>
        <v>0</v>
      </c>
      <c r="C257" s="150"/>
      <c r="D257" s="58">
        <f t="shared" si="23"/>
        <v>0</v>
      </c>
      <c r="E257" s="59">
        <f t="shared" si="21"/>
        <v>0</v>
      </c>
      <c r="F257" s="58">
        <f t="shared" si="24"/>
        <v>0</v>
      </c>
      <c r="G257" s="60">
        <f>IF(AND(C257&lt;&gt;"",SUM(G$32:G256)&lt;E$23),$E$23/$E$28,0)</f>
        <v>0</v>
      </c>
      <c r="H257" s="58">
        <f t="shared" si="25"/>
        <v>0</v>
      </c>
      <c r="I257" s="58">
        <f t="shared" si="27"/>
        <v>0</v>
      </c>
      <c r="J257" s="92" t="str">
        <f t="shared" si="26"/>
        <v>2040–2041</v>
      </c>
      <c r="K257" s="92"/>
      <c r="L257" s="103"/>
      <c r="M257" s="92"/>
      <c r="N257" s="101"/>
      <c r="O257" s="93"/>
      <c r="Q257" s="61"/>
    </row>
    <row r="258" spans="1:17" s="55" customFormat="1" ht="20.25" customHeight="1" x14ac:dyDescent="0.2">
      <c r="A258" s="56">
        <v>51622</v>
      </c>
      <c r="B258" s="57">
        <f t="shared" si="22"/>
        <v>0</v>
      </c>
      <c r="C258" s="150"/>
      <c r="D258" s="58">
        <f t="shared" si="23"/>
        <v>0</v>
      </c>
      <c r="E258" s="59">
        <f t="shared" si="21"/>
        <v>0</v>
      </c>
      <c r="F258" s="58">
        <f t="shared" si="24"/>
        <v>0</v>
      </c>
      <c r="G258" s="60">
        <f>IF(AND(C258&lt;&gt;"",SUM(G$32:G257)&lt;E$23),$E$23/$E$28,0)</f>
        <v>0</v>
      </c>
      <c r="H258" s="58">
        <f t="shared" si="25"/>
        <v>0</v>
      </c>
      <c r="I258" s="58">
        <f t="shared" si="27"/>
        <v>0</v>
      </c>
      <c r="J258" s="92" t="str">
        <f t="shared" si="26"/>
        <v>2040–2041</v>
      </c>
      <c r="K258" s="92"/>
      <c r="L258" s="103"/>
      <c r="M258" s="92"/>
      <c r="N258" s="101"/>
      <c r="O258" s="93"/>
      <c r="Q258" s="61"/>
    </row>
    <row r="259" spans="1:17" s="55" customFormat="1" ht="20.25" customHeight="1" x14ac:dyDescent="0.2">
      <c r="A259" s="56">
        <v>51653</v>
      </c>
      <c r="B259" s="57">
        <f t="shared" si="22"/>
        <v>0</v>
      </c>
      <c r="C259" s="150"/>
      <c r="D259" s="58">
        <f t="shared" si="23"/>
        <v>0</v>
      </c>
      <c r="E259" s="59">
        <f t="shared" si="21"/>
        <v>0</v>
      </c>
      <c r="F259" s="58">
        <f t="shared" si="24"/>
        <v>0</v>
      </c>
      <c r="G259" s="60">
        <f>IF(AND(C259&lt;&gt;"",SUM(G$32:G258)&lt;E$23),$E$23/$E$28,0)</f>
        <v>0</v>
      </c>
      <c r="H259" s="58">
        <f t="shared" si="25"/>
        <v>0</v>
      </c>
      <c r="I259" s="58">
        <f t="shared" si="27"/>
        <v>0</v>
      </c>
      <c r="J259" s="92" t="str">
        <f t="shared" si="26"/>
        <v>2040–2041</v>
      </c>
      <c r="K259" s="92"/>
      <c r="L259" s="103"/>
      <c r="M259" s="92"/>
      <c r="N259" s="101"/>
      <c r="O259" s="93"/>
      <c r="Q259" s="61"/>
    </row>
    <row r="260" spans="1:17" s="55" customFormat="1" ht="20.25" customHeight="1" x14ac:dyDescent="0.2">
      <c r="A260" s="56">
        <v>51683</v>
      </c>
      <c r="B260" s="57">
        <f t="shared" si="22"/>
        <v>0</v>
      </c>
      <c r="C260" s="150"/>
      <c r="D260" s="58">
        <f t="shared" si="23"/>
        <v>0</v>
      </c>
      <c r="E260" s="59">
        <f t="shared" si="21"/>
        <v>0</v>
      </c>
      <c r="F260" s="58">
        <f t="shared" si="24"/>
        <v>0</v>
      </c>
      <c r="G260" s="60">
        <f>IF(AND(C260&lt;&gt;"",SUM(G$32:G259)&lt;E$23),$E$23/$E$28,0)</f>
        <v>0</v>
      </c>
      <c r="H260" s="58">
        <f t="shared" si="25"/>
        <v>0</v>
      </c>
      <c r="I260" s="58">
        <f t="shared" si="27"/>
        <v>0</v>
      </c>
      <c r="J260" s="92" t="str">
        <f t="shared" si="26"/>
        <v>2041–2042</v>
      </c>
      <c r="K260" s="92"/>
      <c r="L260" s="103"/>
      <c r="M260" s="92"/>
      <c r="N260" s="101"/>
      <c r="O260" s="93"/>
      <c r="Q260" s="61"/>
    </row>
    <row r="261" spans="1:17" s="55" customFormat="1" ht="20.25" customHeight="1" x14ac:dyDescent="0.2">
      <c r="A261" s="56">
        <v>51714</v>
      </c>
      <c r="B261" s="57">
        <f t="shared" si="22"/>
        <v>0</v>
      </c>
      <c r="C261" s="150"/>
      <c r="D261" s="58">
        <f t="shared" si="23"/>
        <v>0</v>
      </c>
      <c r="E261" s="59">
        <f t="shared" si="21"/>
        <v>0</v>
      </c>
      <c r="F261" s="58">
        <f t="shared" si="24"/>
        <v>0</v>
      </c>
      <c r="G261" s="60">
        <f>IF(AND(C261&lt;&gt;"",SUM(G$32:G260)&lt;E$23),$E$23/$E$28,0)</f>
        <v>0</v>
      </c>
      <c r="H261" s="58">
        <f t="shared" si="25"/>
        <v>0</v>
      </c>
      <c r="I261" s="58">
        <f t="shared" si="27"/>
        <v>0</v>
      </c>
      <c r="J261" s="92" t="str">
        <f t="shared" si="26"/>
        <v>2041–2042</v>
      </c>
      <c r="K261" s="92"/>
      <c r="L261" s="103"/>
      <c r="M261" s="92"/>
      <c r="N261" s="101"/>
      <c r="O261" s="93"/>
      <c r="Q261" s="61"/>
    </row>
    <row r="262" spans="1:17" s="55" customFormat="1" ht="20.25" customHeight="1" x14ac:dyDescent="0.2">
      <c r="A262" s="56">
        <v>51745</v>
      </c>
      <c r="B262" s="57">
        <f t="shared" si="22"/>
        <v>0</v>
      </c>
      <c r="C262" s="150"/>
      <c r="D262" s="58">
        <f t="shared" si="23"/>
        <v>0</v>
      </c>
      <c r="E262" s="59">
        <f t="shared" si="21"/>
        <v>0</v>
      </c>
      <c r="F262" s="58">
        <f t="shared" si="24"/>
        <v>0</v>
      </c>
      <c r="G262" s="60">
        <f>IF(AND(C262&lt;&gt;"",SUM(G$32:G261)&lt;E$23),$E$23/$E$28,0)</f>
        <v>0</v>
      </c>
      <c r="H262" s="58">
        <f t="shared" si="25"/>
        <v>0</v>
      </c>
      <c r="I262" s="58">
        <f t="shared" si="27"/>
        <v>0</v>
      </c>
      <c r="J262" s="92" t="str">
        <f t="shared" si="26"/>
        <v>2041–2042</v>
      </c>
      <c r="K262" s="92"/>
      <c r="L262" s="103"/>
      <c r="M262" s="92"/>
      <c r="N262" s="101"/>
      <c r="O262" s="93"/>
      <c r="Q262" s="61"/>
    </row>
    <row r="263" spans="1:17" s="55" customFormat="1" ht="20.25" customHeight="1" x14ac:dyDescent="0.2">
      <c r="A263" s="56">
        <v>51775</v>
      </c>
      <c r="B263" s="57">
        <f t="shared" si="22"/>
        <v>0</v>
      </c>
      <c r="C263" s="150"/>
      <c r="D263" s="58">
        <f t="shared" si="23"/>
        <v>0</v>
      </c>
      <c r="E263" s="59">
        <f t="shared" si="21"/>
        <v>0</v>
      </c>
      <c r="F263" s="58">
        <f t="shared" si="24"/>
        <v>0</v>
      </c>
      <c r="G263" s="60">
        <f>IF(AND(C263&lt;&gt;"",SUM(G$32:G262)&lt;E$23),$E$23/$E$28,0)</f>
        <v>0</v>
      </c>
      <c r="H263" s="58">
        <f t="shared" si="25"/>
        <v>0</v>
      </c>
      <c r="I263" s="58">
        <f t="shared" si="27"/>
        <v>0</v>
      </c>
      <c r="J263" s="92" t="str">
        <f t="shared" si="26"/>
        <v>2041–2042</v>
      </c>
      <c r="K263" s="92"/>
      <c r="L263" s="103"/>
      <c r="M263" s="92"/>
      <c r="N263" s="101"/>
      <c r="O263" s="93"/>
      <c r="Q263" s="61"/>
    </row>
    <row r="264" spans="1:17" s="55" customFormat="1" ht="20.25" customHeight="1" x14ac:dyDescent="0.2">
      <c r="A264" s="56">
        <v>51806</v>
      </c>
      <c r="B264" s="57">
        <f t="shared" si="22"/>
        <v>0</v>
      </c>
      <c r="C264" s="150"/>
      <c r="D264" s="58">
        <f t="shared" si="23"/>
        <v>0</v>
      </c>
      <c r="E264" s="59">
        <f t="shared" si="21"/>
        <v>0</v>
      </c>
      <c r="F264" s="58">
        <f t="shared" si="24"/>
        <v>0</v>
      </c>
      <c r="G264" s="60">
        <f>IF(AND(C264&lt;&gt;"",SUM(G$32:G263)&lt;E$23),$E$23/$E$28,0)</f>
        <v>0</v>
      </c>
      <c r="H264" s="58">
        <f t="shared" si="25"/>
        <v>0</v>
      </c>
      <c r="I264" s="58">
        <f t="shared" si="27"/>
        <v>0</v>
      </c>
      <c r="J264" s="92" t="str">
        <f t="shared" si="26"/>
        <v>2041–2042</v>
      </c>
      <c r="K264" s="92"/>
      <c r="L264" s="103"/>
      <c r="M264" s="92"/>
      <c r="N264" s="101"/>
      <c r="O264" s="93"/>
      <c r="Q264" s="61"/>
    </row>
    <row r="265" spans="1:17" s="55" customFormat="1" ht="20.25" customHeight="1" x14ac:dyDescent="0.2">
      <c r="A265" s="56">
        <v>51836</v>
      </c>
      <c r="B265" s="57">
        <f t="shared" si="22"/>
        <v>0</v>
      </c>
      <c r="C265" s="150"/>
      <c r="D265" s="58">
        <f t="shared" si="23"/>
        <v>0</v>
      </c>
      <c r="E265" s="59">
        <f t="shared" si="21"/>
        <v>0</v>
      </c>
      <c r="F265" s="58">
        <f t="shared" si="24"/>
        <v>0</v>
      </c>
      <c r="G265" s="60">
        <f>IF(AND(C265&lt;&gt;"",SUM(G$32:G264)&lt;E$23),$E$23/$E$28,0)</f>
        <v>0</v>
      </c>
      <c r="H265" s="58">
        <f t="shared" si="25"/>
        <v>0</v>
      </c>
      <c r="I265" s="58">
        <f t="shared" si="27"/>
        <v>0</v>
      </c>
      <c r="J265" s="92" t="str">
        <f t="shared" si="26"/>
        <v>2041–2042</v>
      </c>
      <c r="K265" s="92"/>
      <c r="L265" s="103"/>
      <c r="M265" s="92"/>
      <c r="N265" s="101"/>
      <c r="O265" s="93"/>
      <c r="Q265" s="61"/>
    </row>
    <row r="266" spans="1:17" s="55" customFormat="1" ht="20.25" customHeight="1" x14ac:dyDescent="0.2">
      <c r="A266" s="56">
        <v>51867</v>
      </c>
      <c r="B266" s="57">
        <f t="shared" si="22"/>
        <v>0</v>
      </c>
      <c r="C266" s="150"/>
      <c r="D266" s="58">
        <f t="shared" si="23"/>
        <v>0</v>
      </c>
      <c r="E266" s="59">
        <f t="shared" si="21"/>
        <v>0</v>
      </c>
      <c r="F266" s="58">
        <f t="shared" si="24"/>
        <v>0</v>
      </c>
      <c r="G266" s="60">
        <f>IF(AND(C266&lt;&gt;"",SUM(G$32:G265)&lt;E$23),$E$23/$E$28,0)</f>
        <v>0</v>
      </c>
      <c r="H266" s="58">
        <f t="shared" si="25"/>
        <v>0</v>
      </c>
      <c r="I266" s="58">
        <f t="shared" si="27"/>
        <v>0</v>
      </c>
      <c r="J266" s="92" t="str">
        <f t="shared" si="26"/>
        <v>2041–2042</v>
      </c>
      <c r="K266" s="92"/>
      <c r="L266" s="103"/>
      <c r="M266" s="92"/>
      <c r="N266" s="101"/>
      <c r="O266" s="93"/>
      <c r="Q266" s="61"/>
    </row>
    <row r="267" spans="1:17" s="55" customFormat="1" ht="20.25" customHeight="1" x14ac:dyDescent="0.2">
      <c r="A267" s="56">
        <v>51898</v>
      </c>
      <c r="B267" s="57">
        <f t="shared" si="22"/>
        <v>0</v>
      </c>
      <c r="C267" s="150"/>
      <c r="D267" s="58">
        <f t="shared" si="23"/>
        <v>0</v>
      </c>
      <c r="E267" s="59">
        <f t="shared" si="21"/>
        <v>0</v>
      </c>
      <c r="F267" s="58">
        <f t="shared" si="24"/>
        <v>0</v>
      </c>
      <c r="G267" s="60">
        <f>IF(AND(C267&lt;&gt;"",SUM(G$32:G266)&lt;E$23),$E$23/$E$28,0)</f>
        <v>0</v>
      </c>
      <c r="H267" s="58">
        <f t="shared" si="25"/>
        <v>0</v>
      </c>
      <c r="I267" s="58">
        <f t="shared" si="27"/>
        <v>0</v>
      </c>
      <c r="J267" s="92" t="str">
        <f t="shared" si="26"/>
        <v>2041–2042</v>
      </c>
      <c r="K267" s="92"/>
      <c r="L267" s="103"/>
      <c r="M267" s="92"/>
      <c r="N267" s="101"/>
      <c r="O267" s="93"/>
      <c r="Q267" s="61"/>
    </row>
    <row r="268" spans="1:17" s="55" customFormat="1" ht="20.25" customHeight="1" x14ac:dyDescent="0.2">
      <c r="A268" s="56">
        <v>51926</v>
      </c>
      <c r="B268" s="57">
        <f t="shared" si="22"/>
        <v>0</v>
      </c>
      <c r="C268" s="150"/>
      <c r="D268" s="58">
        <f t="shared" si="23"/>
        <v>0</v>
      </c>
      <c r="E268" s="59">
        <f t="shared" si="21"/>
        <v>0</v>
      </c>
      <c r="F268" s="58">
        <f t="shared" si="24"/>
        <v>0</v>
      </c>
      <c r="G268" s="60">
        <f>IF(AND(C268&lt;&gt;"",SUM(G$32:G267)&lt;E$23),$E$23/$E$28,0)</f>
        <v>0</v>
      </c>
      <c r="H268" s="58">
        <f t="shared" si="25"/>
        <v>0</v>
      </c>
      <c r="I268" s="58">
        <f t="shared" si="27"/>
        <v>0</v>
      </c>
      <c r="J268" s="92" t="str">
        <f t="shared" si="26"/>
        <v>2041–2042</v>
      </c>
      <c r="K268" s="92"/>
      <c r="L268" s="103"/>
      <c r="M268" s="92"/>
      <c r="N268" s="101"/>
      <c r="O268" s="93"/>
      <c r="Q268" s="61"/>
    </row>
    <row r="269" spans="1:17" s="55" customFormat="1" ht="20.25" customHeight="1" x14ac:dyDescent="0.2">
      <c r="A269" s="56">
        <v>51957</v>
      </c>
      <c r="B269" s="57">
        <f t="shared" si="22"/>
        <v>0</v>
      </c>
      <c r="C269" s="150"/>
      <c r="D269" s="58">
        <f t="shared" si="23"/>
        <v>0</v>
      </c>
      <c r="E269" s="59">
        <f t="shared" si="21"/>
        <v>0</v>
      </c>
      <c r="F269" s="58">
        <f t="shared" si="24"/>
        <v>0</v>
      </c>
      <c r="G269" s="60">
        <f>IF(AND(C269&lt;&gt;"",SUM(G$32:G268)&lt;E$23),$E$23/$E$28,0)</f>
        <v>0</v>
      </c>
      <c r="H269" s="58">
        <f t="shared" si="25"/>
        <v>0</v>
      </c>
      <c r="I269" s="58">
        <f t="shared" si="27"/>
        <v>0</v>
      </c>
      <c r="J269" s="92" t="str">
        <f t="shared" si="26"/>
        <v>2041–2042</v>
      </c>
      <c r="K269" s="92"/>
      <c r="L269" s="103"/>
      <c r="M269" s="92"/>
      <c r="N269" s="101"/>
      <c r="O269" s="93"/>
      <c r="Q269" s="61"/>
    </row>
    <row r="270" spans="1:17" s="55" customFormat="1" ht="20.25" customHeight="1" x14ac:dyDescent="0.2">
      <c r="A270" s="56">
        <v>51987</v>
      </c>
      <c r="B270" s="57">
        <f t="shared" si="22"/>
        <v>0</v>
      </c>
      <c r="C270" s="150"/>
      <c r="D270" s="58">
        <f t="shared" si="23"/>
        <v>0</v>
      </c>
      <c r="E270" s="59">
        <f t="shared" si="21"/>
        <v>0</v>
      </c>
      <c r="F270" s="58">
        <f t="shared" si="24"/>
        <v>0</v>
      </c>
      <c r="G270" s="60">
        <f>IF(AND(C270&lt;&gt;"",SUM(G$32:G269)&lt;E$23),$E$23/$E$28,0)</f>
        <v>0</v>
      </c>
      <c r="H270" s="58">
        <f t="shared" si="25"/>
        <v>0</v>
      </c>
      <c r="I270" s="58">
        <f t="shared" si="27"/>
        <v>0</v>
      </c>
      <c r="J270" s="92" t="str">
        <f t="shared" si="26"/>
        <v>2041–2042</v>
      </c>
      <c r="K270" s="92"/>
      <c r="L270" s="103"/>
      <c r="M270" s="92"/>
      <c r="N270" s="101"/>
      <c r="O270" s="93"/>
      <c r="Q270" s="61"/>
    </row>
    <row r="271" spans="1:17" s="55" customFormat="1" ht="20.25" customHeight="1" x14ac:dyDescent="0.2">
      <c r="A271" s="56">
        <v>52018</v>
      </c>
      <c r="B271" s="57">
        <f t="shared" si="22"/>
        <v>0</v>
      </c>
      <c r="C271" s="150"/>
      <c r="D271" s="58">
        <f t="shared" si="23"/>
        <v>0</v>
      </c>
      <c r="E271" s="59">
        <f t="shared" si="21"/>
        <v>0</v>
      </c>
      <c r="F271" s="58">
        <f t="shared" si="24"/>
        <v>0</v>
      </c>
      <c r="G271" s="60">
        <f>IF(AND(C271&lt;&gt;"",SUM(G$32:G270)&lt;E$23),$E$23/$E$28,0)</f>
        <v>0</v>
      </c>
      <c r="H271" s="58">
        <f t="shared" si="25"/>
        <v>0</v>
      </c>
      <c r="I271" s="58">
        <f t="shared" si="27"/>
        <v>0</v>
      </c>
      <c r="J271" s="92" t="str">
        <f t="shared" si="26"/>
        <v>2041–2042</v>
      </c>
      <c r="K271" s="92"/>
      <c r="L271" s="103"/>
      <c r="M271" s="92"/>
      <c r="N271" s="101"/>
      <c r="O271" s="93"/>
      <c r="Q271" s="61"/>
    </row>
    <row r="272" spans="1:17" s="55" customFormat="1" ht="20.25" customHeight="1" x14ac:dyDescent="0.2">
      <c r="A272" s="56">
        <v>52048</v>
      </c>
      <c r="B272" s="57">
        <f t="shared" si="22"/>
        <v>0</v>
      </c>
      <c r="C272" s="150"/>
      <c r="D272" s="58">
        <f t="shared" si="23"/>
        <v>0</v>
      </c>
      <c r="E272" s="59">
        <f t="shared" si="21"/>
        <v>0</v>
      </c>
      <c r="F272" s="58">
        <f t="shared" si="24"/>
        <v>0</v>
      </c>
      <c r="G272" s="60">
        <f>IF(AND(C272&lt;&gt;"",SUM(G$32:G271)&lt;E$23),$E$23/$E$28,0)</f>
        <v>0</v>
      </c>
      <c r="H272" s="58">
        <f t="shared" si="25"/>
        <v>0</v>
      </c>
      <c r="I272" s="58">
        <f t="shared" si="27"/>
        <v>0</v>
      </c>
      <c r="J272" s="92" t="str">
        <f t="shared" si="26"/>
        <v>2042–2043</v>
      </c>
      <c r="K272" s="92"/>
      <c r="L272" s="103"/>
      <c r="M272" s="92"/>
      <c r="N272" s="101"/>
      <c r="O272" s="93"/>
      <c r="Q272" s="61"/>
    </row>
    <row r="273" spans="1:17" s="55" customFormat="1" ht="20.25" customHeight="1" x14ac:dyDescent="0.2">
      <c r="A273" s="56">
        <v>52079</v>
      </c>
      <c r="B273" s="57">
        <f t="shared" si="22"/>
        <v>0</v>
      </c>
      <c r="C273" s="150"/>
      <c r="D273" s="58">
        <f t="shared" si="23"/>
        <v>0</v>
      </c>
      <c r="E273" s="59">
        <f t="shared" si="21"/>
        <v>0</v>
      </c>
      <c r="F273" s="58">
        <f t="shared" si="24"/>
        <v>0</v>
      </c>
      <c r="G273" s="60">
        <f>IF(AND(C273&lt;&gt;"",SUM(G$32:G272)&lt;E$23),$E$23/$E$28,0)</f>
        <v>0</v>
      </c>
      <c r="H273" s="58">
        <f t="shared" si="25"/>
        <v>0</v>
      </c>
      <c r="I273" s="58">
        <f t="shared" si="27"/>
        <v>0</v>
      </c>
      <c r="J273" s="92" t="str">
        <f t="shared" si="26"/>
        <v>2042–2043</v>
      </c>
      <c r="K273" s="92"/>
      <c r="L273" s="103"/>
      <c r="M273" s="92"/>
      <c r="N273" s="101"/>
      <c r="O273" s="93"/>
      <c r="Q273" s="61"/>
    </row>
    <row r="274" spans="1:17" s="55" customFormat="1" ht="20.25" customHeight="1" x14ac:dyDescent="0.2">
      <c r="A274" s="56">
        <v>52110</v>
      </c>
      <c r="B274" s="57">
        <f t="shared" si="22"/>
        <v>0</v>
      </c>
      <c r="C274" s="150"/>
      <c r="D274" s="58">
        <f t="shared" si="23"/>
        <v>0</v>
      </c>
      <c r="E274" s="59">
        <f t="shared" si="21"/>
        <v>0</v>
      </c>
      <c r="F274" s="58">
        <f t="shared" si="24"/>
        <v>0</v>
      </c>
      <c r="G274" s="60">
        <f>IF(AND(C274&lt;&gt;"",SUM(G$32:G273)&lt;E$23),$E$23/$E$28,0)</f>
        <v>0</v>
      </c>
      <c r="H274" s="58">
        <f t="shared" si="25"/>
        <v>0</v>
      </c>
      <c r="I274" s="58">
        <f t="shared" si="27"/>
        <v>0</v>
      </c>
      <c r="J274" s="92" t="str">
        <f t="shared" si="26"/>
        <v>2042–2043</v>
      </c>
      <c r="K274" s="92"/>
      <c r="L274" s="103"/>
      <c r="M274" s="92"/>
      <c r="N274" s="101"/>
      <c r="O274" s="93"/>
      <c r="Q274" s="61"/>
    </row>
    <row r="275" spans="1:17" s="55" customFormat="1" ht="20.25" customHeight="1" x14ac:dyDescent="0.2">
      <c r="A275" s="56">
        <v>52140</v>
      </c>
      <c r="B275" s="57">
        <f t="shared" si="22"/>
        <v>0</v>
      </c>
      <c r="C275" s="150"/>
      <c r="D275" s="58">
        <f t="shared" si="23"/>
        <v>0</v>
      </c>
      <c r="E275" s="59">
        <f t="shared" si="21"/>
        <v>0</v>
      </c>
      <c r="F275" s="58">
        <f t="shared" si="24"/>
        <v>0</v>
      </c>
      <c r="G275" s="60">
        <f>IF(AND(C275&lt;&gt;"",SUM(G$32:G274)&lt;E$23),$E$23/$E$28,0)</f>
        <v>0</v>
      </c>
      <c r="H275" s="58">
        <f t="shared" si="25"/>
        <v>0</v>
      </c>
      <c r="I275" s="58">
        <f t="shared" si="27"/>
        <v>0</v>
      </c>
      <c r="J275" s="92" t="str">
        <f t="shared" si="26"/>
        <v>2042–2043</v>
      </c>
      <c r="K275" s="92"/>
      <c r="L275" s="103"/>
      <c r="M275" s="92"/>
      <c r="N275" s="101"/>
      <c r="O275" s="93"/>
      <c r="Q275" s="61"/>
    </row>
    <row r="276" spans="1:17" s="55" customFormat="1" ht="20.25" customHeight="1" x14ac:dyDescent="0.2">
      <c r="A276" s="56">
        <v>52171</v>
      </c>
      <c r="B276" s="57">
        <f t="shared" si="22"/>
        <v>0</v>
      </c>
      <c r="C276" s="150"/>
      <c r="D276" s="58">
        <f t="shared" si="23"/>
        <v>0</v>
      </c>
      <c r="E276" s="59">
        <f t="shared" si="21"/>
        <v>0</v>
      </c>
      <c r="F276" s="58">
        <f t="shared" si="24"/>
        <v>0</v>
      </c>
      <c r="G276" s="60">
        <f>IF(AND(C276&lt;&gt;"",SUM(G$32:G275)&lt;E$23),$E$23/$E$28,0)</f>
        <v>0</v>
      </c>
      <c r="H276" s="58">
        <f t="shared" si="25"/>
        <v>0</v>
      </c>
      <c r="I276" s="58">
        <f t="shared" si="27"/>
        <v>0</v>
      </c>
      <c r="J276" s="92" t="str">
        <f t="shared" si="26"/>
        <v>2042–2043</v>
      </c>
      <c r="K276" s="92"/>
      <c r="L276" s="103"/>
      <c r="M276" s="92"/>
      <c r="N276" s="101"/>
      <c r="O276" s="93"/>
      <c r="Q276" s="61"/>
    </row>
    <row r="277" spans="1:17" s="55" customFormat="1" ht="20.25" customHeight="1" x14ac:dyDescent="0.2">
      <c r="A277" s="56">
        <v>52201</v>
      </c>
      <c r="B277" s="57">
        <f t="shared" si="22"/>
        <v>0</v>
      </c>
      <c r="C277" s="150"/>
      <c r="D277" s="58">
        <f t="shared" si="23"/>
        <v>0</v>
      </c>
      <c r="E277" s="59">
        <f t="shared" si="21"/>
        <v>0</v>
      </c>
      <c r="F277" s="58">
        <f t="shared" si="24"/>
        <v>0</v>
      </c>
      <c r="G277" s="60">
        <f>IF(AND(C277&lt;&gt;"",SUM(G$32:G276)&lt;E$23),$E$23/$E$28,0)</f>
        <v>0</v>
      </c>
      <c r="H277" s="58">
        <f t="shared" si="25"/>
        <v>0</v>
      </c>
      <c r="I277" s="58">
        <f t="shared" si="27"/>
        <v>0</v>
      </c>
      <c r="J277" s="92" t="str">
        <f t="shared" si="26"/>
        <v>2042–2043</v>
      </c>
      <c r="K277" s="92"/>
      <c r="L277" s="103"/>
      <c r="M277" s="92"/>
      <c r="N277" s="101"/>
      <c r="O277" s="93"/>
      <c r="Q277" s="61"/>
    </row>
    <row r="278" spans="1:17" s="55" customFormat="1" ht="20.25" customHeight="1" x14ac:dyDescent="0.2">
      <c r="A278" s="56">
        <v>52232</v>
      </c>
      <c r="B278" s="57">
        <f t="shared" si="22"/>
        <v>0</v>
      </c>
      <c r="C278" s="150"/>
      <c r="D278" s="58">
        <f t="shared" si="23"/>
        <v>0</v>
      </c>
      <c r="E278" s="59">
        <f t="shared" si="21"/>
        <v>0</v>
      </c>
      <c r="F278" s="58">
        <f t="shared" si="24"/>
        <v>0</v>
      </c>
      <c r="G278" s="60">
        <f>IF(AND(C278&lt;&gt;"",SUM(G$32:G277)&lt;E$23),$E$23/$E$28,0)</f>
        <v>0</v>
      </c>
      <c r="H278" s="58">
        <f t="shared" si="25"/>
        <v>0</v>
      </c>
      <c r="I278" s="58">
        <f t="shared" si="27"/>
        <v>0</v>
      </c>
      <c r="J278" s="92" t="str">
        <f t="shared" si="26"/>
        <v>2042–2043</v>
      </c>
      <c r="K278" s="92"/>
      <c r="L278" s="103"/>
      <c r="M278" s="92"/>
      <c r="N278" s="101"/>
      <c r="O278" s="93"/>
      <c r="Q278" s="61"/>
    </row>
    <row r="279" spans="1:17" s="55" customFormat="1" ht="20.25" customHeight="1" x14ac:dyDescent="0.2">
      <c r="A279" s="56">
        <v>52263</v>
      </c>
      <c r="B279" s="57">
        <f t="shared" si="22"/>
        <v>0</v>
      </c>
      <c r="C279" s="150"/>
      <c r="D279" s="58">
        <f t="shared" si="23"/>
        <v>0</v>
      </c>
      <c r="E279" s="59">
        <f t="shared" si="21"/>
        <v>0</v>
      </c>
      <c r="F279" s="58">
        <f t="shared" si="24"/>
        <v>0</v>
      </c>
      <c r="G279" s="60">
        <f>IF(AND(C279&lt;&gt;"",SUM(G$32:G278)&lt;E$23),$E$23/$E$28,0)</f>
        <v>0</v>
      </c>
      <c r="H279" s="58">
        <f t="shared" si="25"/>
        <v>0</v>
      </c>
      <c r="I279" s="58">
        <f t="shared" si="27"/>
        <v>0</v>
      </c>
      <c r="J279" s="92" t="str">
        <f t="shared" si="26"/>
        <v>2042–2043</v>
      </c>
      <c r="K279" s="92"/>
      <c r="L279" s="103"/>
      <c r="M279" s="92"/>
      <c r="N279" s="101"/>
      <c r="O279" s="93"/>
      <c r="Q279" s="61"/>
    </row>
    <row r="280" spans="1:17" s="55" customFormat="1" ht="20.25" customHeight="1" x14ac:dyDescent="0.2">
      <c r="A280" s="56">
        <v>52291</v>
      </c>
      <c r="B280" s="57">
        <f t="shared" si="22"/>
        <v>0</v>
      </c>
      <c r="C280" s="150"/>
      <c r="D280" s="58">
        <f t="shared" si="23"/>
        <v>0</v>
      </c>
      <c r="E280" s="59">
        <f t="shared" si="21"/>
        <v>0</v>
      </c>
      <c r="F280" s="58">
        <f t="shared" si="24"/>
        <v>0</v>
      </c>
      <c r="G280" s="60">
        <f>IF(AND(C280&lt;&gt;"",SUM(G$32:G279)&lt;E$23),$E$23/$E$28,0)</f>
        <v>0</v>
      </c>
      <c r="H280" s="58">
        <f t="shared" si="25"/>
        <v>0</v>
      </c>
      <c r="I280" s="58">
        <f t="shared" si="27"/>
        <v>0</v>
      </c>
      <c r="J280" s="92" t="str">
        <f t="shared" si="26"/>
        <v>2042–2043</v>
      </c>
      <c r="K280" s="92"/>
      <c r="L280" s="103"/>
      <c r="M280" s="92"/>
      <c r="N280" s="101"/>
      <c r="O280" s="93"/>
      <c r="Q280" s="61"/>
    </row>
    <row r="281" spans="1:17" s="55" customFormat="1" ht="20.25" customHeight="1" x14ac:dyDescent="0.2">
      <c r="A281" s="56">
        <v>52322</v>
      </c>
      <c r="B281" s="57">
        <f t="shared" si="22"/>
        <v>0</v>
      </c>
      <c r="C281" s="150"/>
      <c r="D281" s="58">
        <f t="shared" si="23"/>
        <v>0</v>
      </c>
      <c r="E281" s="59">
        <f t="shared" si="21"/>
        <v>0</v>
      </c>
      <c r="F281" s="58">
        <f t="shared" si="24"/>
        <v>0</v>
      </c>
      <c r="G281" s="60">
        <f>IF(AND(C281&lt;&gt;"",SUM(G$32:G280)&lt;E$23),$E$23/$E$28,0)</f>
        <v>0</v>
      </c>
      <c r="H281" s="58">
        <f t="shared" si="25"/>
        <v>0</v>
      </c>
      <c r="I281" s="58">
        <f t="shared" si="27"/>
        <v>0</v>
      </c>
      <c r="J281" s="92" t="str">
        <f t="shared" si="26"/>
        <v>2042–2043</v>
      </c>
      <c r="K281" s="92"/>
      <c r="L281" s="103"/>
      <c r="M281" s="92"/>
      <c r="N281" s="101"/>
      <c r="O281" s="93"/>
      <c r="Q281" s="61"/>
    </row>
    <row r="282" spans="1:17" s="55" customFormat="1" ht="20.25" customHeight="1" x14ac:dyDescent="0.2">
      <c r="A282" s="56">
        <v>52352</v>
      </c>
      <c r="B282" s="57">
        <f t="shared" si="22"/>
        <v>0</v>
      </c>
      <c r="C282" s="150"/>
      <c r="D282" s="58">
        <f t="shared" si="23"/>
        <v>0</v>
      </c>
      <c r="E282" s="59">
        <f t="shared" si="21"/>
        <v>0</v>
      </c>
      <c r="F282" s="58">
        <f t="shared" si="24"/>
        <v>0</v>
      </c>
      <c r="G282" s="60">
        <f>IF(AND(C282&lt;&gt;"",SUM(G$32:G281)&lt;E$23),$E$23/$E$28,0)</f>
        <v>0</v>
      </c>
      <c r="H282" s="58">
        <f t="shared" si="25"/>
        <v>0</v>
      </c>
      <c r="I282" s="58">
        <f t="shared" si="27"/>
        <v>0</v>
      </c>
      <c r="J282" s="92" t="str">
        <f t="shared" si="26"/>
        <v>2042–2043</v>
      </c>
      <c r="K282" s="92"/>
      <c r="L282" s="103"/>
      <c r="M282" s="92"/>
      <c r="N282" s="101"/>
      <c r="O282" s="93"/>
      <c r="Q282" s="61"/>
    </row>
    <row r="283" spans="1:17" s="55" customFormat="1" ht="20.25" customHeight="1" x14ac:dyDescent="0.2">
      <c r="A283" s="56">
        <v>52383</v>
      </c>
      <c r="B283" s="57">
        <f t="shared" si="22"/>
        <v>0</v>
      </c>
      <c r="C283" s="150"/>
      <c r="D283" s="58">
        <f t="shared" si="23"/>
        <v>0</v>
      </c>
      <c r="E283" s="59">
        <f t="shared" si="21"/>
        <v>0</v>
      </c>
      <c r="F283" s="58">
        <f t="shared" si="24"/>
        <v>0</v>
      </c>
      <c r="G283" s="60">
        <f>IF(AND(C283&lt;&gt;"",SUM(G$32:G282)&lt;E$23),$E$23/$E$28,0)</f>
        <v>0</v>
      </c>
      <c r="H283" s="58">
        <f t="shared" si="25"/>
        <v>0</v>
      </c>
      <c r="I283" s="58">
        <f t="shared" si="27"/>
        <v>0</v>
      </c>
      <c r="J283" s="92" t="str">
        <f t="shared" si="26"/>
        <v>2042–2043</v>
      </c>
      <c r="K283" s="92"/>
      <c r="L283" s="103"/>
      <c r="M283" s="92"/>
      <c r="N283" s="101"/>
      <c r="O283" s="93"/>
      <c r="Q283" s="61"/>
    </row>
    <row r="284" spans="1:17" s="55" customFormat="1" ht="20.25" customHeight="1" x14ac:dyDescent="0.2">
      <c r="A284" s="56">
        <v>52413</v>
      </c>
      <c r="B284" s="57">
        <f t="shared" si="22"/>
        <v>0</v>
      </c>
      <c r="C284" s="150"/>
      <c r="D284" s="58">
        <f t="shared" si="23"/>
        <v>0</v>
      </c>
      <c r="E284" s="59">
        <f t="shared" si="21"/>
        <v>0</v>
      </c>
      <c r="F284" s="58">
        <f t="shared" si="24"/>
        <v>0</v>
      </c>
      <c r="G284" s="60">
        <f>IF(AND(C284&lt;&gt;"",SUM(G$32:G283)&lt;E$23),$E$23/$E$28,0)</f>
        <v>0</v>
      </c>
      <c r="H284" s="58">
        <f t="shared" si="25"/>
        <v>0</v>
      </c>
      <c r="I284" s="58">
        <f t="shared" si="27"/>
        <v>0</v>
      </c>
      <c r="J284" s="92" t="str">
        <f t="shared" si="26"/>
        <v>2043–2044</v>
      </c>
      <c r="K284" s="92"/>
      <c r="L284" s="103"/>
      <c r="M284" s="92"/>
      <c r="N284" s="101"/>
      <c r="O284" s="93"/>
      <c r="Q284" s="61"/>
    </row>
    <row r="285" spans="1:17" s="55" customFormat="1" ht="20.25" customHeight="1" x14ac:dyDescent="0.2">
      <c r="A285" s="56">
        <v>52444</v>
      </c>
      <c r="B285" s="57">
        <f t="shared" si="22"/>
        <v>0</v>
      </c>
      <c r="C285" s="150"/>
      <c r="D285" s="58">
        <f t="shared" si="23"/>
        <v>0</v>
      </c>
      <c r="E285" s="59">
        <f t="shared" si="21"/>
        <v>0</v>
      </c>
      <c r="F285" s="58">
        <f t="shared" si="24"/>
        <v>0</v>
      </c>
      <c r="G285" s="60">
        <f>IF(AND(C285&lt;&gt;"",SUM(G$32:G284)&lt;E$23),$E$23/$E$28,0)</f>
        <v>0</v>
      </c>
      <c r="H285" s="58">
        <f t="shared" si="25"/>
        <v>0</v>
      </c>
      <c r="I285" s="58">
        <f t="shared" si="27"/>
        <v>0</v>
      </c>
      <c r="J285" s="92" t="str">
        <f t="shared" si="26"/>
        <v>2043–2044</v>
      </c>
      <c r="K285" s="92"/>
      <c r="L285" s="103"/>
      <c r="M285" s="92"/>
      <c r="N285" s="101"/>
      <c r="O285" s="93"/>
      <c r="Q285" s="61"/>
    </row>
    <row r="286" spans="1:17" s="55" customFormat="1" ht="20.25" customHeight="1" x14ac:dyDescent="0.2">
      <c r="A286" s="56">
        <v>52475</v>
      </c>
      <c r="B286" s="57">
        <f t="shared" si="22"/>
        <v>0</v>
      </c>
      <c r="C286" s="150"/>
      <c r="D286" s="58">
        <f t="shared" si="23"/>
        <v>0</v>
      </c>
      <c r="E286" s="59">
        <f t="shared" si="21"/>
        <v>0</v>
      </c>
      <c r="F286" s="58">
        <f t="shared" si="24"/>
        <v>0</v>
      </c>
      <c r="G286" s="60">
        <f>IF(AND(C286&lt;&gt;"",SUM(G$32:G285)&lt;E$23),$E$23/$E$28,0)</f>
        <v>0</v>
      </c>
      <c r="H286" s="58">
        <f t="shared" si="25"/>
        <v>0</v>
      </c>
      <c r="I286" s="58">
        <f t="shared" si="27"/>
        <v>0</v>
      </c>
      <c r="J286" s="92" t="str">
        <f t="shared" si="26"/>
        <v>2043–2044</v>
      </c>
      <c r="K286" s="92"/>
      <c r="L286" s="103"/>
      <c r="M286" s="92"/>
      <c r="N286" s="101"/>
      <c r="O286" s="93"/>
      <c r="Q286" s="61"/>
    </row>
    <row r="287" spans="1:17" s="55" customFormat="1" ht="20.25" customHeight="1" x14ac:dyDescent="0.2">
      <c r="A287" s="56">
        <v>52505</v>
      </c>
      <c r="B287" s="57">
        <f t="shared" si="22"/>
        <v>0</v>
      </c>
      <c r="C287" s="150"/>
      <c r="D287" s="58">
        <f t="shared" si="23"/>
        <v>0</v>
      </c>
      <c r="E287" s="59">
        <f t="shared" si="21"/>
        <v>0</v>
      </c>
      <c r="F287" s="58">
        <f t="shared" si="24"/>
        <v>0</v>
      </c>
      <c r="G287" s="60">
        <f>IF(AND(C287&lt;&gt;"",SUM(G$32:G286)&lt;E$23),$E$23/$E$28,0)</f>
        <v>0</v>
      </c>
      <c r="H287" s="58">
        <f t="shared" si="25"/>
        <v>0</v>
      </c>
      <c r="I287" s="58">
        <f t="shared" si="27"/>
        <v>0</v>
      </c>
      <c r="J287" s="92" t="str">
        <f t="shared" si="26"/>
        <v>2043–2044</v>
      </c>
      <c r="K287" s="92"/>
      <c r="L287" s="103"/>
      <c r="M287" s="92"/>
      <c r="N287" s="101"/>
      <c r="O287" s="93"/>
      <c r="Q287" s="61"/>
    </row>
    <row r="288" spans="1:17" s="55" customFormat="1" ht="20.25" customHeight="1" x14ac:dyDescent="0.2">
      <c r="A288" s="56">
        <v>52536</v>
      </c>
      <c r="B288" s="57">
        <f t="shared" si="22"/>
        <v>0</v>
      </c>
      <c r="C288" s="150"/>
      <c r="D288" s="58">
        <f t="shared" si="23"/>
        <v>0</v>
      </c>
      <c r="E288" s="59">
        <f t="shared" ref="E288:E351" si="28">C288-D288</f>
        <v>0</v>
      </c>
      <c r="F288" s="58">
        <f t="shared" si="24"/>
        <v>0</v>
      </c>
      <c r="G288" s="60">
        <f>IF(AND(C288&lt;&gt;"",SUM(G$32:G287)&lt;E$23),$E$23/$E$28,0)</f>
        <v>0</v>
      </c>
      <c r="H288" s="58">
        <f t="shared" si="25"/>
        <v>0</v>
      </c>
      <c r="I288" s="58">
        <f t="shared" si="27"/>
        <v>0</v>
      </c>
      <c r="J288" s="92" t="str">
        <f t="shared" si="26"/>
        <v>2043–2044</v>
      </c>
      <c r="K288" s="92"/>
      <c r="L288" s="103"/>
      <c r="M288" s="92"/>
      <c r="N288" s="101"/>
      <c r="O288" s="93"/>
      <c r="Q288" s="61"/>
    </row>
    <row r="289" spans="1:17" s="55" customFormat="1" ht="20.25" customHeight="1" x14ac:dyDescent="0.2">
      <c r="A289" s="56">
        <v>52566</v>
      </c>
      <c r="B289" s="57">
        <f t="shared" ref="B289:B352" si="29">IF(C289&gt;0,C289*-1,C289)</f>
        <v>0</v>
      </c>
      <c r="C289" s="150"/>
      <c r="D289" s="58">
        <f t="shared" ref="D289:D352" si="30">IF(C289="",0,IF($E$14="Beginning",IF(C288&lt;&gt;"",$F288*$E$7/12,0),IF(C288&lt;&gt;"",$F288*$E$7/12,$E$21*$E$7/12)))</f>
        <v>0</v>
      </c>
      <c r="E289" s="59">
        <f t="shared" si="28"/>
        <v>0</v>
      </c>
      <c r="F289" s="58">
        <f t="shared" ref="F289:F352" si="31">IF(C289="",0,IF(C288="",$E$21-E289,IF(C289&lt;&gt;"",F288-E289)))</f>
        <v>0</v>
      </c>
      <c r="G289" s="60">
        <f>IF(AND(C289&lt;&gt;"",SUM(G$32:G288)&lt;E$23),$E$23/$E$28,0)</f>
        <v>0</v>
      </c>
      <c r="H289" s="58">
        <f t="shared" ref="H289:H352" si="32">IF(C289&lt;&gt;"",G289+H288,0)</f>
        <v>0</v>
      </c>
      <c r="I289" s="58">
        <f t="shared" si="27"/>
        <v>0</v>
      </c>
      <c r="J289" s="92" t="str">
        <f t="shared" ref="J289:J352" si="33">IF(OR(MONTH(A289)=1,MONTH(A289)=2,MONTH(A289)=3,MONTH(A289)=4,MONTH(A289)=5,MONTH(A289)=6),YEAR(A289)-1&amp;"–"&amp;YEAR(A289),YEAR(A289)&amp;"–"&amp;YEAR(A289)+1)</f>
        <v>2043–2044</v>
      </c>
      <c r="K289" s="92"/>
      <c r="L289" s="103"/>
      <c r="M289" s="92"/>
      <c r="N289" s="101"/>
      <c r="O289" s="93"/>
      <c r="Q289" s="61"/>
    </row>
    <row r="290" spans="1:17" s="55" customFormat="1" ht="20.25" customHeight="1" x14ac:dyDescent="0.2">
      <c r="A290" s="56">
        <v>52597</v>
      </c>
      <c r="B290" s="57">
        <f t="shared" si="29"/>
        <v>0</v>
      </c>
      <c r="C290" s="150"/>
      <c r="D290" s="58">
        <f t="shared" si="30"/>
        <v>0</v>
      </c>
      <c r="E290" s="59">
        <f t="shared" si="28"/>
        <v>0</v>
      </c>
      <c r="F290" s="58">
        <f t="shared" si="31"/>
        <v>0</v>
      </c>
      <c r="G290" s="60">
        <f>IF(AND(C290&lt;&gt;"",SUM(G$32:G289)&lt;E$23),$E$23/$E$28,0)</f>
        <v>0</v>
      </c>
      <c r="H290" s="58">
        <f t="shared" si="32"/>
        <v>0</v>
      </c>
      <c r="I290" s="58">
        <f t="shared" si="27"/>
        <v>0</v>
      </c>
      <c r="J290" s="92" t="str">
        <f t="shared" si="33"/>
        <v>2043–2044</v>
      </c>
      <c r="K290" s="92"/>
      <c r="L290" s="103"/>
      <c r="M290" s="92"/>
      <c r="N290" s="101"/>
      <c r="O290" s="93"/>
      <c r="Q290" s="61"/>
    </row>
    <row r="291" spans="1:17" s="55" customFormat="1" ht="20.25" customHeight="1" x14ac:dyDescent="0.2">
      <c r="A291" s="56">
        <v>52628</v>
      </c>
      <c r="B291" s="57">
        <f t="shared" si="29"/>
        <v>0</v>
      </c>
      <c r="C291" s="150"/>
      <c r="D291" s="58">
        <f t="shared" si="30"/>
        <v>0</v>
      </c>
      <c r="E291" s="59">
        <f t="shared" si="28"/>
        <v>0</v>
      </c>
      <c r="F291" s="58">
        <f t="shared" si="31"/>
        <v>0</v>
      </c>
      <c r="G291" s="60">
        <f>IF(AND(C291&lt;&gt;"",SUM(G$32:G290)&lt;E$23),$E$23/$E$28,0)</f>
        <v>0</v>
      </c>
      <c r="H291" s="58">
        <f t="shared" si="32"/>
        <v>0</v>
      </c>
      <c r="I291" s="58">
        <f t="shared" ref="I291:I354" si="34">IF(C291&lt;&gt;"",$E$23-H291,0)</f>
        <v>0</v>
      </c>
      <c r="J291" s="92" t="str">
        <f t="shared" si="33"/>
        <v>2043–2044</v>
      </c>
      <c r="K291" s="92"/>
      <c r="L291" s="103"/>
      <c r="M291" s="92"/>
      <c r="N291" s="101"/>
      <c r="O291" s="93"/>
      <c r="Q291" s="61"/>
    </row>
    <row r="292" spans="1:17" s="55" customFormat="1" ht="20.25" customHeight="1" x14ac:dyDescent="0.2">
      <c r="A292" s="56">
        <v>52657</v>
      </c>
      <c r="B292" s="57">
        <f t="shared" si="29"/>
        <v>0</v>
      </c>
      <c r="C292" s="150"/>
      <c r="D292" s="58">
        <f t="shared" si="30"/>
        <v>0</v>
      </c>
      <c r="E292" s="59">
        <f t="shared" si="28"/>
        <v>0</v>
      </c>
      <c r="F292" s="58">
        <f t="shared" si="31"/>
        <v>0</v>
      </c>
      <c r="G292" s="60">
        <f>IF(AND(C292&lt;&gt;"",SUM(G$32:G291)&lt;E$23),$E$23/$E$28,0)</f>
        <v>0</v>
      </c>
      <c r="H292" s="58">
        <f t="shared" si="32"/>
        <v>0</v>
      </c>
      <c r="I292" s="58">
        <f t="shared" si="34"/>
        <v>0</v>
      </c>
      <c r="J292" s="92" t="str">
        <f t="shared" si="33"/>
        <v>2043–2044</v>
      </c>
      <c r="K292" s="92"/>
      <c r="L292" s="103"/>
      <c r="M292" s="92"/>
      <c r="N292" s="101"/>
      <c r="O292" s="93"/>
      <c r="Q292" s="61"/>
    </row>
    <row r="293" spans="1:17" s="55" customFormat="1" ht="20.25" customHeight="1" x14ac:dyDescent="0.2">
      <c r="A293" s="56">
        <v>52688</v>
      </c>
      <c r="B293" s="57">
        <f t="shared" si="29"/>
        <v>0</v>
      </c>
      <c r="C293" s="150"/>
      <c r="D293" s="58">
        <f t="shared" si="30"/>
        <v>0</v>
      </c>
      <c r="E293" s="59">
        <f t="shared" si="28"/>
        <v>0</v>
      </c>
      <c r="F293" s="58">
        <f t="shared" si="31"/>
        <v>0</v>
      </c>
      <c r="G293" s="60">
        <f>IF(AND(C293&lt;&gt;"",SUM(G$32:G292)&lt;E$23),$E$23/$E$28,0)</f>
        <v>0</v>
      </c>
      <c r="H293" s="58">
        <f t="shared" si="32"/>
        <v>0</v>
      </c>
      <c r="I293" s="58">
        <f t="shared" si="34"/>
        <v>0</v>
      </c>
      <c r="J293" s="92" t="str">
        <f t="shared" si="33"/>
        <v>2043–2044</v>
      </c>
      <c r="K293" s="92"/>
      <c r="L293" s="103"/>
      <c r="M293" s="92"/>
      <c r="N293" s="101"/>
      <c r="O293" s="93"/>
      <c r="Q293" s="61"/>
    </row>
    <row r="294" spans="1:17" s="55" customFormat="1" ht="20.25" customHeight="1" x14ac:dyDescent="0.2">
      <c r="A294" s="56">
        <v>52718</v>
      </c>
      <c r="B294" s="57">
        <f t="shared" si="29"/>
        <v>0</v>
      </c>
      <c r="C294" s="150"/>
      <c r="D294" s="58">
        <f t="shared" si="30"/>
        <v>0</v>
      </c>
      <c r="E294" s="59">
        <f t="shared" si="28"/>
        <v>0</v>
      </c>
      <c r="F294" s="58">
        <f t="shared" si="31"/>
        <v>0</v>
      </c>
      <c r="G294" s="60">
        <f>IF(AND(C294&lt;&gt;"",SUM(G$32:G293)&lt;E$23),$E$23/$E$28,0)</f>
        <v>0</v>
      </c>
      <c r="H294" s="58">
        <f t="shared" si="32"/>
        <v>0</v>
      </c>
      <c r="I294" s="58">
        <f t="shared" si="34"/>
        <v>0</v>
      </c>
      <c r="J294" s="92" t="str">
        <f t="shared" si="33"/>
        <v>2043–2044</v>
      </c>
      <c r="K294" s="92"/>
      <c r="L294" s="103"/>
      <c r="M294" s="92"/>
      <c r="N294" s="101"/>
      <c r="O294" s="93"/>
      <c r="Q294" s="61"/>
    </row>
    <row r="295" spans="1:17" s="55" customFormat="1" ht="20.25" customHeight="1" x14ac:dyDescent="0.2">
      <c r="A295" s="56">
        <v>52749</v>
      </c>
      <c r="B295" s="57">
        <f t="shared" si="29"/>
        <v>0</v>
      </c>
      <c r="C295" s="150"/>
      <c r="D295" s="58">
        <f t="shared" si="30"/>
        <v>0</v>
      </c>
      <c r="E295" s="59">
        <f t="shared" si="28"/>
        <v>0</v>
      </c>
      <c r="F295" s="58">
        <f t="shared" si="31"/>
        <v>0</v>
      </c>
      <c r="G295" s="60">
        <f>IF(AND(C295&lt;&gt;"",SUM(G$32:G294)&lt;E$23),$E$23/$E$28,0)</f>
        <v>0</v>
      </c>
      <c r="H295" s="58">
        <f t="shared" si="32"/>
        <v>0</v>
      </c>
      <c r="I295" s="58">
        <f t="shared" si="34"/>
        <v>0</v>
      </c>
      <c r="J295" s="92" t="str">
        <f t="shared" si="33"/>
        <v>2043–2044</v>
      </c>
      <c r="K295" s="92"/>
      <c r="L295" s="103"/>
      <c r="M295" s="92"/>
      <c r="N295" s="101"/>
      <c r="O295" s="93"/>
      <c r="Q295" s="61"/>
    </row>
    <row r="296" spans="1:17" s="55" customFormat="1" ht="20.25" customHeight="1" x14ac:dyDescent="0.2">
      <c r="A296" s="56">
        <v>52779</v>
      </c>
      <c r="B296" s="57">
        <f t="shared" si="29"/>
        <v>0</v>
      </c>
      <c r="C296" s="150"/>
      <c r="D296" s="58">
        <f t="shared" si="30"/>
        <v>0</v>
      </c>
      <c r="E296" s="59">
        <f t="shared" si="28"/>
        <v>0</v>
      </c>
      <c r="F296" s="58">
        <f t="shared" si="31"/>
        <v>0</v>
      </c>
      <c r="G296" s="60">
        <f>IF(AND(C296&lt;&gt;"",SUM(G$32:G295)&lt;E$23),$E$23/$E$28,0)</f>
        <v>0</v>
      </c>
      <c r="H296" s="58">
        <f t="shared" si="32"/>
        <v>0</v>
      </c>
      <c r="I296" s="58">
        <f t="shared" si="34"/>
        <v>0</v>
      </c>
      <c r="J296" s="92" t="str">
        <f t="shared" si="33"/>
        <v>2044–2045</v>
      </c>
      <c r="K296" s="92"/>
      <c r="L296" s="103"/>
      <c r="M296" s="92"/>
      <c r="N296" s="101"/>
      <c r="O296" s="93"/>
      <c r="Q296" s="61"/>
    </row>
    <row r="297" spans="1:17" s="55" customFormat="1" ht="20.25" customHeight="1" x14ac:dyDescent="0.2">
      <c r="A297" s="56">
        <v>52810</v>
      </c>
      <c r="B297" s="57">
        <f t="shared" si="29"/>
        <v>0</v>
      </c>
      <c r="C297" s="150"/>
      <c r="D297" s="58">
        <f t="shared" si="30"/>
        <v>0</v>
      </c>
      <c r="E297" s="59">
        <f t="shared" si="28"/>
        <v>0</v>
      </c>
      <c r="F297" s="58">
        <f t="shared" si="31"/>
        <v>0</v>
      </c>
      <c r="G297" s="60">
        <f>IF(AND(C297&lt;&gt;"",SUM(G$32:G296)&lt;E$23),$E$23/$E$28,0)</f>
        <v>0</v>
      </c>
      <c r="H297" s="58">
        <f t="shared" si="32"/>
        <v>0</v>
      </c>
      <c r="I297" s="58">
        <f t="shared" si="34"/>
        <v>0</v>
      </c>
      <c r="J297" s="92" t="str">
        <f t="shared" si="33"/>
        <v>2044–2045</v>
      </c>
      <c r="K297" s="92"/>
      <c r="L297" s="103"/>
      <c r="M297" s="92"/>
      <c r="N297" s="101"/>
      <c r="O297" s="93"/>
      <c r="Q297" s="61"/>
    </row>
    <row r="298" spans="1:17" s="55" customFormat="1" ht="20.25" customHeight="1" x14ac:dyDescent="0.2">
      <c r="A298" s="56">
        <v>52841</v>
      </c>
      <c r="B298" s="57">
        <f t="shared" si="29"/>
        <v>0</v>
      </c>
      <c r="C298" s="150"/>
      <c r="D298" s="58">
        <f t="shared" si="30"/>
        <v>0</v>
      </c>
      <c r="E298" s="59">
        <f t="shared" si="28"/>
        <v>0</v>
      </c>
      <c r="F298" s="58">
        <f t="shared" si="31"/>
        <v>0</v>
      </c>
      <c r="G298" s="60">
        <f>IF(AND(C298&lt;&gt;"",SUM(G$32:G297)&lt;E$23),$E$23/$E$28,0)</f>
        <v>0</v>
      </c>
      <c r="H298" s="58">
        <f t="shared" si="32"/>
        <v>0</v>
      </c>
      <c r="I298" s="58">
        <f t="shared" si="34"/>
        <v>0</v>
      </c>
      <c r="J298" s="92" t="str">
        <f t="shared" si="33"/>
        <v>2044–2045</v>
      </c>
      <c r="K298" s="92"/>
      <c r="L298" s="103"/>
      <c r="M298" s="92"/>
      <c r="N298" s="101"/>
      <c r="O298" s="93"/>
      <c r="Q298" s="61"/>
    </row>
    <row r="299" spans="1:17" s="55" customFormat="1" ht="20.25" customHeight="1" x14ac:dyDescent="0.2">
      <c r="A299" s="56">
        <v>52871</v>
      </c>
      <c r="B299" s="57">
        <f t="shared" si="29"/>
        <v>0</v>
      </c>
      <c r="C299" s="150"/>
      <c r="D299" s="58">
        <f t="shared" si="30"/>
        <v>0</v>
      </c>
      <c r="E299" s="59">
        <f t="shared" si="28"/>
        <v>0</v>
      </c>
      <c r="F299" s="58">
        <f t="shared" si="31"/>
        <v>0</v>
      </c>
      <c r="G299" s="60">
        <f>IF(AND(C299&lt;&gt;"",SUM(G$32:G298)&lt;E$23),$E$23/$E$28,0)</f>
        <v>0</v>
      </c>
      <c r="H299" s="58">
        <f t="shared" si="32"/>
        <v>0</v>
      </c>
      <c r="I299" s="58">
        <f t="shared" si="34"/>
        <v>0</v>
      </c>
      <c r="J299" s="92" t="str">
        <f t="shared" si="33"/>
        <v>2044–2045</v>
      </c>
      <c r="K299" s="92"/>
      <c r="L299" s="103"/>
      <c r="M299" s="92"/>
      <c r="N299" s="101"/>
      <c r="O299" s="93"/>
      <c r="Q299" s="61"/>
    </row>
    <row r="300" spans="1:17" s="55" customFormat="1" ht="20.25" customHeight="1" x14ac:dyDescent="0.2">
      <c r="A300" s="56">
        <v>52902</v>
      </c>
      <c r="B300" s="57">
        <f t="shared" si="29"/>
        <v>0</v>
      </c>
      <c r="C300" s="150"/>
      <c r="D300" s="58">
        <f t="shared" si="30"/>
        <v>0</v>
      </c>
      <c r="E300" s="59">
        <f t="shared" si="28"/>
        <v>0</v>
      </c>
      <c r="F300" s="58">
        <f t="shared" si="31"/>
        <v>0</v>
      </c>
      <c r="G300" s="60">
        <f>IF(AND(C300&lt;&gt;"",SUM(G$32:G299)&lt;E$23),$E$23/$E$28,0)</f>
        <v>0</v>
      </c>
      <c r="H300" s="58">
        <f t="shared" si="32"/>
        <v>0</v>
      </c>
      <c r="I300" s="58">
        <f t="shared" si="34"/>
        <v>0</v>
      </c>
      <c r="J300" s="92" t="str">
        <f t="shared" si="33"/>
        <v>2044–2045</v>
      </c>
      <c r="K300" s="92"/>
      <c r="L300" s="103"/>
      <c r="M300" s="92"/>
      <c r="N300" s="101"/>
      <c r="O300" s="93"/>
      <c r="Q300" s="61"/>
    </row>
    <row r="301" spans="1:17" s="55" customFormat="1" ht="20.25" customHeight="1" x14ac:dyDescent="0.2">
      <c r="A301" s="56">
        <v>52932</v>
      </c>
      <c r="B301" s="57">
        <f t="shared" si="29"/>
        <v>0</v>
      </c>
      <c r="C301" s="150"/>
      <c r="D301" s="58">
        <f t="shared" si="30"/>
        <v>0</v>
      </c>
      <c r="E301" s="59">
        <f t="shared" si="28"/>
        <v>0</v>
      </c>
      <c r="F301" s="58">
        <f t="shared" si="31"/>
        <v>0</v>
      </c>
      <c r="G301" s="60">
        <f>IF(AND(C301&lt;&gt;"",SUM(G$32:G300)&lt;E$23),$E$23/$E$28,0)</f>
        <v>0</v>
      </c>
      <c r="H301" s="58">
        <f t="shared" si="32"/>
        <v>0</v>
      </c>
      <c r="I301" s="58">
        <f t="shared" si="34"/>
        <v>0</v>
      </c>
      <c r="J301" s="92" t="str">
        <f t="shared" si="33"/>
        <v>2044–2045</v>
      </c>
      <c r="K301" s="92"/>
      <c r="L301" s="103"/>
      <c r="M301" s="92"/>
      <c r="N301" s="101"/>
      <c r="O301" s="93"/>
      <c r="Q301" s="61"/>
    </row>
    <row r="302" spans="1:17" s="55" customFormat="1" ht="20.25" customHeight="1" x14ac:dyDescent="0.2">
      <c r="A302" s="56">
        <v>52963</v>
      </c>
      <c r="B302" s="57">
        <f t="shared" si="29"/>
        <v>0</v>
      </c>
      <c r="C302" s="150"/>
      <c r="D302" s="58">
        <f t="shared" si="30"/>
        <v>0</v>
      </c>
      <c r="E302" s="59">
        <f t="shared" si="28"/>
        <v>0</v>
      </c>
      <c r="F302" s="58">
        <f t="shared" si="31"/>
        <v>0</v>
      </c>
      <c r="G302" s="60">
        <f>IF(AND(C302&lt;&gt;"",SUM(G$32:G301)&lt;E$23),$E$23/$E$28,0)</f>
        <v>0</v>
      </c>
      <c r="H302" s="58">
        <f t="shared" si="32"/>
        <v>0</v>
      </c>
      <c r="I302" s="58">
        <f t="shared" si="34"/>
        <v>0</v>
      </c>
      <c r="J302" s="92" t="str">
        <f t="shared" si="33"/>
        <v>2044–2045</v>
      </c>
      <c r="K302" s="92"/>
      <c r="L302" s="103"/>
      <c r="M302" s="92"/>
      <c r="N302" s="101"/>
      <c r="O302" s="93"/>
      <c r="Q302" s="61"/>
    </row>
    <row r="303" spans="1:17" s="55" customFormat="1" ht="20.25" customHeight="1" x14ac:dyDescent="0.2">
      <c r="A303" s="56">
        <v>52994</v>
      </c>
      <c r="B303" s="57">
        <f t="shared" si="29"/>
        <v>0</v>
      </c>
      <c r="C303" s="150"/>
      <c r="D303" s="58">
        <f t="shared" si="30"/>
        <v>0</v>
      </c>
      <c r="E303" s="59">
        <f t="shared" si="28"/>
        <v>0</v>
      </c>
      <c r="F303" s="58">
        <f t="shared" si="31"/>
        <v>0</v>
      </c>
      <c r="G303" s="60">
        <f>IF(AND(C303&lt;&gt;"",SUM(G$32:G302)&lt;E$23),$E$23/$E$28,0)</f>
        <v>0</v>
      </c>
      <c r="H303" s="58">
        <f t="shared" si="32"/>
        <v>0</v>
      </c>
      <c r="I303" s="58">
        <f t="shared" si="34"/>
        <v>0</v>
      </c>
      <c r="J303" s="92" t="str">
        <f t="shared" si="33"/>
        <v>2044–2045</v>
      </c>
      <c r="K303" s="92"/>
      <c r="L303" s="103"/>
      <c r="M303" s="92"/>
      <c r="N303" s="101"/>
      <c r="O303" s="93"/>
      <c r="Q303" s="61"/>
    </row>
    <row r="304" spans="1:17" s="55" customFormat="1" ht="20.25" customHeight="1" x14ac:dyDescent="0.2">
      <c r="A304" s="56">
        <v>53022</v>
      </c>
      <c r="B304" s="57">
        <f t="shared" si="29"/>
        <v>0</v>
      </c>
      <c r="C304" s="150"/>
      <c r="D304" s="58">
        <f t="shared" si="30"/>
        <v>0</v>
      </c>
      <c r="E304" s="59">
        <f t="shared" si="28"/>
        <v>0</v>
      </c>
      <c r="F304" s="58">
        <f t="shared" si="31"/>
        <v>0</v>
      </c>
      <c r="G304" s="60">
        <f>IF(AND(C304&lt;&gt;"",SUM(G$32:G303)&lt;E$23),$E$23/$E$28,0)</f>
        <v>0</v>
      </c>
      <c r="H304" s="58">
        <f t="shared" si="32"/>
        <v>0</v>
      </c>
      <c r="I304" s="58">
        <f t="shared" si="34"/>
        <v>0</v>
      </c>
      <c r="J304" s="92" t="str">
        <f t="shared" si="33"/>
        <v>2044–2045</v>
      </c>
      <c r="K304" s="92"/>
      <c r="L304" s="103"/>
      <c r="M304" s="92"/>
      <c r="N304" s="101"/>
      <c r="O304" s="93"/>
      <c r="Q304" s="61"/>
    </row>
    <row r="305" spans="1:17" s="55" customFormat="1" ht="20.25" customHeight="1" x14ac:dyDescent="0.2">
      <c r="A305" s="56">
        <v>53053</v>
      </c>
      <c r="B305" s="57">
        <f t="shared" si="29"/>
        <v>0</v>
      </c>
      <c r="C305" s="150"/>
      <c r="D305" s="58">
        <f t="shared" si="30"/>
        <v>0</v>
      </c>
      <c r="E305" s="59">
        <f t="shared" si="28"/>
        <v>0</v>
      </c>
      <c r="F305" s="58">
        <f t="shared" si="31"/>
        <v>0</v>
      </c>
      <c r="G305" s="60">
        <f>IF(AND(C305&lt;&gt;"",SUM(G$32:G304)&lt;E$23),$E$23/$E$28,0)</f>
        <v>0</v>
      </c>
      <c r="H305" s="58">
        <f t="shared" si="32"/>
        <v>0</v>
      </c>
      <c r="I305" s="58">
        <f t="shared" si="34"/>
        <v>0</v>
      </c>
      <c r="J305" s="92" t="str">
        <f t="shared" si="33"/>
        <v>2044–2045</v>
      </c>
      <c r="K305" s="92"/>
      <c r="L305" s="103"/>
      <c r="M305" s="92"/>
      <c r="N305" s="101"/>
      <c r="O305" s="93"/>
      <c r="Q305" s="61"/>
    </row>
    <row r="306" spans="1:17" s="55" customFormat="1" ht="20.25" customHeight="1" x14ac:dyDescent="0.2">
      <c r="A306" s="56">
        <v>53083</v>
      </c>
      <c r="B306" s="57">
        <f t="shared" si="29"/>
        <v>0</v>
      </c>
      <c r="C306" s="150"/>
      <c r="D306" s="58">
        <f t="shared" si="30"/>
        <v>0</v>
      </c>
      <c r="E306" s="59">
        <f t="shared" si="28"/>
        <v>0</v>
      </c>
      <c r="F306" s="58">
        <f t="shared" si="31"/>
        <v>0</v>
      </c>
      <c r="G306" s="60">
        <f>IF(AND(C306&lt;&gt;"",SUM(G$32:G305)&lt;E$23),$E$23/$E$28,0)</f>
        <v>0</v>
      </c>
      <c r="H306" s="58">
        <f t="shared" si="32"/>
        <v>0</v>
      </c>
      <c r="I306" s="58">
        <f t="shared" si="34"/>
        <v>0</v>
      </c>
      <c r="J306" s="92" t="str">
        <f t="shared" si="33"/>
        <v>2044–2045</v>
      </c>
      <c r="K306" s="92"/>
      <c r="L306" s="103"/>
      <c r="M306" s="92"/>
      <c r="N306" s="101"/>
      <c r="O306" s="93"/>
      <c r="Q306" s="61"/>
    </row>
    <row r="307" spans="1:17" s="55" customFormat="1" ht="20.25" customHeight="1" x14ac:dyDescent="0.2">
      <c r="A307" s="56">
        <v>53114</v>
      </c>
      <c r="B307" s="57">
        <f t="shared" si="29"/>
        <v>0</v>
      </c>
      <c r="C307" s="150"/>
      <c r="D307" s="58">
        <f t="shared" si="30"/>
        <v>0</v>
      </c>
      <c r="E307" s="59">
        <f t="shared" si="28"/>
        <v>0</v>
      </c>
      <c r="F307" s="58">
        <f t="shared" si="31"/>
        <v>0</v>
      </c>
      <c r="G307" s="60">
        <f>IF(AND(C307&lt;&gt;"",SUM(G$32:G306)&lt;E$23),$E$23/$E$28,0)</f>
        <v>0</v>
      </c>
      <c r="H307" s="58">
        <f t="shared" si="32"/>
        <v>0</v>
      </c>
      <c r="I307" s="58">
        <f t="shared" si="34"/>
        <v>0</v>
      </c>
      <c r="J307" s="92" t="str">
        <f t="shared" si="33"/>
        <v>2044–2045</v>
      </c>
      <c r="K307" s="92"/>
      <c r="L307" s="103"/>
      <c r="M307" s="92"/>
      <c r="N307" s="101"/>
      <c r="O307" s="93"/>
      <c r="Q307" s="61"/>
    </row>
    <row r="308" spans="1:17" s="55" customFormat="1" ht="20.25" customHeight="1" x14ac:dyDescent="0.2">
      <c r="A308" s="56">
        <v>53144</v>
      </c>
      <c r="B308" s="57">
        <f t="shared" si="29"/>
        <v>0</v>
      </c>
      <c r="C308" s="150"/>
      <c r="D308" s="58">
        <f t="shared" si="30"/>
        <v>0</v>
      </c>
      <c r="E308" s="59">
        <f t="shared" si="28"/>
        <v>0</v>
      </c>
      <c r="F308" s="58">
        <f t="shared" si="31"/>
        <v>0</v>
      </c>
      <c r="G308" s="60">
        <f>IF(AND(C308&lt;&gt;"",SUM(G$32:G307)&lt;E$23),$E$23/$E$28,0)</f>
        <v>0</v>
      </c>
      <c r="H308" s="58">
        <f t="shared" si="32"/>
        <v>0</v>
      </c>
      <c r="I308" s="58">
        <f t="shared" si="34"/>
        <v>0</v>
      </c>
      <c r="J308" s="92" t="str">
        <f t="shared" si="33"/>
        <v>2045–2046</v>
      </c>
      <c r="K308" s="92"/>
      <c r="L308" s="103"/>
      <c r="M308" s="92"/>
      <c r="N308" s="101"/>
      <c r="O308" s="93"/>
      <c r="Q308" s="61"/>
    </row>
    <row r="309" spans="1:17" s="55" customFormat="1" ht="20.25" customHeight="1" x14ac:dyDescent="0.2">
      <c r="A309" s="56">
        <v>53175</v>
      </c>
      <c r="B309" s="57">
        <f t="shared" si="29"/>
        <v>0</v>
      </c>
      <c r="C309" s="150"/>
      <c r="D309" s="58">
        <f t="shared" si="30"/>
        <v>0</v>
      </c>
      <c r="E309" s="59">
        <f t="shared" si="28"/>
        <v>0</v>
      </c>
      <c r="F309" s="58">
        <f t="shared" si="31"/>
        <v>0</v>
      </c>
      <c r="G309" s="60">
        <f>IF(AND(C309&lt;&gt;"",SUM(G$32:G308)&lt;E$23),$E$23/$E$28,0)</f>
        <v>0</v>
      </c>
      <c r="H309" s="58">
        <f t="shared" si="32"/>
        <v>0</v>
      </c>
      <c r="I309" s="58">
        <f t="shared" si="34"/>
        <v>0</v>
      </c>
      <c r="J309" s="92" t="str">
        <f t="shared" si="33"/>
        <v>2045–2046</v>
      </c>
      <c r="K309" s="92"/>
      <c r="L309" s="103"/>
      <c r="M309" s="92"/>
      <c r="N309" s="101"/>
      <c r="O309" s="93"/>
      <c r="Q309" s="61"/>
    </row>
    <row r="310" spans="1:17" s="55" customFormat="1" ht="20.25" customHeight="1" x14ac:dyDescent="0.2">
      <c r="A310" s="56">
        <v>53206</v>
      </c>
      <c r="B310" s="57">
        <f t="shared" si="29"/>
        <v>0</v>
      </c>
      <c r="C310" s="150"/>
      <c r="D310" s="58">
        <f t="shared" si="30"/>
        <v>0</v>
      </c>
      <c r="E310" s="59">
        <f t="shared" si="28"/>
        <v>0</v>
      </c>
      <c r="F310" s="58">
        <f t="shared" si="31"/>
        <v>0</v>
      </c>
      <c r="G310" s="60">
        <f>IF(AND(C310&lt;&gt;"",SUM(G$32:G309)&lt;E$23),$E$23/$E$28,0)</f>
        <v>0</v>
      </c>
      <c r="H310" s="58">
        <f t="shared" si="32"/>
        <v>0</v>
      </c>
      <c r="I310" s="58">
        <f t="shared" si="34"/>
        <v>0</v>
      </c>
      <c r="J310" s="92" t="str">
        <f t="shared" si="33"/>
        <v>2045–2046</v>
      </c>
      <c r="K310" s="92"/>
      <c r="L310" s="103"/>
      <c r="M310" s="92"/>
      <c r="N310" s="101"/>
      <c r="O310" s="93"/>
      <c r="Q310" s="61"/>
    </row>
    <row r="311" spans="1:17" s="55" customFormat="1" ht="20.25" customHeight="1" x14ac:dyDescent="0.2">
      <c r="A311" s="56">
        <v>53236</v>
      </c>
      <c r="B311" s="57">
        <f t="shared" si="29"/>
        <v>0</v>
      </c>
      <c r="C311" s="150"/>
      <c r="D311" s="58">
        <f t="shared" si="30"/>
        <v>0</v>
      </c>
      <c r="E311" s="59">
        <f t="shared" si="28"/>
        <v>0</v>
      </c>
      <c r="F311" s="58">
        <f t="shared" si="31"/>
        <v>0</v>
      </c>
      <c r="G311" s="60">
        <f>IF(AND(C311&lt;&gt;"",SUM(G$32:G310)&lt;E$23),$E$23/$E$28,0)</f>
        <v>0</v>
      </c>
      <c r="H311" s="58">
        <f t="shared" si="32"/>
        <v>0</v>
      </c>
      <c r="I311" s="58">
        <f t="shared" si="34"/>
        <v>0</v>
      </c>
      <c r="J311" s="92" t="str">
        <f t="shared" si="33"/>
        <v>2045–2046</v>
      </c>
      <c r="K311" s="92"/>
      <c r="L311" s="103"/>
      <c r="M311" s="92"/>
      <c r="N311" s="101"/>
      <c r="O311" s="93"/>
      <c r="Q311" s="61"/>
    </row>
    <row r="312" spans="1:17" s="55" customFormat="1" ht="20.25" customHeight="1" x14ac:dyDescent="0.2">
      <c r="A312" s="56">
        <v>53267</v>
      </c>
      <c r="B312" s="57">
        <f t="shared" si="29"/>
        <v>0</v>
      </c>
      <c r="C312" s="150"/>
      <c r="D312" s="58">
        <f t="shared" si="30"/>
        <v>0</v>
      </c>
      <c r="E312" s="59">
        <f t="shared" si="28"/>
        <v>0</v>
      </c>
      <c r="F312" s="58">
        <f t="shared" si="31"/>
        <v>0</v>
      </c>
      <c r="G312" s="60">
        <f>IF(AND(C312&lt;&gt;"",SUM(G$32:G311)&lt;E$23),$E$23/$E$28,0)</f>
        <v>0</v>
      </c>
      <c r="H312" s="58">
        <f t="shared" si="32"/>
        <v>0</v>
      </c>
      <c r="I312" s="58">
        <f t="shared" si="34"/>
        <v>0</v>
      </c>
      <c r="J312" s="92" t="str">
        <f t="shared" si="33"/>
        <v>2045–2046</v>
      </c>
      <c r="K312" s="92"/>
      <c r="L312" s="103"/>
      <c r="M312" s="92"/>
      <c r="N312" s="101"/>
      <c r="O312" s="93"/>
      <c r="Q312" s="61"/>
    </row>
    <row r="313" spans="1:17" s="55" customFormat="1" ht="20.25" customHeight="1" x14ac:dyDescent="0.2">
      <c r="A313" s="56">
        <v>53297</v>
      </c>
      <c r="B313" s="57">
        <f t="shared" si="29"/>
        <v>0</v>
      </c>
      <c r="C313" s="150"/>
      <c r="D313" s="58">
        <f t="shared" si="30"/>
        <v>0</v>
      </c>
      <c r="E313" s="59">
        <f t="shared" si="28"/>
        <v>0</v>
      </c>
      <c r="F313" s="58">
        <f t="shared" si="31"/>
        <v>0</v>
      </c>
      <c r="G313" s="60">
        <f>IF(AND(C313&lt;&gt;"",SUM(G$32:G312)&lt;E$23),$E$23/$E$28,0)</f>
        <v>0</v>
      </c>
      <c r="H313" s="58">
        <f t="shared" si="32"/>
        <v>0</v>
      </c>
      <c r="I313" s="58">
        <f t="shared" si="34"/>
        <v>0</v>
      </c>
      <c r="J313" s="92" t="str">
        <f t="shared" si="33"/>
        <v>2045–2046</v>
      </c>
      <c r="K313" s="92"/>
      <c r="L313" s="103"/>
      <c r="M313" s="92"/>
      <c r="N313" s="101"/>
      <c r="O313" s="93"/>
      <c r="Q313" s="61"/>
    </row>
    <row r="314" spans="1:17" s="55" customFormat="1" ht="20.25" customHeight="1" x14ac:dyDescent="0.2">
      <c r="A314" s="56">
        <v>53328</v>
      </c>
      <c r="B314" s="57">
        <f t="shared" si="29"/>
        <v>0</v>
      </c>
      <c r="C314" s="150"/>
      <c r="D314" s="58">
        <f t="shared" si="30"/>
        <v>0</v>
      </c>
      <c r="E314" s="59">
        <f t="shared" si="28"/>
        <v>0</v>
      </c>
      <c r="F314" s="58">
        <f t="shared" si="31"/>
        <v>0</v>
      </c>
      <c r="G314" s="60">
        <f>IF(AND(C314&lt;&gt;"",SUM(G$32:G313)&lt;E$23),$E$23/$E$28,0)</f>
        <v>0</v>
      </c>
      <c r="H314" s="58">
        <f t="shared" si="32"/>
        <v>0</v>
      </c>
      <c r="I314" s="58">
        <f t="shared" si="34"/>
        <v>0</v>
      </c>
      <c r="J314" s="92" t="str">
        <f t="shared" si="33"/>
        <v>2045–2046</v>
      </c>
      <c r="K314" s="92"/>
      <c r="L314" s="103"/>
      <c r="M314" s="92"/>
      <c r="N314" s="101"/>
      <c r="O314" s="93"/>
      <c r="Q314" s="61"/>
    </row>
    <row r="315" spans="1:17" s="55" customFormat="1" ht="20.25" customHeight="1" x14ac:dyDescent="0.2">
      <c r="A315" s="56">
        <v>53359</v>
      </c>
      <c r="B315" s="57">
        <f t="shared" si="29"/>
        <v>0</v>
      </c>
      <c r="C315" s="150"/>
      <c r="D315" s="58">
        <f t="shared" si="30"/>
        <v>0</v>
      </c>
      <c r="E315" s="59">
        <f t="shared" si="28"/>
        <v>0</v>
      </c>
      <c r="F315" s="58">
        <f t="shared" si="31"/>
        <v>0</v>
      </c>
      <c r="G315" s="60">
        <f>IF(AND(C315&lt;&gt;"",SUM(G$32:G314)&lt;E$23),$E$23/$E$28,0)</f>
        <v>0</v>
      </c>
      <c r="H315" s="58">
        <f t="shared" si="32"/>
        <v>0</v>
      </c>
      <c r="I315" s="58">
        <f t="shared" si="34"/>
        <v>0</v>
      </c>
      <c r="J315" s="92" t="str">
        <f t="shared" si="33"/>
        <v>2045–2046</v>
      </c>
      <c r="K315" s="92"/>
      <c r="L315" s="103"/>
      <c r="M315" s="92"/>
      <c r="N315" s="101"/>
      <c r="O315" s="93"/>
      <c r="Q315" s="61"/>
    </row>
    <row r="316" spans="1:17" s="55" customFormat="1" ht="20.25" customHeight="1" x14ac:dyDescent="0.2">
      <c r="A316" s="56">
        <v>53387</v>
      </c>
      <c r="B316" s="57">
        <f t="shared" si="29"/>
        <v>0</v>
      </c>
      <c r="C316" s="150"/>
      <c r="D316" s="58">
        <f t="shared" si="30"/>
        <v>0</v>
      </c>
      <c r="E316" s="59">
        <f t="shared" si="28"/>
        <v>0</v>
      </c>
      <c r="F316" s="58">
        <f t="shared" si="31"/>
        <v>0</v>
      </c>
      <c r="G316" s="60">
        <f>IF(AND(C316&lt;&gt;"",SUM(G$32:G315)&lt;E$23),$E$23/$E$28,0)</f>
        <v>0</v>
      </c>
      <c r="H316" s="58">
        <f t="shared" si="32"/>
        <v>0</v>
      </c>
      <c r="I316" s="58">
        <f t="shared" si="34"/>
        <v>0</v>
      </c>
      <c r="J316" s="92" t="str">
        <f t="shared" si="33"/>
        <v>2045–2046</v>
      </c>
      <c r="K316" s="92"/>
      <c r="L316" s="103"/>
      <c r="M316" s="92"/>
      <c r="N316" s="101"/>
      <c r="O316" s="93"/>
      <c r="Q316" s="61"/>
    </row>
    <row r="317" spans="1:17" s="55" customFormat="1" ht="20.25" customHeight="1" x14ac:dyDescent="0.2">
      <c r="A317" s="56">
        <v>53418</v>
      </c>
      <c r="B317" s="57">
        <f t="shared" si="29"/>
        <v>0</v>
      </c>
      <c r="C317" s="150"/>
      <c r="D317" s="58">
        <f t="shared" si="30"/>
        <v>0</v>
      </c>
      <c r="E317" s="59">
        <f t="shared" si="28"/>
        <v>0</v>
      </c>
      <c r="F317" s="58">
        <f t="shared" si="31"/>
        <v>0</v>
      </c>
      <c r="G317" s="60">
        <f>IF(AND(C317&lt;&gt;"",SUM(G$32:G316)&lt;E$23),$E$23/$E$28,0)</f>
        <v>0</v>
      </c>
      <c r="H317" s="58">
        <f t="shared" si="32"/>
        <v>0</v>
      </c>
      <c r="I317" s="58">
        <f t="shared" si="34"/>
        <v>0</v>
      </c>
      <c r="J317" s="92" t="str">
        <f t="shared" si="33"/>
        <v>2045–2046</v>
      </c>
      <c r="K317" s="92"/>
      <c r="L317" s="103"/>
      <c r="M317" s="92"/>
      <c r="N317" s="101"/>
      <c r="O317" s="93"/>
      <c r="Q317" s="61"/>
    </row>
    <row r="318" spans="1:17" s="55" customFormat="1" ht="20.25" customHeight="1" x14ac:dyDescent="0.2">
      <c r="A318" s="56">
        <v>53448</v>
      </c>
      <c r="B318" s="57">
        <f t="shared" si="29"/>
        <v>0</v>
      </c>
      <c r="C318" s="150"/>
      <c r="D318" s="58">
        <f t="shared" si="30"/>
        <v>0</v>
      </c>
      <c r="E318" s="59">
        <f t="shared" si="28"/>
        <v>0</v>
      </c>
      <c r="F318" s="58">
        <f t="shared" si="31"/>
        <v>0</v>
      </c>
      <c r="G318" s="60">
        <f>IF(AND(C318&lt;&gt;"",SUM(G$32:G317)&lt;E$23),$E$23/$E$28,0)</f>
        <v>0</v>
      </c>
      <c r="H318" s="58">
        <f t="shared" si="32"/>
        <v>0</v>
      </c>
      <c r="I318" s="58">
        <f t="shared" si="34"/>
        <v>0</v>
      </c>
      <c r="J318" s="92" t="str">
        <f t="shared" si="33"/>
        <v>2045–2046</v>
      </c>
      <c r="K318" s="92"/>
      <c r="L318" s="103"/>
      <c r="M318" s="92"/>
      <c r="N318" s="101"/>
      <c r="O318" s="93"/>
      <c r="Q318" s="61"/>
    </row>
    <row r="319" spans="1:17" s="55" customFormat="1" ht="20.25" customHeight="1" x14ac:dyDescent="0.2">
      <c r="A319" s="56">
        <v>53479</v>
      </c>
      <c r="B319" s="57">
        <f t="shared" si="29"/>
        <v>0</v>
      </c>
      <c r="C319" s="150"/>
      <c r="D319" s="58">
        <f t="shared" si="30"/>
        <v>0</v>
      </c>
      <c r="E319" s="59">
        <f t="shared" si="28"/>
        <v>0</v>
      </c>
      <c r="F319" s="58">
        <f t="shared" si="31"/>
        <v>0</v>
      </c>
      <c r="G319" s="60">
        <f>IF(AND(C319&lt;&gt;"",SUM(G$32:G318)&lt;E$23),$E$23/$E$28,0)</f>
        <v>0</v>
      </c>
      <c r="H319" s="58">
        <f t="shared" si="32"/>
        <v>0</v>
      </c>
      <c r="I319" s="58">
        <f t="shared" si="34"/>
        <v>0</v>
      </c>
      <c r="J319" s="92" t="str">
        <f t="shared" si="33"/>
        <v>2045–2046</v>
      </c>
      <c r="K319" s="92"/>
      <c r="L319" s="103"/>
      <c r="M319" s="92"/>
      <c r="N319" s="101"/>
      <c r="O319" s="93"/>
      <c r="Q319" s="61"/>
    </row>
    <row r="320" spans="1:17" s="55" customFormat="1" ht="20.25" customHeight="1" x14ac:dyDescent="0.2">
      <c r="A320" s="56">
        <v>53509</v>
      </c>
      <c r="B320" s="57">
        <f t="shared" si="29"/>
        <v>0</v>
      </c>
      <c r="C320" s="150"/>
      <c r="D320" s="58">
        <f t="shared" si="30"/>
        <v>0</v>
      </c>
      <c r="E320" s="59">
        <f t="shared" si="28"/>
        <v>0</v>
      </c>
      <c r="F320" s="58">
        <f t="shared" si="31"/>
        <v>0</v>
      </c>
      <c r="G320" s="60">
        <f>IF(AND(C320&lt;&gt;"",SUM(G$32:G319)&lt;E$23),$E$23/$E$28,0)</f>
        <v>0</v>
      </c>
      <c r="H320" s="58">
        <f t="shared" si="32"/>
        <v>0</v>
      </c>
      <c r="I320" s="58">
        <f t="shared" si="34"/>
        <v>0</v>
      </c>
      <c r="J320" s="92" t="str">
        <f t="shared" si="33"/>
        <v>2046–2047</v>
      </c>
      <c r="K320" s="92"/>
      <c r="L320" s="103"/>
      <c r="M320" s="92"/>
      <c r="N320" s="101"/>
      <c r="O320" s="93"/>
      <c r="Q320" s="61"/>
    </row>
    <row r="321" spans="1:17" s="55" customFormat="1" ht="20.25" customHeight="1" x14ac:dyDescent="0.2">
      <c r="A321" s="56">
        <v>53540</v>
      </c>
      <c r="B321" s="57">
        <f t="shared" si="29"/>
        <v>0</v>
      </c>
      <c r="C321" s="150"/>
      <c r="D321" s="58">
        <f t="shared" si="30"/>
        <v>0</v>
      </c>
      <c r="E321" s="59">
        <f t="shared" si="28"/>
        <v>0</v>
      </c>
      <c r="F321" s="58">
        <f t="shared" si="31"/>
        <v>0</v>
      </c>
      <c r="G321" s="60">
        <f>IF(AND(C321&lt;&gt;"",SUM(G$32:G320)&lt;E$23),$E$23/$E$28,0)</f>
        <v>0</v>
      </c>
      <c r="H321" s="58">
        <f t="shared" si="32"/>
        <v>0</v>
      </c>
      <c r="I321" s="58">
        <f t="shared" si="34"/>
        <v>0</v>
      </c>
      <c r="J321" s="92" t="str">
        <f t="shared" si="33"/>
        <v>2046–2047</v>
      </c>
      <c r="K321" s="92"/>
      <c r="L321" s="103"/>
      <c r="M321" s="92"/>
      <c r="N321" s="101"/>
      <c r="O321" s="93"/>
      <c r="Q321" s="61"/>
    </row>
    <row r="322" spans="1:17" s="55" customFormat="1" ht="20.25" customHeight="1" x14ac:dyDescent="0.2">
      <c r="A322" s="56">
        <v>53571</v>
      </c>
      <c r="B322" s="57">
        <f t="shared" si="29"/>
        <v>0</v>
      </c>
      <c r="C322" s="150"/>
      <c r="D322" s="58">
        <f t="shared" si="30"/>
        <v>0</v>
      </c>
      <c r="E322" s="59">
        <f t="shared" si="28"/>
        <v>0</v>
      </c>
      <c r="F322" s="58">
        <f t="shared" si="31"/>
        <v>0</v>
      </c>
      <c r="G322" s="60">
        <f>IF(AND(C322&lt;&gt;"",SUM(G$32:G321)&lt;E$23),$E$23/$E$28,0)</f>
        <v>0</v>
      </c>
      <c r="H322" s="58">
        <f t="shared" si="32"/>
        <v>0</v>
      </c>
      <c r="I322" s="58">
        <f t="shared" si="34"/>
        <v>0</v>
      </c>
      <c r="J322" s="92" t="str">
        <f t="shared" si="33"/>
        <v>2046–2047</v>
      </c>
      <c r="K322" s="92"/>
      <c r="L322" s="103"/>
      <c r="M322" s="92"/>
      <c r="N322" s="101"/>
      <c r="O322" s="93"/>
      <c r="Q322" s="61"/>
    </row>
    <row r="323" spans="1:17" s="55" customFormat="1" ht="20.25" customHeight="1" x14ac:dyDescent="0.2">
      <c r="A323" s="56">
        <v>53601</v>
      </c>
      <c r="B323" s="57">
        <f t="shared" si="29"/>
        <v>0</v>
      </c>
      <c r="C323" s="150"/>
      <c r="D323" s="58">
        <f t="shared" si="30"/>
        <v>0</v>
      </c>
      <c r="E323" s="59">
        <f t="shared" si="28"/>
        <v>0</v>
      </c>
      <c r="F323" s="58">
        <f t="shared" si="31"/>
        <v>0</v>
      </c>
      <c r="G323" s="60">
        <f>IF(AND(C323&lt;&gt;"",SUM(G$32:G322)&lt;E$23),$E$23/$E$28,0)</f>
        <v>0</v>
      </c>
      <c r="H323" s="58">
        <f t="shared" si="32"/>
        <v>0</v>
      </c>
      <c r="I323" s="58">
        <f t="shared" si="34"/>
        <v>0</v>
      </c>
      <c r="J323" s="92" t="str">
        <f t="shared" si="33"/>
        <v>2046–2047</v>
      </c>
      <c r="K323" s="92"/>
      <c r="L323" s="103"/>
      <c r="M323" s="92"/>
      <c r="N323" s="101"/>
      <c r="O323" s="93"/>
      <c r="Q323" s="61"/>
    </row>
    <row r="324" spans="1:17" s="55" customFormat="1" ht="20.25" customHeight="1" x14ac:dyDescent="0.2">
      <c r="A324" s="56">
        <v>53632</v>
      </c>
      <c r="B324" s="57">
        <f t="shared" si="29"/>
        <v>0</v>
      </c>
      <c r="C324" s="150"/>
      <c r="D324" s="58">
        <f t="shared" si="30"/>
        <v>0</v>
      </c>
      <c r="E324" s="59">
        <f t="shared" si="28"/>
        <v>0</v>
      </c>
      <c r="F324" s="58">
        <f t="shared" si="31"/>
        <v>0</v>
      </c>
      <c r="G324" s="60">
        <f>IF(AND(C324&lt;&gt;"",SUM(G$32:G323)&lt;E$23),$E$23/$E$28,0)</f>
        <v>0</v>
      </c>
      <c r="H324" s="58">
        <f t="shared" si="32"/>
        <v>0</v>
      </c>
      <c r="I324" s="58">
        <f t="shared" si="34"/>
        <v>0</v>
      </c>
      <c r="J324" s="92" t="str">
        <f t="shared" si="33"/>
        <v>2046–2047</v>
      </c>
      <c r="K324" s="92"/>
      <c r="L324" s="103"/>
      <c r="M324" s="92"/>
      <c r="N324" s="101"/>
      <c r="O324" s="93"/>
      <c r="Q324" s="61"/>
    </row>
    <row r="325" spans="1:17" s="55" customFormat="1" ht="20.25" customHeight="1" x14ac:dyDescent="0.2">
      <c r="A325" s="56">
        <v>53662</v>
      </c>
      <c r="B325" s="57">
        <f t="shared" si="29"/>
        <v>0</v>
      </c>
      <c r="C325" s="150"/>
      <c r="D325" s="58">
        <f t="shared" si="30"/>
        <v>0</v>
      </c>
      <c r="E325" s="59">
        <f t="shared" si="28"/>
        <v>0</v>
      </c>
      <c r="F325" s="58">
        <f t="shared" si="31"/>
        <v>0</v>
      </c>
      <c r="G325" s="60">
        <f>IF(AND(C325&lt;&gt;"",SUM(G$32:G324)&lt;E$23),$E$23/$E$28,0)</f>
        <v>0</v>
      </c>
      <c r="H325" s="58">
        <f t="shared" si="32"/>
        <v>0</v>
      </c>
      <c r="I325" s="58">
        <f t="shared" si="34"/>
        <v>0</v>
      </c>
      <c r="J325" s="92" t="str">
        <f t="shared" si="33"/>
        <v>2046–2047</v>
      </c>
      <c r="K325" s="92"/>
      <c r="L325" s="103"/>
      <c r="M325" s="92"/>
      <c r="N325" s="101"/>
      <c r="O325" s="93"/>
      <c r="Q325" s="61"/>
    </row>
    <row r="326" spans="1:17" s="55" customFormat="1" ht="20.25" customHeight="1" x14ac:dyDescent="0.2">
      <c r="A326" s="56">
        <v>53693</v>
      </c>
      <c r="B326" s="57">
        <f t="shared" si="29"/>
        <v>0</v>
      </c>
      <c r="C326" s="150"/>
      <c r="D326" s="58">
        <f t="shared" si="30"/>
        <v>0</v>
      </c>
      <c r="E326" s="59">
        <f t="shared" si="28"/>
        <v>0</v>
      </c>
      <c r="F326" s="58">
        <f t="shared" si="31"/>
        <v>0</v>
      </c>
      <c r="G326" s="60">
        <f>IF(AND(C326&lt;&gt;"",SUM(G$32:G325)&lt;E$23),$E$23/$E$28,0)</f>
        <v>0</v>
      </c>
      <c r="H326" s="58">
        <f t="shared" si="32"/>
        <v>0</v>
      </c>
      <c r="I326" s="58">
        <f t="shared" si="34"/>
        <v>0</v>
      </c>
      <c r="J326" s="92" t="str">
        <f t="shared" si="33"/>
        <v>2046–2047</v>
      </c>
      <c r="K326" s="92"/>
      <c r="L326" s="103"/>
      <c r="M326" s="92"/>
      <c r="N326" s="101"/>
      <c r="O326" s="93"/>
      <c r="Q326" s="61"/>
    </row>
    <row r="327" spans="1:17" s="55" customFormat="1" ht="20.25" customHeight="1" x14ac:dyDescent="0.2">
      <c r="A327" s="56">
        <v>53724</v>
      </c>
      <c r="B327" s="57">
        <f t="shared" si="29"/>
        <v>0</v>
      </c>
      <c r="C327" s="150"/>
      <c r="D327" s="58">
        <f t="shared" si="30"/>
        <v>0</v>
      </c>
      <c r="E327" s="59">
        <f t="shared" si="28"/>
        <v>0</v>
      </c>
      <c r="F327" s="58">
        <f t="shared" si="31"/>
        <v>0</v>
      </c>
      <c r="G327" s="60">
        <f>IF(AND(C327&lt;&gt;"",SUM(G$32:G326)&lt;E$23),$E$23/$E$28,0)</f>
        <v>0</v>
      </c>
      <c r="H327" s="58">
        <f t="shared" si="32"/>
        <v>0</v>
      </c>
      <c r="I327" s="58">
        <f t="shared" si="34"/>
        <v>0</v>
      </c>
      <c r="J327" s="92" t="str">
        <f t="shared" si="33"/>
        <v>2046–2047</v>
      </c>
      <c r="K327" s="92"/>
      <c r="L327" s="103"/>
      <c r="M327" s="92"/>
      <c r="N327" s="101"/>
      <c r="O327" s="93"/>
      <c r="Q327" s="61"/>
    </row>
    <row r="328" spans="1:17" s="55" customFormat="1" ht="20.25" customHeight="1" x14ac:dyDescent="0.2">
      <c r="A328" s="56">
        <v>53752</v>
      </c>
      <c r="B328" s="57">
        <f t="shared" si="29"/>
        <v>0</v>
      </c>
      <c r="C328" s="150"/>
      <c r="D328" s="58">
        <f t="shared" si="30"/>
        <v>0</v>
      </c>
      <c r="E328" s="59">
        <f t="shared" si="28"/>
        <v>0</v>
      </c>
      <c r="F328" s="58">
        <f t="shared" si="31"/>
        <v>0</v>
      </c>
      <c r="G328" s="60">
        <f>IF(AND(C328&lt;&gt;"",SUM(G$32:G327)&lt;E$23),$E$23/$E$28,0)</f>
        <v>0</v>
      </c>
      <c r="H328" s="58">
        <f t="shared" si="32"/>
        <v>0</v>
      </c>
      <c r="I328" s="58">
        <f t="shared" si="34"/>
        <v>0</v>
      </c>
      <c r="J328" s="92" t="str">
        <f t="shared" si="33"/>
        <v>2046–2047</v>
      </c>
      <c r="K328" s="92"/>
      <c r="L328" s="103"/>
      <c r="M328" s="92"/>
      <c r="N328" s="101"/>
      <c r="O328" s="93"/>
      <c r="Q328" s="61"/>
    </row>
    <row r="329" spans="1:17" s="55" customFormat="1" ht="20.25" customHeight="1" x14ac:dyDescent="0.2">
      <c r="A329" s="56">
        <v>53783</v>
      </c>
      <c r="B329" s="57">
        <f t="shared" si="29"/>
        <v>0</v>
      </c>
      <c r="C329" s="150"/>
      <c r="D329" s="58">
        <f t="shared" si="30"/>
        <v>0</v>
      </c>
      <c r="E329" s="59">
        <f t="shared" si="28"/>
        <v>0</v>
      </c>
      <c r="F329" s="58">
        <f t="shared" si="31"/>
        <v>0</v>
      </c>
      <c r="G329" s="60">
        <f>IF(AND(C329&lt;&gt;"",SUM(G$32:G328)&lt;E$23),$E$23/$E$28,0)</f>
        <v>0</v>
      </c>
      <c r="H329" s="58">
        <f t="shared" si="32"/>
        <v>0</v>
      </c>
      <c r="I329" s="58">
        <f t="shared" si="34"/>
        <v>0</v>
      </c>
      <c r="J329" s="92" t="str">
        <f t="shared" si="33"/>
        <v>2046–2047</v>
      </c>
      <c r="K329" s="92"/>
      <c r="L329" s="103"/>
      <c r="M329" s="92"/>
      <c r="N329" s="101"/>
      <c r="O329" s="93"/>
      <c r="Q329" s="61"/>
    </row>
    <row r="330" spans="1:17" s="55" customFormat="1" ht="20.25" customHeight="1" x14ac:dyDescent="0.2">
      <c r="A330" s="56">
        <v>53813</v>
      </c>
      <c r="B330" s="57">
        <f t="shared" si="29"/>
        <v>0</v>
      </c>
      <c r="C330" s="150"/>
      <c r="D330" s="58">
        <f t="shared" si="30"/>
        <v>0</v>
      </c>
      <c r="E330" s="59">
        <f t="shared" si="28"/>
        <v>0</v>
      </c>
      <c r="F330" s="58">
        <f t="shared" si="31"/>
        <v>0</v>
      </c>
      <c r="G330" s="60">
        <f>IF(AND(C330&lt;&gt;"",SUM(G$32:G329)&lt;E$23),$E$23/$E$28,0)</f>
        <v>0</v>
      </c>
      <c r="H330" s="58">
        <f t="shared" si="32"/>
        <v>0</v>
      </c>
      <c r="I330" s="58">
        <f t="shared" si="34"/>
        <v>0</v>
      </c>
      <c r="J330" s="92" t="str">
        <f t="shared" si="33"/>
        <v>2046–2047</v>
      </c>
      <c r="K330" s="92"/>
      <c r="L330" s="103"/>
      <c r="M330" s="92"/>
      <c r="N330" s="101"/>
      <c r="O330" s="93"/>
      <c r="Q330" s="61"/>
    </row>
    <row r="331" spans="1:17" s="55" customFormat="1" ht="20.25" customHeight="1" x14ac:dyDescent="0.2">
      <c r="A331" s="56">
        <v>53844</v>
      </c>
      <c r="B331" s="57">
        <f t="shared" si="29"/>
        <v>0</v>
      </c>
      <c r="C331" s="150"/>
      <c r="D331" s="58">
        <f t="shared" si="30"/>
        <v>0</v>
      </c>
      <c r="E331" s="59">
        <f t="shared" si="28"/>
        <v>0</v>
      </c>
      <c r="F331" s="58">
        <f t="shared" si="31"/>
        <v>0</v>
      </c>
      <c r="G331" s="60">
        <f>IF(AND(C331&lt;&gt;"",SUM(G$32:G330)&lt;E$23),$E$23/$E$28,0)</f>
        <v>0</v>
      </c>
      <c r="H331" s="58">
        <f t="shared" si="32"/>
        <v>0</v>
      </c>
      <c r="I331" s="58">
        <f t="shared" si="34"/>
        <v>0</v>
      </c>
      <c r="J331" s="92" t="str">
        <f t="shared" si="33"/>
        <v>2046–2047</v>
      </c>
      <c r="K331" s="92"/>
      <c r="L331" s="103"/>
      <c r="M331" s="92"/>
      <c r="N331" s="101"/>
      <c r="O331" s="93"/>
      <c r="Q331" s="61"/>
    </row>
    <row r="332" spans="1:17" s="55" customFormat="1" ht="20.25" customHeight="1" x14ac:dyDescent="0.2">
      <c r="A332" s="56">
        <v>53874</v>
      </c>
      <c r="B332" s="57">
        <f t="shared" si="29"/>
        <v>0</v>
      </c>
      <c r="C332" s="150"/>
      <c r="D332" s="58">
        <f t="shared" si="30"/>
        <v>0</v>
      </c>
      <c r="E332" s="59">
        <f t="shared" si="28"/>
        <v>0</v>
      </c>
      <c r="F332" s="58">
        <f t="shared" si="31"/>
        <v>0</v>
      </c>
      <c r="G332" s="60">
        <f>IF(AND(C332&lt;&gt;"",SUM(G$32:G331)&lt;E$23),$E$23/$E$28,0)</f>
        <v>0</v>
      </c>
      <c r="H332" s="58">
        <f t="shared" si="32"/>
        <v>0</v>
      </c>
      <c r="I332" s="58">
        <f t="shared" si="34"/>
        <v>0</v>
      </c>
      <c r="J332" s="92" t="str">
        <f t="shared" si="33"/>
        <v>2047–2048</v>
      </c>
      <c r="K332" s="92"/>
      <c r="L332" s="103"/>
      <c r="M332" s="92"/>
      <c r="N332" s="101"/>
      <c r="O332" s="93"/>
      <c r="Q332" s="61"/>
    </row>
    <row r="333" spans="1:17" s="55" customFormat="1" ht="20.25" customHeight="1" x14ac:dyDescent="0.2">
      <c r="A333" s="56">
        <v>53905</v>
      </c>
      <c r="B333" s="57">
        <f t="shared" si="29"/>
        <v>0</v>
      </c>
      <c r="C333" s="150"/>
      <c r="D333" s="58">
        <f t="shared" si="30"/>
        <v>0</v>
      </c>
      <c r="E333" s="59">
        <f t="shared" si="28"/>
        <v>0</v>
      </c>
      <c r="F333" s="58">
        <f t="shared" si="31"/>
        <v>0</v>
      </c>
      <c r="G333" s="60">
        <f>IF(AND(C333&lt;&gt;"",SUM(G$32:G332)&lt;E$23),$E$23/$E$28,0)</f>
        <v>0</v>
      </c>
      <c r="H333" s="58">
        <f t="shared" si="32"/>
        <v>0</v>
      </c>
      <c r="I333" s="58">
        <f t="shared" si="34"/>
        <v>0</v>
      </c>
      <c r="J333" s="92" t="str">
        <f t="shared" si="33"/>
        <v>2047–2048</v>
      </c>
      <c r="K333" s="92"/>
      <c r="L333" s="103"/>
      <c r="M333" s="92"/>
      <c r="N333" s="101"/>
      <c r="O333" s="93"/>
      <c r="Q333" s="61"/>
    </row>
    <row r="334" spans="1:17" s="55" customFormat="1" ht="20.25" customHeight="1" x14ac:dyDescent="0.2">
      <c r="A334" s="56">
        <v>53936</v>
      </c>
      <c r="B334" s="57">
        <f t="shared" si="29"/>
        <v>0</v>
      </c>
      <c r="C334" s="150"/>
      <c r="D334" s="58">
        <f t="shared" si="30"/>
        <v>0</v>
      </c>
      <c r="E334" s="59">
        <f t="shared" si="28"/>
        <v>0</v>
      </c>
      <c r="F334" s="58">
        <f t="shared" si="31"/>
        <v>0</v>
      </c>
      <c r="G334" s="60">
        <f>IF(AND(C334&lt;&gt;"",SUM(G$32:G333)&lt;E$23),$E$23/$E$28,0)</f>
        <v>0</v>
      </c>
      <c r="H334" s="58">
        <f t="shared" si="32"/>
        <v>0</v>
      </c>
      <c r="I334" s="58">
        <f t="shared" si="34"/>
        <v>0</v>
      </c>
      <c r="J334" s="92" t="str">
        <f t="shared" si="33"/>
        <v>2047–2048</v>
      </c>
      <c r="K334" s="92"/>
      <c r="L334" s="103"/>
      <c r="M334" s="92"/>
      <c r="N334" s="101"/>
      <c r="O334" s="93"/>
      <c r="Q334" s="61"/>
    </row>
    <row r="335" spans="1:17" s="55" customFormat="1" ht="20.25" customHeight="1" x14ac:dyDescent="0.2">
      <c r="A335" s="56">
        <v>53966</v>
      </c>
      <c r="B335" s="57">
        <f t="shared" si="29"/>
        <v>0</v>
      </c>
      <c r="C335" s="150"/>
      <c r="D335" s="58">
        <f t="shared" si="30"/>
        <v>0</v>
      </c>
      <c r="E335" s="59">
        <f t="shared" si="28"/>
        <v>0</v>
      </c>
      <c r="F335" s="58">
        <f t="shared" si="31"/>
        <v>0</v>
      </c>
      <c r="G335" s="60">
        <f>IF(AND(C335&lt;&gt;"",SUM(G$32:G334)&lt;E$23),$E$23/$E$28,0)</f>
        <v>0</v>
      </c>
      <c r="H335" s="58">
        <f t="shared" si="32"/>
        <v>0</v>
      </c>
      <c r="I335" s="58">
        <f t="shared" si="34"/>
        <v>0</v>
      </c>
      <c r="J335" s="92" t="str">
        <f t="shared" si="33"/>
        <v>2047–2048</v>
      </c>
      <c r="K335" s="92"/>
      <c r="L335" s="103"/>
      <c r="M335" s="92"/>
      <c r="N335" s="101"/>
      <c r="O335" s="93"/>
      <c r="Q335" s="61"/>
    </row>
    <row r="336" spans="1:17" s="55" customFormat="1" ht="20.25" customHeight="1" x14ac:dyDescent="0.2">
      <c r="A336" s="56">
        <v>53997</v>
      </c>
      <c r="B336" s="57">
        <f t="shared" si="29"/>
        <v>0</v>
      </c>
      <c r="C336" s="150"/>
      <c r="D336" s="58">
        <f t="shared" si="30"/>
        <v>0</v>
      </c>
      <c r="E336" s="59">
        <f t="shared" si="28"/>
        <v>0</v>
      </c>
      <c r="F336" s="58">
        <f t="shared" si="31"/>
        <v>0</v>
      </c>
      <c r="G336" s="60">
        <f>IF(AND(C336&lt;&gt;"",SUM(G$32:G335)&lt;E$23),$E$23/$E$28,0)</f>
        <v>0</v>
      </c>
      <c r="H336" s="58">
        <f t="shared" si="32"/>
        <v>0</v>
      </c>
      <c r="I336" s="58">
        <f t="shared" si="34"/>
        <v>0</v>
      </c>
      <c r="J336" s="92" t="str">
        <f t="shared" si="33"/>
        <v>2047–2048</v>
      </c>
      <c r="K336" s="92"/>
      <c r="L336" s="103"/>
      <c r="M336" s="92"/>
      <c r="N336" s="101"/>
      <c r="O336" s="93"/>
      <c r="Q336" s="61"/>
    </row>
    <row r="337" spans="1:17" s="55" customFormat="1" ht="20.25" customHeight="1" x14ac:dyDescent="0.2">
      <c r="A337" s="56">
        <v>54027</v>
      </c>
      <c r="B337" s="57">
        <f t="shared" si="29"/>
        <v>0</v>
      </c>
      <c r="C337" s="150"/>
      <c r="D337" s="58">
        <f t="shared" si="30"/>
        <v>0</v>
      </c>
      <c r="E337" s="59">
        <f t="shared" si="28"/>
        <v>0</v>
      </c>
      <c r="F337" s="58">
        <f t="shared" si="31"/>
        <v>0</v>
      </c>
      <c r="G337" s="60">
        <f>IF(AND(C337&lt;&gt;"",SUM(G$32:G336)&lt;E$23),$E$23/$E$28,0)</f>
        <v>0</v>
      </c>
      <c r="H337" s="58">
        <f t="shared" si="32"/>
        <v>0</v>
      </c>
      <c r="I337" s="58">
        <f t="shared" si="34"/>
        <v>0</v>
      </c>
      <c r="J337" s="92" t="str">
        <f t="shared" si="33"/>
        <v>2047–2048</v>
      </c>
      <c r="K337" s="92"/>
      <c r="L337" s="103"/>
      <c r="M337" s="92"/>
      <c r="N337" s="101"/>
      <c r="O337" s="93"/>
      <c r="Q337" s="61"/>
    </row>
    <row r="338" spans="1:17" s="55" customFormat="1" ht="20.25" customHeight="1" x14ac:dyDescent="0.2">
      <c r="A338" s="56">
        <v>54058</v>
      </c>
      <c r="B338" s="57">
        <f t="shared" si="29"/>
        <v>0</v>
      </c>
      <c r="C338" s="150"/>
      <c r="D338" s="58">
        <f t="shared" si="30"/>
        <v>0</v>
      </c>
      <c r="E338" s="59">
        <f t="shared" si="28"/>
        <v>0</v>
      </c>
      <c r="F338" s="58">
        <f t="shared" si="31"/>
        <v>0</v>
      </c>
      <c r="G338" s="60">
        <f>IF(AND(C338&lt;&gt;"",SUM(G$32:G337)&lt;E$23),$E$23/$E$28,0)</f>
        <v>0</v>
      </c>
      <c r="H338" s="58">
        <f t="shared" si="32"/>
        <v>0</v>
      </c>
      <c r="I338" s="58">
        <f t="shared" si="34"/>
        <v>0</v>
      </c>
      <c r="J338" s="92" t="str">
        <f t="shared" si="33"/>
        <v>2047–2048</v>
      </c>
      <c r="K338" s="92"/>
      <c r="L338" s="103"/>
      <c r="M338" s="92"/>
      <c r="N338" s="101"/>
      <c r="O338" s="93"/>
      <c r="Q338" s="61"/>
    </row>
    <row r="339" spans="1:17" s="55" customFormat="1" ht="20.25" customHeight="1" x14ac:dyDescent="0.2">
      <c r="A339" s="56">
        <v>54089</v>
      </c>
      <c r="B339" s="57">
        <f t="shared" si="29"/>
        <v>0</v>
      </c>
      <c r="C339" s="150"/>
      <c r="D339" s="58">
        <f t="shared" si="30"/>
        <v>0</v>
      </c>
      <c r="E339" s="59">
        <f t="shared" si="28"/>
        <v>0</v>
      </c>
      <c r="F339" s="58">
        <f t="shared" si="31"/>
        <v>0</v>
      </c>
      <c r="G339" s="60">
        <f>IF(AND(C339&lt;&gt;"",SUM(G$32:G338)&lt;E$23),$E$23/$E$28,0)</f>
        <v>0</v>
      </c>
      <c r="H339" s="58">
        <f t="shared" si="32"/>
        <v>0</v>
      </c>
      <c r="I339" s="58">
        <f t="shared" si="34"/>
        <v>0</v>
      </c>
      <c r="J339" s="92" t="str">
        <f t="shared" si="33"/>
        <v>2047–2048</v>
      </c>
      <c r="K339" s="92"/>
      <c r="L339" s="103"/>
      <c r="M339" s="92"/>
      <c r="N339" s="101"/>
      <c r="O339" s="93"/>
      <c r="Q339" s="61"/>
    </row>
    <row r="340" spans="1:17" s="55" customFormat="1" ht="20.25" customHeight="1" x14ac:dyDescent="0.2">
      <c r="A340" s="56">
        <v>54118</v>
      </c>
      <c r="B340" s="57">
        <f t="shared" si="29"/>
        <v>0</v>
      </c>
      <c r="C340" s="150"/>
      <c r="D340" s="58">
        <f t="shared" si="30"/>
        <v>0</v>
      </c>
      <c r="E340" s="59">
        <f t="shared" si="28"/>
        <v>0</v>
      </c>
      <c r="F340" s="58">
        <f t="shared" si="31"/>
        <v>0</v>
      </c>
      <c r="G340" s="60">
        <f>IF(AND(C340&lt;&gt;"",SUM(G$32:G339)&lt;E$23),$E$23/$E$28,0)</f>
        <v>0</v>
      </c>
      <c r="H340" s="58">
        <f t="shared" si="32"/>
        <v>0</v>
      </c>
      <c r="I340" s="58">
        <f t="shared" si="34"/>
        <v>0</v>
      </c>
      <c r="J340" s="92" t="str">
        <f t="shared" si="33"/>
        <v>2047–2048</v>
      </c>
      <c r="K340" s="92"/>
      <c r="L340" s="103"/>
      <c r="M340" s="92"/>
      <c r="N340" s="101"/>
      <c r="O340" s="93"/>
      <c r="Q340" s="61"/>
    </row>
    <row r="341" spans="1:17" s="55" customFormat="1" ht="20.25" customHeight="1" x14ac:dyDescent="0.2">
      <c r="A341" s="56">
        <v>54149</v>
      </c>
      <c r="B341" s="57">
        <f t="shared" si="29"/>
        <v>0</v>
      </c>
      <c r="C341" s="150"/>
      <c r="D341" s="58">
        <f t="shared" si="30"/>
        <v>0</v>
      </c>
      <c r="E341" s="59">
        <f t="shared" si="28"/>
        <v>0</v>
      </c>
      <c r="F341" s="58">
        <f t="shared" si="31"/>
        <v>0</v>
      </c>
      <c r="G341" s="60">
        <f>IF(AND(C341&lt;&gt;"",SUM(G$32:G340)&lt;E$23),$E$23/$E$28,0)</f>
        <v>0</v>
      </c>
      <c r="H341" s="58">
        <f t="shared" si="32"/>
        <v>0</v>
      </c>
      <c r="I341" s="58">
        <f t="shared" si="34"/>
        <v>0</v>
      </c>
      <c r="J341" s="92" t="str">
        <f t="shared" si="33"/>
        <v>2047–2048</v>
      </c>
      <c r="K341" s="92"/>
      <c r="L341" s="103"/>
      <c r="M341" s="92"/>
      <c r="N341" s="101"/>
      <c r="O341" s="93"/>
      <c r="Q341" s="61"/>
    </row>
    <row r="342" spans="1:17" s="55" customFormat="1" ht="20.25" customHeight="1" x14ac:dyDescent="0.2">
      <c r="A342" s="56">
        <v>54179</v>
      </c>
      <c r="B342" s="57">
        <f t="shared" si="29"/>
        <v>0</v>
      </c>
      <c r="C342" s="150"/>
      <c r="D342" s="58">
        <f t="shared" si="30"/>
        <v>0</v>
      </c>
      <c r="E342" s="59">
        <f t="shared" si="28"/>
        <v>0</v>
      </c>
      <c r="F342" s="58">
        <f t="shared" si="31"/>
        <v>0</v>
      </c>
      <c r="G342" s="60">
        <f>IF(AND(C342&lt;&gt;"",SUM(G$32:G341)&lt;E$23),$E$23/$E$28,0)</f>
        <v>0</v>
      </c>
      <c r="H342" s="58">
        <f t="shared" si="32"/>
        <v>0</v>
      </c>
      <c r="I342" s="58">
        <f t="shared" si="34"/>
        <v>0</v>
      </c>
      <c r="J342" s="92" t="str">
        <f t="shared" si="33"/>
        <v>2047–2048</v>
      </c>
      <c r="K342" s="92"/>
      <c r="L342" s="103"/>
      <c r="M342" s="92"/>
      <c r="N342" s="101"/>
      <c r="O342" s="93"/>
      <c r="Q342" s="61"/>
    </row>
    <row r="343" spans="1:17" s="55" customFormat="1" ht="20.25" customHeight="1" x14ac:dyDescent="0.2">
      <c r="A343" s="56">
        <v>54210</v>
      </c>
      <c r="B343" s="57">
        <f t="shared" si="29"/>
        <v>0</v>
      </c>
      <c r="C343" s="150"/>
      <c r="D343" s="58">
        <f t="shared" si="30"/>
        <v>0</v>
      </c>
      <c r="E343" s="59">
        <f t="shared" si="28"/>
        <v>0</v>
      </c>
      <c r="F343" s="58">
        <f t="shared" si="31"/>
        <v>0</v>
      </c>
      <c r="G343" s="60">
        <f>IF(AND(C343&lt;&gt;"",SUM(G$32:G342)&lt;E$23),$E$23/$E$28,0)</f>
        <v>0</v>
      </c>
      <c r="H343" s="58">
        <f t="shared" si="32"/>
        <v>0</v>
      </c>
      <c r="I343" s="58">
        <f t="shared" si="34"/>
        <v>0</v>
      </c>
      <c r="J343" s="92" t="str">
        <f t="shared" si="33"/>
        <v>2047–2048</v>
      </c>
      <c r="K343" s="92"/>
      <c r="L343" s="103"/>
      <c r="M343" s="92"/>
      <c r="N343" s="101"/>
      <c r="O343" s="93"/>
      <c r="Q343" s="61"/>
    </row>
    <row r="344" spans="1:17" s="55" customFormat="1" ht="20.25" customHeight="1" x14ac:dyDescent="0.2">
      <c r="A344" s="56">
        <v>54240</v>
      </c>
      <c r="B344" s="57">
        <f t="shared" si="29"/>
        <v>0</v>
      </c>
      <c r="C344" s="150"/>
      <c r="D344" s="58">
        <f t="shared" si="30"/>
        <v>0</v>
      </c>
      <c r="E344" s="59">
        <f t="shared" si="28"/>
        <v>0</v>
      </c>
      <c r="F344" s="58">
        <f t="shared" si="31"/>
        <v>0</v>
      </c>
      <c r="G344" s="60">
        <f>IF(AND(C344&lt;&gt;"",SUM(G$32:G343)&lt;E$23),$E$23/$E$28,0)</f>
        <v>0</v>
      </c>
      <c r="H344" s="58">
        <f t="shared" si="32"/>
        <v>0</v>
      </c>
      <c r="I344" s="58">
        <f t="shared" si="34"/>
        <v>0</v>
      </c>
      <c r="J344" s="92" t="str">
        <f t="shared" si="33"/>
        <v>2048–2049</v>
      </c>
      <c r="K344" s="92"/>
      <c r="L344" s="103"/>
      <c r="M344" s="92"/>
      <c r="N344" s="101"/>
      <c r="O344" s="93"/>
      <c r="Q344" s="61"/>
    </row>
    <row r="345" spans="1:17" s="55" customFormat="1" ht="20.25" customHeight="1" x14ac:dyDescent="0.2">
      <c r="A345" s="56">
        <v>54271</v>
      </c>
      <c r="B345" s="57">
        <f t="shared" si="29"/>
        <v>0</v>
      </c>
      <c r="C345" s="150"/>
      <c r="D345" s="58">
        <f t="shared" si="30"/>
        <v>0</v>
      </c>
      <c r="E345" s="59">
        <f t="shared" si="28"/>
        <v>0</v>
      </c>
      <c r="F345" s="58">
        <f t="shared" si="31"/>
        <v>0</v>
      </c>
      <c r="G345" s="60">
        <f>IF(AND(C345&lt;&gt;"",SUM(G$32:G344)&lt;E$23),$E$23/$E$28,0)</f>
        <v>0</v>
      </c>
      <c r="H345" s="58">
        <f t="shared" si="32"/>
        <v>0</v>
      </c>
      <c r="I345" s="58">
        <f t="shared" si="34"/>
        <v>0</v>
      </c>
      <c r="J345" s="92" t="str">
        <f t="shared" si="33"/>
        <v>2048–2049</v>
      </c>
      <c r="K345" s="92"/>
      <c r="L345" s="103"/>
      <c r="M345" s="92"/>
      <c r="N345" s="101"/>
      <c r="O345" s="93"/>
      <c r="Q345" s="61"/>
    </row>
    <row r="346" spans="1:17" s="55" customFormat="1" ht="20.25" customHeight="1" x14ac:dyDescent="0.2">
      <c r="A346" s="56">
        <v>54302</v>
      </c>
      <c r="B346" s="57">
        <f t="shared" si="29"/>
        <v>0</v>
      </c>
      <c r="C346" s="150"/>
      <c r="D346" s="58">
        <f t="shared" si="30"/>
        <v>0</v>
      </c>
      <c r="E346" s="59">
        <f t="shared" si="28"/>
        <v>0</v>
      </c>
      <c r="F346" s="58">
        <f t="shared" si="31"/>
        <v>0</v>
      </c>
      <c r="G346" s="60">
        <f>IF(AND(C346&lt;&gt;"",SUM(G$32:G345)&lt;E$23),$E$23/$E$28,0)</f>
        <v>0</v>
      </c>
      <c r="H346" s="58">
        <f t="shared" si="32"/>
        <v>0</v>
      </c>
      <c r="I346" s="58">
        <f t="shared" si="34"/>
        <v>0</v>
      </c>
      <c r="J346" s="92" t="str">
        <f t="shared" si="33"/>
        <v>2048–2049</v>
      </c>
      <c r="K346" s="92"/>
      <c r="L346" s="103"/>
      <c r="M346" s="92"/>
      <c r="N346" s="101"/>
      <c r="O346" s="93"/>
      <c r="Q346" s="61"/>
    </row>
    <row r="347" spans="1:17" s="55" customFormat="1" ht="20.25" customHeight="1" x14ac:dyDescent="0.2">
      <c r="A347" s="56">
        <v>54332</v>
      </c>
      <c r="B347" s="57">
        <f t="shared" si="29"/>
        <v>0</v>
      </c>
      <c r="C347" s="150"/>
      <c r="D347" s="58">
        <f t="shared" si="30"/>
        <v>0</v>
      </c>
      <c r="E347" s="59">
        <f t="shared" si="28"/>
        <v>0</v>
      </c>
      <c r="F347" s="58">
        <f t="shared" si="31"/>
        <v>0</v>
      </c>
      <c r="G347" s="60">
        <f>IF(AND(C347&lt;&gt;"",SUM(G$32:G346)&lt;E$23),$E$23/$E$28,0)</f>
        <v>0</v>
      </c>
      <c r="H347" s="58">
        <f t="shared" si="32"/>
        <v>0</v>
      </c>
      <c r="I347" s="58">
        <f t="shared" si="34"/>
        <v>0</v>
      </c>
      <c r="J347" s="92" t="str">
        <f t="shared" si="33"/>
        <v>2048–2049</v>
      </c>
      <c r="K347" s="92"/>
      <c r="L347" s="103"/>
      <c r="M347" s="92"/>
      <c r="N347" s="101"/>
      <c r="O347" s="93"/>
      <c r="Q347" s="61"/>
    </row>
    <row r="348" spans="1:17" s="55" customFormat="1" ht="20.25" customHeight="1" x14ac:dyDescent="0.2">
      <c r="A348" s="56">
        <v>54363</v>
      </c>
      <c r="B348" s="57">
        <f t="shared" si="29"/>
        <v>0</v>
      </c>
      <c r="C348" s="150"/>
      <c r="D348" s="58">
        <f t="shared" si="30"/>
        <v>0</v>
      </c>
      <c r="E348" s="59">
        <f t="shared" si="28"/>
        <v>0</v>
      </c>
      <c r="F348" s="58">
        <f t="shared" si="31"/>
        <v>0</v>
      </c>
      <c r="G348" s="60">
        <f>IF(AND(C348&lt;&gt;"",SUM(G$32:G347)&lt;E$23),$E$23/$E$28,0)</f>
        <v>0</v>
      </c>
      <c r="H348" s="58">
        <f t="shared" si="32"/>
        <v>0</v>
      </c>
      <c r="I348" s="58">
        <f t="shared" si="34"/>
        <v>0</v>
      </c>
      <c r="J348" s="92" t="str">
        <f t="shared" si="33"/>
        <v>2048–2049</v>
      </c>
      <c r="K348" s="92"/>
      <c r="L348" s="103"/>
      <c r="M348" s="92"/>
      <c r="N348" s="101"/>
      <c r="O348" s="93"/>
      <c r="Q348" s="61"/>
    </row>
    <row r="349" spans="1:17" s="55" customFormat="1" ht="20.25" customHeight="1" x14ac:dyDescent="0.2">
      <c r="A349" s="56">
        <v>54393</v>
      </c>
      <c r="B349" s="57">
        <f t="shared" si="29"/>
        <v>0</v>
      </c>
      <c r="C349" s="150"/>
      <c r="D349" s="58">
        <f t="shared" si="30"/>
        <v>0</v>
      </c>
      <c r="E349" s="59">
        <f t="shared" si="28"/>
        <v>0</v>
      </c>
      <c r="F349" s="58">
        <f t="shared" si="31"/>
        <v>0</v>
      </c>
      <c r="G349" s="60">
        <f>IF(AND(C349&lt;&gt;"",SUM(G$32:G348)&lt;E$23),$E$23/$E$28,0)</f>
        <v>0</v>
      </c>
      <c r="H349" s="58">
        <f t="shared" si="32"/>
        <v>0</v>
      </c>
      <c r="I349" s="58">
        <f t="shared" si="34"/>
        <v>0</v>
      </c>
      <c r="J349" s="92" t="str">
        <f t="shared" si="33"/>
        <v>2048–2049</v>
      </c>
      <c r="K349" s="92"/>
      <c r="L349" s="103"/>
      <c r="M349" s="92"/>
      <c r="N349" s="101"/>
      <c r="O349" s="93"/>
      <c r="Q349" s="61"/>
    </row>
    <row r="350" spans="1:17" s="55" customFormat="1" ht="20.25" customHeight="1" x14ac:dyDescent="0.2">
      <c r="A350" s="56">
        <v>54424</v>
      </c>
      <c r="B350" s="57">
        <f t="shared" si="29"/>
        <v>0</v>
      </c>
      <c r="C350" s="150"/>
      <c r="D350" s="58">
        <f t="shared" si="30"/>
        <v>0</v>
      </c>
      <c r="E350" s="59">
        <f t="shared" si="28"/>
        <v>0</v>
      </c>
      <c r="F350" s="58">
        <f t="shared" si="31"/>
        <v>0</v>
      </c>
      <c r="G350" s="60">
        <f>IF(AND(C350&lt;&gt;"",SUM(G$32:G349)&lt;E$23),$E$23/$E$28,0)</f>
        <v>0</v>
      </c>
      <c r="H350" s="58">
        <f t="shared" si="32"/>
        <v>0</v>
      </c>
      <c r="I350" s="58">
        <f t="shared" si="34"/>
        <v>0</v>
      </c>
      <c r="J350" s="92" t="str">
        <f t="shared" si="33"/>
        <v>2048–2049</v>
      </c>
      <c r="K350" s="92"/>
      <c r="L350" s="103"/>
      <c r="M350" s="92"/>
      <c r="N350" s="101"/>
      <c r="O350" s="93"/>
      <c r="Q350" s="61"/>
    </row>
    <row r="351" spans="1:17" s="55" customFormat="1" ht="20.25" customHeight="1" x14ac:dyDescent="0.2">
      <c r="A351" s="56">
        <v>54455</v>
      </c>
      <c r="B351" s="57">
        <f t="shared" si="29"/>
        <v>0</v>
      </c>
      <c r="C351" s="150"/>
      <c r="D351" s="58">
        <f t="shared" si="30"/>
        <v>0</v>
      </c>
      <c r="E351" s="59">
        <f t="shared" si="28"/>
        <v>0</v>
      </c>
      <c r="F351" s="58">
        <f t="shared" si="31"/>
        <v>0</v>
      </c>
      <c r="G351" s="60">
        <f>IF(AND(C351&lt;&gt;"",SUM(G$32:G350)&lt;E$23),$E$23/$E$28,0)</f>
        <v>0</v>
      </c>
      <c r="H351" s="58">
        <f t="shared" si="32"/>
        <v>0</v>
      </c>
      <c r="I351" s="58">
        <f t="shared" si="34"/>
        <v>0</v>
      </c>
      <c r="J351" s="92" t="str">
        <f t="shared" si="33"/>
        <v>2048–2049</v>
      </c>
      <c r="K351" s="92"/>
      <c r="L351" s="103"/>
      <c r="M351" s="92"/>
      <c r="N351" s="101"/>
      <c r="O351" s="93"/>
      <c r="Q351" s="61"/>
    </row>
    <row r="352" spans="1:17" s="55" customFormat="1" ht="20.25" customHeight="1" x14ac:dyDescent="0.2">
      <c r="A352" s="56">
        <v>54483</v>
      </c>
      <c r="B352" s="57">
        <f t="shared" si="29"/>
        <v>0</v>
      </c>
      <c r="C352" s="150"/>
      <c r="D352" s="58">
        <f t="shared" si="30"/>
        <v>0</v>
      </c>
      <c r="E352" s="59">
        <f t="shared" ref="E352:E415" si="35">C352-D352</f>
        <v>0</v>
      </c>
      <c r="F352" s="58">
        <f t="shared" si="31"/>
        <v>0</v>
      </c>
      <c r="G352" s="60">
        <f>IF(AND(C352&lt;&gt;"",SUM(G$32:G351)&lt;E$23),$E$23/$E$28,0)</f>
        <v>0</v>
      </c>
      <c r="H352" s="58">
        <f t="shared" si="32"/>
        <v>0</v>
      </c>
      <c r="I352" s="58">
        <f t="shared" si="34"/>
        <v>0</v>
      </c>
      <c r="J352" s="92" t="str">
        <f t="shared" si="33"/>
        <v>2048–2049</v>
      </c>
      <c r="K352" s="92"/>
      <c r="L352" s="103"/>
      <c r="M352" s="92"/>
      <c r="N352" s="101"/>
      <c r="O352" s="93"/>
      <c r="Q352" s="61"/>
    </row>
    <row r="353" spans="1:17" s="55" customFormat="1" ht="20.25" customHeight="1" x14ac:dyDescent="0.2">
      <c r="A353" s="56">
        <v>54514</v>
      </c>
      <c r="B353" s="57">
        <f t="shared" ref="B353:B416" si="36">IF(C353&gt;0,C353*-1,C353)</f>
        <v>0</v>
      </c>
      <c r="C353" s="150"/>
      <c r="D353" s="58">
        <f t="shared" ref="D353:D416" si="37">IF(C353="",0,IF($E$14="Beginning",IF(C352&lt;&gt;"",$F352*$E$7/12,0),IF(C352&lt;&gt;"",$F352*$E$7/12,$E$21*$E$7/12)))</f>
        <v>0</v>
      </c>
      <c r="E353" s="59">
        <f t="shared" si="35"/>
        <v>0</v>
      </c>
      <c r="F353" s="58">
        <f t="shared" ref="F353:F416" si="38">IF(C353="",0,IF(C352="",$E$21-E353,IF(C353&lt;&gt;"",F352-E353)))</f>
        <v>0</v>
      </c>
      <c r="G353" s="60">
        <f>IF(AND(C353&lt;&gt;"",SUM(G$32:G352)&lt;E$23),$E$23/$E$28,0)</f>
        <v>0</v>
      </c>
      <c r="H353" s="58">
        <f t="shared" ref="H353:H416" si="39">IF(C353&lt;&gt;"",G353+H352,0)</f>
        <v>0</v>
      </c>
      <c r="I353" s="58">
        <f t="shared" si="34"/>
        <v>0</v>
      </c>
      <c r="J353" s="92" t="str">
        <f t="shared" ref="J353:J416" si="40">IF(OR(MONTH(A353)=1,MONTH(A353)=2,MONTH(A353)=3,MONTH(A353)=4,MONTH(A353)=5,MONTH(A353)=6),YEAR(A353)-1&amp;"–"&amp;YEAR(A353),YEAR(A353)&amp;"–"&amp;YEAR(A353)+1)</f>
        <v>2048–2049</v>
      </c>
      <c r="K353" s="92"/>
      <c r="L353" s="103"/>
      <c r="M353" s="92"/>
      <c r="N353" s="101"/>
      <c r="O353" s="93"/>
      <c r="Q353" s="61"/>
    </row>
    <row r="354" spans="1:17" s="55" customFormat="1" ht="20.25" customHeight="1" x14ac:dyDescent="0.2">
      <c r="A354" s="56">
        <v>54544</v>
      </c>
      <c r="B354" s="57">
        <f t="shared" si="36"/>
        <v>0</v>
      </c>
      <c r="C354" s="150"/>
      <c r="D354" s="58">
        <f t="shared" si="37"/>
        <v>0</v>
      </c>
      <c r="E354" s="59">
        <f t="shared" si="35"/>
        <v>0</v>
      </c>
      <c r="F354" s="58">
        <f t="shared" si="38"/>
        <v>0</v>
      </c>
      <c r="G354" s="60">
        <f>IF(AND(C354&lt;&gt;"",SUM(G$32:G353)&lt;E$23),$E$23/$E$28,0)</f>
        <v>0</v>
      </c>
      <c r="H354" s="58">
        <f t="shared" si="39"/>
        <v>0</v>
      </c>
      <c r="I354" s="58">
        <f t="shared" si="34"/>
        <v>0</v>
      </c>
      <c r="J354" s="92" t="str">
        <f t="shared" si="40"/>
        <v>2048–2049</v>
      </c>
      <c r="K354" s="92"/>
      <c r="L354" s="103"/>
      <c r="M354" s="92"/>
      <c r="N354" s="101"/>
      <c r="O354" s="93"/>
      <c r="Q354" s="61"/>
    </row>
    <row r="355" spans="1:17" s="55" customFormat="1" ht="20.25" customHeight="1" x14ac:dyDescent="0.2">
      <c r="A355" s="56">
        <v>54575</v>
      </c>
      <c r="B355" s="57">
        <f t="shared" si="36"/>
        <v>0</v>
      </c>
      <c r="C355" s="150"/>
      <c r="D355" s="58">
        <f t="shared" si="37"/>
        <v>0</v>
      </c>
      <c r="E355" s="59">
        <f t="shared" si="35"/>
        <v>0</v>
      </c>
      <c r="F355" s="58">
        <f t="shared" si="38"/>
        <v>0</v>
      </c>
      <c r="G355" s="60">
        <f>IF(AND(C355&lt;&gt;"",SUM(G$32:G354)&lt;E$23),$E$23/$E$28,0)</f>
        <v>0</v>
      </c>
      <c r="H355" s="58">
        <f t="shared" si="39"/>
        <v>0</v>
      </c>
      <c r="I355" s="58">
        <f t="shared" ref="I355:I418" si="41">IF(C355&lt;&gt;"",$E$23-H355,0)</f>
        <v>0</v>
      </c>
      <c r="J355" s="92" t="str">
        <f t="shared" si="40"/>
        <v>2048–2049</v>
      </c>
      <c r="K355" s="92"/>
      <c r="L355" s="103"/>
      <c r="M355" s="92"/>
      <c r="N355" s="101"/>
      <c r="O355" s="93"/>
      <c r="Q355" s="61"/>
    </row>
    <row r="356" spans="1:17" s="55" customFormat="1" ht="20.25" customHeight="1" x14ac:dyDescent="0.2">
      <c r="A356" s="56">
        <v>54605</v>
      </c>
      <c r="B356" s="57">
        <f t="shared" si="36"/>
        <v>0</v>
      </c>
      <c r="C356" s="150"/>
      <c r="D356" s="58">
        <f t="shared" si="37"/>
        <v>0</v>
      </c>
      <c r="E356" s="59">
        <f t="shared" si="35"/>
        <v>0</v>
      </c>
      <c r="F356" s="58">
        <f t="shared" si="38"/>
        <v>0</v>
      </c>
      <c r="G356" s="60">
        <f>IF(AND(C356&lt;&gt;"",SUM(G$32:G355)&lt;E$23),$E$23/$E$28,0)</f>
        <v>0</v>
      </c>
      <c r="H356" s="58">
        <f t="shared" si="39"/>
        <v>0</v>
      </c>
      <c r="I356" s="58">
        <f t="shared" si="41"/>
        <v>0</v>
      </c>
      <c r="J356" s="92" t="str">
        <f t="shared" si="40"/>
        <v>2049–2050</v>
      </c>
      <c r="K356" s="92"/>
      <c r="L356" s="103"/>
      <c r="M356" s="92"/>
      <c r="N356" s="101"/>
      <c r="O356" s="93"/>
      <c r="Q356" s="61"/>
    </row>
    <row r="357" spans="1:17" s="55" customFormat="1" ht="20.25" customHeight="1" x14ac:dyDescent="0.2">
      <c r="A357" s="56">
        <v>54636</v>
      </c>
      <c r="B357" s="57">
        <f t="shared" si="36"/>
        <v>0</v>
      </c>
      <c r="C357" s="150"/>
      <c r="D357" s="58">
        <f t="shared" si="37"/>
        <v>0</v>
      </c>
      <c r="E357" s="59">
        <f t="shared" si="35"/>
        <v>0</v>
      </c>
      <c r="F357" s="58">
        <f t="shared" si="38"/>
        <v>0</v>
      </c>
      <c r="G357" s="60">
        <f>IF(AND(C357&lt;&gt;"",SUM(G$32:G356)&lt;E$23),$E$23/$E$28,0)</f>
        <v>0</v>
      </c>
      <c r="H357" s="58">
        <f t="shared" si="39"/>
        <v>0</v>
      </c>
      <c r="I357" s="58">
        <f t="shared" si="41"/>
        <v>0</v>
      </c>
      <c r="J357" s="92" t="str">
        <f t="shared" si="40"/>
        <v>2049–2050</v>
      </c>
      <c r="K357" s="92"/>
      <c r="L357" s="103"/>
      <c r="M357" s="92"/>
      <c r="N357" s="101"/>
      <c r="O357" s="93"/>
      <c r="Q357" s="61"/>
    </row>
    <row r="358" spans="1:17" s="55" customFormat="1" ht="20.25" customHeight="1" x14ac:dyDescent="0.2">
      <c r="A358" s="56">
        <v>54667</v>
      </c>
      <c r="B358" s="57">
        <f t="shared" si="36"/>
        <v>0</v>
      </c>
      <c r="C358" s="150"/>
      <c r="D358" s="58">
        <f t="shared" si="37"/>
        <v>0</v>
      </c>
      <c r="E358" s="59">
        <f t="shared" si="35"/>
        <v>0</v>
      </c>
      <c r="F358" s="58">
        <f t="shared" si="38"/>
        <v>0</v>
      </c>
      <c r="G358" s="60">
        <f>IF(AND(C358&lt;&gt;"",SUM(G$32:G357)&lt;E$23),$E$23/$E$28,0)</f>
        <v>0</v>
      </c>
      <c r="H358" s="58">
        <f t="shared" si="39"/>
        <v>0</v>
      </c>
      <c r="I358" s="58">
        <f t="shared" si="41"/>
        <v>0</v>
      </c>
      <c r="J358" s="92" t="str">
        <f t="shared" si="40"/>
        <v>2049–2050</v>
      </c>
      <c r="K358" s="92"/>
      <c r="L358" s="103"/>
      <c r="M358" s="92"/>
      <c r="N358" s="101"/>
      <c r="O358" s="93"/>
      <c r="Q358" s="61"/>
    </row>
    <row r="359" spans="1:17" s="55" customFormat="1" ht="20.25" customHeight="1" x14ac:dyDescent="0.2">
      <c r="A359" s="56">
        <v>54697</v>
      </c>
      <c r="B359" s="57">
        <f t="shared" si="36"/>
        <v>0</v>
      </c>
      <c r="C359" s="150"/>
      <c r="D359" s="58">
        <f t="shared" si="37"/>
        <v>0</v>
      </c>
      <c r="E359" s="59">
        <f t="shared" si="35"/>
        <v>0</v>
      </c>
      <c r="F359" s="58">
        <f t="shared" si="38"/>
        <v>0</v>
      </c>
      <c r="G359" s="60">
        <f>IF(AND(C359&lt;&gt;"",SUM(G$32:G358)&lt;E$23),$E$23/$E$28,0)</f>
        <v>0</v>
      </c>
      <c r="H359" s="58">
        <f t="shared" si="39"/>
        <v>0</v>
      </c>
      <c r="I359" s="58">
        <f t="shared" si="41"/>
        <v>0</v>
      </c>
      <c r="J359" s="92" t="str">
        <f t="shared" si="40"/>
        <v>2049–2050</v>
      </c>
      <c r="K359" s="92"/>
      <c r="L359" s="103"/>
      <c r="M359" s="92"/>
      <c r="N359" s="101"/>
      <c r="O359" s="93"/>
      <c r="Q359" s="61"/>
    </row>
    <row r="360" spans="1:17" s="55" customFormat="1" ht="20.25" customHeight="1" x14ac:dyDescent="0.2">
      <c r="A360" s="56">
        <v>54728</v>
      </c>
      <c r="B360" s="57">
        <f t="shared" si="36"/>
        <v>0</v>
      </c>
      <c r="C360" s="150"/>
      <c r="D360" s="58">
        <f t="shared" si="37"/>
        <v>0</v>
      </c>
      <c r="E360" s="59">
        <f t="shared" si="35"/>
        <v>0</v>
      </c>
      <c r="F360" s="58">
        <f t="shared" si="38"/>
        <v>0</v>
      </c>
      <c r="G360" s="60">
        <f>IF(AND(C360&lt;&gt;"",SUM(G$32:G359)&lt;E$23),$E$23/$E$28,0)</f>
        <v>0</v>
      </c>
      <c r="H360" s="58">
        <f t="shared" si="39"/>
        <v>0</v>
      </c>
      <c r="I360" s="58">
        <f t="shared" si="41"/>
        <v>0</v>
      </c>
      <c r="J360" s="92" t="str">
        <f t="shared" si="40"/>
        <v>2049–2050</v>
      </c>
      <c r="K360" s="92"/>
      <c r="L360" s="103"/>
      <c r="M360" s="92"/>
      <c r="N360" s="101"/>
      <c r="O360" s="93"/>
      <c r="Q360" s="61"/>
    </row>
    <row r="361" spans="1:17" s="55" customFormat="1" ht="20.25" customHeight="1" x14ac:dyDescent="0.2">
      <c r="A361" s="56">
        <v>54758</v>
      </c>
      <c r="B361" s="57">
        <f t="shared" si="36"/>
        <v>0</v>
      </c>
      <c r="C361" s="150"/>
      <c r="D361" s="58">
        <f t="shared" si="37"/>
        <v>0</v>
      </c>
      <c r="E361" s="59">
        <f t="shared" si="35"/>
        <v>0</v>
      </c>
      <c r="F361" s="58">
        <f t="shared" si="38"/>
        <v>0</v>
      </c>
      <c r="G361" s="60">
        <f>IF(AND(C361&lt;&gt;"",SUM(G$32:G360)&lt;E$23),$E$23/$E$28,0)</f>
        <v>0</v>
      </c>
      <c r="H361" s="58">
        <f t="shared" si="39"/>
        <v>0</v>
      </c>
      <c r="I361" s="58">
        <f t="shared" si="41"/>
        <v>0</v>
      </c>
      <c r="J361" s="92" t="str">
        <f t="shared" si="40"/>
        <v>2049–2050</v>
      </c>
      <c r="K361" s="92"/>
      <c r="L361" s="103"/>
      <c r="M361" s="92"/>
      <c r="N361" s="101"/>
      <c r="O361" s="93"/>
      <c r="Q361" s="61"/>
    </row>
    <row r="362" spans="1:17" s="55" customFormat="1" ht="20.25" customHeight="1" x14ac:dyDescent="0.2">
      <c r="A362" s="56">
        <v>54789</v>
      </c>
      <c r="B362" s="57">
        <f t="shared" si="36"/>
        <v>0</v>
      </c>
      <c r="C362" s="150"/>
      <c r="D362" s="58">
        <f t="shared" si="37"/>
        <v>0</v>
      </c>
      <c r="E362" s="59">
        <f t="shared" si="35"/>
        <v>0</v>
      </c>
      <c r="F362" s="58">
        <f t="shared" si="38"/>
        <v>0</v>
      </c>
      <c r="G362" s="60">
        <f>IF(AND(C362&lt;&gt;"",SUM(G$32:G361)&lt;E$23),$E$23/$E$28,0)</f>
        <v>0</v>
      </c>
      <c r="H362" s="58">
        <f t="shared" si="39"/>
        <v>0</v>
      </c>
      <c r="I362" s="58">
        <f t="shared" si="41"/>
        <v>0</v>
      </c>
      <c r="J362" s="92" t="str">
        <f t="shared" si="40"/>
        <v>2049–2050</v>
      </c>
      <c r="K362" s="92"/>
      <c r="L362" s="103"/>
      <c r="M362" s="92"/>
      <c r="N362" s="101"/>
      <c r="O362" s="93"/>
      <c r="Q362" s="61"/>
    </row>
    <row r="363" spans="1:17" s="55" customFormat="1" ht="20.25" customHeight="1" x14ac:dyDescent="0.2">
      <c r="A363" s="56">
        <v>54820</v>
      </c>
      <c r="B363" s="57">
        <f t="shared" si="36"/>
        <v>0</v>
      </c>
      <c r="C363" s="150"/>
      <c r="D363" s="58">
        <f t="shared" si="37"/>
        <v>0</v>
      </c>
      <c r="E363" s="59">
        <f t="shared" si="35"/>
        <v>0</v>
      </c>
      <c r="F363" s="58">
        <f t="shared" si="38"/>
        <v>0</v>
      </c>
      <c r="G363" s="60">
        <f>IF(AND(C363&lt;&gt;"",SUM(G$32:G362)&lt;E$23),$E$23/$E$28,0)</f>
        <v>0</v>
      </c>
      <c r="H363" s="58">
        <f t="shared" si="39"/>
        <v>0</v>
      </c>
      <c r="I363" s="58">
        <f t="shared" si="41"/>
        <v>0</v>
      </c>
      <c r="J363" s="92" t="str">
        <f t="shared" si="40"/>
        <v>2049–2050</v>
      </c>
      <c r="K363" s="92"/>
      <c r="L363" s="103"/>
      <c r="M363" s="92"/>
      <c r="N363" s="101"/>
      <c r="O363" s="93"/>
      <c r="Q363" s="61"/>
    </row>
    <row r="364" spans="1:17" s="55" customFormat="1" ht="20.25" customHeight="1" x14ac:dyDescent="0.2">
      <c r="A364" s="56">
        <v>54848</v>
      </c>
      <c r="B364" s="57">
        <f t="shared" si="36"/>
        <v>0</v>
      </c>
      <c r="C364" s="150"/>
      <c r="D364" s="58">
        <f t="shared" si="37"/>
        <v>0</v>
      </c>
      <c r="E364" s="59">
        <f t="shared" si="35"/>
        <v>0</v>
      </c>
      <c r="F364" s="58">
        <f t="shared" si="38"/>
        <v>0</v>
      </c>
      <c r="G364" s="60">
        <f>IF(AND(C364&lt;&gt;"",SUM(G$32:G363)&lt;E$23),$E$23/$E$28,0)</f>
        <v>0</v>
      </c>
      <c r="H364" s="58">
        <f t="shared" si="39"/>
        <v>0</v>
      </c>
      <c r="I364" s="58">
        <f t="shared" si="41"/>
        <v>0</v>
      </c>
      <c r="J364" s="92" t="str">
        <f t="shared" si="40"/>
        <v>2049–2050</v>
      </c>
      <c r="K364" s="92"/>
      <c r="L364" s="103"/>
      <c r="M364" s="92"/>
      <c r="N364" s="101"/>
      <c r="O364" s="93"/>
      <c r="Q364" s="61"/>
    </row>
    <row r="365" spans="1:17" s="55" customFormat="1" ht="20.25" customHeight="1" x14ac:dyDescent="0.2">
      <c r="A365" s="56">
        <v>54879</v>
      </c>
      <c r="B365" s="57">
        <f t="shared" si="36"/>
        <v>0</v>
      </c>
      <c r="C365" s="150"/>
      <c r="D365" s="58">
        <f t="shared" si="37"/>
        <v>0</v>
      </c>
      <c r="E365" s="59">
        <f t="shared" si="35"/>
        <v>0</v>
      </c>
      <c r="F365" s="58">
        <f t="shared" si="38"/>
        <v>0</v>
      </c>
      <c r="G365" s="60">
        <f>IF(AND(C365&lt;&gt;"",SUM(G$32:G364)&lt;E$23),$E$23/$E$28,0)</f>
        <v>0</v>
      </c>
      <c r="H365" s="58">
        <f t="shared" si="39"/>
        <v>0</v>
      </c>
      <c r="I365" s="58">
        <f t="shared" si="41"/>
        <v>0</v>
      </c>
      <c r="J365" s="92" t="str">
        <f t="shared" si="40"/>
        <v>2049–2050</v>
      </c>
      <c r="K365" s="92"/>
      <c r="L365" s="103"/>
      <c r="M365" s="92"/>
      <c r="N365" s="101"/>
      <c r="O365" s="93"/>
      <c r="Q365" s="61"/>
    </row>
    <row r="366" spans="1:17" s="55" customFormat="1" ht="20.25" customHeight="1" x14ac:dyDescent="0.2">
      <c r="A366" s="56">
        <v>54909</v>
      </c>
      <c r="B366" s="57">
        <f t="shared" si="36"/>
        <v>0</v>
      </c>
      <c r="C366" s="150"/>
      <c r="D366" s="58">
        <f t="shared" si="37"/>
        <v>0</v>
      </c>
      <c r="E366" s="59">
        <f t="shared" si="35"/>
        <v>0</v>
      </c>
      <c r="F366" s="58">
        <f t="shared" si="38"/>
        <v>0</v>
      </c>
      <c r="G366" s="60">
        <f>IF(AND(C366&lt;&gt;"",SUM(G$32:G365)&lt;E$23),$E$23/$E$28,0)</f>
        <v>0</v>
      </c>
      <c r="H366" s="58">
        <f t="shared" si="39"/>
        <v>0</v>
      </c>
      <c r="I366" s="58">
        <f t="shared" si="41"/>
        <v>0</v>
      </c>
      <c r="J366" s="92" t="str">
        <f t="shared" si="40"/>
        <v>2049–2050</v>
      </c>
      <c r="K366" s="92"/>
      <c r="L366" s="103"/>
      <c r="M366" s="92"/>
      <c r="N366" s="101"/>
      <c r="O366" s="93"/>
      <c r="Q366" s="61"/>
    </row>
    <row r="367" spans="1:17" s="55" customFormat="1" ht="20.25" customHeight="1" x14ac:dyDescent="0.2">
      <c r="A367" s="56">
        <v>54940</v>
      </c>
      <c r="B367" s="57">
        <f t="shared" si="36"/>
        <v>0</v>
      </c>
      <c r="C367" s="150"/>
      <c r="D367" s="58">
        <f t="shared" si="37"/>
        <v>0</v>
      </c>
      <c r="E367" s="59">
        <f t="shared" si="35"/>
        <v>0</v>
      </c>
      <c r="F367" s="58">
        <f t="shared" si="38"/>
        <v>0</v>
      </c>
      <c r="G367" s="60">
        <f>IF(AND(C367&lt;&gt;"",SUM(G$32:G366)&lt;E$23),$E$23/$E$28,0)</f>
        <v>0</v>
      </c>
      <c r="H367" s="58">
        <f t="shared" si="39"/>
        <v>0</v>
      </c>
      <c r="I367" s="58">
        <f t="shared" si="41"/>
        <v>0</v>
      </c>
      <c r="J367" s="92" t="str">
        <f t="shared" si="40"/>
        <v>2049–2050</v>
      </c>
      <c r="K367" s="92"/>
      <c r="L367" s="103"/>
      <c r="M367" s="92"/>
      <c r="N367" s="101"/>
      <c r="O367" s="93"/>
      <c r="Q367" s="61"/>
    </row>
    <row r="368" spans="1:17" s="55" customFormat="1" ht="20.25" customHeight="1" x14ac:dyDescent="0.2">
      <c r="A368" s="56">
        <v>54970</v>
      </c>
      <c r="B368" s="57">
        <f t="shared" si="36"/>
        <v>0</v>
      </c>
      <c r="C368" s="150"/>
      <c r="D368" s="58">
        <f t="shared" si="37"/>
        <v>0</v>
      </c>
      <c r="E368" s="59">
        <f t="shared" si="35"/>
        <v>0</v>
      </c>
      <c r="F368" s="58">
        <f t="shared" si="38"/>
        <v>0</v>
      </c>
      <c r="G368" s="60">
        <f>IF(AND(C368&lt;&gt;"",SUM(G$32:G367)&lt;E$23),$E$23/$E$28,0)</f>
        <v>0</v>
      </c>
      <c r="H368" s="58">
        <f t="shared" si="39"/>
        <v>0</v>
      </c>
      <c r="I368" s="58">
        <f t="shared" si="41"/>
        <v>0</v>
      </c>
      <c r="J368" s="92" t="str">
        <f t="shared" si="40"/>
        <v>2050–2051</v>
      </c>
      <c r="K368" s="92"/>
      <c r="L368" s="103"/>
      <c r="M368" s="92"/>
      <c r="N368" s="101"/>
      <c r="O368" s="93"/>
      <c r="Q368" s="61"/>
    </row>
    <row r="369" spans="1:17" s="55" customFormat="1" ht="20.25" customHeight="1" x14ac:dyDescent="0.2">
      <c r="A369" s="56">
        <v>55001</v>
      </c>
      <c r="B369" s="57">
        <f t="shared" si="36"/>
        <v>0</v>
      </c>
      <c r="C369" s="150"/>
      <c r="D369" s="58">
        <f t="shared" si="37"/>
        <v>0</v>
      </c>
      <c r="E369" s="59">
        <f t="shared" si="35"/>
        <v>0</v>
      </c>
      <c r="F369" s="58">
        <f t="shared" si="38"/>
        <v>0</v>
      </c>
      <c r="G369" s="60">
        <f>IF(AND(C369&lt;&gt;"",SUM(G$32:G368)&lt;E$23),$E$23/$E$28,0)</f>
        <v>0</v>
      </c>
      <c r="H369" s="58">
        <f t="shared" si="39"/>
        <v>0</v>
      </c>
      <c r="I369" s="58">
        <f t="shared" si="41"/>
        <v>0</v>
      </c>
      <c r="J369" s="92" t="str">
        <f t="shared" si="40"/>
        <v>2050–2051</v>
      </c>
      <c r="K369" s="92"/>
      <c r="L369" s="103"/>
      <c r="M369" s="92"/>
      <c r="N369" s="101"/>
      <c r="O369" s="93"/>
      <c r="Q369" s="61"/>
    </row>
    <row r="370" spans="1:17" s="55" customFormat="1" ht="20.25" customHeight="1" x14ac:dyDescent="0.2">
      <c r="A370" s="56">
        <v>55032</v>
      </c>
      <c r="B370" s="57">
        <f t="shared" si="36"/>
        <v>0</v>
      </c>
      <c r="C370" s="150"/>
      <c r="D370" s="58">
        <f t="shared" si="37"/>
        <v>0</v>
      </c>
      <c r="E370" s="59">
        <f t="shared" si="35"/>
        <v>0</v>
      </c>
      <c r="F370" s="58">
        <f t="shared" si="38"/>
        <v>0</v>
      </c>
      <c r="G370" s="60">
        <f>IF(AND(C370&lt;&gt;"",SUM(G$32:G369)&lt;E$23),$E$23/$E$28,0)</f>
        <v>0</v>
      </c>
      <c r="H370" s="58">
        <f t="shared" si="39"/>
        <v>0</v>
      </c>
      <c r="I370" s="58">
        <f t="shared" si="41"/>
        <v>0</v>
      </c>
      <c r="J370" s="92" t="str">
        <f t="shared" si="40"/>
        <v>2050–2051</v>
      </c>
      <c r="K370" s="92"/>
      <c r="L370" s="103"/>
      <c r="M370" s="92"/>
      <c r="N370" s="101"/>
      <c r="O370" s="93"/>
      <c r="Q370" s="61"/>
    </row>
    <row r="371" spans="1:17" s="55" customFormat="1" ht="20.25" customHeight="1" x14ac:dyDescent="0.2">
      <c r="A371" s="56">
        <v>55062</v>
      </c>
      <c r="B371" s="57">
        <f t="shared" si="36"/>
        <v>0</v>
      </c>
      <c r="C371" s="150"/>
      <c r="D371" s="58">
        <f t="shared" si="37"/>
        <v>0</v>
      </c>
      <c r="E371" s="59">
        <f t="shared" si="35"/>
        <v>0</v>
      </c>
      <c r="F371" s="58">
        <f t="shared" si="38"/>
        <v>0</v>
      </c>
      <c r="G371" s="60">
        <f>IF(AND(C371&lt;&gt;"",SUM(G$32:G370)&lt;E$23),$E$23/$E$28,0)</f>
        <v>0</v>
      </c>
      <c r="H371" s="58">
        <f t="shared" si="39"/>
        <v>0</v>
      </c>
      <c r="I371" s="58">
        <f t="shared" si="41"/>
        <v>0</v>
      </c>
      <c r="J371" s="92" t="str">
        <f t="shared" si="40"/>
        <v>2050–2051</v>
      </c>
      <c r="K371" s="92"/>
      <c r="L371" s="103"/>
      <c r="M371" s="92"/>
      <c r="N371" s="101"/>
      <c r="O371" s="93"/>
      <c r="Q371" s="61"/>
    </row>
    <row r="372" spans="1:17" s="55" customFormat="1" ht="20.25" customHeight="1" x14ac:dyDescent="0.2">
      <c r="A372" s="56">
        <v>55093</v>
      </c>
      <c r="B372" s="57">
        <f t="shared" si="36"/>
        <v>0</v>
      </c>
      <c r="C372" s="150"/>
      <c r="D372" s="58">
        <f t="shared" si="37"/>
        <v>0</v>
      </c>
      <c r="E372" s="59">
        <f t="shared" si="35"/>
        <v>0</v>
      </c>
      <c r="F372" s="58">
        <f t="shared" si="38"/>
        <v>0</v>
      </c>
      <c r="G372" s="60">
        <f>IF(AND(C372&lt;&gt;"",SUM(G$32:G371)&lt;E$23),$E$23/$E$28,0)</f>
        <v>0</v>
      </c>
      <c r="H372" s="58">
        <f t="shared" si="39"/>
        <v>0</v>
      </c>
      <c r="I372" s="58">
        <f t="shared" si="41"/>
        <v>0</v>
      </c>
      <c r="J372" s="92" t="str">
        <f t="shared" si="40"/>
        <v>2050–2051</v>
      </c>
      <c r="K372" s="92"/>
      <c r="L372" s="103"/>
      <c r="M372" s="92"/>
      <c r="N372" s="101"/>
      <c r="O372" s="93"/>
      <c r="Q372" s="61"/>
    </row>
    <row r="373" spans="1:17" s="55" customFormat="1" ht="20.25" customHeight="1" x14ac:dyDescent="0.2">
      <c r="A373" s="56">
        <v>55123</v>
      </c>
      <c r="B373" s="57">
        <f t="shared" si="36"/>
        <v>0</v>
      </c>
      <c r="C373" s="150"/>
      <c r="D373" s="58">
        <f t="shared" si="37"/>
        <v>0</v>
      </c>
      <c r="E373" s="59">
        <f t="shared" si="35"/>
        <v>0</v>
      </c>
      <c r="F373" s="58">
        <f t="shared" si="38"/>
        <v>0</v>
      </c>
      <c r="G373" s="60">
        <f>IF(AND(C373&lt;&gt;"",SUM(G$32:G372)&lt;E$23),$E$23/$E$28,0)</f>
        <v>0</v>
      </c>
      <c r="H373" s="58">
        <f t="shared" si="39"/>
        <v>0</v>
      </c>
      <c r="I373" s="58">
        <f t="shared" si="41"/>
        <v>0</v>
      </c>
      <c r="J373" s="92" t="str">
        <f t="shared" si="40"/>
        <v>2050–2051</v>
      </c>
      <c r="K373" s="92"/>
      <c r="L373" s="103"/>
      <c r="M373" s="92"/>
      <c r="N373" s="101"/>
      <c r="O373" s="93"/>
      <c r="Q373" s="61"/>
    </row>
    <row r="374" spans="1:17" s="55" customFormat="1" ht="20.25" customHeight="1" x14ac:dyDescent="0.2">
      <c r="A374" s="56">
        <v>55154</v>
      </c>
      <c r="B374" s="57">
        <f t="shared" si="36"/>
        <v>0</v>
      </c>
      <c r="C374" s="150"/>
      <c r="D374" s="58">
        <f t="shared" si="37"/>
        <v>0</v>
      </c>
      <c r="E374" s="59">
        <f t="shared" si="35"/>
        <v>0</v>
      </c>
      <c r="F374" s="58">
        <f t="shared" si="38"/>
        <v>0</v>
      </c>
      <c r="G374" s="60">
        <f>IF(AND(C374&lt;&gt;"",SUM(G$32:G373)&lt;E$23),$E$23/$E$28,0)</f>
        <v>0</v>
      </c>
      <c r="H374" s="58">
        <f t="shared" si="39"/>
        <v>0</v>
      </c>
      <c r="I374" s="58">
        <f t="shared" si="41"/>
        <v>0</v>
      </c>
      <c r="J374" s="92" t="str">
        <f t="shared" si="40"/>
        <v>2050–2051</v>
      </c>
      <c r="K374" s="92"/>
      <c r="L374" s="103"/>
      <c r="M374" s="92"/>
      <c r="N374" s="101"/>
      <c r="O374" s="93"/>
      <c r="Q374" s="61"/>
    </row>
    <row r="375" spans="1:17" s="55" customFormat="1" ht="20.25" customHeight="1" x14ac:dyDescent="0.2">
      <c r="A375" s="56">
        <v>55185</v>
      </c>
      <c r="B375" s="57">
        <f t="shared" si="36"/>
        <v>0</v>
      </c>
      <c r="C375" s="150"/>
      <c r="D375" s="58">
        <f t="shared" si="37"/>
        <v>0</v>
      </c>
      <c r="E375" s="59">
        <f t="shared" si="35"/>
        <v>0</v>
      </c>
      <c r="F375" s="58">
        <f t="shared" si="38"/>
        <v>0</v>
      </c>
      <c r="G375" s="60">
        <f>IF(AND(C375&lt;&gt;"",SUM(G$32:G374)&lt;E$23),$E$23/$E$28,0)</f>
        <v>0</v>
      </c>
      <c r="H375" s="58">
        <f t="shared" si="39"/>
        <v>0</v>
      </c>
      <c r="I375" s="58">
        <f t="shared" si="41"/>
        <v>0</v>
      </c>
      <c r="J375" s="92" t="str">
        <f t="shared" si="40"/>
        <v>2050–2051</v>
      </c>
      <c r="K375" s="92"/>
      <c r="L375" s="103"/>
      <c r="M375" s="92"/>
      <c r="N375" s="101"/>
      <c r="O375" s="93"/>
      <c r="Q375" s="61"/>
    </row>
    <row r="376" spans="1:17" s="55" customFormat="1" ht="20.25" customHeight="1" x14ac:dyDescent="0.2">
      <c r="A376" s="56">
        <v>55213</v>
      </c>
      <c r="B376" s="57">
        <f t="shared" si="36"/>
        <v>0</v>
      </c>
      <c r="C376" s="150"/>
      <c r="D376" s="58">
        <f t="shared" si="37"/>
        <v>0</v>
      </c>
      <c r="E376" s="59">
        <f t="shared" si="35"/>
        <v>0</v>
      </c>
      <c r="F376" s="58">
        <f t="shared" si="38"/>
        <v>0</v>
      </c>
      <c r="G376" s="60">
        <f>IF(AND(C376&lt;&gt;"",SUM(G$32:G375)&lt;E$23),$E$23/$E$28,0)</f>
        <v>0</v>
      </c>
      <c r="H376" s="58">
        <f t="shared" si="39"/>
        <v>0</v>
      </c>
      <c r="I376" s="58">
        <f t="shared" si="41"/>
        <v>0</v>
      </c>
      <c r="J376" s="92" t="str">
        <f t="shared" si="40"/>
        <v>2050–2051</v>
      </c>
      <c r="K376" s="92"/>
      <c r="L376" s="103"/>
      <c r="M376" s="92"/>
      <c r="N376" s="101"/>
      <c r="O376" s="93"/>
      <c r="Q376" s="61"/>
    </row>
    <row r="377" spans="1:17" s="55" customFormat="1" ht="20.25" customHeight="1" x14ac:dyDescent="0.2">
      <c r="A377" s="56">
        <v>55244</v>
      </c>
      <c r="B377" s="57">
        <f t="shared" si="36"/>
        <v>0</v>
      </c>
      <c r="C377" s="150"/>
      <c r="D377" s="58">
        <f t="shared" si="37"/>
        <v>0</v>
      </c>
      <c r="E377" s="59">
        <f t="shared" si="35"/>
        <v>0</v>
      </c>
      <c r="F377" s="58">
        <f t="shared" si="38"/>
        <v>0</v>
      </c>
      <c r="G377" s="60">
        <f>IF(AND(C377&lt;&gt;"",SUM(G$32:G376)&lt;E$23),$E$23/$E$28,0)</f>
        <v>0</v>
      </c>
      <c r="H377" s="58">
        <f t="shared" si="39"/>
        <v>0</v>
      </c>
      <c r="I377" s="58">
        <f t="shared" si="41"/>
        <v>0</v>
      </c>
      <c r="J377" s="92" t="str">
        <f t="shared" si="40"/>
        <v>2050–2051</v>
      </c>
      <c r="K377" s="92"/>
      <c r="L377" s="103"/>
      <c r="M377" s="92"/>
      <c r="N377" s="101"/>
      <c r="O377" s="93"/>
      <c r="Q377" s="61"/>
    </row>
    <row r="378" spans="1:17" s="55" customFormat="1" ht="20.25" customHeight="1" x14ac:dyDescent="0.2">
      <c r="A378" s="56">
        <v>55274</v>
      </c>
      <c r="B378" s="57">
        <f t="shared" si="36"/>
        <v>0</v>
      </c>
      <c r="C378" s="150"/>
      <c r="D378" s="58">
        <f t="shared" si="37"/>
        <v>0</v>
      </c>
      <c r="E378" s="59">
        <f t="shared" si="35"/>
        <v>0</v>
      </c>
      <c r="F378" s="58">
        <f t="shared" si="38"/>
        <v>0</v>
      </c>
      <c r="G378" s="60">
        <f>IF(AND(C378&lt;&gt;"",SUM(G$32:G377)&lt;E$23),$E$23/$E$28,0)</f>
        <v>0</v>
      </c>
      <c r="H378" s="58">
        <f t="shared" si="39"/>
        <v>0</v>
      </c>
      <c r="I378" s="58">
        <f t="shared" si="41"/>
        <v>0</v>
      </c>
      <c r="J378" s="92" t="str">
        <f t="shared" si="40"/>
        <v>2050–2051</v>
      </c>
      <c r="K378" s="92"/>
      <c r="L378" s="103"/>
      <c r="M378" s="92"/>
      <c r="N378" s="101"/>
      <c r="O378" s="93"/>
      <c r="Q378" s="61"/>
    </row>
    <row r="379" spans="1:17" s="55" customFormat="1" ht="20.25" customHeight="1" x14ac:dyDescent="0.2">
      <c r="A379" s="56">
        <v>55305</v>
      </c>
      <c r="B379" s="57">
        <f t="shared" si="36"/>
        <v>0</v>
      </c>
      <c r="C379" s="150"/>
      <c r="D379" s="58">
        <f t="shared" si="37"/>
        <v>0</v>
      </c>
      <c r="E379" s="59">
        <f t="shared" si="35"/>
        <v>0</v>
      </c>
      <c r="F379" s="58">
        <f t="shared" si="38"/>
        <v>0</v>
      </c>
      <c r="G379" s="60">
        <f>IF(AND(C379&lt;&gt;"",SUM(G$32:G378)&lt;E$23),$E$23/$E$28,0)</f>
        <v>0</v>
      </c>
      <c r="H379" s="58">
        <f t="shared" si="39"/>
        <v>0</v>
      </c>
      <c r="I379" s="58">
        <f t="shared" si="41"/>
        <v>0</v>
      </c>
      <c r="J379" s="92" t="str">
        <f t="shared" si="40"/>
        <v>2050–2051</v>
      </c>
      <c r="K379" s="92"/>
      <c r="L379" s="103"/>
      <c r="M379" s="92"/>
      <c r="N379" s="101"/>
      <c r="O379" s="93"/>
      <c r="Q379" s="61"/>
    </row>
    <row r="380" spans="1:17" s="55" customFormat="1" ht="20.25" customHeight="1" x14ac:dyDescent="0.2">
      <c r="A380" s="56">
        <v>55335</v>
      </c>
      <c r="B380" s="57">
        <f t="shared" si="36"/>
        <v>0</v>
      </c>
      <c r="C380" s="150"/>
      <c r="D380" s="58">
        <f t="shared" si="37"/>
        <v>0</v>
      </c>
      <c r="E380" s="59">
        <f t="shared" si="35"/>
        <v>0</v>
      </c>
      <c r="F380" s="58">
        <f t="shared" si="38"/>
        <v>0</v>
      </c>
      <c r="G380" s="60">
        <f>IF(AND(C380&lt;&gt;"",SUM(G$32:G379)&lt;E$23),$E$23/$E$28,0)</f>
        <v>0</v>
      </c>
      <c r="H380" s="58">
        <f t="shared" si="39"/>
        <v>0</v>
      </c>
      <c r="I380" s="58">
        <f t="shared" si="41"/>
        <v>0</v>
      </c>
      <c r="J380" s="92" t="str">
        <f t="shared" si="40"/>
        <v>2051–2052</v>
      </c>
      <c r="K380" s="92"/>
      <c r="L380" s="103"/>
      <c r="M380" s="92"/>
      <c r="N380" s="101"/>
      <c r="O380" s="93"/>
      <c r="Q380" s="61"/>
    </row>
    <row r="381" spans="1:17" s="55" customFormat="1" ht="20.25" customHeight="1" x14ac:dyDescent="0.2">
      <c r="A381" s="56">
        <v>55366</v>
      </c>
      <c r="B381" s="57">
        <f t="shared" si="36"/>
        <v>0</v>
      </c>
      <c r="C381" s="150"/>
      <c r="D381" s="58">
        <f t="shared" si="37"/>
        <v>0</v>
      </c>
      <c r="E381" s="59">
        <f t="shared" si="35"/>
        <v>0</v>
      </c>
      <c r="F381" s="58">
        <f t="shared" si="38"/>
        <v>0</v>
      </c>
      <c r="G381" s="60">
        <f>IF(AND(C381&lt;&gt;"",SUM(G$32:G380)&lt;E$23),$E$23/$E$28,0)</f>
        <v>0</v>
      </c>
      <c r="H381" s="58">
        <f t="shared" si="39"/>
        <v>0</v>
      </c>
      <c r="I381" s="58">
        <f t="shared" si="41"/>
        <v>0</v>
      </c>
      <c r="J381" s="92" t="str">
        <f t="shared" si="40"/>
        <v>2051–2052</v>
      </c>
      <c r="K381" s="92"/>
      <c r="L381" s="103"/>
      <c r="M381" s="92"/>
      <c r="N381" s="101"/>
      <c r="O381" s="93"/>
      <c r="Q381" s="61"/>
    </row>
    <row r="382" spans="1:17" s="55" customFormat="1" ht="20.25" customHeight="1" x14ac:dyDescent="0.2">
      <c r="A382" s="56">
        <v>55397</v>
      </c>
      <c r="B382" s="57">
        <f t="shared" si="36"/>
        <v>0</v>
      </c>
      <c r="C382" s="150"/>
      <c r="D382" s="58">
        <f t="shared" si="37"/>
        <v>0</v>
      </c>
      <c r="E382" s="59">
        <f t="shared" si="35"/>
        <v>0</v>
      </c>
      <c r="F382" s="58">
        <f t="shared" si="38"/>
        <v>0</v>
      </c>
      <c r="G382" s="60">
        <f>IF(AND(C382&lt;&gt;"",SUM(G$32:G381)&lt;E$23),$E$23/$E$28,0)</f>
        <v>0</v>
      </c>
      <c r="H382" s="58">
        <f t="shared" si="39"/>
        <v>0</v>
      </c>
      <c r="I382" s="58">
        <f t="shared" si="41"/>
        <v>0</v>
      </c>
      <c r="J382" s="92" t="str">
        <f t="shared" si="40"/>
        <v>2051–2052</v>
      </c>
      <c r="K382" s="92"/>
      <c r="L382" s="103"/>
      <c r="M382" s="92"/>
      <c r="N382" s="101"/>
      <c r="O382" s="93"/>
      <c r="Q382" s="61"/>
    </row>
    <row r="383" spans="1:17" s="55" customFormat="1" ht="20.25" customHeight="1" x14ac:dyDescent="0.2">
      <c r="A383" s="56">
        <v>55427</v>
      </c>
      <c r="B383" s="57">
        <f t="shared" si="36"/>
        <v>0</v>
      </c>
      <c r="C383" s="150"/>
      <c r="D383" s="58">
        <f t="shared" si="37"/>
        <v>0</v>
      </c>
      <c r="E383" s="59">
        <f t="shared" si="35"/>
        <v>0</v>
      </c>
      <c r="F383" s="58">
        <f t="shared" si="38"/>
        <v>0</v>
      </c>
      <c r="G383" s="60">
        <f>IF(AND(C383&lt;&gt;"",SUM(G$32:G382)&lt;E$23),$E$23/$E$28,0)</f>
        <v>0</v>
      </c>
      <c r="H383" s="58">
        <f t="shared" si="39"/>
        <v>0</v>
      </c>
      <c r="I383" s="58">
        <f t="shared" si="41"/>
        <v>0</v>
      </c>
      <c r="J383" s="92" t="str">
        <f t="shared" si="40"/>
        <v>2051–2052</v>
      </c>
      <c r="K383" s="92"/>
      <c r="L383" s="103"/>
      <c r="M383" s="92"/>
      <c r="N383" s="101"/>
      <c r="O383" s="93"/>
      <c r="Q383" s="61"/>
    </row>
    <row r="384" spans="1:17" s="55" customFormat="1" ht="20.25" customHeight="1" x14ac:dyDescent="0.2">
      <c r="A384" s="56">
        <v>55458</v>
      </c>
      <c r="B384" s="57">
        <f t="shared" si="36"/>
        <v>0</v>
      </c>
      <c r="C384" s="150"/>
      <c r="D384" s="58">
        <f t="shared" si="37"/>
        <v>0</v>
      </c>
      <c r="E384" s="59">
        <f t="shared" si="35"/>
        <v>0</v>
      </c>
      <c r="F384" s="58">
        <f t="shared" si="38"/>
        <v>0</v>
      </c>
      <c r="G384" s="60">
        <f>IF(AND(C384&lt;&gt;"",SUM(G$32:G383)&lt;E$23),$E$23/$E$28,0)</f>
        <v>0</v>
      </c>
      <c r="H384" s="58">
        <f t="shared" si="39"/>
        <v>0</v>
      </c>
      <c r="I384" s="58">
        <f t="shared" si="41"/>
        <v>0</v>
      </c>
      <c r="J384" s="92" t="str">
        <f t="shared" si="40"/>
        <v>2051–2052</v>
      </c>
      <c r="K384" s="92"/>
      <c r="L384" s="103"/>
      <c r="M384" s="92"/>
      <c r="N384" s="101"/>
      <c r="O384" s="93"/>
      <c r="Q384" s="61"/>
    </row>
    <row r="385" spans="1:17" s="55" customFormat="1" ht="20.25" customHeight="1" x14ac:dyDescent="0.2">
      <c r="A385" s="56">
        <v>55488</v>
      </c>
      <c r="B385" s="57">
        <f t="shared" si="36"/>
        <v>0</v>
      </c>
      <c r="C385" s="150"/>
      <c r="D385" s="58">
        <f t="shared" si="37"/>
        <v>0</v>
      </c>
      <c r="E385" s="59">
        <f t="shared" si="35"/>
        <v>0</v>
      </c>
      <c r="F385" s="58">
        <f t="shared" si="38"/>
        <v>0</v>
      </c>
      <c r="G385" s="60">
        <f>IF(AND(C385&lt;&gt;"",SUM(G$32:G384)&lt;E$23),$E$23/$E$28,0)</f>
        <v>0</v>
      </c>
      <c r="H385" s="58">
        <f t="shared" si="39"/>
        <v>0</v>
      </c>
      <c r="I385" s="58">
        <f t="shared" si="41"/>
        <v>0</v>
      </c>
      <c r="J385" s="92" t="str">
        <f t="shared" si="40"/>
        <v>2051–2052</v>
      </c>
      <c r="K385" s="92"/>
      <c r="L385" s="103"/>
      <c r="M385" s="92"/>
      <c r="N385" s="101"/>
      <c r="O385" s="93"/>
      <c r="Q385" s="61"/>
    </row>
    <row r="386" spans="1:17" s="55" customFormat="1" ht="20.25" customHeight="1" x14ac:dyDescent="0.2">
      <c r="A386" s="56">
        <v>55519</v>
      </c>
      <c r="B386" s="57">
        <f t="shared" si="36"/>
        <v>0</v>
      </c>
      <c r="C386" s="150"/>
      <c r="D386" s="58">
        <f t="shared" si="37"/>
        <v>0</v>
      </c>
      <c r="E386" s="59">
        <f t="shared" si="35"/>
        <v>0</v>
      </c>
      <c r="F386" s="58">
        <f t="shared" si="38"/>
        <v>0</v>
      </c>
      <c r="G386" s="60">
        <f>IF(AND(C386&lt;&gt;"",SUM(G$32:G385)&lt;E$23),$E$23/$E$28,0)</f>
        <v>0</v>
      </c>
      <c r="H386" s="58">
        <f t="shared" si="39"/>
        <v>0</v>
      </c>
      <c r="I386" s="58">
        <f t="shared" si="41"/>
        <v>0</v>
      </c>
      <c r="J386" s="92" t="str">
        <f t="shared" si="40"/>
        <v>2051–2052</v>
      </c>
      <c r="K386" s="92"/>
      <c r="L386" s="103"/>
      <c r="M386" s="92"/>
      <c r="N386" s="101"/>
      <c r="O386" s="93"/>
      <c r="Q386" s="61"/>
    </row>
    <row r="387" spans="1:17" s="55" customFormat="1" ht="20.25" customHeight="1" x14ac:dyDescent="0.2">
      <c r="A387" s="56">
        <v>55550</v>
      </c>
      <c r="B387" s="57">
        <f t="shared" si="36"/>
        <v>0</v>
      </c>
      <c r="C387" s="150"/>
      <c r="D387" s="58">
        <f t="shared" si="37"/>
        <v>0</v>
      </c>
      <c r="E387" s="59">
        <f t="shared" si="35"/>
        <v>0</v>
      </c>
      <c r="F387" s="58">
        <f t="shared" si="38"/>
        <v>0</v>
      </c>
      <c r="G387" s="60">
        <f>IF(AND(C387&lt;&gt;"",SUM(G$32:G386)&lt;E$23),$E$23/$E$28,0)</f>
        <v>0</v>
      </c>
      <c r="H387" s="58">
        <f t="shared" si="39"/>
        <v>0</v>
      </c>
      <c r="I387" s="58">
        <f t="shared" si="41"/>
        <v>0</v>
      </c>
      <c r="J387" s="92" t="str">
        <f t="shared" si="40"/>
        <v>2051–2052</v>
      </c>
      <c r="K387" s="92"/>
      <c r="L387" s="103"/>
      <c r="M387" s="92"/>
      <c r="N387" s="101"/>
      <c r="O387" s="93"/>
      <c r="Q387" s="61"/>
    </row>
    <row r="388" spans="1:17" s="55" customFormat="1" ht="20.25" customHeight="1" x14ac:dyDescent="0.2">
      <c r="A388" s="56">
        <v>55579</v>
      </c>
      <c r="B388" s="57">
        <f t="shared" si="36"/>
        <v>0</v>
      </c>
      <c r="C388" s="150"/>
      <c r="D388" s="58">
        <f t="shared" si="37"/>
        <v>0</v>
      </c>
      <c r="E388" s="59">
        <f t="shared" si="35"/>
        <v>0</v>
      </c>
      <c r="F388" s="58">
        <f t="shared" si="38"/>
        <v>0</v>
      </c>
      <c r="G388" s="60">
        <f>IF(AND(C388&lt;&gt;"",SUM(G$32:G387)&lt;E$23),$E$23/$E$28,0)</f>
        <v>0</v>
      </c>
      <c r="H388" s="58">
        <f t="shared" si="39"/>
        <v>0</v>
      </c>
      <c r="I388" s="58">
        <f t="shared" si="41"/>
        <v>0</v>
      </c>
      <c r="J388" s="92" t="str">
        <f t="shared" si="40"/>
        <v>2051–2052</v>
      </c>
      <c r="K388" s="92"/>
      <c r="L388" s="103"/>
      <c r="M388" s="92"/>
      <c r="N388" s="101"/>
      <c r="O388" s="93"/>
      <c r="Q388" s="61"/>
    </row>
    <row r="389" spans="1:17" s="55" customFormat="1" ht="20.25" customHeight="1" x14ac:dyDescent="0.2">
      <c r="A389" s="56">
        <v>55610</v>
      </c>
      <c r="B389" s="57">
        <f t="shared" si="36"/>
        <v>0</v>
      </c>
      <c r="C389" s="150"/>
      <c r="D389" s="58">
        <f t="shared" si="37"/>
        <v>0</v>
      </c>
      <c r="E389" s="59">
        <f t="shared" si="35"/>
        <v>0</v>
      </c>
      <c r="F389" s="58">
        <f t="shared" si="38"/>
        <v>0</v>
      </c>
      <c r="G389" s="60">
        <f>IF(AND(C389&lt;&gt;"",SUM(G$32:G388)&lt;E$23),$E$23/$E$28,0)</f>
        <v>0</v>
      </c>
      <c r="H389" s="58">
        <f t="shared" si="39"/>
        <v>0</v>
      </c>
      <c r="I389" s="58">
        <f t="shared" si="41"/>
        <v>0</v>
      </c>
      <c r="J389" s="92" t="str">
        <f t="shared" si="40"/>
        <v>2051–2052</v>
      </c>
      <c r="K389" s="92"/>
      <c r="L389" s="103"/>
      <c r="M389" s="92"/>
      <c r="N389" s="101"/>
      <c r="O389" s="93"/>
      <c r="Q389" s="61"/>
    </row>
    <row r="390" spans="1:17" s="55" customFormat="1" ht="20.25" customHeight="1" x14ac:dyDescent="0.2">
      <c r="A390" s="56">
        <v>55640</v>
      </c>
      <c r="B390" s="57">
        <f t="shared" si="36"/>
        <v>0</v>
      </c>
      <c r="C390" s="150"/>
      <c r="D390" s="58">
        <f t="shared" si="37"/>
        <v>0</v>
      </c>
      <c r="E390" s="59">
        <f t="shared" si="35"/>
        <v>0</v>
      </c>
      <c r="F390" s="58">
        <f t="shared" si="38"/>
        <v>0</v>
      </c>
      <c r="G390" s="60">
        <f>IF(AND(C390&lt;&gt;"",SUM(G$32:G389)&lt;E$23),$E$23/$E$28,0)</f>
        <v>0</v>
      </c>
      <c r="H390" s="58">
        <f t="shared" si="39"/>
        <v>0</v>
      </c>
      <c r="I390" s="58">
        <f t="shared" si="41"/>
        <v>0</v>
      </c>
      <c r="J390" s="92" t="str">
        <f t="shared" si="40"/>
        <v>2051–2052</v>
      </c>
      <c r="K390" s="92"/>
      <c r="L390" s="103"/>
      <c r="M390" s="92"/>
      <c r="N390" s="101"/>
      <c r="O390" s="93"/>
      <c r="Q390" s="61"/>
    </row>
    <row r="391" spans="1:17" s="55" customFormat="1" ht="20.25" customHeight="1" x14ac:dyDescent="0.2">
      <c r="A391" s="56">
        <v>55671</v>
      </c>
      <c r="B391" s="57">
        <f t="shared" si="36"/>
        <v>0</v>
      </c>
      <c r="C391" s="150"/>
      <c r="D391" s="58">
        <f t="shared" si="37"/>
        <v>0</v>
      </c>
      <c r="E391" s="59">
        <f t="shared" si="35"/>
        <v>0</v>
      </c>
      <c r="F391" s="58">
        <f t="shared" si="38"/>
        <v>0</v>
      </c>
      <c r="G391" s="60">
        <f>IF(AND(C391&lt;&gt;"",SUM(G$32:G390)&lt;E$23),$E$23/$E$28,0)</f>
        <v>0</v>
      </c>
      <c r="H391" s="58">
        <f t="shared" si="39"/>
        <v>0</v>
      </c>
      <c r="I391" s="58">
        <f t="shared" si="41"/>
        <v>0</v>
      </c>
      <c r="J391" s="92" t="str">
        <f t="shared" si="40"/>
        <v>2051–2052</v>
      </c>
      <c r="K391" s="92"/>
      <c r="L391" s="103"/>
      <c r="M391" s="92"/>
      <c r="N391" s="101"/>
      <c r="O391" s="93"/>
      <c r="Q391" s="61"/>
    </row>
    <row r="392" spans="1:17" s="55" customFormat="1" ht="20.25" customHeight="1" x14ac:dyDescent="0.2">
      <c r="A392" s="56">
        <v>55701</v>
      </c>
      <c r="B392" s="57">
        <f t="shared" si="36"/>
        <v>0</v>
      </c>
      <c r="C392" s="150"/>
      <c r="D392" s="58">
        <f t="shared" si="37"/>
        <v>0</v>
      </c>
      <c r="E392" s="59">
        <f t="shared" si="35"/>
        <v>0</v>
      </c>
      <c r="F392" s="58">
        <f t="shared" si="38"/>
        <v>0</v>
      </c>
      <c r="G392" s="60">
        <f>IF(AND(C392&lt;&gt;"",SUM(G$32:G391)&lt;E$23),$E$23/$E$28,0)</f>
        <v>0</v>
      </c>
      <c r="H392" s="58">
        <f t="shared" si="39"/>
        <v>0</v>
      </c>
      <c r="I392" s="58">
        <f t="shared" si="41"/>
        <v>0</v>
      </c>
      <c r="J392" s="92" t="str">
        <f t="shared" si="40"/>
        <v>2052–2053</v>
      </c>
      <c r="K392" s="92"/>
      <c r="L392" s="103"/>
      <c r="M392" s="92"/>
      <c r="N392" s="101"/>
      <c r="O392" s="93"/>
      <c r="Q392" s="61"/>
    </row>
    <row r="393" spans="1:17" s="55" customFormat="1" ht="20.25" customHeight="1" x14ac:dyDescent="0.2">
      <c r="A393" s="56">
        <v>55732</v>
      </c>
      <c r="B393" s="57">
        <f t="shared" si="36"/>
        <v>0</v>
      </c>
      <c r="C393" s="150"/>
      <c r="D393" s="58">
        <f t="shared" si="37"/>
        <v>0</v>
      </c>
      <c r="E393" s="59">
        <f t="shared" si="35"/>
        <v>0</v>
      </c>
      <c r="F393" s="58">
        <f t="shared" si="38"/>
        <v>0</v>
      </c>
      <c r="G393" s="60">
        <f>IF(AND(C393&lt;&gt;"",SUM(G$32:G392)&lt;E$23),$E$23/$E$28,0)</f>
        <v>0</v>
      </c>
      <c r="H393" s="58">
        <f t="shared" si="39"/>
        <v>0</v>
      </c>
      <c r="I393" s="58">
        <f t="shared" si="41"/>
        <v>0</v>
      </c>
      <c r="J393" s="92" t="str">
        <f t="shared" si="40"/>
        <v>2052–2053</v>
      </c>
      <c r="K393" s="92"/>
      <c r="L393" s="103"/>
      <c r="M393" s="92"/>
      <c r="N393" s="101"/>
      <c r="O393" s="93"/>
      <c r="Q393" s="61"/>
    </row>
    <row r="394" spans="1:17" s="55" customFormat="1" ht="20.25" customHeight="1" x14ac:dyDescent="0.2">
      <c r="A394" s="56">
        <v>55763</v>
      </c>
      <c r="B394" s="57">
        <f t="shared" si="36"/>
        <v>0</v>
      </c>
      <c r="C394" s="150"/>
      <c r="D394" s="58">
        <f t="shared" si="37"/>
        <v>0</v>
      </c>
      <c r="E394" s="59">
        <f t="shared" si="35"/>
        <v>0</v>
      </c>
      <c r="F394" s="58">
        <f t="shared" si="38"/>
        <v>0</v>
      </c>
      <c r="G394" s="60">
        <f>IF(AND(C394&lt;&gt;"",SUM(G$32:G393)&lt;E$23),$E$23/$E$28,0)</f>
        <v>0</v>
      </c>
      <c r="H394" s="58">
        <f t="shared" si="39"/>
        <v>0</v>
      </c>
      <c r="I394" s="58">
        <f t="shared" si="41"/>
        <v>0</v>
      </c>
      <c r="J394" s="92" t="str">
        <f t="shared" si="40"/>
        <v>2052–2053</v>
      </c>
      <c r="K394" s="92"/>
      <c r="L394" s="103"/>
      <c r="M394" s="92"/>
      <c r="N394" s="101"/>
      <c r="O394" s="93"/>
      <c r="Q394" s="61"/>
    </row>
    <row r="395" spans="1:17" s="55" customFormat="1" ht="20.25" customHeight="1" x14ac:dyDescent="0.2">
      <c r="A395" s="56">
        <v>55793</v>
      </c>
      <c r="B395" s="57">
        <f t="shared" si="36"/>
        <v>0</v>
      </c>
      <c r="C395" s="150"/>
      <c r="D395" s="58">
        <f t="shared" si="37"/>
        <v>0</v>
      </c>
      <c r="E395" s="59">
        <f t="shared" si="35"/>
        <v>0</v>
      </c>
      <c r="F395" s="58">
        <f t="shared" si="38"/>
        <v>0</v>
      </c>
      <c r="G395" s="60">
        <f>IF(AND(C395&lt;&gt;"",SUM(G$32:G394)&lt;E$23),$E$23/$E$28,0)</f>
        <v>0</v>
      </c>
      <c r="H395" s="58">
        <f t="shared" si="39"/>
        <v>0</v>
      </c>
      <c r="I395" s="58">
        <f t="shared" si="41"/>
        <v>0</v>
      </c>
      <c r="J395" s="92" t="str">
        <f t="shared" si="40"/>
        <v>2052–2053</v>
      </c>
      <c r="K395" s="92"/>
      <c r="L395" s="103"/>
      <c r="M395" s="92"/>
      <c r="N395" s="101"/>
      <c r="O395" s="93"/>
      <c r="Q395" s="61"/>
    </row>
    <row r="396" spans="1:17" s="55" customFormat="1" ht="20.25" customHeight="1" x14ac:dyDescent="0.2">
      <c r="A396" s="56">
        <v>55824</v>
      </c>
      <c r="B396" s="57">
        <f t="shared" si="36"/>
        <v>0</v>
      </c>
      <c r="C396" s="150"/>
      <c r="D396" s="58">
        <f t="shared" si="37"/>
        <v>0</v>
      </c>
      <c r="E396" s="59">
        <f t="shared" si="35"/>
        <v>0</v>
      </c>
      <c r="F396" s="58">
        <f t="shared" si="38"/>
        <v>0</v>
      </c>
      <c r="G396" s="60">
        <f>IF(AND(C396&lt;&gt;"",SUM(G$32:G395)&lt;E$23),$E$23/$E$28,0)</f>
        <v>0</v>
      </c>
      <c r="H396" s="58">
        <f t="shared" si="39"/>
        <v>0</v>
      </c>
      <c r="I396" s="58">
        <f t="shared" si="41"/>
        <v>0</v>
      </c>
      <c r="J396" s="92" t="str">
        <f t="shared" si="40"/>
        <v>2052–2053</v>
      </c>
      <c r="K396" s="92"/>
      <c r="L396" s="103"/>
      <c r="M396" s="92"/>
      <c r="N396" s="101"/>
      <c r="O396" s="93"/>
      <c r="Q396" s="61"/>
    </row>
    <row r="397" spans="1:17" s="55" customFormat="1" ht="20.25" customHeight="1" x14ac:dyDescent="0.2">
      <c r="A397" s="56">
        <v>55854</v>
      </c>
      <c r="B397" s="57">
        <f t="shared" si="36"/>
        <v>0</v>
      </c>
      <c r="C397" s="150"/>
      <c r="D397" s="58">
        <f t="shared" si="37"/>
        <v>0</v>
      </c>
      <c r="E397" s="59">
        <f t="shared" si="35"/>
        <v>0</v>
      </c>
      <c r="F397" s="58">
        <f t="shared" si="38"/>
        <v>0</v>
      </c>
      <c r="G397" s="60">
        <f>IF(AND(C397&lt;&gt;"",SUM(G$32:G396)&lt;E$23),$E$23/$E$28,0)</f>
        <v>0</v>
      </c>
      <c r="H397" s="58">
        <f t="shared" si="39"/>
        <v>0</v>
      </c>
      <c r="I397" s="58">
        <f t="shared" si="41"/>
        <v>0</v>
      </c>
      <c r="J397" s="92" t="str">
        <f t="shared" si="40"/>
        <v>2052–2053</v>
      </c>
      <c r="K397" s="92"/>
      <c r="L397" s="103"/>
      <c r="M397" s="92"/>
      <c r="N397" s="101"/>
      <c r="O397" s="93"/>
      <c r="Q397" s="61"/>
    </row>
    <row r="398" spans="1:17" s="55" customFormat="1" ht="20.25" customHeight="1" x14ac:dyDescent="0.2">
      <c r="A398" s="56">
        <v>55885</v>
      </c>
      <c r="B398" s="57">
        <f t="shared" si="36"/>
        <v>0</v>
      </c>
      <c r="C398" s="150"/>
      <c r="D398" s="58">
        <f t="shared" si="37"/>
        <v>0</v>
      </c>
      <c r="E398" s="59">
        <f t="shared" si="35"/>
        <v>0</v>
      </c>
      <c r="F398" s="58">
        <f t="shared" si="38"/>
        <v>0</v>
      </c>
      <c r="G398" s="60">
        <f>IF(AND(C398&lt;&gt;"",SUM(G$32:G397)&lt;E$23),$E$23/$E$28,0)</f>
        <v>0</v>
      </c>
      <c r="H398" s="58">
        <f t="shared" si="39"/>
        <v>0</v>
      </c>
      <c r="I398" s="58">
        <f t="shared" si="41"/>
        <v>0</v>
      </c>
      <c r="J398" s="92" t="str">
        <f t="shared" si="40"/>
        <v>2052–2053</v>
      </c>
      <c r="K398" s="92"/>
      <c r="L398" s="103"/>
      <c r="M398" s="92"/>
      <c r="N398" s="101"/>
      <c r="O398" s="93"/>
      <c r="Q398" s="61"/>
    </row>
    <row r="399" spans="1:17" s="55" customFormat="1" ht="20.25" customHeight="1" x14ac:dyDescent="0.2">
      <c r="A399" s="56">
        <v>55916</v>
      </c>
      <c r="B399" s="57">
        <f t="shared" si="36"/>
        <v>0</v>
      </c>
      <c r="C399" s="150"/>
      <c r="D399" s="58">
        <f t="shared" si="37"/>
        <v>0</v>
      </c>
      <c r="E399" s="59">
        <f t="shared" si="35"/>
        <v>0</v>
      </c>
      <c r="F399" s="58">
        <f t="shared" si="38"/>
        <v>0</v>
      </c>
      <c r="G399" s="60">
        <f>IF(AND(C399&lt;&gt;"",SUM(G$32:G398)&lt;E$23),$E$23/$E$28,0)</f>
        <v>0</v>
      </c>
      <c r="H399" s="58">
        <f t="shared" si="39"/>
        <v>0</v>
      </c>
      <c r="I399" s="58">
        <f t="shared" si="41"/>
        <v>0</v>
      </c>
      <c r="J399" s="92" t="str">
        <f t="shared" si="40"/>
        <v>2052–2053</v>
      </c>
      <c r="K399" s="92"/>
      <c r="L399" s="103"/>
      <c r="M399" s="92"/>
      <c r="N399" s="101"/>
      <c r="O399" s="93"/>
      <c r="Q399" s="61"/>
    </row>
    <row r="400" spans="1:17" s="55" customFormat="1" ht="20.25" customHeight="1" x14ac:dyDescent="0.2">
      <c r="A400" s="56">
        <v>55944</v>
      </c>
      <c r="B400" s="57">
        <f t="shared" si="36"/>
        <v>0</v>
      </c>
      <c r="C400" s="150"/>
      <c r="D400" s="58">
        <f t="shared" si="37"/>
        <v>0</v>
      </c>
      <c r="E400" s="59">
        <f t="shared" si="35"/>
        <v>0</v>
      </c>
      <c r="F400" s="58">
        <f t="shared" si="38"/>
        <v>0</v>
      </c>
      <c r="G400" s="60">
        <f>IF(AND(C400&lt;&gt;"",SUM(G$32:G399)&lt;E$23),$E$23/$E$28,0)</f>
        <v>0</v>
      </c>
      <c r="H400" s="58">
        <f t="shared" si="39"/>
        <v>0</v>
      </c>
      <c r="I400" s="58">
        <f t="shared" si="41"/>
        <v>0</v>
      </c>
      <c r="J400" s="92" t="str">
        <f t="shared" si="40"/>
        <v>2052–2053</v>
      </c>
      <c r="K400" s="92"/>
      <c r="L400" s="103"/>
      <c r="M400" s="92"/>
      <c r="N400" s="101"/>
      <c r="O400" s="93"/>
      <c r="Q400" s="61"/>
    </row>
    <row r="401" spans="1:17" s="55" customFormat="1" ht="20.25" customHeight="1" x14ac:dyDescent="0.2">
      <c r="A401" s="56">
        <v>55975</v>
      </c>
      <c r="B401" s="57">
        <f t="shared" si="36"/>
        <v>0</v>
      </c>
      <c r="C401" s="150"/>
      <c r="D401" s="58">
        <f t="shared" si="37"/>
        <v>0</v>
      </c>
      <c r="E401" s="59">
        <f t="shared" si="35"/>
        <v>0</v>
      </c>
      <c r="F401" s="58">
        <f t="shared" si="38"/>
        <v>0</v>
      </c>
      <c r="G401" s="60">
        <f>IF(AND(C401&lt;&gt;"",SUM(G$32:G400)&lt;E$23),$E$23/$E$28,0)</f>
        <v>0</v>
      </c>
      <c r="H401" s="58">
        <f t="shared" si="39"/>
        <v>0</v>
      </c>
      <c r="I401" s="58">
        <f t="shared" si="41"/>
        <v>0</v>
      </c>
      <c r="J401" s="92" t="str">
        <f t="shared" si="40"/>
        <v>2052–2053</v>
      </c>
      <c r="K401" s="92"/>
      <c r="L401" s="103"/>
      <c r="M401" s="92"/>
      <c r="N401" s="101"/>
      <c r="O401" s="93"/>
      <c r="Q401" s="61"/>
    </row>
    <row r="402" spans="1:17" s="55" customFormat="1" ht="20.25" customHeight="1" x14ac:dyDescent="0.2">
      <c r="A402" s="56">
        <v>56005</v>
      </c>
      <c r="B402" s="57">
        <f t="shared" si="36"/>
        <v>0</v>
      </c>
      <c r="C402" s="150"/>
      <c r="D402" s="58">
        <f t="shared" si="37"/>
        <v>0</v>
      </c>
      <c r="E402" s="59">
        <f t="shared" si="35"/>
        <v>0</v>
      </c>
      <c r="F402" s="58">
        <f t="shared" si="38"/>
        <v>0</v>
      </c>
      <c r="G402" s="60">
        <f>IF(AND(C402&lt;&gt;"",SUM(G$32:G401)&lt;E$23),$E$23/$E$28,0)</f>
        <v>0</v>
      </c>
      <c r="H402" s="58">
        <f t="shared" si="39"/>
        <v>0</v>
      </c>
      <c r="I402" s="58">
        <f t="shared" si="41"/>
        <v>0</v>
      </c>
      <c r="J402" s="92" t="str">
        <f t="shared" si="40"/>
        <v>2052–2053</v>
      </c>
      <c r="K402" s="92"/>
      <c r="L402" s="103"/>
      <c r="M402" s="92"/>
      <c r="N402" s="101"/>
      <c r="O402" s="93"/>
      <c r="Q402" s="61"/>
    </row>
    <row r="403" spans="1:17" s="55" customFormat="1" ht="20.25" customHeight="1" x14ac:dyDescent="0.2">
      <c r="A403" s="56">
        <v>56036</v>
      </c>
      <c r="B403" s="57">
        <f t="shared" si="36"/>
        <v>0</v>
      </c>
      <c r="C403" s="150"/>
      <c r="D403" s="58">
        <f t="shared" si="37"/>
        <v>0</v>
      </c>
      <c r="E403" s="59">
        <f t="shared" si="35"/>
        <v>0</v>
      </c>
      <c r="F403" s="58">
        <f t="shared" si="38"/>
        <v>0</v>
      </c>
      <c r="G403" s="60">
        <f>IF(AND(C403&lt;&gt;"",SUM(G$32:G402)&lt;E$23),$E$23/$E$28,0)</f>
        <v>0</v>
      </c>
      <c r="H403" s="58">
        <f t="shared" si="39"/>
        <v>0</v>
      </c>
      <c r="I403" s="58">
        <f t="shared" si="41"/>
        <v>0</v>
      </c>
      <c r="J403" s="92" t="str">
        <f t="shared" si="40"/>
        <v>2052–2053</v>
      </c>
      <c r="K403" s="92"/>
      <c r="L403" s="103"/>
      <c r="M403" s="92"/>
      <c r="N403" s="101"/>
      <c r="O403" s="93"/>
      <c r="Q403" s="61"/>
    </row>
    <row r="404" spans="1:17" s="55" customFormat="1" ht="20.25" customHeight="1" x14ac:dyDescent="0.2">
      <c r="A404" s="56">
        <v>56066</v>
      </c>
      <c r="B404" s="57">
        <f t="shared" si="36"/>
        <v>0</v>
      </c>
      <c r="C404" s="150"/>
      <c r="D404" s="58">
        <f t="shared" si="37"/>
        <v>0</v>
      </c>
      <c r="E404" s="59">
        <f t="shared" si="35"/>
        <v>0</v>
      </c>
      <c r="F404" s="58">
        <f t="shared" si="38"/>
        <v>0</v>
      </c>
      <c r="G404" s="60">
        <f>IF(AND(C404&lt;&gt;"",SUM(G$32:G403)&lt;E$23),$E$23/$E$28,0)</f>
        <v>0</v>
      </c>
      <c r="H404" s="58">
        <f t="shared" si="39"/>
        <v>0</v>
      </c>
      <c r="I404" s="58">
        <f t="shared" si="41"/>
        <v>0</v>
      </c>
      <c r="J404" s="92" t="str">
        <f t="shared" si="40"/>
        <v>2053–2054</v>
      </c>
      <c r="K404" s="92"/>
      <c r="L404" s="103"/>
      <c r="M404" s="92"/>
      <c r="N404" s="101"/>
      <c r="O404" s="93"/>
      <c r="Q404" s="61"/>
    </row>
    <row r="405" spans="1:17" s="55" customFormat="1" ht="20.25" customHeight="1" x14ac:dyDescent="0.2">
      <c r="A405" s="56">
        <v>56097</v>
      </c>
      <c r="B405" s="57">
        <f t="shared" si="36"/>
        <v>0</v>
      </c>
      <c r="C405" s="150"/>
      <c r="D405" s="58">
        <f t="shared" si="37"/>
        <v>0</v>
      </c>
      <c r="E405" s="59">
        <f t="shared" si="35"/>
        <v>0</v>
      </c>
      <c r="F405" s="58">
        <f t="shared" si="38"/>
        <v>0</v>
      </c>
      <c r="G405" s="60">
        <f>IF(AND(C405&lt;&gt;"",SUM(G$32:G404)&lt;E$23),$E$23/$E$28,0)</f>
        <v>0</v>
      </c>
      <c r="H405" s="58">
        <f t="shared" si="39"/>
        <v>0</v>
      </c>
      <c r="I405" s="58">
        <f t="shared" si="41"/>
        <v>0</v>
      </c>
      <c r="J405" s="92" t="str">
        <f t="shared" si="40"/>
        <v>2053–2054</v>
      </c>
      <c r="K405" s="92"/>
      <c r="L405" s="103"/>
      <c r="M405" s="92"/>
      <c r="N405" s="101"/>
      <c r="O405" s="93"/>
      <c r="Q405" s="61"/>
    </row>
    <row r="406" spans="1:17" s="55" customFormat="1" ht="20.25" customHeight="1" x14ac:dyDescent="0.2">
      <c r="A406" s="56">
        <v>56128</v>
      </c>
      <c r="B406" s="57">
        <f t="shared" si="36"/>
        <v>0</v>
      </c>
      <c r="C406" s="150"/>
      <c r="D406" s="58">
        <f t="shared" si="37"/>
        <v>0</v>
      </c>
      <c r="E406" s="59">
        <f t="shared" si="35"/>
        <v>0</v>
      </c>
      <c r="F406" s="58">
        <f t="shared" si="38"/>
        <v>0</v>
      </c>
      <c r="G406" s="60">
        <f>IF(AND(C406&lt;&gt;"",SUM(G$32:G405)&lt;E$23),$E$23/$E$28,0)</f>
        <v>0</v>
      </c>
      <c r="H406" s="58">
        <f t="shared" si="39"/>
        <v>0</v>
      </c>
      <c r="I406" s="58">
        <f t="shared" si="41"/>
        <v>0</v>
      </c>
      <c r="J406" s="92" t="str">
        <f t="shared" si="40"/>
        <v>2053–2054</v>
      </c>
      <c r="K406" s="92"/>
      <c r="L406" s="103"/>
      <c r="M406" s="92"/>
      <c r="N406" s="101"/>
      <c r="O406" s="93"/>
      <c r="Q406" s="61"/>
    </row>
    <row r="407" spans="1:17" s="55" customFormat="1" ht="20.25" customHeight="1" x14ac:dyDescent="0.2">
      <c r="A407" s="56">
        <v>56158</v>
      </c>
      <c r="B407" s="57">
        <f t="shared" si="36"/>
        <v>0</v>
      </c>
      <c r="C407" s="150"/>
      <c r="D407" s="58">
        <f t="shared" si="37"/>
        <v>0</v>
      </c>
      <c r="E407" s="59">
        <f t="shared" si="35"/>
        <v>0</v>
      </c>
      <c r="F407" s="58">
        <f t="shared" si="38"/>
        <v>0</v>
      </c>
      <c r="G407" s="60">
        <f>IF(AND(C407&lt;&gt;"",SUM(G$32:G406)&lt;E$23),$E$23/$E$28,0)</f>
        <v>0</v>
      </c>
      <c r="H407" s="58">
        <f t="shared" si="39"/>
        <v>0</v>
      </c>
      <c r="I407" s="58">
        <f t="shared" si="41"/>
        <v>0</v>
      </c>
      <c r="J407" s="92" t="str">
        <f t="shared" si="40"/>
        <v>2053–2054</v>
      </c>
      <c r="K407" s="92"/>
      <c r="L407" s="103"/>
      <c r="M407" s="92"/>
      <c r="N407" s="101"/>
      <c r="O407" s="93"/>
      <c r="Q407" s="61"/>
    </row>
    <row r="408" spans="1:17" s="55" customFormat="1" ht="20.25" customHeight="1" x14ac:dyDescent="0.2">
      <c r="A408" s="56">
        <v>56189</v>
      </c>
      <c r="B408" s="57">
        <f t="shared" si="36"/>
        <v>0</v>
      </c>
      <c r="C408" s="150"/>
      <c r="D408" s="58">
        <f t="shared" si="37"/>
        <v>0</v>
      </c>
      <c r="E408" s="59">
        <f t="shared" si="35"/>
        <v>0</v>
      </c>
      <c r="F408" s="58">
        <f t="shared" si="38"/>
        <v>0</v>
      </c>
      <c r="G408" s="60">
        <f>IF(AND(C408&lt;&gt;"",SUM(G$32:G407)&lt;E$23),$E$23/$E$28,0)</f>
        <v>0</v>
      </c>
      <c r="H408" s="58">
        <f t="shared" si="39"/>
        <v>0</v>
      </c>
      <c r="I408" s="58">
        <f t="shared" si="41"/>
        <v>0</v>
      </c>
      <c r="J408" s="92" t="str">
        <f t="shared" si="40"/>
        <v>2053–2054</v>
      </c>
      <c r="K408" s="92"/>
      <c r="L408" s="103"/>
      <c r="M408" s="92"/>
      <c r="N408" s="101"/>
      <c r="O408" s="93"/>
      <c r="Q408" s="61"/>
    </row>
    <row r="409" spans="1:17" s="55" customFormat="1" ht="20.25" customHeight="1" x14ac:dyDescent="0.2">
      <c r="A409" s="56">
        <v>56219</v>
      </c>
      <c r="B409" s="57">
        <f t="shared" si="36"/>
        <v>0</v>
      </c>
      <c r="C409" s="150"/>
      <c r="D409" s="58">
        <f t="shared" si="37"/>
        <v>0</v>
      </c>
      <c r="E409" s="59">
        <f t="shared" si="35"/>
        <v>0</v>
      </c>
      <c r="F409" s="58">
        <f t="shared" si="38"/>
        <v>0</v>
      </c>
      <c r="G409" s="60">
        <f>IF(AND(C409&lt;&gt;"",SUM(G$32:G408)&lt;E$23),$E$23/$E$28,0)</f>
        <v>0</v>
      </c>
      <c r="H409" s="58">
        <f t="shared" si="39"/>
        <v>0</v>
      </c>
      <c r="I409" s="58">
        <f t="shared" si="41"/>
        <v>0</v>
      </c>
      <c r="J409" s="92" t="str">
        <f t="shared" si="40"/>
        <v>2053–2054</v>
      </c>
      <c r="K409" s="92"/>
      <c r="L409" s="103"/>
      <c r="M409" s="92"/>
      <c r="N409" s="101"/>
      <c r="O409" s="93"/>
      <c r="Q409" s="61"/>
    </row>
    <row r="410" spans="1:17" s="55" customFormat="1" ht="20.25" customHeight="1" x14ac:dyDescent="0.2">
      <c r="A410" s="56">
        <v>56250</v>
      </c>
      <c r="B410" s="57">
        <f t="shared" si="36"/>
        <v>0</v>
      </c>
      <c r="C410" s="150"/>
      <c r="D410" s="58">
        <f t="shared" si="37"/>
        <v>0</v>
      </c>
      <c r="E410" s="59">
        <f t="shared" si="35"/>
        <v>0</v>
      </c>
      <c r="F410" s="58">
        <f t="shared" si="38"/>
        <v>0</v>
      </c>
      <c r="G410" s="60">
        <f>IF(AND(C410&lt;&gt;"",SUM(G$32:G409)&lt;E$23),$E$23/$E$28,0)</f>
        <v>0</v>
      </c>
      <c r="H410" s="58">
        <f t="shared" si="39"/>
        <v>0</v>
      </c>
      <c r="I410" s="58">
        <f t="shared" si="41"/>
        <v>0</v>
      </c>
      <c r="J410" s="92" t="str">
        <f t="shared" si="40"/>
        <v>2053–2054</v>
      </c>
      <c r="K410" s="92"/>
      <c r="L410" s="103"/>
      <c r="M410" s="92"/>
      <c r="N410" s="101"/>
      <c r="O410" s="93"/>
      <c r="Q410" s="61"/>
    </row>
    <row r="411" spans="1:17" s="55" customFormat="1" ht="20.25" customHeight="1" x14ac:dyDescent="0.2">
      <c r="A411" s="56">
        <v>56281</v>
      </c>
      <c r="B411" s="57">
        <f t="shared" si="36"/>
        <v>0</v>
      </c>
      <c r="C411" s="150"/>
      <c r="D411" s="58">
        <f t="shared" si="37"/>
        <v>0</v>
      </c>
      <c r="E411" s="59">
        <f t="shared" si="35"/>
        <v>0</v>
      </c>
      <c r="F411" s="58">
        <f t="shared" si="38"/>
        <v>0</v>
      </c>
      <c r="G411" s="60">
        <f>IF(AND(C411&lt;&gt;"",SUM(G$32:G410)&lt;E$23),$E$23/$E$28,0)</f>
        <v>0</v>
      </c>
      <c r="H411" s="58">
        <f t="shared" si="39"/>
        <v>0</v>
      </c>
      <c r="I411" s="58">
        <f t="shared" si="41"/>
        <v>0</v>
      </c>
      <c r="J411" s="92" t="str">
        <f t="shared" si="40"/>
        <v>2053–2054</v>
      </c>
      <c r="K411" s="92"/>
      <c r="L411" s="103"/>
      <c r="M411" s="92"/>
      <c r="N411" s="101"/>
      <c r="O411" s="93"/>
      <c r="Q411" s="61"/>
    </row>
    <row r="412" spans="1:17" s="55" customFormat="1" ht="20.25" customHeight="1" x14ac:dyDescent="0.2">
      <c r="A412" s="56">
        <v>56309</v>
      </c>
      <c r="B412" s="57">
        <f t="shared" si="36"/>
        <v>0</v>
      </c>
      <c r="C412" s="150"/>
      <c r="D412" s="58">
        <f t="shared" si="37"/>
        <v>0</v>
      </c>
      <c r="E412" s="59">
        <f t="shared" si="35"/>
        <v>0</v>
      </c>
      <c r="F412" s="58">
        <f t="shared" si="38"/>
        <v>0</v>
      </c>
      <c r="G412" s="60">
        <f>IF(AND(C412&lt;&gt;"",SUM(G$32:G411)&lt;E$23),$E$23/$E$28,0)</f>
        <v>0</v>
      </c>
      <c r="H412" s="58">
        <f t="shared" si="39"/>
        <v>0</v>
      </c>
      <c r="I412" s="58">
        <f t="shared" si="41"/>
        <v>0</v>
      </c>
      <c r="J412" s="92" t="str">
        <f t="shared" si="40"/>
        <v>2053–2054</v>
      </c>
      <c r="K412" s="92"/>
      <c r="L412" s="103"/>
      <c r="M412" s="92"/>
      <c r="N412" s="101"/>
      <c r="O412" s="93"/>
      <c r="Q412" s="61"/>
    </row>
    <row r="413" spans="1:17" s="55" customFormat="1" ht="20.25" customHeight="1" x14ac:dyDescent="0.2">
      <c r="A413" s="56">
        <v>56340</v>
      </c>
      <c r="B413" s="57">
        <f t="shared" si="36"/>
        <v>0</v>
      </c>
      <c r="C413" s="150"/>
      <c r="D413" s="58">
        <f t="shared" si="37"/>
        <v>0</v>
      </c>
      <c r="E413" s="59">
        <f t="shared" si="35"/>
        <v>0</v>
      </c>
      <c r="F413" s="58">
        <f t="shared" si="38"/>
        <v>0</v>
      </c>
      <c r="G413" s="60">
        <f>IF(AND(C413&lt;&gt;"",SUM(G$32:G412)&lt;E$23),$E$23/$E$28,0)</f>
        <v>0</v>
      </c>
      <c r="H413" s="58">
        <f t="shared" si="39"/>
        <v>0</v>
      </c>
      <c r="I413" s="58">
        <f t="shared" si="41"/>
        <v>0</v>
      </c>
      <c r="J413" s="92" t="str">
        <f t="shared" si="40"/>
        <v>2053–2054</v>
      </c>
      <c r="K413" s="92"/>
      <c r="L413" s="103"/>
      <c r="M413" s="92"/>
      <c r="N413" s="101"/>
      <c r="O413" s="93"/>
      <c r="Q413" s="61"/>
    </row>
    <row r="414" spans="1:17" s="55" customFormat="1" ht="20.25" customHeight="1" x14ac:dyDescent="0.2">
      <c r="A414" s="56">
        <v>56370</v>
      </c>
      <c r="B414" s="57">
        <f t="shared" si="36"/>
        <v>0</v>
      </c>
      <c r="C414" s="150"/>
      <c r="D414" s="58">
        <f t="shared" si="37"/>
        <v>0</v>
      </c>
      <c r="E414" s="59">
        <f t="shared" si="35"/>
        <v>0</v>
      </c>
      <c r="F414" s="58">
        <f t="shared" si="38"/>
        <v>0</v>
      </c>
      <c r="G414" s="60">
        <f>IF(AND(C414&lt;&gt;"",SUM(G$32:G413)&lt;E$23),$E$23/$E$28,0)</f>
        <v>0</v>
      </c>
      <c r="H414" s="58">
        <f t="shared" si="39"/>
        <v>0</v>
      </c>
      <c r="I414" s="58">
        <f t="shared" si="41"/>
        <v>0</v>
      </c>
      <c r="J414" s="92" t="str">
        <f t="shared" si="40"/>
        <v>2053–2054</v>
      </c>
      <c r="K414" s="92"/>
      <c r="L414" s="103"/>
      <c r="M414" s="92"/>
      <c r="N414" s="101"/>
      <c r="O414" s="93"/>
      <c r="Q414" s="61"/>
    </row>
    <row r="415" spans="1:17" s="55" customFormat="1" ht="20.25" customHeight="1" x14ac:dyDescent="0.2">
      <c r="A415" s="56">
        <v>56401</v>
      </c>
      <c r="B415" s="57">
        <f t="shared" si="36"/>
        <v>0</v>
      </c>
      <c r="C415" s="150"/>
      <c r="D415" s="58">
        <f t="shared" si="37"/>
        <v>0</v>
      </c>
      <c r="E415" s="59">
        <f t="shared" si="35"/>
        <v>0</v>
      </c>
      <c r="F415" s="58">
        <f t="shared" si="38"/>
        <v>0</v>
      </c>
      <c r="G415" s="60">
        <f>IF(AND(C415&lt;&gt;"",SUM(G$32:G414)&lt;E$23),$E$23/$E$28,0)</f>
        <v>0</v>
      </c>
      <c r="H415" s="58">
        <f t="shared" si="39"/>
        <v>0</v>
      </c>
      <c r="I415" s="58">
        <f t="shared" si="41"/>
        <v>0</v>
      </c>
      <c r="J415" s="92" t="str">
        <f t="shared" si="40"/>
        <v>2053–2054</v>
      </c>
      <c r="K415" s="92"/>
      <c r="L415" s="103"/>
      <c r="M415" s="92"/>
      <c r="N415" s="101"/>
      <c r="O415" s="93"/>
      <c r="Q415" s="61"/>
    </row>
    <row r="416" spans="1:17" s="55" customFormat="1" ht="20.25" customHeight="1" x14ac:dyDescent="0.2">
      <c r="A416" s="56">
        <v>56431</v>
      </c>
      <c r="B416" s="57">
        <f t="shared" si="36"/>
        <v>0</v>
      </c>
      <c r="C416" s="150"/>
      <c r="D416" s="58">
        <f t="shared" si="37"/>
        <v>0</v>
      </c>
      <c r="E416" s="59">
        <f t="shared" ref="E416:E479" si="42">C416-D416</f>
        <v>0</v>
      </c>
      <c r="F416" s="58">
        <f t="shared" si="38"/>
        <v>0</v>
      </c>
      <c r="G416" s="60">
        <f>IF(AND(C416&lt;&gt;"",SUM(G$32:G415)&lt;E$23),$E$23/$E$28,0)</f>
        <v>0</v>
      </c>
      <c r="H416" s="58">
        <f t="shared" si="39"/>
        <v>0</v>
      </c>
      <c r="I416" s="58">
        <f t="shared" si="41"/>
        <v>0</v>
      </c>
      <c r="J416" s="92" t="str">
        <f t="shared" si="40"/>
        <v>2054–2055</v>
      </c>
      <c r="K416" s="92"/>
      <c r="L416" s="103"/>
      <c r="M416" s="92"/>
      <c r="N416" s="101"/>
      <c r="O416" s="93"/>
      <c r="Q416" s="61"/>
    </row>
    <row r="417" spans="1:17" s="55" customFormat="1" ht="20.25" customHeight="1" x14ac:dyDescent="0.2">
      <c r="A417" s="56">
        <v>56462</v>
      </c>
      <c r="B417" s="57">
        <f t="shared" ref="B417:B480" si="43">IF(C417&gt;0,C417*-1,C417)</f>
        <v>0</v>
      </c>
      <c r="C417" s="150"/>
      <c r="D417" s="58">
        <f t="shared" ref="D417:D480" si="44">IF(C417="",0,IF($E$14="Beginning",IF(C416&lt;&gt;"",$F416*$E$7/12,0),IF(C416&lt;&gt;"",$F416*$E$7/12,$E$21*$E$7/12)))</f>
        <v>0</v>
      </c>
      <c r="E417" s="59">
        <f t="shared" si="42"/>
        <v>0</v>
      </c>
      <c r="F417" s="58">
        <f t="shared" ref="F417:F480" si="45">IF(C417="",0,IF(C416="",$E$21-E417,IF(C417&lt;&gt;"",F416-E417)))</f>
        <v>0</v>
      </c>
      <c r="G417" s="60">
        <f>IF(AND(C417&lt;&gt;"",SUM(G$32:G416)&lt;E$23),$E$23/$E$28,0)</f>
        <v>0</v>
      </c>
      <c r="H417" s="58">
        <f t="shared" ref="H417:H480" si="46">IF(C417&lt;&gt;"",G417+H416,0)</f>
        <v>0</v>
      </c>
      <c r="I417" s="58">
        <f t="shared" si="41"/>
        <v>0</v>
      </c>
      <c r="J417" s="92" t="str">
        <f t="shared" ref="J417:J480" si="47">IF(OR(MONTH(A417)=1,MONTH(A417)=2,MONTH(A417)=3,MONTH(A417)=4,MONTH(A417)=5,MONTH(A417)=6),YEAR(A417)-1&amp;"–"&amp;YEAR(A417),YEAR(A417)&amp;"–"&amp;YEAR(A417)+1)</f>
        <v>2054–2055</v>
      </c>
      <c r="K417" s="92"/>
      <c r="L417" s="103"/>
      <c r="M417" s="92"/>
      <c r="N417" s="101"/>
      <c r="O417" s="93"/>
      <c r="Q417" s="61"/>
    </row>
    <row r="418" spans="1:17" s="55" customFormat="1" ht="20.25" customHeight="1" x14ac:dyDescent="0.2">
      <c r="A418" s="56">
        <v>56493</v>
      </c>
      <c r="B418" s="57">
        <f t="shared" si="43"/>
        <v>0</v>
      </c>
      <c r="C418" s="150"/>
      <c r="D418" s="58">
        <f t="shared" si="44"/>
        <v>0</v>
      </c>
      <c r="E418" s="59">
        <f t="shared" si="42"/>
        <v>0</v>
      </c>
      <c r="F418" s="58">
        <f t="shared" si="45"/>
        <v>0</v>
      </c>
      <c r="G418" s="60">
        <f>IF(AND(C418&lt;&gt;"",SUM(G$32:G417)&lt;E$23),$E$23/$E$28,0)</f>
        <v>0</v>
      </c>
      <c r="H418" s="58">
        <f t="shared" si="46"/>
        <v>0</v>
      </c>
      <c r="I418" s="58">
        <f t="shared" si="41"/>
        <v>0</v>
      </c>
      <c r="J418" s="92" t="str">
        <f t="shared" si="47"/>
        <v>2054–2055</v>
      </c>
      <c r="K418" s="92"/>
      <c r="L418" s="103"/>
      <c r="M418" s="92"/>
      <c r="N418" s="101"/>
      <c r="O418" s="93"/>
      <c r="Q418" s="61"/>
    </row>
    <row r="419" spans="1:17" s="55" customFormat="1" ht="20.25" customHeight="1" x14ac:dyDescent="0.2">
      <c r="A419" s="56">
        <v>56523</v>
      </c>
      <c r="B419" s="57">
        <f t="shared" si="43"/>
        <v>0</v>
      </c>
      <c r="C419" s="150"/>
      <c r="D419" s="58">
        <f t="shared" si="44"/>
        <v>0</v>
      </c>
      <c r="E419" s="59">
        <f t="shared" si="42"/>
        <v>0</v>
      </c>
      <c r="F419" s="58">
        <f t="shared" si="45"/>
        <v>0</v>
      </c>
      <c r="G419" s="60">
        <f>IF(AND(C419&lt;&gt;"",SUM(G$32:G418)&lt;E$23),$E$23/$E$28,0)</f>
        <v>0</v>
      </c>
      <c r="H419" s="58">
        <f t="shared" si="46"/>
        <v>0</v>
      </c>
      <c r="I419" s="58">
        <f t="shared" ref="I419:I482" si="48">IF(C419&lt;&gt;"",$E$23-H419,0)</f>
        <v>0</v>
      </c>
      <c r="J419" s="92" t="str">
        <f t="shared" si="47"/>
        <v>2054–2055</v>
      </c>
      <c r="K419" s="92"/>
      <c r="L419" s="103"/>
      <c r="M419" s="92"/>
      <c r="N419" s="101"/>
      <c r="O419" s="93"/>
      <c r="Q419" s="61"/>
    </row>
    <row r="420" spans="1:17" s="55" customFormat="1" ht="20.25" customHeight="1" x14ac:dyDescent="0.2">
      <c r="A420" s="56">
        <v>56554</v>
      </c>
      <c r="B420" s="57">
        <f t="shared" si="43"/>
        <v>0</v>
      </c>
      <c r="C420" s="150"/>
      <c r="D420" s="58">
        <f t="shared" si="44"/>
        <v>0</v>
      </c>
      <c r="E420" s="59">
        <f t="shared" si="42"/>
        <v>0</v>
      </c>
      <c r="F420" s="58">
        <f t="shared" si="45"/>
        <v>0</v>
      </c>
      <c r="G420" s="60">
        <f>IF(AND(C420&lt;&gt;"",SUM(G$32:G419)&lt;E$23),$E$23/$E$28,0)</f>
        <v>0</v>
      </c>
      <c r="H420" s="58">
        <f t="shared" si="46"/>
        <v>0</v>
      </c>
      <c r="I420" s="58">
        <f t="shared" si="48"/>
        <v>0</v>
      </c>
      <c r="J420" s="92" t="str">
        <f t="shared" si="47"/>
        <v>2054–2055</v>
      </c>
      <c r="K420" s="92"/>
      <c r="L420" s="103"/>
      <c r="M420" s="92"/>
      <c r="N420" s="101"/>
      <c r="O420" s="93"/>
      <c r="Q420" s="61"/>
    </row>
    <row r="421" spans="1:17" s="55" customFormat="1" ht="20.25" customHeight="1" x14ac:dyDescent="0.2">
      <c r="A421" s="56">
        <v>56584</v>
      </c>
      <c r="B421" s="57">
        <f t="shared" si="43"/>
        <v>0</v>
      </c>
      <c r="C421" s="150"/>
      <c r="D421" s="58">
        <f t="shared" si="44"/>
        <v>0</v>
      </c>
      <c r="E421" s="59">
        <f t="shared" si="42"/>
        <v>0</v>
      </c>
      <c r="F421" s="58">
        <f t="shared" si="45"/>
        <v>0</v>
      </c>
      <c r="G421" s="60">
        <f>IF(AND(C421&lt;&gt;"",SUM(G$32:G420)&lt;E$23),$E$23/$E$28,0)</f>
        <v>0</v>
      </c>
      <c r="H421" s="58">
        <f t="shared" si="46"/>
        <v>0</v>
      </c>
      <c r="I421" s="58">
        <f t="shared" si="48"/>
        <v>0</v>
      </c>
      <c r="J421" s="92" t="str">
        <f t="shared" si="47"/>
        <v>2054–2055</v>
      </c>
      <c r="K421" s="92"/>
      <c r="L421" s="103"/>
      <c r="M421" s="92"/>
      <c r="N421" s="101"/>
      <c r="O421" s="93"/>
      <c r="Q421" s="61"/>
    </row>
    <row r="422" spans="1:17" s="55" customFormat="1" ht="20.25" customHeight="1" x14ac:dyDescent="0.2">
      <c r="A422" s="56">
        <v>56615</v>
      </c>
      <c r="B422" s="57">
        <f t="shared" si="43"/>
        <v>0</v>
      </c>
      <c r="C422" s="150"/>
      <c r="D422" s="58">
        <f t="shared" si="44"/>
        <v>0</v>
      </c>
      <c r="E422" s="59">
        <f t="shared" si="42"/>
        <v>0</v>
      </c>
      <c r="F422" s="58">
        <f t="shared" si="45"/>
        <v>0</v>
      </c>
      <c r="G422" s="60">
        <f>IF(AND(C422&lt;&gt;"",SUM(G$32:G421)&lt;E$23),$E$23/$E$28,0)</f>
        <v>0</v>
      </c>
      <c r="H422" s="58">
        <f t="shared" si="46"/>
        <v>0</v>
      </c>
      <c r="I422" s="58">
        <f t="shared" si="48"/>
        <v>0</v>
      </c>
      <c r="J422" s="92" t="str">
        <f t="shared" si="47"/>
        <v>2054–2055</v>
      </c>
      <c r="K422" s="92"/>
      <c r="L422" s="103"/>
      <c r="M422" s="92"/>
      <c r="N422" s="101"/>
      <c r="O422" s="93"/>
      <c r="Q422" s="61"/>
    </row>
    <row r="423" spans="1:17" s="55" customFormat="1" ht="20.25" customHeight="1" x14ac:dyDescent="0.2">
      <c r="A423" s="56">
        <v>56646</v>
      </c>
      <c r="B423" s="57">
        <f t="shared" si="43"/>
        <v>0</v>
      </c>
      <c r="C423" s="150"/>
      <c r="D423" s="58">
        <f t="shared" si="44"/>
        <v>0</v>
      </c>
      <c r="E423" s="59">
        <f t="shared" si="42"/>
        <v>0</v>
      </c>
      <c r="F423" s="58">
        <f t="shared" si="45"/>
        <v>0</v>
      </c>
      <c r="G423" s="60">
        <f>IF(AND(C423&lt;&gt;"",SUM(G$32:G422)&lt;E$23),$E$23/$E$28,0)</f>
        <v>0</v>
      </c>
      <c r="H423" s="58">
        <f t="shared" si="46"/>
        <v>0</v>
      </c>
      <c r="I423" s="58">
        <f t="shared" si="48"/>
        <v>0</v>
      </c>
      <c r="J423" s="92" t="str">
        <f t="shared" si="47"/>
        <v>2054–2055</v>
      </c>
      <c r="K423" s="92"/>
      <c r="L423" s="103"/>
      <c r="M423" s="92"/>
      <c r="N423" s="101"/>
      <c r="O423" s="93"/>
      <c r="Q423" s="61"/>
    </row>
    <row r="424" spans="1:17" s="55" customFormat="1" ht="20.25" customHeight="1" x14ac:dyDescent="0.2">
      <c r="A424" s="56">
        <v>56674</v>
      </c>
      <c r="B424" s="57">
        <f t="shared" si="43"/>
        <v>0</v>
      </c>
      <c r="C424" s="150"/>
      <c r="D424" s="58">
        <f t="shared" si="44"/>
        <v>0</v>
      </c>
      <c r="E424" s="59">
        <f t="shared" si="42"/>
        <v>0</v>
      </c>
      <c r="F424" s="58">
        <f t="shared" si="45"/>
        <v>0</v>
      </c>
      <c r="G424" s="60">
        <f>IF(AND(C424&lt;&gt;"",SUM(G$32:G423)&lt;E$23),$E$23/$E$28,0)</f>
        <v>0</v>
      </c>
      <c r="H424" s="58">
        <f t="shared" si="46"/>
        <v>0</v>
      </c>
      <c r="I424" s="58">
        <f t="shared" si="48"/>
        <v>0</v>
      </c>
      <c r="J424" s="92" t="str">
        <f t="shared" si="47"/>
        <v>2054–2055</v>
      </c>
      <c r="K424" s="92"/>
      <c r="L424" s="103"/>
      <c r="M424" s="92"/>
      <c r="N424" s="101"/>
      <c r="O424" s="93"/>
      <c r="Q424" s="61"/>
    </row>
    <row r="425" spans="1:17" s="55" customFormat="1" ht="20.25" customHeight="1" x14ac:dyDescent="0.2">
      <c r="A425" s="56">
        <v>56705</v>
      </c>
      <c r="B425" s="57">
        <f t="shared" si="43"/>
        <v>0</v>
      </c>
      <c r="C425" s="150"/>
      <c r="D425" s="58">
        <f t="shared" si="44"/>
        <v>0</v>
      </c>
      <c r="E425" s="59">
        <f t="shared" si="42"/>
        <v>0</v>
      </c>
      <c r="F425" s="58">
        <f t="shared" si="45"/>
        <v>0</v>
      </c>
      <c r="G425" s="60">
        <f>IF(AND(C425&lt;&gt;"",SUM(G$32:G424)&lt;E$23),$E$23/$E$28,0)</f>
        <v>0</v>
      </c>
      <c r="H425" s="58">
        <f t="shared" si="46"/>
        <v>0</v>
      </c>
      <c r="I425" s="58">
        <f t="shared" si="48"/>
        <v>0</v>
      </c>
      <c r="J425" s="92" t="str">
        <f t="shared" si="47"/>
        <v>2054–2055</v>
      </c>
      <c r="K425" s="92"/>
      <c r="L425" s="103"/>
      <c r="M425" s="92"/>
      <c r="N425" s="101"/>
      <c r="O425" s="93"/>
      <c r="Q425" s="61"/>
    </row>
    <row r="426" spans="1:17" s="55" customFormat="1" ht="20.25" customHeight="1" x14ac:dyDescent="0.2">
      <c r="A426" s="56">
        <v>56735</v>
      </c>
      <c r="B426" s="57">
        <f t="shared" si="43"/>
        <v>0</v>
      </c>
      <c r="C426" s="150"/>
      <c r="D426" s="58">
        <f t="shared" si="44"/>
        <v>0</v>
      </c>
      <c r="E426" s="59">
        <f t="shared" si="42"/>
        <v>0</v>
      </c>
      <c r="F426" s="58">
        <f t="shared" si="45"/>
        <v>0</v>
      </c>
      <c r="G426" s="60">
        <f>IF(AND(C426&lt;&gt;"",SUM(G$32:G425)&lt;E$23),$E$23/$E$28,0)</f>
        <v>0</v>
      </c>
      <c r="H426" s="58">
        <f t="shared" si="46"/>
        <v>0</v>
      </c>
      <c r="I426" s="58">
        <f t="shared" si="48"/>
        <v>0</v>
      </c>
      <c r="J426" s="92" t="str">
        <f t="shared" si="47"/>
        <v>2054–2055</v>
      </c>
      <c r="K426" s="92"/>
      <c r="L426" s="103"/>
      <c r="M426" s="92"/>
      <c r="N426" s="101"/>
      <c r="O426" s="93"/>
      <c r="Q426" s="61"/>
    </row>
    <row r="427" spans="1:17" s="55" customFormat="1" ht="20.25" customHeight="1" x14ac:dyDescent="0.2">
      <c r="A427" s="56">
        <v>56766</v>
      </c>
      <c r="B427" s="57">
        <f t="shared" si="43"/>
        <v>0</v>
      </c>
      <c r="C427" s="150"/>
      <c r="D427" s="58">
        <f t="shared" si="44"/>
        <v>0</v>
      </c>
      <c r="E427" s="59">
        <f t="shared" si="42"/>
        <v>0</v>
      </c>
      <c r="F427" s="58">
        <f t="shared" si="45"/>
        <v>0</v>
      </c>
      <c r="G427" s="60">
        <f>IF(AND(C427&lt;&gt;"",SUM(G$32:G426)&lt;E$23),$E$23/$E$28,0)</f>
        <v>0</v>
      </c>
      <c r="H427" s="58">
        <f t="shared" si="46"/>
        <v>0</v>
      </c>
      <c r="I427" s="58">
        <f t="shared" si="48"/>
        <v>0</v>
      </c>
      <c r="J427" s="92" t="str">
        <f t="shared" si="47"/>
        <v>2054–2055</v>
      </c>
      <c r="K427" s="92"/>
      <c r="L427" s="103"/>
      <c r="M427" s="92"/>
      <c r="N427" s="101"/>
      <c r="O427" s="93"/>
      <c r="Q427" s="61"/>
    </row>
    <row r="428" spans="1:17" s="55" customFormat="1" ht="20.25" customHeight="1" x14ac:dyDescent="0.2">
      <c r="A428" s="56">
        <v>56796</v>
      </c>
      <c r="B428" s="57">
        <f t="shared" si="43"/>
        <v>0</v>
      </c>
      <c r="C428" s="150"/>
      <c r="D428" s="58">
        <f t="shared" si="44"/>
        <v>0</v>
      </c>
      <c r="E428" s="59">
        <f t="shared" si="42"/>
        <v>0</v>
      </c>
      <c r="F428" s="58">
        <f t="shared" si="45"/>
        <v>0</v>
      </c>
      <c r="G428" s="60">
        <f>IF(AND(C428&lt;&gt;"",SUM(G$32:G427)&lt;E$23),$E$23/$E$28,0)</f>
        <v>0</v>
      </c>
      <c r="H428" s="58">
        <f t="shared" si="46"/>
        <v>0</v>
      </c>
      <c r="I428" s="58">
        <f t="shared" si="48"/>
        <v>0</v>
      </c>
      <c r="J428" s="92" t="str">
        <f t="shared" si="47"/>
        <v>2055–2056</v>
      </c>
      <c r="K428" s="92"/>
      <c r="L428" s="103"/>
      <c r="M428" s="92"/>
      <c r="N428" s="101"/>
      <c r="O428" s="93"/>
      <c r="Q428" s="61"/>
    </row>
    <row r="429" spans="1:17" s="55" customFormat="1" ht="20.25" customHeight="1" x14ac:dyDescent="0.2">
      <c r="A429" s="56">
        <v>56827</v>
      </c>
      <c r="B429" s="57">
        <f t="shared" si="43"/>
        <v>0</v>
      </c>
      <c r="C429" s="150"/>
      <c r="D429" s="58">
        <f t="shared" si="44"/>
        <v>0</v>
      </c>
      <c r="E429" s="59">
        <f t="shared" si="42"/>
        <v>0</v>
      </c>
      <c r="F429" s="58">
        <f t="shared" si="45"/>
        <v>0</v>
      </c>
      <c r="G429" s="60">
        <f>IF(AND(C429&lt;&gt;"",SUM(G$32:G428)&lt;E$23),$E$23/$E$28,0)</f>
        <v>0</v>
      </c>
      <c r="H429" s="58">
        <f t="shared" si="46"/>
        <v>0</v>
      </c>
      <c r="I429" s="58">
        <f t="shared" si="48"/>
        <v>0</v>
      </c>
      <c r="J429" s="92" t="str">
        <f t="shared" si="47"/>
        <v>2055–2056</v>
      </c>
      <c r="K429" s="92"/>
      <c r="L429" s="103"/>
      <c r="M429" s="92"/>
      <c r="N429" s="101"/>
      <c r="O429" s="93"/>
      <c r="Q429" s="61"/>
    </row>
    <row r="430" spans="1:17" s="55" customFormat="1" ht="20.25" customHeight="1" x14ac:dyDescent="0.2">
      <c r="A430" s="56">
        <v>56858</v>
      </c>
      <c r="B430" s="57">
        <f t="shared" si="43"/>
        <v>0</v>
      </c>
      <c r="C430" s="150"/>
      <c r="D430" s="58">
        <f t="shared" si="44"/>
        <v>0</v>
      </c>
      <c r="E430" s="59">
        <f t="shared" si="42"/>
        <v>0</v>
      </c>
      <c r="F430" s="58">
        <f t="shared" si="45"/>
        <v>0</v>
      </c>
      <c r="G430" s="60">
        <f>IF(AND(C430&lt;&gt;"",SUM(G$32:G429)&lt;E$23),$E$23/$E$28,0)</f>
        <v>0</v>
      </c>
      <c r="H430" s="58">
        <f t="shared" si="46"/>
        <v>0</v>
      </c>
      <c r="I430" s="58">
        <f t="shared" si="48"/>
        <v>0</v>
      </c>
      <c r="J430" s="92" t="str">
        <f t="shared" si="47"/>
        <v>2055–2056</v>
      </c>
      <c r="K430" s="92"/>
      <c r="L430" s="103"/>
      <c r="M430" s="92"/>
      <c r="N430" s="101"/>
      <c r="O430" s="93"/>
      <c r="Q430" s="61"/>
    </row>
    <row r="431" spans="1:17" s="55" customFormat="1" ht="20.25" customHeight="1" x14ac:dyDescent="0.2">
      <c r="A431" s="56">
        <v>56888</v>
      </c>
      <c r="B431" s="57">
        <f t="shared" si="43"/>
        <v>0</v>
      </c>
      <c r="C431" s="150"/>
      <c r="D431" s="58">
        <f t="shared" si="44"/>
        <v>0</v>
      </c>
      <c r="E431" s="59">
        <f t="shared" si="42"/>
        <v>0</v>
      </c>
      <c r="F431" s="58">
        <f t="shared" si="45"/>
        <v>0</v>
      </c>
      <c r="G431" s="60">
        <f>IF(AND(C431&lt;&gt;"",SUM(G$32:G430)&lt;E$23),$E$23/$E$28,0)</f>
        <v>0</v>
      </c>
      <c r="H431" s="58">
        <f t="shared" si="46"/>
        <v>0</v>
      </c>
      <c r="I431" s="58">
        <f t="shared" si="48"/>
        <v>0</v>
      </c>
      <c r="J431" s="92" t="str">
        <f t="shared" si="47"/>
        <v>2055–2056</v>
      </c>
      <c r="K431" s="92"/>
      <c r="L431" s="103"/>
      <c r="M431" s="92"/>
      <c r="N431" s="101"/>
      <c r="O431" s="93"/>
      <c r="Q431" s="61"/>
    </row>
    <row r="432" spans="1:17" s="55" customFormat="1" ht="20.25" customHeight="1" x14ac:dyDescent="0.2">
      <c r="A432" s="56">
        <v>56919</v>
      </c>
      <c r="B432" s="57">
        <f t="shared" si="43"/>
        <v>0</v>
      </c>
      <c r="C432" s="150"/>
      <c r="D432" s="58">
        <f t="shared" si="44"/>
        <v>0</v>
      </c>
      <c r="E432" s="59">
        <f t="shared" si="42"/>
        <v>0</v>
      </c>
      <c r="F432" s="58">
        <f t="shared" si="45"/>
        <v>0</v>
      </c>
      <c r="G432" s="60">
        <f>IF(AND(C432&lt;&gt;"",SUM(G$32:G431)&lt;E$23),$E$23/$E$28,0)</f>
        <v>0</v>
      </c>
      <c r="H432" s="58">
        <f t="shared" si="46"/>
        <v>0</v>
      </c>
      <c r="I432" s="58">
        <f t="shared" si="48"/>
        <v>0</v>
      </c>
      <c r="J432" s="92" t="str">
        <f t="shared" si="47"/>
        <v>2055–2056</v>
      </c>
      <c r="K432" s="92"/>
      <c r="L432" s="103"/>
      <c r="M432" s="92"/>
      <c r="N432" s="101"/>
      <c r="O432" s="93"/>
      <c r="Q432" s="61"/>
    </row>
    <row r="433" spans="1:17" s="55" customFormat="1" ht="20.25" customHeight="1" x14ac:dyDescent="0.2">
      <c r="A433" s="56">
        <v>56949</v>
      </c>
      <c r="B433" s="57">
        <f t="shared" si="43"/>
        <v>0</v>
      </c>
      <c r="C433" s="150"/>
      <c r="D433" s="58">
        <f t="shared" si="44"/>
        <v>0</v>
      </c>
      <c r="E433" s="59">
        <f t="shared" si="42"/>
        <v>0</v>
      </c>
      <c r="F433" s="58">
        <f t="shared" si="45"/>
        <v>0</v>
      </c>
      <c r="G433" s="60">
        <f>IF(AND(C433&lt;&gt;"",SUM(G$32:G432)&lt;E$23),$E$23/$E$28,0)</f>
        <v>0</v>
      </c>
      <c r="H433" s="58">
        <f t="shared" si="46"/>
        <v>0</v>
      </c>
      <c r="I433" s="58">
        <f t="shared" si="48"/>
        <v>0</v>
      </c>
      <c r="J433" s="92" t="str">
        <f t="shared" si="47"/>
        <v>2055–2056</v>
      </c>
      <c r="K433" s="92"/>
      <c r="L433" s="103"/>
      <c r="M433" s="92"/>
      <c r="N433" s="101"/>
      <c r="O433" s="93"/>
      <c r="Q433" s="61"/>
    </row>
    <row r="434" spans="1:17" s="55" customFormat="1" ht="20.25" customHeight="1" x14ac:dyDescent="0.2">
      <c r="A434" s="56">
        <v>56980</v>
      </c>
      <c r="B434" s="57">
        <f t="shared" si="43"/>
        <v>0</v>
      </c>
      <c r="C434" s="150"/>
      <c r="D434" s="58">
        <f t="shared" si="44"/>
        <v>0</v>
      </c>
      <c r="E434" s="59">
        <f t="shared" si="42"/>
        <v>0</v>
      </c>
      <c r="F434" s="58">
        <f t="shared" si="45"/>
        <v>0</v>
      </c>
      <c r="G434" s="60">
        <f>IF(AND(C434&lt;&gt;"",SUM(G$32:G433)&lt;E$23),$E$23/$E$28,0)</f>
        <v>0</v>
      </c>
      <c r="H434" s="58">
        <f t="shared" si="46"/>
        <v>0</v>
      </c>
      <c r="I434" s="58">
        <f t="shared" si="48"/>
        <v>0</v>
      </c>
      <c r="J434" s="92" t="str">
        <f t="shared" si="47"/>
        <v>2055–2056</v>
      </c>
      <c r="K434" s="92"/>
      <c r="L434" s="103"/>
      <c r="M434" s="92"/>
      <c r="N434" s="101"/>
      <c r="O434" s="93"/>
      <c r="Q434" s="61"/>
    </row>
    <row r="435" spans="1:17" s="55" customFormat="1" ht="20.25" customHeight="1" x14ac:dyDescent="0.2">
      <c r="A435" s="56">
        <v>57011</v>
      </c>
      <c r="B435" s="57">
        <f t="shared" si="43"/>
        <v>0</v>
      </c>
      <c r="C435" s="150"/>
      <c r="D435" s="58">
        <f t="shared" si="44"/>
        <v>0</v>
      </c>
      <c r="E435" s="59">
        <f t="shared" si="42"/>
        <v>0</v>
      </c>
      <c r="F435" s="58">
        <f t="shared" si="45"/>
        <v>0</v>
      </c>
      <c r="G435" s="60">
        <f>IF(AND(C435&lt;&gt;"",SUM(G$32:G434)&lt;E$23),$E$23/$E$28,0)</f>
        <v>0</v>
      </c>
      <c r="H435" s="58">
        <f t="shared" si="46"/>
        <v>0</v>
      </c>
      <c r="I435" s="58">
        <f t="shared" si="48"/>
        <v>0</v>
      </c>
      <c r="J435" s="92" t="str">
        <f t="shared" si="47"/>
        <v>2055–2056</v>
      </c>
      <c r="K435" s="92"/>
      <c r="L435" s="103"/>
      <c r="M435" s="92"/>
      <c r="N435" s="101"/>
      <c r="O435" s="93"/>
      <c r="Q435" s="61"/>
    </row>
    <row r="436" spans="1:17" s="55" customFormat="1" ht="20.25" customHeight="1" x14ac:dyDescent="0.2">
      <c r="A436" s="56">
        <v>57040</v>
      </c>
      <c r="B436" s="57">
        <f t="shared" si="43"/>
        <v>0</v>
      </c>
      <c r="C436" s="150"/>
      <c r="D436" s="58">
        <f t="shared" si="44"/>
        <v>0</v>
      </c>
      <c r="E436" s="59">
        <f t="shared" si="42"/>
        <v>0</v>
      </c>
      <c r="F436" s="58">
        <f t="shared" si="45"/>
        <v>0</v>
      </c>
      <c r="G436" s="60">
        <f>IF(AND(C436&lt;&gt;"",SUM(G$32:G435)&lt;E$23),$E$23/$E$28,0)</f>
        <v>0</v>
      </c>
      <c r="H436" s="58">
        <f t="shared" si="46"/>
        <v>0</v>
      </c>
      <c r="I436" s="58">
        <f t="shared" si="48"/>
        <v>0</v>
      </c>
      <c r="J436" s="92" t="str">
        <f t="shared" si="47"/>
        <v>2055–2056</v>
      </c>
      <c r="K436" s="92"/>
      <c r="L436" s="103"/>
      <c r="M436" s="92"/>
      <c r="N436" s="101"/>
      <c r="O436" s="93"/>
      <c r="Q436" s="61"/>
    </row>
    <row r="437" spans="1:17" s="55" customFormat="1" ht="20.25" customHeight="1" x14ac:dyDescent="0.2">
      <c r="A437" s="56">
        <v>57071</v>
      </c>
      <c r="B437" s="57">
        <f t="shared" si="43"/>
        <v>0</v>
      </c>
      <c r="C437" s="150"/>
      <c r="D437" s="58">
        <f t="shared" si="44"/>
        <v>0</v>
      </c>
      <c r="E437" s="59">
        <f t="shared" si="42"/>
        <v>0</v>
      </c>
      <c r="F437" s="58">
        <f t="shared" si="45"/>
        <v>0</v>
      </c>
      <c r="G437" s="60">
        <f>IF(AND(C437&lt;&gt;"",SUM(G$32:G436)&lt;E$23),$E$23/$E$28,0)</f>
        <v>0</v>
      </c>
      <c r="H437" s="58">
        <f t="shared" si="46"/>
        <v>0</v>
      </c>
      <c r="I437" s="58">
        <f t="shared" si="48"/>
        <v>0</v>
      </c>
      <c r="J437" s="92" t="str">
        <f t="shared" si="47"/>
        <v>2055–2056</v>
      </c>
      <c r="K437" s="92"/>
      <c r="L437" s="103"/>
      <c r="M437" s="92"/>
      <c r="N437" s="101"/>
      <c r="O437" s="93"/>
      <c r="Q437" s="61"/>
    </row>
    <row r="438" spans="1:17" s="55" customFormat="1" ht="20.25" customHeight="1" x14ac:dyDescent="0.2">
      <c r="A438" s="56">
        <v>57101</v>
      </c>
      <c r="B438" s="57">
        <f t="shared" si="43"/>
        <v>0</v>
      </c>
      <c r="C438" s="150"/>
      <c r="D438" s="58">
        <f t="shared" si="44"/>
        <v>0</v>
      </c>
      <c r="E438" s="59">
        <f t="shared" si="42"/>
        <v>0</v>
      </c>
      <c r="F438" s="58">
        <f t="shared" si="45"/>
        <v>0</v>
      </c>
      <c r="G438" s="60">
        <f>IF(AND(C438&lt;&gt;"",SUM(G$32:G437)&lt;E$23),$E$23/$E$28,0)</f>
        <v>0</v>
      </c>
      <c r="H438" s="58">
        <f t="shared" si="46"/>
        <v>0</v>
      </c>
      <c r="I438" s="58">
        <f t="shared" si="48"/>
        <v>0</v>
      </c>
      <c r="J438" s="92" t="str">
        <f t="shared" si="47"/>
        <v>2055–2056</v>
      </c>
      <c r="K438" s="92"/>
      <c r="L438" s="103"/>
      <c r="M438" s="92"/>
      <c r="N438" s="101"/>
      <c r="O438" s="93"/>
      <c r="Q438" s="61"/>
    </row>
    <row r="439" spans="1:17" s="55" customFormat="1" ht="20.25" customHeight="1" x14ac:dyDescent="0.2">
      <c r="A439" s="56">
        <v>57132</v>
      </c>
      <c r="B439" s="57">
        <f t="shared" si="43"/>
        <v>0</v>
      </c>
      <c r="C439" s="150"/>
      <c r="D439" s="58">
        <f t="shared" si="44"/>
        <v>0</v>
      </c>
      <c r="E439" s="59">
        <f t="shared" si="42"/>
        <v>0</v>
      </c>
      <c r="F439" s="58">
        <f t="shared" si="45"/>
        <v>0</v>
      </c>
      <c r="G439" s="60">
        <f>IF(AND(C439&lt;&gt;"",SUM(G$32:G438)&lt;E$23),$E$23/$E$28,0)</f>
        <v>0</v>
      </c>
      <c r="H439" s="58">
        <f t="shared" si="46"/>
        <v>0</v>
      </c>
      <c r="I439" s="58">
        <f t="shared" si="48"/>
        <v>0</v>
      </c>
      <c r="J439" s="92" t="str">
        <f t="shared" si="47"/>
        <v>2055–2056</v>
      </c>
      <c r="K439" s="92"/>
      <c r="L439" s="103"/>
      <c r="M439" s="92"/>
      <c r="N439" s="101"/>
      <c r="O439" s="93"/>
      <c r="Q439" s="61"/>
    </row>
    <row r="440" spans="1:17" s="55" customFormat="1" ht="20.25" customHeight="1" x14ac:dyDescent="0.2">
      <c r="A440" s="56">
        <v>57162</v>
      </c>
      <c r="B440" s="57">
        <f t="shared" si="43"/>
        <v>0</v>
      </c>
      <c r="C440" s="150"/>
      <c r="D440" s="58">
        <f t="shared" si="44"/>
        <v>0</v>
      </c>
      <c r="E440" s="59">
        <f t="shared" si="42"/>
        <v>0</v>
      </c>
      <c r="F440" s="58">
        <f t="shared" si="45"/>
        <v>0</v>
      </c>
      <c r="G440" s="60">
        <f>IF(AND(C440&lt;&gt;"",SUM(G$32:G439)&lt;E$23),$E$23/$E$28,0)</f>
        <v>0</v>
      </c>
      <c r="H440" s="58">
        <f t="shared" si="46"/>
        <v>0</v>
      </c>
      <c r="I440" s="58">
        <f t="shared" si="48"/>
        <v>0</v>
      </c>
      <c r="J440" s="92" t="str">
        <f t="shared" si="47"/>
        <v>2056–2057</v>
      </c>
      <c r="K440" s="92"/>
      <c r="L440" s="103"/>
      <c r="M440" s="92"/>
      <c r="N440" s="101"/>
      <c r="O440" s="93"/>
      <c r="Q440" s="61"/>
    </row>
    <row r="441" spans="1:17" s="55" customFormat="1" ht="20.25" customHeight="1" x14ac:dyDescent="0.2">
      <c r="A441" s="56">
        <v>57193</v>
      </c>
      <c r="B441" s="57">
        <f t="shared" si="43"/>
        <v>0</v>
      </c>
      <c r="C441" s="150"/>
      <c r="D441" s="58">
        <f t="shared" si="44"/>
        <v>0</v>
      </c>
      <c r="E441" s="59">
        <f t="shared" si="42"/>
        <v>0</v>
      </c>
      <c r="F441" s="58">
        <f t="shared" si="45"/>
        <v>0</v>
      </c>
      <c r="G441" s="60">
        <f>IF(AND(C441&lt;&gt;"",SUM(G$32:G440)&lt;E$23),$E$23/$E$28,0)</f>
        <v>0</v>
      </c>
      <c r="H441" s="58">
        <f t="shared" si="46"/>
        <v>0</v>
      </c>
      <c r="I441" s="58">
        <f t="shared" si="48"/>
        <v>0</v>
      </c>
      <c r="J441" s="92" t="str">
        <f t="shared" si="47"/>
        <v>2056–2057</v>
      </c>
      <c r="K441" s="92"/>
      <c r="L441" s="103"/>
      <c r="M441" s="92"/>
      <c r="N441" s="101"/>
      <c r="O441" s="93"/>
      <c r="Q441" s="61"/>
    </row>
    <row r="442" spans="1:17" s="55" customFormat="1" ht="20.25" customHeight="1" x14ac:dyDescent="0.2">
      <c r="A442" s="56">
        <v>57224</v>
      </c>
      <c r="B442" s="57">
        <f t="shared" si="43"/>
        <v>0</v>
      </c>
      <c r="C442" s="150"/>
      <c r="D442" s="58">
        <f t="shared" si="44"/>
        <v>0</v>
      </c>
      <c r="E442" s="59">
        <f t="shared" si="42"/>
        <v>0</v>
      </c>
      <c r="F442" s="58">
        <f t="shared" si="45"/>
        <v>0</v>
      </c>
      <c r="G442" s="60">
        <f>IF(AND(C442&lt;&gt;"",SUM(G$32:G441)&lt;E$23),$E$23/$E$28,0)</f>
        <v>0</v>
      </c>
      <c r="H442" s="58">
        <f t="shared" si="46"/>
        <v>0</v>
      </c>
      <c r="I442" s="58">
        <f t="shared" si="48"/>
        <v>0</v>
      </c>
      <c r="J442" s="92" t="str">
        <f t="shared" si="47"/>
        <v>2056–2057</v>
      </c>
      <c r="K442" s="92"/>
      <c r="L442" s="103"/>
      <c r="M442" s="92"/>
      <c r="N442" s="101"/>
      <c r="O442" s="93"/>
      <c r="Q442" s="61"/>
    </row>
    <row r="443" spans="1:17" s="55" customFormat="1" ht="20.25" customHeight="1" x14ac:dyDescent="0.2">
      <c r="A443" s="56">
        <v>57254</v>
      </c>
      <c r="B443" s="57">
        <f t="shared" si="43"/>
        <v>0</v>
      </c>
      <c r="C443" s="150"/>
      <c r="D443" s="58">
        <f t="shared" si="44"/>
        <v>0</v>
      </c>
      <c r="E443" s="59">
        <f t="shared" si="42"/>
        <v>0</v>
      </c>
      <c r="F443" s="58">
        <f t="shared" si="45"/>
        <v>0</v>
      </c>
      <c r="G443" s="60">
        <f>IF(AND(C443&lt;&gt;"",SUM(G$32:G442)&lt;E$23),$E$23/$E$28,0)</f>
        <v>0</v>
      </c>
      <c r="H443" s="58">
        <f t="shared" si="46"/>
        <v>0</v>
      </c>
      <c r="I443" s="58">
        <f t="shared" si="48"/>
        <v>0</v>
      </c>
      <c r="J443" s="92" t="str">
        <f t="shared" si="47"/>
        <v>2056–2057</v>
      </c>
      <c r="K443" s="92"/>
      <c r="L443" s="103"/>
      <c r="M443" s="92"/>
      <c r="N443" s="101"/>
      <c r="O443" s="93"/>
      <c r="Q443" s="61"/>
    </row>
    <row r="444" spans="1:17" s="55" customFormat="1" ht="20.25" customHeight="1" x14ac:dyDescent="0.2">
      <c r="A444" s="56">
        <v>57285</v>
      </c>
      <c r="B444" s="57">
        <f t="shared" si="43"/>
        <v>0</v>
      </c>
      <c r="C444" s="150"/>
      <c r="D444" s="58">
        <f t="shared" si="44"/>
        <v>0</v>
      </c>
      <c r="E444" s="59">
        <f t="shared" si="42"/>
        <v>0</v>
      </c>
      <c r="F444" s="58">
        <f t="shared" si="45"/>
        <v>0</v>
      </c>
      <c r="G444" s="60">
        <f>IF(AND(C444&lt;&gt;"",SUM(G$32:G443)&lt;E$23),$E$23/$E$28,0)</f>
        <v>0</v>
      </c>
      <c r="H444" s="58">
        <f t="shared" si="46"/>
        <v>0</v>
      </c>
      <c r="I444" s="58">
        <f t="shared" si="48"/>
        <v>0</v>
      </c>
      <c r="J444" s="92" t="str">
        <f t="shared" si="47"/>
        <v>2056–2057</v>
      </c>
      <c r="K444" s="92"/>
      <c r="L444" s="103"/>
      <c r="M444" s="92"/>
      <c r="N444" s="101"/>
      <c r="O444" s="93"/>
      <c r="Q444" s="61"/>
    </row>
    <row r="445" spans="1:17" s="55" customFormat="1" ht="20.25" customHeight="1" x14ac:dyDescent="0.2">
      <c r="A445" s="56">
        <v>57315</v>
      </c>
      <c r="B445" s="57">
        <f t="shared" si="43"/>
        <v>0</v>
      </c>
      <c r="C445" s="150"/>
      <c r="D445" s="58">
        <f t="shared" si="44"/>
        <v>0</v>
      </c>
      <c r="E445" s="59">
        <f t="shared" si="42"/>
        <v>0</v>
      </c>
      <c r="F445" s="58">
        <f t="shared" si="45"/>
        <v>0</v>
      </c>
      <c r="G445" s="60">
        <f>IF(AND(C445&lt;&gt;"",SUM(G$32:G444)&lt;E$23),$E$23/$E$28,0)</f>
        <v>0</v>
      </c>
      <c r="H445" s="58">
        <f t="shared" si="46"/>
        <v>0</v>
      </c>
      <c r="I445" s="58">
        <f t="shared" si="48"/>
        <v>0</v>
      </c>
      <c r="J445" s="92" t="str">
        <f t="shared" si="47"/>
        <v>2056–2057</v>
      </c>
      <c r="K445" s="92"/>
      <c r="L445" s="103"/>
      <c r="M445" s="92"/>
      <c r="N445" s="101"/>
      <c r="O445" s="93"/>
      <c r="Q445" s="61"/>
    </row>
    <row r="446" spans="1:17" s="55" customFormat="1" ht="20.25" customHeight="1" x14ac:dyDescent="0.2">
      <c r="A446" s="56">
        <v>57346</v>
      </c>
      <c r="B446" s="57">
        <f t="shared" si="43"/>
        <v>0</v>
      </c>
      <c r="C446" s="150"/>
      <c r="D446" s="58">
        <f t="shared" si="44"/>
        <v>0</v>
      </c>
      <c r="E446" s="59">
        <f t="shared" si="42"/>
        <v>0</v>
      </c>
      <c r="F446" s="58">
        <f t="shared" si="45"/>
        <v>0</v>
      </c>
      <c r="G446" s="60">
        <f>IF(AND(C446&lt;&gt;"",SUM(G$32:G445)&lt;E$23),$E$23/$E$28,0)</f>
        <v>0</v>
      </c>
      <c r="H446" s="58">
        <f t="shared" si="46"/>
        <v>0</v>
      </c>
      <c r="I446" s="58">
        <f t="shared" si="48"/>
        <v>0</v>
      </c>
      <c r="J446" s="92" t="str">
        <f t="shared" si="47"/>
        <v>2056–2057</v>
      </c>
      <c r="K446" s="92"/>
      <c r="L446" s="103"/>
      <c r="M446" s="92"/>
      <c r="N446" s="101"/>
      <c r="O446" s="93"/>
      <c r="Q446" s="61"/>
    </row>
    <row r="447" spans="1:17" s="55" customFormat="1" ht="20.25" customHeight="1" x14ac:dyDescent="0.2">
      <c r="A447" s="56">
        <v>57377</v>
      </c>
      <c r="B447" s="57">
        <f t="shared" si="43"/>
        <v>0</v>
      </c>
      <c r="C447" s="150"/>
      <c r="D447" s="58">
        <f t="shared" si="44"/>
        <v>0</v>
      </c>
      <c r="E447" s="59">
        <f t="shared" si="42"/>
        <v>0</v>
      </c>
      <c r="F447" s="58">
        <f t="shared" si="45"/>
        <v>0</v>
      </c>
      <c r="G447" s="60">
        <f>IF(AND(C447&lt;&gt;"",SUM(G$32:G446)&lt;E$23),$E$23/$E$28,0)</f>
        <v>0</v>
      </c>
      <c r="H447" s="58">
        <f t="shared" si="46"/>
        <v>0</v>
      </c>
      <c r="I447" s="58">
        <f t="shared" si="48"/>
        <v>0</v>
      </c>
      <c r="J447" s="92" t="str">
        <f t="shared" si="47"/>
        <v>2056–2057</v>
      </c>
      <c r="K447" s="92"/>
      <c r="L447" s="103"/>
      <c r="M447" s="92"/>
      <c r="N447" s="101"/>
      <c r="O447" s="93"/>
      <c r="Q447" s="61"/>
    </row>
    <row r="448" spans="1:17" s="55" customFormat="1" ht="20.25" customHeight="1" x14ac:dyDescent="0.2">
      <c r="A448" s="56">
        <v>57405</v>
      </c>
      <c r="B448" s="57">
        <f t="shared" si="43"/>
        <v>0</v>
      </c>
      <c r="C448" s="150"/>
      <c r="D448" s="58">
        <f t="shared" si="44"/>
        <v>0</v>
      </c>
      <c r="E448" s="59">
        <f t="shared" si="42"/>
        <v>0</v>
      </c>
      <c r="F448" s="58">
        <f t="shared" si="45"/>
        <v>0</v>
      </c>
      <c r="G448" s="60">
        <f>IF(AND(C448&lt;&gt;"",SUM(G$32:G447)&lt;E$23),$E$23/$E$28,0)</f>
        <v>0</v>
      </c>
      <c r="H448" s="58">
        <f t="shared" si="46"/>
        <v>0</v>
      </c>
      <c r="I448" s="58">
        <f t="shared" si="48"/>
        <v>0</v>
      </c>
      <c r="J448" s="92" t="str">
        <f t="shared" si="47"/>
        <v>2056–2057</v>
      </c>
      <c r="K448" s="92"/>
      <c r="L448" s="103"/>
      <c r="M448" s="92"/>
      <c r="N448" s="101"/>
      <c r="O448" s="93"/>
      <c r="Q448" s="61"/>
    </row>
    <row r="449" spans="1:17" s="55" customFormat="1" ht="20.25" customHeight="1" x14ac:dyDescent="0.2">
      <c r="A449" s="56">
        <v>57436</v>
      </c>
      <c r="B449" s="57">
        <f t="shared" si="43"/>
        <v>0</v>
      </c>
      <c r="C449" s="150"/>
      <c r="D449" s="58">
        <f t="shared" si="44"/>
        <v>0</v>
      </c>
      <c r="E449" s="59">
        <f t="shared" si="42"/>
        <v>0</v>
      </c>
      <c r="F449" s="58">
        <f t="shared" si="45"/>
        <v>0</v>
      </c>
      <c r="G449" s="60">
        <f>IF(AND(C449&lt;&gt;"",SUM(G$32:G448)&lt;E$23),$E$23/$E$28,0)</f>
        <v>0</v>
      </c>
      <c r="H449" s="58">
        <f t="shared" si="46"/>
        <v>0</v>
      </c>
      <c r="I449" s="58">
        <f t="shared" si="48"/>
        <v>0</v>
      </c>
      <c r="J449" s="92" t="str">
        <f t="shared" si="47"/>
        <v>2056–2057</v>
      </c>
      <c r="K449" s="92"/>
      <c r="L449" s="103"/>
      <c r="M449" s="92"/>
      <c r="N449" s="101"/>
      <c r="O449" s="93"/>
      <c r="Q449" s="61"/>
    </row>
    <row r="450" spans="1:17" s="55" customFormat="1" ht="20.25" customHeight="1" x14ac:dyDescent="0.2">
      <c r="A450" s="56">
        <v>57466</v>
      </c>
      <c r="B450" s="57">
        <f t="shared" si="43"/>
        <v>0</v>
      </c>
      <c r="C450" s="150"/>
      <c r="D450" s="58">
        <f t="shared" si="44"/>
        <v>0</v>
      </c>
      <c r="E450" s="59">
        <f t="shared" si="42"/>
        <v>0</v>
      </c>
      <c r="F450" s="58">
        <f t="shared" si="45"/>
        <v>0</v>
      </c>
      <c r="G450" s="60">
        <f>IF(AND(C450&lt;&gt;"",SUM(G$32:G449)&lt;E$23),$E$23/$E$28,0)</f>
        <v>0</v>
      </c>
      <c r="H450" s="58">
        <f t="shared" si="46"/>
        <v>0</v>
      </c>
      <c r="I450" s="58">
        <f t="shared" si="48"/>
        <v>0</v>
      </c>
      <c r="J450" s="92" t="str">
        <f t="shared" si="47"/>
        <v>2056–2057</v>
      </c>
      <c r="K450" s="92"/>
      <c r="L450" s="103"/>
      <c r="M450" s="92"/>
      <c r="N450" s="101"/>
      <c r="O450" s="93"/>
      <c r="Q450" s="61"/>
    </row>
    <row r="451" spans="1:17" s="55" customFormat="1" ht="20.25" customHeight="1" x14ac:dyDescent="0.2">
      <c r="A451" s="56">
        <v>57497</v>
      </c>
      <c r="B451" s="57">
        <f t="shared" si="43"/>
        <v>0</v>
      </c>
      <c r="C451" s="150"/>
      <c r="D451" s="58">
        <f t="shared" si="44"/>
        <v>0</v>
      </c>
      <c r="E451" s="59">
        <f t="shared" si="42"/>
        <v>0</v>
      </c>
      <c r="F451" s="58">
        <f t="shared" si="45"/>
        <v>0</v>
      </c>
      <c r="G451" s="60">
        <f>IF(AND(C451&lt;&gt;"",SUM(G$32:G450)&lt;E$23),$E$23/$E$28,0)</f>
        <v>0</v>
      </c>
      <c r="H451" s="58">
        <f t="shared" si="46"/>
        <v>0</v>
      </c>
      <c r="I451" s="58">
        <f t="shared" si="48"/>
        <v>0</v>
      </c>
      <c r="J451" s="92" t="str">
        <f t="shared" si="47"/>
        <v>2056–2057</v>
      </c>
      <c r="K451" s="92"/>
      <c r="L451" s="103"/>
      <c r="M451" s="92"/>
      <c r="N451" s="101"/>
      <c r="O451" s="93"/>
      <c r="Q451" s="61"/>
    </row>
    <row r="452" spans="1:17" s="55" customFormat="1" ht="20.25" customHeight="1" x14ac:dyDescent="0.2">
      <c r="A452" s="56">
        <v>57527</v>
      </c>
      <c r="B452" s="57">
        <f t="shared" si="43"/>
        <v>0</v>
      </c>
      <c r="C452" s="150"/>
      <c r="D452" s="58">
        <f t="shared" si="44"/>
        <v>0</v>
      </c>
      <c r="E452" s="59">
        <f t="shared" si="42"/>
        <v>0</v>
      </c>
      <c r="F452" s="58">
        <f t="shared" si="45"/>
        <v>0</v>
      </c>
      <c r="G452" s="60">
        <f>IF(AND(C452&lt;&gt;"",SUM(G$32:G451)&lt;E$23),$E$23/$E$28,0)</f>
        <v>0</v>
      </c>
      <c r="H452" s="58">
        <f t="shared" si="46"/>
        <v>0</v>
      </c>
      <c r="I452" s="58">
        <f t="shared" si="48"/>
        <v>0</v>
      </c>
      <c r="J452" s="92" t="str">
        <f t="shared" si="47"/>
        <v>2057–2058</v>
      </c>
      <c r="K452" s="92"/>
      <c r="L452" s="103"/>
      <c r="M452" s="92"/>
      <c r="N452" s="101"/>
      <c r="O452" s="93"/>
      <c r="Q452" s="61"/>
    </row>
    <row r="453" spans="1:17" s="55" customFormat="1" ht="20.25" customHeight="1" x14ac:dyDescent="0.2">
      <c r="A453" s="56">
        <v>57558</v>
      </c>
      <c r="B453" s="57">
        <f t="shared" si="43"/>
        <v>0</v>
      </c>
      <c r="C453" s="150"/>
      <c r="D453" s="58">
        <f t="shared" si="44"/>
        <v>0</v>
      </c>
      <c r="E453" s="59">
        <f t="shared" si="42"/>
        <v>0</v>
      </c>
      <c r="F453" s="58">
        <f t="shared" si="45"/>
        <v>0</v>
      </c>
      <c r="G453" s="60">
        <f>IF(AND(C453&lt;&gt;"",SUM(G$32:G452)&lt;E$23),$E$23/$E$28,0)</f>
        <v>0</v>
      </c>
      <c r="H453" s="58">
        <f t="shared" si="46"/>
        <v>0</v>
      </c>
      <c r="I453" s="58">
        <f t="shared" si="48"/>
        <v>0</v>
      </c>
      <c r="J453" s="92" t="str">
        <f t="shared" si="47"/>
        <v>2057–2058</v>
      </c>
      <c r="K453" s="92"/>
      <c r="L453" s="103"/>
      <c r="M453" s="92"/>
      <c r="N453" s="101"/>
      <c r="O453" s="93"/>
      <c r="Q453" s="61"/>
    </row>
    <row r="454" spans="1:17" s="55" customFormat="1" ht="20.25" customHeight="1" x14ac:dyDescent="0.2">
      <c r="A454" s="56">
        <v>57589</v>
      </c>
      <c r="B454" s="57">
        <f t="shared" si="43"/>
        <v>0</v>
      </c>
      <c r="C454" s="150"/>
      <c r="D454" s="58">
        <f t="shared" si="44"/>
        <v>0</v>
      </c>
      <c r="E454" s="59">
        <f t="shared" si="42"/>
        <v>0</v>
      </c>
      <c r="F454" s="58">
        <f t="shared" si="45"/>
        <v>0</v>
      </c>
      <c r="G454" s="60">
        <f>IF(AND(C454&lt;&gt;"",SUM(G$32:G453)&lt;E$23),$E$23/$E$28,0)</f>
        <v>0</v>
      </c>
      <c r="H454" s="58">
        <f t="shared" si="46"/>
        <v>0</v>
      </c>
      <c r="I454" s="58">
        <f t="shared" si="48"/>
        <v>0</v>
      </c>
      <c r="J454" s="92" t="str">
        <f t="shared" si="47"/>
        <v>2057–2058</v>
      </c>
      <c r="K454" s="92"/>
      <c r="L454" s="103"/>
      <c r="M454" s="92"/>
      <c r="N454" s="101"/>
      <c r="O454" s="93"/>
      <c r="Q454" s="61"/>
    </row>
    <row r="455" spans="1:17" s="55" customFormat="1" ht="20.25" customHeight="1" x14ac:dyDescent="0.2">
      <c r="A455" s="56">
        <v>57619</v>
      </c>
      <c r="B455" s="57">
        <f t="shared" si="43"/>
        <v>0</v>
      </c>
      <c r="C455" s="150"/>
      <c r="D455" s="58">
        <f t="shared" si="44"/>
        <v>0</v>
      </c>
      <c r="E455" s="59">
        <f t="shared" si="42"/>
        <v>0</v>
      </c>
      <c r="F455" s="58">
        <f t="shared" si="45"/>
        <v>0</v>
      </c>
      <c r="G455" s="60">
        <f>IF(AND(C455&lt;&gt;"",SUM(G$32:G454)&lt;E$23),$E$23/$E$28,0)</f>
        <v>0</v>
      </c>
      <c r="H455" s="58">
        <f t="shared" si="46"/>
        <v>0</v>
      </c>
      <c r="I455" s="58">
        <f t="shared" si="48"/>
        <v>0</v>
      </c>
      <c r="J455" s="92" t="str">
        <f t="shared" si="47"/>
        <v>2057–2058</v>
      </c>
      <c r="K455" s="92"/>
      <c r="L455" s="103"/>
      <c r="M455" s="92"/>
      <c r="N455" s="101"/>
      <c r="O455" s="93"/>
      <c r="Q455" s="61"/>
    </row>
    <row r="456" spans="1:17" s="55" customFormat="1" ht="20.25" customHeight="1" x14ac:dyDescent="0.2">
      <c r="A456" s="56">
        <v>57650</v>
      </c>
      <c r="B456" s="57">
        <f t="shared" si="43"/>
        <v>0</v>
      </c>
      <c r="C456" s="150"/>
      <c r="D456" s="58">
        <f t="shared" si="44"/>
        <v>0</v>
      </c>
      <c r="E456" s="59">
        <f t="shared" si="42"/>
        <v>0</v>
      </c>
      <c r="F456" s="58">
        <f t="shared" si="45"/>
        <v>0</v>
      </c>
      <c r="G456" s="60">
        <f>IF(AND(C456&lt;&gt;"",SUM(G$32:G455)&lt;E$23),$E$23/$E$28,0)</f>
        <v>0</v>
      </c>
      <c r="H456" s="58">
        <f t="shared" si="46"/>
        <v>0</v>
      </c>
      <c r="I456" s="58">
        <f t="shared" si="48"/>
        <v>0</v>
      </c>
      <c r="J456" s="92" t="str">
        <f t="shared" si="47"/>
        <v>2057–2058</v>
      </c>
      <c r="K456" s="92"/>
      <c r="L456" s="103"/>
      <c r="M456" s="92"/>
      <c r="N456" s="101"/>
      <c r="O456" s="93"/>
      <c r="Q456" s="61"/>
    </row>
    <row r="457" spans="1:17" s="55" customFormat="1" ht="20.25" customHeight="1" x14ac:dyDescent="0.2">
      <c r="A457" s="56">
        <v>57680</v>
      </c>
      <c r="B457" s="57">
        <f t="shared" si="43"/>
        <v>0</v>
      </c>
      <c r="C457" s="150"/>
      <c r="D457" s="58">
        <f t="shared" si="44"/>
        <v>0</v>
      </c>
      <c r="E457" s="59">
        <f t="shared" si="42"/>
        <v>0</v>
      </c>
      <c r="F457" s="58">
        <f t="shared" si="45"/>
        <v>0</v>
      </c>
      <c r="G457" s="60">
        <f>IF(AND(C457&lt;&gt;"",SUM(G$32:G456)&lt;E$23),$E$23/$E$28,0)</f>
        <v>0</v>
      </c>
      <c r="H457" s="58">
        <f t="shared" si="46"/>
        <v>0</v>
      </c>
      <c r="I457" s="58">
        <f t="shared" si="48"/>
        <v>0</v>
      </c>
      <c r="J457" s="92" t="str">
        <f t="shared" si="47"/>
        <v>2057–2058</v>
      </c>
      <c r="K457" s="92"/>
      <c r="L457" s="103"/>
      <c r="M457" s="92"/>
      <c r="N457" s="101"/>
      <c r="O457" s="93"/>
      <c r="Q457" s="61"/>
    </row>
    <row r="458" spans="1:17" s="55" customFormat="1" ht="20.25" customHeight="1" x14ac:dyDescent="0.2">
      <c r="A458" s="56">
        <v>57711</v>
      </c>
      <c r="B458" s="57">
        <f t="shared" si="43"/>
        <v>0</v>
      </c>
      <c r="C458" s="150"/>
      <c r="D458" s="58">
        <f t="shared" si="44"/>
        <v>0</v>
      </c>
      <c r="E458" s="59">
        <f t="shared" si="42"/>
        <v>0</v>
      </c>
      <c r="F458" s="58">
        <f t="shared" si="45"/>
        <v>0</v>
      </c>
      <c r="G458" s="60">
        <f>IF(AND(C458&lt;&gt;"",SUM(G$32:G457)&lt;E$23),$E$23/$E$28,0)</f>
        <v>0</v>
      </c>
      <c r="H458" s="58">
        <f t="shared" si="46"/>
        <v>0</v>
      </c>
      <c r="I458" s="58">
        <f t="shared" si="48"/>
        <v>0</v>
      </c>
      <c r="J458" s="92" t="str">
        <f t="shared" si="47"/>
        <v>2057–2058</v>
      </c>
      <c r="K458" s="92"/>
      <c r="L458" s="103"/>
      <c r="M458" s="92"/>
      <c r="N458" s="101"/>
      <c r="O458" s="93"/>
      <c r="Q458" s="61"/>
    </row>
    <row r="459" spans="1:17" s="55" customFormat="1" ht="20.25" customHeight="1" x14ac:dyDescent="0.2">
      <c r="A459" s="56">
        <v>57742</v>
      </c>
      <c r="B459" s="57">
        <f t="shared" si="43"/>
        <v>0</v>
      </c>
      <c r="C459" s="150"/>
      <c r="D459" s="58">
        <f t="shared" si="44"/>
        <v>0</v>
      </c>
      <c r="E459" s="59">
        <f t="shared" si="42"/>
        <v>0</v>
      </c>
      <c r="F459" s="58">
        <f t="shared" si="45"/>
        <v>0</v>
      </c>
      <c r="G459" s="60">
        <f>IF(AND(C459&lt;&gt;"",SUM(G$32:G458)&lt;E$23),$E$23/$E$28,0)</f>
        <v>0</v>
      </c>
      <c r="H459" s="58">
        <f t="shared" si="46"/>
        <v>0</v>
      </c>
      <c r="I459" s="58">
        <f t="shared" si="48"/>
        <v>0</v>
      </c>
      <c r="J459" s="92" t="str">
        <f t="shared" si="47"/>
        <v>2057–2058</v>
      </c>
      <c r="K459" s="92"/>
      <c r="L459" s="103"/>
      <c r="M459" s="92"/>
      <c r="N459" s="101"/>
      <c r="O459" s="93"/>
      <c r="Q459" s="61"/>
    </row>
    <row r="460" spans="1:17" s="55" customFormat="1" ht="20.25" customHeight="1" x14ac:dyDescent="0.2">
      <c r="A460" s="56">
        <v>57770</v>
      </c>
      <c r="B460" s="57">
        <f t="shared" si="43"/>
        <v>0</v>
      </c>
      <c r="C460" s="150"/>
      <c r="D460" s="58">
        <f t="shared" si="44"/>
        <v>0</v>
      </c>
      <c r="E460" s="59">
        <f t="shared" si="42"/>
        <v>0</v>
      </c>
      <c r="F460" s="58">
        <f t="shared" si="45"/>
        <v>0</v>
      </c>
      <c r="G460" s="60">
        <f>IF(AND(C460&lt;&gt;"",SUM(G$32:G459)&lt;E$23),$E$23/$E$28,0)</f>
        <v>0</v>
      </c>
      <c r="H460" s="58">
        <f t="shared" si="46"/>
        <v>0</v>
      </c>
      <c r="I460" s="58">
        <f t="shared" si="48"/>
        <v>0</v>
      </c>
      <c r="J460" s="92" t="str">
        <f t="shared" si="47"/>
        <v>2057–2058</v>
      </c>
      <c r="K460" s="92"/>
      <c r="L460" s="103"/>
      <c r="M460" s="92"/>
      <c r="N460" s="101"/>
      <c r="O460" s="93"/>
      <c r="Q460" s="61"/>
    </row>
    <row r="461" spans="1:17" s="55" customFormat="1" ht="20.25" customHeight="1" x14ac:dyDescent="0.2">
      <c r="A461" s="56">
        <v>57801</v>
      </c>
      <c r="B461" s="57">
        <f t="shared" si="43"/>
        <v>0</v>
      </c>
      <c r="C461" s="150"/>
      <c r="D461" s="58">
        <f t="shared" si="44"/>
        <v>0</v>
      </c>
      <c r="E461" s="59">
        <f t="shared" si="42"/>
        <v>0</v>
      </c>
      <c r="F461" s="58">
        <f t="shared" si="45"/>
        <v>0</v>
      </c>
      <c r="G461" s="60">
        <f>IF(AND(C461&lt;&gt;"",SUM(G$32:G460)&lt;E$23),$E$23/$E$28,0)</f>
        <v>0</v>
      </c>
      <c r="H461" s="58">
        <f t="shared" si="46"/>
        <v>0</v>
      </c>
      <c r="I461" s="58">
        <f t="shared" si="48"/>
        <v>0</v>
      </c>
      <c r="J461" s="92" t="str">
        <f t="shared" si="47"/>
        <v>2057–2058</v>
      </c>
      <c r="K461" s="92"/>
      <c r="L461" s="103"/>
      <c r="M461" s="92"/>
      <c r="N461" s="101"/>
      <c r="O461" s="93"/>
      <c r="Q461" s="61"/>
    </row>
    <row r="462" spans="1:17" s="55" customFormat="1" ht="20.25" customHeight="1" x14ac:dyDescent="0.2">
      <c r="A462" s="56">
        <v>57831</v>
      </c>
      <c r="B462" s="57">
        <f t="shared" si="43"/>
        <v>0</v>
      </c>
      <c r="C462" s="150"/>
      <c r="D462" s="58">
        <f t="shared" si="44"/>
        <v>0</v>
      </c>
      <c r="E462" s="59">
        <f t="shared" si="42"/>
        <v>0</v>
      </c>
      <c r="F462" s="58">
        <f t="shared" si="45"/>
        <v>0</v>
      </c>
      <c r="G462" s="60">
        <f>IF(AND(C462&lt;&gt;"",SUM(G$32:G461)&lt;E$23),$E$23/$E$28,0)</f>
        <v>0</v>
      </c>
      <c r="H462" s="58">
        <f t="shared" si="46"/>
        <v>0</v>
      </c>
      <c r="I462" s="58">
        <f t="shared" si="48"/>
        <v>0</v>
      </c>
      <c r="J462" s="92" t="str">
        <f t="shared" si="47"/>
        <v>2057–2058</v>
      </c>
      <c r="K462" s="92"/>
      <c r="L462" s="103"/>
      <c r="M462" s="92"/>
      <c r="N462" s="101"/>
      <c r="O462" s="93"/>
      <c r="Q462" s="61"/>
    </row>
    <row r="463" spans="1:17" s="55" customFormat="1" ht="20.25" customHeight="1" x14ac:dyDescent="0.2">
      <c r="A463" s="56">
        <v>57862</v>
      </c>
      <c r="B463" s="57">
        <f t="shared" si="43"/>
        <v>0</v>
      </c>
      <c r="C463" s="150"/>
      <c r="D463" s="58">
        <f t="shared" si="44"/>
        <v>0</v>
      </c>
      <c r="E463" s="59">
        <f t="shared" si="42"/>
        <v>0</v>
      </c>
      <c r="F463" s="58">
        <f t="shared" si="45"/>
        <v>0</v>
      </c>
      <c r="G463" s="60">
        <f>IF(AND(C463&lt;&gt;"",SUM(G$32:G462)&lt;E$23),$E$23/$E$28,0)</f>
        <v>0</v>
      </c>
      <c r="H463" s="58">
        <f t="shared" si="46"/>
        <v>0</v>
      </c>
      <c r="I463" s="58">
        <f t="shared" si="48"/>
        <v>0</v>
      </c>
      <c r="J463" s="92" t="str">
        <f t="shared" si="47"/>
        <v>2057–2058</v>
      </c>
      <c r="K463" s="92"/>
      <c r="L463" s="103"/>
      <c r="M463" s="92"/>
      <c r="N463" s="101"/>
      <c r="O463" s="93"/>
      <c r="Q463" s="61"/>
    </row>
    <row r="464" spans="1:17" s="55" customFormat="1" ht="20.25" customHeight="1" x14ac:dyDescent="0.2">
      <c r="A464" s="56">
        <v>57892</v>
      </c>
      <c r="B464" s="57">
        <f t="shared" si="43"/>
        <v>0</v>
      </c>
      <c r="C464" s="150"/>
      <c r="D464" s="58">
        <f t="shared" si="44"/>
        <v>0</v>
      </c>
      <c r="E464" s="59">
        <f t="shared" si="42"/>
        <v>0</v>
      </c>
      <c r="F464" s="58">
        <f t="shared" si="45"/>
        <v>0</v>
      </c>
      <c r="G464" s="60">
        <f>IF(AND(C464&lt;&gt;"",SUM(G$32:G463)&lt;E$23),$E$23/$E$28,0)</f>
        <v>0</v>
      </c>
      <c r="H464" s="58">
        <f t="shared" si="46"/>
        <v>0</v>
      </c>
      <c r="I464" s="58">
        <f t="shared" si="48"/>
        <v>0</v>
      </c>
      <c r="J464" s="92" t="str">
        <f t="shared" si="47"/>
        <v>2058–2059</v>
      </c>
      <c r="K464" s="92"/>
      <c r="L464" s="103"/>
      <c r="M464" s="92"/>
      <c r="N464" s="101"/>
      <c r="O464" s="93"/>
      <c r="Q464" s="61"/>
    </row>
    <row r="465" spans="1:17" s="55" customFormat="1" ht="20.25" customHeight="1" x14ac:dyDescent="0.2">
      <c r="A465" s="56">
        <v>57923</v>
      </c>
      <c r="B465" s="57">
        <f t="shared" si="43"/>
        <v>0</v>
      </c>
      <c r="C465" s="150"/>
      <c r="D465" s="58">
        <f t="shared" si="44"/>
        <v>0</v>
      </c>
      <c r="E465" s="59">
        <f t="shared" si="42"/>
        <v>0</v>
      </c>
      <c r="F465" s="58">
        <f t="shared" si="45"/>
        <v>0</v>
      </c>
      <c r="G465" s="60">
        <f>IF(AND(C465&lt;&gt;"",SUM(G$32:G464)&lt;E$23),$E$23/$E$28,0)</f>
        <v>0</v>
      </c>
      <c r="H465" s="58">
        <f t="shared" si="46"/>
        <v>0</v>
      </c>
      <c r="I465" s="58">
        <f t="shared" si="48"/>
        <v>0</v>
      </c>
      <c r="J465" s="92" t="str">
        <f t="shared" si="47"/>
        <v>2058–2059</v>
      </c>
      <c r="K465" s="92"/>
      <c r="L465" s="103"/>
      <c r="M465" s="92"/>
      <c r="N465" s="101"/>
      <c r="O465" s="93"/>
      <c r="Q465" s="61"/>
    </row>
    <row r="466" spans="1:17" s="55" customFormat="1" ht="20.25" customHeight="1" x14ac:dyDescent="0.2">
      <c r="A466" s="56">
        <v>57954</v>
      </c>
      <c r="B466" s="57">
        <f t="shared" si="43"/>
        <v>0</v>
      </c>
      <c r="C466" s="150"/>
      <c r="D466" s="58">
        <f t="shared" si="44"/>
        <v>0</v>
      </c>
      <c r="E466" s="59">
        <f t="shared" si="42"/>
        <v>0</v>
      </c>
      <c r="F466" s="58">
        <f t="shared" si="45"/>
        <v>0</v>
      </c>
      <c r="G466" s="60">
        <f>IF(AND(C466&lt;&gt;"",SUM(G$32:G465)&lt;E$23),$E$23/$E$28,0)</f>
        <v>0</v>
      </c>
      <c r="H466" s="58">
        <f t="shared" si="46"/>
        <v>0</v>
      </c>
      <c r="I466" s="58">
        <f t="shared" si="48"/>
        <v>0</v>
      </c>
      <c r="J466" s="92" t="str">
        <f t="shared" si="47"/>
        <v>2058–2059</v>
      </c>
      <c r="K466" s="92"/>
      <c r="L466" s="103"/>
      <c r="M466" s="92"/>
      <c r="N466" s="101"/>
      <c r="O466" s="93"/>
      <c r="Q466" s="61"/>
    </row>
    <row r="467" spans="1:17" s="55" customFormat="1" ht="20.25" customHeight="1" x14ac:dyDescent="0.2">
      <c r="A467" s="56">
        <v>57984</v>
      </c>
      <c r="B467" s="57">
        <f t="shared" si="43"/>
        <v>0</v>
      </c>
      <c r="C467" s="150"/>
      <c r="D467" s="58">
        <f t="shared" si="44"/>
        <v>0</v>
      </c>
      <c r="E467" s="59">
        <f t="shared" si="42"/>
        <v>0</v>
      </c>
      <c r="F467" s="58">
        <f t="shared" si="45"/>
        <v>0</v>
      </c>
      <c r="G467" s="60">
        <f>IF(AND(C467&lt;&gt;"",SUM(G$32:G466)&lt;E$23),$E$23/$E$28,0)</f>
        <v>0</v>
      </c>
      <c r="H467" s="58">
        <f t="shared" si="46"/>
        <v>0</v>
      </c>
      <c r="I467" s="58">
        <f t="shared" si="48"/>
        <v>0</v>
      </c>
      <c r="J467" s="92" t="str">
        <f t="shared" si="47"/>
        <v>2058–2059</v>
      </c>
      <c r="K467" s="92"/>
      <c r="L467" s="103"/>
      <c r="M467" s="92"/>
      <c r="N467" s="101"/>
      <c r="O467" s="93"/>
      <c r="Q467" s="61"/>
    </row>
    <row r="468" spans="1:17" s="55" customFormat="1" ht="20.25" customHeight="1" x14ac:dyDescent="0.2">
      <c r="A468" s="56">
        <v>58015</v>
      </c>
      <c r="B468" s="57">
        <f t="shared" si="43"/>
        <v>0</v>
      </c>
      <c r="C468" s="150"/>
      <c r="D468" s="58">
        <f t="shared" si="44"/>
        <v>0</v>
      </c>
      <c r="E468" s="59">
        <f t="shared" si="42"/>
        <v>0</v>
      </c>
      <c r="F468" s="58">
        <f t="shared" si="45"/>
        <v>0</v>
      </c>
      <c r="G468" s="60">
        <f>IF(AND(C468&lt;&gt;"",SUM(G$32:G467)&lt;E$23),$E$23/$E$28,0)</f>
        <v>0</v>
      </c>
      <c r="H468" s="58">
        <f t="shared" si="46"/>
        <v>0</v>
      </c>
      <c r="I468" s="58">
        <f t="shared" si="48"/>
        <v>0</v>
      </c>
      <c r="J468" s="92" t="str">
        <f t="shared" si="47"/>
        <v>2058–2059</v>
      </c>
      <c r="K468" s="92"/>
      <c r="L468" s="103"/>
      <c r="M468" s="92"/>
      <c r="N468" s="101"/>
      <c r="O468" s="93"/>
      <c r="Q468" s="61"/>
    </row>
    <row r="469" spans="1:17" s="55" customFormat="1" ht="20.25" customHeight="1" x14ac:dyDescent="0.2">
      <c r="A469" s="56">
        <v>58045</v>
      </c>
      <c r="B469" s="57">
        <f t="shared" si="43"/>
        <v>0</v>
      </c>
      <c r="C469" s="150"/>
      <c r="D469" s="58">
        <f t="shared" si="44"/>
        <v>0</v>
      </c>
      <c r="E469" s="59">
        <f t="shared" si="42"/>
        <v>0</v>
      </c>
      <c r="F469" s="58">
        <f t="shared" si="45"/>
        <v>0</v>
      </c>
      <c r="G469" s="60">
        <f>IF(AND(C469&lt;&gt;"",SUM(G$32:G468)&lt;E$23),$E$23/$E$28,0)</f>
        <v>0</v>
      </c>
      <c r="H469" s="58">
        <f t="shared" si="46"/>
        <v>0</v>
      </c>
      <c r="I469" s="58">
        <f t="shared" si="48"/>
        <v>0</v>
      </c>
      <c r="J469" s="92" t="str">
        <f t="shared" si="47"/>
        <v>2058–2059</v>
      </c>
      <c r="K469" s="92"/>
      <c r="L469" s="103"/>
      <c r="M469" s="92"/>
      <c r="N469" s="101"/>
      <c r="O469" s="93"/>
      <c r="Q469" s="61"/>
    </row>
    <row r="470" spans="1:17" s="55" customFormat="1" ht="20.25" customHeight="1" x14ac:dyDescent="0.2">
      <c r="A470" s="56">
        <v>58076</v>
      </c>
      <c r="B470" s="57">
        <f t="shared" si="43"/>
        <v>0</v>
      </c>
      <c r="C470" s="150"/>
      <c r="D470" s="58">
        <f t="shared" si="44"/>
        <v>0</v>
      </c>
      <c r="E470" s="59">
        <f t="shared" si="42"/>
        <v>0</v>
      </c>
      <c r="F470" s="58">
        <f t="shared" si="45"/>
        <v>0</v>
      </c>
      <c r="G470" s="60">
        <f>IF(AND(C470&lt;&gt;"",SUM(G$32:G469)&lt;E$23),$E$23/$E$28,0)</f>
        <v>0</v>
      </c>
      <c r="H470" s="58">
        <f t="shared" si="46"/>
        <v>0</v>
      </c>
      <c r="I470" s="58">
        <f t="shared" si="48"/>
        <v>0</v>
      </c>
      <c r="J470" s="92" t="str">
        <f t="shared" si="47"/>
        <v>2058–2059</v>
      </c>
      <c r="K470" s="92"/>
      <c r="L470" s="103"/>
      <c r="M470" s="92"/>
      <c r="N470" s="101"/>
      <c r="O470" s="93"/>
      <c r="Q470" s="61"/>
    </row>
    <row r="471" spans="1:17" s="55" customFormat="1" ht="20.25" customHeight="1" x14ac:dyDescent="0.2">
      <c r="A471" s="56">
        <v>58107</v>
      </c>
      <c r="B471" s="57">
        <f t="shared" si="43"/>
        <v>0</v>
      </c>
      <c r="C471" s="150"/>
      <c r="D471" s="58">
        <f t="shared" si="44"/>
        <v>0</v>
      </c>
      <c r="E471" s="59">
        <f t="shared" si="42"/>
        <v>0</v>
      </c>
      <c r="F471" s="58">
        <f t="shared" si="45"/>
        <v>0</v>
      </c>
      <c r="G471" s="60">
        <f>IF(AND(C471&lt;&gt;"",SUM(G$32:G470)&lt;E$23),$E$23/$E$28,0)</f>
        <v>0</v>
      </c>
      <c r="H471" s="58">
        <f t="shared" si="46"/>
        <v>0</v>
      </c>
      <c r="I471" s="58">
        <f t="shared" si="48"/>
        <v>0</v>
      </c>
      <c r="J471" s="92" t="str">
        <f t="shared" si="47"/>
        <v>2058–2059</v>
      </c>
      <c r="K471" s="92"/>
      <c r="L471" s="103"/>
      <c r="M471" s="92"/>
      <c r="N471" s="101"/>
      <c r="O471" s="93"/>
      <c r="Q471" s="61"/>
    </row>
    <row r="472" spans="1:17" s="55" customFormat="1" ht="20.25" customHeight="1" x14ac:dyDescent="0.2">
      <c r="A472" s="56">
        <v>58135</v>
      </c>
      <c r="B472" s="57">
        <f t="shared" si="43"/>
        <v>0</v>
      </c>
      <c r="C472" s="150"/>
      <c r="D472" s="58">
        <f t="shared" si="44"/>
        <v>0</v>
      </c>
      <c r="E472" s="59">
        <f t="shared" si="42"/>
        <v>0</v>
      </c>
      <c r="F472" s="58">
        <f t="shared" si="45"/>
        <v>0</v>
      </c>
      <c r="G472" s="60">
        <f>IF(AND(C472&lt;&gt;"",SUM(G$32:G471)&lt;E$23),$E$23/$E$28,0)</f>
        <v>0</v>
      </c>
      <c r="H472" s="58">
        <f t="shared" si="46"/>
        <v>0</v>
      </c>
      <c r="I472" s="58">
        <f t="shared" si="48"/>
        <v>0</v>
      </c>
      <c r="J472" s="92" t="str">
        <f t="shared" si="47"/>
        <v>2058–2059</v>
      </c>
      <c r="K472" s="92"/>
      <c r="L472" s="103"/>
      <c r="M472" s="92"/>
      <c r="N472" s="101"/>
      <c r="O472" s="93"/>
      <c r="Q472" s="61"/>
    </row>
    <row r="473" spans="1:17" s="55" customFormat="1" ht="20.25" customHeight="1" x14ac:dyDescent="0.2">
      <c r="A473" s="56">
        <v>58166</v>
      </c>
      <c r="B473" s="57">
        <f t="shared" si="43"/>
        <v>0</v>
      </c>
      <c r="C473" s="150"/>
      <c r="D473" s="58">
        <f t="shared" si="44"/>
        <v>0</v>
      </c>
      <c r="E473" s="59">
        <f t="shared" si="42"/>
        <v>0</v>
      </c>
      <c r="F473" s="58">
        <f t="shared" si="45"/>
        <v>0</v>
      </c>
      <c r="G473" s="60">
        <f>IF(AND(C473&lt;&gt;"",SUM(G$32:G472)&lt;E$23),$E$23/$E$28,0)</f>
        <v>0</v>
      </c>
      <c r="H473" s="58">
        <f t="shared" si="46"/>
        <v>0</v>
      </c>
      <c r="I473" s="58">
        <f t="shared" si="48"/>
        <v>0</v>
      </c>
      <c r="J473" s="92" t="str">
        <f t="shared" si="47"/>
        <v>2058–2059</v>
      </c>
      <c r="K473" s="92"/>
      <c r="L473" s="103"/>
      <c r="M473" s="92"/>
      <c r="N473" s="101"/>
      <c r="O473" s="93"/>
      <c r="Q473" s="61"/>
    </row>
    <row r="474" spans="1:17" s="55" customFormat="1" ht="20.25" customHeight="1" x14ac:dyDescent="0.2">
      <c r="A474" s="56">
        <v>58196</v>
      </c>
      <c r="B474" s="57">
        <f t="shared" si="43"/>
        <v>0</v>
      </c>
      <c r="C474" s="150"/>
      <c r="D474" s="58">
        <f t="shared" si="44"/>
        <v>0</v>
      </c>
      <c r="E474" s="59">
        <f t="shared" si="42"/>
        <v>0</v>
      </c>
      <c r="F474" s="58">
        <f t="shared" si="45"/>
        <v>0</v>
      </c>
      <c r="G474" s="60">
        <f>IF(AND(C474&lt;&gt;"",SUM(G$32:G473)&lt;E$23),$E$23/$E$28,0)</f>
        <v>0</v>
      </c>
      <c r="H474" s="58">
        <f t="shared" si="46"/>
        <v>0</v>
      </c>
      <c r="I474" s="58">
        <f t="shared" si="48"/>
        <v>0</v>
      </c>
      <c r="J474" s="92" t="str">
        <f t="shared" si="47"/>
        <v>2058–2059</v>
      </c>
      <c r="K474" s="92"/>
      <c r="L474" s="103"/>
      <c r="M474" s="92"/>
      <c r="N474" s="101"/>
      <c r="O474" s="93"/>
      <c r="Q474" s="61"/>
    </row>
    <row r="475" spans="1:17" s="55" customFormat="1" ht="20.25" customHeight="1" x14ac:dyDescent="0.2">
      <c r="A475" s="56">
        <v>58227</v>
      </c>
      <c r="B475" s="57">
        <f t="shared" si="43"/>
        <v>0</v>
      </c>
      <c r="C475" s="150"/>
      <c r="D475" s="58">
        <f t="shared" si="44"/>
        <v>0</v>
      </c>
      <c r="E475" s="59">
        <f t="shared" si="42"/>
        <v>0</v>
      </c>
      <c r="F475" s="58">
        <f t="shared" si="45"/>
        <v>0</v>
      </c>
      <c r="G475" s="60">
        <f>IF(AND(C475&lt;&gt;"",SUM(G$32:G474)&lt;E$23),$E$23/$E$28,0)</f>
        <v>0</v>
      </c>
      <c r="H475" s="58">
        <f t="shared" si="46"/>
        <v>0</v>
      </c>
      <c r="I475" s="58">
        <f t="shared" si="48"/>
        <v>0</v>
      </c>
      <c r="J475" s="92" t="str">
        <f t="shared" si="47"/>
        <v>2058–2059</v>
      </c>
      <c r="K475" s="92"/>
      <c r="L475" s="103"/>
      <c r="M475" s="92"/>
      <c r="N475" s="101"/>
      <c r="O475" s="93"/>
      <c r="Q475" s="61"/>
    </row>
    <row r="476" spans="1:17" s="55" customFormat="1" ht="20.25" customHeight="1" x14ac:dyDescent="0.2">
      <c r="A476" s="56">
        <v>58257</v>
      </c>
      <c r="B476" s="57">
        <f t="shared" si="43"/>
        <v>0</v>
      </c>
      <c r="C476" s="150"/>
      <c r="D476" s="58">
        <f t="shared" si="44"/>
        <v>0</v>
      </c>
      <c r="E476" s="59">
        <f t="shared" si="42"/>
        <v>0</v>
      </c>
      <c r="F476" s="58">
        <f t="shared" si="45"/>
        <v>0</v>
      </c>
      <c r="G476" s="60">
        <f>IF(AND(C476&lt;&gt;"",SUM(G$32:G475)&lt;E$23),$E$23/$E$28,0)</f>
        <v>0</v>
      </c>
      <c r="H476" s="58">
        <f t="shared" si="46"/>
        <v>0</v>
      </c>
      <c r="I476" s="58">
        <f t="shared" si="48"/>
        <v>0</v>
      </c>
      <c r="J476" s="92" t="str">
        <f t="shared" si="47"/>
        <v>2059–2060</v>
      </c>
      <c r="K476" s="92"/>
      <c r="L476" s="103"/>
      <c r="M476" s="92"/>
      <c r="N476" s="101"/>
      <c r="O476" s="93"/>
      <c r="Q476" s="61"/>
    </row>
    <row r="477" spans="1:17" s="55" customFormat="1" ht="20.25" customHeight="1" x14ac:dyDescent="0.2">
      <c r="A477" s="56">
        <v>58288</v>
      </c>
      <c r="B477" s="57">
        <f t="shared" si="43"/>
        <v>0</v>
      </c>
      <c r="C477" s="150"/>
      <c r="D477" s="58">
        <f t="shared" si="44"/>
        <v>0</v>
      </c>
      <c r="E477" s="59">
        <f t="shared" si="42"/>
        <v>0</v>
      </c>
      <c r="F477" s="58">
        <f t="shared" si="45"/>
        <v>0</v>
      </c>
      <c r="G477" s="60">
        <f>IF(AND(C477&lt;&gt;"",SUM(G$32:G476)&lt;E$23),$E$23/$E$28,0)</f>
        <v>0</v>
      </c>
      <c r="H477" s="58">
        <f t="shared" si="46"/>
        <v>0</v>
      </c>
      <c r="I477" s="58">
        <f t="shared" si="48"/>
        <v>0</v>
      </c>
      <c r="J477" s="92" t="str">
        <f t="shared" si="47"/>
        <v>2059–2060</v>
      </c>
      <c r="K477" s="92"/>
      <c r="L477" s="103"/>
      <c r="M477" s="92"/>
      <c r="N477" s="101"/>
      <c r="O477" s="93"/>
      <c r="Q477" s="61"/>
    </row>
    <row r="478" spans="1:17" s="55" customFormat="1" ht="20.25" customHeight="1" x14ac:dyDescent="0.2">
      <c r="A478" s="56">
        <v>58319</v>
      </c>
      <c r="B478" s="57">
        <f t="shared" si="43"/>
        <v>0</v>
      </c>
      <c r="C478" s="150"/>
      <c r="D478" s="58">
        <f t="shared" si="44"/>
        <v>0</v>
      </c>
      <c r="E478" s="59">
        <f t="shared" si="42"/>
        <v>0</v>
      </c>
      <c r="F478" s="58">
        <f t="shared" si="45"/>
        <v>0</v>
      </c>
      <c r="G478" s="60">
        <f>IF(AND(C478&lt;&gt;"",SUM(G$32:G477)&lt;E$23),$E$23/$E$28,0)</f>
        <v>0</v>
      </c>
      <c r="H478" s="58">
        <f t="shared" si="46"/>
        <v>0</v>
      </c>
      <c r="I478" s="58">
        <f t="shared" si="48"/>
        <v>0</v>
      </c>
      <c r="J478" s="92" t="str">
        <f t="shared" si="47"/>
        <v>2059–2060</v>
      </c>
      <c r="K478" s="92"/>
      <c r="L478" s="103"/>
      <c r="M478" s="92"/>
      <c r="N478" s="101"/>
      <c r="O478" s="93"/>
      <c r="Q478" s="61"/>
    </row>
    <row r="479" spans="1:17" s="55" customFormat="1" ht="20.25" customHeight="1" x14ac:dyDescent="0.2">
      <c r="A479" s="56">
        <v>58349</v>
      </c>
      <c r="B479" s="57">
        <f t="shared" si="43"/>
        <v>0</v>
      </c>
      <c r="C479" s="150"/>
      <c r="D479" s="58">
        <f t="shared" si="44"/>
        <v>0</v>
      </c>
      <c r="E479" s="59">
        <f t="shared" si="42"/>
        <v>0</v>
      </c>
      <c r="F479" s="58">
        <f t="shared" si="45"/>
        <v>0</v>
      </c>
      <c r="G479" s="60">
        <f>IF(AND(C479&lt;&gt;"",SUM(G$32:G478)&lt;E$23),$E$23/$E$28,0)</f>
        <v>0</v>
      </c>
      <c r="H479" s="58">
        <f t="shared" si="46"/>
        <v>0</v>
      </c>
      <c r="I479" s="58">
        <f t="shared" si="48"/>
        <v>0</v>
      </c>
      <c r="J479" s="92" t="str">
        <f t="shared" si="47"/>
        <v>2059–2060</v>
      </c>
      <c r="K479" s="92"/>
      <c r="L479" s="103"/>
      <c r="M479" s="92"/>
      <c r="N479" s="101"/>
      <c r="O479" s="93"/>
      <c r="Q479" s="61"/>
    </row>
    <row r="480" spans="1:17" s="55" customFormat="1" ht="20.25" customHeight="1" x14ac:dyDescent="0.2">
      <c r="A480" s="56">
        <v>58380</v>
      </c>
      <c r="B480" s="57">
        <f t="shared" si="43"/>
        <v>0</v>
      </c>
      <c r="C480" s="150"/>
      <c r="D480" s="58">
        <f t="shared" si="44"/>
        <v>0</v>
      </c>
      <c r="E480" s="59">
        <f t="shared" ref="E480:E543" si="49">C480-D480</f>
        <v>0</v>
      </c>
      <c r="F480" s="58">
        <f t="shared" si="45"/>
        <v>0</v>
      </c>
      <c r="G480" s="60">
        <f>IF(AND(C480&lt;&gt;"",SUM(G$32:G479)&lt;E$23),$E$23/$E$28,0)</f>
        <v>0</v>
      </c>
      <c r="H480" s="58">
        <f t="shared" si="46"/>
        <v>0</v>
      </c>
      <c r="I480" s="58">
        <f t="shared" si="48"/>
        <v>0</v>
      </c>
      <c r="J480" s="92" t="str">
        <f t="shared" si="47"/>
        <v>2059–2060</v>
      </c>
      <c r="K480" s="92"/>
      <c r="L480" s="103"/>
      <c r="M480" s="92"/>
      <c r="N480" s="101"/>
      <c r="O480" s="93"/>
      <c r="Q480" s="61"/>
    </row>
    <row r="481" spans="1:17" s="55" customFormat="1" ht="20.25" customHeight="1" x14ac:dyDescent="0.2">
      <c r="A481" s="56">
        <v>58410</v>
      </c>
      <c r="B481" s="57">
        <f t="shared" ref="B481:B544" si="50">IF(C481&gt;0,C481*-1,C481)</f>
        <v>0</v>
      </c>
      <c r="C481" s="150"/>
      <c r="D481" s="58">
        <f t="shared" ref="D481:D544" si="51">IF(C481="",0,IF($E$14="Beginning",IF(C480&lt;&gt;"",$F480*$E$7/12,0),IF(C480&lt;&gt;"",$F480*$E$7/12,$E$21*$E$7/12)))</f>
        <v>0</v>
      </c>
      <c r="E481" s="59">
        <f t="shared" si="49"/>
        <v>0</v>
      </c>
      <c r="F481" s="58">
        <f t="shared" ref="F481:F544" si="52">IF(C481="",0,IF(C480="",$E$21-E481,IF(C481&lt;&gt;"",F480-E481)))</f>
        <v>0</v>
      </c>
      <c r="G481" s="60">
        <f>IF(AND(C481&lt;&gt;"",SUM(G$32:G480)&lt;E$23),$E$23/$E$28,0)</f>
        <v>0</v>
      </c>
      <c r="H481" s="58">
        <f t="shared" ref="H481:H544" si="53">IF(C481&lt;&gt;"",G481+H480,0)</f>
        <v>0</v>
      </c>
      <c r="I481" s="58">
        <f t="shared" si="48"/>
        <v>0</v>
      </c>
      <c r="J481" s="92" t="str">
        <f t="shared" ref="J481:J544" si="54">IF(OR(MONTH(A481)=1,MONTH(A481)=2,MONTH(A481)=3,MONTH(A481)=4,MONTH(A481)=5,MONTH(A481)=6),YEAR(A481)-1&amp;"–"&amp;YEAR(A481),YEAR(A481)&amp;"–"&amp;YEAR(A481)+1)</f>
        <v>2059–2060</v>
      </c>
      <c r="K481" s="92"/>
      <c r="L481" s="103"/>
      <c r="M481" s="92"/>
      <c r="N481" s="101"/>
      <c r="O481" s="93"/>
      <c r="Q481" s="61"/>
    </row>
    <row r="482" spans="1:17" s="55" customFormat="1" ht="20.25" customHeight="1" x14ac:dyDescent="0.2">
      <c r="A482" s="56">
        <v>58441</v>
      </c>
      <c r="B482" s="57">
        <f t="shared" si="50"/>
        <v>0</v>
      </c>
      <c r="C482" s="150"/>
      <c r="D482" s="58">
        <f t="shared" si="51"/>
        <v>0</v>
      </c>
      <c r="E482" s="59">
        <f t="shared" si="49"/>
        <v>0</v>
      </c>
      <c r="F482" s="58">
        <f t="shared" si="52"/>
        <v>0</v>
      </c>
      <c r="G482" s="60">
        <f>IF(AND(C482&lt;&gt;"",SUM(G$32:G481)&lt;E$23),$E$23/$E$28,0)</f>
        <v>0</v>
      </c>
      <c r="H482" s="58">
        <f t="shared" si="53"/>
        <v>0</v>
      </c>
      <c r="I482" s="58">
        <f t="shared" si="48"/>
        <v>0</v>
      </c>
      <c r="J482" s="92" t="str">
        <f t="shared" si="54"/>
        <v>2059–2060</v>
      </c>
      <c r="K482" s="92"/>
      <c r="L482" s="103"/>
      <c r="M482" s="92"/>
      <c r="N482" s="101"/>
      <c r="O482" s="93"/>
      <c r="Q482" s="61"/>
    </row>
    <row r="483" spans="1:17" s="55" customFormat="1" ht="20.25" customHeight="1" x14ac:dyDescent="0.2">
      <c r="A483" s="56">
        <v>58472</v>
      </c>
      <c r="B483" s="57">
        <f t="shared" si="50"/>
        <v>0</v>
      </c>
      <c r="C483" s="150"/>
      <c r="D483" s="58">
        <f t="shared" si="51"/>
        <v>0</v>
      </c>
      <c r="E483" s="59">
        <f t="shared" si="49"/>
        <v>0</v>
      </c>
      <c r="F483" s="58">
        <f t="shared" si="52"/>
        <v>0</v>
      </c>
      <c r="G483" s="60">
        <f>IF(AND(C483&lt;&gt;"",SUM(G$32:G482)&lt;E$23),$E$23/$E$28,0)</f>
        <v>0</v>
      </c>
      <c r="H483" s="58">
        <f t="shared" si="53"/>
        <v>0</v>
      </c>
      <c r="I483" s="58">
        <f t="shared" ref="I483:I546" si="55">IF(C483&lt;&gt;"",$E$23-H483,0)</f>
        <v>0</v>
      </c>
      <c r="J483" s="92" t="str">
        <f t="shared" si="54"/>
        <v>2059–2060</v>
      </c>
      <c r="K483" s="92"/>
      <c r="L483" s="103"/>
      <c r="M483" s="92"/>
      <c r="N483" s="101"/>
      <c r="O483" s="93"/>
      <c r="Q483" s="61"/>
    </row>
    <row r="484" spans="1:17" s="55" customFormat="1" ht="20.25" customHeight="1" x14ac:dyDescent="0.2">
      <c r="A484" s="56">
        <v>58501</v>
      </c>
      <c r="B484" s="57">
        <f t="shared" si="50"/>
        <v>0</v>
      </c>
      <c r="C484" s="150"/>
      <c r="D484" s="58">
        <f t="shared" si="51"/>
        <v>0</v>
      </c>
      <c r="E484" s="59">
        <f t="shared" si="49"/>
        <v>0</v>
      </c>
      <c r="F484" s="58">
        <f t="shared" si="52"/>
        <v>0</v>
      </c>
      <c r="G484" s="60">
        <f>IF(AND(C484&lt;&gt;"",SUM(G$32:G483)&lt;E$23),$E$23/$E$28,0)</f>
        <v>0</v>
      </c>
      <c r="H484" s="58">
        <f t="shared" si="53"/>
        <v>0</v>
      </c>
      <c r="I484" s="58">
        <f t="shared" si="55"/>
        <v>0</v>
      </c>
      <c r="J484" s="92" t="str">
        <f t="shared" si="54"/>
        <v>2059–2060</v>
      </c>
      <c r="K484" s="92"/>
      <c r="L484" s="103"/>
      <c r="M484" s="92"/>
      <c r="N484" s="101"/>
      <c r="O484" s="93"/>
      <c r="Q484" s="61"/>
    </row>
    <row r="485" spans="1:17" s="55" customFormat="1" ht="20.25" customHeight="1" x14ac:dyDescent="0.2">
      <c r="A485" s="56">
        <v>58532</v>
      </c>
      <c r="B485" s="57">
        <f t="shared" si="50"/>
        <v>0</v>
      </c>
      <c r="C485" s="150"/>
      <c r="D485" s="58">
        <f t="shared" si="51"/>
        <v>0</v>
      </c>
      <c r="E485" s="59">
        <f t="shared" si="49"/>
        <v>0</v>
      </c>
      <c r="F485" s="58">
        <f t="shared" si="52"/>
        <v>0</v>
      </c>
      <c r="G485" s="60">
        <f>IF(AND(C485&lt;&gt;"",SUM(G$32:G484)&lt;E$23),$E$23/$E$28,0)</f>
        <v>0</v>
      </c>
      <c r="H485" s="58">
        <f t="shared" si="53"/>
        <v>0</v>
      </c>
      <c r="I485" s="58">
        <f t="shared" si="55"/>
        <v>0</v>
      </c>
      <c r="J485" s="92" t="str">
        <f t="shared" si="54"/>
        <v>2059–2060</v>
      </c>
      <c r="K485" s="92"/>
      <c r="L485" s="103"/>
      <c r="M485" s="92"/>
      <c r="N485" s="101"/>
      <c r="O485" s="93"/>
      <c r="Q485" s="61"/>
    </row>
    <row r="486" spans="1:17" s="55" customFormat="1" ht="20.25" customHeight="1" x14ac:dyDescent="0.2">
      <c r="A486" s="56">
        <v>58562</v>
      </c>
      <c r="B486" s="57">
        <f t="shared" si="50"/>
        <v>0</v>
      </c>
      <c r="C486" s="150"/>
      <c r="D486" s="58">
        <f t="shared" si="51"/>
        <v>0</v>
      </c>
      <c r="E486" s="59">
        <f t="shared" si="49"/>
        <v>0</v>
      </c>
      <c r="F486" s="58">
        <f t="shared" si="52"/>
        <v>0</v>
      </c>
      <c r="G486" s="60">
        <f>IF(AND(C486&lt;&gt;"",SUM(G$32:G485)&lt;E$23),$E$23/$E$28,0)</f>
        <v>0</v>
      </c>
      <c r="H486" s="58">
        <f t="shared" si="53"/>
        <v>0</v>
      </c>
      <c r="I486" s="58">
        <f t="shared" si="55"/>
        <v>0</v>
      </c>
      <c r="J486" s="92" t="str">
        <f t="shared" si="54"/>
        <v>2059–2060</v>
      </c>
      <c r="K486" s="92"/>
      <c r="L486" s="103"/>
      <c r="M486" s="92"/>
      <c r="N486" s="101"/>
      <c r="O486" s="93"/>
      <c r="Q486" s="61"/>
    </row>
    <row r="487" spans="1:17" s="55" customFormat="1" ht="20.25" customHeight="1" x14ac:dyDescent="0.2">
      <c r="A487" s="56">
        <v>58593</v>
      </c>
      <c r="B487" s="57">
        <f t="shared" si="50"/>
        <v>0</v>
      </c>
      <c r="C487" s="150"/>
      <c r="D487" s="58">
        <f t="shared" si="51"/>
        <v>0</v>
      </c>
      <c r="E487" s="59">
        <f t="shared" si="49"/>
        <v>0</v>
      </c>
      <c r="F487" s="58">
        <f t="shared" si="52"/>
        <v>0</v>
      </c>
      <c r="G487" s="60">
        <f>IF(AND(C487&lt;&gt;"",SUM(G$32:G486)&lt;E$23),$E$23/$E$28,0)</f>
        <v>0</v>
      </c>
      <c r="H487" s="58">
        <f t="shared" si="53"/>
        <v>0</v>
      </c>
      <c r="I487" s="58">
        <f t="shared" si="55"/>
        <v>0</v>
      </c>
      <c r="J487" s="92" t="str">
        <f t="shared" si="54"/>
        <v>2059–2060</v>
      </c>
      <c r="K487" s="92"/>
      <c r="L487" s="103"/>
      <c r="M487" s="92"/>
      <c r="N487" s="101"/>
      <c r="O487" s="93"/>
      <c r="Q487" s="61"/>
    </row>
    <row r="488" spans="1:17" s="55" customFormat="1" ht="20.25" customHeight="1" x14ac:dyDescent="0.2">
      <c r="A488" s="56">
        <v>58623</v>
      </c>
      <c r="B488" s="57">
        <f t="shared" si="50"/>
        <v>0</v>
      </c>
      <c r="C488" s="150"/>
      <c r="D488" s="58">
        <f t="shared" si="51"/>
        <v>0</v>
      </c>
      <c r="E488" s="59">
        <f t="shared" si="49"/>
        <v>0</v>
      </c>
      <c r="F488" s="58">
        <f t="shared" si="52"/>
        <v>0</v>
      </c>
      <c r="G488" s="60">
        <f>IF(AND(C488&lt;&gt;"",SUM(G$32:G487)&lt;E$23),$E$23/$E$28,0)</f>
        <v>0</v>
      </c>
      <c r="H488" s="58">
        <f t="shared" si="53"/>
        <v>0</v>
      </c>
      <c r="I488" s="58">
        <f t="shared" si="55"/>
        <v>0</v>
      </c>
      <c r="J488" s="92" t="str">
        <f t="shared" si="54"/>
        <v>2060–2061</v>
      </c>
      <c r="K488" s="92"/>
      <c r="L488" s="103"/>
      <c r="M488" s="92"/>
      <c r="N488" s="101"/>
      <c r="O488" s="93"/>
      <c r="Q488" s="61"/>
    </row>
    <row r="489" spans="1:17" s="55" customFormat="1" ht="20.25" customHeight="1" x14ac:dyDescent="0.2">
      <c r="A489" s="56">
        <v>58654</v>
      </c>
      <c r="B489" s="57">
        <f t="shared" si="50"/>
        <v>0</v>
      </c>
      <c r="C489" s="150"/>
      <c r="D489" s="58">
        <f t="shared" si="51"/>
        <v>0</v>
      </c>
      <c r="E489" s="59">
        <f t="shared" si="49"/>
        <v>0</v>
      </c>
      <c r="F489" s="58">
        <f t="shared" si="52"/>
        <v>0</v>
      </c>
      <c r="G489" s="60">
        <f>IF(AND(C489&lt;&gt;"",SUM(G$32:G488)&lt;E$23),$E$23/$E$28,0)</f>
        <v>0</v>
      </c>
      <c r="H489" s="58">
        <f t="shared" si="53"/>
        <v>0</v>
      </c>
      <c r="I489" s="58">
        <f t="shared" si="55"/>
        <v>0</v>
      </c>
      <c r="J489" s="92" t="str">
        <f t="shared" si="54"/>
        <v>2060–2061</v>
      </c>
      <c r="K489" s="92"/>
      <c r="L489" s="103"/>
      <c r="M489" s="92"/>
      <c r="N489" s="101"/>
      <c r="O489" s="93"/>
      <c r="Q489" s="61"/>
    </row>
    <row r="490" spans="1:17" s="55" customFormat="1" ht="20.25" customHeight="1" x14ac:dyDescent="0.2">
      <c r="A490" s="56">
        <v>58685</v>
      </c>
      <c r="B490" s="57">
        <f t="shared" si="50"/>
        <v>0</v>
      </c>
      <c r="C490" s="150"/>
      <c r="D490" s="58">
        <f t="shared" si="51"/>
        <v>0</v>
      </c>
      <c r="E490" s="59">
        <f t="shared" si="49"/>
        <v>0</v>
      </c>
      <c r="F490" s="58">
        <f t="shared" si="52"/>
        <v>0</v>
      </c>
      <c r="G490" s="60">
        <f>IF(AND(C490&lt;&gt;"",SUM(G$32:G489)&lt;E$23),$E$23/$E$28,0)</f>
        <v>0</v>
      </c>
      <c r="H490" s="58">
        <f t="shared" si="53"/>
        <v>0</v>
      </c>
      <c r="I490" s="58">
        <f t="shared" si="55"/>
        <v>0</v>
      </c>
      <c r="J490" s="92" t="str">
        <f t="shared" si="54"/>
        <v>2060–2061</v>
      </c>
      <c r="K490" s="92"/>
      <c r="L490" s="103"/>
      <c r="M490" s="92"/>
      <c r="N490" s="101"/>
      <c r="O490" s="93"/>
      <c r="Q490" s="61"/>
    </row>
    <row r="491" spans="1:17" s="55" customFormat="1" ht="20.25" customHeight="1" x14ac:dyDescent="0.2">
      <c r="A491" s="56">
        <v>58715</v>
      </c>
      <c r="B491" s="57">
        <f t="shared" si="50"/>
        <v>0</v>
      </c>
      <c r="C491" s="150"/>
      <c r="D491" s="58">
        <f t="shared" si="51"/>
        <v>0</v>
      </c>
      <c r="E491" s="59">
        <f t="shared" si="49"/>
        <v>0</v>
      </c>
      <c r="F491" s="58">
        <f t="shared" si="52"/>
        <v>0</v>
      </c>
      <c r="G491" s="60">
        <f>IF(AND(C491&lt;&gt;"",SUM(G$32:G490)&lt;E$23),$E$23/$E$28,0)</f>
        <v>0</v>
      </c>
      <c r="H491" s="58">
        <f t="shared" si="53"/>
        <v>0</v>
      </c>
      <c r="I491" s="58">
        <f t="shared" si="55"/>
        <v>0</v>
      </c>
      <c r="J491" s="92" t="str">
        <f t="shared" si="54"/>
        <v>2060–2061</v>
      </c>
      <c r="K491" s="92"/>
      <c r="L491" s="103"/>
      <c r="M491" s="92"/>
      <c r="N491" s="101"/>
      <c r="O491" s="93"/>
      <c r="Q491" s="61"/>
    </row>
    <row r="492" spans="1:17" s="55" customFormat="1" ht="20.25" customHeight="1" x14ac:dyDescent="0.2">
      <c r="A492" s="56">
        <v>58746</v>
      </c>
      <c r="B492" s="57">
        <f t="shared" si="50"/>
        <v>0</v>
      </c>
      <c r="C492" s="150"/>
      <c r="D492" s="58">
        <f t="shared" si="51"/>
        <v>0</v>
      </c>
      <c r="E492" s="59">
        <f t="shared" si="49"/>
        <v>0</v>
      </c>
      <c r="F492" s="58">
        <f t="shared" si="52"/>
        <v>0</v>
      </c>
      <c r="G492" s="60">
        <f>IF(AND(C492&lt;&gt;"",SUM(G$32:G491)&lt;E$23),$E$23/$E$28,0)</f>
        <v>0</v>
      </c>
      <c r="H492" s="58">
        <f t="shared" si="53"/>
        <v>0</v>
      </c>
      <c r="I492" s="58">
        <f t="shared" si="55"/>
        <v>0</v>
      </c>
      <c r="J492" s="92" t="str">
        <f t="shared" si="54"/>
        <v>2060–2061</v>
      </c>
      <c r="K492" s="92"/>
      <c r="L492" s="103"/>
      <c r="M492" s="92"/>
      <c r="N492" s="101"/>
      <c r="O492" s="93"/>
      <c r="Q492" s="61"/>
    </row>
    <row r="493" spans="1:17" s="55" customFormat="1" ht="20.25" customHeight="1" x14ac:dyDescent="0.2">
      <c r="A493" s="56">
        <v>58776</v>
      </c>
      <c r="B493" s="57">
        <f t="shared" si="50"/>
        <v>0</v>
      </c>
      <c r="C493" s="150"/>
      <c r="D493" s="58">
        <f t="shared" si="51"/>
        <v>0</v>
      </c>
      <c r="E493" s="59">
        <f t="shared" si="49"/>
        <v>0</v>
      </c>
      <c r="F493" s="58">
        <f t="shared" si="52"/>
        <v>0</v>
      </c>
      <c r="G493" s="60">
        <f>IF(AND(C493&lt;&gt;"",SUM(G$32:G492)&lt;E$23),$E$23/$E$28,0)</f>
        <v>0</v>
      </c>
      <c r="H493" s="58">
        <f t="shared" si="53"/>
        <v>0</v>
      </c>
      <c r="I493" s="58">
        <f t="shared" si="55"/>
        <v>0</v>
      </c>
      <c r="J493" s="92" t="str">
        <f t="shared" si="54"/>
        <v>2060–2061</v>
      </c>
      <c r="K493" s="92"/>
      <c r="L493" s="103"/>
      <c r="M493" s="92"/>
      <c r="N493" s="101"/>
      <c r="O493" s="93"/>
      <c r="Q493" s="61"/>
    </row>
    <row r="494" spans="1:17" s="55" customFormat="1" ht="20.25" customHeight="1" x14ac:dyDescent="0.2">
      <c r="A494" s="56">
        <v>58807</v>
      </c>
      <c r="B494" s="57">
        <f t="shared" si="50"/>
        <v>0</v>
      </c>
      <c r="C494" s="150"/>
      <c r="D494" s="58">
        <f t="shared" si="51"/>
        <v>0</v>
      </c>
      <c r="E494" s="59">
        <f t="shared" si="49"/>
        <v>0</v>
      </c>
      <c r="F494" s="58">
        <f t="shared" si="52"/>
        <v>0</v>
      </c>
      <c r="G494" s="60">
        <f>IF(AND(C494&lt;&gt;"",SUM(G$32:G493)&lt;E$23),$E$23/$E$28,0)</f>
        <v>0</v>
      </c>
      <c r="H494" s="58">
        <f t="shared" si="53"/>
        <v>0</v>
      </c>
      <c r="I494" s="58">
        <f t="shared" si="55"/>
        <v>0</v>
      </c>
      <c r="J494" s="92" t="str">
        <f t="shared" si="54"/>
        <v>2060–2061</v>
      </c>
      <c r="K494" s="92"/>
      <c r="L494" s="103"/>
      <c r="M494" s="92"/>
      <c r="N494" s="101"/>
      <c r="O494" s="93"/>
      <c r="Q494" s="61"/>
    </row>
    <row r="495" spans="1:17" s="55" customFormat="1" ht="20.25" customHeight="1" x14ac:dyDescent="0.2">
      <c r="A495" s="56">
        <v>58838</v>
      </c>
      <c r="B495" s="57">
        <f t="shared" si="50"/>
        <v>0</v>
      </c>
      <c r="C495" s="150"/>
      <c r="D495" s="58">
        <f t="shared" si="51"/>
        <v>0</v>
      </c>
      <c r="E495" s="59">
        <f t="shared" si="49"/>
        <v>0</v>
      </c>
      <c r="F495" s="58">
        <f t="shared" si="52"/>
        <v>0</v>
      </c>
      <c r="G495" s="60">
        <f>IF(AND(C495&lt;&gt;"",SUM(G$32:G494)&lt;E$23),$E$23/$E$28,0)</f>
        <v>0</v>
      </c>
      <c r="H495" s="58">
        <f t="shared" si="53"/>
        <v>0</v>
      </c>
      <c r="I495" s="58">
        <f t="shared" si="55"/>
        <v>0</v>
      </c>
      <c r="J495" s="92" t="str">
        <f t="shared" si="54"/>
        <v>2060–2061</v>
      </c>
      <c r="K495" s="92"/>
      <c r="L495" s="103"/>
      <c r="M495" s="92"/>
      <c r="N495" s="101"/>
      <c r="O495" s="93"/>
      <c r="Q495" s="61"/>
    </row>
    <row r="496" spans="1:17" s="55" customFormat="1" ht="20.25" customHeight="1" x14ac:dyDescent="0.2">
      <c r="A496" s="56">
        <v>58866</v>
      </c>
      <c r="B496" s="57">
        <f t="shared" si="50"/>
        <v>0</v>
      </c>
      <c r="C496" s="150"/>
      <c r="D496" s="58">
        <f t="shared" si="51"/>
        <v>0</v>
      </c>
      <c r="E496" s="59">
        <f t="shared" si="49"/>
        <v>0</v>
      </c>
      <c r="F496" s="58">
        <f t="shared" si="52"/>
        <v>0</v>
      </c>
      <c r="G496" s="60">
        <f>IF(AND(C496&lt;&gt;"",SUM(G$32:G495)&lt;E$23),$E$23/$E$28,0)</f>
        <v>0</v>
      </c>
      <c r="H496" s="58">
        <f t="shared" si="53"/>
        <v>0</v>
      </c>
      <c r="I496" s="58">
        <f t="shared" si="55"/>
        <v>0</v>
      </c>
      <c r="J496" s="92" t="str">
        <f t="shared" si="54"/>
        <v>2060–2061</v>
      </c>
      <c r="K496" s="92"/>
      <c r="L496" s="103"/>
      <c r="M496" s="92"/>
      <c r="N496" s="101"/>
      <c r="O496" s="93"/>
      <c r="Q496" s="61"/>
    </row>
    <row r="497" spans="1:17" s="55" customFormat="1" ht="20.25" customHeight="1" x14ac:dyDescent="0.2">
      <c r="A497" s="56">
        <v>58897</v>
      </c>
      <c r="B497" s="57">
        <f t="shared" si="50"/>
        <v>0</v>
      </c>
      <c r="C497" s="150"/>
      <c r="D497" s="58">
        <f t="shared" si="51"/>
        <v>0</v>
      </c>
      <c r="E497" s="59">
        <f t="shared" si="49"/>
        <v>0</v>
      </c>
      <c r="F497" s="58">
        <f t="shared" si="52"/>
        <v>0</v>
      </c>
      <c r="G497" s="60">
        <f>IF(AND(C497&lt;&gt;"",SUM(G$32:G496)&lt;E$23),$E$23/$E$28,0)</f>
        <v>0</v>
      </c>
      <c r="H497" s="58">
        <f t="shared" si="53"/>
        <v>0</v>
      </c>
      <c r="I497" s="58">
        <f t="shared" si="55"/>
        <v>0</v>
      </c>
      <c r="J497" s="92" t="str">
        <f t="shared" si="54"/>
        <v>2060–2061</v>
      </c>
      <c r="K497" s="92"/>
      <c r="L497" s="103"/>
      <c r="M497" s="92"/>
      <c r="N497" s="101"/>
      <c r="O497" s="93"/>
      <c r="Q497" s="61"/>
    </row>
    <row r="498" spans="1:17" s="55" customFormat="1" ht="20.25" customHeight="1" x14ac:dyDescent="0.2">
      <c r="A498" s="56">
        <v>58927</v>
      </c>
      <c r="B498" s="57">
        <f t="shared" si="50"/>
        <v>0</v>
      </c>
      <c r="C498" s="150"/>
      <c r="D498" s="58">
        <f t="shared" si="51"/>
        <v>0</v>
      </c>
      <c r="E498" s="59">
        <f t="shared" si="49"/>
        <v>0</v>
      </c>
      <c r="F498" s="58">
        <f t="shared" si="52"/>
        <v>0</v>
      </c>
      <c r="G498" s="60">
        <f>IF(AND(C498&lt;&gt;"",SUM(G$32:G497)&lt;E$23),$E$23/$E$28,0)</f>
        <v>0</v>
      </c>
      <c r="H498" s="58">
        <f t="shared" si="53"/>
        <v>0</v>
      </c>
      <c r="I498" s="58">
        <f t="shared" si="55"/>
        <v>0</v>
      </c>
      <c r="J498" s="92" t="str">
        <f t="shared" si="54"/>
        <v>2060–2061</v>
      </c>
      <c r="K498" s="92"/>
      <c r="L498" s="103"/>
      <c r="M498" s="92"/>
      <c r="N498" s="101"/>
      <c r="O498" s="93"/>
      <c r="Q498" s="61"/>
    </row>
    <row r="499" spans="1:17" s="55" customFormat="1" ht="20.25" customHeight="1" x14ac:dyDescent="0.2">
      <c r="A499" s="56">
        <v>58958</v>
      </c>
      <c r="B499" s="57">
        <f t="shared" si="50"/>
        <v>0</v>
      </c>
      <c r="C499" s="150"/>
      <c r="D499" s="58">
        <f t="shared" si="51"/>
        <v>0</v>
      </c>
      <c r="E499" s="59">
        <f t="shared" si="49"/>
        <v>0</v>
      </c>
      <c r="F499" s="58">
        <f t="shared" si="52"/>
        <v>0</v>
      </c>
      <c r="G499" s="60">
        <f>IF(AND(C499&lt;&gt;"",SUM(G$32:G498)&lt;E$23),$E$23/$E$28,0)</f>
        <v>0</v>
      </c>
      <c r="H499" s="58">
        <f t="shared" si="53"/>
        <v>0</v>
      </c>
      <c r="I499" s="58">
        <f t="shared" si="55"/>
        <v>0</v>
      </c>
      <c r="J499" s="92" t="str">
        <f t="shared" si="54"/>
        <v>2060–2061</v>
      </c>
      <c r="K499" s="92"/>
      <c r="L499" s="103"/>
      <c r="M499" s="92"/>
      <c r="N499" s="101"/>
      <c r="O499" s="93"/>
      <c r="Q499" s="61"/>
    </row>
    <row r="500" spans="1:17" s="55" customFormat="1" ht="20.25" customHeight="1" x14ac:dyDescent="0.2">
      <c r="A500" s="56">
        <v>58988</v>
      </c>
      <c r="B500" s="57">
        <f t="shared" si="50"/>
        <v>0</v>
      </c>
      <c r="C500" s="150"/>
      <c r="D500" s="58">
        <f t="shared" si="51"/>
        <v>0</v>
      </c>
      <c r="E500" s="59">
        <f t="shared" si="49"/>
        <v>0</v>
      </c>
      <c r="F500" s="58">
        <f t="shared" si="52"/>
        <v>0</v>
      </c>
      <c r="G500" s="60">
        <f>IF(AND(C500&lt;&gt;"",SUM(G$32:G499)&lt;E$23),$E$23/$E$28,0)</f>
        <v>0</v>
      </c>
      <c r="H500" s="58">
        <f t="shared" si="53"/>
        <v>0</v>
      </c>
      <c r="I500" s="58">
        <f t="shared" si="55"/>
        <v>0</v>
      </c>
      <c r="J500" s="92" t="str">
        <f t="shared" si="54"/>
        <v>2061–2062</v>
      </c>
      <c r="K500" s="92"/>
      <c r="L500" s="103"/>
      <c r="M500" s="92"/>
      <c r="N500" s="101"/>
      <c r="O500" s="93"/>
      <c r="Q500" s="61"/>
    </row>
    <row r="501" spans="1:17" s="55" customFormat="1" ht="20.25" customHeight="1" x14ac:dyDescent="0.2">
      <c r="A501" s="56">
        <v>59019</v>
      </c>
      <c r="B501" s="57">
        <f t="shared" si="50"/>
        <v>0</v>
      </c>
      <c r="C501" s="150"/>
      <c r="D501" s="58">
        <f t="shared" si="51"/>
        <v>0</v>
      </c>
      <c r="E501" s="59">
        <f t="shared" si="49"/>
        <v>0</v>
      </c>
      <c r="F501" s="58">
        <f t="shared" si="52"/>
        <v>0</v>
      </c>
      <c r="G501" s="60">
        <f>IF(AND(C501&lt;&gt;"",SUM(G$32:G500)&lt;E$23),$E$23/$E$28,0)</f>
        <v>0</v>
      </c>
      <c r="H501" s="58">
        <f t="shared" si="53"/>
        <v>0</v>
      </c>
      <c r="I501" s="58">
        <f t="shared" si="55"/>
        <v>0</v>
      </c>
      <c r="J501" s="92" t="str">
        <f t="shared" si="54"/>
        <v>2061–2062</v>
      </c>
      <c r="K501" s="92"/>
      <c r="L501" s="103"/>
      <c r="M501" s="92"/>
      <c r="N501" s="101"/>
      <c r="O501" s="93"/>
      <c r="Q501" s="61"/>
    </row>
    <row r="502" spans="1:17" s="55" customFormat="1" ht="20.25" customHeight="1" x14ac:dyDescent="0.2">
      <c r="A502" s="56">
        <v>59050</v>
      </c>
      <c r="B502" s="57">
        <f t="shared" si="50"/>
        <v>0</v>
      </c>
      <c r="C502" s="150"/>
      <c r="D502" s="58">
        <f t="shared" si="51"/>
        <v>0</v>
      </c>
      <c r="E502" s="59">
        <f t="shared" si="49"/>
        <v>0</v>
      </c>
      <c r="F502" s="58">
        <f t="shared" si="52"/>
        <v>0</v>
      </c>
      <c r="G502" s="60">
        <f>IF(AND(C502&lt;&gt;"",SUM(G$32:G501)&lt;E$23),$E$23/$E$28,0)</f>
        <v>0</v>
      </c>
      <c r="H502" s="58">
        <f t="shared" si="53"/>
        <v>0</v>
      </c>
      <c r="I502" s="58">
        <f t="shared" si="55"/>
        <v>0</v>
      </c>
      <c r="J502" s="92" t="str">
        <f t="shared" si="54"/>
        <v>2061–2062</v>
      </c>
      <c r="K502" s="92"/>
      <c r="L502" s="103"/>
      <c r="M502" s="92"/>
      <c r="N502" s="101"/>
      <c r="O502" s="93"/>
      <c r="Q502" s="61"/>
    </row>
    <row r="503" spans="1:17" s="55" customFormat="1" ht="20.25" customHeight="1" x14ac:dyDescent="0.2">
      <c r="A503" s="56">
        <v>59080</v>
      </c>
      <c r="B503" s="57">
        <f t="shared" si="50"/>
        <v>0</v>
      </c>
      <c r="C503" s="150"/>
      <c r="D503" s="58">
        <f t="shared" si="51"/>
        <v>0</v>
      </c>
      <c r="E503" s="59">
        <f t="shared" si="49"/>
        <v>0</v>
      </c>
      <c r="F503" s="58">
        <f t="shared" si="52"/>
        <v>0</v>
      </c>
      <c r="G503" s="60">
        <f>IF(AND(C503&lt;&gt;"",SUM(G$32:G502)&lt;E$23),$E$23/$E$28,0)</f>
        <v>0</v>
      </c>
      <c r="H503" s="58">
        <f t="shared" si="53"/>
        <v>0</v>
      </c>
      <c r="I503" s="58">
        <f t="shared" si="55"/>
        <v>0</v>
      </c>
      <c r="J503" s="92" t="str">
        <f t="shared" si="54"/>
        <v>2061–2062</v>
      </c>
      <c r="K503" s="92"/>
      <c r="L503" s="103"/>
      <c r="M503" s="92"/>
      <c r="N503" s="101"/>
      <c r="O503" s="93"/>
      <c r="Q503" s="61"/>
    </row>
    <row r="504" spans="1:17" s="55" customFormat="1" ht="20.25" customHeight="1" x14ac:dyDescent="0.2">
      <c r="A504" s="56">
        <v>59111</v>
      </c>
      <c r="B504" s="57">
        <f t="shared" si="50"/>
        <v>0</v>
      </c>
      <c r="C504" s="150"/>
      <c r="D504" s="58">
        <f t="shared" si="51"/>
        <v>0</v>
      </c>
      <c r="E504" s="59">
        <f t="shared" si="49"/>
        <v>0</v>
      </c>
      <c r="F504" s="58">
        <f t="shared" si="52"/>
        <v>0</v>
      </c>
      <c r="G504" s="60">
        <f>IF(AND(C504&lt;&gt;"",SUM(G$32:G503)&lt;E$23),$E$23/$E$28,0)</f>
        <v>0</v>
      </c>
      <c r="H504" s="58">
        <f t="shared" si="53"/>
        <v>0</v>
      </c>
      <c r="I504" s="58">
        <f t="shared" si="55"/>
        <v>0</v>
      </c>
      <c r="J504" s="92" t="str">
        <f t="shared" si="54"/>
        <v>2061–2062</v>
      </c>
      <c r="K504" s="92"/>
      <c r="L504" s="103"/>
      <c r="M504" s="92"/>
      <c r="N504" s="101"/>
      <c r="O504" s="93"/>
      <c r="Q504" s="61"/>
    </row>
    <row r="505" spans="1:17" s="55" customFormat="1" ht="20.25" customHeight="1" x14ac:dyDescent="0.2">
      <c r="A505" s="56">
        <v>59141</v>
      </c>
      <c r="B505" s="57">
        <f t="shared" si="50"/>
        <v>0</v>
      </c>
      <c r="C505" s="150"/>
      <c r="D505" s="58">
        <f t="shared" si="51"/>
        <v>0</v>
      </c>
      <c r="E505" s="59">
        <f t="shared" si="49"/>
        <v>0</v>
      </c>
      <c r="F505" s="58">
        <f t="shared" si="52"/>
        <v>0</v>
      </c>
      <c r="G505" s="60">
        <f>IF(AND(C505&lt;&gt;"",SUM(G$32:G504)&lt;E$23),$E$23/$E$28,0)</f>
        <v>0</v>
      </c>
      <c r="H505" s="58">
        <f t="shared" si="53"/>
        <v>0</v>
      </c>
      <c r="I505" s="58">
        <f t="shared" si="55"/>
        <v>0</v>
      </c>
      <c r="J505" s="92" t="str">
        <f t="shared" si="54"/>
        <v>2061–2062</v>
      </c>
      <c r="K505" s="92"/>
      <c r="L505" s="103"/>
      <c r="M505" s="92"/>
      <c r="N505" s="101"/>
      <c r="O505" s="93"/>
      <c r="Q505" s="61"/>
    </row>
    <row r="506" spans="1:17" s="55" customFormat="1" ht="20.25" customHeight="1" x14ac:dyDescent="0.2">
      <c r="A506" s="56">
        <v>59172</v>
      </c>
      <c r="B506" s="57">
        <f t="shared" si="50"/>
        <v>0</v>
      </c>
      <c r="C506" s="150"/>
      <c r="D506" s="58">
        <f t="shared" si="51"/>
        <v>0</v>
      </c>
      <c r="E506" s="59">
        <f t="shared" si="49"/>
        <v>0</v>
      </c>
      <c r="F506" s="58">
        <f t="shared" si="52"/>
        <v>0</v>
      </c>
      <c r="G506" s="60">
        <f>IF(AND(C506&lt;&gt;"",SUM(G$32:G505)&lt;E$23),$E$23/$E$28,0)</f>
        <v>0</v>
      </c>
      <c r="H506" s="58">
        <f t="shared" si="53"/>
        <v>0</v>
      </c>
      <c r="I506" s="58">
        <f t="shared" si="55"/>
        <v>0</v>
      </c>
      <c r="J506" s="92" t="str">
        <f t="shared" si="54"/>
        <v>2061–2062</v>
      </c>
      <c r="K506" s="92"/>
      <c r="L506" s="103"/>
      <c r="M506" s="92"/>
      <c r="N506" s="101"/>
      <c r="O506" s="93"/>
      <c r="Q506" s="61"/>
    </row>
    <row r="507" spans="1:17" s="55" customFormat="1" ht="20.25" customHeight="1" x14ac:dyDescent="0.2">
      <c r="A507" s="56">
        <v>59203</v>
      </c>
      <c r="B507" s="57">
        <f t="shared" si="50"/>
        <v>0</v>
      </c>
      <c r="C507" s="150"/>
      <c r="D507" s="58">
        <f t="shared" si="51"/>
        <v>0</v>
      </c>
      <c r="E507" s="59">
        <f t="shared" si="49"/>
        <v>0</v>
      </c>
      <c r="F507" s="58">
        <f t="shared" si="52"/>
        <v>0</v>
      </c>
      <c r="G507" s="60">
        <f>IF(AND(C507&lt;&gt;"",SUM(G$32:G506)&lt;E$23),$E$23/$E$28,0)</f>
        <v>0</v>
      </c>
      <c r="H507" s="58">
        <f t="shared" si="53"/>
        <v>0</v>
      </c>
      <c r="I507" s="58">
        <f t="shared" si="55"/>
        <v>0</v>
      </c>
      <c r="J507" s="92" t="str">
        <f t="shared" si="54"/>
        <v>2061–2062</v>
      </c>
      <c r="K507" s="92"/>
      <c r="L507" s="103"/>
      <c r="M507" s="92"/>
      <c r="N507" s="101"/>
      <c r="O507" s="93"/>
      <c r="Q507" s="61"/>
    </row>
    <row r="508" spans="1:17" s="55" customFormat="1" ht="20.25" customHeight="1" x14ac:dyDescent="0.2">
      <c r="A508" s="56">
        <v>59231</v>
      </c>
      <c r="B508" s="57">
        <f t="shared" si="50"/>
        <v>0</v>
      </c>
      <c r="C508" s="150"/>
      <c r="D508" s="58">
        <f t="shared" si="51"/>
        <v>0</v>
      </c>
      <c r="E508" s="59">
        <f t="shared" si="49"/>
        <v>0</v>
      </c>
      <c r="F508" s="58">
        <f t="shared" si="52"/>
        <v>0</v>
      </c>
      <c r="G508" s="60">
        <f>IF(AND(C508&lt;&gt;"",SUM(G$32:G507)&lt;E$23),$E$23/$E$28,0)</f>
        <v>0</v>
      </c>
      <c r="H508" s="58">
        <f t="shared" si="53"/>
        <v>0</v>
      </c>
      <c r="I508" s="58">
        <f t="shared" si="55"/>
        <v>0</v>
      </c>
      <c r="J508" s="92" t="str">
        <f t="shared" si="54"/>
        <v>2061–2062</v>
      </c>
      <c r="K508" s="92"/>
      <c r="L508" s="103"/>
      <c r="M508" s="92"/>
      <c r="N508" s="101"/>
      <c r="O508" s="93"/>
      <c r="Q508" s="61"/>
    </row>
    <row r="509" spans="1:17" s="55" customFormat="1" ht="20.25" customHeight="1" x14ac:dyDescent="0.2">
      <c r="A509" s="56">
        <v>59262</v>
      </c>
      <c r="B509" s="57">
        <f t="shared" si="50"/>
        <v>0</v>
      </c>
      <c r="C509" s="150"/>
      <c r="D509" s="58">
        <f t="shared" si="51"/>
        <v>0</v>
      </c>
      <c r="E509" s="59">
        <f t="shared" si="49"/>
        <v>0</v>
      </c>
      <c r="F509" s="58">
        <f t="shared" si="52"/>
        <v>0</v>
      </c>
      <c r="G509" s="60">
        <f>IF(AND(C509&lt;&gt;"",SUM(G$32:G508)&lt;E$23),$E$23/$E$28,0)</f>
        <v>0</v>
      </c>
      <c r="H509" s="58">
        <f t="shared" si="53"/>
        <v>0</v>
      </c>
      <c r="I509" s="58">
        <f t="shared" si="55"/>
        <v>0</v>
      </c>
      <c r="J509" s="92" t="str">
        <f t="shared" si="54"/>
        <v>2061–2062</v>
      </c>
      <c r="K509" s="92"/>
      <c r="L509" s="103"/>
      <c r="M509" s="92"/>
      <c r="N509" s="101"/>
      <c r="O509" s="93"/>
      <c r="Q509" s="61"/>
    </row>
    <row r="510" spans="1:17" s="55" customFormat="1" ht="20.25" customHeight="1" x14ac:dyDescent="0.2">
      <c r="A510" s="56">
        <v>59292</v>
      </c>
      <c r="B510" s="57">
        <f t="shared" si="50"/>
        <v>0</v>
      </c>
      <c r="C510" s="150"/>
      <c r="D510" s="58">
        <f t="shared" si="51"/>
        <v>0</v>
      </c>
      <c r="E510" s="59">
        <f t="shared" si="49"/>
        <v>0</v>
      </c>
      <c r="F510" s="58">
        <f t="shared" si="52"/>
        <v>0</v>
      </c>
      <c r="G510" s="60">
        <f>IF(AND(C510&lt;&gt;"",SUM(G$32:G509)&lt;E$23),$E$23/$E$28,0)</f>
        <v>0</v>
      </c>
      <c r="H510" s="58">
        <f t="shared" si="53"/>
        <v>0</v>
      </c>
      <c r="I510" s="58">
        <f t="shared" si="55"/>
        <v>0</v>
      </c>
      <c r="J510" s="92" t="str">
        <f t="shared" si="54"/>
        <v>2061–2062</v>
      </c>
      <c r="K510" s="92"/>
      <c r="L510" s="103"/>
      <c r="M510" s="92"/>
      <c r="N510" s="101"/>
      <c r="O510" s="93"/>
      <c r="Q510" s="61"/>
    </row>
    <row r="511" spans="1:17" s="55" customFormat="1" ht="20.25" customHeight="1" x14ac:dyDescent="0.2">
      <c r="A511" s="56">
        <v>59323</v>
      </c>
      <c r="B511" s="57">
        <f t="shared" si="50"/>
        <v>0</v>
      </c>
      <c r="C511" s="150"/>
      <c r="D511" s="58">
        <f t="shared" si="51"/>
        <v>0</v>
      </c>
      <c r="E511" s="59">
        <f t="shared" si="49"/>
        <v>0</v>
      </c>
      <c r="F511" s="58">
        <f t="shared" si="52"/>
        <v>0</v>
      </c>
      <c r="G511" s="60">
        <f>IF(AND(C511&lt;&gt;"",SUM(G$32:G510)&lt;E$23),$E$23/$E$28,0)</f>
        <v>0</v>
      </c>
      <c r="H511" s="58">
        <f t="shared" si="53"/>
        <v>0</v>
      </c>
      <c r="I511" s="58">
        <f t="shared" si="55"/>
        <v>0</v>
      </c>
      <c r="J511" s="92" t="str">
        <f t="shared" si="54"/>
        <v>2061–2062</v>
      </c>
      <c r="K511" s="92"/>
      <c r="L511" s="103"/>
      <c r="M511" s="92"/>
      <c r="N511" s="101"/>
      <c r="O511" s="93"/>
      <c r="Q511" s="61"/>
    </row>
    <row r="512" spans="1:17" s="55" customFormat="1" ht="20.25" customHeight="1" x14ac:dyDescent="0.2">
      <c r="A512" s="56">
        <v>59353</v>
      </c>
      <c r="B512" s="57">
        <f t="shared" si="50"/>
        <v>0</v>
      </c>
      <c r="C512" s="150"/>
      <c r="D512" s="58">
        <f t="shared" si="51"/>
        <v>0</v>
      </c>
      <c r="E512" s="59">
        <f t="shared" si="49"/>
        <v>0</v>
      </c>
      <c r="F512" s="58">
        <f t="shared" si="52"/>
        <v>0</v>
      </c>
      <c r="G512" s="60">
        <f>IF(AND(C512&lt;&gt;"",SUM(G$32:G511)&lt;E$23),$E$23/$E$28,0)</f>
        <v>0</v>
      </c>
      <c r="H512" s="58">
        <f t="shared" si="53"/>
        <v>0</v>
      </c>
      <c r="I512" s="58">
        <f t="shared" si="55"/>
        <v>0</v>
      </c>
      <c r="J512" s="92" t="str">
        <f t="shared" si="54"/>
        <v>2062–2063</v>
      </c>
      <c r="K512" s="92"/>
      <c r="L512" s="103"/>
      <c r="M512" s="92"/>
      <c r="N512" s="101"/>
      <c r="O512" s="93"/>
      <c r="Q512" s="61"/>
    </row>
    <row r="513" spans="1:17" s="55" customFormat="1" ht="20.25" customHeight="1" x14ac:dyDescent="0.2">
      <c r="A513" s="56">
        <v>59384</v>
      </c>
      <c r="B513" s="57">
        <f t="shared" si="50"/>
        <v>0</v>
      </c>
      <c r="C513" s="150"/>
      <c r="D513" s="58">
        <f t="shared" si="51"/>
        <v>0</v>
      </c>
      <c r="E513" s="59">
        <f t="shared" si="49"/>
        <v>0</v>
      </c>
      <c r="F513" s="58">
        <f t="shared" si="52"/>
        <v>0</v>
      </c>
      <c r="G513" s="60">
        <f>IF(AND(C513&lt;&gt;"",SUM(G$32:G512)&lt;E$23),$E$23/$E$28,0)</f>
        <v>0</v>
      </c>
      <c r="H513" s="58">
        <f t="shared" si="53"/>
        <v>0</v>
      </c>
      <c r="I513" s="58">
        <f t="shared" si="55"/>
        <v>0</v>
      </c>
      <c r="J513" s="92" t="str">
        <f t="shared" si="54"/>
        <v>2062–2063</v>
      </c>
      <c r="K513" s="92"/>
      <c r="L513" s="103"/>
      <c r="M513" s="92"/>
      <c r="N513" s="101"/>
      <c r="O513" s="93"/>
      <c r="Q513" s="61"/>
    </row>
    <row r="514" spans="1:17" s="55" customFormat="1" ht="20.25" customHeight="1" x14ac:dyDescent="0.2">
      <c r="A514" s="56">
        <v>59415</v>
      </c>
      <c r="B514" s="57">
        <f t="shared" si="50"/>
        <v>0</v>
      </c>
      <c r="C514" s="150"/>
      <c r="D514" s="58">
        <f t="shared" si="51"/>
        <v>0</v>
      </c>
      <c r="E514" s="59">
        <f t="shared" si="49"/>
        <v>0</v>
      </c>
      <c r="F514" s="58">
        <f t="shared" si="52"/>
        <v>0</v>
      </c>
      <c r="G514" s="60">
        <f>IF(AND(C514&lt;&gt;"",SUM(G$32:G513)&lt;E$23),$E$23/$E$28,0)</f>
        <v>0</v>
      </c>
      <c r="H514" s="58">
        <f t="shared" si="53"/>
        <v>0</v>
      </c>
      <c r="I514" s="58">
        <f t="shared" si="55"/>
        <v>0</v>
      </c>
      <c r="J514" s="92" t="str">
        <f t="shared" si="54"/>
        <v>2062–2063</v>
      </c>
      <c r="K514" s="92"/>
      <c r="L514" s="103"/>
      <c r="M514" s="92"/>
      <c r="N514" s="101"/>
      <c r="O514" s="93"/>
      <c r="Q514" s="61"/>
    </row>
    <row r="515" spans="1:17" s="55" customFormat="1" ht="20.25" customHeight="1" x14ac:dyDescent="0.2">
      <c r="A515" s="56">
        <v>59445</v>
      </c>
      <c r="B515" s="57">
        <f t="shared" si="50"/>
        <v>0</v>
      </c>
      <c r="C515" s="150"/>
      <c r="D515" s="58">
        <f t="shared" si="51"/>
        <v>0</v>
      </c>
      <c r="E515" s="59">
        <f t="shared" si="49"/>
        <v>0</v>
      </c>
      <c r="F515" s="58">
        <f t="shared" si="52"/>
        <v>0</v>
      </c>
      <c r="G515" s="60">
        <f>IF(AND(C515&lt;&gt;"",SUM(G$32:G514)&lt;E$23),$E$23/$E$28,0)</f>
        <v>0</v>
      </c>
      <c r="H515" s="58">
        <f t="shared" si="53"/>
        <v>0</v>
      </c>
      <c r="I515" s="58">
        <f t="shared" si="55"/>
        <v>0</v>
      </c>
      <c r="J515" s="92" t="str">
        <f t="shared" si="54"/>
        <v>2062–2063</v>
      </c>
      <c r="K515" s="92"/>
      <c r="L515" s="103"/>
      <c r="M515" s="92"/>
      <c r="N515" s="101"/>
      <c r="O515" s="93"/>
      <c r="Q515" s="61"/>
    </row>
    <row r="516" spans="1:17" s="55" customFormat="1" ht="20.25" customHeight="1" x14ac:dyDescent="0.2">
      <c r="A516" s="56">
        <v>59476</v>
      </c>
      <c r="B516" s="57">
        <f t="shared" si="50"/>
        <v>0</v>
      </c>
      <c r="C516" s="150"/>
      <c r="D516" s="58">
        <f t="shared" si="51"/>
        <v>0</v>
      </c>
      <c r="E516" s="59">
        <f t="shared" si="49"/>
        <v>0</v>
      </c>
      <c r="F516" s="58">
        <f t="shared" si="52"/>
        <v>0</v>
      </c>
      <c r="G516" s="60">
        <f>IF(AND(C516&lt;&gt;"",SUM(G$32:G515)&lt;E$23),$E$23/$E$28,0)</f>
        <v>0</v>
      </c>
      <c r="H516" s="58">
        <f t="shared" si="53"/>
        <v>0</v>
      </c>
      <c r="I516" s="58">
        <f t="shared" si="55"/>
        <v>0</v>
      </c>
      <c r="J516" s="92" t="str">
        <f t="shared" si="54"/>
        <v>2062–2063</v>
      </c>
      <c r="K516" s="92"/>
      <c r="L516" s="103"/>
      <c r="M516" s="92"/>
      <c r="N516" s="101"/>
      <c r="O516" s="93"/>
      <c r="Q516" s="61"/>
    </row>
    <row r="517" spans="1:17" s="55" customFormat="1" ht="20.25" customHeight="1" x14ac:dyDescent="0.2">
      <c r="A517" s="56">
        <v>59506</v>
      </c>
      <c r="B517" s="57">
        <f t="shared" si="50"/>
        <v>0</v>
      </c>
      <c r="C517" s="150"/>
      <c r="D517" s="58">
        <f t="shared" si="51"/>
        <v>0</v>
      </c>
      <c r="E517" s="59">
        <f t="shared" si="49"/>
        <v>0</v>
      </c>
      <c r="F517" s="58">
        <f t="shared" si="52"/>
        <v>0</v>
      </c>
      <c r="G517" s="60">
        <f>IF(AND(C517&lt;&gt;"",SUM(G$32:G516)&lt;E$23),$E$23/$E$28,0)</f>
        <v>0</v>
      </c>
      <c r="H517" s="58">
        <f t="shared" si="53"/>
        <v>0</v>
      </c>
      <c r="I517" s="58">
        <f t="shared" si="55"/>
        <v>0</v>
      </c>
      <c r="J517" s="92" t="str">
        <f t="shared" si="54"/>
        <v>2062–2063</v>
      </c>
      <c r="K517" s="92"/>
      <c r="L517" s="103"/>
      <c r="M517" s="92"/>
      <c r="N517" s="101"/>
      <c r="O517" s="93"/>
      <c r="Q517" s="61"/>
    </row>
    <row r="518" spans="1:17" s="55" customFormat="1" ht="20.25" customHeight="1" x14ac:dyDescent="0.2">
      <c r="A518" s="56">
        <v>59537</v>
      </c>
      <c r="B518" s="57">
        <f t="shared" si="50"/>
        <v>0</v>
      </c>
      <c r="C518" s="150"/>
      <c r="D518" s="58">
        <f t="shared" si="51"/>
        <v>0</v>
      </c>
      <c r="E518" s="59">
        <f t="shared" si="49"/>
        <v>0</v>
      </c>
      <c r="F518" s="58">
        <f t="shared" si="52"/>
        <v>0</v>
      </c>
      <c r="G518" s="60">
        <f>IF(AND(C518&lt;&gt;"",SUM(G$32:G517)&lt;E$23),$E$23/$E$28,0)</f>
        <v>0</v>
      </c>
      <c r="H518" s="58">
        <f t="shared" si="53"/>
        <v>0</v>
      </c>
      <c r="I518" s="58">
        <f t="shared" si="55"/>
        <v>0</v>
      </c>
      <c r="J518" s="92" t="str">
        <f t="shared" si="54"/>
        <v>2062–2063</v>
      </c>
      <c r="K518" s="92"/>
      <c r="L518" s="103"/>
      <c r="M518" s="92"/>
      <c r="N518" s="101"/>
      <c r="O518" s="93"/>
      <c r="Q518" s="61"/>
    </row>
    <row r="519" spans="1:17" s="55" customFormat="1" ht="20.25" customHeight="1" x14ac:dyDescent="0.2">
      <c r="A519" s="56">
        <v>59568</v>
      </c>
      <c r="B519" s="57">
        <f t="shared" si="50"/>
        <v>0</v>
      </c>
      <c r="C519" s="150"/>
      <c r="D519" s="58">
        <f t="shared" si="51"/>
        <v>0</v>
      </c>
      <c r="E519" s="59">
        <f t="shared" si="49"/>
        <v>0</v>
      </c>
      <c r="F519" s="58">
        <f t="shared" si="52"/>
        <v>0</v>
      </c>
      <c r="G519" s="60">
        <f>IF(AND(C519&lt;&gt;"",SUM(G$32:G518)&lt;E$23),$E$23/$E$28,0)</f>
        <v>0</v>
      </c>
      <c r="H519" s="58">
        <f t="shared" si="53"/>
        <v>0</v>
      </c>
      <c r="I519" s="58">
        <f t="shared" si="55"/>
        <v>0</v>
      </c>
      <c r="J519" s="92" t="str">
        <f t="shared" si="54"/>
        <v>2062–2063</v>
      </c>
      <c r="K519" s="92"/>
      <c r="L519" s="103"/>
      <c r="M519" s="92"/>
      <c r="N519" s="101"/>
      <c r="O519" s="93"/>
      <c r="Q519" s="61"/>
    </row>
    <row r="520" spans="1:17" s="55" customFormat="1" ht="20.25" customHeight="1" x14ac:dyDescent="0.2">
      <c r="A520" s="56">
        <v>59596</v>
      </c>
      <c r="B520" s="57">
        <f t="shared" si="50"/>
        <v>0</v>
      </c>
      <c r="C520" s="150"/>
      <c r="D520" s="58">
        <f t="shared" si="51"/>
        <v>0</v>
      </c>
      <c r="E520" s="59">
        <f t="shared" si="49"/>
        <v>0</v>
      </c>
      <c r="F520" s="58">
        <f t="shared" si="52"/>
        <v>0</v>
      </c>
      <c r="G520" s="60">
        <f>IF(AND(C520&lt;&gt;"",SUM(G$32:G519)&lt;E$23),$E$23/$E$28,0)</f>
        <v>0</v>
      </c>
      <c r="H520" s="58">
        <f t="shared" si="53"/>
        <v>0</v>
      </c>
      <c r="I520" s="58">
        <f t="shared" si="55"/>
        <v>0</v>
      </c>
      <c r="J520" s="92" t="str">
        <f t="shared" si="54"/>
        <v>2062–2063</v>
      </c>
      <c r="K520" s="92"/>
      <c r="L520" s="103"/>
      <c r="M520" s="92"/>
      <c r="N520" s="101"/>
      <c r="O520" s="93"/>
      <c r="Q520" s="61"/>
    </row>
    <row r="521" spans="1:17" s="55" customFormat="1" ht="20.25" customHeight="1" x14ac:dyDescent="0.2">
      <c r="A521" s="56">
        <v>59627</v>
      </c>
      <c r="B521" s="57">
        <f t="shared" si="50"/>
        <v>0</v>
      </c>
      <c r="C521" s="150"/>
      <c r="D521" s="58">
        <f t="shared" si="51"/>
        <v>0</v>
      </c>
      <c r="E521" s="59">
        <f t="shared" si="49"/>
        <v>0</v>
      </c>
      <c r="F521" s="58">
        <f t="shared" si="52"/>
        <v>0</v>
      </c>
      <c r="G521" s="60">
        <f>IF(AND(C521&lt;&gt;"",SUM(G$32:G520)&lt;E$23),$E$23/$E$28,0)</f>
        <v>0</v>
      </c>
      <c r="H521" s="58">
        <f t="shared" si="53"/>
        <v>0</v>
      </c>
      <c r="I521" s="58">
        <f t="shared" si="55"/>
        <v>0</v>
      </c>
      <c r="J521" s="92" t="str">
        <f t="shared" si="54"/>
        <v>2062–2063</v>
      </c>
      <c r="K521" s="92"/>
      <c r="L521" s="103"/>
      <c r="M521" s="92"/>
      <c r="N521" s="101"/>
      <c r="O521" s="93"/>
      <c r="Q521" s="61"/>
    </row>
    <row r="522" spans="1:17" s="55" customFormat="1" ht="20.25" customHeight="1" x14ac:dyDescent="0.2">
      <c r="A522" s="56">
        <v>59657</v>
      </c>
      <c r="B522" s="57">
        <f t="shared" si="50"/>
        <v>0</v>
      </c>
      <c r="C522" s="150"/>
      <c r="D522" s="58">
        <f t="shared" si="51"/>
        <v>0</v>
      </c>
      <c r="E522" s="59">
        <f t="shared" si="49"/>
        <v>0</v>
      </c>
      <c r="F522" s="58">
        <f t="shared" si="52"/>
        <v>0</v>
      </c>
      <c r="G522" s="60">
        <f>IF(AND(C522&lt;&gt;"",SUM(G$32:G521)&lt;E$23),$E$23/$E$28,0)</f>
        <v>0</v>
      </c>
      <c r="H522" s="58">
        <f t="shared" si="53"/>
        <v>0</v>
      </c>
      <c r="I522" s="58">
        <f t="shared" si="55"/>
        <v>0</v>
      </c>
      <c r="J522" s="92" t="str">
        <f t="shared" si="54"/>
        <v>2062–2063</v>
      </c>
      <c r="K522" s="92"/>
      <c r="L522" s="103"/>
      <c r="M522" s="92"/>
      <c r="N522" s="101"/>
      <c r="O522" s="93"/>
      <c r="Q522" s="61"/>
    </row>
    <row r="523" spans="1:17" s="55" customFormat="1" ht="20.25" customHeight="1" x14ac:dyDescent="0.2">
      <c r="A523" s="56">
        <v>59688</v>
      </c>
      <c r="B523" s="57">
        <f t="shared" si="50"/>
        <v>0</v>
      </c>
      <c r="C523" s="150"/>
      <c r="D523" s="58">
        <f t="shared" si="51"/>
        <v>0</v>
      </c>
      <c r="E523" s="59">
        <f t="shared" si="49"/>
        <v>0</v>
      </c>
      <c r="F523" s="58">
        <f t="shared" si="52"/>
        <v>0</v>
      </c>
      <c r="G523" s="60">
        <f>IF(AND(C523&lt;&gt;"",SUM(G$32:G522)&lt;E$23),$E$23/$E$28,0)</f>
        <v>0</v>
      </c>
      <c r="H523" s="58">
        <f t="shared" si="53"/>
        <v>0</v>
      </c>
      <c r="I523" s="58">
        <f t="shared" si="55"/>
        <v>0</v>
      </c>
      <c r="J523" s="92" t="str">
        <f t="shared" si="54"/>
        <v>2062–2063</v>
      </c>
      <c r="K523" s="92"/>
      <c r="L523" s="103"/>
      <c r="M523" s="92"/>
      <c r="N523" s="101"/>
      <c r="O523" s="93"/>
      <c r="Q523" s="61"/>
    </row>
    <row r="524" spans="1:17" s="55" customFormat="1" ht="20.25" customHeight="1" x14ac:dyDescent="0.2">
      <c r="A524" s="56">
        <v>59718</v>
      </c>
      <c r="B524" s="57">
        <f t="shared" si="50"/>
        <v>0</v>
      </c>
      <c r="C524" s="150"/>
      <c r="D524" s="58">
        <f t="shared" si="51"/>
        <v>0</v>
      </c>
      <c r="E524" s="59">
        <f t="shared" si="49"/>
        <v>0</v>
      </c>
      <c r="F524" s="58">
        <f t="shared" si="52"/>
        <v>0</v>
      </c>
      <c r="G524" s="60">
        <f>IF(AND(C524&lt;&gt;"",SUM(G$32:G523)&lt;E$23),$E$23/$E$28,0)</f>
        <v>0</v>
      </c>
      <c r="H524" s="58">
        <f t="shared" si="53"/>
        <v>0</v>
      </c>
      <c r="I524" s="58">
        <f t="shared" si="55"/>
        <v>0</v>
      </c>
      <c r="J524" s="92" t="str">
        <f t="shared" si="54"/>
        <v>2063–2064</v>
      </c>
      <c r="K524" s="92"/>
      <c r="L524" s="103"/>
      <c r="M524" s="92"/>
      <c r="N524" s="101"/>
      <c r="O524" s="93"/>
      <c r="Q524" s="61"/>
    </row>
    <row r="525" spans="1:17" s="55" customFormat="1" ht="20.25" customHeight="1" x14ac:dyDescent="0.2">
      <c r="A525" s="56">
        <v>59749</v>
      </c>
      <c r="B525" s="57">
        <f t="shared" si="50"/>
        <v>0</v>
      </c>
      <c r="C525" s="150"/>
      <c r="D525" s="58">
        <f t="shared" si="51"/>
        <v>0</v>
      </c>
      <c r="E525" s="59">
        <f t="shared" si="49"/>
        <v>0</v>
      </c>
      <c r="F525" s="58">
        <f t="shared" si="52"/>
        <v>0</v>
      </c>
      <c r="G525" s="60">
        <f>IF(AND(C525&lt;&gt;"",SUM(G$32:G524)&lt;E$23),$E$23/$E$28,0)</f>
        <v>0</v>
      </c>
      <c r="H525" s="58">
        <f t="shared" si="53"/>
        <v>0</v>
      </c>
      <c r="I525" s="58">
        <f t="shared" si="55"/>
        <v>0</v>
      </c>
      <c r="J525" s="92" t="str">
        <f t="shared" si="54"/>
        <v>2063–2064</v>
      </c>
      <c r="K525" s="92"/>
      <c r="L525" s="103"/>
      <c r="M525" s="92"/>
      <c r="N525" s="101"/>
      <c r="O525" s="93"/>
      <c r="Q525" s="61"/>
    </row>
    <row r="526" spans="1:17" s="55" customFormat="1" ht="20.25" customHeight="1" x14ac:dyDescent="0.2">
      <c r="A526" s="56">
        <v>59780</v>
      </c>
      <c r="B526" s="57">
        <f t="shared" si="50"/>
        <v>0</v>
      </c>
      <c r="C526" s="150"/>
      <c r="D526" s="58">
        <f t="shared" si="51"/>
        <v>0</v>
      </c>
      <c r="E526" s="59">
        <f t="shared" si="49"/>
        <v>0</v>
      </c>
      <c r="F526" s="58">
        <f t="shared" si="52"/>
        <v>0</v>
      </c>
      <c r="G526" s="60">
        <f>IF(AND(C526&lt;&gt;"",SUM(G$32:G525)&lt;E$23),$E$23/$E$28,0)</f>
        <v>0</v>
      </c>
      <c r="H526" s="58">
        <f t="shared" si="53"/>
        <v>0</v>
      </c>
      <c r="I526" s="58">
        <f t="shared" si="55"/>
        <v>0</v>
      </c>
      <c r="J526" s="92" t="str">
        <f t="shared" si="54"/>
        <v>2063–2064</v>
      </c>
      <c r="K526" s="92"/>
      <c r="L526" s="103"/>
      <c r="M526" s="92"/>
      <c r="N526" s="101"/>
      <c r="O526" s="93"/>
      <c r="Q526" s="61"/>
    </row>
    <row r="527" spans="1:17" s="55" customFormat="1" ht="20.25" customHeight="1" x14ac:dyDescent="0.2">
      <c r="A527" s="56">
        <v>59810</v>
      </c>
      <c r="B527" s="57">
        <f t="shared" si="50"/>
        <v>0</v>
      </c>
      <c r="C527" s="150"/>
      <c r="D527" s="58">
        <f t="shared" si="51"/>
        <v>0</v>
      </c>
      <c r="E527" s="59">
        <f t="shared" si="49"/>
        <v>0</v>
      </c>
      <c r="F527" s="58">
        <f t="shared" si="52"/>
        <v>0</v>
      </c>
      <c r="G527" s="60">
        <f>IF(AND(C527&lt;&gt;"",SUM(G$32:G526)&lt;E$23),$E$23/$E$28,0)</f>
        <v>0</v>
      </c>
      <c r="H527" s="58">
        <f t="shared" si="53"/>
        <v>0</v>
      </c>
      <c r="I527" s="58">
        <f t="shared" si="55"/>
        <v>0</v>
      </c>
      <c r="J527" s="92" t="str">
        <f t="shared" si="54"/>
        <v>2063–2064</v>
      </c>
      <c r="K527" s="92"/>
      <c r="L527" s="103"/>
      <c r="M527" s="92"/>
      <c r="N527" s="101"/>
      <c r="O527" s="93"/>
      <c r="Q527" s="61"/>
    </row>
    <row r="528" spans="1:17" s="55" customFormat="1" ht="20.25" customHeight="1" x14ac:dyDescent="0.2">
      <c r="A528" s="56">
        <v>59841</v>
      </c>
      <c r="B528" s="57">
        <f t="shared" si="50"/>
        <v>0</v>
      </c>
      <c r="C528" s="150"/>
      <c r="D528" s="58">
        <f t="shared" si="51"/>
        <v>0</v>
      </c>
      <c r="E528" s="59">
        <f t="shared" si="49"/>
        <v>0</v>
      </c>
      <c r="F528" s="58">
        <f t="shared" si="52"/>
        <v>0</v>
      </c>
      <c r="G528" s="60">
        <f>IF(AND(C528&lt;&gt;"",SUM(G$32:G527)&lt;E$23),$E$23/$E$28,0)</f>
        <v>0</v>
      </c>
      <c r="H528" s="58">
        <f t="shared" si="53"/>
        <v>0</v>
      </c>
      <c r="I528" s="58">
        <f t="shared" si="55"/>
        <v>0</v>
      </c>
      <c r="J528" s="92" t="str">
        <f t="shared" si="54"/>
        <v>2063–2064</v>
      </c>
      <c r="K528" s="92"/>
      <c r="L528" s="103"/>
      <c r="M528" s="92"/>
      <c r="N528" s="101"/>
      <c r="O528" s="93"/>
      <c r="Q528" s="61"/>
    </row>
    <row r="529" spans="1:17" s="55" customFormat="1" ht="20.25" customHeight="1" x14ac:dyDescent="0.2">
      <c r="A529" s="56">
        <v>59871</v>
      </c>
      <c r="B529" s="57">
        <f t="shared" si="50"/>
        <v>0</v>
      </c>
      <c r="C529" s="150"/>
      <c r="D529" s="58">
        <f t="shared" si="51"/>
        <v>0</v>
      </c>
      <c r="E529" s="59">
        <f t="shared" si="49"/>
        <v>0</v>
      </c>
      <c r="F529" s="58">
        <f t="shared" si="52"/>
        <v>0</v>
      </c>
      <c r="G529" s="60">
        <f>IF(AND(C529&lt;&gt;"",SUM(G$32:G528)&lt;E$23),$E$23/$E$28,0)</f>
        <v>0</v>
      </c>
      <c r="H529" s="58">
        <f t="shared" si="53"/>
        <v>0</v>
      </c>
      <c r="I529" s="58">
        <f t="shared" si="55"/>
        <v>0</v>
      </c>
      <c r="J529" s="92" t="str">
        <f t="shared" si="54"/>
        <v>2063–2064</v>
      </c>
      <c r="K529" s="92"/>
      <c r="L529" s="103"/>
      <c r="M529" s="92"/>
      <c r="N529" s="101"/>
      <c r="O529" s="93"/>
      <c r="Q529" s="61"/>
    </row>
    <row r="530" spans="1:17" s="55" customFormat="1" ht="20.25" customHeight="1" x14ac:dyDescent="0.2">
      <c r="A530" s="56">
        <v>59902</v>
      </c>
      <c r="B530" s="57">
        <f t="shared" si="50"/>
        <v>0</v>
      </c>
      <c r="C530" s="150"/>
      <c r="D530" s="58">
        <f t="shared" si="51"/>
        <v>0</v>
      </c>
      <c r="E530" s="59">
        <f t="shared" si="49"/>
        <v>0</v>
      </c>
      <c r="F530" s="58">
        <f t="shared" si="52"/>
        <v>0</v>
      </c>
      <c r="G530" s="60">
        <f>IF(AND(C530&lt;&gt;"",SUM(G$32:G529)&lt;E$23),$E$23/$E$28,0)</f>
        <v>0</v>
      </c>
      <c r="H530" s="58">
        <f t="shared" si="53"/>
        <v>0</v>
      </c>
      <c r="I530" s="58">
        <f t="shared" si="55"/>
        <v>0</v>
      </c>
      <c r="J530" s="92" t="str">
        <f t="shared" si="54"/>
        <v>2063–2064</v>
      </c>
      <c r="K530" s="92"/>
      <c r="L530" s="103"/>
      <c r="M530" s="92"/>
      <c r="N530" s="101"/>
      <c r="O530" s="93"/>
      <c r="Q530" s="61"/>
    </row>
    <row r="531" spans="1:17" s="55" customFormat="1" ht="20.25" customHeight="1" x14ac:dyDescent="0.2">
      <c r="A531" s="56">
        <v>59933</v>
      </c>
      <c r="B531" s="57">
        <f t="shared" si="50"/>
        <v>0</v>
      </c>
      <c r="C531" s="150"/>
      <c r="D531" s="58">
        <f t="shared" si="51"/>
        <v>0</v>
      </c>
      <c r="E531" s="59">
        <f t="shared" si="49"/>
        <v>0</v>
      </c>
      <c r="F531" s="58">
        <f t="shared" si="52"/>
        <v>0</v>
      </c>
      <c r="G531" s="60">
        <f>IF(AND(C531&lt;&gt;"",SUM(G$32:G530)&lt;E$23),$E$23/$E$28,0)</f>
        <v>0</v>
      </c>
      <c r="H531" s="58">
        <f t="shared" si="53"/>
        <v>0</v>
      </c>
      <c r="I531" s="58">
        <f t="shared" si="55"/>
        <v>0</v>
      </c>
      <c r="J531" s="92" t="str">
        <f t="shared" si="54"/>
        <v>2063–2064</v>
      </c>
      <c r="K531" s="92"/>
      <c r="L531" s="103"/>
      <c r="M531" s="92"/>
      <c r="N531" s="101"/>
      <c r="O531" s="93"/>
      <c r="Q531" s="61"/>
    </row>
    <row r="532" spans="1:17" s="55" customFormat="1" ht="20.25" customHeight="1" x14ac:dyDescent="0.2">
      <c r="A532" s="56">
        <v>59962</v>
      </c>
      <c r="B532" s="57">
        <f t="shared" si="50"/>
        <v>0</v>
      </c>
      <c r="C532" s="150"/>
      <c r="D532" s="58">
        <f t="shared" si="51"/>
        <v>0</v>
      </c>
      <c r="E532" s="59">
        <f t="shared" si="49"/>
        <v>0</v>
      </c>
      <c r="F532" s="58">
        <f t="shared" si="52"/>
        <v>0</v>
      </c>
      <c r="G532" s="60">
        <f>IF(AND(C532&lt;&gt;"",SUM(G$32:G531)&lt;E$23),$E$23/$E$28,0)</f>
        <v>0</v>
      </c>
      <c r="H532" s="58">
        <f t="shared" si="53"/>
        <v>0</v>
      </c>
      <c r="I532" s="58">
        <f t="shared" si="55"/>
        <v>0</v>
      </c>
      <c r="J532" s="92" t="str">
        <f t="shared" si="54"/>
        <v>2063–2064</v>
      </c>
      <c r="K532" s="92"/>
      <c r="L532" s="103"/>
      <c r="M532" s="92"/>
      <c r="N532" s="101"/>
      <c r="O532" s="93"/>
      <c r="Q532" s="61"/>
    </row>
    <row r="533" spans="1:17" s="55" customFormat="1" ht="20.25" customHeight="1" x14ac:dyDescent="0.2">
      <c r="A533" s="56">
        <v>59993</v>
      </c>
      <c r="B533" s="57">
        <f t="shared" si="50"/>
        <v>0</v>
      </c>
      <c r="C533" s="150"/>
      <c r="D533" s="58">
        <f t="shared" si="51"/>
        <v>0</v>
      </c>
      <c r="E533" s="59">
        <f t="shared" si="49"/>
        <v>0</v>
      </c>
      <c r="F533" s="58">
        <f t="shared" si="52"/>
        <v>0</v>
      </c>
      <c r="G533" s="60">
        <f>IF(AND(C533&lt;&gt;"",SUM(G$32:G532)&lt;E$23),$E$23/$E$28,0)</f>
        <v>0</v>
      </c>
      <c r="H533" s="58">
        <f t="shared" si="53"/>
        <v>0</v>
      </c>
      <c r="I533" s="58">
        <f t="shared" si="55"/>
        <v>0</v>
      </c>
      <c r="J533" s="92" t="str">
        <f t="shared" si="54"/>
        <v>2063–2064</v>
      </c>
      <c r="K533" s="92"/>
      <c r="L533" s="103"/>
      <c r="M533" s="92"/>
      <c r="N533" s="101"/>
      <c r="O533" s="93"/>
      <c r="Q533" s="61"/>
    </row>
    <row r="534" spans="1:17" s="55" customFormat="1" ht="20.25" customHeight="1" x14ac:dyDescent="0.2">
      <c r="A534" s="56">
        <v>60023</v>
      </c>
      <c r="B534" s="57">
        <f t="shared" si="50"/>
        <v>0</v>
      </c>
      <c r="C534" s="150"/>
      <c r="D534" s="58">
        <f t="shared" si="51"/>
        <v>0</v>
      </c>
      <c r="E534" s="59">
        <f t="shared" si="49"/>
        <v>0</v>
      </c>
      <c r="F534" s="58">
        <f t="shared" si="52"/>
        <v>0</v>
      </c>
      <c r="G534" s="60">
        <f>IF(AND(C534&lt;&gt;"",SUM(G$32:G533)&lt;E$23),$E$23/$E$28,0)</f>
        <v>0</v>
      </c>
      <c r="H534" s="58">
        <f t="shared" si="53"/>
        <v>0</v>
      </c>
      <c r="I534" s="58">
        <f t="shared" si="55"/>
        <v>0</v>
      </c>
      <c r="J534" s="92" t="str">
        <f t="shared" si="54"/>
        <v>2063–2064</v>
      </c>
      <c r="K534" s="92"/>
      <c r="L534" s="103"/>
      <c r="M534" s="92"/>
      <c r="N534" s="101"/>
      <c r="O534" s="93"/>
      <c r="Q534" s="61"/>
    </row>
    <row r="535" spans="1:17" s="55" customFormat="1" ht="20.25" customHeight="1" x14ac:dyDescent="0.2">
      <c r="A535" s="56">
        <v>60054</v>
      </c>
      <c r="B535" s="57">
        <f t="shared" si="50"/>
        <v>0</v>
      </c>
      <c r="C535" s="150"/>
      <c r="D535" s="58">
        <f t="shared" si="51"/>
        <v>0</v>
      </c>
      <c r="E535" s="59">
        <f t="shared" si="49"/>
        <v>0</v>
      </c>
      <c r="F535" s="58">
        <f t="shared" si="52"/>
        <v>0</v>
      </c>
      <c r="G535" s="60">
        <f>IF(AND(C535&lt;&gt;"",SUM(G$32:G534)&lt;E$23),$E$23/$E$28,0)</f>
        <v>0</v>
      </c>
      <c r="H535" s="58">
        <f t="shared" si="53"/>
        <v>0</v>
      </c>
      <c r="I535" s="58">
        <f t="shared" si="55"/>
        <v>0</v>
      </c>
      <c r="J535" s="92" t="str">
        <f t="shared" si="54"/>
        <v>2063–2064</v>
      </c>
      <c r="K535" s="92"/>
      <c r="L535" s="103"/>
      <c r="M535" s="92"/>
      <c r="N535" s="101"/>
      <c r="O535" s="93"/>
      <c r="Q535" s="61"/>
    </row>
    <row r="536" spans="1:17" s="55" customFormat="1" ht="20.25" customHeight="1" x14ac:dyDescent="0.2">
      <c r="A536" s="56">
        <v>60084</v>
      </c>
      <c r="B536" s="57">
        <f t="shared" si="50"/>
        <v>0</v>
      </c>
      <c r="C536" s="150"/>
      <c r="D536" s="58">
        <f t="shared" si="51"/>
        <v>0</v>
      </c>
      <c r="E536" s="59">
        <f t="shared" si="49"/>
        <v>0</v>
      </c>
      <c r="F536" s="58">
        <f t="shared" si="52"/>
        <v>0</v>
      </c>
      <c r="G536" s="60">
        <f>IF(AND(C536&lt;&gt;"",SUM(G$32:G535)&lt;E$23),$E$23/$E$28,0)</f>
        <v>0</v>
      </c>
      <c r="H536" s="58">
        <f t="shared" si="53"/>
        <v>0</v>
      </c>
      <c r="I536" s="58">
        <f t="shared" si="55"/>
        <v>0</v>
      </c>
      <c r="J536" s="92" t="str">
        <f t="shared" si="54"/>
        <v>2064–2065</v>
      </c>
      <c r="K536" s="92"/>
      <c r="L536" s="103"/>
      <c r="M536" s="92"/>
      <c r="N536" s="101"/>
      <c r="O536" s="93"/>
      <c r="Q536" s="61"/>
    </row>
    <row r="537" spans="1:17" s="55" customFormat="1" ht="20.25" customHeight="1" x14ac:dyDescent="0.2">
      <c r="A537" s="56">
        <v>60115</v>
      </c>
      <c r="B537" s="57">
        <f t="shared" si="50"/>
        <v>0</v>
      </c>
      <c r="C537" s="150"/>
      <c r="D537" s="58">
        <f t="shared" si="51"/>
        <v>0</v>
      </c>
      <c r="E537" s="59">
        <f t="shared" si="49"/>
        <v>0</v>
      </c>
      <c r="F537" s="58">
        <f t="shared" si="52"/>
        <v>0</v>
      </c>
      <c r="G537" s="60">
        <f>IF(AND(C537&lt;&gt;"",SUM(G$32:G536)&lt;E$23),$E$23/$E$28,0)</f>
        <v>0</v>
      </c>
      <c r="H537" s="58">
        <f t="shared" si="53"/>
        <v>0</v>
      </c>
      <c r="I537" s="58">
        <f t="shared" si="55"/>
        <v>0</v>
      </c>
      <c r="J537" s="92" t="str">
        <f t="shared" si="54"/>
        <v>2064–2065</v>
      </c>
      <c r="K537" s="92"/>
      <c r="L537" s="103"/>
      <c r="M537" s="92"/>
      <c r="N537" s="101"/>
      <c r="O537" s="93"/>
      <c r="Q537" s="61"/>
    </row>
    <row r="538" spans="1:17" s="55" customFormat="1" ht="20.25" customHeight="1" x14ac:dyDescent="0.2">
      <c r="A538" s="56">
        <v>60146</v>
      </c>
      <c r="B538" s="57">
        <f t="shared" si="50"/>
        <v>0</v>
      </c>
      <c r="C538" s="150"/>
      <c r="D538" s="58">
        <f t="shared" si="51"/>
        <v>0</v>
      </c>
      <c r="E538" s="59">
        <f t="shared" si="49"/>
        <v>0</v>
      </c>
      <c r="F538" s="58">
        <f t="shared" si="52"/>
        <v>0</v>
      </c>
      <c r="G538" s="60">
        <f>IF(AND(C538&lt;&gt;"",SUM(G$32:G537)&lt;E$23),$E$23/$E$28,0)</f>
        <v>0</v>
      </c>
      <c r="H538" s="58">
        <f t="shared" si="53"/>
        <v>0</v>
      </c>
      <c r="I538" s="58">
        <f t="shared" si="55"/>
        <v>0</v>
      </c>
      <c r="J538" s="92" t="str">
        <f t="shared" si="54"/>
        <v>2064–2065</v>
      </c>
      <c r="K538" s="92"/>
      <c r="L538" s="103"/>
      <c r="M538" s="92"/>
      <c r="N538" s="101"/>
      <c r="O538" s="93"/>
      <c r="Q538" s="61"/>
    </row>
    <row r="539" spans="1:17" s="55" customFormat="1" ht="20.25" customHeight="1" x14ac:dyDescent="0.2">
      <c r="A539" s="56">
        <v>60176</v>
      </c>
      <c r="B539" s="57">
        <f t="shared" si="50"/>
        <v>0</v>
      </c>
      <c r="C539" s="150"/>
      <c r="D539" s="58">
        <f t="shared" si="51"/>
        <v>0</v>
      </c>
      <c r="E539" s="59">
        <f t="shared" si="49"/>
        <v>0</v>
      </c>
      <c r="F539" s="58">
        <f t="shared" si="52"/>
        <v>0</v>
      </c>
      <c r="G539" s="60">
        <f>IF(AND(C539&lt;&gt;"",SUM(G$32:G538)&lt;E$23),$E$23/$E$28,0)</f>
        <v>0</v>
      </c>
      <c r="H539" s="58">
        <f t="shared" si="53"/>
        <v>0</v>
      </c>
      <c r="I539" s="58">
        <f t="shared" si="55"/>
        <v>0</v>
      </c>
      <c r="J539" s="92" t="str">
        <f t="shared" si="54"/>
        <v>2064–2065</v>
      </c>
      <c r="K539" s="92"/>
      <c r="L539" s="103"/>
      <c r="M539" s="92"/>
      <c r="N539" s="101"/>
      <c r="O539" s="93"/>
      <c r="Q539" s="61"/>
    </row>
    <row r="540" spans="1:17" s="55" customFormat="1" ht="20.25" customHeight="1" x14ac:dyDescent="0.2">
      <c r="A540" s="56">
        <v>60207</v>
      </c>
      <c r="B540" s="57">
        <f t="shared" si="50"/>
        <v>0</v>
      </c>
      <c r="C540" s="150"/>
      <c r="D540" s="58">
        <f t="shared" si="51"/>
        <v>0</v>
      </c>
      <c r="E540" s="59">
        <f t="shared" si="49"/>
        <v>0</v>
      </c>
      <c r="F540" s="58">
        <f t="shared" si="52"/>
        <v>0</v>
      </c>
      <c r="G540" s="60">
        <f>IF(AND(C540&lt;&gt;"",SUM(G$32:G539)&lt;E$23),$E$23/$E$28,0)</f>
        <v>0</v>
      </c>
      <c r="H540" s="58">
        <f t="shared" si="53"/>
        <v>0</v>
      </c>
      <c r="I540" s="58">
        <f t="shared" si="55"/>
        <v>0</v>
      </c>
      <c r="J540" s="92" t="str">
        <f t="shared" si="54"/>
        <v>2064–2065</v>
      </c>
      <c r="K540" s="92"/>
      <c r="L540" s="103"/>
      <c r="M540" s="92"/>
      <c r="N540" s="101"/>
      <c r="O540" s="93"/>
      <c r="Q540" s="61"/>
    </row>
    <row r="541" spans="1:17" s="55" customFormat="1" ht="20.25" customHeight="1" x14ac:dyDescent="0.2">
      <c r="A541" s="56">
        <v>60237</v>
      </c>
      <c r="B541" s="57">
        <f t="shared" si="50"/>
        <v>0</v>
      </c>
      <c r="C541" s="150"/>
      <c r="D541" s="58">
        <f t="shared" si="51"/>
        <v>0</v>
      </c>
      <c r="E541" s="59">
        <f t="shared" si="49"/>
        <v>0</v>
      </c>
      <c r="F541" s="58">
        <f t="shared" si="52"/>
        <v>0</v>
      </c>
      <c r="G541" s="60">
        <f>IF(AND(C541&lt;&gt;"",SUM(G$32:G540)&lt;E$23),$E$23/$E$28,0)</f>
        <v>0</v>
      </c>
      <c r="H541" s="58">
        <f t="shared" si="53"/>
        <v>0</v>
      </c>
      <c r="I541" s="58">
        <f t="shared" si="55"/>
        <v>0</v>
      </c>
      <c r="J541" s="92" t="str">
        <f t="shared" si="54"/>
        <v>2064–2065</v>
      </c>
      <c r="K541" s="92"/>
      <c r="L541" s="103"/>
      <c r="M541" s="92"/>
      <c r="N541" s="101"/>
      <c r="O541" s="93"/>
      <c r="Q541" s="61"/>
    </row>
    <row r="542" spans="1:17" s="55" customFormat="1" ht="20.25" customHeight="1" x14ac:dyDescent="0.2">
      <c r="A542" s="56">
        <v>60268</v>
      </c>
      <c r="B542" s="57">
        <f t="shared" si="50"/>
        <v>0</v>
      </c>
      <c r="C542" s="150"/>
      <c r="D542" s="58">
        <f t="shared" si="51"/>
        <v>0</v>
      </c>
      <c r="E542" s="59">
        <f t="shared" si="49"/>
        <v>0</v>
      </c>
      <c r="F542" s="58">
        <f t="shared" si="52"/>
        <v>0</v>
      </c>
      <c r="G542" s="60">
        <f>IF(AND(C542&lt;&gt;"",SUM(G$32:G541)&lt;E$23),$E$23/$E$28,0)</f>
        <v>0</v>
      </c>
      <c r="H542" s="58">
        <f t="shared" si="53"/>
        <v>0</v>
      </c>
      <c r="I542" s="58">
        <f t="shared" si="55"/>
        <v>0</v>
      </c>
      <c r="J542" s="92" t="str">
        <f t="shared" si="54"/>
        <v>2064–2065</v>
      </c>
      <c r="K542" s="92"/>
      <c r="L542" s="103"/>
      <c r="M542" s="92"/>
      <c r="N542" s="101"/>
      <c r="O542" s="93"/>
      <c r="Q542" s="61"/>
    </row>
    <row r="543" spans="1:17" s="55" customFormat="1" ht="20.25" customHeight="1" x14ac:dyDescent="0.2">
      <c r="A543" s="56">
        <v>60299</v>
      </c>
      <c r="B543" s="57">
        <f t="shared" si="50"/>
        <v>0</v>
      </c>
      <c r="C543" s="150"/>
      <c r="D543" s="58">
        <f t="shared" si="51"/>
        <v>0</v>
      </c>
      <c r="E543" s="59">
        <f t="shared" si="49"/>
        <v>0</v>
      </c>
      <c r="F543" s="58">
        <f t="shared" si="52"/>
        <v>0</v>
      </c>
      <c r="G543" s="60">
        <f>IF(AND(C543&lt;&gt;"",SUM(G$32:G542)&lt;E$23),$E$23/$E$28,0)</f>
        <v>0</v>
      </c>
      <c r="H543" s="58">
        <f t="shared" si="53"/>
        <v>0</v>
      </c>
      <c r="I543" s="58">
        <f t="shared" si="55"/>
        <v>0</v>
      </c>
      <c r="J543" s="92" t="str">
        <f t="shared" si="54"/>
        <v>2064–2065</v>
      </c>
      <c r="K543" s="92"/>
      <c r="L543" s="103"/>
      <c r="M543" s="92"/>
      <c r="N543" s="101"/>
      <c r="O543" s="93"/>
      <c r="Q543" s="61"/>
    </row>
    <row r="544" spans="1:17" s="55" customFormat="1" ht="20.25" customHeight="1" x14ac:dyDescent="0.2">
      <c r="A544" s="56">
        <v>60327</v>
      </c>
      <c r="B544" s="57">
        <f t="shared" si="50"/>
        <v>0</v>
      </c>
      <c r="C544" s="150"/>
      <c r="D544" s="58">
        <f t="shared" si="51"/>
        <v>0</v>
      </c>
      <c r="E544" s="59">
        <f t="shared" ref="E544:E607" si="56">C544-D544</f>
        <v>0</v>
      </c>
      <c r="F544" s="58">
        <f t="shared" si="52"/>
        <v>0</v>
      </c>
      <c r="G544" s="60">
        <f>IF(AND(C544&lt;&gt;"",SUM(G$32:G543)&lt;E$23),$E$23/$E$28,0)</f>
        <v>0</v>
      </c>
      <c r="H544" s="58">
        <f t="shared" si="53"/>
        <v>0</v>
      </c>
      <c r="I544" s="58">
        <f t="shared" si="55"/>
        <v>0</v>
      </c>
      <c r="J544" s="92" t="str">
        <f t="shared" si="54"/>
        <v>2064–2065</v>
      </c>
      <c r="K544" s="92"/>
      <c r="L544" s="103"/>
      <c r="M544" s="92"/>
      <c r="N544" s="101"/>
      <c r="O544" s="93"/>
      <c r="Q544" s="61"/>
    </row>
    <row r="545" spans="1:17" s="55" customFormat="1" ht="20.25" customHeight="1" x14ac:dyDescent="0.2">
      <c r="A545" s="56">
        <v>60358</v>
      </c>
      <c r="B545" s="57">
        <f t="shared" ref="B545:B608" si="57">IF(C545&gt;0,C545*-1,C545)</f>
        <v>0</v>
      </c>
      <c r="C545" s="150"/>
      <c r="D545" s="58">
        <f t="shared" ref="D545:D608" si="58">IF(C545="",0,IF($E$14="Beginning",IF(C544&lt;&gt;"",$F544*$E$7/12,0),IF(C544&lt;&gt;"",$F544*$E$7/12,$E$21*$E$7/12)))</f>
        <v>0</v>
      </c>
      <c r="E545" s="59">
        <f t="shared" si="56"/>
        <v>0</v>
      </c>
      <c r="F545" s="58">
        <f t="shared" ref="F545:F608" si="59">IF(C545="",0,IF(C544="",$E$21-E545,IF(C545&lt;&gt;"",F544-E545)))</f>
        <v>0</v>
      </c>
      <c r="G545" s="60">
        <f>IF(AND(C545&lt;&gt;"",SUM(G$32:G544)&lt;E$23),$E$23/$E$28,0)</f>
        <v>0</v>
      </c>
      <c r="H545" s="58">
        <f t="shared" ref="H545:H608" si="60">IF(C545&lt;&gt;"",G545+H544,0)</f>
        <v>0</v>
      </c>
      <c r="I545" s="58">
        <f t="shared" si="55"/>
        <v>0</v>
      </c>
      <c r="J545" s="92" t="str">
        <f t="shared" ref="J545:J608" si="61">IF(OR(MONTH(A545)=1,MONTH(A545)=2,MONTH(A545)=3,MONTH(A545)=4,MONTH(A545)=5,MONTH(A545)=6),YEAR(A545)-1&amp;"–"&amp;YEAR(A545),YEAR(A545)&amp;"–"&amp;YEAR(A545)+1)</f>
        <v>2064–2065</v>
      </c>
      <c r="K545" s="92"/>
      <c r="L545" s="103"/>
      <c r="M545" s="92"/>
      <c r="N545" s="101"/>
      <c r="O545" s="93"/>
      <c r="Q545" s="61"/>
    </row>
    <row r="546" spans="1:17" s="55" customFormat="1" ht="20.25" customHeight="1" x14ac:dyDescent="0.2">
      <c r="A546" s="56">
        <v>60388</v>
      </c>
      <c r="B546" s="57">
        <f t="shared" si="57"/>
        <v>0</v>
      </c>
      <c r="C546" s="150"/>
      <c r="D546" s="58">
        <f t="shared" si="58"/>
        <v>0</v>
      </c>
      <c r="E546" s="59">
        <f t="shared" si="56"/>
        <v>0</v>
      </c>
      <c r="F546" s="58">
        <f t="shared" si="59"/>
        <v>0</v>
      </c>
      <c r="G546" s="60">
        <f>IF(AND(C546&lt;&gt;"",SUM(G$32:G545)&lt;E$23),$E$23/$E$28,0)</f>
        <v>0</v>
      </c>
      <c r="H546" s="58">
        <f t="shared" si="60"/>
        <v>0</v>
      </c>
      <c r="I546" s="58">
        <f t="shared" si="55"/>
        <v>0</v>
      </c>
      <c r="J546" s="92" t="str">
        <f t="shared" si="61"/>
        <v>2064–2065</v>
      </c>
      <c r="K546" s="92"/>
      <c r="L546" s="103"/>
      <c r="M546" s="92"/>
      <c r="N546" s="101"/>
      <c r="O546" s="93"/>
      <c r="Q546" s="61"/>
    </row>
    <row r="547" spans="1:17" s="55" customFormat="1" ht="20.25" customHeight="1" x14ac:dyDescent="0.2">
      <c r="A547" s="56">
        <v>60419</v>
      </c>
      <c r="B547" s="57">
        <f t="shared" si="57"/>
        <v>0</v>
      </c>
      <c r="C547" s="150"/>
      <c r="D547" s="58">
        <f t="shared" si="58"/>
        <v>0</v>
      </c>
      <c r="E547" s="59">
        <f t="shared" si="56"/>
        <v>0</v>
      </c>
      <c r="F547" s="58">
        <f t="shared" si="59"/>
        <v>0</v>
      </c>
      <c r="G547" s="60">
        <f>IF(AND(C547&lt;&gt;"",SUM(G$32:G546)&lt;E$23),$E$23/$E$28,0)</f>
        <v>0</v>
      </c>
      <c r="H547" s="58">
        <f t="shared" si="60"/>
        <v>0</v>
      </c>
      <c r="I547" s="58">
        <f t="shared" ref="I547:I610" si="62">IF(C547&lt;&gt;"",$E$23-H547,0)</f>
        <v>0</v>
      </c>
      <c r="J547" s="92" t="str">
        <f t="shared" si="61"/>
        <v>2064–2065</v>
      </c>
      <c r="K547" s="92"/>
      <c r="L547" s="103"/>
      <c r="M547" s="92"/>
      <c r="N547" s="101"/>
      <c r="O547" s="93"/>
      <c r="Q547" s="61"/>
    </row>
    <row r="548" spans="1:17" s="55" customFormat="1" ht="20.25" customHeight="1" x14ac:dyDescent="0.2">
      <c r="A548" s="56">
        <v>60449</v>
      </c>
      <c r="B548" s="57">
        <f t="shared" si="57"/>
        <v>0</v>
      </c>
      <c r="C548" s="150"/>
      <c r="D548" s="58">
        <f t="shared" si="58"/>
        <v>0</v>
      </c>
      <c r="E548" s="59">
        <f t="shared" si="56"/>
        <v>0</v>
      </c>
      <c r="F548" s="58">
        <f t="shared" si="59"/>
        <v>0</v>
      </c>
      <c r="G548" s="60">
        <f>IF(AND(C548&lt;&gt;"",SUM(G$32:G547)&lt;E$23),$E$23/$E$28,0)</f>
        <v>0</v>
      </c>
      <c r="H548" s="58">
        <f t="shared" si="60"/>
        <v>0</v>
      </c>
      <c r="I548" s="58">
        <f t="shared" si="62"/>
        <v>0</v>
      </c>
      <c r="J548" s="92" t="str">
        <f t="shared" si="61"/>
        <v>2065–2066</v>
      </c>
      <c r="K548" s="92"/>
      <c r="L548" s="103"/>
      <c r="M548" s="92"/>
      <c r="N548" s="101"/>
      <c r="O548" s="93"/>
      <c r="Q548" s="61"/>
    </row>
    <row r="549" spans="1:17" s="55" customFormat="1" ht="20.25" customHeight="1" x14ac:dyDescent="0.2">
      <c r="A549" s="56">
        <v>60480</v>
      </c>
      <c r="B549" s="57">
        <f t="shared" si="57"/>
        <v>0</v>
      </c>
      <c r="C549" s="150"/>
      <c r="D549" s="58">
        <f t="shared" si="58"/>
        <v>0</v>
      </c>
      <c r="E549" s="59">
        <f t="shared" si="56"/>
        <v>0</v>
      </c>
      <c r="F549" s="58">
        <f t="shared" si="59"/>
        <v>0</v>
      </c>
      <c r="G549" s="60">
        <f>IF(AND(C549&lt;&gt;"",SUM(G$32:G548)&lt;E$23),$E$23/$E$28,0)</f>
        <v>0</v>
      </c>
      <c r="H549" s="58">
        <f t="shared" si="60"/>
        <v>0</v>
      </c>
      <c r="I549" s="58">
        <f t="shared" si="62"/>
        <v>0</v>
      </c>
      <c r="J549" s="92" t="str">
        <f t="shared" si="61"/>
        <v>2065–2066</v>
      </c>
      <c r="K549" s="92"/>
      <c r="L549" s="103"/>
      <c r="M549" s="92"/>
      <c r="N549" s="101"/>
      <c r="O549" s="93"/>
      <c r="Q549" s="61"/>
    </row>
    <row r="550" spans="1:17" s="55" customFormat="1" ht="20.25" customHeight="1" x14ac:dyDescent="0.2">
      <c r="A550" s="56">
        <v>60511</v>
      </c>
      <c r="B550" s="57">
        <f t="shared" si="57"/>
        <v>0</v>
      </c>
      <c r="C550" s="150"/>
      <c r="D550" s="58">
        <f t="shared" si="58"/>
        <v>0</v>
      </c>
      <c r="E550" s="59">
        <f t="shared" si="56"/>
        <v>0</v>
      </c>
      <c r="F550" s="58">
        <f t="shared" si="59"/>
        <v>0</v>
      </c>
      <c r="G550" s="60">
        <f>IF(AND(C550&lt;&gt;"",SUM(G$32:G549)&lt;E$23),$E$23/$E$28,0)</f>
        <v>0</v>
      </c>
      <c r="H550" s="58">
        <f t="shared" si="60"/>
        <v>0</v>
      </c>
      <c r="I550" s="58">
        <f t="shared" si="62"/>
        <v>0</v>
      </c>
      <c r="J550" s="92" t="str">
        <f t="shared" si="61"/>
        <v>2065–2066</v>
      </c>
      <c r="K550" s="92"/>
      <c r="L550" s="103"/>
      <c r="M550" s="92"/>
      <c r="N550" s="101"/>
      <c r="O550" s="93"/>
      <c r="Q550" s="61"/>
    </row>
    <row r="551" spans="1:17" s="55" customFormat="1" ht="20.25" customHeight="1" x14ac:dyDescent="0.2">
      <c r="A551" s="56">
        <v>60541</v>
      </c>
      <c r="B551" s="57">
        <f t="shared" si="57"/>
        <v>0</v>
      </c>
      <c r="C551" s="150"/>
      <c r="D551" s="58">
        <f t="shared" si="58"/>
        <v>0</v>
      </c>
      <c r="E551" s="59">
        <f t="shared" si="56"/>
        <v>0</v>
      </c>
      <c r="F551" s="58">
        <f t="shared" si="59"/>
        <v>0</v>
      </c>
      <c r="G551" s="60">
        <f>IF(AND(C551&lt;&gt;"",SUM(G$32:G550)&lt;E$23),$E$23/$E$28,0)</f>
        <v>0</v>
      </c>
      <c r="H551" s="58">
        <f t="shared" si="60"/>
        <v>0</v>
      </c>
      <c r="I551" s="58">
        <f t="shared" si="62"/>
        <v>0</v>
      </c>
      <c r="J551" s="92" t="str">
        <f t="shared" si="61"/>
        <v>2065–2066</v>
      </c>
      <c r="K551" s="92"/>
      <c r="L551" s="103"/>
      <c r="M551" s="92"/>
      <c r="N551" s="101"/>
      <c r="O551" s="93"/>
      <c r="Q551" s="61"/>
    </row>
    <row r="552" spans="1:17" s="55" customFormat="1" ht="20.25" customHeight="1" x14ac:dyDescent="0.2">
      <c r="A552" s="56">
        <v>60572</v>
      </c>
      <c r="B552" s="57">
        <f t="shared" si="57"/>
        <v>0</v>
      </c>
      <c r="C552" s="150"/>
      <c r="D552" s="58">
        <f t="shared" si="58"/>
        <v>0</v>
      </c>
      <c r="E552" s="59">
        <f t="shared" si="56"/>
        <v>0</v>
      </c>
      <c r="F552" s="58">
        <f t="shared" si="59"/>
        <v>0</v>
      </c>
      <c r="G552" s="60">
        <f>IF(AND(C552&lt;&gt;"",SUM(G$32:G551)&lt;E$23),$E$23/$E$28,0)</f>
        <v>0</v>
      </c>
      <c r="H552" s="58">
        <f t="shared" si="60"/>
        <v>0</v>
      </c>
      <c r="I552" s="58">
        <f t="shared" si="62"/>
        <v>0</v>
      </c>
      <c r="J552" s="92" t="str">
        <f t="shared" si="61"/>
        <v>2065–2066</v>
      </c>
      <c r="K552" s="92"/>
      <c r="L552" s="103"/>
      <c r="M552" s="92"/>
      <c r="N552" s="101"/>
      <c r="O552" s="93"/>
      <c r="Q552" s="61"/>
    </row>
    <row r="553" spans="1:17" s="55" customFormat="1" ht="20.25" customHeight="1" x14ac:dyDescent="0.2">
      <c r="A553" s="56">
        <v>60602</v>
      </c>
      <c r="B553" s="57">
        <f t="shared" si="57"/>
        <v>0</v>
      </c>
      <c r="C553" s="150"/>
      <c r="D553" s="58">
        <f t="shared" si="58"/>
        <v>0</v>
      </c>
      <c r="E553" s="59">
        <f t="shared" si="56"/>
        <v>0</v>
      </c>
      <c r="F553" s="58">
        <f t="shared" si="59"/>
        <v>0</v>
      </c>
      <c r="G553" s="60">
        <f>IF(AND(C553&lt;&gt;"",SUM(G$32:G552)&lt;E$23),$E$23/$E$28,0)</f>
        <v>0</v>
      </c>
      <c r="H553" s="58">
        <f t="shared" si="60"/>
        <v>0</v>
      </c>
      <c r="I553" s="58">
        <f t="shared" si="62"/>
        <v>0</v>
      </c>
      <c r="J553" s="92" t="str">
        <f t="shared" si="61"/>
        <v>2065–2066</v>
      </c>
      <c r="K553" s="92"/>
      <c r="L553" s="103"/>
      <c r="M553" s="92"/>
      <c r="N553" s="101"/>
      <c r="O553" s="93"/>
      <c r="Q553" s="61"/>
    </row>
    <row r="554" spans="1:17" s="55" customFormat="1" ht="20.25" customHeight="1" x14ac:dyDescent="0.2">
      <c r="A554" s="56">
        <v>60633</v>
      </c>
      <c r="B554" s="57">
        <f t="shared" si="57"/>
        <v>0</v>
      </c>
      <c r="C554" s="150"/>
      <c r="D554" s="58">
        <f t="shared" si="58"/>
        <v>0</v>
      </c>
      <c r="E554" s="59">
        <f t="shared" si="56"/>
        <v>0</v>
      </c>
      <c r="F554" s="58">
        <f t="shared" si="59"/>
        <v>0</v>
      </c>
      <c r="G554" s="60">
        <f>IF(AND(C554&lt;&gt;"",SUM(G$32:G553)&lt;E$23),$E$23/$E$28,0)</f>
        <v>0</v>
      </c>
      <c r="H554" s="58">
        <f t="shared" si="60"/>
        <v>0</v>
      </c>
      <c r="I554" s="58">
        <f t="shared" si="62"/>
        <v>0</v>
      </c>
      <c r="J554" s="92" t="str">
        <f t="shared" si="61"/>
        <v>2065–2066</v>
      </c>
      <c r="K554" s="92"/>
      <c r="L554" s="103"/>
      <c r="M554" s="92"/>
      <c r="N554" s="101"/>
      <c r="O554" s="93"/>
      <c r="Q554" s="61"/>
    </row>
    <row r="555" spans="1:17" s="55" customFormat="1" ht="20.25" customHeight="1" x14ac:dyDescent="0.2">
      <c r="A555" s="56">
        <v>60664</v>
      </c>
      <c r="B555" s="57">
        <f t="shared" si="57"/>
        <v>0</v>
      </c>
      <c r="C555" s="150"/>
      <c r="D555" s="58">
        <f t="shared" si="58"/>
        <v>0</v>
      </c>
      <c r="E555" s="59">
        <f t="shared" si="56"/>
        <v>0</v>
      </c>
      <c r="F555" s="58">
        <f t="shared" si="59"/>
        <v>0</v>
      </c>
      <c r="G555" s="60">
        <f>IF(AND(C555&lt;&gt;"",SUM(G$32:G554)&lt;E$23),$E$23/$E$28,0)</f>
        <v>0</v>
      </c>
      <c r="H555" s="58">
        <f t="shared" si="60"/>
        <v>0</v>
      </c>
      <c r="I555" s="58">
        <f t="shared" si="62"/>
        <v>0</v>
      </c>
      <c r="J555" s="92" t="str">
        <f t="shared" si="61"/>
        <v>2065–2066</v>
      </c>
      <c r="K555" s="92"/>
      <c r="L555" s="103"/>
      <c r="M555" s="92"/>
      <c r="N555" s="101"/>
      <c r="O555" s="93"/>
      <c r="Q555" s="61"/>
    </row>
    <row r="556" spans="1:17" s="55" customFormat="1" ht="20.25" customHeight="1" x14ac:dyDescent="0.2">
      <c r="A556" s="56">
        <v>60692</v>
      </c>
      <c r="B556" s="57">
        <f t="shared" si="57"/>
        <v>0</v>
      </c>
      <c r="C556" s="150"/>
      <c r="D556" s="58">
        <f t="shared" si="58"/>
        <v>0</v>
      </c>
      <c r="E556" s="59">
        <f t="shared" si="56"/>
        <v>0</v>
      </c>
      <c r="F556" s="58">
        <f t="shared" si="59"/>
        <v>0</v>
      </c>
      <c r="G556" s="60">
        <f>IF(AND(C556&lt;&gt;"",SUM(G$32:G555)&lt;E$23),$E$23/$E$28,0)</f>
        <v>0</v>
      </c>
      <c r="H556" s="58">
        <f t="shared" si="60"/>
        <v>0</v>
      </c>
      <c r="I556" s="58">
        <f t="shared" si="62"/>
        <v>0</v>
      </c>
      <c r="J556" s="92" t="str">
        <f t="shared" si="61"/>
        <v>2065–2066</v>
      </c>
      <c r="K556" s="92"/>
      <c r="L556" s="103"/>
      <c r="M556" s="92"/>
      <c r="N556" s="101"/>
      <c r="O556" s="93"/>
      <c r="Q556" s="61"/>
    </row>
    <row r="557" spans="1:17" s="55" customFormat="1" ht="20.25" customHeight="1" x14ac:dyDescent="0.2">
      <c r="A557" s="56">
        <v>60723</v>
      </c>
      <c r="B557" s="57">
        <f t="shared" si="57"/>
        <v>0</v>
      </c>
      <c r="C557" s="150"/>
      <c r="D557" s="58">
        <f t="shared" si="58"/>
        <v>0</v>
      </c>
      <c r="E557" s="59">
        <f t="shared" si="56"/>
        <v>0</v>
      </c>
      <c r="F557" s="58">
        <f t="shared" si="59"/>
        <v>0</v>
      </c>
      <c r="G557" s="60">
        <f>IF(AND(C557&lt;&gt;"",SUM(G$32:G556)&lt;E$23),$E$23/$E$28,0)</f>
        <v>0</v>
      </c>
      <c r="H557" s="58">
        <f t="shared" si="60"/>
        <v>0</v>
      </c>
      <c r="I557" s="58">
        <f t="shared" si="62"/>
        <v>0</v>
      </c>
      <c r="J557" s="92" t="str">
        <f t="shared" si="61"/>
        <v>2065–2066</v>
      </c>
      <c r="K557" s="92"/>
      <c r="L557" s="103"/>
      <c r="M557" s="92"/>
      <c r="N557" s="101"/>
      <c r="O557" s="93"/>
      <c r="Q557" s="61"/>
    </row>
    <row r="558" spans="1:17" s="55" customFormat="1" ht="20.25" customHeight="1" x14ac:dyDescent="0.2">
      <c r="A558" s="56">
        <v>60753</v>
      </c>
      <c r="B558" s="57">
        <f t="shared" si="57"/>
        <v>0</v>
      </c>
      <c r="C558" s="150"/>
      <c r="D558" s="58">
        <f t="shared" si="58"/>
        <v>0</v>
      </c>
      <c r="E558" s="59">
        <f t="shared" si="56"/>
        <v>0</v>
      </c>
      <c r="F558" s="58">
        <f t="shared" si="59"/>
        <v>0</v>
      </c>
      <c r="G558" s="60">
        <f>IF(AND(C558&lt;&gt;"",SUM(G$32:G557)&lt;E$23),$E$23/$E$28,0)</f>
        <v>0</v>
      </c>
      <c r="H558" s="58">
        <f t="shared" si="60"/>
        <v>0</v>
      </c>
      <c r="I558" s="58">
        <f t="shared" si="62"/>
        <v>0</v>
      </c>
      <c r="J558" s="92" t="str">
        <f t="shared" si="61"/>
        <v>2065–2066</v>
      </c>
      <c r="K558" s="92"/>
      <c r="L558" s="103"/>
      <c r="M558" s="92"/>
      <c r="N558" s="101"/>
      <c r="O558" s="93"/>
      <c r="Q558" s="61"/>
    </row>
    <row r="559" spans="1:17" s="55" customFormat="1" ht="20.25" customHeight="1" x14ac:dyDescent="0.2">
      <c r="A559" s="56">
        <v>60784</v>
      </c>
      <c r="B559" s="57">
        <f t="shared" si="57"/>
        <v>0</v>
      </c>
      <c r="C559" s="150"/>
      <c r="D559" s="58">
        <f t="shared" si="58"/>
        <v>0</v>
      </c>
      <c r="E559" s="59">
        <f t="shared" si="56"/>
        <v>0</v>
      </c>
      <c r="F559" s="58">
        <f t="shared" si="59"/>
        <v>0</v>
      </c>
      <c r="G559" s="60">
        <f>IF(AND(C559&lt;&gt;"",SUM(G$32:G558)&lt;E$23),$E$23/$E$28,0)</f>
        <v>0</v>
      </c>
      <c r="H559" s="58">
        <f t="shared" si="60"/>
        <v>0</v>
      </c>
      <c r="I559" s="58">
        <f t="shared" si="62"/>
        <v>0</v>
      </c>
      <c r="J559" s="92" t="str">
        <f t="shared" si="61"/>
        <v>2065–2066</v>
      </c>
      <c r="K559" s="92"/>
      <c r="L559" s="103"/>
      <c r="M559" s="92"/>
      <c r="N559" s="101"/>
      <c r="O559" s="93"/>
      <c r="Q559" s="61"/>
    </row>
    <row r="560" spans="1:17" s="55" customFormat="1" ht="20.25" customHeight="1" x14ac:dyDescent="0.2">
      <c r="A560" s="56">
        <v>60814</v>
      </c>
      <c r="B560" s="57">
        <f t="shared" si="57"/>
        <v>0</v>
      </c>
      <c r="C560" s="150"/>
      <c r="D560" s="58">
        <f t="shared" si="58"/>
        <v>0</v>
      </c>
      <c r="E560" s="59">
        <f t="shared" si="56"/>
        <v>0</v>
      </c>
      <c r="F560" s="58">
        <f t="shared" si="59"/>
        <v>0</v>
      </c>
      <c r="G560" s="60">
        <f>IF(AND(C560&lt;&gt;"",SUM(G$32:G559)&lt;E$23),$E$23/$E$28,0)</f>
        <v>0</v>
      </c>
      <c r="H560" s="58">
        <f t="shared" si="60"/>
        <v>0</v>
      </c>
      <c r="I560" s="58">
        <f t="shared" si="62"/>
        <v>0</v>
      </c>
      <c r="J560" s="92" t="str">
        <f t="shared" si="61"/>
        <v>2066–2067</v>
      </c>
      <c r="K560" s="92"/>
      <c r="L560" s="103"/>
      <c r="M560" s="92"/>
      <c r="N560" s="101"/>
      <c r="O560" s="93"/>
      <c r="Q560" s="61"/>
    </row>
    <row r="561" spans="1:17" s="55" customFormat="1" ht="20.25" customHeight="1" x14ac:dyDescent="0.2">
      <c r="A561" s="56">
        <v>60845</v>
      </c>
      <c r="B561" s="57">
        <f t="shared" si="57"/>
        <v>0</v>
      </c>
      <c r="C561" s="150"/>
      <c r="D561" s="58">
        <f t="shared" si="58"/>
        <v>0</v>
      </c>
      <c r="E561" s="59">
        <f t="shared" si="56"/>
        <v>0</v>
      </c>
      <c r="F561" s="58">
        <f t="shared" si="59"/>
        <v>0</v>
      </c>
      <c r="G561" s="60">
        <f>IF(AND(C561&lt;&gt;"",SUM(G$32:G560)&lt;E$23),$E$23/$E$28,0)</f>
        <v>0</v>
      </c>
      <c r="H561" s="58">
        <f t="shared" si="60"/>
        <v>0</v>
      </c>
      <c r="I561" s="58">
        <f t="shared" si="62"/>
        <v>0</v>
      </c>
      <c r="J561" s="92" t="str">
        <f t="shared" si="61"/>
        <v>2066–2067</v>
      </c>
      <c r="K561" s="92"/>
      <c r="L561" s="103"/>
      <c r="M561" s="92"/>
      <c r="N561" s="101"/>
      <c r="O561" s="93"/>
      <c r="Q561" s="61"/>
    </row>
    <row r="562" spans="1:17" s="55" customFormat="1" ht="20.25" customHeight="1" x14ac:dyDescent="0.2">
      <c r="A562" s="56">
        <v>60876</v>
      </c>
      <c r="B562" s="57">
        <f t="shared" si="57"/>
        <v>0</v>
      </c>
      <c r="C562" s="150"/>
      <c r="D562" s="58">
        <f t="shared" si="58"/>
        <v>0</v>
      </c>
      <c r="E562" s="59">
        <f t="shared" si="56"/>
        <v>0</v>
      </c>
      <c r="F562" s="58">
        <f t="shared" si="59"/>
        <v>0</v>
      </c>
      <c r="G562" s="60">
        <f>IF(AND(C562&lt;&gt;"",SUM(G$32:G561)&lt;E$23),$E$23/$E$28,0)</f>
        <v>0</v>
      </c>
      <c r="H562" s="58">
        <f t="shared" si="60"/>
        <v>0</v>
      </c>
      <c r="I562" s="58">
        <f t="shared" si="62"/>
        <v>0</v>
      </c>
      <c r="J562" s="92" t="str">
        <f t="shared" si="61"/>
        <v>2066–2067</v>
      </c>
      <c r="K562" s="92"/>
      <c r="L562" s="103"/>
      <c r="M562" s="92"/>
      <c r="N562" s="101"/>
      <c r="O562" s="93"/>
      <c r="Q562" s="61"/>
    </row>
    <row r="563" spans="1:17" s="55" customFormat="1" ht="20.25" customHeight="1" x14ac:dyDescent="0.2">
      <c r="A563" s="56">
        <v>60906</v>
      </c>
      <c r="B563" s="57">
        <f t="shared" si="57"/>
        <v>0</v>
      </c>
      <c r="C563" s="150"/>
      <c r="D563" s="58">
        <f t="shared" si="58"/>
        <v>0</v>
      </c>
      <c r="E563" s="59">
        <f t="shared" si="56"/>
        <v>0</v>
      </c>
      <c r="F563" s="58">
        <f t="shared" si="59"/>
        <v>0</v>
      </c>
      <c r="G563" s="60">
        <f>IF(AND(C563&lt;&gt;"",SUM(G$32:G562)&lt;E$23),$E$23/$E$28,0)</f>
        <v>0</v>
      </c>
      <c r="H563" s="58">
        <f t="shared" si="60"/>
        <v>0</v>
      </c>
      <c r="I563" s="58">
        <f t="shared" si="62"/>
        <v>0</v>
      </c>
      <c r="J563" s="92" t="str">
        <f t="shared" si="61"/>
        <v>2066–2067</v>
      </c>
      <c r="K563" s="92"/>
      <c r="L563" s="103"/>
      <c r="M563" s="92"/>
      <c r="N563" s="101"/>
      <c r="O563" s="93"/>
      <c r="Q563" s="61"/>
    </row>
    <row r="564" spans="1:17" s="55" customFormat="1" ht="20.25" customHeight="1" x14ac:dyDescent="0.2">
      <c r="A564" s="56">
        <v>60937</v>
      </c>
      <c r="B564" s="57">
        <f t="shared" si="57"/>
        <v>0</v>
      </c>
      <c r="C564" s="150"/>
      <c r="D564" s="58">
        <f t="shared" si="58"/>
        <v>0</v>
      </c>
      <c r="E564" s="59">
        <f t="shared" si="56"/>
        <v>0</v>
      </c>
      <c r="F564" s="58">
        <f t="shared" si="59"/>
        <v>0</v>
      </c>
      <c r="G564" s="60">
        <f>IF(AND(C564&lt;&gt;"",SUM(G$32:G563)&lt;E$23),$E$23/$E$28,0)</f>
        <v>0</v>
      </c>
      <c r="H564" s="58">
        <f t="shared" si="60"/>
        <v>0</v>
      </c>
      <c r="I564" s="58">
        <f t="shared" si="62"/>
        <v>0</v>
      </c>
      <c r="J564" s="92" t="str">
        <f t="shared" si="61"/>
        <v>2066–2067</v>
      </c>
      <c r="K564" s="92"/>
      <c r="L564" s="103"/>
      <c r="M564" s="92"/>
      <c r="N564" s="101"/>
      <c r="O564" s="93"/>
      <c r="Q564" s="61"/>
    </row>
    <row r="565" spans="1:17" s="55" customFormat="1" ht="20.25" customHeight="1" x14ac:dyDescent="0.2">
      <c r="A565" s="56">
        <v>60967</v>
      </c>
      <c r="B565" s="57">
        <f t="shared" si="57"/>
        <v>0</v>
      </c>
      <c r="C565" s="150"/>
      <c r="D565" s="58">
        <f t="shared" si="58"/>
        <v>0</v>
      </c>
      <c r="E565" s="59">
        <f t="shared" si="56"/>
        <v>0</v>
      </c>
      <c r="F565" s="58">
        <f t="shared" si="59"/>
        <v>0</v>
      </c>
      <c r="G565" s="60">
        <f>IF(AND(C565&lt;&gt;"",SUM(G$32:G564)&lt;E$23),$E$23/$E$28,0)</f>
        <v>0</v>
      </c>
      <c r="H565" s="58">
        <f t="shared" si="60"/>
        <v>0</v>
      </c>
      <c r="I565" s="58">
        <f t="shared" si="62"/>
        <v>0</v>
      </c>
      <c r="J565" s="92" t="str">
        <f t="shared" si="61"/>
        <v>2066–2067</v>
      </c>
      <c r="K565" s="92"/>
      <c r="L565" s="103"/>
      <c r="M565" s="92"/>
      <c r="N565" s="101"/>
      <c r="O565" s="93"/>
      <c r="Q565" s="61"/>
    </row>
    <row r="566" spans="1:17" s="55" customFormat="1" ht="20.25" customHeight="1" x14ac:dyDescent="0.2">
      <c r="A566" s="56">
        <v>60998</v>
      </c>
      <c r="B566" s="57">
        <f t="shared" si="57"/>
        <v>0</v>
      </c>
      <c r="C566" s="150"/>
      <c r="D566" s="58">
        <f t="shared" si="58"/>
        <v>0</v>
      </c>
      <c r="E566" s="59">
        <f t="shared" si="56"/>
        <v>0</v>
      </c>
      <c r="F566" s="58">
        <f t="shared" si="59"/>
        <v>0</v>
      </c>
      <c r="G566" s="60">
        <f>IF(AND(C566&lt;&gt;"",SUM(G$32:G565)&lt;E$23),$E$23/$E$28,0)</f>
        <v>0</v>
      </c>
      <c r="H566" s="58">
        <f t="shared" si="60"/>
        <v>0</v>
      </c>
      <c r="I566" s="58">
        <f t="shared" si="62"/>
        <v>0</v>
      </c>
      <c r="J566" s="92" t="str">
        <f t="shared" si="61"/>
        <v>2066–2067</v>
      </c>
      <c r="K566" s="92"/>
      <c r="L566" s="103"/>
      <c r="M566" s="92"/>
      <c r="N566" s="101"/>
      <c r="O566" s="93"/>
      <c r="Q566" s="61"/>
    </row>
    <row r="567" spans="1:17" s="55" customFormat="1" ht="20.25" customHeight="1" x14ac:dyDescent="0.2">
      <c r="A567" s="56">
        <v>61029</v>
      </c>
      <c r="B567" s="57">
        <f t="shared" si="57"/>
        <v>0</v>
      </c>
      <c r="C567" s="150"/>
      <c r="D567" s="58">
        <f t="shared" si="58"/>
        <v>0</v>
      </c>
      <c r="E567" s="59">
        <f t="shared" si="56"/>
        <v>0</v>
      </c>
      <c r="F567" s="58">
        <f t="shared" si="59"/>
        <v>0</v>
      </c>
      <c r="G567" s="60">
        <f>IF(AND(C567&lt;&gt;"",SUM(G$32:G566)&lt;E$23),$E$23/$E$28,0)</f>
        <v>0</v>
      </c>
      <c r="H567" s="58">
        <f t="shared" si="60"/>
        <v>0</v>
      </c>
      <c r="I567" s="58">
        <f t="shared" si="62"/>
        <v>0</v>
      </c>
      <c r="J567" s="92" t="str">
        <f t="shared" si="61"/>
        <v>2066–2067</v>
      </c>
      <c r="K567" s="92"/>
      <c r="L567" s="103"/>
      <c r="M567" s="92"/>
      <c r="N567" s="101"/>
      <c r="O567" s="93"/>
      <c r="Q567" s="61"/>
    </row>
    <row r="568" spans="1:17" s="55" customFormat="1" ht="20.25" customHeight="1" x14ac:dyDescent="0.2">
      <c r="A568" s="56">
        <v>61057</v>
      </c>
      <c r="B568" s="57">
        <f t="shared" si="57"/>
        <v>0</v>
      </c>
      <c r="C568" s="150"/>
      <c r="D568" s="58">
        <f t="shared" si="58"/>
        <v>0</v>
      </c>
      <c r="E568" s="59">
        <f t="shared" si="56"/>
        <v>0</v>
      </c>
      <c r="F568" s="58">
        <f t="shared" si="59"/>
        <v>0</v>
      </c>
      <c r="G568" s="60">
        <f>IF(AND(C568&lt;&gt;"",SUM(G$32:G567)&lt;E$23),$E$23/$E$28,0)</f>
        <v>0</v>
      </c>
      <c r="H568" s="58">
        <f t="shared" si="60"/>
        <v>0</v>
      </c>
      <c r="I568" s="58">
        <f t="shared" si="62"/>
        <v>0</v>
      </c>
      <c r="J568" s="92" t="str">
        <f t="shared" si="61"/>
        <v>2066–2067</v>
      </c>
      <c r="K568" s="92"/>
      <c r="L568" s="103"/>
      <c r="M568" s="92"/>
      <c r="N568" s="101"/>
      <c r="O568" s="93"/>
      <c r="Q568" s="61"/>
    </row>
    <row r="569" spans="1:17" s="55" customFormat="1" ht="20.25" customHeight="1" x14ac:dyDescent="0.2">
      <c r="A569" s="56">
        <v>61088</v>
      </c>
      <c r="B569" s="57">
        <f t="shared" si="57"/>
        <v>0</v>
      </c>
      <c r="C569" s="150"/>
      <c r="D569" s="58">
        <f t="shared" si="58"/>
        <v>0</v>
      </c>
      <c r="E569" s="59">
        <f t="shared" si="56"/>
        <v>0</v>
      </c>
      <c r="F569" s="58">
        <f t="shared" si="59"/>
        <v>0</v>
      </c>
      <c r="G569" s="60">
        <f>IF(AND(C569&lt;&gt;"",SUM(G$32:G568)&lt;E$23),$E$23/$E$28,0)</f>
        <v>0</v>
      </c>
      <c r="H569" s="58">
        <f t="shared" si="60"/>
        <v>0</v>
      </c>
      <c r="I569" s="58">
        <f t="shared" si="62"/>
        <v>0</v>
      </c>
      <c r="J569" s="92" t="str">
        <f t="shared" si="61"/>
        <v>2066–2067</v>
      </c>
      <c r="K569" s="92"/>
      <c r="L569" s="103"/>
      <c r="M569" s="92"/>
      <c r="N569" s="101"/>
      <c r="O569" s="93"/>
      <c r="Q569" s="61"/>
    </row>
    <row r="570" spans="1:17" s="55" customFormat="1" ht="20.25" customHeight="1" x14ac:dyDescent="0.2">
      <c r="A570" s="56">
        <v>61118</v>
      </c>
      <c r="B570" s="57">
        <f t="shared" si="57"/>
        <v>0</v>
      </c>
      <c r="C570" s="150"/>
      <c r="D570" s="58">
        <f t="shared" si="58"/>
        <v>0</v>
      </c>
      <c r="E570" s="59">
        <f t="shared" si="56"/>
        <v>0</v>
      </c>
      <c r="F570" s="58">
        <f t="shared" si="59"/>
        <v>0</v>
      </c>
      <c r="G570" s="60">
        <f>IF(AND(C570&lt;&gt;"",SUM(G$32:G569)&lt;E$23),$E$23/$E$28,0)</f>
        <v>0</v>
      </c>
      <c r="H570" s="58">
        <f t="shared" si="60"/>
        <v>0</v>
      </c>
      <c r="I570" s="58">
        <f t="shared" si="62"/>
        <v>0</v>
      </c>
      <c r="J570" s="92" t="str">
        <f t="shared" si="61"/>
        <v>2066–2067</v>
      </c>
      <c r="K570" s="92"/>
      <c r="L570" s="103"/>
      <c r="M570" s="92"/>
      <c r="N570" s="101"/>
      <c r="O570" s="93"/>
      <c r="Q570" s="61"/>
    </row>
    <row r="571" spans="1:17" s="55" customFormat="1" ht="20.25" customHeight="1" x14ac:dyDescent="0.2">
      <c r="A571" s="56">
        <v>61149</v>
      </c>
      <c r="B571" s="57">
        <f t="shared" si="57"/>
        <v>0</v>
      </c>
      <c r="C571" s="150"/>
      <c r="D571" s="58">
        <f t="shared" si="58"/>
        <v>0</v>
      </c>
      <c r="E571" s="59">
        <f t="shared" si="56"/>
        <v>0</v>
      </c>
      <c r="F571" s="58">
        <f t="shared" si="59"/>
        <v>0</v>
      </c>
      <c r="G571" s="60">
        <f>IF(AND(C571&lt;&gt;"",SUM(G$32:G570)&lt;E$23),$E$23/$E$28,0)</f>
        <v>0</v>
      </c>
      <c r="H571" s="58">
        <f t="shared" si="60"/>
        <v>0</v>
      </c>
      <c r="I571" s="58">
        <f t="shared" si="62"/>
        <v>0</v>
      </c>
      <c r="J571" s="92" t="str">
        <f t="shared" si="61"/>
        <v>2066–2067</v>
      </c>
      <c r="K571" s="92"/>
      <c r="L571" s="103"/>
      <c r="M571" s="92"/>
      <c r="N571" s="101"/>
      <c r="O571" s="93"/>
      <c r="Q571" s="61"/>
    </row>
    <row r="572" spans="1:17" s="55" customFormat="1" ht="20.25" customHeight="1" x14ac:dyDescent="0.2">
      <c r="A572" s="56">
        <v>61179</v>
      </c>
      <c r="B572" s="57">
        <f t="shared" si="57"/>
        <v>0</v>
      </c>
      <c r="C572" s="150"/>
      <c r="D572" s="58">
        <f t="shared" si="58"/>
        <v>0</v>
      </c>
      <c r="E572" s="59">
        <f t="shared" si="56"/>
        <v>0</v>
      </c>
      <c r="F572" s="58">
        <f t="shared" si="59"/>
        <v>0</v>
      </c>
      <c r="G572" s="60">
        <f>IF(AND(C572&lt;&gt;"",SUM(G$32:G571)&lt;E$23),$E$23/$E$28,0)</f>
        <v>0</v>
      </c>
      <c r="H572" s="58">
        <f t="shared" si="60"/>
        <v>0</v>
      </c>
      <c r="I572" s="58">
        <f t="shared" si="62"/>
        <v>0</v>
      </c>
      <c r="J572" s="92" t="str">
        <f t="shared" si="61"/>
        <v>2067–2068</v>
      </c>
      <c r="K572" s="92"/>
      <c r="L572" s="103"/>
      <c r="M572" s="92"/>
      <c r="N572" s="101"/>
      <c r="O572" s="93"/>
      <c r="Q572" s="61"/>
    </row>
    <row r="573" spans="1:17" s="55" customFormat="1" ht="20.25" customHeight="1" x14ac:dyDescent="0.2">
      <c r="A573" s="56">
        <v>61210</v>
      </c>
      <c r="B573" s="57">
        <f t="shared" si="57"/>
        <v>0</v>
      </c>
      <c r="C573" s="150"/>
      <c r="D573" s="58">
        <f t="shared" si="58"/>
        <v>0</v>
      </c>
      <c r="E573" s="59">
        <f t="shared" si="56"/>
        <v>0</v>
      </c>
      <c r="F573" s="58">
        <f t="shared" si="59"/>
        <v>0</v>
      </c>
      <c r="G573" s="60">
        <f>IF(AND(C573&lt;&gt;"",SUM(G$32:G572)&lt;E$23),$E$23/$E$28,0)</f>
        <v>0</v>
      </c>
      <c r="H573" s="58">
        <f t="shared" si="60"/>
        <v>0</v>
      </c>
      <c r="I573" s="58">
        <f t="shared" si="62"/>
        <v>0</v>
      </c>
      <c r="J573" s="92" t="str">
        <f t="shared" si="61"/>
        <v>2067–2068</v>
      </c>
      <c r="K573" s="92"/>
      <c r="L573" s="103"/>
      <c r="M573" s="92"/>
      <c r="N573" s="101"/>
      <c r="O573" s="93"/>
      <c r="Q573" s="61"/>
    </row>
    <row r="574" spans="1:17" s="55" customFormat="1" ht="20.25" customHeight="1" x14ac:dyDescent="0.2">
      <c r="A574" s="56">
        <v>61241</v>
      </c>
      <c r="B574" s="57">
        <f t="shared" si="57"/>
        <v>0</v>
      </c>
      <c r="C574" s="150"/>
      <c r="D574" s="58">
        <f t="shared" si="58"/>
        <v>0</v>
      </c>
      <c r="E574" s="59">
        <f t="shared" si="56"/>
        <v>0</v>
      </c>
      <c r="F574" s="58">
        <f t="shared" si="59"/>
        <v>0</v>
      </c>
      <c r="G574" s="60">
        <f>IF(AND(C574&lt;&gt;"",SUM(G$32:G573)&lt;E$23),$E$23/$E$28,0)</f>
        <v>0</v>
      </c>
      <c r="H574" s="58">
        <f t="shared" si="60"/>
        <v>0</v>
      </c>
      <c r="I574" s="58">
        <f t="shared" si="62"/>
        <v>0</v>
      </c>
      <c r="J574" s="92" t="str">
        <f t="shared" si="61"/>
        <v>2067–2068</v>
      </c>
      <c r="K574" s="92"/>
      <c r="L574" s="103"/>
      <c r="M574" s="92"/>
      <c r="N574" s="101"/>
      <c r="O574" s="93"/>
      <c r="Q574" s="61"/>
    </row>
    <row r="575" spans="1:17" s="55" customFormat="1" ht="20.25" customHeight="1" x14ac:dyDescent="0.2">
      <c r="A575" s="56">
        <v>61271</v>
      </c>
      <c r="B575" s="57">
        <f t="shared" si="57"/>
        <v>0</v>
      </c>
      <c r="C575" s="150"/>
      <c r="D575" s="58">
        <f t="shared" si="58"/>
        <v>0</v>
      </c>
      <c r="E575" s="59">
        <f t="shared" si="56"/>
        <v>0</v>
      </c>
      <c r="F575" s="58">
        <f t="shared" si="59"/>
        <v>0</v>
      </c>
      <c r="G575" s="60">
        <f>IF(AND(C575&lt;&gt;"",SUM(G$32:G574)&lt;E$23),$E$23/$E$28,0)</f>
        <v>0</v>
      </c>
      <c r="H575" s="58">
        <f t="shared" si="60"/>
        <v>0</v>
      </c>
      <c r="I575" s="58">
        <f t="shared" si="62"/>
        <v>0</v>
      </c>
      <c r="J575" s="92" t="str">
        <f t="shared" si="61"/>
        <v>2067–2068</v>
      </c>
      <c r="K575" s="92"/>
      <c r="L575" s="103"/>
      <c r="M575" s="92"/>
      <c r="N575" s="101"/>
      <c r="O575" s="93"/>
      <c r="Q575" s="61"/>
    </row>
    <row r="576" spans="1:17" s="55" customFormat="1" ht="20.25" customHeight="1" x14ac:dyDescent="0.2">
      <c r="A576" s="56">
        <v>61302</v>
      </c>
      <c r="B576" s="57">
        <f t="shared" si="57"/>
        <v>0</v>
      </c>
      <c r="C576" s="150"/>
      <c r="D576" s="58">
        <f t="shared" si="58"/>
        <v>0</v>
      </c>
      <c r="E576" s="59">
        <f t="shared" si="56"/>
        <v>0</v>
      </c>
      <c r="F576" s="58">
        <f t="shared" si="59"/>
        <v>0</v>
      </c>
      <c r="G576" s="60">
        <f>IF(AND(C576&lt;&gt;"",SUM(G$32:G575)&lt;E$23),$E$23/$E$28,0)</f>
        <v>0</v>
      </c>
      <c r="H576" s="58">
        <f t="shared" si="60"/>
        <v>0</v>
      </c>
      <c r="I576" s="58">
        <f t="shared" si="62"/>
        <v>0</v>
      </c>
      <c r="J576" s="92" t="str">
        <f t="shared" si="61"/>
        <v>2067–2068</v>
      </c>
      <c r="K576" s="92"/>
      <c r="L576" s="103"/>
      <c r="M576" s="92"/>
      <c r="N576" s="101"/>
      <c r="O576" s="93"/>
      <c r="Q576" s="61"/>
    </row>
    <row r="577" spans="1:17" s="55" customFormat="1" ht="20.25" customHeight="1" x14ac:dyDescent="0.2">
      <c r="A577" s="56">
        <v>61332</v>
      </c>
      <c r="B577" s="57">
        <f t="shared" si="57"/>
        <v>0</v>
      </c>
      <c r="C577" s="150"/>
      <c r="D577" s="58">
        <f t="shared" si="58"/>
        <v>0</v>
      </c>
      <c r="E577" s="59">
        <f t="shared" si="56"/>
        <v>0</v>
      </c>
      <c r="F577" s="58">
        <f t="shared" si="59"/>
        <v>0</v>
      </c>
      <c r="G577" s="60">
        <f>IF(AND(C577&lt;&gt;"",SUM(G$32:G576)&lt;E$23),$E$23/$E$28,0)</f>
        <v>0</v>
      </c>
      <c r="H577" s="58">
        <f t="shared" si="60"/>
        <v>0</v>
      </c>
      <c r="I577" s="58">
        <f t="shared" si="62"/>
        <v>0</v>
      </c>
      <c r="J577" s="92" t="str">
        <f t="shared" si="61"/>
        <v>2067–2068</v>
      </c>
      <c r="K577" s="92"/>
      <c r="L577" s="103"/>
      <c r="M577" s="92"/>
      <c r="N577" s="101"/>
      <c r="O577" s="93"/>
      <c r="Q577" s="61"/>
    </row>
    <row r="578" spans="1:17" s="55" customFormat="1" ht="20.25" customHeight="1" x14ac:dyDescent="0.2">
      <c r="A578" s="56">
        <v>61363</v>
      </c>
      <c r="B578" s="57">
        <f t="shared" si="57"/>
        <v>0</v>
      </c>
      <c r="C578" s="150"/>
      <c r="D578" s="58">
        <f t="shared" si="58"/>
        <v>0</v>
      </c>
      <c r="E578" s="59">
        <f t="shared" si="56"/>
        <v>0</v>
      </c>
      <c r="F578" s="58">
        <f t="shared" si="59"/>
        <v>0</v>
      </c>
      <c r="G578" s="60">
        <f>IF(AND(C578&lt;&gt;"",SUM(G$32:G577)&lt;E$23),$E$23/$E$28,0)</f>
        <v>0</v>
      </c>
      <c r="H578" s="58">
        <f t="shared" si="60"/>
        <v>0</v>
      </c>
      <c r="I578" s="58">
        <f t="shared" si="62"/>
        <v>0</v>
      </c>
      <c r="J578" s="92" t="str">
        <f t="shared" si="61"/>
        <v>2067–2068</v>
      </c>
      <c r="K578" s="92"/>
      <c r="L578" s="103"/>
      <c r="M578" s="92"/>
      <c r="N578" s="101"/>
      <c r="O578" s="93"/>
      <c r="Q578" s="61"/>
    </row>
    <row r="579" spans="1:17" s="55" customFormat="1" ht="20.25" customHeight="1" x14ac:dyDescent="0.2">
      <c r="A579" s="56">
        <v>61394</v>
      </c>
      <c r="B579" s="57">
        <f t="shared" si="57"/>
        <v>0</v>
      </c>
      <c r="C579" s="150"/>
      <c r="D579" s="58">
        <f t="shared" si="58"/>
        <v>0</v>
      </c>
      <c r="E579" s="59">
        <f t="shared" si="56"/>
        <v>0</v>
      </c>
      <c r="F579" s="58">
        <f t="shared" si="59"/>
        <v>0</v>
      </c>
      <c r="G579" s="60">
        <f>IF(AND(C579&lt;&gt;"",SUM(G$32:G578)&lt;E$23),$E$23/$E$28,0)</f>
        <v>0</v>
      </c>
      <c r="H579" s="58">
        <f t="shared" si="60"/>
        <v>0</v>
      </c>
      <c r="I579" s="58">
        <f t="shared" si="62"/>
        <v>0</v>
      </c>
      <c r="J579" s="92" t="str">
        <f t="shared" si="61"/>
        <v>2067–2068</v>
      </c>
      <c r="K579" s="92"/>
      <c r="L579" s="103"/>
      <c r="M579" s="92"/>
      <c r="N579" s="101"/>
      <c r="O579" s="93"/>
      <c r="Q579" s="61"/>
    </row>
    <row r="580" spans="1:17" s="55" customFormat="1" ht="20.25" customHeight="1" x14ac:dyDescent="0.2">
      <c r="A580" s="56">
        <v>61423</v>
      </c>
      <c r="B580" s="57">
        <f t="shared" si="57"/>
        <v>0</v>
      </c>
      <c r="C580" s="150"/>
      <c r="D580" s="58">
        <f t="shared" si="58"/>
        <v>0</v>
      </c>
      <c r="E580" s="59">
        <f t="shared" si="56"/>
        <v>0</v>
      </c>
      <c r="F580" s="58">
        <f t="shared" si="59"/>
        <v>0</v>
      </c>
      <c r="G580" s="60">
        <f>IF(AND(C580&lt;&gt;"",SUM(G$32:G579)&lt;E$23),$E$23/$E$28,0)</f>
        <v>0</v>
      </c>
      <c r="H580" s="58">
        <f t="shared" si="60"/>
        <v>0</v>
      </c>
      <c r="I580" s="58">
        <f t="shared" si="62"/>
        <v>0</v>
      </c>
      <c r="J580" s="92" t="str">
        <f t="shared" si="61"/>
        <v>2067–2068</v>
      </c>
      <c r="K580" s="92"/>
      <c r="L580" s="103"/>
      <c r="M580" s="92"/>
      <c r="N580" s="101"/>
      <c r="O580" s="93"/>
      <c r="Q580" s="61"/>
    </row>
    <row r="581" spans="1:17" s="55" customFormat="1" ht="20.25" customHeight="1" x14ac:dyDescent="0.2">
      <c r="A581" s="56">
        <v>61454</v>
      </c>
      <c r="B581" s="57">
        <f t="shared" si="57"/>
        <v>0</v>
      </c>
      <c r="C581" s="150"/>
      <c r="D581" s="58">
        <f t="shared" si="58"/>
        <v>0</v>
      </c>
      <c r="E581" s="59">
        <f t="shared" si="56"/>
        <v>0</v>
      </c>
      <c r="F581" s="58">
        <f t="shared" si="59"/>
        <v>0</v>
      </c>
      <c r="G581" s="60">
        <f>IF(AND(C581&lt;&gt;"",SUM(G$32:G580)&lt;E$23),$E$23/$E$28,0)</f>
        <v>0</v>
      </c>
      <c r="H581" s="58">
        <f t="shared" si="60"/>
        <v>0</v>
      </c>
      <c r="I581" s="58">
        <f t="shared" si="62"/>
        <v>0</v>
      </c>
      <c r="J581" s="92" t="str">
        <f t="shared" si="61"/>
        <v>2067–2068</v>
      </c>
      <c r="K581" s="92"/>
      <c r="L581" s="103"/>
      <c r="M581" s="92"/>
      <c r="N581" s="101"/>
      <c r="O581" s="93"/>
      <c r="Q581" s="61"/>
    </row>
    <row r="582" spans="1:17" s="55" customFormat="1" ht="20.25" customHeight="1" x14ac:dyDescent="0.2">
      <c r="A582" s="56">
        <v>61484</v>
      </c>
      <c r="B582" s="57">
        <f t="shared" si="57"/>
        <v>0</v>
      </c>
      <c r="C582" s="150"/>
      <c r="D582" s="58">
        <f t="shared" si="58"/>
        <v>0</v>
      </c>
      <c r="E582" s="59">
        <f t="shared" si="56"/>
        <v>0</v>
      </c>
      <c r="F582" s="58">
        <f t="shared" si="59"/>
        <v>0</v>
      </c>
      <c r="G582" s="60">
        <f>IF(AND(C582&lt;&gt;"",SUM(G$32:G581)&lt;E$23),$E$23/$E$28,0)</f>
        <v>0</v>
      </c>
      <c r="H582" s="58">
        <f t="shared" si="60"/>
        <v>0</v>
      </c>
      <c r="I582" s="58">
        <f t="shared" si="62"/>
        <v>0</v>
      </c>
      <c r="J582" s="92" t="str">
        <f t="shared" si="61"/>
        <v>2067–2068</v>
      </c>
      <c r="K582" s="92"/>
      <c r="L582" s="103"/>
      <c r="M582" s="92"/>
      <c r="N582" s="101"/>
      <c r="O582" s="93"/>
      <c r="Q582" s="61"/>
    </row>
    <row r="583" spans="1:17" s="55" customFormat="1" ht="20.25" customHeight="1" x14ac:dyDescent="0.2">
      <c r="A583" s="56">
        <v>61515</v>
      </c>
      <c r="B583" s="57">
        <f t="shared" si="57"/>
        <v>0</v>
      </c>
      <c r="C583" s="150"/>
      <c r="D583" s="58">
        <f t="shared" si="58"/>
        <v>0</v>
      </c>
      <c r="E583" s="59">
        <f t="shared" si="56"/>
        <v>0</v>
      </c>
      <c r="F583" s="58">
        <f t="shared" si="59"/>
        <v>0</v>
      </c>
      <c r="G583" s="60">
        <f>IF(AND(C583&lt;&gt;"",SUM(G$32:G582)&lt;E$23),$E$23/$E$28,0)</f>
        <v>0</v>
      </c>
      <c r="H583" s="58">
        <f t="shared" si="60"/>
        <v>0</v>
      </c>
      <c r="I583" s="58">
        <f t="shared" si="62"/>
        <v>0</v>
      </c>
      <c r="J583" s="92" t="str">
        <f t="shared" si="61"/>
        <v>2067–2068</v>
      </c>
      <c r="K583" s="92"/>
      <c r="L583" s="103"/>
      <c r="M583" s="92"/>
      <c r="N583" s="101"/>
      <c r="O583" s="93"/>
      <c r="Q583" s="61"/>
    </row>
    <row r="584" spans="1:17" s="55" customFormat="1" ht="20.25" customHeight="1" x14ac:dyDescent="0.2">
      <c r="A584" s="56">
        <v>61545</v>
      </c>
      <c r="B584" s="57">
        <f t="shared" si="57"/>
        <v>0</v>
      </c>
      <c r="C584" s="150"/>
      <c r="D584" s="58">
        <f t="shared" si="58"/>
        <v>0</v>
      </c>
      <c r="E584" s="59">
        <f t="shared" si="56"/>
        <v>0</v>
      </c>
      <c r="F584" s="58">
        <f t="shared" si="59"/>
        <v>0</v>
      </c>
      <c r="G584" s="60">
        <f>IF(AND(C584&lt;&gt;"",SUM(G$32:G583)&lt;E$23),$E$23/$E$28,0)</f>
        <v>0</v>
      </c>
      <c r="H584" s="58">
        <f t="shared" si="60"/>
        <v>0</v>
      </c>
      <c r="I584" s="58">
        <f t="shared" si="62"/>
        <v>0</v>
      </c>
      <c r="J584" s="92" t="str">
        <f t="shared" si="61"/>
        <v>2068–2069</v>
      </c>
      <c r="K584" s="92"/>
      <c r="L584" s="103"/>
      <c r="M584" s="92"/>
      <c r="N584" s="101"/>
      <c r="O584" s="93"/>
      <c r="Q584" s="61"/>
    </row>
    <row r="585" spans="1:17" s="55" customFormat="1" ht="20.25" customHeight="1" x14ac:dyDescent="0.2">
      <c r="A585" s="56">
        <v>61576</v>
      </c>
      <c r="B585" s="57">
        <f t="shared" si="57"/>
        <v>0</v>
      </c>
      <c r="C585" s="150"/>
      <c r="D585" s="58">
        <f t="shared" si="58"/>
        <v>0</v>
      </c>
      <c r="E585" s="59">
        <f t="shared" si="56"/>
        <v>0</v>
      </c>
      <c r="F585" s="58">
        <f t="shared" si="59"/>
        <v>0</v>
      </c>
      <c r="G585" s="60">
        <f>IF(AND(C585&lt;&gt;"",SUM(G$32:G584)&lt;E$23),$E$23/$E$28,0)</f>
        <v>0</v>
      </c>
      <c r="H585" s="58">
        <f t="shared" si="60"/>
        <v>0</v>
      </c>
      <c r="I585" s="58">
        <f t="shared" si="62"/>
        <v>0</v>
      </c>
      <c r="J585" s="92" t="str">
        <f t="shared" si="61"/>
        <v>2068–2069</v>
      </c>
      <c r="K585" s="92"/>
      <c r="L585" s="103"/>
      <c r="M585" s="92"/>
      <c r="N585" s="101"/>
      <c r="O585" s="93"/>
      <c r="Q585" s="61"/>
    </row>
    <row r="586" spans="1:17" s="55" customFormat="1" ht="20.25" customHeight="1" x14ac:dyDescent="0.2">
      <c r="A586" s="56">
        <v>61607</v>
      </c>
      <c r="B586" s="57">
        <f t="shared" si="57"/>
        <v>0</v>
      </c>
      <c r="C586" s="150"/>
      <c r="D586" s="58">
        <f t="shared" si="58"/>
        <v>0</v>
      </c>
      <c r="E586" s="59">
        <f t="shared" si="56"/>
        <v>0</v>
      </c>
      <c r="F586" s="58">
        <f t="shared" si="59"/>
        <v>0</v>
      </c>
      <c r="G586" s="60">
        <f>IF(AND(C586&lt;&gt;"",SUM(G$32:G585)&lt;E$23),$E$23/$E$28,0)</f>
        <v>0</v>
      </c>
      <c r="H586" s="58">
        <f t="shared" si="60"/>
        <v>0</v>
      </c>
      <c r="I586" s="58">
        <f t="shared" si="62"/>
        <v>0</v>
      </c>
      <c r="J586" s="92" t="str">
        <f t="shared" si="61"/>
        <v>2068–2069</v>
      </c>
      <c r="K586" s="92"/>
      <c r="L586" s="103"/>
      <c r="M586" s="92"/>
      <c r="N586" s="101"/>
      <c r="O586" s="93"/>
      <c r="Q586" s="61"/>
    </row>
    <row r="587" spans="1:17" s="55" customFormat="1" ht="20.25" customHeight="1" x14ac:dyDescent="0.2">
      <c r="A587" s="56">
        <v>61637</v>
      </c>
      <c r="B587" s="57">
        <f t="shared" si="57"/>
        <v>0</v>
      </c>
      <c r="C587" s="150"/>
      <c r="D587" s="58">
        <f t="shared" si="58"/>
        <v>0</v>
      </c>
      <c r="E587" s="59">
        <f t="shared" si="56"/>
        <v>0</v>
      </c>
      <c r="F587" s="58">
        <f t="shared" si="59"/>
        <v>0</v>
      </c>
      <c r="G587" s="60">
        <f>IF(AND(C587&lt;&gt;"",SUM(G$32:G586)&lt;E$23),$E$23/$E$28,0)</f>
        <v>0</v>
      </c>
      <c r="H587" s="58">
        <f t="shared" si="60"/>
        <v>0</v>
      </c>
      <c r="I587" s="58">
        <f t="shared" si="62"/>
        <v>0</v>
      </c>
      <c r="J587" s="92" t="str">
        <f t="shared" si="61"/>
        <v>2068–2069</v>
      </c>
      <c r="K587" s="92"/>
      <c r="L587" s="103"/>
      <c r="M587" s="92"/>
      <c r="N587" s="101"/>
      <c r="O587" s="93"/>
      <c r="Q587" s="61"/>
    </row>
    <row r="588" spans="1:17" s="55" customFormat="1" ht="20.25" customHeight="1" x14ac:dyDescent="0.2">
      <c r="A588" s="56">
        <v>61668</v>
      </c>
      <c r="B588" s="57">
        <f t="shared" si="57"/>
        <v>0</v>
      </c>
      <c r="C588" s="150"/>
      <c r="D588" s="58">
        <f t="shared" si="58"/>
        <v>0</v>
      </c>
      <c r="E588" s="59">
        <f t="shared" si="56"/>
        <v>0</v>
      </c>
      <c r="F588" s="58">
        <f t="shared" si="59"/>
        <v>0</v>
      </c>
      <c r="G588" s="60">
        <f>IF(AND(C588&lt;&gt;"",SUM(G$32:G587)&lt;E$23),$E$23/$E$28,0)</f>
        <v>0</v>
      </c>
      <c r="H588" s="58">
        <f t="shared" si="60"/>
        <v>0</v>
      </c>
      <c r="I588" s="58">
        <f t="shared" si="62"/>
        <v>0</v>
      </c>
      <c r="J588" s="92" t="str">
        <f t="shared" si="61"/>
        <v>2068–2069</v>
      </c>
      <c r="K588" s="92"/>
      <c r="L588" s="103"/>
      <c r="M588" s="92"/>
      <c r="N588" s="101"/>
      <c r="O588" s="93"/>
      <c r="Q588" s="61"/>
    </row>
    <row r="589" spans="1:17" s="55" customFormat="1" ht="20.25" customHeight="1" x14ac:dyDescent="0.2">
      <c r="A589" s="56">
        <v>61698</v>
      </c>
      <c r="B589" s="57">
        <f t="shared" si="57"/>
        <v>0</v>
      </c>
      <c r="C589" s="150"/>
      <c r="D589" s="58">
        <f t="shared" si="58"/>
        <v>0</v>
      </c>
      <c r="E589" s="59">
        <f t="shared" si="56"/>
        <v>0</v>
      </c>
      <c r="F589" s="58">
        <f t="shared" si="59"/>
        <v>0</v>
      </c>
      <c r="G589" s="60">
        <f>IF(AND(C589&lt;&gt;"",SUM(G$32:G588)&lt;E$23),$E$23/$E$28,0)</f>
        <v>0</v>
      </c>
      <c r="H589" s="58">
        <f t="shared" si="60"/>
        <v>0</v>
      </c>
      <c r="I589" s="58">
        <f t="shared" si="62"/>
        <v>0</v>
      </c>
      <c r="J589" s="92" t="str">
        <f t="shared" si="61"/>
        <v>2068–2069</v>
      </c>
      <c r="K589" s="92"/>
      <c r="L589" s="103"/>
      <c r="M589" s="92"/>
      <c r="N589" s="101"/>
      <c r="O589" s="93"/>
      <c r="Q589" s="61"/>
    </row>
    <row r="590" spans="1:17" s="55" customFormat="1" ht="20.25" customHeight="1" x14ac:dyDescent="0.2">
      <c r="A590" s="56">
        <v>61729</v>
      </c>
      <c r="B590" s="57">
        <f t="shared" si="57"/>
        <v>0</v>
      </c>
      <c r="C590" s="150"/>
      <c r="D590" s="58">
        <f t="shared" si="58"/>
        <v>0</v>
      </c>
      <c r="E590" s="59">
        <f t="shared" si="56"/>
        <v>0</v>
      </c>
      <c r="F590" s="58">
        <f t="shared" si="59"/>
        <v>0</v>
      </c>
      <c r="G590" s="60">
        <f>IF(AND(C590&lt;&gt;"",SUM(G$32:G589)&lt;E$23),$E$23/$E$28,0)</f>
        <v>0</v>
      </c>
      <c r="H590" s="58">
        <f t="shared" si="60"/>
        <v>0</v>
      </c>
      <c r="I590" s="58">
        <f t="shared" si="62"/>
        <v>0</v>
      </c>
      <c r="J590" s="92" t="str">
        <f t="shared" si="61"/>
        <v>2068–2069</v>
      </c>
      <c r="K590" s="92"/>
      <c r="L590" s="103"/>
      <c r="M590" s="92"/>
      <c r="N590" s="101"/>
      <c r="O590" s="93"/>
      <c r="Q590" s="61"/>
    </row>
    <row r="591" spans="1:17" s="55" customFormat="1" ht="20.25" customHeight="1" x14ac:dyDescent="0.2">
      <c r="A591" s="56">
        <v>61760</v>
      </c>
      <c r="B591" s="57">
        <f t="shared" si="57"/>
        <v>0</v>
      </c>
      <c r="C591" s="150"/>
      <c r="D591" s="58">
        <f t="shared" si="58"/>
        <v>0</v>
      </c>
      <c r="E591" s="59">
        <f t="shared" si="56"/>
        <v>0</v>
      </c>
      <c r="F591" s="58">
        <f t="shared" si="59"/>
        <v>0</v>
      </c>
      <c r="G591" s="60">
        <f>IF(AND(C591&lt;&gt;"",SUM(G$32:G590)&lt;E$23),$E$23/$E$28,0)</f>
        <v>0</v>
      </c>
      <c r="H591" s="58">
        <f t="shared" si="60"/>
        <v>0</v>
      </c>
      <c r="I591" s="58">
        <f t="shared" si="62"/>
        <v>0</v>
      </c>
      <c r="J591" s="92" t="str">
        <f t="shared" si="61"/>
        <v>2068–2069</v>
      </c>
      <c r="K591" s="92"/>
      <c r="L591" s="103"/>
      <c r="M591" s="92"/>
      <c r="N591" s="101"/>
      <c r="O591" s="93"/>
      <c r="Q591" s="61"/>
    </row>
    <row r="592" spans="1:17" s="55" customFormat="1" ht="20.25" customHeight="1" x14ac:dyDescent="0.2">
      <c r="A592" s="56">
        <v>61788</v>
      </c>
      <c r="B592" s="57">
        <f t="shared" si="57"/>
        <v>0</v>
      </c>
      <c r="C592" s="150"/>
      <c r="D592" s="58">
        <f t="shared" si="58"/>
        <v>0</v>
      </c>
      <c r="E592" s="59">
        <f t="shared" si="56"/>
        <v>0</v>
      </c>
      <c r="F592" s="58">
        <f t="shared" si="59"/>
        <v>0</v>
      </c>
      <c r="G592" s="60">
        <f>IF(AND(C592&lt;&gt;"",SUM(G$32:G591)&lt;E$23),$E$23/$E$28,0)</f>
        <v>0</v>
      </c>
      <c r="H592" s="58">
        <f t="shared" si="60"/>
        <v>0</v>
      </c>
      <c r="I592" s="58">
        <f t="shared" si="62"/>
        <v>0</v>
      </c>
      <c r="J592" s="92" t="str">
        <f t="shared" si="61"/>
        <v>2068–2069</v>
      </c>
      <c r="K592" s="92"/>
      <c r="L592" s="103"/>
      <c r="M592" s="92"/>
      <c r="N592" s="101"/>
      <c r="O592" s="93"/>
      <c r="Q592" s="61"/>
    </row>
    <row r="593" spans="1:17" s="55" customFormat="1" ht="20.25" customHeight="1" x14ac:dyDescent="0.2">
      <c r="A593" s="56">
        <v>61819</v>
      </c>
      <c r="B593" s="57">
        <f t="shared" si="57"/>
        <v>0</v>
      </c>
      <c r="C593" s="150"/>
      <c r="D593" s="58">
        <f t="shared" si="58"/>
        <v>0</v>
      </c>
      <c r="E593" s="59">
        <f t="shared" si="56"/>
        <v>0</v>
      </c>
      <c r="F593" s="58">
        <f t="shared" si="59"/>
        <v>0</v>
      </c>
      <c r="G593" s="60">
        <f>IF(AND(C593&lt;&gt;"",SUM(G$32:G592)&lt;E$23),$E$23/$E$28,0)</f>
        <v>0</v>
      </c>
      <c r="H593" s="58">
        <f t="shared" si="60"/>
        <v>0</v>
      </c>
      <c r="I593" s="58">
        <f t="shared" si="62"/>
        <v>0</v>
      </c>
      <c r="J593" s="92" t="str">
        <f t="shared" si="61"/>
        <v>2068–2069</v>
      </c>
      <c r="K593" s="92"/>
      <c r="L593" s="103"/>
      <c r="M593" s="92"/>
      <c r="N593" s="101"/>
      <c r="O593" s="93"/>
      <c r="Q593" s="61"/>
    </row>
    <row r="594" spans="1:17" s="55" customFormat="1" ht="20.25" customHeight="1" x14ac:dyDescent="0.2">
      <c r="A594" s="56">
        <v>61849</v>
      </c>
      <c r="B594" s="57">
        <f t="shared" si="57"/>
        <v>0</v>
      </c>
      <c r="C594" s="150"/>
      <c r="D594" s="58">
        <f t="shared" si="58"/>
        <v>0</v>
      </c>
      <c r="E594" s="59">
        <f t="shared" si="56"/>
        <v>0</v>
      </c>
      <c r="F594" s="58">
        <f t="shared" si="59"/>
        <v>0</v>
      </c>
      <c r="G594" s="60">
        <f>IF(AND(C594&lt;&gt;"",SUM(G$32:G593)&lt;E$23),$E$23/$E$28,0)</f>
        <v>0</v>
      </c>
      <c r="H594" s="58">
        <f t="shared" si="60"/>
        <v>0</v>
      </c>
      <c r="I594" s="58">
        <f t="shared" si="62"/>
        <v>0</v>
      </c>
      <c r="J594" s="92" t="str">
        <f t="shared" si="61"/>
        <v>2068–2069</v>
      </c>
      <c r="K594" s="92"/>
      <c r="L594" s="103"/>
      <c r="M594" s="92"/>
      <c r="N594" s="101"/>
      <c r="O594" s="93"/>
      <c r="Q594" s="61"/>
    </row>
    <row r="595" spans="1:17" s="55" customFormat="1" ht="20.25" customHeight="1" x14ac:dyDescent="0.2">
      <c r="A595" s="56">
        <v>61880</v>
      </c>
      <c r="B595" s="57">
        <f t="shared" si="57"/>
        <v>0</v>
      </c>
      <c r="C595" s="150"/>
      <c r="D595" s="58">
        <f t="shared" si="58"/>
        <v>0</v>
      </c>
      <c r="E595" s="59">
        <f t="shared" si="56"/>
        <v>0</v>
      </c>
      <c r="F595" s="58">
        <f t="shared" si="59"/>
        <v>0</v>
      </c>
      <c r="G595" s="60">
        <f>IF(AND(C595&lt;&gt;"",SUM(G$32:G594)&lt;E$23),$E$23/$E$28,0)</f>
        <v>0</v>
      </c>
      <c r="H595" s="58">
        <f t="shared" si="60"/>
        <v>0</v>
      </c>
      <c r="I595" s="58">
        <f t="shared" si="62"/>
        <v>0</v>
      </c>
      <c r="J595" s="92" t="str">
        <f t="shared" si="61"/>
        <v>2068–2069</v>
      </c>
      <c r="K595" s="92"/>
      <c r="L595" s="103"/>
      <c r="M595" s="92"/>
      <c r="N595" s="101"/>
      <c r="O595" s="93"/>
      <c r="Q595" s="61"/>
    </row>
    <row r="596" spans="1:17" s="55" customFormat="1" ht="20.25" customHeight="1" x14ac:dyDescent="0.2">
      <c r="A596" s="56">
        <v>61910</v>
      </c>
      <c r="B596" s="57">
        <f t="shared" si="57"/>
        <v>0</v>
      </c>
      <c r="C596" s="150"/>
      <c r="D596" s="58">
        <f t="shared" si="58"/>
        <v>0</v>
      </c>
      <c r="E596" s="59">
        <f t="shared" si="56"/>
        <v>0</v>
      </c>
      <c r="F596" s="58">
        <f t="shared" si="59"/>
        <v>0</v>
      </c>
      <c r="G596" s="60">
        <f>IF(AND(C596&lt;&gt;"",SUM(G$32:G595)&lt;E$23),$E$23/$E$28,0)</f>
        <v>0</v>
      </c>
      <c r="H596" s="58">
        <f t="shared" si="60"/>
        <v>0</v>
      </c>
      <c r="I596" s="58">
        <f t="shared" si="62"/>
        <v>0</v>
      </c>
      <c r="J596" s="92" t="str">
        <f t="shared" si="61"/>
        <v>2069–2070</v>
      </c>
      <c r="K596" s="92"/>
      <c r="L596" s="103"/>
      <c r="M596" s="92"/>
      <c r="N596" s="101"/>
      <c r="O596" s="93"/>
      <c r="Q596" s="61"/>
    </row>
    <row r="597" spans="1:17" s="55" customFormat="1" ht="20.25" customHeight="1" x14ac:dyDescent="0.2">
      <c r="A597" s="56">
        <v>61941</v>
      </c>
      <c r="B597" s="57">
        <f t="shared" si="57"/>
        <v>0</v>
      </c>
      <c r="C597" s="150"/>
      <c r="D597" s="58">
        <f t="shared" si="58"/>
        <v>0</v>
      </c>
      <c r="E597" s="59">
        <f t="shared" si="56"/>
        <v>0</v>
      </c>
      <c r="F597" s="58">
        <f t="shared" si="59"/>
        <v>0</v>
      </c>
      <c r="G597" s="60">
        <f>IF(AND(C597&lt;&gt;"",SUM(G$32:G596)&lt;E$23),$E$23/$E$28,0)</f>
        <v>0</v>
      </c>
      <c r="H597" s="58">
        <f t="shared" si="60"/>
        <v>0</v>
      </c>
      <c r="I597" s="58">
        <f t="shared" si="62"/>
        <v>0</v>
      </c>
      <c r="J597" s="92" t="str">
        <f t="shared" si="61"/>
        <v>2069–2070</v>
      </c>
      <c r="K597" s="92"/>
      <c r="L597" s="103"/>
      <c r="M597" s="92"/>
      <c r="N597" s="101"/>
      <c r="O597" s="93"/>
      <c r="Q597" s="61"/>
    </row>
    <row r="598" spans="1:17" s="55" customFormat="1" ht="20.25" customHeight="1" x14ac:dyDescent="0.2">
      <c r="A598" s="56">
        <v>61972</v>
      </c>
      <c r="B598" s="57">
        <f t="shared" si="57"/>
        <v>0</v>
      </c>
      <c r="C598" s="150"/>
      <c r="D598" s="58">
        <f t="shared" si="58"/>
        <v>0</v>
      </c>
      <c r="E598" s="59">
        <f t="shared" si="56"/>
        <v>0</v>
      </c>
      <c r="F598" s="58">
        <f t="shared" si="59"/>
        <v>0</v>
      </c>
      <c r="G598" s="60">
        <f>IF(AND(C598&lt;&gt;"",SUM(G$32:G597)&lt;E$23),$E$23/$E$28,0)</f>
        <v>0</v>
      </c>
      <c r="H598" s="58">
        <f t="shared" si="60"/>
        <v>0</v>
      </c>
      <c r="I598" s="58">
        <f t="shared" si="62"/>
        <v>0</v>
      </c>
      <c r="J598" s="92" t="str">
        <f t="shared" si="61"/>
        <v>2069–2070</v>
      </c>
      <c r="K598" s="92"/>
      <c r="L598" s="103"/>
      <c r="M598" s="92"/>
      <c r="N598" s="101"/>
      <c r="O598" s="93"/>
      <c r="Q598" s="61"/>
    </row>
    <row r="599" spans="1:17" s="55" customFormat="1" ht="20.25" customHeight="1" x14ac:dyDescent="0.2">
      <c r="A599" s="56">
        <v>62002</v>
      </c>
      <c r="B599" s="57">
        <f t="shared" si="57"/>
        <v>0</v>
      </c>
      <c r="C599" s="150"/>
      <c r="D599" s="58">
        <f t="shared" si="58"/>
        <v>0</v>
      </c>
      <c r="E599" s="59">
        <f t="shared" si="56"/>
        <v>0</v>
      </c>
      <c r="F599" s="58">
        <f t="shared" si="59"/>
        <v>0</v>
      </c>
      <c r="G599" s="60">
        <f>IF(AND(C599&lt;&gt;"",SUM(G$32:G598)&lt;E$23),$E$23/$E$28,0)</f>
        <v>0</v>
      </c>
      <c r="H599" s="58">
        <f t="shared" si="60"/>
        <v>0</v>
      </c>
      <c r="I599" s="58">
        <f t="shared" si="62"/>
        <v>0</v>
      </c>
      <c r="J599" s="92" t="str">
        <f t="shared" si="61"/>
        <v>2069–2070</v>
      </c>
      <c r="K599" s="92"/>
      <c r="L599" s="103"/>
      <c r="M599" s="92"/>
      <c r="N599" s="101"/>
      <c r="O599" s="93"/>
      <c r="Q599" s="61"/>
    </row>
    <row r="600" spans="1:17" s="55" customFormat="1" ht="20.25" customHeight="1" x14ac:dyDescent="0.2">
      <c r="A600" s="56">
        <v>62033</v>
      </c>
      <c r="B600" s="57">
        <f t="shared" si="57"/>
        <v>0</v>
      </c>
      <c r="C600" s="150"/>
      <c r="D600" s="58">
        <f t="shared" si="58"/>
        <v>0</v>
      </c>
      <c r="E600" s="59">
        <f t="shared" si="56"/>
        <v>0</v>
      </c>
      <c r="F600" s="58">
        <f t="shared" si="59"/>
        <v>0</v>
      </c>
      <c r="G600" s="60">
        <f>IF(AND(C600&lt;&gt;"",SUM(G$32:G599)&lt;E$23),$E$23/$E$28,0)</f>
        <v>0</v>
      </c>
      <c r="H600" s="58">
        <f t="shared" si="60"/>
        <v>0</v>
      </c>
      <c r="I600" s="58">
        <f t="shared" si="62"/>
        <v>0</v>
      </c>
      <c r="J600" s="92" t="str">
        <f t="shared" si="61"/>
        <v>2069–2070</v>
      </c>
      <c r="K600" s="92"/>
      <c r="L600" s="103"/>
      <c r="M600" s="92"/>
      <c r="N600" s="101"/>
      <c r="O600" s="93"/>
      <c r="Q600" s="61"/>
    </row>
    <row r="601" spans="1:17" s="55" customFormat="1" ht="20.25" customHeight="1" x14ac:dyDescent="0.2">
      <c r="A601" s="56">
        <v>62063</v>
      </c>
      <c r="B601" s="57">
        <f t="shared" si="57"/>
        <v>0</v>
      </c>
      <c r="C601" s="150"/>
      <c r="D601" s="58">
        <f t="shared" si="58"/>
        <v>0</v>
      </c>
      <c r="E601" s="59">
        <f t="shared" si="56"/>
        <v>0</v>
      </c>
      <c r="F601" s="58">
        <f t="shared" si="59"/>
        <v>0</v>
      </c>
      <c r="G601" s="60">
        <f>IF(AND(C601&lt;&gt;"",SUM(G$32:G600)&lt;E$23),$E$23/$E$28,0)</f>
        <v>0</v>
      </c>
      <c r="H601" s="58">
        <f t="shared" si="60"/>
        <v>0</v>
      </c>
      <c r="I601" s="58">
        <f t="shared" si="62"/>
        <v>0</v>
      </c>
      <c r="J601" s="92" t="str">
        <f t="shared" si="61"/>
        <v>2069–2070</v>
      </c>
      <c r="K601" s="92"/>
      <c r="L601" s="103"/>
      <c r="M601" s="92"/>
      <c r="N601" s="101"/>
      <c r="O601" s="93"/>
      <c r="Q601" s="61"/>
    </row>
    <row r="602" spans="1:17" s="55" customFormat="1" ht="20.25" customHeight="1" x14ac:dyDescent="0.2">
      <c r="A602" s="56">
        <v>62094</v>
      </c>
      <c r="B602" s="57">
        <f t="shared" si="57"/>
        <v>0</v>
      </c>
      <c r="C602" s="150"/>
      <c r="D602" s="58">
        <f t="shared" si="58"/>
        <v>0</v>
      </c>
      <c r="E602" s="59">
        <f t="shared" si="56"/>
        <v>0</v>
      </c>
      <c r="F602" s="58">
        <f t="shared" si="59"/>
        <v>0</v>
      </c>
      <c r="G602" s="60">
        <f>IF(AND(C602&lt;&gt;"",SUM(G$32:G601)&lt;E$23),$E$23/$E$28,0)</f>
        <v>0</v>
      </c>
      <c r="H602" s="58">
        <f t="shared" si="60"/>
        <v>0</v>
      </c>
      <c r="I602" s="58">
        <f t="shared" si="62"/>
        <v>0</v>
      </c>
      <c r="J602" s="92" t="str">
        <f t="shared" si="61"/>
        <v>2069–2070</v>
      </c>
      <c r="K602" s="92"/>
      <c r="L602" s="103"/>
      <c r="M602" s="92"/>
      <c r="N602" s="101"/>
      <c r="O602" s="93"/>
      <c r="Q602" s="61"/>
    </row>
    <row r="603" spans="1:17" s="55" customFormat="1" ht="20.25" customHeight="1" x14ac:dyDescent="0.2">
      <c r="A603" s="56">
        <v>62125</v>
      </c>
      <c r="B603" s="57">
        <f t="shared" si="57"/>
        <v>0</v>
      </c>
      <c r="C603" s="150"/>
      <c r="D603" s="58">
        <f t="shared" si="58"/>
        <v>0</v>
      </c>
      <c r="E603" s="59">
        <f t="shared" si="56"/>
        <v>0</v>
      </c>
      <c r="F603" s="58">
        <f t="shared" si="59"/>
        <v>0</v>
      </c>
      <c r="G603" s="60">
        <f>IF(AND(C603&lt;&gt;"",SUM(G$32:G602)&lt;E$23),$E$23/$E$28,0)</f>
        <v>0</v>
      </c>
      <c r="H603" s="58">
        <f t="shared" si="60"/>
        <v>0</v>
      </c>
      <c r="I603" s="58">
        <f t="shared" si="62"/>
        <v>0</v>
      </c>
      <c r="J603" s="92" t="str">
        <f t="shared" si="61"/>
        <v>2069–2070</v>
      </c>
      <c r="K603" s="92"/>
      <c r="L603" s="103"/>
      <c r="M603" s="92"/>
      <c r="N603" s="101"/>
      <c r="O603" s="93"/>
      <c r="Q603" s="61"/>
    </row>
    <row r="604" spans="1:17" s="55" customFormat="1" ht="20.25" customHeight="1" x14ac:dyDescent="0.2">
      <c r="A604" s="56">
        <v>62153</v>
      </c>
      <c r="B604" s="57">
        <f t="shared" si="57"/>
        <v>0</v>
      </c>
      <c r="C604" s="150"/>
      <c r="D604" s="58">
        <f t="shared" si="58"/>
        <v>0</v>
      </c>
      <c r="E604" s="59">
        <f t="shared" si="56"/>
        <v>0</v>
      </c>
      <c r="F604" s="58">
        <f t="shared" si="59"/>
        <v>0</v>
      </c>
      <c r="G604" s="60">
        <f>IF(AND(C604&lt;&gt;"",SUM(G$32:G603)&lt;E$23),$E$23/$E$28,0)</f>
        <v>0</v>
      </c>
      <c r="H604" s="58">
        <f t="shared" si="60"/>
        <v>0</v>
      </c>
      <c r="I604" s="58">
        <f t="shared" si="62"/>
        <v>0</v>
      </c>
      <c r="J604" s="92" t="str">
        <f t="shared" si="61"/>
        <v>2069–2070</v>
      </c>
      <c r="K604" s="92"/>
      <c r="L604" s="103"/>
      <c r="M604" s="92"/>
      <c r="N604" s="101"/>
      <c r="O604" s="93"/>
      <c r="Q604" s="61"/>
    </row>
    <row r="605" spans="1:17" s="55" customFormat="1" ht="20.25" customHeight="1" x14ac:dyDescent="0.2">
      <c r="A605" s="56">
        <v>62184</v>
      </c>
      <c r="B605" s="57">
        <f t="shared" si="57"/>
        <v>0</v>
      </c>
      <c r="C605" s="150"/>
      <c r="D605" s="58">
        <f t="shared" si="58"/>
        <v>0</v>
      </c>
      <c r="E605" s="59">
        <f t="shared" si="56"/>
        <v>0</v>
      </c>
      <c r="F605" s="58">
        <f t="shared" si="59"/>
        <v>0</v>
      </c>
      <c r="G605" s="60">
        <f>IF(AND(C605&lt;&gt;"",SUM(G$32:G604)&lt;E$23),$E$23/$E$28,0)</f>
        <v>0</v>
      </c>
      <c r="H605" s="58">
        <f t="shared" si="60"/>
        <v>0</v>
      </c>
      <c r="I605" s="58">
        <f t="shared" si="62"/>
        <v>0</v>
      </c>
      <c r="J605" s="92" t="str">
        <f t="shared" si="61"/>
        <v>2069–2070</v>
      </c>
      <c r="K605" s="92"/>
      <c r="L605" s="103"/>
      <c r="M605" s="92"/>
      <c r="N605" s="101"/>
      <c r="O605" s="93"/>
      <c r="Q605" s="61"/>
    </row>
    <row r="606" spans="1:17" s="55" customFormat="1" ht="20.25" customHeight="1" x14ac:dyDescent="0.2">
      <c r="A606" s="56">
        <v>62214</v>
      </c>
      <c r="B606" s="57">
        <f t="shared" si="57"/>
        <v>0</v>
      </c>
      <c r="C606" s="150"/>
      <c r="D606" s="58">
        <f t="shared" si="58"/>
        <v>0</v>
      </c>
      <c r="E606" s="59">
        <f t="shared" si="56"/>
        <v>0</v>
      </c>
      <c r="F606" s="58">
        <f t="shared" si="59"/>
        <v>0</v>
      </c>
      <c r="G606" s="60">
        <f>IF(AND(C606&lt;&gt;"",SUM(G$32:G605)&lt;E$23),$E$23/$E$28,0)</f>
        <v>0</v>
      </c>
      <c r="H606" s="58">
        <f t="shared" si="60"/>
        <v>0</v>
      </c>
      <c r="I606" s="58">
        <f t="shared" si="62"/>
        <v>0</v>
      </c>
      <c r="J606" s="92" t="str">
        <f t="shared" si="61"/>
        <v>2069–2070</v>
      </c>
      <c r="K606" s="92"/>
      <c r="L606" s="103"/>
      <c r="M606" s="92"/>
      <c r="N606" s="101"/>
      <c r="O606" s="93"/>
      <c r="Q606" s="61"/>
    </row>
    <row r="607" spans="1:17" s="55" customFormat="1" ht="20.25" customHeight="1" x14ac:dyDescent="0.2">
      <c r="A607" s="56">
        <v>62245</v>
      </c>
      <c r="B607" s="57">
        <f t="shared" si="57"/>
        <v>0</v>
      </c>
      <c r="C607" s="150"/>
      <c r="D607" s="58">
        <f t="shared" si="58"/>
        <v>0</v>
      </c>
      <c r="E607" s="59">
        <f t="shared" si="56"/>
        <v>0</v>
      </c>
      <c r="F607" s="58">
        <f t="shared" si="59"/>
        <v>0</v>
      </c>
      <c r="G607" s="60">
        <f>IF(AND(C607&lt;&gt;"",SUM(G$32:G606)&lt;E$23),$E$23/$E$28,0)</f>
        <v>0</v>
      </c>
      <c r="H607" s="58">
        <f t="shared" si="60"/>
        <v>0</v>
      </c>
      <c r="I607" s="58">
        <f t="shared" si="62"/>
        <v>0</v>
      </c>
      <c r="J607" s="92" t="str">
        <f t="shared" si="61"/>
        <v>2069–2070</v>
      </c>
      <c r="K607" s="92"/>
      <c r="L607" s="103"/>
      <c r="M607" s="92"/>
      <c r="N607" s="101"/>
      <c r="O607" s="93"/>
      <c r="Q607" s="61"/>
    </row>
    <row r="608" spans="1:17" s="55" customFormat="1" ht="20.25" customHeight="1" x14ac:dyDescent="0.2">
      <c r="A608" s="56">
        <v>62275</v>
      </c>
      <c r="B608" s="57">
        <f t="shared" si="57"/>
        <v>0</v>
      </c>
      <c r="C608" s="150"/>
      <c r="D608" s="58">
        <f t="shared" si="58"/>
        <v>0</v>
      </c>
      <c r="E608" s="59">
        <f t="shared" ref="E608:E671" si="63">C608-D608</f>
        <v>0</v>
      </c>
      <c r="F608" s="58">
        <f t="shared" si="59"/>
        <v>0</v>
      </c>
      <c r="G608" s="60">
        <f>IF(AND(C608&lt;&gt;"",SUM(G$32:G607)&lt;E$23),$E$23/$E$28,0)</f>
        <v>0</v>
      </c>
      <c r="H608" s="58">
        <f t="shared" si="60"/>
        <v>0</v>
      </c>
      <c r="I608" s="58">
        <f t="shared" si="62"/>
        <v>0</v>
      </c>
      <c r="J608" s="92" t="str">
        <f t="shared" si="61"/>
        <v>2070–2071</v>
      </c>
      <c r="K608" s="92"/>
      <c r="L608" s="103"/>
      <c r="M608" s="92"/>
      <c r="N608" s="101"/>
      <c r="O608" s="93"/>
      <c r="Q608" s="61"/>
    </row>
    <row r="609" spans="1:17" s="55" customFormat="1" ht="20.25" customHeight="1" x14ac:dyDescent="0.2">
      <c r="A609" s="56">
        <v>62306</v>
      </c>
      <c r="B609" s="57">
        <f t="shared" ref="B609:B672" si="64">IF(C609&gt;0,C609*-1,C609)</f>
        <v>0</v>
      </c>
      <c r="C609" s="150"/>
      <c r="D609" s="58">
        <f t="shared" ref="D609:D672" si="65">IF(C609="",0,IF($E$14="Beginning",IF(C608&lt;&gt;"",$F608*$E$7/12,0),IF(C608&lt;&gt;"",$F608*$E$7/12,$E$21*$E$7/12)))</f>
        <v>0</v>
      </c>
      <c r="E609" s="59">
        <f t="shared" si="63"/>
        <v>0</v>
      </c>
      <c r="F609" s="58">
        <f t="shared" ref="F609:F672" si="66">IF(C609="",0,IF(C608="",$E$21-E609,IF(C609&lt;&gt;"",F608-E609)))</f>
        <v>0</v>
      </c>
      <c r="G609" s="60">
        <f>IF(AND(C609&lt;&gt;"",SUM(G$32:G608)&lt;E$23),$E$23/$E$28,0)</f>
        <v>0</v>
      </c>
      <c r="H609" s="58">
        <f t="shared" ref="H609:H672" si="67">IF(C609&lt;&gt;"",G609+H608,0)</f>
        <v>0</v>
      </c>
      <c r="I609" s="58">
        <f t="shared" si="62"/>
        <v>0</v>
      </c>
      <c r="J609" s="92" t="str">
        <f t="shared" ref="J609:J672" si="68">IF(OR(MONTH(A609)=1,MONTH(A609)=2,MONTH(A609)=3,MONTH(A609)=4,MONTH(A609)=5,MONTH(A609)=6),YEAR(A609)-1&amp;"–"&amp;YEAR(A609),YEAR(A609)&amp;"–"&amp;YEAR(A609)+1)</f>
        <v>2070–2071</v>
      </c>
      <c r="K609" s="92"/>
      <c r="L609" s="103"/>
      <c r="M609" s="92"/>
      <c r="N609" s="101"/>
      <c r="O609" s="93"/>
      <c r="Q609" s="61"/>
    </row>
    <row r="610" spans="1:17" s="55" customFormat="1" ht="20.25" customHeight="1" x14ac:dyDescent="0.2">
      <c r="A610" s="56">
        <v>62337</v>
      </c>
      <c r="B610" s="57">
        <f t="shared" si="64"/>
        <v>0</v>
      </c>
      <c r="C610" s="150"/>
      <c r="D610" s="58">
        <f t="shared" si="65"/>
        <v>0</v>
      </c>
      <c r="E610" s="59">
        <f t="shared" si="63"/>
        <v>0</v>
      </c>
      <c r="F610" s="58">
        <f t="shared" si="66"/>
        <v>0</v>
      </c>
      <c r="G610" s="60">
        <f>IF(AND(C610&lt;&gt;"",SUM(G$32:G609)&lt;E$23),$E$23/$E$28,0)</f>
        <v>0</v>
      </c>
      <c r="H610" s="58">
        <f t="shared" si="67"/>
        <v>0</v>
      </c>
      <c r="I610" s="58">
        <f t="shared" si="62"/>
        <v>0</v>
      </c>
      <c r="J610" s="92" t="str">
        <f t="shared" si="68"/>
        <v>2070–2071</v>
      </c>
      <c r="K610" s="92"/>
      <c r="L610" s="103"/>
      <c r="M610" s="92"/>
      <c r="N610" s="101"/>
      <c r="O610" s="93"/>
      <c r="Q610" s="61"/>
    </row>
    <row r="611" spans="1:17" s="55" customFormat="1" ht="20.25" customHeight="1" x14ac:dyDescent="0.2">
      <c r="A611" s="56">
        <v>62367</v>
      </c>
      <c r="B611" s="57">
        <f t="shared" si="64"/>
        <v>0</v>
      </c>
      <c r="C611" s="150"/>
      <c r="D611" s="58">
        <f t="shared" si="65"/>
        <v>0</v>
      </c>
      <c r="E611" s="59">
        <f t="shared" si="63"/>
        <v>0</v>
      </c>
      <c r="F611" s="58">
        <f t="shared" si="66"/>
        <v>0</v>
      </c>
      <c r="G611" s="60">
        <f>IF(AND(C611&lt;&gt;"",SUM(G$32:G610)&lt;E$23),$E$23/$E$28,0)</f>
        <v>0</v>
      </c>
      <c r="H611" s="58">
        <f t="shared" si="67"/>
        <v>0</v>
      </c>
      <c r="I611" s="58">
        <f t="shared" ref="I611:I674" si="69">IF(C611&lt;&gt;"",$E$23-H611,0)</f>
        <v>0</v>
      </c>
      <c r="J611" s="92" t="str">
        <f t="shared" si="68"/>
        <v>2070–2071</v>
      </c>
      <c r="K611" s="92"/>
      <c r="L611" s="103"/>
      <c r="M611" s="92"/>
      <c r="N611" s="101"/>
      <c r="O611" s="93"/>
      <c r="Q611" s="61"/>
    </row>
    <row r="612" spans="1:17" s="55" customFormat="1" ht="20.25" customHeight="1" x14ac:dyDescent="0.2">
      <c r="A612" s="56">
        <v>62398</v>
      </c>
      <c r="B612" s="57">
        <f t="shared" si="64"/>
        <v>0</v>
      </c>
      <c r="C612" s="150"/>
      <c r="D612" s="58">
        <f t="shared" si="65"/>
        <v>0</v>
      </c>
      <c r="E612" s="59">
        <f t="shared" si="63"/>
        <v>0</v>
      </c>
      <c r="F612" s="58">
        <f t="shared" si="66"/>
        <v>0</v>
      </c>
      <c r="G612" s="60">
        <f>IF(AND(C612&lt;&gt;"",SUM(G$32:G611)&lt;E$23),$E$23/$E$28,0)</f>
        <v>0</v>
      </c>
      <c r="H612" s="58">
        <f t="shared" si="67"/>
        <v>0</v>
      </c>
      <c r="I612" s="58">
        <f t="shared" si="69"/>
        <v>0</v>
      </c>
      <c r="J612" s="92" t="str">
        <f t="shared" si="68"/>
        <v>2070–2071</v>
      </c>
      <c r="K612" s="92"/>
      <c r="L612" s="103"/>
      <c r="M612" s="92"/>
      <c r="N612" s="101"/>
      <c r="O612" s="93"/>
      <c r="Q612" s="61"/>
    </row>
    <row r="613" spans="1:17" s="55" customFormat="1" ht="20.25" customHeight="1" x14ac:dyDescent="0.2">
      <c r="A613" s="56">
        <v>62428</v>
      </c>
      <c r="B613" s="57">
        <f t="shared" si="64"/>
        <v>0</v>
      </c>
      <c r="C613" s="150"/>
      <c r="D613" s="58">
        <f t="shared" si="65"/>
        <v>0</v>
      </c>
      <c r="E613" s="59">
        <f t="shared" si="63"/>
        <v>0</v>
      </c>
      <c r="F613" s="58">
        <f t="shared" si="66"/>
        <v>0</v>
      </c>
      <c r="G613" s="60">
        <f>IF(AND(C613&lt;&gt;"",SUM(G$32:G612)&lt;E$23),$E$23/$E$28,0)</f>
        <v>0</v>
      </c>
      <c r="H613" s="58">
        <f t="shared" si="67"/>
        <v>0</v>
      </c>
      <c r="I613" s="58">
        <f t="shared" si="69"/>
        <v>0</v>
      </c>
      <c r="J613" s="92" t="str">
        <f t="shared" si="68"/>
        <v>2070–2071</v>
      </c>
      <c r="K613" s="92"/>
      <c r="L613" s="103"/>
      <c r="M613" s="92"/>
      <c r="N613" s="101"/>
      <c r="O613" s="93"/>
      <c r="Q613" s="61"/>
    </row>
    <row r="614" spans="1:17" s="55" customFormat="1" ht="20.25" customHeight="1" x14ac:dyDescent="0.2">
      <c r="A614" s="56">
        <v>62459</v>
      </c>
      <c r="B614" s="57">
        <f t="shared" si="64"/>
        <v>0</v>
      </c>
      <c r="C614" s="150"/>
      <c r="D614" s="58">
        <f t="shared" si="65"/>
        <v>0</v>
      </c>
      <c r="E614" s="59">
        <f t="shared" si="63"/>
        <v>0</v>
      </c>
      <c r="F614" s="58">
        <f t="shared" si="66"/>
        <v>0</v>
      </c>
      <c r="G614" s="60">
        <f>IF(AND(C614&lt;&gt;"",SUM(G$32:G613)&lt;E$23),$E$23/$E$28,0)</f>
        <v>0</v>
      </c>
      <c r="H614" s="58">
        <f t="shared" si="67"/>
        <v>0</v>
      </c>
      <c r="I614" s="58">
        <f t="shared" si="69"/>
        <v>0</v>
      </c>
      <c r="J614" s="92" t="str">
        <f t="shared" si="68"/>
        <v>2070–2071</v>
      </c>
      <c r="K614" s="92"/>
      <c r="L614" s="103"/>
      <c r="M614" s="92"/>
      <c r="N614" s="101"/>
      <c r="O614" s="93"/>
      <c r="Q614" s="61"/>
    </row>
    <row r="615" spans="1:17" s="55" customFormat="1" ht="20.25" customHeight="1" x14ac:dyDescent="0.2">
      <c r="A615" s="56">
        <v>62490</v>
      </c>
      <c r="B615" s="57">
        <f t="shared" si="64"/>
        <v>0</v>
      </c>
      <c r="C615" s="150"/>
      <c r="D615" s="58">
        <f t="shared" si="65"/>
        <v>0</v>
      </c>
      <c r="E615" s="59">
        <f t="shared" si="63"/>
        <v>0</v>
      </c>
      <c r="F615" s="58">
        <f t="shared" si="66"/>
        <v>0</v>
      </c>
      <c r="G615" s="60">
        <f>IF(AND(C615&lt;&gt;"",SUM(G$32:G614)&lt;E$23),$E$23/$E$28,0)</f>
        <v>0</v>
      </c>
      <c r="H615" s="58">
        <f t="shared" si="67"/>
        <v>0</v>
      </c>
      <c r="I615" s="58">
        <f t="shared" si="69"/>
        <v>0</v>
      </c>
      <c r="J615" s="92" t="str">
        <f t="shared" si="68"/>
        <v>2070–2071</v>
      </c>
      <c r="K615" s="92"/>
      <c r="L615" s="103"/>
      <c r="M615" s="92"/>
      <c r="N615" s="101"/>
      <c r="O615" s="93"/>
      <c r="Q615" s="61"/>
    </row>
    <row r="616" spans="1:17" s="55" customFormat="1" ht="20.25" customHeight="1" x14ac:dyDescent="0.2">
      <c r="A616" s="56">
        <v>62518</v>
      </c>
      <c r="B616" s="57">
        <f t="shared" si="64"/>
        <v>0</v>
      </c>
      <c r="C616" s="150"/>
      <c r="D616" s="58">
        <f t="shared" si="65"/>
        <v>0</v>
      </c>
      <c r="E616" s="59">
        <f t="shared" si="63"/>
        <v>0</v>
      </c>
      <c r="F616" s="58">
        <f t="shared" si="66"/>
        <v>0</v>
      </c>
      <c r="G616" s="60">
        <f>IF(AND(C616&lt;&gt;"",SUM(G$32:G615)&lt;E$23),$E$23/$E$28,0)</f>
        <v>0</v>
      </c>
      <c r="H616" s="58">
        <f t="shared" si="67"/>
        <v>0</v>
      </c>
      <c r="I616" s="58">
        <f t="shared" si="69"/>
        <v>0</v>
      </c>
      <c r="J616" s="92" t="str">
        <f t="shared" si="68"/>
        <v>2070–2071</v>
      </c>
      <c r="K616" s="92"/>
      <c r="L616" s="103"/>
      <c r="M616" s="92"/>
      <c r="N616" s="101"/>
      <c r="O616" s="93"/>
      <c r="Q616" s="61"/>
    </row>
    <row r="617" spans="1:17" s="55" customFormat="1" ht="20.25" customHeight="1" x14ac:dyDescent="0.2">
      <c r="A617" s="56">
        <v>62549</v>
      </c>
      <c r="B617" s="57">
        <f t="shared" si="64"/>
        <v>0</v>
      </c>
      <c r="C617" s="150"/>
      <c r="D617" s="58">
        <f t="shared" si="65"/>
        <v>0</v>
      </c>
      <c r="E617" s="59">
        <f t="shared" si="63"/>
        <v>0</v>
      </c>
      <c r="F617" s="58">
        <f t="shared" si="66"/>
        <v>0</v>
      </c>
      <c r="G617" s="60">
        <f>IF(AND(C617&lt;&gt;"",SUM(G$32:G616)&lt;E$23),$E$23/$E$28,0)</f>
        <v>0</v>
      </c>
      <c r="H617" s="58">
        <f t="shared" si="67"/>
        <v>0</v>
      </c>
      <c r="I617" s="58">
        <f t="shared" si="69"/>
        <v>0</v>
      </c>
      <c r="J617" s="92" t="str">
        <f t="shared" si="68"/>
        <v>2070–2071</v>
      </c>
      <c r="K617" s="92"/>
      <c r="L617" s="103"/>
      <c r="M617" s="92"/>
      <c r="N617" s="101"/>
      <c r="O617" s="93"/>
      <c r="Q617" s="61"/>
    </row>
    <row r="618" spans="1:17" s="55" customFormat="1" ht="20.25" customHeight="1" x14ac:dyDescent="0.2">
      <c r="A618" s="56">
        <v>62579</v>
      </c>
      <c r="B618" s="57">
        <f t="shared" si="64"/>
        <v>0</v>
      </c>
      <c r="C618" s="150"/>
      <c r="D618" s="58">
        <f t="shared" si="65"/>
        <v>0</v>
      </c>
      <c r="E618" s="59">
        <f t="shared" si="63"/>
        <v>0</v>
      </c>
      <c r="F618" s="58">
        <f t="shared" si="66"/>
        <v>0</v>
      </c>
      <c r="G618" s="60">
        <f>IF(AND(C618&lt;&gt;"",SUM(G$32:G617)&lt;E$23),$E$23/$E$28,0)</f>
        <v>0</v>
      </c>
      <c r="H618" s="58">
        <f t="shared" si="67"/>
        <v>0</v>
      </c>
      <c r="I618" s="58">
        <f t="shared" si="69"/>
        <v>0</v>
      </c>
      <c r="J618" s="92" t="str">
        <f t="shared" si="68"/>
        <v>2070–2071</v>
      </c>
      <c r="K618" s="92"/>
      <c r="L618" s="103"/>
      <c r="M618" s="92"/>
      <c r="N618" s="101"/>
      <c r="O618" s="93"/>
      <c r="Q618" s="61"/>
    </row>
    <row r="619" spans="1:17" s="55" customFormat="1" ht="20.25" customHeight="1" x14ac:dyDescent="0.2">
      <c r="A619" s="56">
        <v>62610</v>
      </c>
      <c r="B619" s="57">
        <f t="shared" si="64"/>
        <v>0</v>
      </c>
      <c r="C619" s="150"/>
      <c r="D619" s="58">
        <f t="shared" si="65"/>
        <v>0</v>
      </c>
      <c r="E619" s="59">
        <f t="shared" si="63"/>
        <v>0</v>
      </c>
      <c r="F619" s="58">
        <f t="shared" si="66"/>
        <v>0</v>
      </c>
      <c r="G619" s="60">
        <f>IF(AND(C619&lt;&gt;"",SUM(G$32:G618)&lt;E$23),$E$23/$E$28,0)</f>
        <v>0</v>
      </c>
      <c r="H619" s="58">
        <f t="shared" si="67"/>
        <v>0</v>
      </c>
      <c r="I619" s="58">
        <f t="shared" si="69"/>
        <v>0</v>
      </c>
      <c r="J619" s="92" t="str">
        <f t="shared" si="68"/>
        <v>2070–2071</v>
      </c>
      <c r="K619" s="92"/>
      <c r="L619" s="103"/>
      <c r="M619" s="92"/>
      <c r="N619" s="101"/>
      <c r="O619" s="93"/>
      <c r="Q619" s="61"/>
    </row>
    <row r="620" spans="1:17" s="55" customFormat="1" ht="20.25" customHeight="1" x14ac:dyDescent="0.2">
      <c r="A620" s="56">
        <v>62640</v>
      </c>
      <c r="B620" s="57">
        <f t="shared" si="64"/>
        <v>0</v>
      </c>
      <c r="C620" s="150"/>
      <c r="D620" s="58">
        <f t="shared" si="65"/>
        <v>0</v>
      </c>
      <c r="E620" s="59">
        <f t="shared" si="63"/>
        <v>0</v>
      </c>
      <c r="F620" s="58">
        <f t="shared" si="66"/>
        <v>0</v>
      </c>
      <c r="G620" s="60">
        <f>IF(AND(C620&lt;&gt;"",SUM(G$32:G619)&lt;E$23),$E$23/$E$28,0)</f>
        <v>0</v>
      </c>
      <c r="H620" s="58">
        <f t="shared" si="67"/>
        <v>0</v>
      </c>
      <c r="I620" s="58">
        <f t="shared" si="69"/>
        <v>0</v>
      </c>
      <c r="J620" s="92" t="str">
        <f t="shared" si="68"/>
        <v>2071–2072</v>
      </c>
      <c r="K620" s="92"/>
      <c r="L620" s="103"/>
      <c r="M620" s="92"/>
      <c r="N620" s="101"/>
      <c r="O620" s="93"/>
      <c r="Q620" s="61"/>
    </row>
    <row r="621" spans="1:17" s="55" customFormat="1" ht="20.25" customHeight="1" x14ac:dyDescent="0.2">
      <c r="A621" s="56">
        <v>62671</v>
      </c>
      <c r="B621" s="57">
        <f t="shared" si="64"/>
        <v>0</v>
      </c>
      <c r="C621" s="150"/>
      <c r="D621" s="58">
        <f t="shared" si="65"/>
        <v>0</v>
      </c>
      <c r="E621" s="59">
        <f t="shared" si="63"/>
        <v>0</v>
      </c>
      <c r="F621" s="58">
        <f t="shared" si="66"/>
        <v>0</v>
      </c>
      <c r="G621" s="60">
        <f>IF(AND(C621&lt;&gt;"",SUM(G$32:G620)&lt;E$23),$E$23/$E$28,0)</f>
        <v>0</v>
      </c>
      <c r="H621" s="58">
        <f t="shared" si="67"/>
        <v>0</v>
      </c>
      <c r="I621" s="58">
        <f t="shared" si="69"/>
        <v>0</v>
      </c>
      <c r="J621" s="92" t="str">
        <f t="shared" si="68"/>
        <v>2071–2072</v>
      </c>
      <c r="K621" s="92"/>
      <c r="L621" s="103"/>
      <c r="M621" s="92"/>
      <c r="N621" s="101"/>
      <c r="O621" s="93"/>
      <c r="Q621" s="61"/>
    </row>
    <row r="622" spans="1:17" s="55" customFormat="1" ht="20.25" customHeight="1" x14ac:dyDescent="0.2">
      <c r="A622" s="56">
        <v>62702</v>
      </c>
      <c r="B622" s="57">
        <f t="shared" si="64"/>
        <v>0</v>
      </c>
      <c r="C622" s="150"/>
      <c r="D622" s="58">
        <f t="shared" si="65"/>
        <v>0</v>
      </c>
      <c r="E622" s="59">
        <f t="shared" si="63"/>
        <v>0</v>
      </c>
      <c r="F622" s="58">
        <f t="shared" si="66"/>
        <v>0</v>
      </c>
      <c r="G622" s="60">
        <f>IF(AND(C622&lt;&gt;"",SUM(G$32:G621)&lt;E$23),$E$23/$E$28,0)</f>
        <v>0</v>
      </c>
      <c r="H622" s="58">
        <f t="shared" si="67"/>
        <v>0</v>
      </c>
      <c r="I622" s="58">
        <f t="shared" si="69"/>
        <v>0</v>
      </c>
      <c r="J622" s="92" t="str">
        <f t="shared" si="68"/>
        <v>2071–2072</v>
      </c>
      <c r="K622" s="92"/>
      <c r="L622" s="103"/>
      <c r="M622" s="92"/>
      <c r="N622" s="101"/>
      <c r="O622" s="93"/>
      <c r="Q622" s="61"/>
    </row>
    <row r="623" spans="1:17" s="55" customFormat="1" ht="20.25" customHeight="1" x14ac:dyDescent="0.2">
      <c r="A623" s="56">
        <v>62732</v>
      </c>
      <c r="B623" s="57">
        <f t="shared" si="64"/>
        <v>0</v>
      </c>
      <c r="C623" s="150"/>
      <c r="D623" s="58">
        <f t="shared" si="65"/>
        <v>0</v>
      </c>
      <c r="E623" s="59">
        <f t="shared" si="63"/>
        <v>0</v>
      </c>
      <c r="F623" s="58">
        <f t="shared" si="66"/>
        <v>0</v>
      </c>
      <c r="G623" s="60">
        <f>IF(AND(C623&lt;&gt;"",SUM(G$32:G622)&lt;E$23),$E$23/$E$28,0)</f>
        <v>0</v>
      </c>
      <c r="H623" s="58">
        <f t="shared" si="67"/>
        <v>0</v>
      </c>
      <c r="I623" s="58">
        <f t="shared" si="69"/>
        <v>0</v>
      </c>
      <c r="J623" s="92" t="str">
        <f t="shared" si="68"/>
        <v>2071–2072</v>
      </c>
      <c r="K623" s="92"/>
      <c r="L623" s="103"/>
      <c r="M623" s="92"/>
      <c r="N623" s="101"/>
      <c r="O623" s="93"/>
      <c r="Q623" s="61"/>
    </row>
    <row r="624" spans="1:17" s="55" customFormat="1" ht="20.25" customHeight="1" x14ac:dyDescent="0.2">
      <c r="A624" s="56">
        <v>62763</v>
      </c>
      <c r="B624" s="57">
        <f t="shared" si="64"/>
        <v>0</v>
      </c>
      <c r="C624" s="150"/>
      <c r="D624" s="58">
        <f t="shared" si="65"/>
        <v>0</v>
      </c>
      <c r="E624" s="59">
        <f t="shared" si="63"/>
        <v>0</v>
      </c>
      <c r="F624" s="58">
        <f t="shared" si="66"/>
        <v>0</v>
      </c>
      <c r="G624" s="60">
        <f>IF(AND(C624&lt;&gt;"",SUM(G$32:G623)&lt;E$23),$E$23/$E$28,0)</f>
        <v>0</v>
      </c>
      <c r="H624" s="58">
        <f t="shared" si="67"/>
        <v>0</v>
      </c>
      <c r="I624" s="58">
        <f t="shared" si="69"/>
        <v>0</v>
      </c>
      <c r="J624" s="92" t="str">
        <f t="shared" si="68"/>
        <v>2071–2072</v>
      </c>
      <c r="K624" s="92"/>
      <c r="L624" s="103"/>
      <c r="M624" s="92"/>
      <c r="N624" s="101"/>
      <c r="O624" s="93"/>
      <c r="Q624" s="61"/>
    </row>
    <row r="625" spans="1:17" s="55" customFormat="1" ht="20.25" customHeight="1" x14ac:dyDescent="0.2">
      <c r="A625" s="56">
        <v>62793</v>
      </c>
      <c r="B625" s="57">
        <f t="shared" si="64"/>
        <v>0</v>
      </c>
      <c r="C625" s="150"/>
      <c r="D625" s="58">
        <f t="shared" si="65"/>
        <v>0</v>
      </c>
      <c r="E625" s="59">
        <f t="shared" si="63"/>
        <v>0</v>
      </c>
      <c r="F625" s="58">
        <f t="shared" si="66"/>
        <v>0</v>
      </c>
      <c r="G625" s="60">
        <f>IF(AND(C625&lt;&gt;"",SUM(G$32:G624)&lt;E$23),$E$23/$E$28,0)</f>
        <v>0</v>
      </c>
      <c r="H625" s="58">
        <f t="shared" si="67"/>
        <v>0</v>
      </c>
      <c r="I625" s="58">
        <f t="shared" si="69"/>
        <v>0</v>
      </c>
      <c r="J625" s="92" t="str">
        <f t="shared" si="68"/>
        <v>2071–2072</v>
      </c>
      <c r="K625" s="92"/>
      <c r="L625" s="103"/>
      <c r="M625" s="92"/>
      <c r="N625" s="101"/>
      <c r="O625" s="93"/>
      <c r="Q625" s="61"/>
    </row>
    <row r="626" spans="1:17" s="55" customFormat="1" ht="20.25" customHeight="1" x14ac:dyDescent="0.2">
      <c r="A626" s="56">
        <v>62824</v>
      </c>
      <c r="B626" s="57">
        <f t="shared" si="64"/>
        <v>0</v>
      </c>
      <c r="C626" s="150"/>
      <c r="D626" s="58">
        <f t="shared" si="65"/>
        <v>0</v>
      </c>
      <c r="E626" s="59">
        <f t="shared" si="63"/>
        <v>0</v>
      </c>
      <c r="F626" s="58">
        <f t="shared" si="66"/>
        <v>0</v>
      </c>
      <c r="G626" s="60">
        <f>IF(AND(C626&lt;&gt;"",SUM(G$32:G625)&lt;E$23),$E$23/$E$28,0)</f>
        <v>0</v>
      </c>
      <c r="H626" s="58">
        <f t="shared" si="67"/>
        <v>0</v>
      </c>
      <c r="I626" s="58">
        <f t="shared" si="69"/>
        <v>0</v>
      </c>
      <c r="J626" s="92" t="str">
        <f t="shared" si="68"/>
        <v>2071–2072</v>
      </c>
      <c r="K626" s="92"/>
      <c r="L626" s="103"/>
      <c r="M626" s="92"/>
      <c r="N626" s="101"/>
      <c r="O626" s="93"/>
      <c r="Q626" s="61"/>
    </row>
    <row r="627" spans="1:17" s="55" customFormat="1" ht="20.25" customHeight="1" x14ac:dyDescent="0.2">
      <c r="A627" s="56">
        <v>62855</v>
      </c>
      <c r="B627" s="57">
        <f t="shared" si="64"/>
        <v>0</v>
      </c>
      <c r="C627" s="150"/>
      <c r="D627" s="58">
        <f t="shared" si="65"/>
        <v>0</v>
      </c>
      <c r="E627" s="59">
        <f t="shared" si="63"/>
        <v>0</v>
      </c>
      <c r="F627" s="58">
        <f t="shared" si="66"/>
        <v>0</v>
      </c>
      <c r="G627" s="60">
        <f>IF(AND(C627&lt;&gt;"",SUM(G$32:G626)&lt;E$23),$E$23/$E$28,0)</f>
        <v>0</v>
      </c>
      <c r="H627" s="58">
        <f t="shared" si="67"/>
        <v>0</v>
      </c>
      <c r="I627" s="58">
        <f t="shared" si="69"/>
        <v>0</v>
      </c>
      <c r="J627" s="92" t="str">
        <f t="shared" si="68"/>
        <v>2071–2072</v>
      </c>
      <c r="K627" s="92"/>
      <c r="L627" s="103"/>
      <c r="M627" s="92"/>
      <c r="N627" s="101"/>
      <c r="O627" s="93"/>
      <c r="Q627" s="61"/>
    </row>
    <row r="628" spans="1:17" s="55" customFormat="1" ht="20.25" customHeight="1" x14ac:dyDescent="0.2">
      <c r="A628" s="56">
        <v>62884</v>
      </c>
      <c r="B628" s="57">
        <f t="shared" si="64"/>
        <v>0</v>
      </c>
      <c r="C628" s="150"/>
      <c r="D628" s="58">
        <f t="shared" si="65"/>
        <v>0</v>
      </c>
      <c r="E628" s="59">
        <f t="shared" si="63"/>
        <v>0</v>
      </c>
      <c r="F628" s="58">
        <f t="shared" si="66"/>
        <v>0</v>
      </c>
      <c r="G628" s="60">
        <f>IF(AND(C628&lt;&gt;"",SUM(G$32:G627)&lt;E$23),$E$23/$E$28,0)</f>
        <v>0</v>
      </c>
      <c r="H628" s="58">
        <f t="shared" si="67"/>
        <v>0</v>
      </c>
      <c r="I628" s="58">
        <f t="shared" si="69"/>
        <v>0</v>
      </c>
      <c r="J628" s="92" t="str">
        <f t="shared" si="68"/>
        <v>2071–2072</v>
      </c>
      <c r="K628" s="92"/>
      <c r="L628" s="103"/>
      <c r="M628" s="92"/>
      <c r="N628" s="101"/>
      <c r="O628" s="93"/>
      <c r="Q628" s="61"/>
    </row>
    <row r="629" spans="1:17" s="55" customFormat="1" ht="20.25" customHeight="1" x14ac:dyDescent="0.2">
      <c r="A629" s="56">
        <v>62915</v>
      </c>
      <c r="B629" s="57">
        <f t="shared" si="64"/>
        <v>0</v>
      </c>
      <c r="C629" s="150"/>
      <c r="D629" s="58">
        <f t="shared" si="65"/>
        <v>0</v>
      </c>
      <c r="E629" s="59">
        <f t="shared" si="63"/>
        <v>0</v>
      </c>
      <c r="F629" s="58">
        <f t="shared" si="66"/>
        <v>0</v>
      </c>
      <c r="G629" s="60">
        <f>IF(AND(C629&lt;&gt;"",SUM(G$32:G628)&lt;E$23),$E$23/$E$28,0)</f>
        <v>0</v>
      </c>
      <c r="H629" s="58">
        <f t="shared" si="67"/>
        <v>0</v>
      </c>
      <c r="I629" s="58">
        <f t="shared" si="69"/>
        <v>0</v>
      </c>
      <c r="J629" s="92" t="str">
        <f t="shared" si="68"/>
        <v>2071–2072</v>
      </c>
      <c r="K629" s="92"/>
      <c r="L629" s="103"/>
      <c r="M629" s="92"/>
      <c r="N629" s="101"/>
      <c r="O629" s="93"/>
      <c r="Q629" s="61"/>
    </row>
    <row r="630" spans="1:17" s="55" customFormat="1" ht="20.25" customHeight="1" x14ac:dyDescent="0.2">
      <c r="A630" s="56">
        <v>62945</v>
      </c>
      <c r="B630" s="57">
        <f t="shared" si="64"/>
        <v>0</v>
      </c>
      <c r="C630" s="150"/>
      <c r="D630" s="58">
        <f t="shared" si="65"/>
        <v>0</v>
      </c>
      <c r="E630" s="59">
        <f t="shared" si="63"/>
        <v>0</v>
      </c>
      <c r="F630" s="58">
        <f t="shared" si="66"/>
        <v>0</v>
      </c>
      <c r="G630" s="60">
        <f>IF(AND(C630&lt;&gt;"",SUM(G$32:G629)&lt;E$23),$E$23/$E$28,0)</f>
        <v>0</v>
      </c>
      <c r="H630" s="58">
        <f t="shared" si="67"/>
        <v>0</v>
      </c>
      <c r="I630" s="58">
        <f t="shared" si="69"/>
        <v>0</v>
      </c>
      <c r="J630" s="92" t="str">
        <f t="shared" si="68"/>
        <v>2071–2072</v>
      </c>
      <c r="K630" s="92"/>
      <c r="L630" s="103"/>
      <c r="M630" s="92"/>
      <c r="N630" s="101"/>
      <c r="O630" s="93"/>
      <c r="Q630" s="61"/>
    </row>
    <row r="631" spans="1:17" s="55" customFormat="1" ht="20.25" customHeight="1" x14ac:dyDescent="0.2">
      <c r="A631" s="56">
        <v>62976</v>
      </c>
      <c r="B631" s="57">
        <f t="shared" si="64"/>
        <v>0</v>
      </c>
      <c r="C631" s="150"/>
      <c r="D631" s="58">
        <f t="shared" si="65"/>
        <v>0</v>
      </c>
      <c r="E631" s="59">
        <f t="shared" si="63"/>
        <v>0</v>
      </c>
      <c r="F631" s="58">
        <f t="shared" si="66"/>
        <v>0</v>
      </c>
      <c r="G631" s="60">
        <f>IF(AND(C631&lt;&gt;"",SUM(G$32:G630)&lt;E$23),$E$23/$E$28,0)</f>
        <v>0</v>
      </c>
      <c r="H631" s="58">
        <f t="shared" si="67"/>
        <v>0</v>
      </c>
      <c r="I631" s="58">
        <f t="shared" si="69"/>
        <v>0</v>
      </c>
      <c r="J631" s="92" t="str">
        <f t="shared" si="68"/>
        <v>2071–2072</v>
      </c>
      <c r="K631" s="92"/>
      <c r="L631" s="103"/>
      <c r="M631" s="92"/>
      <c r="N631" s="101"/>
      <c r="O631" s="93"/>
      <c r="Q631" s="61"/>
    </row>
    <row r="632" spans="1:17" s="55" customFormat="1" ht="20.25" customHeight="1" x14ac:dyDescent="0.2">
      <c r="A632" s="56">
        <v>63006</v>
      </c>
      <c r="B632" s="57">
        <f t="shared" si="64"/>
        <v>0</v>
      </c>
      <c r="C632" s="150"/>
      <c r="D632" s="58">
        <f t="shared" si="65"/>
        <v>0</v>
      </c>
      <c r="E632" s="59">
        <f t="shared" si="63"/>
        <v>0</v>
      </c>
      <c r="F632" s="58">
        <f t="shared" si="66"/>
        <v>0</v>
      </c>
      <c r="G632" s="60">
        <f>IF(AND(C632&lt;&gt;"",SUM(G$32:G631)&lt;E$23),$E$23/$E$28,0)</f>
        <v>0</v>
      </c>
      <c r="H632" s="58">
        <f t="shared" si="67"/>
        <v>0</v>
      </c>
      <c r="I632" s="58">
        <f t="shared" si="69"/>
        <v>0</v>
      </c>
      <c r="J632" s="92" t="str">
        <f t="shared" si="68"/>
        <v>2072–2073</v>
      </c>
      <c r="K632" s="92"/>
      <c r="L632" s="103"/>
      <c r="M632" s="92"/>
      <c r="N632" s="101"/>
      <c r="O632" s="93"/>
      <c r="Q632" s="61"/>
    </row>
    <row r="633" spans="1:17" s="55" customFormat="1" ht="20.25" customHeight="1" x14ac:dyDescent="0.2">
      <c r="A633" s="56">
        <v>63037</v>
      </c>
      <c r="B633" s="57">
        <f t="shared" si="64"/>
        <v>0</v>
      </c>
      <c r="C633" s="150"/>
      <c r="D633" s="58">
        <f t="shared" si="65"/>
        <v>0</v>
      </c>
      <c r="E633" s="59">
        <f t="shared" si="63"/>
        <v>0</v>
      </c>
      <c r="F633" s="58">
        <f t="shared" si="66"/>
        <v>0</v>
      </c>
      <c r="G633" s="60">
        <f>IF(AND(C633&lt;&gt;"",SUM(G$32:G632)&lt;E$23),$E$23/$E$28,0)</f>
        <v>0</v>
      </c>
      <c r="H633" s="58">
        <f t="shared" si="67"/>
        <v>0</v>
      </c>
      <c r="I633" s="58">
        <f t="shared" si="69"/>
        <v>0</v>
      </c>
      <c r="J633" s="92" t="str">
        <f t="shared" si="68"/>
        <v>2072–2073</v>
      </c>
      <c r="K633" s="92"/>
      <c r="L633" s="103"/>
      <c r="M633" s="92"/>
      <c r="N633" s="101"/>
      <c r="O633" s="93"/>
      <c r="Q633" s="61"/>
    </row>
    <row r="634" spans="1:17" s="55" customFormat="1" ht="20.25" customHeight="1" x14ac:dyDescent="0.2">
      <c r="A634" s="56">
        <v>63068</v>
      </c>
      <c r="B634" s="57">
        <f t="shared" si="64"/>
        <v>0</v>
      </c>
      <c r="C634" s="150"/>
      <c r="D634" s="58">
        <f t="shared" si="65"/>
        <v>0</v>
      </c>
      <c r="E634" s="59">
        <f t="shared" si="63"/>
        <v>0</v>
      </c>
      <c r="F634" s="58">
        <f t="shared" si="66"/>
        <v>0</v>
      </c>
      <c r="G634" s="60">
        <f>IF(AND(C634&lt;&gt;"",SUM(G$32:G633)&lt;E$23),$E$23/$E$28,0)</f>
        <v>0</v>
      </c>
      <c r="H634" s="58">
        <f t="shared" si="67"/>
        <v>0</v>
      </c>
      <c r="I634" s="58">
        <f t="shared" si="69"/>
        <v>0</v>
      </c>
      <c r="J634" s="92" t="str">
        <f t="shared" si="68"/>
        <v>2072–2073</v>
      </c>
      <c r="K634" s="92"/>
      <c r="L634" s="103"/>
      <c r="M634" s="92"/>
      <c r="N634" s="101"/>
      <c r="O634" s="93"/>
      <c r="Q634" s="61"/>
    </row>
    <row r="635" spans="1:17" s="55" customFormat="1" ht="20.25" customHeight="1" x14ac:dyDescent="0.2">
      <c r="A635" s="56">
        <v>63098</v>
      </c>
      <c r="B635" s="57">
        <f t="shared" si="64"/>
        <v>0</v>
      </c>
      <c r="C635" s="150"/>
      <c r="D635" s="58">
        <f t="shared" si="65"/>
        <v>0</v>
      </c>
      <c r="E635" s="59">
        <f t="shared" si="63"/>
        <v>0</v>
      </c>
      <c r="F635" s="58">
        <f t="shared" si="66"/>
        <v>0</v>
      </c>
      <c r="G635" s="60">
        <f>IF(AND(C635&lt;&gt;"",SUM(G$32:G634)&lt;E$23),$E$23/$E$28,0)</f>
        <v>0</v>
      </c>
      <c r="H635" s="58">
        <f t="shared" si="67"/>
        <v>0</v>
      </c>
      <c r="I635" s="58">
        <f t="shared" si="69"/>
        <v>0</v>
      </c>
      <c r="J635" s="92" t="str">
        <f t="shared" si="68"/>
        <v>2072–2073</v>
      </c>
      <c r="K635" s="92"/>
      <c r="L635" s="103"/>
      <c r="M635" s="92"/>
      <c r="N635" s="101"/>
      <c r="O635" s="93"/>
      <c r="Q635" s="61"/>
    </row>
    <row r="636" spans="1:17" s="55" customFormat="1" ht="20.25" customHeight="1" x14ac:dyDescent="0.2">
      <c r="A636" s="56">
        <v>63129</v>
      </c>
      <c r="B636" s="57">
        <f t="shared" si="64"/>
        <v>0</v>
      </c>
      <c r="C636" s="150"/>
      <c r="D636" s="58">
        <f t="shared" si="65"/>
        <v>0</v>
      </c>
      <c r="E636" s="59">
        <f t="shared" si="63"/>
        <v>0</v>
      </c>
      <c r="F636" s="58">
        <f t="shared" si="66"/>
        <v>0</v>
      </c>
      <c r="G636" s="60">
        <f>IF(AND(C636&lt;&gt;"",SUM(G$32:G635)&lt;E$23),$E$23/$E$28,0)</f>
        <v>0</v>
      </c>
      <c r="H636" s="58">
        <f t="shared" si="67"/>
        <v>0</v>
      </c>
      <c r="I636" s="58">
        <f t="shared" si="69"/>
        <v>0</v>
      </c>
      <c r="J636" s="92" t="str">
        <f t="shared" si="68"/>
        <v>2072–2073</v>
      </c>
      <c r="K636" s="92"/>
      <c r="L636" s="103"/>
      <c r="M636" s="92"/>
      <c r="N636" s="101"/>
      <c r="O636" s="93"/>
      <c r="Q636" s="61"/>
    </row>
    <row r="637" spans="1:17" s="55" customFormat="1" ht="20.25" customHeight="1" x14ac:dyDescent="0.2">
      <c r="A637" s="56">
        <v>63159</v>
      </c>
      <c r="B637" s="57">
        <f t="shared" si="64"/>
        <v>0</v>
      </c>
      <c r="C637" s="150"/>
      <c r="D637" s="58">
        <f t="shared" si="65"/>
        <v>0</v>
      </c>
      <c r="E637" s="59">
        <f t="shared" si="63"/>
        <v>0</v>
      </c>
      <c r="F637" s="58">
        <f t="shared" si="66"/>
        <v>0</v>
      </c>
      <c r="G637" s="60">
        <f>IF(AND(C637&lt;&gt;"",SUM(G$32:G636)&lt;E$23),$E$23/$E$28,0)</f>
        <v>0</v>
      </c>
      <c r="H637" s="58">
        <f t="shared" si="67"/>
        <v>0</v>
      </c>
      <c r="I637" s="58">
        <f t="shared" si="69"/>
        <v>0</v>
      </c>
      <c r="J637" s="92" t="str">
        <f t="shared" si="68"/>
        <v>2072–2073</v>
      </c>
      <c r="K637" s="92"/>
      <c r="L637" s="103"/>
      <c r="M637" s="92"/>
      <c r="N637" s="101"/>
      <c r="O637" s="93"/>
      <c r="Q637" s="61"/>
    </row>
    <row r="638" spans="1:17" s="55" customFormat="1" ht="20.25" customHeight="1" x14ac:dyDescent="0.2">
      <c r="A638" s="56">
        <v>63190</v>
      </c>
      <c r="B638" s="57">
        <f t="shared" si="64"/>
        <v>0</v>
      </c>
      <c r="C638" s="150"/>
      <c r="D638" s="58">
        <f t="shared" si="65"/>
        <v>0</v>
      </c>
      <c r="E638" s="59">
        <f t="shared" si="63"/>
        <v>0</v>
      </c>
      <c r="F638" s="58">
        <f t="shared" si="66"/>
        <v>0</v>
      </c>
      <c r="G638" s="60">
        <f>IF(AND(C638&lt;&gt;"",SUM(G$32:G637)&lt;E$23),$E$23/$E$28,0)</f>
        <v>0</v>
      </c>
      <c r="H638" s="58">
        <f t="shared" si="67"/>
        <v>0</v>
      </c>
      <c r="I638" s="58">
        <f t="shared" si="69"/>
        <v>0</v>
      </c>
      <c r="J638" s="92" t="str">
        <f t="shared" si="68"/>
        <v>2072–2073</v>
      </c>
      <c r="K638" s="92"/>
      <c r="L638" s="103"/>
      <c r="M638" s="92"/>
      <c r="N638" s="101"/>
      <c r="O638" s="93"/>
      <c r="Q638" s="61"/>
    </row>
    <row r="639" spans="1:17" s="55" customFormat="1" ht="20.25" customHeight="1" x14ac:dyDescent="0.2">
      <c r="A639" s="56">
        <v>63221</v>
      </c>
      <c r="B639" s="57">
        <f t="shared" si="64"/>
        <v>0</v>
      </c>
      <c r="C639" s="150"/>
      <c r="D639" s="58">
        <f t="shared" si="65"/>
        <v>0</v>
      </c>
      <c r="E639" s="59">
        <f t="shared" si="63"/>
        <v>0</v>
      </c>
      <c r="F639" s="58">
        <f t="shared" si="66"/>
        <v>0</v>
      </c>
      <c r="G639" s="60">
        <f>IF(AND(C639&lt;&gt;"",SUM(G$32:G638)&lt;E$23),$E$23/$E$28,0)</f>
        <v>0</v>
      </c>
      <c r="H639" s="58">
        <f t="shared" si="67"/>
        <v>0</v>
      </c>
      <c r="I639" s="58">
        <f t="shared" si="69"/>
        <v>0</v>
      </c>
      <c r="J639" s="92" t="str">
        <f t="shared" si="68"/>
        <v>2072–2073</v>
      </c>
      <c r="K639" s="92"/>
      <c r="L639" s="103"/>
      <c r="M639" s="92"/>
      <c r="N639" s="101"/>
      <c r="O639" s="93"/>
      <c r="Q639" s="61"/>
    </row>
    <row r="640" spans="1:17" s="55" customFormat="1" ht="20.25" customHeight="1" x14ac:dyDescent="0.2">
      <c r="A640" s="56">
        <v>63249</v>
      </c>
      <c r="B640" s="57">
        <f t="shared" si="64"/>
        <v>0</v>
      </c>
      <c r="C640" s="150"/>
      <c r="D640" s="58">
        <f t="shared" si="65"/>
        <v>0</v>
      </c>
      <c r="E640" s="59">
        <f t="shared" si="63"/>
        <v>0</v>
      </c>
      <c r="F640" s="58">
        <f t="shared" si="66"/>
        <v>0</v>
      </c>
      <c r="G640" s="60">
        <f>IF(AND(C640&lt;&gt;"",SUM(G$32:G639)&lt;E$23),$E$23/$E$28,0)</f>
        <v>0</v>
      </c>
      <c r="H640" s="58">
        <f t="shared" si="67"/>
        <v>0</v>
      </c>
      <c r="I640" s="58">
        <f t="shared" si="69"/>
        <v>0</v>
      </c>
      <c r="J640" s="92" t="str">
        <f t="shared" si="68"/>
        <v>2072–2073</v>
      </c>
      <c r="K640" s="92"/>
      <c r="L640" s="103"/>
      <c r="M640" s="92"/>
      <c r="N640" s="101"/>
      <c r="O640" s="93"/>
      <c r="Q640" s="61"/>
    </row>
    <row r="641" spans="1:17" s="55" customFormat="1" ht="20.25" customHeight="1" x14ac:dyDescent="0.2">
      <c r="A641" s="56">
        <v>63280</v>
      </c>
      <c r="B641" s="57">
        <f t="shared" si="64"/>
        <v>0</v>
      </c>
      <c r="C641" s="150"/>
      <c r="D641" s="58">
        <f t="shared" si="65"/>
        <v>0</v>
      </c>
      <c r="E641" s="59">
        <f t="shared" si="63"/>
        <v>0</v>
      </c>
      <c r="F641" s="58">
        <f t="shared" si="66"/>
        <v>0</v>
      </c>
      <c r="G641" s="60">
        <f>IF(AND(C641&lt;&gt;"",SUM(G$32:G640)&lt;E$23),$E$23/$E$28,0)</f>
        <v>0</v>
      </c>
      <c r="H641" s="58">
        <f t="shared" si="67"/>
        <v>0</v>
      </c>
      <c r="I641" s="58">
        <f t="shared" si="69"/>
        <v>0</v>
      </c>
      <c r="J641" s="92" t="str">
        <f t="shared" si="68"/>
        <v>2072–2073</v>
      </c>
      <c r="K641" s="92"/>
      <c r="L641" s="103"/>
      <c r="M641" s="92"/>
      <c r="N641" s="101"/>
      <c r="O641" s="93"/>
      <c r="Q641" s="61"/>
    </row>
    <row r="642" spans="1:17" s="55" customFormat="1" ht="20.25" customHeight="1" x14ac:dyDescent="0.2">
      <c r="A642" s="56">
        <v>63310</v>
      </c>
      <c r="B642" s="57">
        <f t="shared" si="64"/>
        <v>0</v>
      </c>
      <c r="C642" s="150"/>
      <c r="D642" s="58">
        <f t="shared" si="65"/>
        <v>0</v>
      </c>
      <c r="E642" s="59">
        <f t="shared" si="63"/>
        <v>0</v>
      </c>
      <c r="F642" s="58">
        <f t="shared" si="66"/>
        <v>0</v>
      </c>
      <c r="G642" s="60">
        <f>IF(AND(C642&lt;&gt;"",SUM(G$32:G641)&lt;E$23),$E$23/$E$28,0)</f>
        <v>0</v>
      </c>
      <c r="H642" s="58">
        <f t="shared" si="67"/>
        <v>0</v>
      </c>
      <c r="I642" s="58">
        <f t="shared" si="69"/>
        <v>0</v>
      </c>
      <c r="J642" s="92" t="str">
        <f t="shared" si="68"/>
        <v>2072–2073</v>
      </c>
      <c r="K642" s="92"/>
      <c r="L642" s="103"/>
      <c r="M642" s="92"/>
      <c r="N642" s="101"/>
      <c r="O642" s="93"/>
      <c r="Q642" s="61"/>
    </row>
    <row r="643" spans="1:17" s="55" customFormat="1" ht="20.25" customHeight="1" x14ac:dyDescent="0.2">
      <c r="A643" s="56">
        <v>63341</v>
      </c>
      <c r="B643" s="57">
        <f t="shared" si="64"/>
        <v>0</v>
      </c>
      <c r="C643" s="150"/>
      <c r="D643" s="58">
        <f t="shared" si="65"/>
        <v>0</v>
      </c>
      <c r="E643" s="59">
        <f t="shared" si="63"/>
        <v>0</v>
      </c>
      <c r="F643" s="58">
        <f t="shared" si="66"/>
        <v>0</v>
      </c>
      <c r="G643" s="60">
        <f>IF(AND(C643&lt;&gt;"",SUM(G$32:G642)&lt;E$23),$E$23/$E$28,0)</f>
        <v>0</v>
      </c>
      <c r="H643" s="58">
        <f t="shared" si="67"/>
        <v>0</v>
      </c>
      <c r="I643" s="58">
        <f t="shared" si="69"/>
        <v>0</v>
      </c>
      <c r="J643" s="92" t="str">
        <f t="shared" si="68"/>
        <v>2072–2073</v>
      </c>
      <c r="K643" s="92"/>
      <c r="L643" s="103"/>
      <c r="M643" s="92"/>
      <c r="N643" s="101"/>
      <c r="O643" s="93"/>
      <c r="Q643" s="61"/>
    </row>
    <row r="644" spans="1:17" s="55" customFormat="1" ht="20.25" customHeight="1" x14ac:dyDescent="0.2">
      <c r="A644" s="56">
        <v>63371</v>
      </c>
      <c r="B644" s="57">
        <f t="shared" si="64"/>
        <v>0</v>
      </c>
      <c r="C644" s="150"/>
      <c r="D644" s="58">
        <f t="shared" si="65"/>
        <v>0</v>
      </c>
      <c r="E644" s="59">
        <f t="shared" si="63"/>
        <v>0</v>
      </c>
      <c r="F644" s="58">
        <f t="shared" si="66"/>
        <v>0</v>
      </c>
      <c r="G644" s="60">
        <f>IF(AND(C644&lt;&gt;"",SUM(G$32:G643)&lt;E$23),$E$23/$E$28,0)</f>
        <v>0</v>
      </c>
      <c r="H644" s="58">
        <f t="shared" si="67"/>
        <v>0</v>
      </c>
      <c r="I644" s="58">
        <f t="shared" si="69"/>
        <v>0</v>
      </c>
      <c r="J644" s="92" t="str">
        <f t="shared" si="68"/>
        <v>2073–2074</v>
      </c>
      <c r="K644" s="92"/>
      <c r="L644" s="103"/>
      <c r="M644" s="92"/>
      <c r="N644" s="101"/>
      <c r="O644" s="93"/>
      <c r="Q644" s="61"/>
    </row>
    <row r="645" spans="1:17" s="55" customFormat="1" ht="20.25" customHeight="1" x14ac:dyDescent="0.2">
      <c r="A645" s="56">
        <v>63402</v>
      </c>
      <c r="B645" s="57">
        <f t="shared" si="64"/>
        <v>0</v>
      </c>
      <c r="C645" s="150"/>
      <c r="D645" s="58">
        <f t="shared" si="65"/>
        <v>0</v>
      </c>
      <c r="E645" s="59">
        <f t="shared" si="63"/>
        <v>0</v>
      </c>
      <c r="F645" s="58">
        <f t="shared" si="66"/>
        <v>0</v>
      </c>
      <c r="G645" s="60">
        <f>IF(AND(C645&lt;&gt;"",SUM(G$32:G644)&lt;E$23),$E$23/$E$28,0)</f>
        <v>0</v>
      </c>
      <c r="H645" s="58">
        <f t="shared" si="67"/>
        <v>0</v>
      </c>
      <c r="I645" s="58">
        <f t="shared" si="69"/>
        <v>0</v>
      </c>
      <c r="J645" s="92" t="str">
        <f t="shared" si="68"/>
        <v>2073–2074</v>
      </c>
      <c r="K645" s="92"/>
      <c r="L645" s="103"/>
      <c r="M645" s="92"/>
      <c r="N645" s="101"/>
      <c r="O645" s="93"/>
      <c r="Q645" s="61"/>
    </row>
    <row r="646" spans="1:17" s="55" customFormat="1" ht="20.25" customHeight="1" x14ac:dyDescent="0.2">
      <c r="A646" s="56">
        <v>63433</v>
      </c>
      <c r="B646" s="57">
        <f t="shared" si="64"/>
        <v>0</v>
      </c>
      <c r="C646" s="150"/>
      <c r="D646" s="58">
        <f t="shared" si="65"/>
        <v>0</v>
      </c>
      <c r="E646" s="59">
        <f t="shared" si="63"/>
        <v>0</v>
      </c>
      <c r="F646" s="58">
        <f t="shared" si="66"/>
        <v>0</v>
      </c>
      <c r="G646" s="60">
        <f>IF(AND(C646&lt;&gt;"",SUM(G$32:G645)&lt;E$23),$E$23/$E$28,0)</f>
        <v>0</v>
      </c>
      <c r="H646" s="58">
        <f t="shared" si="67"/>
        <v>0</v>
      </c>
      <c r="I646" s="58">
        <f t="shared" si="69"/>
        <v>0</v>
      </c>
      <c r="J646" s="92" t="str">
        <f t="shared" si="68"/>
        <v>2073–2074</v>
      </c>
      <c r="K646" s="92"/>
      <c r="L646" s="103"/>
      <c r="M646" s="92"/>
      <c r="N646" s="101"/>
      <c r="O646" s="93"/>
      <c r="Q646" s="61"/>
    </row>
    <row r="647" spans="1:17" s="55" customFormat="1" ht="20.25" customHeight="1" x14ac:dyDescent="0.2">
      <c r="A647" s="56">
        <v>63463</v>
      </c>
      <c r="B647" s="57">
        <f t="shared" si="64"/>
        <v>0</v>
      </c>
      <c r="C647" s="150"/>
      <c r="D647" s="58">
        <f t="shared" si="65"/>
        <v>0</v>
      </c>
      <c r="E647" s="59">
        <f t="shared" si="63"/>
        <v>0</v>
      </c>
      <c r="F647" s="58">
        <f t="shared" si="66"/>
        <v>0</v>
      </c>
      <c r="G647" s="60">
        <f>IF(AND(C647&lt;&gt;"",SUM(G$32:G646)&lt;E$23),$E$23/$E$28,0)</f>
        <v>0</v>
      </c>
      <c r="H647" s="58">
        <f t="shared" si="67"/>
        <v>0</v>
      </c>
      <c r="I647" s="58">
        <f t="shared" si="69"/>
        <v>0</v>
      </c>
      <c r="J647" s="92" t="str">
        <f t="shared" si="68"/>
        <v>2073–2074</v>
      </c>
      <c r="K647" s="92"/>
      <c r="L647" s="103"/>
      <c r="M647" s="92"/>
      <c r="N647" s="101"/>
      <c r="O647" s="93"/>
      <c r="Q647" s="61"/>
    </row>
    <row r="648" spans="1:17" s="55" customFormat="1" ht="20.25" customHeight="1" x14ac:dyDescent="0.2">
      <c r="A648" s="56">
        <v>63494</v>
      </c>
      <c r="B648" s="57">
        <f t="shared" si="64"/>
        <v>0</v>
      </c>
      <c r="C648" s="150"/>
      <c r="D648" s="58">
        <f t="shared" si="65"/>
        <v>0</v>
      </c>
      <c r="E648" s="59">
        <f t="shared" si="63"/>
        <v>0</v>
      </c>
      <c r="F648" s="58">
        <f t="shared" si="66"/>
        <v>0</v>
      </c>
      <c r="G648" s="60">
        <f>IF(AND(C648&lt;&gt;"",SUM(G$32:G647)&lt;E$23),$E$23/$E$28,0)</f>
        <v>0</v>
      </c>
      <c r="H648" s="58">
        <f t="shared" si="67"/>
        <v>0</v>
      </c>
      <c r="I648" s="58">
        <f t="shared" si="69"/>
        <v>0</v>
      </c>
      <c r="J648" s="92" t="str">
        <f t="shared" si="68"/>
        <v>2073–2074</v>
      </c>
      <c r="K648" s="92"/>
      <c r="L648" s="103"/>
      <c r="M648" s="92"/>
      <c r="N648" s="101"/>
      <c r="O648" s="93"/>
      <c r="Q648" s="61"/>
    </row>
    <row r="649" spans="1:17" s="55" customFormat="1" ht="20.25" customHeight="1" x14ac:dyDescent="0.2">
      <c r="A649" s="56">
        <v>63524</v>
      </c>
      <c r="B649" s="57">
        <f t="shared" si="64"/>
        <v>0</v>
      </c>
      <c r="C649" s="150"/>
      <c r="D649" s="58">
        <f t="shared" si="65"/>
        <v>0</v>
      </c>
      <c r="E649" s="59">
        <f t="shared" si="63"/>
        <v>0</v>
      </c>
      <c r="F649" s="58">
        <f t="shared" si="66"/>
        <v>0</v>
      </c>
      <c r="G649" s="60">
        <f>IF(AND(C649&lt;&gt;"",SUM(G$32:G648)&lt;E$23),$E$23/$E$28,0)</f>
        <v>0</v>
      </c>
      <c r="H649" s="58">
        <f t="shared" si="67"/>
        <v>0</v>
      </c>
      <c r="I649" s="58">
        <f t="shared" si="69"/>
        <v>0</v>
      </c>
      <c r="J649" s="92" t="str">
        <f t="shared" si="68"/>
        <v>2073–2074</v>
      </c>
      <c r="K649" s="92"/>
      <c r="L649" s="103"/>
      <c r="M649" s="92"/>
      <c r="N649" s="101"/>
      <c r="O649" s="93"/>
      <c r="Q649" s="61"/>
    </row>
    <row r="650" spans="1:17" s="55" customFormat="1" ht="20.25" customHeight="1" x14ac:dyDescent="0.2">
      <c r="A650" s="56">
        <v>63555</v>
      </c>
      <c r="B650" s="57">
        <f t="shared" si="64"/>
        <v>0</v>
      </c>
      <c r="C650" s="150"/>
      <c r="D650" s="58">
        <f t="shared" si="65"/>
        <v>0</v>
      </c>
      <c r="E650" s="59">
        <f t="shared" si="63"/>
        <v>0</v>
      </c>
      <c r="F650" s="58">
        <f t="shared" si="66"/>
        <v>0</v>
      </c>
      <c r="G650" s="60">
        <f>IF(AND(C650&lt;&gt;"",SUM(G$32:G649)&lt;E$23),$E$23/$E$28,0)</f>
        <v>0</v>
      </c>
      <c r="H650" s="58">
        <f t="shared" si="67"/>
        <v>0</v>
      </c>
      <c r="I650" s="58">
        <f t="shared" si="69"/>
        <v>0</v>
      </c>
      <c r="J650" s="92" t="str">
        <f t="shared" si="68"/>
        <v>2073–2074</v>
      </c>
      <c r="K650" s="92"/>
      <c r="L650" s="103"/>
      <c r="M650" s="92"/>
      <c r="N650" s="101"/>
      <c r="O650" s="93"/>
      <c r="Q650" s="61"/>
    </row>
    <row r="651" spans="1:17" s="55" customFormat="1" ht="20.25" customHeight="1" x14ac:dyDescent="0.2">
      <c r="A651" s="56">
        <v>63586</v>
      </c>
      <c r="B651" s="57">
        <f t="shared" si="64"/>
        <v>0</v>
      </c>
      <c r="C651" s="150"/>
      <c r="D651" s="58">
        <f t="shared" si="65"/>
        <v>0</v>
      </c>
      <c r="E651" s="59">
        <f t="shared" si="63"/>
        <v>0</v>
      </c>
      <c r="F651" s="58">
        <f t="shared" si="66"/>
        <v>0</v>
      </c>
      <c r="G651" s="60">
        <f>IF(AND(C651&lt;&gt;"",SUM(G$32:G650)&lt;E$23),$E$23/$E$28,0)</f>
        <v>0</v>
      </c>
      <c r="H651" s="58">
        <f t="shared" si="67"/>
        <v>0</v>
      </c>
      <c r="I651" s="58">
        <f t="shared" si="69"/>
        <v>0</v>
      </c>
      <c r="J651" s="92" t="str">
        <f t="shared" si="68"/>
        <v>2073–2074</v>
      </c>
      <c r="K651" s="92"/>
      <c r="L651" s="103"/>
      <c r="M651" s="92"/>
      <c r="N651" s="101"/>
      <c r="O651" s="93"/>
      <c r="Q651" s="61"/>
    </row>
    <row r="652" spans="1:17" s="55" customFormat="1" ht="20.25" customHeight="1" x14ac:dyDescent="0.2">
      <c r="A652" s="56">
        <v>63614</v>
      </c>
      <c r="B652" s="57">
        <f t="shared" si="64"/>
        <v>0</v>
      </c>
      <c r="C652" s="150"/>
      <c r="D652" s="58">
        <f t="shared" si="65"/>
        <v>0</v>
      </c>
      <c r="E652" s="59">
        <f t="shared" si="63"/>
        <v>0</v>
      </c>
      <c r="F652" s="58">
        <f t="shared" si="66"/>
        <v>0</v>
      </c>
      <c r="G652" s="60">
        <f>IF(AND(C652&lt;&gt;"",SUM(G$32:G651)&lt;E$23),$E$23/$E$28,0)</f>
        <v>0</v>
      </c>
      <c r="H652" s="58">
        <f t="shared" si="67"/>
        <v>0</v>
      </c>
      <c r="I652" s="58">
        <f t="shared" si="69"/>
        <v>0</v>
      </c>
      <c r="J652" s="92" t="str">
        <f t="shared" si="68"/>
        <v>2073–2074</v>
      </c>
      <c r="K652" s="92"/>
      <c r="L652" s="103"/>
      <c r="M652" s="92"/>
      <c r="N652" s="101"/>
      <c r="O652" s="93"/>
      <c r="Q652" s="61"/>
    </row>
    <row r="653" spans="1:17" s="55" customFormat="1" ht="20.25" customHeight="1" x14ac:dyDescent="0.2">
      <c r="A653" s="56">
        <v>63645</v>
      </c>
      <c r="B653" s="57">
        <f t="shared" si="64"/>
        <v>0</v>
      </c>
      <c r="C653" s="150"/>
      <c r="D653" s="58">
        <f t="shared" si="65"/>
        <v>0</v>
      </c>
      <c r="E653" s="59">
        <f t="shared" si="63"/>
        <v>0</v>
      </c>
      <c r="F653" s="58">
        <f t="shared" si="66"/>
        <v>0</v>
      </c>
      <c r="G653" s="60">
        <f>IF(AND(C653&lt;&gt;"",SUM(G$32:G652)&lt;E$23),$E$23/$E$28,0)</f>
        <v>0</v>
      </c>
      <c r="H653" s="58">
        <f t="shared" si="67"/>
        <v>0</v>
      </c>
      <c r="I653" s="58">
        <f t="shared" si="69"/>
        <v>0</v>
      </c>
      <c r="J653" s="92" t="str">
        <f t="shared" si="68"/>
        <v>2073–2074</v>
      </c>
      <c r="K653" s="92"/>
      <c r="L653" s="103"/>
      <c r="M653" s="92"/>
      <c r="N653" s="101"/>
      <c r="O653" s="93"/>
      <c r="Q653" s="61"/>
    </row>
    <row r="654" spans="1:17" s="55" customFormat="1" ht="20.25" customHeight="1" x14ac:dyDescent="0.2">
      <c r="A654" s="56">
        <v>63675</v>
      </c>
      <c r="B654" s="57">
        <f t="shared" si="64"/>
        <v>0</v>
      </c>
      <c r="C654" s="150"/>
      <c r="D654" s="58">
        <f t="shared" si="65"/>
        <v>0</v>
      </c>
      <c r="E654" s="59">
        <f t="shared" si="63"/>
        <v>0</v>
      </c>
      <c r="F654" s="58">
        <f t="shared" si="66"/>
        <v>0</v>
      </c>
      <c r="G654" s="60">
        <f>IF(AND(C654&lt;&gt;"",SUM(G$32:G653)&lt;E$23),$E$23/$E$28,0)</f>
        <v>0</v>
      </c>
      <c r="H654" s="58">
        <f t="shared" si="67"/>
        <v>0</v>
      </c>
      <c r="I654" s="58">
        <f t="shared" si="69"/>
        <v>0</v>
      </c>
      <c r="J654" s="92" t="str">
        <f t="shared" si="68"/>
        <v>2073–2074</v>
      </c>
      <c r="K654" s="92"/>
      <c r="L654" s="103"/>
      <c r="M654" s="92"/>
      <c r="N654" s="101"/>
      <c r="O654" s="93"/>
      <c r="Q654" s="61"/>
    </row>
    <row r="655" spans="1:17" s="55" customFormat="1" ht="20.25" customHeight="1" x14ac:dyDescent="0.2">
      <c r="A655" s="56">
        <v>63706</v>
      </c>
      <c r="B655" s="57">
        <f t="shared" si="64"/>
        <v>0</v>
      </c>
      <c r="C655" s="150"/>
      <c r="D655" s="58">
        <f t="shared" si="65"/>
        <v>0</v>
      </c>
      <c r="E655" s="59">
        <f t="shared" si="63"/>
        <v>0</v>
      </c>
      <c r="F655" s="58">
        <f t="shared" si="66"/>
        <v>0</v>
      </c>
      <c r="G655" s="60">
        <f>IF(AND(C655&lt;&gt;"",SUM(G$32:G654)&lt;E$23),$E$23/$E$28,0)</f>
        <v>0</v>
      </c>
      <c r="H655" s="58">
        <f t="shared" si="67"/>
        <v>0</v>
      </c>
      <c r="I655" s="58">
        <f t="shared" si="69"/>
        <v>0</v>
      </c>
      <c r="J655" s="92" t="str">
        <f t="shared" si="68"/>
        <v>2073–2074</v>
      </c>
      <c r="K655" s="92"/>
      <c r="L655" s="103"/>
      <c r="M655" s="92"/>
      <c r="N655" s="101"/>
      <c r="O655" s="93"/>
      <c r="Q655" s="61"/>
    </row>
    <row r="656" spans="1:17" s="55" customFormat="1" ht="20.25" customHeight="1" x14ac:dyDescent="0.2">
      <c r="A656" s="56">
        <v>63736</v>
      </c>
      <c r="B656" s="57">
        <f t="shared" si="64"/>
        <v>0</v>
      </c>
      <c r="C656" s="150"/>
      <c r="D656" s="58">
        <f t="shared" si="65"/>
        <v>0</v>
      </c>
      <c r="E656" s="59">
        <f t="shared" si="63"/>
        <v>0</v>
      </c>
      <c r="F656" s="58">
        <f t="shared" si="66"/>
        <v>0</v>
      </c>
      <c r="G656" s="60">
        <f>IF(AND(C656&lt;&gt;"",SUM(G$32:G655)&lt;E$23),$E$23/$E$28,0)</f>
        <v>0</v>
      </c>
      <c r="H656" s="58">
        <f t="shared" si="67"/>
        <v>0</v>
      </c>
      <c r="I656" s="58">
        <f t="shared" si="69"/>
        <v>0</v>
      </c>
      <c r="J656" s="92" t="str">
        <f t="shared" si="68"/>
        <v>2074–2075</v>
      </c>
      <c r="K656" s="92"/>
      <c r="L656" s="103"/>
      <c r="M656" s="92"/>
      <c r="N656" s="101"/>
      <c r="O656" s="93"/>
      <c r="Q656" s="61"/>
    </row>
    <row r="657" spans="1:17" s="55" customFormat="1" ht="20.25" customHeight="1" x14ac:dyDescent="0.2">
      <c r="A657" s="56">
        <v>63767</v>
      </c>
      <c r="B657" s="57">
        <f t="shared" si="64"/>
        <v>0</v>
      </c>
      <c r="C657" s="150"/>
      <c r="D657" s="58">
        <f t="shared" si="65"/>
        <v>0</v>
      </c>
      <c r="E657" s="59">
        <f t="shared" si="63"/>
        <v>0</v>
      </c>
      <c r="F657" s="58">
        <f t="shared" si="66"/>
        <v>0</v>
      </c>
      <c r="G657" s="60">
        <f>IF(AND(C657&lt;&gt;"",SUM(G$32:G656)&lt;E$23),$E$23/$E$28,0)</f>
        <v>0</v>
      </c>
      <c r="H657" s="58">
        <f t="shared" si="67"/>
        <v>0</v>
      </c>
      <c r="I657" s="58">
        <f t="shared" si="69"/>
        <v>0</v>
      </c>
      <c r="J657" s="92" t="str">
        <f t="shared" si="68"/>
        <v>2074–2075</v>
      </c>
      <c r="K657" s="92"/>
      <c r="L657" s="103"/>
      <c r="M657" s="92"/>
      <c r="N657" s="101"/>
      <c r="O657" s="93"/>
      <c r="Q657" s="61"/>
    </row>
    <row r="658" spans="1:17" s="55" customFormat="1" ht="20.25" customHeight="1" x14ac:dyDescent="0.2">
      <c r="A658" s="56">
        <v>63798</v>
      </c>
      <c r="B658" s="57">
        <f t="shared" si="64"/>
        <v>0</v>
      </c>
      <c r="C658" s="150"/>
      <c r="D658" s="58">
        <f t="shared" si="65"/>
        <v>0</v>
      </c>
      <c r="E658" s="59">
        <f t="shared" si="63"/>
        <v>0</v>
      </c>
      <c r="F658" s="58">
        <f t="shared" si="66"/>
        <v>0</v>
      </c>
      <c r="G658" s="60">
        <f>IF(AND(C658&lt;&gt;"",SUM(G$32:G657)&lt;E$23),$E$23/$E$28,0)</f>
        <v>0</v>
      </c>
      <c r="H658" s="58">
        <f t="shared" si="67"/>
        <v>0</v>
      </c>
      <c r="I658" s="58">
        <f t="shared" si="69"/>
        <v>0</v>
      </c>
      <c r="J658" s="92" t="str">
        <f t="shared" si="68"/>
        <v>2074–2075</v>
      </c>
      <c r="K658" s="92"/>
      <c r="L658" s="103"/>
      <c r="M658" s="92"/>
      <c r="N658" s="101"/>
      <c r="O658" s="93"/>
      <c r="Q658" s="61"/>
    </row>
    <row r="659" spans="1:17" s="55" customFormat="1" ht="20.25" customHeight="1" x14ac:dyDescent="0.2">
      <c r="A659" s="56">
        <v>63828</v>
      </c>
      <c r="B659" s="57">
        <f t="shared" si="64"/>
        <v>0</v>
      </c>
      <c r="C659" s="150"/>
      <c r="D659" s="58">
        <f t="shared" si="65"/>
        <v>0</v>
      </c>
      <c r="E659" s="59">
        <f t="shared" si="63"/>
        <v>0</v>
      </c>
      <c r="F659" s="58">
        <f t="shared" si="66"/>
        <v>0</v>
      </c>
      <c r="G659" s="60">
        <f>IF(AND(C659&lt;&gt;"",SUM(G$32:G658)&lt;E$23),$E$23/$E$28,0)</f>
        <v>0</v>
      </c>
      <c r="H659" s="58">
        <f t="shared" si="67"/>
        <v>0</v>
      </c>
      <c r="I659" s="58">
        <f t="shared" si="69"/>
        <v>0</v>
      </c>
      <c r="J659" s="92" t="str">
        <f t="shared" si="68"/>
        <v>2074–2075</v>
      </c>
      <c r="K659" s="92"/>
      <c r="L659" s="103"/>
      <c r="M659" s="92"/>
      <c r="N659" s="101"/>
      <c r="O659" s="93"/>
      <c r="Q659" s="61"/>
    </row>
    <row r="660" spans="1:17" s="55" customFormat="1" ht="20.25" customHeight="1" x14ac:dyDescent="0.2">
      <c r="A660" s="56">
        <v>63859</v>
      </c>
      <c r="B660" s="57">
        <f t="shared" si="64"/>
        <v>0</v>
      </c>
      <c r="C660" s="150"/>
      <c r="D660" s="58">
        <f t="shared" si="65"/>
        <v>0</v>
      </c>
      <c r="E660" s="59">
        <f t="shared" si="63"/>
        <v>0</v>
      </c>
      <c r="F660" s="58">
        <f t="shared" si="66"/>
        <v>0</v>
      </c>
      <c r="G660" s="60">
        <f>IF(AND(C660&lt;&gt;"",SUM(G$32:G659)&lt;E$23),$E$23/$E$28,0)</f>
        <v>0</v>
      </c>
      <c r="H660" s="58">
        <f t="shared" si="67"/>
        <v>0</v>
      </c>
      <c r="I660" s="58">
        <f t="shared" si="69"/>
        <v>0</v>
      </c>
      <c r="J660" s="92" t="str">
        <f t="shared" si="68"/>
        <v>2074–2075</v>
      </c>
      <c r="K660" s="92"/>
      <c r="L660" s="103"/>
      <c r="M660" s="92"/>
      <c r="N660" s="101"/>
      <c r="O660" s="93"/>
      <c r="Q660" s="61"/>
    </row>
    <row r="661" spans="1:17" s="55" customFormat="1" ht="20.25" customHeight="1" x14ac:dyDescent="0.2">
      <c r="A661" s="56">
        <v>63889</v>
      </c>
      <c r="B661" s="57">
        <f t="shared" si="64"/>
        <v>0</v>
      </c>
      <c r="C661" s="150"/>
      <c r="D661" s="58">
        <f t="shared" si="65"/>
        <v>0</v>
      </c>
      <c r="E661" s="59">
        <f t="shared" si="63"/>
        <v>0</v>
      </c>
      <c r="F661" s="58">
        <f t="shared" si="66"/>
        <v>0</v>
      </c>
      <c r="G661" s="60">
        <f>IF(AND(C661&lt;&gt;"",SUM(G$32:G660)&lt;E$23),$E$23/$E$28,0)</f>
        <v>0</v>
      </c>
      <c r="H661" s="58">
        <f t="shared" si="67"/>
        <v>0</v>
      </c>
      <c r="I661" s="58">
        <f t="shared" si="69"/>
        <v>0</v>
      </c>
      <c r="J661" s="92" t="str">
        <f t="shared" si="68"/>
        <v>2074–2075</v>
      </c>
      <c r="K661" s="92"/>
      <c r="L661" s="103"/>
      <c r="M661" s="92"/>
      <c r="N661" s="101"/>
      <c r="O661" s="93"/>
      <c r="Q661" s="61"/>
    </row>
    <row r="662" spans="1:17" s="55" customFormat="1" ht="20.25" customHeight="1" x14ac:dyDescent="0.2">
      <c r="A662" s="56">
        <v>63920</v>
      </c>
      <c r="B662" s="57">
        <f t="shared" si="64"/>
        <v>0</v>
      </c>
      <c r="C662" s="150"/>
      <c r="D662" s="58">
        <f t="shared" si="65"/>
        <v>0</v>
      </c>
      <c r="E662" s="59">
        <f t="shared" si="63"/>
        <v>0</v>
      </c>
      <c r="F662" s="58">
        <f t="shared" si="66"/>
        <v>0</v>
      </c>
      <c r="G662" s="60">
        <f>IF(AND(C662&lt;&gt;"",SUM(G$32:G661)&lt;E$23),$E$23/$E$28,0)</f>
        <v>0</v>
      </c>
      <c r="H662" s="58">
        <f t="shared" si="67"/>
        <v>0</v>
      </c>
      <c r="I662" s="58">
        <f t="shared" si="69"/>
        <v>0</v>
      </c>
      <c r="J662" s="92" t="str">
        <f t="shared" si="68"/>
        <v>2074–2075</v>
      </c>
      <c r="K662" s="92"/>
      <c r="L662" s="103"/>
      <c r="M662" s="92"/>
      <c r="N662" s="101"/>
      <c r="O662" s="93"/>
      <c r="Q662" s="61"/>
    </row>
    <row r="663" spans="1:17" s="55" customFormat="1" ht="20.25" customHeight="1" x14ac:dyDescent="0.2">
      <c r="A663" s="56">
        <v>63951</v>
      </c>
      <c r="B663" s="57">
        <f t="shared" si="64"/>
        <v>0</v>
      </c>
      <c r="C663" s="150"/>
      <c r="D663" s="58">
        <f t="shared" si="65"/>
        <v>0</v>
      </c>
      <c r="E663" s="59">
        <f t="shared" si="63"/>
        <v>0</v>
      </c>
      <c r="F663" s="58">
        <f t="shared" si="66"/>
        <v>0</v>
      </c>
      <c r="G663" s="60">
        <f>IF(AND(C663&lt;&gt;"",SUM(G$32:G662)&lt;E$23),$E$23/$E$28,0)</f>
        <v>0</v>
      </c>
      <c r="H663" s="58">
        <f t="shared" si="67"/>
        <v>0</v>
      </c>
      <c r="I663" s="58">
        <f t="shared" si="69"/>
        <v>0</v>
      </c>
      <c r="J663" s="92" t="str">
        <f t="shared" si="68"/>
        <v>2074–2075</v>
      </c>
      <c r="K663" s="92"/>
      <c r="L663" s="103"/>
      <c r="M663" s="92"/>
      <c r="N663" s="101"/>
      <c r="O663" s="93"/>
      <c r="Q663" s="61"/>
    </row>
    <row r="664" spans="1:17" s="55" customFormat="1" ht="20.25" customHeight="1" x14ac:dyDescent="0.2">
      <c r="A664" s="56">
        <v>63979</v>
      </c>
      <c r="B664" s="57">
        <f t="shared" si="64"/>
        <v>0</v>
      </c>
      <c r="C664" s="150"/>
      <c r="D664" s="58">
        <f t="shared" si="65"/>
        <v>0</v>
      </c>
      <c r="E664" s="59">
        <f t="shared" si="63"/>
        <v>0</v>
      </c>
      <c r="F664" s="58">
        <f t="shared" si="66"/>
        <v>0</v>
      </c>
      <c r="G664" s="60">
        <f>IF(AND(C664&lt;&gt;"",SUM(G$32:G663)&lt;E$23),$E$23/$E$28,0)</f>
        <v>0</v>
      </c>
      <c r="H664" s="58">
        <f t="shared" si="67"/>
        <v>0</v>
      </c>
      <c r="I664" s="58">
        <f t="shared" si="69"/>
        <v>0</v>
      </c>
      <c r="J664" s="92" t="str">
        <f t="shared" si="68"/>
        <v>2074–2075</v>
      </c>
      <c r="K664" s="92"/>
      <c r="L664" s="103"/>
      <c r="M664" s="92"/>
      <c r="N664" s="101"/>
      <c r="O664" s="93"/>
      <c r="Q664" s="61"/>
    </row>
    <row r="665" spans="1:17" s="55" customFormat="1" ht="20.25" customHeight="1" x14ac:dyDescent="0.2">
      <c r="A665" s="56">
        <v>64010</v>
      </c>
      <c r="B665" s="57">
        <f t="shared" si="64"/>
        <v>0</v>
      </c>
      <c r="C665" s="150"/>
      <c r="D665" s="58">
        <f t="shared" si="65"/>
        <v>0</v>
      </c>
      <c r="E665" s="59">
        <f t="shared" si="63"/>
        <v>0</v>
      </c>
      <c r="F665" s="58">
        <f t="shared" si="66"/>
        <v>0</v>
      </c>
      <c r="G665" s="60">
        <f>IF(AND(C665&lt;&gt;"",SUM(G$32:G664)&lt;E$23),$E$23/$E$28,0)</f>
        <v>0</v>
      </c>
      <c r="H665" s="58">
        <f t="shared" si="67"/>
        <v>0</v>
      </c>
      <c r="I665" s="58">
        <f t="shared" si="69"/>
        <v>0</v>
      </c>
      <c r="J665" s="92" t="str">
        <f t="shared" si="68"/>
        <v>2074–2075</v>
      </c>
      <c r="K665" s="92"/>
      <c r="L665" s="103"/>
      <c r="M665" s="92"/>
      <c r="N665" s="101"/>
      <c r="O665" s="93"/>
      <c r="Q665" s="61"/>
    </row>
    <row r="666" spans="1:17" s="55" customFormat="1" ht="20.25" customHeight="1" x14ac:dyDescent="0.2">
      <c r="A666" s="56">
        <v>64040</v>
      </c>
      <c r="B666" s="57">
        <f t="shared" si="64"/>
        <v>0</v>
      </c>
      <c r="C666" s="150"/>
      <c r="D666" s="58">
        <f t="shared" si="65"/>
        <v>0</v>
      </c>
      <c r="E666" s="59">
        <f t="shared" si="63"/>
        <v>0</v>
      </c>
      <c r="F666" s="58">
        <f t="shared" si="66"/>
        <v>0</v>
      </c>
      <c r="G666" s="60">
        <f>IF(AND(C666&lt;&gt;"",SUM(G$32:G665)&lt;E$23),$E$23/$E$28,0)</f>
        <v>0</v>
      </c>
      <c r="H666" s="58">
        <f t="shared" si="67"/>
        <v>0</v>
      </c>
      <c r="I666" s="58">
        <f t="shared" si="69"/>
        <v>0</v>
      </c>
      <c r="J666" s="92" t="str">
        <f t="shared" si="68"/>
        <v>2074–2075</v>
      </c>
      <c r="K666" s="92"/>
      <c r="L666" s="103"/>
      <c r="M666" s="92"/>
      <c r="N666" s="101"/>
      <c r="O666" s="93"/>
      <c r="Q666" s="61"/>
    </row>
    <row r="667" spans="1:17" s="55" customFormat="1" ht="20.25" customHeight="1" x14ac:dyDescent="0.2">
      <c r="A667" s="56">
        <v>64071</v>
      </c>
      <c r="B667" s="57">
        <f t="shared" si="64"/>
        <v>0</v>
      </c>
      <c r="C667" s="150"/>
      <c r="D667" s="58">
        <f t="shared" si="65"/>
        <v>0</v>
      </c>
      <c r="E667" s="59">
        <f t="shared" si="63"/>
        <v>0</v>
      </c>
      <c r="F667" s="58">
        <f t="shared" si="66"/>
        <v>0</v>
      </c>
      <c r="G667" s="60">
        <f>IF(AND(C667&lt;&gt;"",SUM(G$32:G666)&lt;E$23),$E$23/$E$28,0)</f>
        <v>0</v>
      </c>
      <c r="H667" s="58">
        <f t="shared" si="67"/>
        <v>0</v>
      </c>
      <c r="I667" s="58">
        <f t="shared" si="69"/>
        <v>0</v>
      </c>
      <c r="J667" s="92" t="str">
        <f t="shared" si="68"/>
        <v>2074–2075</v>
      </c>
      <c r="K667" s="92"/>
      <c r="L667" s="103"/>
      <c r="M667" s="92"/>
      <c r="N667" s="101"/>
      <c r="O667" s="93"/>
      <c r="Q667" s="61"/>
    </row>
    <row r="668" spans="1:17" s="55" customFormat="1" ht="20.25" customHeight="1" x14ac:dyDescent="0.2">
      <c r="A668" s="56">
        <v>64101</v>
      </c>
      <c r="B668" s="57">
        <f t="shared" si="64"/>
        <v>0</v>
      </c>
      <c r="C668" s="150"/>
      <c r="D668" s="58">
        <f t="shared" si="65"/>
        <v>0</v>
      </c>
      <c r="E668" s="59">
        <f t="shared" si="63"/>
        <v>0</v>
      </c>
      <c r="F668" s="58">
        <f t="shared" si="66"/>
        <v>0</v>
      </c>
      <c r="G668" s="60">
        <f>IF(AND(C668&lt;&gt;"",SUM(G$32:G667)&lt;E$23),$E$23/$E$28,0)</f>
        <v>0</v>
      </c>
      <c r="H668" s="58">
        <f t="shared" si="67"/>
        <v>0</v>
      </c>
      <c r="I668" s="58">
        <f t="shared" si="69"/>
        <v>0</v>
      </c>
      <c r="J668" s="92" t="str">
        <f t="shared" si="68"/>
        <v>2075–2076</v>
      </c>
      <c r="K668" s="92"/>
      <c r="L668" s="103"/>
      <c r="M668" s="92"/>
      <c r="N668" s="101"/>
      <c r="O668" s="93"/>
      <c r="Q668" s="61"/>
    </row>
    <row r="669" spans="1:17" s="55" customFormat="1" ht="20.25" customHeight="1" x14ac:dyDescent="0.2">
      <c r="A669" s="56">
        <v>64132</v>
      </c>
      <c r="B669" s="57">
        <f t="shared" si="64"/>
        <v>0</v>
      </c>
      <c r="C669" s="150"/>
      <c r="D669" s="58">
        <f t="shared" si="65"/>
        <v>0</v>
      </c>
      <c r="E669" s="59">
        <f t="shared" si="63"/>
        <v>0</v>
      </c>
      <c r="F669" s="58">
        <f t="shared" si="66"/>
        <v>0</v>
      </c>
      <c r="G669" s="60">
        <f>IF(AND(C669&lt;&gt;"",SUM(G$32:G668)&lt;E$23),$E$23/$E$28,0)</f>
        <v>0</v>
      </c>
      <c r="H669" s="58">
        <f t="shared" si="67"/>
        <v>0</v>
      </c>
      <c r="I669" s="58">
        <f t="shared" si="69"/>
        <v>0</v>
      </c>
      <c r="J669" s="92" t="str">
        <f t="shared" si="68"/>
        <v>2075–2076</v>
      </c>
      <c r="K669" s="92"/>
      <c r="L669" s="103"/>
      <c r="M669" s="92"/>
      <c r="N669" s="101"/>
      <c r="O669" s="93"/>
      <c r="Q669" s="61"/>
    </row>
    <row r="670" spans="1:17" s="55" customFormat="1" ht="20.25" customHeight="1" x14ac:dyDescent="0.2">
      <c r="A670" s="56">
        <v>64163</v>
      </c>
      <c r="B670" s="57">
        <f t="shared" si="64"/>
        <v>0</v>
      </c>
      <c r="C670" s="150"/>
      <c r="D670" s="58">
        <f t="shared" si="65"/>
        <v>0</v>
      </c>
      <c r="E670" s="59">
        <f t="shared" si="63"/>
        <v>0</v>
      </c>
      <c r="F670" s="58">
        <f t="shared" si="66"/>
        <v>0</v>
      </c>
      <c r="G670" s="60">
        <f>IF(AND(C670&lt;&gt;"",SUM(G$32:G669)&lt;E$23),$E$23/$E$28,0)</f>
        <v>0</v>
      </c>
      <c r="H670" s="58">
        <f t="shared" si="67"/>
        <v>0</v>
      </c>
      <c r="I670" s="58">
        <f t="shared" si="69"/>
        <v>0</v>
      </c>
      <c r="J670" s="92" t="str">
        <f t="shared" si="68"/>
        <v>2075–2076</v>
      </c>
      <c r="K670" s="92"/>
      <c r="L670" s="103"/>
      <c r="M670" s="92"/>
      <c r="N670" s="101"/>
      <c r="O670" s="93"/>
      <c r="Q670" s="61"/>
    </row>
    <row r="671" spans="1:17" s="55" customFormat="1" ht="20.25" customHeight="1" x14ac:dyDescent="0.2">
      <c r="A671" s="56">
        <v>64193</v>
      </c>
      <c r="B671" s="57">
        <f t="shared" si="64"/>
        <v>0</v>
      </c>
      <c r="C671" s="150"/>
      <c r="D671" s="58">
        <f t="shared" si="65"/>
        <v>0</v>
      </c>
      <c r="E671" s="59">
        <f t="shared" si="63"/>
        <v>0</v>
      </c>
      <c r="F671" s="58">
        <f t="shared" si="66"/>
        <v>0</v>
      </c>
      <c r="G671" s="60">
        <f>IF(AND(C671&lt;&gt;"",SUM(G$32:G670)&lt;E$23),$E$23/$E$28,0)</f>
        <v>0</v>
      </c>
      <c r="H671" s="58">
        <f t="shared" si="67"/>
        <v>0</v>
      </c>
      <c r="I671" s="58">
        <f t="shared" si="69"/>
        <v>0</v>
      </c>
      <c r="J671" s="92" t="str">
        <f t="shared" si="68"/>
        <v>2075–2076</v>
      </c>
      <c r="K671" s="92"/>
      <c r="L671" s="103"/>
      <c r="M671" s="92"/>
      <c r="N671" s="101"/>
      <c r="O671" s="93"/>
      <c r="Q671" s="61"/>
    </row>
    <row r="672" spans="1:17" s="55" customFormat="1" ht="20.25" customHeight="1" x14ac:dyDescent="0.2">
      <c r="A672" s="56">
        <v>64224</v>
      </c>
      <c r="B672" s="57">
        <f t="shared" si="64"/>
        <v>0</v>
      </c>
      <c r="C672" s="150"/>
      <c r="D672" s="58">
        <f t="shared" si="65"/>
        <v>0</v>
      </c>
      <c r="E672" s="59">
        <f t="shared" ref="E672:E735" si="70">C672-D672</f>
        <v>0</v>
      </c>
      <c r="F672" s="58">
        <f t="shared" si="66"/>
        <v>0</v>
      </c>
      <c r="G672" s="60">
        <f>IF(AND(C672&lt;&gt;"",SUM(G$32:G671)&lt;E$23),$E$23/$E$28,0)</f>
        <v>0</v>
      </c>
      <c r="H672" s="58">
        <f t="shared" si="67"/>
        <v>0</v>
      </c>
      <c r="I672" s="58">
        <f t="shared" si="69"/>
        <v>0</v>
      </c>
      <c r="J672" s="92" t="str">
        <f t="shared" si="68"/>
        <v>2075–2076</v>
      </c>
      <c r="K672" s="92"/>
      <c r="L672" s="103"/>
      <c r="M672" s="92"/>
      <c r="N672" s="101"/>
      <c r="O672" s="93"/>
      <c r="Q672" s="61"/>
    </row>
    <row r="673" spans="1:17" s="55" customFormat="1" ht="20.25" customHeight="1" x14ac:dyDescent="0.2">
      <c r="A673" s="56">
        <v>64254</v>
      </c>
      <c r="B673" s="57">
        <f t="shared" ref="B673:B736" si="71">IF(C673&gt;0,C673*-1,C673)</f>
        <v>0</v>
      </c>
      <c r="C673" s="150"/>
      <c r="D673" s="58">
        <f t="shared" ref="D673:D736" si="72">IF(C673="",0,IF($E$14="Beginning",IF(C672&lt;&gt;"",$F672*$E$7/12,0),IF(C672&lt;&gt;"",$F672*$E$7/12,$E$21*$E$7/12)))</f>
        <v>0</v>
      </c>
      <c r="E673" s="59">
        <f t="shared" si="70"/>
        <v>0</v>
      </c>
      <c r="F673" s="58">
        <f t="shared" ref="F673:F736" si="73">IF(C673="",0,IF(C672="",$E$21-E673,IF(C673&lt;&gt;"",F672-E673)))</f>
        <v>0</v>
      </c>
      <c r="G673" s="60">
        <f>IF(AND(C673&lt;&gt;"",SUM(G$32:G672)&lt;E$23),$E$23/$E$28,0)</f>
        <v>0</v>
      </c>
      <c r="H673" s="58">
        <f t="shared" ref="H673:H736" si="74">IF(C673&lt;&gt;"",G673+H672,0)</f>
        <v>0</v>
      </c>
      <c r="I673" s="58">
        <f t="shared" si="69"/>
        <v>0</v>
      </c>
      <c r="J673" s="92" t="str">
        <f t="shared" ref="J673:J736" si="75">IF(OR(MONTH(A673)=1,MONTH(A673)=2,MONTH(A673)=3,MONTH(A673)=4,MONTH(A673)=5,MONTH(A673)=6),YEAR(A673)-1&amp;"–"&amp;YEAR(A673),YEAR(A673)&amp;"–"&amp;YEAR(A673)+1)</f>
        <v>2075–2076</v>
      </c>
      <c r="K673" s="92"/>
      <c r="L673" s="103"/>
      <c r="M673" s="92"/>
      <c r="N673" s="101"/>
      <c r="O673" s="93"/>
      <c r="Q673" s="61"/>
    </row>
    <row r="674" spans="1:17" s="55" customFormat="1" ht="20.25" customHeight="1" x14ac:dyDescent="0.2">
      <c r="A674" s="56">
        <v>64285</v>
      </c>
      <c r="B674" s="57">
        <f t="shared" si="71"/>
        <v>0</v>
      </c>
      <c r="C674" s="150"/>
      <c r="D674" s="58">
        <f t="shared" si="72"/>
        <v>0</v>
      </c>
      <c r="E674" s="59">
        <f t="shared" si="70"/>
        <v>0</v>
      </c>
      <c r="F674" s="58">
        <f t="shared" si="73"/>
        <v>0</v>
      </c>
      <c r="G674" s="60">
        <f>IF(AND(C674&lt;&gt;"",SUM(G$32:G673)&lt;E$23),$E$23/$E$28,0)</f>
        <v>0</v>
      </c>
      <c r="H674" s="58">
        <f t="shared" si="74"/>
        <v>0</v>
      </c>
      <c r="I674" s="58">
        <f t="shared" si="69"/>
        <v>0</v>
      </c>
      <c r="J674" s="92" t="str">
        <f t="shared" si="75"/>
        <v>2075–2076</v>
      </c>
      <c r="K674" s="92"/>
      <c r="L674" s="103"/>
      <c r="M674" s="92"/>
      <c r="N674" s="101"/>
      <c r="O674" s="93"/>
      <c r="Q674" s="61"/>
    </row>
    <row r="675" spans="1:17" s="55" customFormat="1" ht="20.25" customHeight="1" x14ac:dyDescent="0.2">
      <c r="A675" s="56">
        <v>64316</v>
      </c>
      <c r="B675" s="57">
        <f t="shared" si="71"/>
        <v>0</v>
      </c>
      <c r="C675" s="150"/>
      <c r="D675" s="58">
        <f t="shared" si="72"/>
        <v>0</v>
      </c>
      <c r="E675" s="59">
        <f t="shared" si="70"/>
        <v>0</v>
      </c>
      <c r="F675" s="58">
        <f t="shared" si="73"/>
        <v>0</v>
      </c>
      <c r="G675" s="60">
        <f>IF(AND(C675&lt;&gt;"",SUM(G$32:G674)&lt;E$23),$E$23/$E$28,0)</f>
        <v>0</v>
      </c>
      <c r="H675" s="58">
        <f t="shared" si="74"/>
        <v>0</v>
      </c>
      <c r="I675" s="58">
        <f t="shared" ref="I675:I738" si="76">IF(C675&lt;&gt;"",$E$23-H675,0)</f>
        <v>0</v>
      </c>
      <c r="J675" s="92" t="str">
        <f t="shared" si="75"/>
        <v>2075–2076</v>
      </c>
      <c r="K675" s="92"/>
      <c r="L675" s="103"/>
      <c r="M675" s="92"/>
      <c r="N675" s="101"/>
      <c r="O675" s="93"/>
      <c r="Q675" s="61"/>
    </row>
    <row r="676" spans="1:17" s="55" customFormat="1" ht="20.25" customHeight="1" x14ac:dyDescent="0.2">
      <c r="A676" s="56">
        <v>64345</v>
      </c>
      <c r="B676" s="57">
        <f t="shared" si="71"/>
        <v>0</v>
      </c>
      <c r="C676" s="150"/>
      <c r="D676" s="58">
        <f t="shared" si="72"/>
        <v>0</v>
      </c>
      <c r="E676" s="59">
        <f t="shared" si="70"/>
        <v>0</v>
      </c>
      <c r="F676" s="58">
        <f t="shared" si="73"/>
        <v>0</v>
      </c>
      <c r="G676" s="60">
        <f>IF(AND(C676&lt;&gt;"",SUM(G$32:G675)&lt;E$23),$E$23/$E$28,0)</f>
        <v>0</v>
      </c>
      <c r="H676" s="58">
        <f t="shared" si="74"/>
        <v>0</v>
      </c>
      <c r="I676" s="58">
        <f t="shared" si="76"/>
        <v>0</v>
      </c>
      <c r="J676" s="92" t="str">
        <f t="shared" si="75"/>
        <v>2075–2076</v>
      </c>
      <c r="K676" s="92"/>
      <c r="L676" s="103"/>
      <c r="M676" s="92"/>
      <c r="N676" s="101"/>
      <c r="O676" s="93"/>
      <c r="Q676" s="61"/>
    </row>
    <row r="677" spans="1:17" s="55" customFormat="1" ht="20.25" customHeight="1" x14ac:dyDescent="0.2">
      <c r="A677" s="56">
        <v>64376</v>
      </c>
      <c r="B677" s="57">
        <f t="shared" si="71"/>
        <v>0</v>
      </c>
      <c r="C677" s="150"/>
      <c r="D677" s="58">
        <f t="shared" si="72"/>
        <v>0</v>
      </c>
      <c r="E677" s="59">
        <f t="shared" si="70"/>
        <v>0</v>
      </c>
      <c r="F677" s="58">
        <f t="shared" si="73"/>
        <v>0</v>
      </c>
      <c r="G677" s="60">
        <f>IF(AND(C677&lt;&gt;"",SUM(G$32:G676)&lt;E$23),$E$23/$E$28,0)</f>
        <v>0</v>
      </c>
      <c r="H677" s="58">
        <f t="shared" si="74"/>
        <v>0</v>
      </c>
      <c r="I677" s="58">
        <f t="shared" si="76"/>
        <v>0</v>
      </c>
      <c r="J677" s="92" t="str">
        <f t="shared" si="75"/>
        <v>2075–2076</v>
      </c>
      <c r="K677" s="92"/>
      <c r="L677" s="103"/>
      <c r="M677" s="92"/>
      <c r="N677" s="101"/>
      <c r="O677" s="93"/>
      <c r="Q677" s="61"/>
    </row>
    <row r="678" spans="1:17" s="55" customFormat="1" ht="20.25" customHeight="1" x14ac:dyDescent="0.2">
      <c r="A678" s="56">
        <v>64406</v>
      </c>
      <c r="B678" s="57">
        <f t="shared" si="71"/>
        <v>0</v>
      </c>
      <c r="C678" s="150"/>
      <c r="D678" s="58">
        <f t="shared" si="72"/>
        <v>0</v>
      </c>
      <c r="E678" s="59">
        <f t="shared" si="70"/>
        <v>0</v>
      </c>
      <c r="F678" s="58">
        <f t="shared" si="73"/>
        <v>0</v>
      </c>
      <c r="G678" s="60">
        <f>IF(AND(C678&lt;&gt;"",SUM(G$32:G677)&lt;E$23),$E$23/$E$28,0)</f>
        <v>0</v>
      </c>
      <c r="H678" s="58">
        <f t="shared" si="74"/>
        <v>0</v>
      </c>
      <c r="I678" s="58">
        <f t="shared" si="76"/>
        <v>0</v>
      </c>
      <c r="J678" s="92" t="str">
        <f t="shared" si="75"/>
        <v>2075–2076</v>
      </c>
      <c r="K678" s="92"/>
      <c r="L678" s="103"/>
      <c r="M678" s="92"/>
      <c r="N678" s="101"/>
      <c r="O678" s="93"/>
      <c r="Q678" s="61"/>
    </row>
    <row r="679" spans="1:17" s="55" customFormat="1" ht="20.25" customHeight="1" x14ac:dyDescent="0.2">
      <c r="A679" s="56">
        <v>64437</v>
      </c>
      <c r="B679" s="57">
        <f t="shared" si="71"/>
        <v>0</v>
      </c>
      <c r="C679" s="150"/>
      <c r="D679" s="58">
        <f t="shared" si="72"/>
        <v>0</v>
      </c>
      <c r="E679" s="59">
        <f t="shared" si="70"/>
        <v>0</v>
      </c>
      <c r="F679" s="58">
        <f t="shared" si="73"/>
        <v>0</v>
      </c>
      <c r="G679" s="60">
        <f>IF(AND(C679&lt;&gt;"",SUM(G$32:G678)&lt;E$23),$E$23/$E$28,0)</f>
        <v>0</v>
      </c>
      <c r="H679" s="58">
        <f t="shared" si="74"/>
        <v>0</v>
      </c>
      <c r="I679" s="58">
        <f t="shared" si="76"/>
        <v>0</v>
      </c>
      <c r="J679" s="92" t="str">
        <f t="shared" si="75"/>
        <v>2075–2076</v>
      </c>
      <c r="K679" s="92"/>
      <c r="L679" s="103"/>
      <c r="M679" s="92"/>
      <c r="N679" s="101"/>
      <c r="O679" s="93"/>
      <c r="Q679" s="61"/>
    </row>
    <row r="680" spans="1:17" s="55" customFormat="1" ht="20.25" customHeight="1" x14ac:dyDescent="0.2">
      <c r="A680" s="56">
        <v>64467</v>
      </c>
      <c r="B680" s="57">
        <f t="shared" si="71"/>
        <v>0</v>
      </c>
      <c r="C680" s="150"/>
      <c r="D680" s="58">
        <f t="shared" si="72"/>
        <v>0</v>
      </c>
      <c r="E680" s="59">
        <f t="shared" si="70"/>
        <v>0</v>
      </c>
      <c r="F680" s="58">
        <f t="shared" si="73"/>
        <v>0</v>
      </c>
      <c r="G680" s="60">
        <f>IF(AND(C680&lt;&gt;"",SUM(G$32:G679)&lt;E$23),$E$23/$E$28,0)</f>
        <v>0</v>
      </c>
      <c r="H680" s="58">
        <f t="shared" si="74"/>
        <v>0</v>
      </c>
      <c r="I680" s="58">
        <f t="shared" si="76"/>
        <v>0</v>
      </c>
      <c r="J680" s="92" t="str">
        <f t="shared" si="75"/>
        <v>2076–2077</v>
      </c>
      <c r="K680" s="92"/>
      <c r="L680" s="103"/>
      <c r="M680" s="92"/>
      <c r="N680" s="101"/>
      <c r="O680" s="93"/>
      <c r="Q680" s="61"/>
    </row>
    <row r="681" spans="1:17" s="55" customFormat="1" ht="20.25" customHeight="1" x14ac:dyDescent="0.2">
      <c r="A681" s="56">
        <v>64498</v>
      </c>
      <c r="B681" s="57">
        <f t="shared" si="71"/>
        <v>0</v>
      </c>
      <c r="C681" s="150"/>
      <c r="D681" s="58">
        <f t="shared" si="72"/>
        <v>0</v>
      </c>
      <c r="E681" s="59">
        <f t="shared" si="70"/>
        <v>0</v>
      </c>
      <c r="F681" s="58">
        <f t="shared" si="73"/>
        <v>0</v>
      </c>
      <c r="G681" s="60">
        <f>IF(AND(C681&lt;&gt;"",SUM(G$32:G680)&lt;E$23),$E$23/$E$28,0)</f>
        <v>0</v>
      </c>
      <c r="H681" s="58">
        <f t="shared" si="74"/>
        <v>0</v>
      </c>
      <c r="I681" s="58">
        <f t="shared" si="76"/>
        <v>0</v>
      </c>
      <c r="J681" s="92" t="str">
        <f t="shared" si="75"/>
        <v>2076–2077</v>
      </c>
      <c r="K681" s="92"/>
      <c r="L681" s="103"/>
      <c r="M681" s="92"/>
      <c r="N681" s="101"/>
      <c r="O681" s="93"/>
      <c r="Q681" s="61"/>
    </row>
    <row r="682" spans="1:17" s="55" customFormat="1" ht="20.25" customHeight="1" x14ac:dyDescent="0.2">
      <c r="A682" s="56">
        <v>64529</v>
      </c>
      <c r="B682" s="57">
        <f t="shared" si="71"/>
        <v>0</v>
      </c>
      <c r="C682" s="150"/>
      <c r="D682" s="58">
        <f t="shared" si="72"/>
        <v>0</v>
      </c>
      <c r="E682" s="59">
        <f t="shared" si="70"/>
        <v>0</v>
      </c>
      <c r="F682" s="58">
        <f t="shared" si="73"/>
        <v>0</v>
      </c>
      <c r="G682" s="60">
        <f>IF(AND(C682&lt;&gt;"",SUM(G$32:G681)&lt;E$23),$E$23/$E$28,0)</f>
        <v>0</v>
      </c>
      <c r="H682" s="58">
        <f t="shared" si="74"/>
        <v>0</v>
      </c>
      <c r="I682" s="58">
        <f t="shared" si="76"/>
        <v>0</v>
      </c>
      <c r="J682" s="92" t="str">
        <f t="shared" si="75"/>
        <v>2076–2077</v>
      </c>
      <c r="K682" s="92"/>
      <c r="L682" s="103"/>
      <c r="M682" s="92"/>
      <c r="N682" s="101"/>
      <c r="O682" s="93"/>
      <c r="Q682" s="61"/>
    </row>
    <row r="683" spans="1:17" s="55" customFormat="1" ht="20.25" customHeight="1" x14ac:dyDescent="0.2">
      <c r="A683" s="56">
        <v>64559</v>
      </c>
      <c r="B683" s="57">
        <f t="shared" si="71"/>
        <v>0</v>
      </c>
      <c r="C683" s="150"/>
      <c r="D683" s="58">
        <f t="shared" si="72"/>
        <v>0</v>
      </c>
      <c r="E683" s="59">
        <f t="shared" si="70"/>
        <v>0</v>
      </c>
      <c r="F683" s="58">
        <f t="shared" si="73"/>
        <v>0</v>
      </c>
      <c r="G683" s="60">
        <f>IF(AND(C683&lt;&gt;"",SUM(G$32:G682)&lt;E$23),$E$23/$E$28,0)</f>
        <v>0</v>
      </c>
      <c r="H683" s="58">
        <f t="shared" si="74"/>
        <v>0</v>
      </c>
      <c r="I683" s="58">
        <f t="shared" si="76"/>
        <v>0</v>
      </c>
      <c r="J683" s="92" t="str">
        <f t="shared" si="75"/>
        <v>2076–2077</v>
      </c>
      <c r="K683" s="92"/>
      <c r="L683" s="103"/>
      <c r="M683" s="92"/>
      <c r="N683" s="101"/>
      <c r="O683" s="93"/>
      <c r="Q683" s="61"/>
    </row>
    <row r="684" spans="1:17" s="55" customFormat="1" ht="20.25" customHeight="1" x14ac:dyDescent="0.2">
      <c r="A684" s="56">
        <v>64590</v>
      </c>
      <c r="B684" s="57">
        <f t="shared" si="71"/>
        <v>0</v>
      </c>
      <c r="C684" s="150"/>
      <c r="D684" s="58">
        <f t="shared" si="72"/>
        <v>0</v>
      </c>
      <c r="E684" s="59">
        <f t="shared" si="70"/>
        <v>0</v>
      </c>
      <c r="F684" s="58">
        <f t="shared" si="73"/>
        <v>0</v>
      </c>
      <c r="G684" s="60">
        <f>IF(AND(C684&lt;&gt;"",SUM(G$32:G683)&lt;E$23),$E$23/$E$28,0)</f>
        <v>0</v>
      </c>
      <c r="H684" s="58">
        <f t="shared" si="74"/>
        <v>0</v>
      </c>
      <c r="I684" s="58">
        <f t="shared" si="76"/>
        <v>0</v>
      </c>
      <c r="J684" s="92" t="str">
        <f t="shared" si="75"/>
        <v>2076–2077</v>
      </c>
      <c r="K684" s="92"/>
      <c r="L684" s="103"/>
      <c r="M684" s="92"/>
      <c r="N684" s="101"/>
      <c r="O684" s="93"/>
      <c r="Q684" s="61"/>
    </row>
    <row r="685" spans="1:17" s="55" customFormat="1" ht="20.25" customHeight="1" x14ac:dyDescent="0.2">
      <c r="A685" s="56">
        <v>64620</v>
      </c>
      <c r="B685" s="57">
        <f t="shared" si="71"/>
        <v>0</v>
      </c>
      <c r="C685" s="150"/>
      <c r="D685" s="58">
        <f t="shared" si="72"/>
        <v>0</v>
      </c>
      <c r="E685" s="59">
        <f t="shared" si="70"/>
        <v>0</v>
      </c>
      <c r="F685" s="58">
        <f t="shared" si="73"/>
        <v>0</v>
      </c>
      <c r="G685" s="60">
        <f>IF(AND(C685&lt;&gt;"",SUM(G$32:G684)&lt;E$23),$E$23/$E$28,0)</f>
        <v>0</v>
      </c>
      <c r="H685" s="58">
        <f t="shared" si="74"/>
        <v>0</v>
      </c>
      <c r="I685" s="58">
        <f t="shared" si="76"/>
        <v>0</v>
      </c>
      <c r="J685" s="92" t="str">
        <f t="shared" si="75"/>
        <v>2076–2077</v>
      </c>
      <c r="K685" s="92"/>
      <c r="L685" s="103"/>
      <c r="M685" s="92"/>
      <c r="N685" s="101"/>
      <c r="O685" s="93"/>
      <c r="Q685" s="61"/>
    </row>
    <row r="686" spans="1:17" s="55" customFormat="1" ht="20.25" customHeight="1" x14ac:dyDescent="0.2">
      <c r="A686" s="56">
        <v>64651</v>
      </c>
      <c r="B686" s="57">
        <f t="shared" si="71"/>
        <v>0</v>
      </c>
      <c r="C686" s="150"/>
      <c r="D686" s="58">
        <f t="shared" si="72"/>
        <v>0</v>
      </c>
      <c r="E686" s="59">
        <f t="shared" si="70"/>
        <v>0</v>
      </c>
      <c r="F686" s="58">
        <f t="shared" si="73"/>
        <v>0</v>
      </c>
      <c r="G686" s="60">
        <f>IF(AND(C686&lt;&gt;"",SUM(G$32:G685)&lt;E$23),$E$23/$E$28,0)</f>
        <v>0</v>
      </c>
      <c r="H686" s="58">
        <f t="shared" si="74"/>
        <v>0</v>
      </c>
      <c r="I686" s="58">
        <f t="shared" si="76"/>
        <v>0</v>
      </c>
      <c r="J686" s="92" t="str">
        <f t="shared" si="75"/>
        <v>2076–2077</v>
      </c>
      <c r="K686" s="92"/>
      <c r="L686" s="103"/>
      <c r="M686" s="92"/>
      <c r="N686" s="101"/>
      <c r="O686" s="93"/>
      <c r="Q686" s="61"/>
    </row>
    <row r="687" spans="1:17" s="55" customFormat="1" ht="20.25" customHeight="1" x14ac:dyDescent="0.2">
      <c r="A687" s="56">
        <v>64682</v>
      </c>
      <c r="B687" s="57">
        <f t="shared" si="71"/>
        <v>0</v>
      </c>
      <c r="C687" s="150"/>
      <c r="D687" s="58">
        <f t="shared" si="72"/>
        <v>0</v>
      </c>
      <c r="E687" s="59">
        <f t="shared" si="70"/>
        <v>0</v>
      </c>
      <c r="F687" s="58">
        <f t="shared" si="73"/>
        <v>0</v>
      </c>
      <c r="G687" s="60">
        <f>IF(AND(C687&lt;&gt;"",SUM(G$32:G686)&lt;E$23),$E$23/$E$28,0)</f>
        <v>0</v>
      </c>
      <c r="H687" s="58">
        <f t="shared" si="74"/>
        <v>0</v>
      </c>
      <c r="I687" s="58">
        <f t="shared" si="76"/>
        <v>0</v>
      </c>
      <c r="J687" s="92" t="str">
        <f t="shared" si="75"/>
        <v>2076–2077</v>
      </c>
      <c r="K687" s="92"/>
      <c r="L687" s="103"/>
      <c r="M687" s="92"/>
      <c r="N687" s="101"/>
      <c r="O687" s="93"/>
      <c r="Q687" s="61"/>
    </row>
    <row r="688" spans="1:17" s="55" customFormat="1" ht="20.25" customHeight="1" x14ac:dyDescent="0.2">
      <c r="A688" s="56">
        <v>64710</v>
      </c>
      <c r="B688" s="57">
        <f t="shared" si="71"/>
        <v>0</v>
      </c>
      <c r="C688" s="150"/>
      <c r="D688" s="58">
        <f t="shared" si="72"/>
        <v>0</v>
      </c>
      <c r="E688" s="59">
        <f t="shared" si="70"/>
        <v>0</v>
      </c>
      <c r="F688" s="58">
        <f t="shared" si="73"/>
        <v>0</v>
      </c>
      <c r="G688" s="60">
        <f>IF(AND(C688&lt;&gt;"",SUM(G$32:G687)&lt;E$23),$E$23/$E$28,0)</f>
        <v>0</v>
      </c>
      <c r="H688" s="58">
        <f t="shared" si="74"/>
        <v>0</v>
      </c>
      <c r="I688" s="58">
        <f t="shared" si="76"/>
        <v>0</v>
      </c>
      <c r="J688" s="92" t="str">
        <f t="shared" si="75"/>
        <v>2076–2077</v>
      </c>
      <c r="K688" s="92"/>
      <c r="L688" s="103"/>
      <c r="M688" s="92"/>
      <c r="N688" s="101"/>
      <c r="O688" s="93"/>
      <c r="Q688" s="61"/>
    </row>
    <row r="689" spans="1:17" s="55" customFormat="1" ht="20.25" customHeight="1" x14ac:dyDescent="0.2">
      <c r="A689" s="56">
        <v>64741</v>
      </c>
      <c r="B689" s="57">
        <f t="shared" si="71"/>
        <v>0</v>
      </c>
      <c r="C689" s="150"/>
      <c r="D689" s="58">
        <f t="shared" si="72"/>
        <v>0</v>
      </c>
      <c r="E689" s="59">
        <f t="shared" si="70"/>
        <v>0</v>
      </c>
      <c r="F689" s="58">
        <f t="shared" si="73"/>
        <v>0</v>
      </c>
      <c r="G689" s="60">
        <f>IF(AND(C689&lt;&gt;"",SUM(G$32:G688)&lt;E$23),$E$23/$E$28,0)</f>
        <v>0</v>
      </c>
      <c r="H689" s="58">
        <f t="shared" si="74"/>
        <v>0</v>
      </c>
      <c r="I689" s="58">
        <f t="shared" si="76"/>
        <v>0</v>
      </c>
      <c r="J689" s="92" t="str">
        <f t="shared" si="75"/>
        <v>2076–2077</v>
      </c>
      <c r="K689" s="92"/>
      <c r="L689" s="103"/>
      <c r="M689" s="92"/>
      <c r="N689" s="101"/>
      <c r="O689" s="93"/>
      <c r="Q689" s="61"/>
    </row>
    <row r="690" spans="1:17" s="55" customFormat="1" ht="20.25" customHeight="1" x14ac:dyDescent="0.2">
      <c r="A690" s="56">
        <v>64771</v>
      </c>
      <c r="B690" s="57">
        <f t="shared" si="71"/>
        <v>0</v>
      </c>
      <c r="C690" s="150"/>
      <c r="D690" s="58">
        <f t="shared" si="72"/>
        <v>0</v>
      </c>
      <c r="E690" s="59">
        <f t="shared" si="70"/>
        <v>0</v>
      </c>
      <c r="F690" s="58">
        <f t="shared" si="73"/>
        <v>0</v>
      </c>
      <c r="G690" s="60">
        <f>IF(AND(C690&lt;&gt;"",SUM(G$32:G689)&lt;E$23),$E$23/$E$28,0)</f>
        <v>0</v>
      </c>
      <c r="H690" s="58">
        <f t="shared" si="74"/>
        <v>0</v>
      </c>
      <c r="I690" s="58">
        <f t="shared" si="76"/>
        <v>0</v>
      </c>
      <c r="J690" s="92" t="str">
        <f t="shared" si="75"/>
        <v>2076–2077</v>
      </c>
      <c r="K690" s="92"/>
      <c r="L690" s="103"/>
      <c r="M690" s="92"/>
      <c r="N690" s="101"/>
      <c r="O690" s="93"/>
      <c r="Q690" s="61"/>
    </row>
    <row r="691" spans="1:17" s="55" customFormat="1" ht="20.25" customHeight="1" x14ac:dyDescent="0.2">
      <c r="A691" s="56">
        <v>64802</v>
      </c>
      <c r="B691" s="57">
        <f t="shared" si="71"/>
        <v>0</v>
      </c>
      <c r="C691" s="150"/>
      <c r="D691" s="58">
        <f t="shared" si="72"/>
        <v>0</v>
      </c>
      <c r="E691" s="59">
        <f t="shared" si="70"/>
        <v>0</v>
      </c>
      <c r="F691" s="58">
        <f t="shared" si="73"/>
        <v>0</v>
      </c>
      <c r="G691" s="60">
        <f>IF(AND(C691&lt;&gt;"",SUM(G$32:G690)&lt;E$23),$E$23/$E$28,0)</f>
        <v>0</v>
      </c>
      <c r="H691" s="58">
        <f t="shared" si="74"/>
        <v>0</v>
      </c>
      <c r="I691" s="58">
        <f t="shared" si="76"/>
        <v>0</v>
      </c>
      <c r="J691" s="92" t="str">
        <f t="shared" si="75"/>
        <v>2076–2077</v>
      </c>
      <c r="K691" s="92"/>
      <c r="L691" s="103"/>
      <c r="M691" s="92"/>
      <c r="N691" s="101"/>
      <c r="O691" s="93"/>
      <c r="Q691" s="61"/>
    </row>
    <row r="692" spans="1:17" s="55" customFormat="1" ht="20.25" customHeight="1" x14ac:dyDescent="0.2">
      <c r="A692" s="56">
        <v>64832</v>
      </c>
      <c r="B692" s="57">
        <f t="shared" si="71"/>
        <v>0</v>
      </c>
      <c r="C692" s="150"/>
      <c r="D692" s="58">
        <f t="shared" si="72"/>
        <v>0</v>
      </c>
      <c r="E692" s="59">
        <f t="shared" si="70"/>
        <v>0</v>
      </c>
      <c r="F692" s="58">
        <f t="shared" si="73"/>
        <v>0</v>
      </c>
      <c r="G692" s="60">
        <f>IF(AND(C692&lt;&gt;"",SUM(G$32:G691)&lt;E$23),$E$23/$E$28,0)</f>
        <v>0</v>
      </c>
      <c r="H692" s="58">
        <f t="shared" si="74"/>
        <v>0</v>
      </c>
      <c r="I692" s="58">
        <f t="shared" si="76"/>
        <v>0</v>
      </c>
      <c r="J692" s="92" t="str">
        <f t="shared" si="75"/>
        <v>2077–2078</v>
      </c>
      <c r="K692" s="92"/>
      <c r="L692" s="103"/>
      <c r="M692" s="92"/>
      <c r="N692" s="101"/>
      <c r="O692" s="93"/>
      <c r="Q692" s="61"/>
    </row>
    <row r="693" spans="1:17" s="55" customFormat="1" ht="20.25" customHeight="1" x14ac:dyDescent="0.2">
      <c r="A693" s="56">
        <v>64863</v>
      </c>
      <c r="B693" s="57">
        <f t="shared" si="71"/>
        <v>0</v>
      </c>
      <c r="C693" s="150"/>
      <c r="D693" s="58">
        <f t="shared" si="72"/>
        <v>0</v>
      </c>
      <c r="E693" s="59">
        <f t="shared" si="70"/>
        <v>0</v>
      </c>
      <c r="F693" s="58">
        <f t="shared" si="73"/>
        <v>0</v>
      </c>
      <c r="G693" s="60">
        <f>IF(AND(C693&lt;&gt;"",SUM(G$32:G692)&lt;E$23),$E$23/$E$28,0)</f>
        <v>0</v>
      </c>
      <c r="H693" s="58">
        <f t="shared" si="74"/>
        <v>0</v>
      </c>
      <c r="I693" s="58">
        <f t="shared" si="76"/>
        <v>0</v>
      </c>
      <c r="J693" s="92" t="str">
        <f t="shared" si="75"/>
        <v>2077–2078</v>
      </c>
      <c r="K693" s="92"/>
      <c r="L693" s="103"/>
      <c r="M693" s="92"/>
      <c r="N693" s="101"/>
      <c r="O693" s="93"/>
      <c r="Q693" s="61"/>
    </row>
    <row r="694" spans="1:17" s="55" customFormat="1" ht="20.25" customHeight="1" x14ac:dyDescent="0.2">
      <c r="A694" s="56">
        <v>64894</v>
      </c>
      <c r="B694" s="57">
        <f t="shared" si="71"/>
        <v>0</v>
      </c>
      <c r="C694" s="150"/>
      <c r="D694" s="58">
        <f t="shared" si="72"/>
        <v>0</v>
      </c>
      <c r="E694" s="59">
        <f t="shared" si="70"/>
        <v>0</v>
      </c>
      <c r="F694" s="58">
        <f t="shared" si="73"/>
        <v>0</v>
      </c>
      <c r="G694" s="60">
        <f>IF(AND(C694&lt;&gt;"",SUM(G$32:G693)&lt;E$23),$E$23/$E$28,0)</f>
        <v>0</v>
      </c>
      <c r="H694" s="58">
        <f t="shared" si="74"/>
        <v>0</v>
      </c>
      <c r="I694" s="58">
        <f t="shared" si="76"/>
        <v>0</v>
      </c>
      <c r="J694" s="92" t="str">
        <f t="shared" si="75"/>
        <v>2077–2078</v>
      </c>
      <c r="K694" s="92"/>
      <c r="L694" s="103"/>
      <c r="M694" s="92"/>
      <c r="N694" s="101"/>
      <c r="O694" s="93"/>
      <c r="Q694" s="61"/>
    </row>
    <row r="695" spans="1:17" s="55" customFormat="1" ht="20.25" customHeight="1" x14ac:dyDescent="0.2">
      <c r="A695" s="56">
        <v>64924</v>
      </c>
      <c r="B695" s="57">
        <f t="shared" si="71"/>
        <v>0</v>
      </c>
      <c r="C695" s="150"/>
      <c r="D695" s="58">
        <f t="shared" si="72"/>
        <v>0</v>
      </c>
      <c r="E695" s="59">
        <f t="shared" si="70"/>
        <v>0</v>
      </c>
      <c r="F695" s="58">
        <f t="shared" si="73"/>
        <v>0</v>
      </c>
      <c r="G695" s="60">
        <f>IF(AND(C695&lt;&gt;"",SUM(G$32:G694)&lt;E$23),$E$23/$E$28,0)</f>
        <v>0</v>
      </c>
      <c r="H695" s="58">
        <f t="shared" si="74"/>
        <v>0</v>
      </c>
      <c r="I695" s="58">
        <f t="shared" si="76"/>
        <v>0</v>
      </c>
      <c r="J695" s="92" t="str">
        <f t="shared" si="75"/>
        <v>2077–2078</v>
      </c>
      <c r="K695" s="92"/>
      <c r="L695" s="103"/>
      <c r="M695" s="92"/>
      <c r="N695" s="101"/>
      <c r="O695" s="93"/>
      <c r="Q695" s="61"/>
    </row>
    <row r="696" spans="1:17" s="55" customFormat="1" ht="20.25" customHeight="1" x14ac:dyDescent="0.2">
      <c r="A696" s="56">
        <v>64955</v>
      </c>
      <c r="B696" s="57">
        <f t="shared" si="71"/>
        <v>0</v>
      </c>
      <c r="C696" s="150"/>
      <c r="D696" s="58">
        <f t="shared" si="72"/>
        <v>0</v>
      </c>
      <c r="E696" s="59">
        <f t="shared" si="70"/>
        <v>0</v>
      </c>
      <c r="F696" s="58">
        <f t="shared" si="73"/>
        <v>0</v>
      </c>
      <c r="G696" s="60">
        <f>IF(AND(C696&lt;&gt;"",SUM(G$32:G695)&lt;E$23),$E$23/$E$28,0)</f>
        <v>0</v>
      </c>
      <c r="H696" s="58">
        <f t="shared" si="74"/>
        <v>0</v>
      </c>
      <c r="I696" s="58">
        <f t="shared" si="76"/>
        <v>0</v>
      </c>
      <c r="J696" s="92" t="str">
        <f t="shared" si="75"/>
        <v>2077–2078</v>
      </c>
      <c r="K696" s="92"/>
      <c r="L696" s="103"/>
      <c r="M696" s="92"/>
      <c r="N696" s="101"/>
      <c r="O696" s="93"/>
      <c r="Q696" s="61"/>
    </row>
    <row r="697" spans="1:17" s="55" customFormat="1" ht="20.25" customHeight="1" x14ac:dyDescent="0.2">
      <c r="A697" s="56">
        <v>64985</v>
      </c>
      <c r="B697" s="57">
        <f t="shared" si="71"/>
        <v>0</v>
      </c>
      <c r="C697" s="150"/>
      <c r="D697" s="58">
        <f t="shared" si="72"/>
        <v>0</v>
      </c>
      <c r="E697" s="59">
        <f t="shared" si="70"/>
        <v>0</v>
      </c>
      <c r="F697" s="58">
        <f t="shared" si="73"/>
        <v>0</v>
      </c>
      <c r="G697" s="60">
        <f>IF(AND(C697&lt;&gt;"",SUM(G$32:G696)&lt;E$23),$E$23/$E$28,0)</f>
        <v>0</v>
      </c>
      <c r="H697" s="58">
        <f t="shared" si="74"/>
        <v>0</v>
      </c>
      <c r="I697" s="58">
        <f t="shared" si="76"/>
        <v>0</v>
      </c>
      <c r="J697" s="92" t="str">
        <f t="shared" si="75"/>
        <v>2077–2078</v>
      </c>
      <c r="K697" s="92"/>
      <c r="L697" s="103"/>
      <c r="M697" s="92"/>
      <c r="N697" s="101"/>
      <c r="O697" s="93"/>
      <c r="Q697" s="61"/>
    </row>
    <row r="698" spans="1:17" s="55" customFormat="1" ht="20.25" customHeight="1" x14ac:dyDescent="0.2">
      <c r="A698" s="56">
        <v>65016</v>
      </c>
      <c r="B698" s="57">
        <f t="shared" si="71"/>
        <v>0</v>
      </c>
      <c r="C698" s="150"/>
      <c r="D698" s="58">
        <f t="shared" si="72"/>
        <v>0</v>
      </c>
      <c r="E698" s="59">
        <f t="shared" si="70"/>
        <v>0</v>
      </c>
      <c r="F698" s="58">
        <f t="shared" si="73"/>
        <v>0</v>
      </c>
      <c r="G698" s="60">
        <f>IF(AND(C698&lt;&gt;"",SUM(G$32:G697)&lt;E$23),$E$23/$E$28,0)</f>
        <v>0</v>
      </c>
      <c r="H698" s="58">
        <f t="shared" si="74"/>
        <v>0</v>
      </c>
      <c r="I698" s="58">
        <f t="shared" si="76"/>
        <v>0</v>
      </c>
      <c r="J698" s="92" t="str">
        <f t="shared" si="75"/>
        <v>2077–2078</v>
      </c>
      <c r="K698" s="92"/>
      <c r="L698" s="103"/>
      <c r="M698" s="92"/>
      <c r="N698" s="101"/>
      <c r="O698" s="93"/>
      <c r="Q698" s="61"/>
    </row>
    <row r="699" spans="1:17" s="55" customFormat="1" ht="20.25" customHeight="1" x14ac:dyDescent="0.2">
      <c r="A699" s="56">
        <v>65047</v>
      </c>
      <c r="B699" s="57">
        <f t="shared" si="71"/>
        <v>0</v>
      </c>
      <c r="C699" s="150"/>
      <c r="D699" s="58">
        <f t="shared" si="72"/>
        <v>0</v>
      </c>
      <c r="E699" s="59">
        <f t="shared" si="70"/>
        <v>0</v>
      </c>
      <c r="F699" s="58">
        <f t="shared" si="73"/>
        <v>0</v>
      </c>
      <c r="G699" s="60">
        <f>IF(AND(C699&lt;&gt;"",SUM(G$32:G698)&lt;E$23),$E$23/$E$28,0)</f>
        <v>0</v>
      </c>
      <c r="H699" s="58">
        <f t="shared" si="74"/>
        <v>0</v>
      </c>
      <c r="I699" s="58">
        <f t="shared" si="76"/>
        <v>0</v>
      </c>
      <c r="J699" s="92" t="str">
        <f t="shared" si="75"/>
        <v>2077–2078</v>
      </c>
      <c r="K699" s="92"/>
      <c r="L699" s="103"/>
      <c r="M699" s="92"/>
      <c r="N699" s="101"/>
      <c r="O699" s="93"/>
      <c r="Q699" s="61"/>
    </row>
    <row r="700" spans="1:17" s="55" customFormat="1" ht="20.25" customHeight="1" x14ac:dyDescent="0.2">
      <c r="A700" s="56">
        <v>65075</v>
      </c>
      <c r="B700" s="57">
        <f t="shared" si="71"/>
        <v>0</v>
      </c>
      <c r="C700" s="150"/>
      <c r="D700" s="58">
        <f t="shared" si="72"/>
        <v>0</v>
      </c>
      <c r="E700" s="59">
        <f t="shared" si="70"/>
        <v>0</v>
      </c>
      <c r="F700" s="58">
        <f t="shared" si="73"/>
        <v>0</v>
      </c>
      <c r="G700" s="60">
        <f>IF(AND(C700&lt;&gt;"",SUM(G$32:G699)&lt;E$23),$E$23/$E$28,0)</f>
        <v>0</v>
      </c>
      <c r="H700" s="58">
        <f t="shared" si="74"/>
        <v>0</v>
      </c>
      <c r="I700" s="58">
        <f t="shared" si="76"/>
        <v>0</v>
      </c>
      <c r="J700" s="92" t="str">
        <f t="shared" si="75"/>
        <v>2077–2078</v>
      </c>
      <c r="K700" s="92"/>
      <c r="L700" s="103"/>
      <c r="M700" s="92"/>
      <c r="N700" s="101"/>
      <c r="O700" s="93"/>
      <c r="Q700" s="61"/>
    </row>
    <row r="701" spans="1:17" s="55" customFormat="1" ht="20.25" customHeight="1" x14ac:dyDescent="0.2">
      <c r="A701" s="56">
        <v>65106</v>
      </c>
      <c r="B701" s="57">
        <f t="shared" si="71"/>
        <v>0</v>
      </c>
      <c r="C701" s="150"/>
      <c r="D701" s="58">
        <f t="shared" si="72"/>
        <v>0</v>
      </c>
      <c r="E701" s="59">
        <f t="shared" si="70"/>
        <v>0</v>
      </c>
      <c r="F701" s="58">
        <f t="shared" si="73"/>
        <v>0</v>
      </c>
      <c r="G701" s="60">
        <f>IF(AND(C701&lt;&gt;"",SUM(G$32:G700)&lt;E$23),$E$23/$E$28,0)</f>
        <v>0</v>
      </c>
      <c r="H701" s="58">
        <f t="shared" si="74"/>
        <v>0</v>
      </c>
      <c r="I701" s="58">
        <f t="shared" si="76"/>
        <v>0</v>
      </c>
      <c r="J701" s="92" t="str">
        <f t="shared" si="75"/>
        <v>2077–2078</v>
      </c>
      <c r="K701" s="92"/>
      <c r="L701" s="103"/>
      <c r="M701" s="92"/>
      <c r="N701" s="101"/>
      <c r="O701" s="93"/>
      <c r="Q701" s="61"/>
    </row>
    <row r="702" spans="1:17" s="55" customFormat="1" ht="20.25" customHeight="1" x14ac:dyDescent="0.2">
      <c r="A702" s="56">
        <v>65136</v>
      </c>
      <c r="B702" s="57">
        <f t="shared" si="71"/>
        <v>0</v>
      </c>
      <c r="C702" s="150"/>
      <c r="D702" s="58">
        <f t="shared" si="72"/>
        <v>0</v>
      </c>
      <c r="E702" s="59">
        <f t="shared" si="70"/>
        <v>0</v>
      </c>
      <c r="F702" s="58">
        <f t="shared" si="73"/>
        <v>0</v>
      </c>
      <c r="G702" s="60">
        <f>IF(AND(C702&lt;&gt;"",SUM(G$32:G701)&lt;E$23),$E$23/$E$28,0)</f>
        <v>0</v>
      </c>
      <c r="H702" s="58">
        <f t="shared" si="74"/>
        <v>0</v>
      </c>
      <c r="I702" s="58">
        <f t="shared" si="76"/>
        <v>0</v>
      </c>
      <c r="J702" s="92" t="str">
        <f t="shared" si="75"/>
        <v>2077–2078</v>
      </c>
      <c r="K702" s="92"/>
      <c r="L702" s="103"/>
      <c r="M702" s="92"/>
      <c r="N702" s="101"/>
      <c r="O702" s="93"/>
      <c r="Q702" s="61"/>
    </row>
    <row r="703" spans="1:17" s="55" customFormat="1" ht="20.25" customHeight="1" x14ac:dyDescent="0.2">
      <c r="A703" s="56">
        <v>65167</v>
      </c>
      <c r="B703" s="57">
        <f t="shared" si="71"/>
        <v>0</v>
      </c>
      <c r="C703" s="150"/>
      <c r="D703" s="58">
        <f t="shared" si="72"/>
        <v>0</v>
      </c>
      <c r="E703" s="59">
        <f t="shared" si="70"/>
        <v>0</v>
      </c>
      <c r="F703" s="58">
        <f t="shared" si="73"/>
        <v>0</v>
      </c>
      <c r="G703" s="60">
        <f>IF(AND(C703&lt;&gt;"",SUM(G$32:G702)&lt;E$23),$E$23/$E$28,0)</f>
        <v>0</v>
      </c>
      <c r="H703" s="58">
        <f t="shared" si="74"/>
        <v>0</v>
      </c>
      <c r="I703" s="58">
        <f t="shared" si="76"/>
        <v>0</v>
      </c>
      <c r="J703" s="92" t="str">
        <f t="shared" si="75"/>
        <v>2077–2078</v>
      </c>
      <c r="K703" s="92"/>
      <c r="L703" s="103"/>
      <c r="M703" s="92"/>
      <c r="N703" s="101"/>
      <c r="O703" s="93"/>
      <c r="Q703" s="61"/>
    </row>
    <row r="704" spans="1:17" s="55" customFormat="1" ht="20.25" customHeight="1" x14ac:dyDescent="0.2">
      <c r="A704" s="56">
        <v>65197</v>
      </c>
      <c r="B704" s="57">
        <f t="shared" si="71"/>
        <v>0</v>
      </c>
      <c r="C704" s="150"/>
      <c r="D704" s="58">
        <f t="shared" si="72"/>
        <v>0</v>
      </c>
      <c r="E704" s="59">
        <f t="shared" si="70"/>
        <v>0</v>
      </c>
      <c r="F704" s="58">
        <f t="shared" si="73"/>
        <v>0</v>
      </c>
      <c r="G704" s="60">
        <f>IF(AND(C704&lt;&gt;"",SUM(G$32:G703)&lt;E$23),$E$23/$E$28,0)</f>
        <v>0</v>
      </c>
      <c r="H704" s="58">
        <f t="shared" si="74"/>
        <v>0</v>
      </c>
      <c r="I704" s="58">
        <f t="shared" si="76"/>
        <v>0</v>
      </c>
      <c r="J704" s="92" t="str">
        <f t="shared" si="75"/>
        <v>2078–2079</v>
      </c>
      <c r="K704" s="92"/>
      <c r="L704" s="103"/>
      <c r="M704" s="92"/>
      <c r="N704" s="101"/>
      <c r="O704" s="93"/>
      <c r="Q704" s="61"/>
    </row>
    <row r="705" spans="1:17" s="55" customFormat="1" ht="20.25" customHeight="1" x14ac:dyDescent="0.2">
      <c r="A705" s="56">
        <v>65228</v>
      </c>
      <c r="B705" s="57">
        <f t="shared" si="71"/>
        <v>0</v>
      </c>
      <c r="C705" s="150"/>
      <c r="D705" s="58">
        <f t="shared" si="72"/>
        <v>0</v>
      </c>
      <c r="E705" s="59">
        <f t="shared" si="70"/>
        <v>0</v>
      </c>
      <c r="F705" s="58">
        <f t="shared" si="73"/>
        <v>0</v>
      </c>
      <c r="G705" s="60">
        <f>IF(AND(C705&lt;&gt;"",SUM(G$32:G704)&lt;E$23),$E$23/$E$28,0)</f>
        <v>0</v>
      </c>
      <c r="H705" s="58">
        <f t="shared" si="74"/>
        <v>0</v>
      </c>
      <c r="I705" s="58">
        <f t="shared" si="76"/>
        <v>0</v>
      </c>
      <c r="J705" s="92" t="str">
        <f t="shared" si="75"/>
        <v>2078–2079</v>
      </c>
      <c r="K705" s="92"/>
      <c r="L705" s="103"/>
      <c r="M705" s="92"/>
      <c r="N705" s="101"/>
      <c r="O705" s="93"/>
      <c r="Q705" s="61"/>
    </row>
    <row r="706" spans="1:17" s="55" customFormat="1" ht="20.25" customHeight="1" x14ac:dyDescent="0.2">
      <c r="A706" s="56">
        <v>65259</v>
      </c>
      <c r="B706" s="57">
        <f t="shared" si="71"/>
        <v>0</v>
      </c>
      <c r="C706" s="150"/>
      <c r="D706" s="58">
        <f t="shared" si="72"/>
        <v>0</v>
      </c>
      <c r="E706" s="59">
        <f t="shared" si="70"/>
        <v>0</v>
      </c>
      <c r="F706" s="58">
        <f t="shared" si="73"/>
        <v>0</v>
      </c>
      <c r="G706" s="60">
        <f>IF(AND(C706&lt;&gt;"",SUM(G$32:G705)&lt;E$23),$E$23/$E$28,0)</f>
        <v>0</v>
      </c>
      <c r="H706" s="58">
        <f t="shared" si="74"/>
        <v>0</v>
      </c>
      <c r="I706" s="58">
        <f t="shared" si="76"/>
        <v>0</v>
      </c>
      <c r="J706" s="92" t="str">
        <f t="shared" si="75"/>
        <v>2078–2079</v>
      </c>
      <c r="K706" s="92"/>
      <c r="L706" s="103"/>
      <c r="M706" s="92"/>
      <c r="N706" s="101"/>
      <c r="O706" s="93"/>
      <c r="Q706" s="61"/>
    </row>
    <row r="707" spans="1:17" s="55" customFormat="1" ht="20.25" customHeight="1" x14ac:dyDescent="0.2">
      <c r="A707" s="56">
        <v>65289</v>
      </c>
      <c r="B707" s="57">
        <f t="shared" si="71"/>
        <v>0</v>
      </c>
      <c r="C707" s="150"/>
      <c r="D707" s="58">
        <f t="shared" si="72"/>
        <v>0</v>
      </c>
      <c r="E707" s="59">
        <f t="shared" si="70"/>
        <v>0</v>
      </c>
      <c r="F707" s="58">
        <f t="shared" si="73"/>
        <v>0</v>
      </c>
      <c r="G707" s="60">
        <f>IF(AND(C707&lt;&gt;"",SUM(G$32:G706)&lt;E$23),$E$23/$E$28,0)</f>
        <v>0</v>
      </c>
      <c r="H707" s="58">
        <f t="shared" si="74"/>
        <v>0</v>
      </c>
      <c r="I707" s="58">
        <f t="shared" si="76"/>
        <v>0</v>
      </c>
      <c r="J707" s="92" t="str">
        <f t="shared" si="75"/>
        <v>2078–2079</v>
      </c>
      <c r="K707" s="92"/>
      <c r="L707" s="103"/>
      <c r="M707" s="92"/>
      <c r="N707" s="101"/>
      <c r="O707" s="93"/>
      <c r="Q707" s="61"/>
    </row>
    <row r="708" spans="1:17" s="55" customFormat="1" ht="20.25" customHeight="1" x14ac:dyDescent="0.2">
      <c r="A708" s="56">
        <v>65320</v>
      </c>
      <c r="B708" s="57">
        <f t="shared" si="71"/>
        <v>0</v>
      </c>
      <c r="C708" s="150"/>
      <c r="D708" s="58">
        <f t="shared" si="72"/>
        <v>0</v>
      </c>
      <c r="E708" s="59">
        <f t="shared" si="70"/>
        <v>0</v>
      </c>
      <c r="F708" s="58">
        <f t="shared" si="73"/>
        <v>0</v>
      </c>
      <c r="G708" s="60">
        <f>IF(AND(C708&lt;&gt;"",SUM(G$32:G707)&lt;E$23),$E$23/$E$28,0)</f>
        <v>0</v>
      </c>
      <c r="H708" s="58">
        <f t="shared" si="74"/>
        <v>0</v>
      </c>
      <c r="I708" s="58">
        <f t="shared" si="76"/>
        <v>0</v>
      </c>
      <c r="J708" s="92" t="str">
        <f t="shared" si="75"/>
        <v>2078–2079</v>
      </c>
      <c r="K708" s="92"/>
      <c r="L708" s="103"/>
      <c r="M708" s="92"/>
      <c r="N708" s="101"/>
      <c r="O708" s="93"/>
      <c r="Q708" s="61"/>
    </row>
    <row r="709" spans="1:17" s="55" customFormat="1" ht="20.25" customHeight="1" x14ac:dyDescent="0.2">
      <c r="A709" s="56">
        <v>65350</v>
      </c>
      <c r="B709" s="57">
        <f t="shared" si="71"/>
        <v>0</v>
      </c>
      <c r="C709" s="150"/>
      <c r="D709" s="58">
        <f t="shared" si="72"/>
        <v>0</v>
      </c>
      <c r="E709" s="59">
        <f t="shared" si="70"/>
        <v>0</v>
      </c>
      <c r="F709" s="58">
        <f t="shared" si="73"/>
        <v>0</v>
      </c>
      <c r="G709" s="60">
        <f>IF(AND(C709&lt;&gt;"",SUM(G$32:G708)&lt;E$23),$E$23/$E$28,0)</f>
        <v>0</v>
      </c>
      <c r="H709" s="58">
        <f t="shared" si="74"/>
        <v>0</v>
      </c>
      <c r="I709" s="58">
        <f t="shared" si="76"/>
        <v>0</v>
      </c>
      <c r="J709" s="92" t="str">
        <f t="shared" si="75"/>
        <v>2078–2079</v>
      </c>
      <c r="K709" s="92"/>
      <c r="L709" s="103"/>
      <c r="M709" s="92"/>
      <c r="N709" s="101"/>
      <c r="O709" s="93"/>
      <c r="Q709" s="61"/>
    </row>
    <row r="710" spans="1:17" s="55" customFormat="1" ht="20.25" customHeight="1" x14ac:dyDescent="0.2">
      <c r="A710" s="56">
        <v>65381</v>
      </c>
      <c r="B710" s="57">
        <f t="shared" si="71"/>
        <v>0</v>
      </c>
      <c r="C710" s="150"/>
      <c r="D710" s="58">
        <f t="shared" si="72"/>
        <v>0</v>
      </c>
      <c r="E710" s="59">
        <f t="shared" si="70"/>
        <v>0</v>
      </c>
      <c r="F710" s="58">
        <f t="shared" si="73"/>
        <v>0</v>
      </c>
      <c r="G710" s="60">
        <f>IF(AND(C710&lt;&gt;"",SUM(G$32:G709)&lt;E$23),$E$23/$E$28,0)</f>
        <v>0</v>
      </c>
      <c r="H710" s="58">
        <f t="shared" si="74"/>
        <v>0</v>
      </c>
      <c r="I710" s="58">
        <f t="shared" si="76"/>
        <v>0</v>
      </c>
      <c r="J710" s="92" t="str">
        <f t="shared" si="75"/>
        <v>2078–2079</v>
      </c>
      <c r="K710" s="92"/>
      <c r="L710" s="103"/>
      <c r="M710" s="92"/>
      <c r="N710" s="101"/>
      <c r="O710" s="93"/>
      <c r="Q710" s="61"/>
    </row>
    <row r="711" spans="1:17" s="55" customFormat="1" ht="20.25" customHeight="1" x14ac:dyDescent="0.2">
      <c r="A711" s="56">
        <v>65412</v>
      </c>
      <c r="B711" s="57">
        <f t="shared" si="71"/>
        <v>0</v>
      </c>
      <c r="C711" s="150"/>
      <c r="D711" s="58">
        <f t="shared" si="72"/>
        <v>0</v>
      </c>
      <c r="E711" s="59">
        <f t="shared" si="70"/>
        <v>0</v>
      </c>
      <c r="F711" s="58">
        <f t="shared" si="73"/>
        <v>0</v>
      </c>
      <c r="G711" s="60">
        <f>IF(AND(C711&lt;&gt;"",SUM(G$32:G710)&lt;E$23),$E$23/$E$28,0)</f>
        <v>0</v>
      </c>
      <c r="H711" s="58">
        <f t="shared" si="74"/>
        <v>0</v>
      </c>
      <c r="I711" s="58">
        <f t="shared" si="76"/>
        <v>0</v>
      </c>
      <c r="J711" s="92" t="str">
        <f t="shared" si="75"/>
        <v>2078–2079</v>
      </c>
      <c r="K711" s="92"/>
      <c r="L711" s="103"/>
      <c r="M711" s="92"/>
      <c r="N711" s="101"/>
      <c r="O711" s="93"/>
      <c r="Q711" s="61"/>
    </row>
    <row r="712" spans="1:17" s="55" customFormat="1" ht="20.25" customHeight="1" x14ac:dyDescent="0.2">
      <c r="A712" s="56">
        <v>65440</v>
      </c>
      <c r="B712" s="57">
        <f t="shared" si="71"/>
        <v>0</v>
      </c>
      <c r="C712" s="150"/>
      <c r="D712" s="58">
        <f t="shared" si="72"/>
        <v>0</v>
      </c>
      <c r="E712" s="59">
        <f t="shared" si="70"/>
        <v>0</v>
      </c>
      <c r="F712" s="58">
        <f t="shared" si="73"/>
        <v>0</v>
      </c>
      <c r="G712" s="60">
        <f>IF(AND(C712&lt;&gt;"",SUM(G$32:G711)&lt;E$23),$E$23/$E$28,0)</f>
        <v>0</v>
      </c>
      <c r="H712" s="58">
        <f t="shared" si="74"/>
        <v>0</v>
      </c>
      <c r="I712" s="58">
        <f t="shared" si="76"/>
        <v>0</v>
      </c>
      <c r="J712" s="92" t="str">
        <f t="shared" si="75"/>
        <v>2078–2079</v>
      </c>
      <c r="K712" s="92"/>
      <c r="L712" s="103"/>
      <c r="M712" s="92"/>
      <c r="N712" s="101"/>
      <c r="O712" s="93"/>
      <c r="Q712" s="61"/>
    </row>
    <row r="713" spans="1:17" s="55" customFormat="1" ht="20.25" customHeight="1" x14ac:dyDescent="0.2">
      <c r="A713" s="56">
        <v>65471</v>
      </c>
      <c r="B713" s="57">
        <f t="shared" si="71"/>
        <v>0</v>
      </c>
      <c r="C713" s="150"/>
      <c r="D713" s="58">
        <f t="shared" si="72"/>
        <v>0</v>
      </c>
      <c r="E713" s="59">
        <f t="shared" si="70"/>
        <v>0</v>
      </c>
      <c r="F713" s="58">
        <f t="shared" si="73"/>
        <v>0</v>
      </c>
      <c r="G713" s="60">
        <f>IF(AND(C713&lt;&gt;"",SUM(G$32:G712)&lt;E$23),$E$23/$E$28,0)</f>
        <v>0</v>
      </c>
      <c r="H713" s="58">
        <f t="shared" si="74"/>
        <v>0</v>
      </c>
      <c r="I713" s="58">
        <f t="shared" si="76"/>
        <v>0</v>
      </c>
      <c r="J713" s="92" t="str">
        <f t="shared" si="75"/>
        <v>2078–2079</v>
      </c>
      <c r="K713" s="92"/>
      <c r="L713" s="103"/>
      <c r="M713" s="92"/>
      <c r="N713" s="101"/>
      <c r="O713" s="93"/>
      <c r="Q713" s="61"/>
    </row>
    <row r="714" spans="1:17" s="55" customFormat="1" ht="20.25" customHeight="1" x14ac:dyDescent="0.2">
      <c r="A714" s="56">
        <v>65501</v>
      </c>
      <c r="B714" s="57">
        <f t="shared" si="71"/>
        <v>0</v>
      </c>
      <c r="C714" s="150"/>
      <c r="D714" s="58">
        <f t="shared" si="72"/>
        <v>0</v>
      </c>
      <c r="E714" s="59">
        <f t="shared" si="70"/>
        <v>0</v>
      </c>
      <c r="F714" s="58">
        <f t="shared" si="73"/>
        <v>0</v>
      </c>
      <c r="G714" s="60">
        <f>IF(AND(C714&lt;&gt;"",SUM(G$32:G713)&lt;E$23),$E$23/$E$28,0)</f>
        <v>0</v>
      </c>
      <c r="H714" s="58">
        <f t="shared" si="74"/>
        <v>0</v>
      </c>
      <c r="I714" s="58">
        <f t="shared" si="76"/>
        <v>0</v>
      </c>
      <c r="J714" s="92" t="str">
        <f t="shared" si="75"/>
        <v>2078–2079</v>
      </c>
      <c r="K714" s="92"/>
      <c r="L714" s="103"/>
      <c r="M714" s="92"/>
      <c r="N714" s="101"/>
      <c r="O714" s="93"/>
      <c r="Q714" s="61"/>
    </row>
    <row r="715" spans="1:17" s="55" customFormat="1" ht="20.25" customHeight="1" x14ac:dyDescent="0.2">
      <c r="A715" s="56">
        <v>65532</v>
      </c>
      <c r="B715" s="57">
        <f t="shared" si="71"/>
        <v>0</v>
      </c>
      <c r="C715" s="150"/>
      <c r="D715" s="58">
        <f t="shared" si="72"/>
        <v>0</v>
      </c>
      <c r="E715" s="59">
        <f t="shared" si="70"/>
        <v>0</v>
      </c>
      <c r="F715" s="58">
        <f t="shared" si="73"/>
        <v>0</v>
      </c>
      <c r="G715" s="60">
        <f>IF(AND(C715&lt;&gt;"",SUM(G$32:G714)&lt;E$23),$E$23/$E$28,0)</f>
        <v>0</v>
      </c>
      <c r="H715" s="58">
        <f t="shared" si="74"/>
        <v>0</v>
      </c>
      <c r="I715" s="58">
        <f t="shared" si="76"/>
        <v>0</v>
      </c>
      <c r="J715" s="92" t="str">
        <f t="shared" si="75"/>
        <v>2078–2079</v>
      </c>
      <c r="K715" s="92"/>
      <c r="L715" s="103"/>
      <c r="M715" s="92"/>
      <c r="N715" s="101"/>
      <c r="O715" s="93"/>
      <c r="Q715" s="61"/>
    </row>
    <row r="716" spans="1:17" s="55" customFormat="1" ht="20.25" customHeight="1" x14ac:dyDescent="0.2">
      <c r="A716" s="56">
        <v>65562</v>
      </c>
      <c r="B716" s="57">
        <f t="shared" si="71"/>
        <v>0</v>
      </c>
      <c r="C716" s="150"/>
      <c r="D716" s="58">
        <f t="shared" si="72"/>
        <v>0</v>
      </c>
      <c r="E716" s="59">
        <f t="shared" si="70"/>
        <v>0</v>
      </c>
      <c r="F716" s="58">
        <f t="shared" si="73"/>
        <v>0</v>
      </c>
      <c r="G716" s="60">
        <f>IF(AND(C716&lt;&gt;"",SUM(G$32:G715)&lt;E$23),$E$23/$E$28,0)</f>
        <v>0</v>
      </c>
      <c r="H716" s="58">
        <f t="shared" si="74"/>
        <v>0</v>
      </c>
      <c r="I716" s="58">
        <f t="shared" si="76"/>
        <v>0</v>
      </c>
      <c r="J716" s="92" t="str">
        <f t="shared" si="75"/>
        <v>2079–2080</v>
      </c>
      <c r="K716" s="92"/>
      <c r="L716" s="103"/>
      <c r="M716" s="92"/>
      <c r="N716" s="101"/>
      <c r="O716" s="93"/>
      <c r="Q716" s="61"/>
    </row>
    <row r="717" spans="1:17" s="55" customFormat="1" ht="20.25" customHeight="1" x14ac:dyDescent="0.2">
      <c r="A717" s="56">
        <v>65593</v>
      </c>
      <c r="B717" s="57">
        <f t="shared" si="71"/>
        <v>0</v>
      </c>
      <c r="C717" s="150"/>
      <c r="D717" s="58">
        <f t="shared" si="72"/>
        <v>0</v>
      </c>
      <c r="E717" s="59">
        <f t="shared" si="70"/>
        <v>0</v>
      </c>
      <c r="F717" s="58">
        <f t="shared" si="73"/>
        <v>0</v>
      </c>
      <c r="G717" s="60">
        <f>IF(AND(C717&lt;&gt;"",SUM(G$32:G716)&lt;E$23),$E$23/$E$28,0)</f>
        <v>0</v>
      </c>
      <c r="H717" s="58">
        <f t="shared" si="74"/>
        <v>0</v>
      </c>
      <c r="I717" s="58">
        <f t="shared" si="76"/>
        <v>0</v>
      </c>
      <c r="J717" s="92" t="str">
        <f t="shared" si="75"/>
        <v>2079–2080</v>
      </c>
      <c r="K717" s="92"/>
      <c r="L717" s="103"/>
      <c r="M717" s="92"/>
      <c r="N717" s="101"/>
      <c r="O717" s="93"/>
      <c r="Q717" s="61"/>
    </row>
    <row r="718" spans="1:17" s="55" customFormat="1" ht="20.25" customHeight="1" x14ac:dyDescent="0.2">
      <c r="A718" s="56">
        <v>65624</v>
      </c>
      <c r="B718" s="57">
        <f t="shared" si="71"/>
        <v>0</v>
      </c>
      <c r="C718" s="150"/>
      <c r="D718" s="58">
        <f t="shared" si="72"/>
        <v>0</v>
      </c>
      <c r="E718" s="59">
        <f t="shared" si="70"/>
        <v>0</v>
      </c>
      <c r="F718" s="58">
        <f t="shared" si="73"/>
        <v>0</v>
      </c>
      <c r="G718" s="60">
        <f>IF(AND(C718&lt;&gt;"",SUM(G$32:G717)&lt;E$23),$E$23/$E$28,0)</f>
        <v>0</v>
      </c>
      <c r="H718" s="58">
        <f t="shared" si="74"/>
        <v>0</v>
      </c>
      <c r="I718" s="58">
        <f t="shared" si="76"/>
        <v>0</v>
      </c>
      <c r="J718" s="92" t="str">
        <f t="shared" si="75"/>
        <v>2079–2080</v>
      </c>
      <c r="K718" s="92"/>
      <c r="L718" s="103"/>
      <c r="M718" s="92"/>
      <c r="N718" s="101"/>
      <c r="O718" s="93"/>
      <c r="Q718" s="61"/>
    </row>
    <row r="719" spans="1:17" s="55" customFormat="1" ht="20.25" customHeight="1" x14ac:dyDescent="0.2">
      <c r="A719" s="56">
        <v>65654</v>
      </c>
      <c r="B719" s="57">
        <f t="shared" si="71"/>
        <v>0</v>
      </c>
      <c r="C719" s="150"/>
      <c r="D719" s="58">
        <f t="shared" si="72"/>
        <v>0</v>
      </c>
      <c r="E719" s="59">
        <f t="shared" si="70"/>
        <v>0</v>
      </c>
      <c r="F719" s="58">
        <f t="shared" si="73"/>
        <v>0</v>
      </c>
      <c r="G719" s="60">
        <f>IF(AND(C719&lt;&gt;"",SUM(G$32:G718)&lt;E$23),$E$23/$E$28,0)</f>
        <v>0</v>
      </c>
      <c r="H719" s="58">
        <f t="shared" si="74"/>
        <v>0</v>
      </c>
      <c r="I719" s="58">
        <f t="shared" si="76"/>
        <v>0</v>
      </c>
      <c r="J719" s="92" t="str">
        <f t="shared" si="75"/>
        <v>2079–2080</v>
      </c>
      <c r="K719" s="92"/>
      <c r="L719" s="103"/>
      <c r="M719" s="92"/>
      <c r="N719" s="101"/>
      <c r="O719" s="93"/>
      <c r="Q719" s="61"/>
    </row>
    <row r="720" spans="1:17" s="55" customFormat="1" ht="20.25" customHeight="1" x14ac:dyDescent="0.2">
      <c r="A720" s="56">
        <v>65685</v>
      </c>
      <c r="B720" s="57">
        <f t="shared" si="71"/>
        <v>0</v>
      </c>
      <c r="C720" s="150"/>
      <c r="D720" s="58">
        <f t="shared" si="72"/>
        <v>0</v>
      </c>
      <c r="E720" s="59">
        <f t="shared" si="70"/>
        <v>0</v>
      </c>
      <c r="F720" s="58">
        <f t="shared" si="73"/>
        <v>0</v>
      </c>
      <c r="G720" s="60">
        <f>IF(AND(C720&lt;&gt;"",SUM(G$32:G719)&lt;E$23),$E$23/$E$28,0)</f>
        <v>0</v>
      </c>
      <c r="H720" s="58">
        <f t="shared" si="74"/>
        <v>0</v>
      </c>
      <c r="I720" s="58">
        <f t="shared" si="76"/>
        <v>0</v>
      </c>
      <c r="J720" s="92" t="str">
        <f t="shared" si="75"/>
        <v>2079–2080</v>
      </c>
      <c r="K720" s="92"/>
      <c r="L720" s="103"/>
      <c r="M720" s="92"/>
      <c r="N720" s="101"/>
      <c r="O720" s="93"/>
      <c r="Q720" s="61"/>
    </row>
    <row r="721" spans="1:17" s="55" customFormat="1" ht="20.25" customHeight="1" x14ac:dyDescent="0.2">
      <c r="A721" s="56">
        <v>65715</v>
      </c>
      <c r="B721" s="57">
        <f t="shared" si="71"/>
        <v>0</v>
      </c>
      <c r="C721" s="150"/>
      <c r="D721" s="58">
        <f t="shared" si="72"/>
        <v>0</v>
      </c>
      <c r="E721" s="59">
        <f t="shared" si="70"/>
        <v>0</v>
      </c>
      <c r="F721" s="58">
        <f t="shared" si="73"/>
        <v>0</v>
      </c>
      <c r="G721" s="60">
        <f>IF(AND(C721&lt;&gt;"",SUM(G$32:G720)&lt;E$23),$E$23/$E$28,0)</f>
        <v>0</v>
      </c>
      <c r="H721" s="58">
        <f t="shared" si="74"/>
        <v>0</v>
      </c>
      <c r="I721" s="58">
        <f t="shared" si="76"/>
        <v>0</v>
      </c>
      <c r="J721" s="92" t="str">
        <f t="shared" si="75"/>
        <v>2079–2080</v>
      </c>
      <c r="K721" s="92"/>
      <c r="L721" s="103"/>
      <c r="M721" s="92"/>
      <c r="N721" s="101"/>
      <c r="O721" s="93"/>
      <c r="Q721" s="61"/>
    </row>
    <row r="722" spans="1:17" s="55" customFormat="1" ht="20.25" customHeight="1" x14ac:dyDescent="0.2">
      <c r="A722" s="56">
        <v>65746</v>
      </c>
      <c r="B722" s="57">
        <f t="shared" si="71"/>
        <v>0</v>
      </c>
      <c r="C722" s="150"/>
      <c r="D722" s="58">
        <f t="shared" si="72"/>
        <v>0</v>
      </c>
      <c r="E722" s="59">
        <f t="shared" si="70"/>
        <v>0</v>
      </c>
      <c r="F722" s="58">
        <f t="shared" si="73"/>
        <v>0</v>
      </c>
      <c r="G722" s="60">
        <f>IF(AND(C722&lt;&gt;"",SUM(G$32:G721)&lt;E$23),$E$23/$E$28,0)</f>
        <v>0</v>
      </c>
      <c r="H722" s="58">
        <f t="shared" si="74"/>
        <v>0</v>
      </c>
      <c r="I722" s="58">
        <f t="shared" si="76"/>
        <v>0</v>
      </c>
      <c r="J722" s="92" t="str">
        <f t="shared" si="75"/>
        <v>2079–2080</v>
      </c>
      <c r="K722" s="92"/>
      <c r="L722" s="103"/>
      <c r="M722" s="92"/>
      <c r="N722" s="101"/>
      <c r="O722" s="93"/>
      <c r="Q722" s="61"/>
    </row>
    <row r="723" spans="1:17" s="55" customFormat="1" ht="20.25" customHeight="1" x14ac:dyDescent="0.2">
      <c r="A723" s="56">
        <v>65777</v>
      </c>
      <c r="B723" s="57">
        <f t="shared" si="71"/>
        <v>0</v>
      </c>
      <c r="C723" s="150"/>
      <c r="D723" s="58">
        <f t="shared" si="72"/>
        <v>0</v>
      </c>
      <c r="E723" s="59">
        <f t="shared" si="70"/>
        <v>0</v>
      </c>
      <c r="F723" s="58">
        <f t="shared" si="73"/>
        <v>0</v>
      </c>
      <c r="G723" s="60">
        <f>IF(AND(C723&lt;&gt;"",SUM(G$32:G722)&lt;E$23),$E$23/$E$28,0)</f>
        <v>0</v>
      </c>
      <c r="H723" s="58">
        <f t="shared" si="74"/>
        <v>0</v>
      </c>
      <c r="I723" s="58">
        <f t="shared" si="76"/>
        <v>0</v>
      </c>
      <c r="J723" s="92" t="str">
        <f t="shared" si="75"/>
        <v>2079–2080</v>
      </c>
      <c r="K723" s="92"/>
      <c r="L723" s="103"/>
      <c r="M723" s="92"/>
      <c r="N723" s="101"/>
      <c r="O723" s="93"/>
      <c r="Q723" s="61"/>
    </row>
    <row r="724" spans="1:17" s="55" customFormat="1" ht="20.25" customHeight="1" x14ac:dyDescent="0.2">
      <c r="A724" s="56">
        <v>65806</v>
      </c>
      <c r="B724" s="57">
        <f t="shared" si="71"/>
        <v>0</v>
      </c>
      <c r="C724" s="150"/>
      <c r="D724" s="58">
        <f t="shared" si="72"/>
        <v>0</v>
      </c>
      <c r="E724" s="59">
        <f t="shared" si="70"/>
        <v>0</v>
      </c>
      <c r="F724" s="58">
        <f t="shared" si="73"/>
        <v>0</v>
      </c>
      <c r="G724" s="60">
        <f>IF(AND(C724&lt;&gt;"",SUM(G$32:G723)&lt;E$23),$E$23/$E$28,0)</f>
        <v>0</v>
      </c>
      <c r="H724" s="58">
        <f t="shared" si="74"/>
        <v>0</v>
      </c>
      <c r="I724" s="58">
        <f t="shared" si="76"/>
        <v>0</v>
      </c>
      <c r="J724" s="92" t="str">
        <f t="shared" si="75"/>
        <v>2079–2080</v>
      </c>
      <c r="K724" s="92"/>
      <c r="L724" s="103"/>
      <c r="M724" s="92"/>
      <c r="N724" s="101"/>
      <c r="O724" s="93"/>
      <c r="Q724" s="61"/>
    </row>
    <row r="725" spans="1:17" s="55" customFormat="1" ht="20.25" customHeight="1" x14ac:dyDescent="0.2">
      <c r="A725" s="56">
        <v>65837</v>
      </c>
      <c r="B725" s="57">
        <f t="shared" si="71"/>
        <v>0</v>
      </c>
      <c r="C725" s="150"/>
      <c r="D725" s="58">
        <f t="shared" si="72"/>
        <v>0</v>
      </c>
      <c r="E725" s="59">
        <f t="shared" si="70"/>
        <v>0</v>
      </c>
      <c r="F725" s="58">
        <f t="shared" si="73"/>
        <v>0</v>
      </c>
      <c r="G725" s="60">
        <f>IF(AND(C725&lt;&gt;"",SUM(G$32:G724)&lt;E$23),$E$23/$E$28,0)</f>
        <v>0</v>
      </c>
      <c r="H725" s="58">
        <f t="shared" si="74"/>
        <v>0</v>
      </c>
      <c r="I725" s="58">
        <f t="shared" si="76"/>
        <v>0</v>
      </c>
      <c r="J725" s="92" t="str">
        <f t="shared" si="75"/>
        <v>2079–2080</v>
      </c>
      <c r="K725" s="92"/>
      <c r="L725" s="103"/>
      <c r="M725" s="92"/>
      <c r="N725" s="101"/>
      <c r="O725" s="93"/>
      <c r="Q725" s="61"/>
    </row>
    <row r="726" spans="1:17" s="55" customFormat="1" ht="20.25" customHeight="1" x14ac:dyDescent="0.2">
      <c r="A726" s="56">
        <v>65867</v>
      </c>
      <c r="B726" s="57">
        <f t="shared" si="71"/>
        <v>0</v>
      </c>
      <c r="C726" s="150"/>
      <c r="D726" s="58">
        <f t="shared" si="72"/>
        <v>0</v>
      </c>
      <c r="E726" s="59">
        <f t="shared" si="70"/>
        <v>0</v>
      </c>
      <c r="F726" s="58">
        <f t="shared" si="73"/>
        <v>0</v>
      </c>
      <c r="G726" s="60">
        <f>IF(AND(C726&lt;&gt;"",SUM(G$32:G725)&lt;E$23),$E$23/$E$28,0)</f>
        <v>0</v>
      </c>
      <c r="H726" s="58">
        <f t="shared" si="74"/>
        <v>0</v>
      </c>
      <c r="I726" s="58">
        <f t="shared" si="76"/>
        <v>0</v>
      </c>
      <c r="J726" s="92" t="str">
        <f t="shared" si="75"/>
        <v>2079–2080</v>
      </c>
      <c r="K726" s="92"/>
      <c r="L726" s="103"/>
      <c r="M726" s="92"/>
      <c r="N726" s="101"/>
      <c r="O726" s="93"/>
      <c r="Q726" s="61"/>
    </row>
    <row r="727" spans="1:17" s="55" customFormat="1" ht="20.25" customHeight="1" x14ac:dyDescent="0.2">
      <c r="A727" s="56">
        <v>65898</v>
      </c>
      <c r="B727" s="57">
        <f t="shared" si="71"/>
        <v>0</v>
      </c>
      <c r="C727" s="150"/>
      <c r="D727" s="58">
        <f t="shared" si="72"/>
        <v>0</v>
      </c>
      <c r="E727" s="59">
        <f t="shared" si="70"/>
        <v>0</v>
      </c>
      <c r="F727" s="58">
        <f t="shared" si="73"/>
        <v>0</v>
      </c>
      <c r="G727" s="60">
        <f>IF(AND(C727&lt;&gt;"",SUM(G$32:G726)&lt;E$23),$E$23/$E$28,0)</f>
        <v>0</v>
      </c>
      <c r="H727" s="58">
        <f t="shared" si="74"/>
        <v>0</v>
      </c>
      <c r="I727" s="58">
        <f t="shared" si="76"/>
        <v>0</v>
      </c>
      <c r="J727" s="92" t="str">
        <f t="shared" si="75"/>
        <v>2079–2080</v>
      </c>
      <c r="K727" s="92"/>
      <c r="L727" s="103"/>
      <c r="M727" s="92"/>
      <c r="N727" s="101"/>
      <c r="O727" s="93"/>
      <c r="Q727" s="61"/>
    </row>
    <row r="728" spans="1:17" s="55" customFormat="1" ht="20.25" customHeight="1" x14ac:dyDescent="0.2">
      <c r="A728" s="56">
        <v>65928</v>
      </c>
      <c r="B728" s="57">
        <f t="shared" si="71"/>
        <v>0</v>
      </c>
      <c r="C728" s="150"/>
      <c r="D728" s="58">
        <f t="shared" si="72"/>
        <v>0</v>
      </c>
      <c r="E728" s="59">
        <f t="shared" si="70"/>
        <v>0</v>
      </c>
      <c r="F728" s="58">
        <f t="shared" si="73"/>
        <v>0</v>
      </c>
      <c r="G728" s="60">
        <f>IF(AND(C728&lt;&gt;"",SUM(G$32:G727)&lt;E$23),$E$23/$E$28,0)</f>
        <v>0</v>
      </c>
      <c r="H728" s="58">
        <f t="shared" si="74"/>
        <v>0</v>
      </c>
      <c r="I728" s="58">
        <f t="shared" si="76"/>
        <v>0</v>
      </c>
      <c r="J728" s="92" t="str">
        <f t="shared" si="75"/>
        <v>2080–2081</v>
      </c>
      <c r="K728" s="92"/>
      <c r="L728" s="103"/>
      <c r="M728" s="92"/>
      <c r="N728" s="101"/>
      <c r="O728" s="93"/>
      <c r="Q728" s="61"/>
    </row>
    <row r="729" spans="1:17" s="55" customFormat="1" ht="20.25" customHeight="1" x14ac:dyDescent="0.2">
      <c r="A729" s="56">
        <v>65959</v>
      </c>
      <c r="B729" s="57">
        <f t="shared" si="71"/>
        <v>0</v>
      </c>
      <c r="C729" s="150"/>
      <c r="D729" s="58">
        <f t="shared" si="72"/>
        <v>0</v>
      </c>
      <c r="E729" s="59">
        <f t="shared" si="70"/>
        <v>0</v>
      </c>
      <c r="F729" s="58">
        <f t="shared" si="73"/>
        <v>0</v>
      </c>
      <c r="G729" s="60">
        <f>IF(AND(C729&lt;&gt;"",SUM(G$32:G728)&lt;E$23),$E$23/$E$28,0)</f>
        <v>0</v>
      </c>
      <c r="H729" s="58">
        <f t="shared" si="74"/>
        <v>0</v>
      </c>
      <c r="I729" s="58">
        <f t="shared" si="76"/>
        <v>0</v>
      </c>
      <c r="J729" s="92" t="str">
        <f t="shared" si="75"/>
        <v>2080–2081</v>
      </c>
      <c r="K729" s="92"/>
      <c r="L729" s="103"/>
      <c r="M729" s="92"/>
      <c r="N729" s="101"/>
      <c r="O729" s="93"/>
      <c r="Q729" s="61"/>
    </row>
    <row r="730" spans="1:17" s="55" customFormat="1" ht="20.25" customHeight="1" x14ac:dyDescent="0.2">
      <c r="A730" s="56">
        <v>65990</v>
      </c>
      <c r="B730" s="57">
        <f t="shared" si="71"/>
        <v>0</v>
      </c>
      <c r="C730" s="150"/>
      <c r="D730" s="58">
        <f t="shared" si="72"/>
        <v>0</v>
      </c>
      <c r="E730" s="59">
        <f t="shared" si="70"/>
        <v>0</v>
      </c>
      <c r="F730" s="58">
        <f t="shared" si="73"/>
        <v>0</v>
      </c>
      <c r="G730" s="60">
        <f>IF(AND(C730&lt;&gt;"",SUM(G$32:G729)&lt;E$23),$E$23/$E$28,0)</f>
        <v>0</v>
      </c>
      <c r="H730" s="58">
        <f t="shared" si="74"/>
        <v>0</v>
      </c>
      <c r="I730" s="58">
        <f t="shared" si="76"/>
        <v>0</v>
      </c>
      <c r="J730" s="92" t="str">
        <f t="shared" si="75"/>
        <v>2080–2081</v>
      </c>
      <c r="K730" s="92"/>
      <c r="L730" s="103"/>
      <c r="M730" s="92"/>
      <c r="N730" s="101"/>
      <c r="O730" s="93"/>
      <c r="Q730" s="61"/>
    </row>
    <row r="731" spans="1:17" s="55" customFormat="1" ht="20.25" customHeight="1" x14ac:dyDescent="0.2">
      <c r="A731" s="56">
        <v>66020</v>
      </c>
      <c r="B731" s="57">
        <f t="shared" si="71"/>
        <v>0</v>
      </c>
      <c r="C731" s="150"/>
      <c r="D731" s="58">
        <f t="shared" si="72"/>
        <v>0</v>
      </c>
      <c r="E731" s="59">
        <f t="shared" si="70"/>
        <v>0</v>
      </c>
      <c r="F731" s="58">
        <f t="shared" si="73"/>
        <v>0</v>
      </c>
      <c r="G731" s="60">
        <f>IF(AND(C731&lt;&gt;"",SUM(G$32:G730)&lt;E$23),$E$23/$E$28,0)</f>
        <v>0</v>
      </c>
      <c r="H731" s="58">
        <f t="shared" si="74"/>
        <v>0</v>
      </c>
      <c r="I731" s="58">
        <f t="shared" si="76"/>
        <v>0</v>
      </c>
      <c r="J731" s="92" t="str">
        <f t="shared" si="75"/>
        <v>2080–2081</v>
      </c>
      <c r="K731" s="92"/>
      <c r="L731" s="103"/>
      <c r="M731" s="92"/>
      <c r="N731" s="101"/>
      <c r="O731" s="93"/>
      <c r="Q731" s="61"/>
    </row>
    <row r="732" spans="1:17" s="55" customFormat="1" ht="20.25" customHeight="1" x14ac:dyDescent="0.2">
      <c r="A732" s="56">
        <v>66051</v>
      </c>
      <c r="B732" s="57">
        <f t="shared" si="71"/>
        <v>0</v>
      </c>
      <c r="C732" s="150"/>
      <c r="D732" s="58">
        <f t="shared" si="72"/>
        <v>0</v>
      </c>
      <c r="E732" s="59">
        <f t="shared" si="70"/>
        <v>0</v>
      </c>
      <c r="F732" s="58">
        <f t="shared" si="73"/>
        <v>0</v>
      </c>
      <c r="G732" s="60">
        <f>IF(AND(C732&lt;&gt;"",SUM(G$32:G731)&lt;E$23),$E$23/$E$28,0)</f>
        <v>0</v>
      </c>
      <c r="H732" s="58">
        <f t="shared" si="74"/>
        <v>0</v>
      </c>
      <c r="I732" s="58">
        <f t="shared" si="76"/>
        <v>0</v>
      </c>
      <c r="J732" s="92" t="str">
        <f t="shared" si="75"/>
        <v>2080–2081</v>
      </c>
      <c r="K732" s="92"/>
      <c r="L732" s="103"/>
      <c r="M732" s="92"/>
      <c r="N732" s="101"/>
      <c r="O732" s="93"/>
      <c r="Q732" s="61"/>
    </row>
    <row r="733" spans="1:17" s="55" customFormat="1" ht="20.25" customHeight="1" x14ac:dyDescent="0.2">
      <c r="A733" s="56">
        <v>66081</v>
      </c>
      <c r="B733" s="57">
        <f t="shared" si="71"/>
        <v>0</v>
      </c>
      <c r="C733" s="150"/>
      <c r="D733" s="58">
        <f t="shared" si="72"/>
        <v>0</v>
      </c>
      <c r="E733" s="59">
        <f t="shared" si="70"/>
        <v>0</v>
      </c>
      <c r="F733" s="58">
        <f t="shared" si="73"/>
        <v>0</v>
      </c>
      <c r="G733" s="60">
        <f>IF(AND(C733&lt;&gt;"",SUM(G$32:G732)&lt;E$23),$E$23/$E$28,0)</f>
        <v>0</v>
      </c>
      <c r="H733" s="58">
        <f t="shared" si="74"/>
        <v>0</v>
      </c>
      <c r="I733" s="58">
        <f t="shared" si="76"/>
        <v>0</v>
      </c>
      <c r="J733" s="92" t="str">
        <f t="shared" si="75"/>
        <v>2080–2081</v>
      </c>
      <c r="K733" s="92"/>
      <c r="L733" s="103"/>
      <c r="M733" s="92"/>
      <c r="N733" s="101"/>
      <c r="O733" s="93"/>
      <c r="Q733" s="61"/>
    </row>
    <row r="734" spans="1:17" s="55" customFormat="1" ht="20.25" customHeight="1" x14ac:dyDescent="0.2">
      <c r="A734" s="56">
        <v>66112</v>
      </c>
      <c r="B734" s="57">
        <f t="shared" si="71"/>
        <v>0</v>
      </c>
      <c r="C734" s="150"/>
      <c r="D734" s="58">
        <f t="shared" si="72"/>
        <v>0</v>
      </c>
      <c r="E734" s="59">
        <f t="shared" si="70"/>
        <v>0</v>
      </c>
      <c r="F734" s="58">
        <f t="shared" si="73"/>
        <v>0</v>
      </c>
      <c r="G734" s="60">
        <f>IF(AND(C734&lt;&gt;"",SUM(G$32:G733)&lt;E$23),$E$23/$E$28,0)</f>
        <v>0</v>
      </c>
      <c r="H734" s="58">
        <f t="shared" si="74"/>
        <v>0</v>
      </c>
      <c r="I734" s="58">
        <f t="shared" si="76"/>
        <v>0</v>
      </c>
      <c r="J734" s="92" t="str">
        <f t="shared" si="75"/>
        <v>2080–2081</v>
      </c>
      <c r="K734" s="92"/>
      <c r="L734" s="103"/>
      <c r="M734" s="92"/>
      <c r="N734" s="101"/>
      <c r="O734" s="93"/>
      <c r="Q734" s="61"/>
    </row>
    <row r="735" spans="1:17" s="55" customFormat="1" ht="20.25" customHeight="1" x14ac:dyDescent="0.2">
      <c r="A735" s="56">
        <v>66143</v>
      </c>
      <c r="B735" s="57">
        <f t="shared" si="71"/>
        <v>0</v>
      </c>
      <c r="C735" s="150"/>
      <c r="D735" s="58">
        <f t="shared" si="72"/>
        <v>0</v>
      </c>
      <c r="E735" s="59">
        <f t="shared" si="70"/>
        <v>0</v>
      </c>
      <c r="F735" s="58">
        <f t="shared" si="73"/>
        <v>0</v>
      </c>
      <c r="G735" s="60">
        <f>IF(AND(C735&lt;&gt;"",SUM(G$32:G734)&lt;E$23),$E$23/$E$28,0)</f>
        <v>0</v>
      </c>
      <c r="H735" s="58">
        <f t="shared" si="74"/>
        <v>0</v>
      </c>
      <c r="I735" s="58">
        <f t="shared" si="76"/>
        <v>0</v>
      </c>
      <c r="J735" s="92" t="str">
        <f t="shared" si="75"/>
        <v>2080–2081</v>
      </c>
      <c r="K735" s="92"/>
      <c r="L735" s="103"/>
      <c r="M735" s="92"/>
      <c r="N735" s="101"/>
      <c r="O735" s="93"/>
      <c r="Q735" s="61"/>
    </row>
    <row r="736" spans="1:17" s="55" customFormat="1" ht="20.25" customHeight="1" x14ac:dyDescent="0.2">
      <c r="A736" s="56">
        <v>66171</v>
      </c>
      <c r="B736" s="57">
        <f t="shared" si="71"/>
        <v>0</v>
      </c>
      <c r="C736" s="150"/>
      <c r="D736" s="58">
        <f t="shared" si="72"/>
        <v>0</v>
      </c>
      <c r="E736" s="59">
        <f t="shared" ref="E736:E799" si="77">C736-D736</f>
        <v>0</v>
      </c>
      <c r="F736" s="58">
        <f t="shared" si="73"/>
        <v>0</v>
      </c>
      <c r="G736" s="60">
        <f>IF(AND(C736&lt;&gt;"",SUM(G$32:G735)&lt;E$23),$E$23/$E$28,0)</f>
        <v>0</v>
      </c>
      <c r="H736" s="58">
        <f t="shared" si="74"/>
        <v>0</v>
      </c>
      <c r="I736" s="58">
        <f t="shared" si="76"/>
        <v>0</v>
      </c>
      <c r="J736" s="92" t="str">
        <f t="shared" si="75"/>
        <v>2080–2081</v>
      </c>
      <c r="K736" s="92"/>
      <c r="L736" s="103"/>
      <c r="M736" s="92"/>
      <c r="N736" s="101"/>
      <c r="O736" s="93"/>
      <c r="Q736" s="61"/>
    </row>
    <row r="737" spans="1:17" s="55" customFormat="1" ht="20.25" customHeight="1" x14ac:dyDescent="0.2">
      <c r="A737" s="56">
        <v>66202</v>
      </c>
      <c r="B737" s="57">
        <f t="shared" ref="B737:B800" si="78">IF(C737&gt;0,C737*-1,C737)</f>
        <v>0</v>
      </c>
      <c r="C737" s="150"/>
      <c r="D737" s="58">
        <f t="shared" ref="D737:D800" si="79">IF(C737="",0,IF($E$14="Beginning",IF(C736&lt;&gt;"",$F736*$E$7/12,0),IF(C736&lt;&gt;"",$F736*$E$7/12,$E$21*$E$7/12)))</f>
        <v>0</v>
      </c>
      <c r="E737" s="59">
        <f t="shared" si="77"/>
        <v>0</v>
      </c>
      <c r="F737" s="58">
        <f t="shared" ref="F737:F800" si="80">IF(C737="",0,IF(C736="",$E$21-E737,IF(C737&lt;&gt;"",F736-E737)))</f>
        <v>0</v>
      </c>
      <c r="G737" s="60">
        <f>IF(AND(C737&lt;&gt;"",SUM(G$32:G736)&lt;E$23),$E$23/$E$28,0)</f>
        <v>0</v>
      </c>
      <c r="H737" s="58">
        <f t="shared" ref="H737:H800" si="81">IF(C737&lt;&gt;"",G737+H736,0)</f>
        <v>0</v>
      </c>
      <c r="I737" s="58">
        <f t="shared" si="76"/>
        <v>0</v>
      </c>
      <c r="J737" s="92" t="str">
        <f t="shared" ref="J737:J800" si="82">IF(OR(MONTH(A737)=1,MONTH(A737)=2,MONTH(A737)=3,MONTH(A737)=4,MONTH(A737)=5,MONTH(A737)=6),YEAR(A737)-1&amp;"–"&amp;YEAR(A737),YEAR(A737)&amp;"–"&amp;YEAR(A737)+1)</f>
        <v>2080–2081</v>
      </c>
      <c r="K737" s="92"/>
      <c r="L737" s="103"/>
      <c r="M737" s="92"/>
      <c r="N737" s="101"/>
      <c r="O737" s="93"/>
      <c r="Q737" s="61"/>
    </row>
    <row r="738" spans="1:17" s="55" customFormat="1" ht="20.25" customHeight="1" x14ac:dyDescent="0.2">
      <c r="A738" s="56">
        <v>66232</v>
      </c>
      <c r="B738" s="57">
        <f t="shared" si="78"/>
        <v>0</v>
      </c>
      <c r="C738" s="150"/>
      <c r="D738" s="58">
        <f t="shared" si="79"/>
        <v>0</v>
      </c>
      <c r="E738" s="59">
        <f t="shared" si="77"/>
        <v>0</v>
      </c>
      <c r="F738" s="58">
        <f t="shared" si="80"/>
        <v>0</v>
      </c>
      <c r="G738" s="60">
        <f>IF(AND(C738&lt;&gt;"",SUM(G$32:G737)&lt;E$23),$E$23/$E$28,0)</f>
        <v>0</v>
      </c>
      <c r="H738" s="58">
        <f t="shared" si="81"/>
        <v>0</v>
      </c>
      <c r="I738" s="58">
        <f t="shared" si="76"/>
        <v>0</v>
      </c>
      <c r="J738" s="92" t="str">
        <f t="shared" si="82"/>
        <v>2080–2081</v>
      </c>
      <c r="K738" s="92"/>
      <c r="L738" s="103"/>
      <c r="M738" s="92"/>
      <c r="N738" s="101"/>
      <c r="O738" s="93"/>
      <c r="Q738" s="61"/>
    </row>
    <row r="739" spans="1:17" s="55" customFormat="1" ht="20.25" customHeight="1" x14ac:dyDescent="0.2">
      <c r="A739" s="56">
        <v>66263</v>
      </c>
      <c r="B739" s="57">
        <f t="shared" si="78"/>
        <v>0</v>
      </c>
      <c r="C739" s="150"/>
      <c r="D739" s="58">
        <f t="shared" si="79"/>
        <v>0</v>
      </c>
      <c r="E739" s="59">
        <f t="shared" si="77"/>
        <v>0</v>
      </c>
      <c r="F739" s="58">
        <f t="shared" si="80"/>
        <v>0</v>
      </c>
      <c r="G739" s="60">
        <f>IF(AND(C739&lt;&gt;"",SUM(G$32:G738)&lt;E$23),$E$23/$E$28,0)</f>
        <v>0</v>
      </c>
      <c r="H739" s="58">
        <f t="shared" si="81"/>
        <v>0</v>
      </c>
      <c r="I739" s="58">
        <f t="shared" ref="I739:I802" si="83">IF(C739&lt;&gt;"",$E$23-H739,0)</f>
        <v>0</v>
      </c>
      <c r="J739" s="92" t="str">
        <f t="shared" si="82"/>
        <v>2080–2081</v>
      </c>
      <c r="K739" s="92"/>
      <c r="L739" s="103"/>
      <c r="M739" s="92"/>
      <c r="N739" s="101"/>
      <c r="O739" s="93"/>
      <c r="Q739" s="61"/>
    </row>
    <row r="740" spans="1:17" s="55" customFormat="1" ht="20.25" customHeight="1" x14ac:dyDescent="0.2">
      <c r="A740" s="56">
        <v>66293</v>
      </c>
      <c r="B740" s="57">
        <f t="shared" si="78"/>
        <v>0</v>
      </c>
      <c r="C740" s="150"/>
      <c r="D740" s="58">
        <f t="shared" si="79"/>
        <v>0</v>
      </c>
      <c r="E740" s="59">
        <f t="shared" si="77"/>
        <v>0</v>
      </c>
      <c r="F740" s="58">
        <f t="shared" si="80"/>
        <v>0</v>
      </c>
      <c r="G740" s="60">
        <f>IF(AND(C740&lt;&gt;"",SUM(G$32:G739)&lt;E$23),$E$23/$E$28,0)</f>
        <v>0</v>
      </c>
      <c r="H740" s="58">
        <f t="shared" si="81"/>
        <v>0</v>
      </c>
      <c r="I740" s="58">
        <f t="shared" si="83"/>
        <v>0</v>
      </c>
      <c r="J740" s="92" t="str">
        <f t="shared" si="82"/>
        <v>2081–2082</v>
      </c>
      <c r="K740" s="92"/>
      <c r="L740" s="103"/>
      <c r="M740" s="92"/>
      <c r="N740" s="101"/>
      <c r="O740" s="93"/>
      <c r="Q740" s="61"/>
    </row>
    <row r="741" spans="1:17" s="55" customFormat="1" ht="20.25" customHeight="1" x14ac:dyDescent="0.2">
      <c r="A741" s="56">
        <v>66324</v>
      </c>
      <c r="B741" s="57">
        <f t="shared" si="78"/>
        <v>0</v>
      </c>
      <c r="C741" s="150"/>
      <c r="D741" s="58">
        <f t="shared" si="79"/>
        <v>0</v>
      </c>
      <c r="E741" s="59">
        <f t="shared" si="77"/>
        <v>0</v>
      </c>
      <c r="F741" s="58">
        <f t="shared" si="80"/>
        <v>0</v>
      </c>
      <c r="G741" s="60">
        <f>IF(AND(C741&lt;&gt;"",SUM(G$32:G740)&lt;E$23),$E$23/$E$28,0)</f>
        <v>0</v>
      </c>
      <c r="H741" s="58">
        <f t="shared" si="81"/>
        <v>0</v>
      </c>
      <c r="I741" s="58">
        <f t="shared" si="83"/>
        <v>0</v>
      </c>
      <c r="J741" s="92" t="str">
        <f t="shared" si="82"/>
        <v>2081–2082</v>
      </c>
      <c r="K741" s="92"/>
      <c r="L741" s="103"/>
      <c r="M741" s="92"/>
      <c r="N741" s="101"/>
      <c r="O741" s="93"/>
      <c r="Q741" s="61"/>
    </row>
    <row r="742" spans="1:17" s="55" customFormat="1" ht="20.25" customHeight="1" x14ac:dyDescent="0.2">
      <c r="A742" s="56">
        <v>66355</v>
      </c>
      <c r="B742" s="57">
        <f t="shared" si="78"/>
        <v>0</v>
      </c>
      <c r="C742" s="150"/>
      <c r="D742" s="58">
        <f t="shared" si="79"/>
        <v>0</v>
      </c>
      <c r="E742" s="59">
        <f t="shared" si="77"/>
        <v>0</v>
      </c>
      <c r="F742" s="58">
        <f t="shared" si="80"/>
        <v>0</v>
      </c>
      <c r="G742" s="60">
        <f>IF(AND(C742&lt;&gt;"",SUM(G$32:G741)&lt;E$23),$E$23/$E$28,0)</f>
        <v>0</v>
      </c>
      <c r="H742" s="58">
        <f t="shared" si="81"/>
        <v>0</v>
      </c>
      <c r="I742" s="58">
        <f t="shared" si="83"/>
        <v>0</v>
      </c>
      <c r="J742" s="92" t="str">
        <f t="shared" si="82"/>
        <v>2081–2082</v>
      </c>
      <c r="K742" s="92"/>
      <c r="L742" s="103"/>
      <c r="M742" s="92"/>
      <c r="N742" s="101"/>
      <c r="O742" s="93"/>
      <c r="Q742" s="61"/>
    </row>
    <row r="743" spans="1:17" s="55" customFormat="1" ht="20.25" customHeight="1" x14ac:dyDescent="0.2">
      <c r="A743" s="56">
        <v>66385</v>
      </c>
      <c r="B743" s="57">
        <f t="shared" si="78"/>
        <v>0</v>
      </c>
      <c r="C743" s="150"/>
      <c r="D743" s="58">
        <f t="shared" si="79"/>
        <v>0</v>
      </c>
      <c r="E743" s="59">
        <f t="shared" si="77"/>
        <v>0</v>
      </c>
      <c r="F743" s="58">
        <f t="shared" si="80"/>
        <v>0</v>
      </c>
      <c r="G743" s="60">
        <f>IF(AND(C743&lt;&gt;"",SUM(G$32:G742)&lt;E$23),$E$23/$E$28,0)</f>
        <v>0</v>
      </c>
      <c r="H743" s="58">
        <f t="shared" si="81"/>
        <v>0</v>
      </c>
      <c r="I743" s="58">
        <f t="shared" si="83"/>
        <v>0</v>
      </c>
      <c r="J743" s="92" t="str">
        <f t="shared" si="82"/>
        <v>2081–2082</v>
      </c>
      <c r="K743" s="92"/>
      <c r="L743" s="103"/>
      <c r="M743" s="92"/>
      <c r="N743" s="101"/>
      <c r="O743" s="93"/>
      <c r="Q743" s="61"/>
    </row>
    <row r="744" spans="1:17" s="55" customFormat="1" ht="20.25" customHeight="1" x14ac:dyDescent="0.2">
      <c r="A744" s="56">
        <v>66416</v>
      </c>
      <c r="B744" s="57">
        <f t="shared" si="78"/>
        <v>0</v>
      </c>
      <c r="C744" s="150"/>
      <c r="D744" s="58">
        <f t="shared" si="79"/>
        <v>0</v>
      </c>
      <c r="E744" s="59">
        <f t="shared" si="77"/>
        <v>0</v>
      </c>
      <c r="F744" s="58">
        <f t="shared" si="80"/>
        <v>0</v>
      </c>
      <c r="G744" s="60">
        <f>IF(AND(C744&lt;&gt;"",SUM(G$32:G743)&lt;E$23),$E$23/$E$28,0)</f>
        <v>0</v>
      </c>
      <c r="H744" s="58">
        <f t="shared" si="81"/>
        <v>0</v>
      </c>
      <c r="I744" s="58">
        <f t="shared" si="83"/>
        <v>0</v>
      </c>
      <c r="J744" s="92" t="str">
        <f t="shared" si="82"/>
        <v>2081–2082</v>
      </c>
      <c r="K744" s="92"/>
      <c r="L744" s="103"/>
      <c r="M744" s="92"/>
      <c r="N744" s="101"/>
      <c r="O744" s="93"/>
      <c r="Q744" s="61"/>
    </row>
    <row r="745" spans="1:17" s="55" customFormat="1" ht="20.25" customHeight="1" x14ac:dyDescent="0.2">
      <c r="A745" s="56">
        <v>66446</v>
      </c>
      <c r="B745" s="57">
        <f t="shared" si="78"/>
        <v>0</v>
      </c>
      <c r="C745" s="150"/>
      <c r="D745" s="58">
        <f t="shared" si="79"/>
        <v>0</v>
      </c>
      <c r="E745" s="59">
        <f t="shared" si="77"/>
        <v>0</v>
      </c>
      <c r="F745" s="58">
        <f t="shared" si="80"/>
        <v>0</v>
      </c>
      <c r="G745" s="60">
        <f>IF(AND(C745&lt;&gt;"",SUM(G$32:G744)&lt;E$23),$E$23/$E$28,0)</f>
        <v>0</v>
      </c>
      <c r="H745" s="58">
        <f t="shared" si="81"/>
        <v>0</v>
      </c>
      <c r="I745" s="58">
        <f t="shared" si="83"/>
        <v>0</v>
      </c>
      <c r="J745" s="92" t="str">
        <f t="shared" si="82"/>
        <v>2081–2082</v>
      </c>
      <c r="K745" s="92"/>
      <c r="L745" s="103"/>
      <c r="M745" s="92"/>
      <c r="N745" s="101"/>
      <c r="O745" s="93"/>
      <c r="Q745" s="61"/>
    </row>
    <row r="746" spans="1:17" s="55" customFormat="1" ht="20.25" customHeight="1" x14ac:dyDescent="0.2">
      <c r="A746" s="56">
        <v>66477</v>
      </c>
      <c r="B746" s="57">
        <f t="shared" si="78"/>
        <v>0</v>
      </c>
      <c r="C746" s="150"/>
      <c r="D746" s="58">
        <f t="shared" si="79"/>
        <v>0</v>
      </c>
      <c r="E746" s="59">
        <f t="shared" si="77"/>
        <v>0</v>
      </c>
      <c r="F746" s="58">
        <f t="shared" si="80"/>
        <v>0</v>
      </c>
      <c r="G746" s="60">
        <f>IF(AND(C746&lt;&gt;"",SUM(G$32:G745)&lt;E$23),$E$23/$E$28,0)</f>
        <v>0</v>
      </c>
      <c r="H746" s="58">
        <f t="shared" si="81"/>
        <v>0</v>
      </c>
      <c r="I746" s="58">
        <f t="shared" si="83"/>
        <v>0</v>
      </c>
      <c r="J746" s="92" t="str">
        <f t="shared" si="82"/>
        <v>2081–2082</v>
      </c>
      <c r="K746" s="92"/>
      <c r="L746" s="103"/>
      <c r="M746" s="92"/>
      <c r="N746" s="101"/>
      <c r="O746" s="93"/>
      <c r="Q746" s="61"/>
    </row>
    <row r="747" spans="1:17" s="55" customFormat="1" ht="20.25" customHeight="1" x14ac:dyDescent="0.2">
      <c r="A747" s="56">
        <v>66508</v>
      </c>
      <c r="B747" s="57">
        <f t="shared" si="78"/>
        <v>0</v>
      </c>
      <c r="C747" s="150"/>
      <c r="D747" s="58">
        <f t="shared" si="79"/>
        <v>0</v>
      </c>
      <c r="E747" s="59">
        <f t="shared" si="77"/>
        <v>0</v>
      </c>
      <c r="F747" s="58">
        <f t="shared" si="80"/>
        <v>0</v>
      </c>
      <c r="G747" s="60">
        <f>IF(AND(C747&lt;&gt;"",SUM(G$32:G746)&lt;E$23),$E$23/$E$28,0)</f>
        <v>0</v>
      </c>
      <c r="H747" s="58">
        <f t="shared" si="81"/>
        <v>0</v>
      </c>
      <c r="I747" s="58">
        <f t="shared" si="83"/>
        <v>0</v>
      </c>
      <c r="J747" s="92" t="str">
        <f t="shared" si="82"/>
        <v>2081–2082</v>
      </c>
      <c r="K747" s="92"/>
      <c r="L747" s="103"/>
      <c r="M747" s="92"/>
      <c r="N747" s="101"/>
      <c r="O747" s="93"/>
      <c r="Q747" s="61"/>
    </row>
    <row r="748" spans="1:17" s="55" customFormat="1" ht="20.25" customHeight="1" x14ac:dyDescent="0.2">
      <c r="A748" s="56">
        <v>66536</v>
      </c>
      <c r="B748" s="57">
        <f t="shared" si="78"/>
        <v>0</v>
      </c>
      <c r="C748" s="150"/>
      <c r="D748" s="58">
        <f t="shared" si="79"/>
        <v>0</v>
      </c>
      <c r="E748" s="59">
        <f t="shared" si="77"/>
        <v>0</v>
      </c>
      <c r="F748" s="58">
        <f t="shared" si="80"/>
        <v>0</v>
      </c>
      <c r="G748" s="60">
        <f>IF(AND(C748&lt;&gt;"",SUM(G$32:G747)&lt;E$23),$E$23/$E$28,0)</f>
        <v>0</v>
      </c>
      <c r="H748" s="58">
        <f t="shared" si="81"/>
        <v>0</v>
      </c>
      <c r="I748" s="58">
        <f t="shared" si="83"/>
        <v>0</v>
      </c>
      <c r="J748" s="92" t="str">
        <f t="shared" si="82"/>
        <v>2081–2082</v>
      </c>
      <c r="K748" s="92"/>
      <c r="L748" s="103"/>
      <c r="M748" s="92"/>
      <c r="N748" s="101"/>
      <c r="O748" s="93"/>
      <c r="Q748" s="61"/>
    </row>
    <row r="749" spans="1:17" s="55" customFormat="1" ht="20.25" customHeight="1" x14ac:dyDescent="0.2">
      <c r="A749" s="56">
        <v>66567</v>
      </c>
      <c r="B749" s="57">
        <f t="shared" si="78"/>
        <v>0</v>
      </c>
      <c r="C749" s="150"/>
      <c r="D749" s="58">
        <f t="shared" si="79"/>
        <v>0</v>
      </c>
      <c r="E749" s="59">
        <f t="shared" si="77"/>
        <v>0</v>
      </c>
      <c r="F749" s="58">
        <f t="shared" si="80"/>
        <v>0</v>
      </c>
      <c r="G749" s="60">
        <f>IF(AND(C749&lt;&gt;"",SUM(G$32:G748)&lt;E$23),$E$23/$E$28,0)</f>
        <v>0</v>
      </c>
      <c r="H749" s="58">
        <f t="shared" si="81"/>
        <v>0</v>
      </c>
      <c r="I749" s="58">
        <f t="shared" si="83"/>
        <v>0</v>
      </c>
      <c r="J749" s="92" t="str">
        <f t="shared" si="82"/>
        <v>2081–2082</v>
      </c>
      <c r="K749" s="92"/>
      <c r="L749" s="103"/>
      <c r="M749" s="92"/>
      <c r="N749" s="101"/>
      <c r="O749" s="93"/>
      <c r="Q749" s="61"/>
    </row>
    <row r="750" spans="1:17" s="55" customFormat="1" ht="20.25" customHeight="1" x14ac:dyDescent="0.2">
      <c r="A750" s="56">
        <v>66597</v>
      </c>
      <c r="B750" s="57">
        <f t="shared" si="78"/>
        <v>0</v>
      </c>
      <c r="C750" s="150"/>
      <c r="D750" s="58">
        <f t="shared" si="79"/>
        <v>0</v>
      </c>
      <c r="E750" s="59">
        <f t="shared" si="77"/>
        <v>0</v>
      </c>
      <c r="F750" s="58">
        <f t="shared" si="80"/>
        <v>0</v>
      </c>
      <c r="G750" s="60">
        <f>IF(AND(C750&lt;&gt;"",SUM(G$32:G749)&lt;E$23),$E$23/$E$28,0)</f>
        <v>0</v>
      </c>
      <c r="H750" s="58">
        <f t="shared" si="81"/>
        <v>0</v>
      </c>
      <c r="I750" s="58">
        <f t="shared" si="83"/>
        <v>0</v>
      </c>
      <c r="J750" s="92" t="str">
        <f t="shared" si="82"/>
        <v>2081–2082</v>
      </c>
      <c r="K750" s="92"/>
      <c r="L750" s="103"/>
      <c r="M750" s="92"/>
      <c r="N750" s="101"/>
      <c r="O750" s="93"/>
      <c r="Q750" s="61"/>
    </row>
    <row r="751" spans="1:17" s="55" customFormat="1" ht="20.25" customHeight="1" x14ac:dyDescent="0.2">
      <c r="A751" s="56">
        <v>66628</v>
      </c>
      <c r="B751" s="57">
        <f t="shared" si="78"/>
        <v>0</v>
      </c>
      <c r="C751" s="150"/>
      <c r="D751" s="58">
        <f t="shared" si="79"/>
        <v>0</v>
      </c>
      <c r="E751" s="59">
        <f t="shared" si="77"/>
        <v>0</v>
      </c>
      <c r="F751" s="58">
        <f t="shared" si="80"/>
        <v>0</v>
      </c>
      <c r="G751" s="60">
        <f>IF(AND(C751&lt;&gt;"",SUM(G$32:G750)&lt;E$23),$E$23/$E$28,0)</f>
        <v>0</v>
      </c>
      <c r="H751" s="58">
        <f t="shared" si="81"/>
        <v>0</v>
      </c>
      <c r="I751" s="58">
        <f t="shared" si="83"/>
        <v>0</v>
      </c>
      <c r="J751" s="92" t="str">
        <f t="shared" si="82"/>
        <v>2081–2082</v>
      </c>
      <c r="K751" s="92"/>
      <c r="L751" s="103"/>
      <c r="M751" s="92"/>
      <c r="N751" s="101"/>
      <c r="O751" s="93"/>
      <c r="Q751" s="61"/>
    </row>
    <row r="752" spans="1:17" s="55" customFormat="1" ht="20.25" customHeight="1" x14ac:dyDescent="0.2">
      <c r="A752" s="56">
        <v>66658</v>
      </c>
      <c r="B752" s="57">
        <f t="shared" si="78"/>
        <v>0</v>
      </c>
      <c r="C752" s="150"/>
      <c r="D752" s="58">
        <f t="shared" si="79"/>
        <v>0</v>
      </c>
      <c r="E752" s="59">
        <f t="shared" si="77"/>
        <v>0</v>
      </c>
      <c r="F752" s="58">
        <f t="shared" si="80"/>
        <v>0</v>
      </c>
      <c r="G752" s="60">
        <f>IF(AND(C752&lt;&gt;"",SUM(G$32:G751)&lt;E$23),$E$23/$E$28,0)</f>
        <v>0</v>
      </c>
      <c r="H752" s="58">
        <f t="shared" si="81"/>
        <v>0</v>
      </c>
      <c r="I752" s="58">
        <f t="shared" si="83"/>
        <v>0</v>
      </c>
      <c r="J752" s="92" t="str">
        <f t="shared" si="82"/>
        <v>2082–2083</v>
      </c>
      <c r="K752" s="92"/>
      <c r="L752" s="103"/>
      <c r="M752" s="92"/>
      <c r="N752" s="101"/>
      <c r="O752" s="93"/>
      <c r="Q752" s="61"/>
    </row>
    <row r="753" spans="1:17" s="55" customFormat="1" ht="20.25" customHeight="1" x14ac:dyDescent="0.2">
      <c r="A753" s="56">
        <v>66689</v>
      </c>
      <c r="B753" s="57">
        <f t="shared" si="78"/>
        <v>0</v>
      </c>
      <c r="C753" s="150"/>
      <c r="D753" s="58">
        <f t="shared" si="79"/>
        <v>0</v>
      </c>
      <c r="E753" s="59">
        <f t="shared" si="77"/>
        <v>0</v>
      </c>
      <c r="F753" s="58">
        <f t="shared" si="80"/>
        <v>0</v>
      </c>
      <c r="G753" s="60">
        <f>IF(AND(C753&lt;&gt;"",SUM(G$32:G752)&lt;E$23),$E$23/$E$28,0)</f>
        <v>0</v>
      </c>
      <c r="H753" s="58">
        <f t="shared" si="81"/>
        <v>0</v>
      </c>
      <c r="I753" s="58">
        <f t="shared" si="83"/>
        <v>0</v>
      </c>
      <c r="J753" s="92" t="str">
        <f t="shared" si="82"/>
        <v>2082–2083</v>
      </c>
      <c r="K753" s="92"/>
      <c r="L753" s="103"/>
      <c r="M753" s="92"/>
      <c r="N753" s="101"/>
      <c r="O753" s="93"/>
      <c r="Q753" s="61"/>
    </row>
    <row r="754" spans="1:17" s="55" customFormat="1" ht="20.25" customHeight="1" x14ac:dyDescent="0.2">
      <c r="A754" s="56">
        <v>66720</v>
      </c>
      <c r="B754" s="57">
        <f t="shared" si="78"/>
        <v>0</v>
      </c>
      <c r="C754" s="150"/>
      <c r="D754" s="58">
        <f t="shared" si="79"/>
        <v>0</v>
      </c>
      <c r="E754" s="59">
        <f t="shared" si="77"/>
        <v>0</v>
      </c>
      <c r="F754" s="58">
        <f t="shared" si="80"/>
        <v>0</v>
      </c>
      <c r="G754" s="60">
        <f>IF(AND(C754&lt;&gt;"",SUM(G$32:G753)&lt;E$23),$E$23/$E$28,0)</f>
        <v>0</v>
      </c>
      <c r="H754" s="58">
        <f t="shared" si="81"/>
        <v>0</v>
      </c>
      <c r="I754" s="58">
        <f t="shared" si="83"/>
        <v>0</v>
      </c>
      <c r="J754" s="92" t="str">
        <f t="shared" si="82"/>
        <v>2082–2083</v>
      </c>
      <c r="K754" s="92"/>
      <c r="L754" s="103"/>
      <c r="M754" s="92"/>
      <c r="N754" s="101"/>
      <c r="O754" s="93"/>
      <c r="Q754" s="61"/>
    </row>
    <row r="755" spans="1:17" s="55" customFormat="1" ht="20.25" customHeight="1" x14ac:dyDescent="0.2">
      <c r="A755" s="56">
        <v>66750</v>
      </c>
      <c r="B755" s="57">
        <f t="shared" si="78"/>
        <v>0</v>
      </c>
      <c r="C755" s="150"/>
      <c r="D755" s="58">
        <f t="shared" si="79"/>
        <v>0</v>
      </c>
      <c r="E755" s="59">
        <f t="shared" si="77"/>
        <v>0</v>
      </c>
      <c r="F755" s="58">
        <f t="shared" si="80"/>
        <v>0</v>
      </c>
      <c r="G755" s="60">
        <f>IF(AND(C755&lt;&gt;"",SUM(G$32:G754)&lt;E$23),$E$23/$E$28,0)</f>
        <v>0</v>
      </c>
      <c r="H755" s="58">
        <f t="shared" si="81"/>
        <v>0</v>
      </c>
      <c r="I755" s="58">
        <f t="shared" si="83"/>
        <v>0</v>
      </c>
      <c r="J755" s="92" t="str">
        <f t="shared" si="82"/>
        <v>2082–2083</v>
      </c>
      <c r="K755" s="92"/>
      <c r="L755" s="103"/>
      <c r="M755" s="92"/>
      <c r="N755" s="101"/>
      <c r="O755" s="93"/>
      <c r="Q755" s="61"/>
    </row>
    <row r="756" spans="1:17" s="55" customFormat="1" ht="20.25" customHeight="1" x14ac:dyDescent="0.2">
      <c r="A756" s="56">
        <v>66781</v>
      </c>
      <c r="B756" s="57">
        <f t="shared" si="78"/>
        <v>0</v>
      </c>
      <c r="C756" s="150"/>
      <c r="D756" s="58">
        <f t="shared" si="79"/>
        <v>0</v>
      </c>
      <c r="E756" s="59">
        <f t="shared" si="77"/>
        <v>0</v>
      </c>
      <c r="F756" s="58">
        <f t="shared" si="80"/>
        <v>0</v>
      </c>
      <c r="G756" s="60">
        <f>IF(AND(C756&lt;&gt;"",SUM(G$32:G755)&lt;E$23),$E$23/$E$28,0)</f>
        <v>0</v>
      </c>
      <c r="H756" s="58">
        <f t="shared" si="81"/>
        <v>0</v>
      </c>
      <c r="I756" s="58">
        <f t="shared" si="83"/>
        <v>0</v>
      </c>
      <c r="J756" s="92" t="str">
        <f t="shared" si="82"/>
        <v>2082–2083</v>
      </c>
      <c r="K756" s="92"/>
      <c r="L756" s="103"/>
      <c r="M756" s="92"/>
      <c r="N756" s="101"/>
      <c r="O756" s="93"/>
      <c r="Q756" s="61"/>
    </row>
    <row r="757" spans="1:17" s="55" customFormat="1" ht="20.25" customHeight="1" x14ac:dyDescent="0.2">
      <c r="A757" s="56">
        <v>66811</v>
      </c>
      <c r="B757" s="57">
        <f t="shared" si="78"/>
        <v>0</v>
      </c>
      <c r="C757" s="150"/>
      <c r="D757" s="58">
        <f t="shared" si="79"/>
        <v>0</v>
      </c>
      <c r="E757" s="59">
        <f t="shared" si="77"/>
        <v>0</v>
      </c>
      <c r="F757" s="58">
        <f t="shared" si="80"/>
        <v>0</v>
      </c>
      <c r="G757" s="60">
        <f>IF(AND(C757&lt;&gt;"",SUM(G$32:G756)&lt;E$23),$E$23/$E$28,0)</f>
        <v>0</v>
      </c>
      <c r="H757" s="58">
        <f t="shared" si="81"/>
        <v>0</v>
      </c>
      <c r="I757" s="58">
        <f t="shared" si="83"/>
        <v>0</v>
      </c>
      <c r="J757" s="92" t="str">
        <f t="shared" si="82"/>
        <v>2082–2083</v>
      </c>
      <c r="K757" s="92"/>
      <c r="L757" s="103"/>
      <c r="M757" s="92"/>
      <c r="N757" s="101"/>
      <c r="O757" s="93"/>
      <c r="Q757" s="61"/>
    </row>
    <row r="758" spans="1:17" s="55" customFormat="1" ht="20.25" customHeight="1" x14ac:dyDescent="0.2">
      <c r="A758" s="56">
        <v>66842</v>
      </c>
      <c r="B758" s="57">
        <f t="shared" si="78"/>
        <v>0</v>
      </c>
      <c r="C758" s="150"/>
      <c r="D758" s="58">
        <f t="shared" si="79"/>
        <v>0</v>
      </c>
      <c r="E758" s="59">
        <f t="shared" si="77"/>
        <v>0</v>
      </c>
      <c r="F758" s="58">
        <f t="shared" si="80"/>
        <v>0</v>
      </c>
      <c r="G758" s="60">
        <f>IF(AND(C758&lt;&gt;"",SUM(G$32:G757)&lt;E$23),$E$23/$E$28,0)</f>
        <v>0</v>
      </c>
      <c r="H758" s="58">
        <f t="shared" si="81"/>
        <v>0</v>
      </c>
      <c r="I758" s="58">
        <f t="shared" si="83"/>
        <v>0</v>
      </c>
      <c r="J758" s="92" t="str">
        <f t="shared" si="82"/>
        <v>2082–2083</v>
      </c>
      <c r="K758" s="92"/>
      <c r="L758" s="103"/>
      <c r="M758" s="92"/>
      <c r="N758" s="101"/>
      <c r="O758" s="93"/>
      <c r="Q758" s="61"/>
    </row>
    <row r="759" spans="1:17" s="55" customFormat="1" ht="20.25" customHeight="1" x14ac:dyDescent="0.2">
      <c r="A759" s="56">
        <v>66873</v>
      </c>
      <c r="B759" s="57">
        <f t="shared" si="78"/>
        <v>0</v>
      </c>
      <c r="C759" s="150"/>
      <c r="D759" s="58">
        <f t="shared" si="79"/>
        <v>0</v>
      </c>
      <c r="E759" s="59">
        <f t="shared" si="77"/>
        <v>0</v>
      </c>
      <c r="F759" s="58">
        <f t="shared" si="80"/>
        <v>0</v>
      </c>
      <c r="G759" s="60">
        <f>IF(AND(C759&lt;&gt;"",SUM(G$32:G758)&lt;E$23),$E$23/$E$28,0)</f>
        <v>0</v>
      </c>
      <c r="H759" s="58">
        <f t="shared" si="81"/>
        <v>0</v>
      </c>
      <c r="I759" s="58">
        <f t="shared" si="83"/>
        <v>0</v>
      </c>
      <c r="J759" s="92" t="str">
        <f t="shared" si="82"/>
        <v>2082–2083</v>
      </c>
      <c r="K759" s="92"/>
      <c r="L759" s="103"/>
      <c r="M759" s="92"/>
      <c r="N759" s="101"/>
      <c r="O759" s="93"/>
      <c r="Q759" s="61"/>
    </row>
    <row r="760" spans="1:17" s="55" customFormat="1" ht="20.25" customHeight="1" x14ac:dyDescent="0.2">
      <c r="A760" s="56">
        <v>66901</v>
      </c>
      <c r="B760" s="57">
        <f t="shared" si="78"/>
        <v>0</v>
      </c>
      <c r="C760" s="150"/>
      <c r="D760" s="58">
        <f t="shared" si="79"/>
        <v>0</v>
      </c>
      <c r="E760" s="59">
        <f t="shared" si="77"/>
        <v>0</v>
      </c>
      <c r="F760" s="58">
        <f t="shared" si="80"/>
        <v>0</v>
      </c>
      <c r="G760" s="60">
        <f>IF(AND(C760&lt;&gt;"",SUM(G$32:G759)&lt;E$23),$E$23/$E$28,0)</f>
        <v>0</v>
      </c>
      <c r="H760" s="58">
        <f t="shared" si="81"/>
        <v>0</v>
      </c>
      <c r="I760" s="58">
        <f t="shared" si="83"/>
        <v>0</v>
      </c>
      <c r="J760" s="92" t="str">
        <f t="shared" si="82"/>
        <v>2082–2083</v>
      </c>
      <c r="K760" s="92"/>
      <c r="L760" s="103"/>
      <c r="M760" s="92"/>
      <c r="N760" s="101"/>
      <c r="O760" s="93"/>
      <c r="Q760" s="61"/>
    </row>
    <row r="761" spans="1:17" s="55" customFormat="1" ht="20.25" customHeight="1" x14ac:dyDescent="0.2">
      <c r="A761" s="56">
        <v>66932</v>
      </c>
      <c r="B761" s="57">
        <f t="shared" si="78"/>
        <v>0</v>
      </c>
      <c r="C761" s="150"/>
      <c r="D761" s="58">
        <f t="shared" si="79"/>
        <v>0</v>
      </c>
      <c r="E761" s="59">
        <f t="shared" si="77"/>
        <v>0</v>
      </c>
      <c r="F761" s="58">
        <f t="shared" si="80"/>
        <v>0</v>
      </c>
      <c r="G761" s="60">
        <f>IF(AND(C761&lt;&gt;"",SUM(G$32:G760)&lt;E$23),$E$23/$E$28,0)</f>
        <v>0</v>
      </c>
      <c r="H761" s="58">
        <f t="shared" si="81"/>
        <v>0</v>
      </c>
      <c r="I761" s="58">
        <f t="shared" si="83"/>
        <v>0</v>
      </c>
      <c r="J761" s="92" t="str">
        <f t="shared" si="82"/>
        <v>2082–2083</v>
      </c>
      <c r="K761" s="92"/>
      <c r="L761" s="103"/>
      <c r="M761" s="92"/>
      <c r="N761" s="101"/>
      <c r="O761" s="93"/>
      <c r="Q761" s="61"/>
    </row>
    <row r="762" spans="1:17" s="55" customFormat="1" ht="20.25" customHeight="1" x14ac:dyDescent="0.2">
      <c r="A762" s="56">
        <v>66962</v>
      </c>
      <c r="B762" s="57">
        <f t="shared" si="78"/>
        <v>0</v>
      </c>
      <c r="C762" s="150"/>
      <c r="D762" s="58">
        <f t="shared" si="79"/>
        <v>0</v>
      </c>
      <c r="E762" s="59">
        <f t="shared" si="77"/>
        <v>0</v>
      </c>
      <c r="F762" s="58">
        <f t="shared" si="80"/>
        <v>0</v>
      </c>
      <c r="G762" s="60">
        <f>IF(AND(C762&lt;&gt;"",SUM(G$32:G761)&lt;E$23),$E$23/$E$28,0)</f>
        <v>0</v>
      </c>
      <c r="H762" s="58">
        <f t="shared" si="81"/>
        <v>0</v>
      </c>
      <c r="I762" s="58">
        <f t="shared" si="83"/>
        <v>0</v>
      </c>
      <c r="J762" s="92" t="str">
        <f t="shared" si="82"/>
        <v>2082–2083</v>
      </c>
      <c r="K762" s="92"/>
      <c r="L762" s="103"/>
      <c r="M762" s="92"/>
      <c r="N762" s="101"/>
      <c r="O762" s="93"/>
      <c r="Q762" s="61"/>
    </row>
    <row r="763" spans="1:17" s="55" customFormat="1" ht="20.25" customHeight="1" x14ac:dyDescent="0.2">
      <c r="A763" s="56">
        <v>66993</v>
      </c>
      <c r="B763" s="57">
        <f t="shared" si="78"/>
        <v>0</v>
      </c>
      <c r="C763" s="150"/>
      <c r="D763" s="58">
        <f t="shared" si="79"/>
        <v>0</v>
      </c>
      <c r="E763" s="59">
        <f t="shared" si="77"/>
        <v>0</v>
      </c>
      <c r="F763" s="58">
        <f t="shared" si="80"/>
        <v>0</v>
      </c>
      <c r="G763" s="60">
        <f>IF(AND(C763&lt;&gt;"",SUM(G$32:G762)&lt;E$23),$E$23/$E$28,0)</f>
        <v>0</v>
      </c>
      <c r="H763" s="58">
        <f t="shared" si="81"/>
        <v>0</v>
      </c>
      <c r="I763" s="58">
        <f t="shared" si="83"/>
        <v>0</v>
      </c>
      <c r="J763" s="92" t="str">
        <f t="shared" si="82"/>
        <v>2082–2083</v>
      </c>
      <c r="K763" s="92"/>
      <c r="L763" s="103"/>
      <c r="M763" s="92"/>
      <c r="N763" s="101"/>
      <c r="O763" s="93"/>
      <c r="Q763" s="61"/>
    </row>
    <row r="764" spans="1:17" s="55" customFormat="1" ht="20.25" customHeight="1" x14ac:dyDescent="0.2">
      <c r="A764" s="56">
        <v>67023</v>
      </c>
      <c r="B764" s="57">
        <f t="shared" si="78"/>
        <v>0</v>
      </c>
      <c r="C764" s="150"/>
      <c r="D764" s="58">
        <f t="shared" si="79"/>
        <v>0</v>
      </c>
      <c r="E764" s="59">
        <f t="shared" si="77"/>
        <v>0</v>
      </c>
      <c r="F764" s="58">
        <f t="shared" si="80"/>
        <v>0</v>
      </c>
      <c r="G764" s="60">
        <f>IF(AND(C764&lt;&gt;"",SUM(G$32:G763)&lt;E$23),$E$23/$E$28,0)</f>
        <v>0</v>
      </c>
      <c r="H764" s="58">
        <f t="shared" si="81"/>
        <v>0</v>
      </c>
      <c r="I764" s="58">
        <f t="shared" si="83"/>
        <v>0</v>
      </c>
      <c r="J764" s="92" t="str">
        <f t="shared" si="82"/>
        <v>2083–2084</v>
      </c>
      <c r="K764" s="92"/>
      <c r="L764" s="103"/>
      <c r="M764" s="92"/>
      <c r="N764" s="101"/>
      <c r="O764" s="93"/>
      <c r="Q764" s="61"/>
    </row>
    <row r="765" spans="1:17" s="55" customFormat="1" ht="20.25" customHeight="1" x14ac:dyDescent="0.2">
      <c r="A765" s="56">
        <v>67054</v>
      </c>
      <c r="B765" s="57">
        <f t="shared" si="78"/>
        <v>0</v>
      </c>
      <c r="C765" s="150"/>
      <c r="D765" s="58">
        <f t="shared" si="79"/>
        <v>0</v>
      </c>
      <c r="E765" s="59">
        <f t="shared" si="77"/>
        <v>0</v>
      </c>
      <c r="F765" s="58">
        <f t="shared" si="80"/>
        <v>0</v>
      </c>
      <c r="G765" s="60">
        <f>IF(AND(C765&lt;&gt;"",SUM(G$32:G764)&lt;E$23),$E$23/$E$28,0)</f>
        <v>0</v>
      </c>
      <c r="H765" s="58">
        <f t="shared" si="81"/>
        <v>0</v>
      </c>
      <c r="I765" s="58">
        <f t="shared" si="83"/>
        <v>0</v>
      </c>
      <c r="J765" s="92" t="str">
        <f t="shared" si="82"/>
        <v>2083–2084</v>
      </c>
      <c r="K765" s="92"/>
      <c r="L765" s="103"/>
      <c r="M765" s="92"/>
      <c r="N765" s="101"/>
      <c r="O765" s="93"/>
      <c r="Q765" s="61"/>
    </row>
    <row r="766" spans="1:17" s="55" customFormat="1" ht="20.25" customHeight="1" x14ac:dyDescent="0.2">
      <c r="A766" s="56">
        <v>67085</v>
      </c>
      <c r="B766" s="57">
        <f t="shared" si="78"/>
        <v>0</v>
      </c>
      <c r="C766" s="150"/>
      <c r="D766" s="58">
        <f t="shared" si="79"/>
        <v>0</v>
      </c>
      <c r="E766" s="59">
        <f t="shared" si="77"/>
        <v>0</v>
      </c>
      <c r="F766" s="58">
        <f t="shared" si="80"/>
        <v>0</v>
      </c>
      <c r="G766" s="60">
        <f>IF(AND(C766&lt;&gt;"",SUM(G$32:G765)&lt;E$23),$E$23/$E$28,0)</f>
        <v>0</v>
      </c>
      <c r="H766" s="58">
        <f t="shared" si="81"/>
        <v>0</v>
      </c>
      <c r="I766" s="58">
        <f t="shared" si="83"/>
        <v>0</v>
      </c>
      <c r="J766" s="92" t="str">
        <f t="shared" si="82"/>
        <v>2083–2084</v>
      </c>
      <c r="K766" s="92"/>
      <c r="L766" s="103"/>
      <c r="M766" s="92"/>
      <c r="N766" s="101"/>
      <c r="O766" s="93"/>
      <c r="Q766" s="61"/>
    </row>
    <row r="767" spans="1:17" s="55" customFormat="1" ht="20.25" customHeight="1" x14ac:dyDescent="0.2">
      <c r="A767" s="56">
        <v>67115</v>
      </c>
      <c r="B767" s="57">
        <f t="shared" si="78"/>
        <v>0</v>
      </c>
      <c r="C767" s="150"/>
      <c r="D767" s="58">
        <f t="shared" si="79"/>
        <v>0</v>
      </c>
      <c r="E767" s="59">
        <f t="shared" si="77"/>
        <v>0</v>
      </c>
      <c r="F767" s="58">
        <f t="shared" si="80"/>
        <v>0</v>
      </c>
      <c r="G767" s="60">
        <f>IF(AND(C767&lt;&gt;"",SUM(G$32:G766)&lt;E$23),$E$23/$E$28,0)</f>
        <v>0</v>
      </c>
      <c r="H767" s="58">
        <f t="shared" si="81"/>
        <v>0</v>
      </c>
      <c r="I767" s="58">
        <f t="shared" si="83"/>
        <v>0</v>
      </c>
      <c r="J767" s="92" t="str">
        <f t="shared" si="82"/>
        <v>2083–2084</v>
      </c>
      <c r="K767" s="92"/>
      <c r="L767" s="103"/>
      <c r="M767" s="92"/>
      <c r="N767" s="101"/>
      <c r="O767" s="93"/>
      <c r="Q767" s="61"/>
    </row>
    <row r="768" spans="1:17" s="55" customFormat="1" ht="20.25" customHeight="1" x14ac:dyDescent="0.2">
      <c r="A768" s="56">
        <v>67146</v>
      </c>
      <c r="B768" s="57">
        <f t="shared" si="78"/>
        <v>0</v>
      </c>
      <c r="C768" s="150"/>
      <c r="D768" s="58">
        <f t="shared" si="79"/>
        <v>0</v>
      </c>
      <c r="E768" s="59">
        <f t="shared" si="77"/>
        <v>0</v>
      </c>
      <c r="F768" s="58">
        <f t="shared" si="80"/>
        <v>0</v>
      </c>
      <c r="G768" s="60">
        <f>IF(AND(C768&lt;&gt;"",SUM(G$32:G767)&lt;E$23),$E$23/$E$28,0)</f>
        <v>0</v>
      </c>
      <c r="H768" s="58">
        <f t="shared" si="81"/>
        <v>0</v>
      </c>
      <c r="I768" s="58">
        <f t="shared" si="83"/>
        <v>0</v>
      </c>
      <c r="J768" s="92" t="str">
        <f t="shared" si="82"/>
        <v>2083–2084</v>
      </c>
      <c r="K768" s="92"/>
      <c r="L768" s="103"/>
      <c r="M768" s="92"/>
      <c r="N768" s="101"/>
      <c r="O768" s="93"/>
      <c r="Q768" s="61"/>
    </row>
    <row r="769" spans="1:17" s="55" customFormat="1" ht="20.25" customHeight="1" x14ac:dyDescent="0.2">
      <c r="A769" s="56">
        <v>67176</v>
      </c>
      <c r="B769" s="57">
        <f t="shared" si="78"/>
        <v>0</v>
      </c>
      <c r="C769" s="150"/>
      <c r="D769" s="58">
        <f t="shared" si="79"/>
        <v>0</v>
      </c>
      <c r="E769" s="59">
        <f t="shared" si="77"/>
        <v>0</v>
      </c>
      <c r="F769" s="58">
        <f t="shared" si="80"/>
        <v>0</v>
      </c>
      <c r="G769" s="60">
        <f>IF(AND(C769&lt;&gt;"",SUM(G$32:G768)&lt;E$23),$E$23/$E$28,0)</f>
        <v>0</v>
      </c>
      <c r="H769" s="58">
        <f t="shared" si="81"/>
        <v>0</v>
      </c>
      <c r="I769" s="58">
        <f t="shared" si="83"/>
        <v>0</v>
      </c>
      <c r="J769" s="92" t="str">
        <f t="shared" si="82"/>
        <v>2083–2084</v>
      </c>
      <c r="K769" s="92"/>
      <c r="L769" s="103"/>
      <c r="M769" s="92"/>
      <c r="N769" s="101"/>
      <c r="O769" s="93"/>
      <c r="Q769" s="61"/>
    </row>
    <row r="770" spans="1:17" s="55" customFormat="1" ht="20.25" customHeight="1" x14ac:dyDescent="0.2">
      <c r="A770" s="56">
        <v>67207</v>
      </c>
      <c r="B770" s="57">
        <f t="shared" si="78"/>
        <v>0</v>
      </c>
      <c r="C770" s="150"/>
      <c r="D770" s="58">
        <f t="shared" si="79"/>
        <v>0</v>
      </c>
      <c r="E770" s="59">
        <f t="shared" si="77"/>
        <v>0</v>
      </c>
      <c r="F770" s="58">
        <f t="shared" si="80"/>
        <v>0</v>
      </c>
      <c r="G770" s="60">
        <f>IF(AND(C770&lt;&gt;"",SUM(G$32:G769)&lt;E$23),$E$23/$E$28,0)</f>
        <v>0</v>
      </c>
      <c r="H770" s="58">
        <f t="shared" si="81"/>
        <v>0</v>
      </c>
      <c r="I770" s="58">
        <f t="shared" si="83"/>
        <v>0</v>
      </c>
      <c r="J770" s="92" t="str">
        <f t="shared" si="82"/>
        <v>2083–2084</v>
      </c>
      <c r="K770" s="92"/>
      <c r="L770" s="103"/>
      <c r="M770" s="92"/>
      <c r="N770" s="101"/>
      <c r="O770" s="93"/>
      <c r="Q770" s="61"/>
    </row>
    <row r="771" spans="1:17" s="55" customFormat="1" ht="20.25" customHeight="1" x14ac:dyDescent="0.2">
      <c r="A771" s="56">
        <v>67238</v>
      </c>
      <c r="B771" s="57">
        <f t="shared" si="78"/>
        <v>0</v>
      </c>
      <c r="C771" s="150"/>
      <c r="D771" s="58">
        <f t="shared" si="79"/>
        <v>0</v>
      </c>
      <c r="E771" s="59">
        <f t="shared" si="77"/>
        <v>0</v>
      </c>
      <c r="F771" s="58">
        <f t="shared" si="80"/>
        <v>0</v>
      </c>
      <c r="G771" s="60">
        <f>IF(AND(C771&lt;&gt;"",SUM(G$32:G770)&lt;E$23),$E$23/$E$28,0)</f>
        <v>0</v>
      </c>
      <c r="H771" s="58">
        <f t="shared" si="81"/>
        <v>0</v>
      </c>
      <c r="I771" s="58">
        <f t="shared" si="83"/>
        <v>0</v>
      </c>
      <c r="J771" s="92" t="str">
        <f t="shared" si="82"/>
        <v>2083–2084</v>
      </c>
      <c r="K771" s="92"/>
      <c r="L771" s="103"/>
      <c r="M771" s="92"/>
      <c r="N771" s="101"/>
      <c r="O771" s="93"/>
      <c r="Q771" s="61"/>
    </row>
    <row r="772" spans="1:17" s="55" customFormat="1" ht="20.25" customHeight="1" x14ac:dyDescent="0.2">
      <c r="A772" s="56">
        <v>67267</v>
      </c>
      <c r="B772" s="57">
        <f t="shared" si="78"/>
        <v>0</v>
      </c>
      <c r="C772" s="150"/>
      <c r="D772" s="58">
        <f t="shared" si="79"/>
        <v>0</v>
      </c>
      <c r="E772" s="59">
        <f t="shared" si="77"/>
        <v>0</v>
      </c>
      <c r="F772" s="58">
        <f t="shared" si="80"/>
        <v>0</v>
      </c>
      <c r="G772" s="60">
        <f>IF(AND(C772&lt;&gt;"",SUM(G$32:G771)&lt;E$23),$E$23/$E$28,0)</f>
        <v>0</v>
      </c>
      <c r="H772" s="58">
        <f t="shared" si="81"/>
        <v>0</v>
      </c>
      <c r="I772" s="58">
        <f t="shared" si="83"/>
        <v>0</v>
      </c>
      <c r="J772" s="92" t="str">
        <f t="shared" si="82"/>
        <v>2083–2084</v>
      </c>
      <c r="K772" s="92"/>
      <c r="L772" s="103"/>
      <c r="M772" s="92"/>
      <c r="N772" s="101"/>
      <c r="O772" s="93"/>
      <c r="Q772" s="61"/>
    </row>
    <row r="773" spans="1:17" s="55" customFormat="1" ht="20.25" customHeight="1" x14ac:dyDescent="0.2">
      <c r="A773" s="56">
        <v>67298</v>
      </c>
      <c r="B773" s="57">
        <f t="shared" si="78"/>
        <v>0</v>
      </c>
      <c r="C773" s="150"/>
      <c r="D773" s="58">
        <f t="shared" si="79"/>
        <v>0</v>
      </c>
      <c r="E773" s="59">
        <f t="shared" si="77"/>
        <v>0</v>
      </c>
      <c r="F773" s="58">
        <f t="shared" si="80"/>
        <v>0</v>
      </c>
      <c r="G773" s="60">
        <f>IF(AND(C773&lt;&gt;"",SUM(G$32:G772)&lt;E$23),$E$23/$E$28,0)</f>
        <v>0</v>
      </c>
      <c r="H773" s="58">
        <f t="shared" si="81"/>
        <v>0</v>
      </c>
      <c r="I773" s="58">
        <f t="shared" si="83"/>
        <v>0</v>
      </c>
      <c r="J773" s="92" t="str">
        <f t="shared" si="82"/>
        <v>2083–2084</v>
      </c>
      <c r="K773" s="92"/>
      <c r="L773" s="103"/>
      <c r="M773" s="92"/>
      <c r="N773" s="101"/>
      <c r="O773" s="93"/>
      <c r="Q773" s="61"/>
    </row>
    <row r="774" spans="1:17" s="55" customFormat="1" ht="20.25" customHeight="1" x14ac:dyDescent="0.2">
      <c r="A774" s="56">
        <v>67328</v>
      </c>
      <c r="B774" s="57">
        <f t="shared" si="78"/>
        <v>0</v>
      </c>
      <c r="C774" s="150"/>
      <c r="D774" s="58">
        <f t="shared" si="79"/>
        <v>0</v>
      </c>
      <c r="E774" s="59">
        <f t="shared" si="77"/>
        <v>0</v>
      </c>
      <c r="F774" s="58">
        <f t="shared" si="80"/>
        <v>0</v>
      </c>
      <c r="G774" s="60">
        <f>IF(AND(C774&lt;&gt;"",SUM(G$32:G773)&lt;E$23),$E$23/$E$28,0)</f>
        <v>0</v>
      </c>
      <c r="H774" s="58">
        <f t="shared" si="81"/>
        <v>0</v>
      </c>
      <c r="I774" s="58">
        <f t="shared" si="83"/>
        <v>0</v>
      </c>
      <c r="J774" s="92" t="str">
        <f t="shared" si="82"/>
        <v>2083–2084</v>
      </c>
      <c r="K774" s="92"/>
      <c r="L774" s="103"/>
      <c r="M774" s="92"/>
      <c r="N774" s="101"/>
      <c r="O774" s="93"/>
      <c r="Q774" s="61"/>
    </row>
    <row r="775" spans="1:17" s="55" customFormat="1" ht="20.25" customHeight="1" x14ac:dyDescent="0.2">
      <c r="A775" s="56">
        <v>67359</v>
      </c>
      <c r="B775" s="57">
        <f t="shared" si="78"/>
        <v>0</v>
      </c>
      <c r="C775" s="150"/>
      <c r="D775" s="58">
        <f t="shared" si="79"/>
        <v>0</v>
      </c>
      <c r="E775" s="59">
        <f t="shared" si="77"/>
        <v>0</v>
      </c>
      <c r="F775" s="58">
        <f t="shared" si="80"/>
        <v>0</v>
      </c>
      <c r="G775" s="60">
        <f>IF(AND(C775&lt;&gt;"",SUM(G$32:G774)&lt;E$23),$E$23/$E$28,0)</f>
        <v>0</v>
      </c>
      <c r="H775" s="58">
        <f t="shared" si="81"/>
        <v>0</v>
      </c>
      <c r="I775" s="58">
        <f t="shared" si="83"/>
        <v>0</v>
      </c>
      <c r="J775" s="92" t="str">
        <f t="shared" si="82"/>
        <v>2083–2084</v>
      </c>
      <c r="K775" s="92"/>
      <c r="L775" s="103"/>
      <c r="M775" s="92"/>
      <c r="N775" s="101"/>
      <c r="O775" s="93"/>
      <c r="Q775" s="61"/>
    </row>
    <row r="776" spans="1:17" s="55" customFormat="1" ht="20.25" customHeight="1" x14ac:dyDescent="0.2">
      <c r="A776" s="56">
        <v>67389</v>
      </c>
      <c r="B776" s="57">
        <f t="shared" si="78"/>
        <v>0</v>
      </c>
      <c r="C776" s="150"/>
      <c r="D776" s="58">
        <f t="shared" si="79"/>
        <v>0</v>
      </c>
      <c r="E776" s="59">
        <f t="shared" si="77"/>
        <v>0</v>
      </c>
      <c r="F776" s="58">
        <f t="shared" si="80"/>
        <v>0</v>
      </c>
      <c r="G776" s="60">
        <f>IF(AND(C776&lt;&gt;"",SUM(G$32:G775)&lt;E$23),$E$23/$E$28,0)</f>
        <v>0</v>
      </c>
      <c r="H776" s="58">
        <f t="shared" si="81"/>
        <v>0</v>
      </c>
      <c r="I776" s="58">
        <f t="shared" si="83"/>
        <v>0</v>
      </c>
      <c r="J776" s="92" t="str">
        <f t="shared" si="82"/>
        <v>2084–2085</v>
      </c>
      <c r="K776" s="92"/>
      <c r="L776" s="103"/>
      <c r="M776" s="92"/>
      <c r="N776" s="101"/>
      <c r="O776" s="93"/>
      <c r="Q776" s="61"/>
    </row>
    <row r="777" spans="1:17" s="55" customFormat="1" ht="20.25" customHeight="1" x14ac:dyDescent="0.2">
      <c r="A777" s="56">
        <v>67420</v>
      </c>
      <c r="B777" s="57">
        <f t="shared" si="78"/>
        <v>0</v>
      </c>
      <c r="C777" s="150"/>
      <c r="D777" s="58">
        <f t="shared" si="79"/>
        <v>0</v>
      </c>
      <c r="E777" s="59">
        <f t="shared" si="77"/>
        <v>0</v>
      </c>
      <c r="F777" s="58">
        <f t="shared" si="80"/>
        <v>0</v>
      </c>
      <c r="G777" s="60">
        <f>IF(AND(C777&lt;&gt;"",SUM(G$32:G776)&lt;E$23),$E$23/$E$28,0)</f>
        <v>0</v>
      </c>
      <c r="H777" s="58">
        <f t="shared" si="81"/>
        <v>0</v>
      </c>
      <c r="I777" s="58">
        <f t="shared" si="83"/>
        <v>0</v>
      </c>
      <c r="J777" s="92" t="str">
        <f t="shared" si="82"/>
        <v>2084–2085</v>
      </c>
      <c r="K777" s="92"/>
      <c r="L777" s="103"/>
      <c r="M777" s="92"/>
      <c r="N777" s="101"/>
      <c r="O777" s="93"/>
      <c r="Q777" s="61"/>
    </row>
    <row r="778" spans="1:17" s="55" customFormat="1" ht="20.25" customHeight="1" x14ac:dyDescent="0.2">
      <c r="A778" s="56">
        <v>67451</v>
      </c>
      <c r="B778" s="57">
        <f t="shared" si="78"/>
        <v>0</v>
      </c>
      <c r="C778" s="150"/>
      <c r="D778" s="58">
        <f t="shared" si="79"/>
        <v>0</v>
      </c>
      <c r="E778" s="59">
        <f t="shared" si="77"/>
        <v>0</v>
      </c>
      <c r="F778" s="58">
        <f t="shared" si="80"/>
        <v>0</v>
      </c>
      <c r="G778" s="60">
        <f>IF(AND(C778&lt;&gt;"",SUM(G$32:G777)&lt;E$23),$E$23/$E$28,0)</f>
        <v>0</v>
      </c>
      <c r="H778" s="58">
        <f t="shared" si="81"/>
        <v>0</v>
      </c>
      <c r="I778" s="58">
        <f t="shared" si="83"/>
        <v>0</v>
      </c>
      <c r="J778" s="92" t="str">
        <f t="shared" si="82"/>
        <v>2084–2085</v>
      </c>
      <c r="K778" s="92"/>
      <c r="L778" s="103"/>
      <c r="M778" s="92"/>
      <c r="N778" s="101"/>
      <c r="O778" s="93"/>
      <c r="Q778" s="61"/>
    </row>
    <row r="779" spans="1:17" s="55" customFormat="1" ht="20.25" customHeight="1" x14ac:dyDescent="0.2">
      <c r="A779" s="56">
        <v>67481</v>
      </c>
      <c r="B779" s="57">
        <f t="shared" si="78"/>
        <v>0</v>
      </c>
      <c r="C779" s="150"/>
      <c r="D779" s="58">
        <f t="shared" si="79"/>
        <v>0</v>
      </c>
      <c r="E779" s="59">
        <f t="shared" si="77"/>
        <v>0</v>
      </c>
      <c r="F779" s="58">
        <f t="shared" si="80"/>
        <v>0</v>
      </c>
      <c r="G779" s="60">
        <f>IF(AND(C779&lt;&gt;"",SUM(G$32:G778)&lt;E$23),$E$23/$E$28,0)</f>
        <v>0</v>
      </c>
      <c r="H779" s="58">
        <f t="shared" si="81"/>
        <v>0</v>
      </c>
      <c r="I779" s="58">
        <f t="shared" si="83"/>
        <v>0</v>
      </c>
      <c r="J779" s="92" t="str">
        <f t="shared" si="82"/>
        <v>2084–2085</v>
      </c>
      <c r="K779" s="92"/>
      <c r="L779" s="103"/>
      <c r="M779" s="92"/>
      <c r="N779" s="101"/>
      <c r="O779" s="93"/>
      <c r="Q779" s="61"/>
    </row>
    <row r="780" spans="1:17" s="55" customFormat="1" ht="20.25" customHeight="1" x14ac:dyDescent="0.2">
      <c r="A780" s="56">
        <v>67512</v>
      </c>
      <c r="B780" s="57">
        <f t="shared" si="78"/>
        <v>0</v>
      </c>
      <c r="C780" s="150"/>
      <c r="D780" s="58">
        <f t="shared" si="79"/>
        <v>0</v>
      </c>
      <c r="E780" s="59">
        <f t="shared" si="77"/>
        <v>0</v>
      </c>
      <c r="F780" s="58">
        <f t="shared" si="80"/>
        <v>0</v>
      </c>
      <c r="G780" s="60">
        <f>IF(AND(C780&lt;&gt;"",SUM(G$32:G779)&lt;E$23),$E$23/$E$28,0)</f>
        <v>0</v>
      </c>
      <c r="H780" s="58">
        <f t="shared" si="81"/>
        <v>0</v>
      </c>
      <c r="I780" s="58">
        <f t="shared" si="83"/>
        <v>0</v>
      </c>
      <c r="J780" s="92" t="str">
        <f t="shared" si="82"/>
        <v>2084–2085</v>
      </c>
      <c r="K780" s="92"/>
      <c r="L780" s="103"/>
      <c r="M780" s="92"/>
      <c r="N780" s="101"/>
      <c r="O780" s="93"/>
      <c r="Q780" s="61"/>
    </row>
    <row r="781" spans="1:17" s="55" customFormat="1" ht="20.25" customHeight="1" x14ac:dyDescent="0.2">
      <c r="A781" s="56">
        <v>67542</v>
      </c>
      <c r="B781" s="57">
        <f t="shared" si="78"/>
        <v>0</v>
      </c>
      <c r="C781" s="150"/>
      <c r="D781" s="58">
        <f t="shared" si="79"/>
        <v>0</v>
      </c>
      <c r="E781" s="59">
        <f t="shared" si="77"/>
        <v>0</v>
      </c>
      <c r="F781" s="58">
        <f t="shared" si="80"/>
        <v>0</v>
      </c>
      <c r="G781" s="60">
        <f>IF(AND(C781&lt;&gt;"",SUM(G$32:G780)&lt;E$23),$E$23/$E$28,0)</f>
        <v>0</v>
      </c>
      <c r="H781" s="58">
        <f t="shared" si="81"/>
        <v>0</v>
      </c>
      <c r="I781" s="58">
        <f t="shared" si="83"/>
        <v>0</v>
      </c>
      <c r="J781" s="92" t="str">
        <f t="shared" si="82"/>
        <v>2084–2085</v>
      </c>
      <c r="K781" s="92"/>
      <c r="L781" s="103"/>
      <c r="M781" s="92"/>
      <c r="N781" s="101"/>
      <c r="O781" s="93"/>
      <c r="Q781" s="61"/>
    </row>
    <row r="782" spans="1:17" s="55" customFormat="1" ht="20.25" customHeight="1" x14ac:dyDescent="0.2">
      <c r="A782" s="56">
        <v>67573</v>
      </c>
      <c r="B782" s="57">
        <f t="shared" si="78"/>
        <v>0</v>
      </c>
      <c r="C782" s="150"/>
      <c r="D782" s="58">
        <f t="shared" si="79"/>
        <v>0</v>
      </c>
      <c r="E782" s="59">
        <f t="shared" si="77"/>
        <v>0</v>
      </c>
      <c r="F782" s="58">
        <f t="shared" si="80"/>
        <v>0</v>
      </c>
      <c r="G782" s="60">
        <f>IF(AND(C782&lt;&gt;"",SUM(G$32:G781)&lt;E$23),$E$23/$E$28,0)</f>
        <v>0</v>
      </c>
      <c r="H782" s="58">
        <f t="shared" si="81"/>
        <v>0</v>
      </c>
      <c r="I782" s="58">
        <f t="shared" si="83"/>
        <v>0</v>
      </c>
      <c r="J782" s="92" t="str">
        <f t="shared" si="82"/>
        <v>2084–2085</v>
      </c>
      <c r="K782" s="92"/>
      <c r="L782" s="103"/>
      <c r="M782" s="92"/>
      <c r="N782" s="101"/>
      <c r="O782" s="93"/>
      <c r="Q782" s="61"/>
    </row>
    <row r="783" spans="1:17" s="55" customFormat="1" ht="20.25" customHeight="1" x14ac:dyDescent="0.2">
      <c r="A783" s="56">
        <v>67604</v>
      </c>
      <c r="B783" s="57">
        <f t="shared" si="78"/>
        <v>0</v>
      </c>
      <c r="C783" s="150"/>
      <c r="D783" s="58">
        <f t="shared" si="79"/>
        <v>0</v>
      </c>
      <c r="E783" s="59">
        <f t="shared" si="77"/>
        <v>0</v>
      </c>
      <c r="F783" s="58">
        <f t="shared" si="80"/>
        <v>0</v>
      </c>
      <c r="G783" s="60">
        <f>IF(AND(C783&lt;&gt;"",SUM(G$32:G782)&lt;E$23),$E$23/$E$28,0)</f>
        <v>0</v>
      </c>
      <c r="H783" s="58">
        <f t="shared" si="81"/>
        <v>0</v>
      </c>
      <c r="I783" s="58">
        <f t="shared" si="83"/>
        <v>0</v>
      </c>
      <c r="J783" s="92" t="str">
        <f t="shared" si="82"/>
        <v>2084–2085</v>
      </c>
      <c r="K783" s="92"/>
      <c r="L783" s="103"/>
      <c r="M783" s="92"/>
      <c r="N783" s="101"/>
      <c r="O783" s="93"/>
      <c r="Q783" s="61"/>
    </row>
    <row r="784" spans="1:17" s="55" customFormat="1" ht="20.25" customHeight="1" x14ac:dyDescent="0.2">
      <c r="A784" s="56">
        <v>67632</v>
      </c>
      <c r="B784" s="57">
        <f t="shared" si="78"/>
        <v>0</v>
      </c>
      <c r="C784" s="150"/>
      <c r="D784" s="58">
        <f t="shared" si="79"/>
        <v>0</v>
      </c>
      <c r="E784" s="59">
        <f t="shared" si="77"/>
        <v>0</v>
      </c>
      <c r="F784" s="58">
        <f t="shared" si="80"/>
        <v>0</v>
      </c>
      <c r="G784" s="60">
        <f>IF(AND(C784&lt;&gt;"",SUM(G$32:G783)&lt;E$23),$E$23/$E$28,0)</f>
        <v>0</v>
      </c>
      <c r="H784" s="58">
        <f t="shared" si="81"/>
        <v>0</v>
      </c>
      <c r="I784" s="58">
        <f t="shared" si="83"/>
        <v>0</v>
      </c>
      <c r="J784" s="92" t="str">
        <f t="shared" si="82"/>
        <v>2084–2085</v>
      </c>
      <c r="K784" s="92"/>
      <c r="L784" s="103"/>
      <c r="M784" s="92"/>
      <c r="N784" s="101"/>
      <c r="O784" s="93"/>
      <c r="Q784" s="61"/>
    </row>
    <row r="785" spans="1:17" s="55" customFormat="1" ht="20.25" customHeight="1" x14ac:dyDescent="0.2">
      <c r="A785" s="56">
        <v>67663</v>
      </c>
      <c r="B785" s="57">
        <f t="shared" si="78"/>
        <v>0</v>
      </c>
      <c r="C785" s="150"/>
      <c r="D785" s="58">
        <f t="shared" si="79"/>
        <v>0</v>
      </c>
      <c r="E785" s="59">
        <f t="shared" si="77"/>
        <v>0</v>
      </c>
      <c r="F785" s="58">
        <f t="shared" si="80"/>
        <v>0</v>
      </c>
      <c r="G785" s="60">
        <f>IF(AND(C785&lt;&gt;"",SUM(G$32:G784)&lt;E$23),$E$23/$E$28,0)</f>
        <v>0</v>
      </c>
      <c r="H785" s="58">
        <f t="shared" si="81"/>
        <v>0</v>
      </c>
      <c r="I785" s="58">
        <f t="shared" si="83"/>
        <v>0</v>
      </c>
      <c r="J785" s="92" t="str">
        <f t="shared" si="82"/>
        <v>2084–2085</v>
      </c>
      <c r="K785" s="92"/>
      <c r="L785" s="103"/>
      <c r="M785" s="92"/>
      <c r="N785" s="101"/>
      <c r="O785" s="93"/>
      <c r="Q785" s="61"/>
    </row>
    <row r="786" spans="1:17" s="55" customFormat="1" ht="20.25" customHeight="1" x14ac:dyDescent="0.2">
      <c r="A786" s="56">
        <v>67693</v>
      </c>
      <c r="B786" s="57">
        <f t="shared" si="78"/>
        <v>0</v>
      </c>
      <c r="C786" s="150"/>
      <c r="D786" s="58">
        <f t="shared" si="79"/>
        <v>0</v>
      </c>
      <c r="E786" s="59">
        <f t="shared" si="77"/>
        <v>0</v>
      </c>
      <c r="F786" s="58">
        <f t="shared" si="80"/>
        <v>0</v>
      </c>
      <c r="G786" s="60">
        <f>IF(AND(C786&lt;&gt;"",SUM(G$32:G785)&lt;E$23),$E$23/$E$28,0)</f>
        <v>0</v>
      </c>
      <c r="H786" s="58">
        <f t="shared" si="81"/>
        <v>0</v>
      </c>
      <c r="I786" s="58">
        <f t="shared" si="83"/>
        <v>0</v>
      </c>
      <c r="J786" s="92" t="str">
        <f t="shared" si="82"/>
        <v>2084–2085</v>
      </c>
      <c r="K786" s="92"/>
      <c r="L786" s="103"/>
      <c r="M786" s="92"/>
      <c r="N786" s="101"/>
      <c r="O786" s="93"/>
      <c r="Q786" s="61"/>
    </row>
    <row r="787" spans="1:17" s="55" customFormat="1" ht="20.25" customHeight="1" x14ac:dyDescent="0.2">
      <c r="A787" s="56">
        <v>67724</v>
      </c>
      <c r="B787" s="57">
        <f t="shared" si="78"/>
        <v>0</v>
      </c>
      <c r="C787" s="150"/>
      <c r="D787" s="58">
        <f t="shared" si="79"/>
        <v>0</v>
      </c>
      <c r="E787" s="59">
        <f t="shared" si="77"/>
        <v>0</v>
      </c>
      <c r="F787" s="58">
        <f t="shared" si="80"/>
        <v>0</v>
      </c>
      <c r="G787" s="60">
        <f>IF(AND(C787&lt;&gt;"",SUM(G$32:G786)&lt;E$23),$E$23/$E$28,0)</f>
        <v>0</v>
      </c>
      <c r="H787" s="58">
        <f t="shared" si="81"/>
        <v>0</v>
      </c>
      <c r="I787" s="58">
        <f t="shared" si="83"/>
        <v>0</v>
      </c>
      <c r="J787" s="92" t="str">
        <f t="shared" si="82"/>
        <v>2084–2085</v>
      </c>
      <c r="K787" s="92"/>
      <c r="L787" s="103"/>
      <c r="M787" s="92"/>
      <c r="N787" s="101"/>
      <c r="O787" s="93"/>
      <c r="Q787" s="61"/>
    </row>
    <row r="788" spans="1:17" s="55" customFormat="1" ht="20.25" customHeight="1" x14ac:dyDescent="0.2">
      <c r="A788" s="56">
        <v>67754</v>
      </c>
      <c r="B788" s="57">
        <f t="shared" si="78"/>
        <v>0</v>
      </c>
      <c r="C788" s="150"/>
      <c r="D788" s="58">
        <f t="shared" si="79"/>
        <v>0</v>
      </c>
      <c r="E788" s="59">
        <f t="shared" si="77"/>
        <v>0</v>
      </c>
      <c r="F788" s="58">
        <f t="shared" si="80"/>
        <v>0</v>
      </c>
      <c r="G788" s="60">
        <f>IF(AND(C788&lt;&gt;"",SUM(G$32:G787)&lt;E$23),$E$23/$E$28,0)</f>
        <v>0</v>
      </c>
      <c r="H788" s="58">
        <f t="shared" si="81"/>
        <v>0</v>
      </c>
      <c r="I788" s="58">
        <f t="shared" si="83"/>
        <v>0</v>
      </c>
      <c r="J788" s="92" t="str">
        <f t="shared" si="82"/>
        <v>2085–2086</v>
      </c>
      <c r="K788" s="92"/>
      <c r="L788" s="103"/>
      <c r="M788" s="92"/>
      <c r="N788" s="101"/>
      <c r="O788" s="93"/>
      <c r="Q788" s="61"/>
    </row>
    <row r="789" spans="1:17" s="55" customFormat="1" ht="20.25" customHeight="1" x14ac:dyDescent="0.2">
      <c r="A789" s="56">
        <v>67785</v>
      </c>
      <c r="B789" s="57">
        <f t="shared" si="78"/>
        <v>0</v>
      </c>
      <c r="C789" s="150"/>
      <c r="D789" s="58">
        <f t="shared" si="79"/>
        <v>0</v>
      </c>
      <c r="E789" s="59">
        <f t="shared" si="77"/>
        <v>0</v>
      </c>
      <c r="F789" s="58">
        <f t="shared" si="80"/>
        <v>0</v>
      </c>
      <c r="G789" s="60">
        <f>IF(AND(C789&lt;&gt;"",SUM(G$32:G788)&lt;E$23),$E$23/$E$28,0)</f>
        <v>0</v>
      </c>
      <c r="H789" s="58">
        <f t="shared" si="81"/>
        <v>0</v>
      </c>
      <c r="I789" s="58">
        <f t="shared" si="83"/>
        <v>0</v>
      </c>
      <c r="J789" s="92" t="str">
        <f t="shared" si="82"/>
        <v>2085–2086</v>
      </c>
      <c r="K789" s="92"/>
      <c r="L789" s="103"/>
      <c r="M789" s="92"/>
      <c r="N789" s="101"/>
      <c r="O789" s="93"/>
      <c r="Q789" s="61"/>
    </row>
    <row r="790" spans="1:17" s="55" customFormat="1" ht="20.25" customHeight="1" x14ac:dyDescent="0.2">
      <c r="A790" s="56">
        <v>67816</v>
      </c>
      <c r="B790" s="57">
        <f t="shared" si="78"/>
        <v>0</v>
      </c>
      <c r="C790" s="150"/>
      <c r="D790" s="58">
        <f t="shared" si="79"/>
        <v>0</v>
      </c>
      <c r="E790" s="59">
        <f t="shared" si="77"/>
        <v>0</v>
      </c>
      <c r="F790" s="58">
        <f t="shared" si="80"/>
        <v>0</v>
      </c>
      <c r="G790" s="60">
        <f>IF(AND(C790&lt;&gt;"",SUM(G$32:G789)&lt;E$23),$E$23/$E$28,0)</f>
        <v>0</v>
      </c>
      <c r="H790" s="58">
        <f t="shared" si="81"/>
        <v>0</v>
      </c>
      <c r="I790" s="58">
        <f t="shared" si="83"/>
        <v>0</v>
      </c>
      <c r="J790" s="92" t="str">
        <f t="shared" si="82"/>
        <v>2085–2086</v>
      </c>
      <c r="K790" s="92"/>
      <c r="L790" s="103"/>
      <c r="M790" s="92"/>
      <c r="N790" s="101"/>
      <c r="O790" s="93"/>
      <c r="Q790" s="61"/>
    </row>
    <row r="791" spans="1:17" s="55" customFormat="1" ht="20.25" customHeight="1" x14ac:dyDescent="0.2">
      <c r="A791" s="56">
        <v>67846</v>
      </c>
      <c r="B791" s="57">
        <f t="shared" si="78"/>
        <v>0</v>
      </c>
      <c r="C791" s="150"/>
      <c r="D791" s="58">
        <f t="shared" si="79"/>
        <v>0</v>
      </c>
      <c r="E791" s="59">
        <f t="shared" si="77"/>
        <v>0</v>
      </c>
      <c r="F791" s="58">
        <f t="shared" si="80"/>
        <v>0</v>
      </c>
      <c r="G791" s="60">
        <f>IF(AND(C791&lt;&gt;"",SUM(G$32:G790)&lt;E$23),$E$23/$E$28,0)</f>
        <v>0</v>
      </c>
      <c r="H791" s="58">
        <f t="shared" si="81"/>
        <v>0</v>
      </c>
      <c r="I791" s="58">
        <f t="shared" si="83"/>
        <v>0</v>
      </c>
      <c r="J791" s="92" t="str">
        <f t="shared" si="82"/>
        <v>2085–2086</v>
      </c>
      <c r="K791" s="92"/>
      <c r="L791" s="103"/>
      <c r="M791" s="92"/>
      <c r="N791" s="101"/>
      <c r="O791" s="93"/>
      <c r="Q791" s="61"/>
    </row>
    <row r="792" spans="1:17" s="55" customFormat="1" ht="20.25" customHeight="1" x14ac:dyDescent="0.2">
      <c r="A792" s="56">
        <v>67877</v>
      </c>
      <c r="B792" s="57">
        <f t="shared" si="78"/>
        <v>0</v>
      </c>
      <c r="C792" s="150"/>
      <c r="D792" s="58">
        <f t="shared" si="79"/>
        <v>0</v>
      </c>
      <c r="E792" s="59">
        <f t="shared" si="77"/>
        <v>0</v>
      </c>
      <c r="F792" s="58">
        <f t="shared" si="80"/>
        <v>0</v>
      </c>
      <c r="G792" s="60">
        <f>IF(AND(C792&lt;&gt;"",SUM(G$32:G791)&lt;E$23),$E$23/$E$28,0)</f>
        <v>0</v>
      </c>
      <c r="H792" s="58">
        <f t="shared" si="81"/>
        <v>0</v>
      </c>
      <c r="I792" s="58">
        <f t="shared" si="83"/>
        <v>0</v>
      </c>
      <c r="J792" s="92" t="str">
        <f t="shared" si="82"/>
        <v>2085–2086</v>
      </c>
      <c r="K792" s="92"/>
      <c r="L792" s="103"/>
      <c r="M792" s="92"/>
      <c r="N792" s="101"/>
      <c r="O792" s="93"/>
      <c r="Q792" s="61"/>
    </row>
    <row r="793" spans="1:17" s="55" customFormat="1" ht="20.25" customHeight="1" x14ac:dyDescent="0.2">
      <c r="A793" s="56">
        <v>67907</v>
      </c>
      <c r="B793" s="57">
        <f t="shared" si="78"/>
        <v>0</v>
      </c>
      <c r="C793" s="150"/>
      <c r="D793" s="58">
        <f t="shared" si="79"/>
        <v>0</v>
      </c>
      <c r="E793" s="59">
        <f t="shared" si="77"/>
        <v>0</v>
      </c>
      <c r="F793" s="58">
        <f t="shared" si="80"/>
        <v>0</v>
      </c>
      <c r="G793" s="60">
        <f>IF(AND(C793&lt;&gt;"",SUM(G$32:G792)&lt;E$23),$E$23/$E$28,0)</f>
        <v>0</v>
      </c>
      <c r="H793" s="58">
        <f t="shared" si="81"/>
        <v>0</v>
      </c>
      <c r="I793" s="58">
        <f t="shared" si="83"/>
        <v>0</v>
      </c>
      <c r="J793" s="92" t="str">
        <f t="shared" si="82"/>
        <v>2085–2086</v>
      </c>
      <c r="K793" s="92"/>
      <c r="L793" s="103"/>
      <c r="M793" s="92"/>
      <c r="N793" s="101"/>
      <c r="O793" s="93"/>
      <c r="Q793" s="61"/>
    </row>
    <row r="794" spans="1:17" s="55" customFormat="1" ht="20.25" customHeight="1" x14ac:dyDescent="0.2">
      <c r="A794" s="56">
        <v>67938</v>
      </c>
      <c r="B794" s="57">
        <f t="shared" si="78"/>
        <v>0</v>
      </c>
      <c r="C794" s="150"/>
      <c r="D794" s="58">
        <f t="shared" si="79"/>
        <v>0</v>
      </c>
      <c r="E794" s="59">
        <f t="shared" si="77"/>
        <v>0</v>
      </c>
      <c r="F794" s="58">
        <f t="shared" si="80"/>
        <v>0</v>
      </c>
      <c r="G794" s="60">
        <f>IF(AND(C794&lt;&gt;"",SUM(G$32:G793)&lt;E$23),$E$23/$E$28,0)</f>
        <v>0</v>
      </c>
      <c r="H794" s="58">
        <f t="shared" si="81"/>
        <v>0</v>
      </c>
      <c r="I794" s="58">
        <f t="shared" si="83"/>
        <v>0</v>
      </c>
      <c r="J794" s="92" t="str">
        <f t="shared" si="82"/>
        <v>2085–2086</v>
      </c>
      <c r="K794" s="92"/>
      <c r="L794" s="103"/>
      <c r="M794" s="92"/>
      <c r="N794" s="101"/>
      <c r="O794" s="93"/>
      <c r="Q794" s="61"/>
    </row>
    <row r="795" spans="1:17" s="55" customFormat="1" ht="20.25" customHeight="1" x14ac:dyDescent="0.2">
      <c r="A795" s="56">
        <v>67969</v>
      </c>
      <c r="B795" s="57">
        <f t="shared" si="78"/>
        <v>0</v>
      </c>
      <c r="C795" s="150"/>
      <c r="D795" s="58">
        <f t="shared" si="79"/>
        <v>0</v>
      </c>
      <c r="E795" s="59">
        <f t="shared" si="77"/>
        <v>0</v>
      </c>
      <c r="F795" s="58">
        <f t="shared" si="80"/>
        <v>0</v>
      </c>
      <c r="G795" s="60">
        <f>IF(AND(C795&lt;&gt;"",SUM(G$32:G794)&lt;E$23),$E$23/$E$28,0)</f>
        <v>0</v>
      </c>
      <c r="H795" s="58">
        <f t="shared" si="81"/>
        <v>0</v>
      </c>
      <c r="I795" s="58">
        <f t="shared" si="83"/>
        <v>0</v>
      </c>
      <c r="J795" s="92" t="str">
        <f t="shared" si="82"/>
        <v>2085–2086</v>
      </c>
      <c r="K795" s="92"/>
      <c r="L795" s="103"/>
      <c r="M795" s="92"/>
      <c r="N795" s="101"/>
      <c r="O795" s="93"/>
      <c r="Q795" s="61"/>
    </row>
    <row r="796" spans="1:17" s="55" customFormat="1" ht="20.25" customHeight="1" x14ac:dyDescent="0.2">
      <c r="A796" s="56">
        <v>67997</v>
      </c>
      <c r="B796" s="57">
        <f t="shared" si="78"/>
        <v>0</v>
      </c>
      <c r="C796" s="150"/>
      <c r="D796" s="58">
        <f t="shared" si="79"/>
        <v>0</v>
      </c>
      <c r="E796" s="59">
        <f t="shared" si="77"/>
        <v>0</v>
      </c>
      <c r="F796" s="58">
        <f t="shared" si="80"/>
        <v>0</v>
      </c>
      <c r="G796" s="60">
        <f>IF(AND(C796&lt;&gt;"",SUM(G$32:G795)&lt;E$23),$E$23/$E$28,0)</f>
        <v>0</v>
      </c>
      <c r="H796" s="58">
        <f t="shared" si="81"/>
        <v>0</v>
      </c>
      <c r="I796" s="58">
        <f t="shared" si="83"/>
        <v>0</v>
      </c>
      <c r="J796" s="92" t="str">
        <f t="shared" si="82"/>
        <v>2085–2086</v>
      </c>
      <c r="K796" s="92"/>
      <c r="L796" s="103"/>
      <c r="M796" s="92"/>
      <c r="N796" s="101"/>
      <c r="O796" s="93"/>
      <c r="Q796" s="61"/>
    </row>
    <row r="797" spans="1:17" s="55" customFormat="1" ht="20.25" customHeight="1" x14ac:dyDescent="0.2">
      <c r="A797" s="56">
        <v>68028</v>
      </c>
      <c r="B797" s="57">
        <f t="shared" si="78"/>
        <v>0</v>
      </c>
      <c r="C797" s="150"/>
      <c r="D797" s="58">
        <f t="shared" si="79"/>
        <v>0</v>
      </c>
      <c r="E797" s="59">
        <f t="shared" si="77"/>
        <v>0</v>
      </c>
      <c r="F797" s="58">
        <f t="shared" si="80"/>
        <v>0</v>
      </c>
      <c r="G797" s="60">
        <f>IF(AND(C797&lt;&gt;"",SUM(G$32:G796)&lt;E$23),$E$23/$E$28,0)</f>
        <v>0</v>
      </c>
      <c r="H797" s="58">
        <f t="shared" si="81"/>
        <v>0</v>
      </c>
      <c r="I797" s="58">
        <f t="shared" si="83"/>
        <v>0</v>
      </c>
      <c r="J797" s="92" t="str">
        <f t="shared" si="82"/>
        <v>2085–2086</v>
      </c>
      <c r="K797" s="92"/>
      <c r="L797" s="103"/>
      <c r="M797" s="92"/>
      <c r="N797" s="101"/>
      <c r="O797" s="93"/>
      <c r="Q797" s="61"/>
    </row>
    <row r="798" spans="1:17" s="55" customFormat="1" ht="20.25" customHeight="1" x14ac:dyDescent="0.2">
      <c r="A798" s="56">
        <v>68058</v>
      </c>
      <c r="B798" s="57">
        <f t="shared" si="78"/>
        <v>0</v>
      </c>
      <c r="C798" s="150"/>
      <c r="D798" s="58">
        <f t="shared" si="79"/>
        <v>0</v>
      </c>
      <c r="E798" s="59">
        <f t="shared" si="77"/>
        <v>0</v>
      </c>
      <c r="F798" s="58">
        <f t="shared" si="80"/>
        <v>0</v>
      </c>
      <c r="G798" s="60">
        <f>IF(AND(C798&lt;&gt;"",SUM(G$32:G797)&lt;E$23),$E$23/$E$28,0)</f>
        <v>0</v>
      </c>
      <c r="H798" s="58">
        <f t="shared" si="81"/>
        <v>0</v>
      </c>
      <c r="I798" s="58">
        <f t="shared" si="83"/>
        <v>0</v>
      </c>
      <c r="J798" s="92" t="str">
        <f t="shared" si="82"/>
        <v>2085–2086</v>
      </c>
      <c r="K798" s="92"/>
      <c r="L798" s="103"/>
      <c r="M798" s="92"/>
      <c r="N798" s="101"/>
      <c r="O798" s="93"/>
      <c r="Q798" s="61"/>
    </row>
    <row r="799" spans="1:17" s="55" customFormat="1" ht="20.25" customHeight="1" x14ac:dyDescent="0.2">
      <c r="A799" s="56">
        <v>68089</v>
      </c>
      <c r="B799" s="57">
        <f t="shared" si="78"/>
        <v>0</v>
      </c>
      <c r="C799" s="150"/>
      <c r="D799" s="58">
        <f t="shared" si="79"/>
        <v>0</v>
      </c>
      <c r="E799" s="59">
        <f t="shared" si="77"/>
        <v>0</v>
      </c>
      <c r="F799" s="58">
        <f t="shared" si="80"/>
        <v>0</v>
      </c>
      <c r="G799" s="60">
        <f>IF(AND(C799&lt;&gt;"",SUM(G$32:G798)&lt;E$23),$E$23/$E$28,0)</f>
        <v>0</v>
      </c>
      <c r="H799" s="58">
        <f t="shared" si="81"/>
        <v>0</v>
      </c>
      <c r="I799" s="58">
        <f t="shared" si="83"/>
        <v>0</v>
      </c>
      <c r="J799" s="92" t="str">
        <f t="shared" si="82"/>
        <v>2085–2086</v>
      </c>
      <c r="K799" s="92"/>
      <c r="L799" s="103"/>
      <c r="M799" s="92"/>
      <c r="N799" s="101"/>
      <c r="O799" s="93"/>
      <c r="Q799" s="61"/>
    </row>
    <row r="800" spans="1:17" s="55" customFormat="1" ht="20.25" customHeight="1" x14ac:dyDescent="0.2">
      <c r="A800" s="56">
        <v>68119</v>
      </c>
      <c r="B800" s="57">
        <f t="shared" si="78"/>
        <v>0</v>
      </c>
      <c r="C800" s="150"/>
      <c r="D800" s="58">
        <f t="shared" si="79"/>
        <v>0</v>
      </c>
      <c r="E800" s="59">
        <f t="shared" ref="E800:E863" si="84">C800-D800</f>
        <v>0</v>
      </c>
      <c r="F800" s="58">
        <f t="shared" si="80"/>
        <v>0</v>
      </c>
      <c r="G800" s="60">
        <f>IF(AND(C800&lt;&gt;"",SUM(G$32:G799)&lt;E$23),$E$23/$E$28,0)</f>
        <v>0</v>
      </c>
      <c r="H800" s="58">
        <f t="shared" si="81"/>
        <v>0</v>
      </c>
      <c r="I800" s="58">
        <f t="shared" si="83"/>
        <v>0</v>
      </c>
      <c r="J800" s="92" t="str">
        <f t="shared" si="82"/>
        <v>2086–2087</v>
      </c>
      <c r="K800" s="92"/>
      <c r="L800" s="103"/>
      <c r="M800" s="92"/>
      <c r="N800" s="101"/>
      <c r="O800" s="93"/>
      <c r="Q800" s="61"/>
    </row>
    <row r="801" spans="1:17" s="55" customFormat="1" ht="20.25" customHeight="1" x14ac:dyDescent="0.2">
      <c r="A801" s="56">
        <v>68150</v>
      </c>
      <c r="B801" s="57">
        <f t="shared" ref="B801:B864" si="85">IF(C801&gt;0,C801*-1,C801)</f>
        <v>0</v>
      </c>
      <c r="C801" s="150"/>
      <c r="D801" s="58">
        <f t="shared" ref="D801:D864" si="86">IF(C801="",0,IF($E$14="Beginning",IF(C800&lt;&gt;"",$F800*$E$7/12,0),IF(C800&lt;&gt;"",$F800*$E$7/12,$E$21*$E$7/12)))</f>
        <v>0</v>
      </c>
      <c r="E801" s="59">
        <f t="shared" si="84"/>
        <v>0</v>
      </c>
      <c r="F801" s="58">
        <f t="shared" ref="F801:F864" si="87">IF(C801="",0,IF(C800="",$E$21-E801,IF(C801&lt;&gt;"",F800-E801)))</f>
        <v>0</v>
      </c>
      <c r="G801" s="60">
        <f>IF(AND(C801&lt;&gt;"",SUM(G$32:G800)&lt;E$23),$E$23/$E$28,0)</f>
        <v>0</v>
      </c>
      <c r="H801" s="58">
        <f t="shared" ref="H801:H864" si="88">IF(C801&lt;&gt;"",G801+H800,0)</f>
        <v>0</v>
      </c>
      <c r="I801" s="58">
        <f t="shared" si="83"/>
        <v>0</v>
      </c>
      <c r="J801" s="92" t="str">
        <f t="shared" ref="J801:J864" si="89">IF(OR(MONTH(A801)=1,MONTH(A801)=2,MONTH(A801)=3,MONTH(A801)=4,MONTH(A801)=5,MONTH(A801)=6),YEAR(A801)-1&amp;"–"&amp;YEAR(A801),YEAR(A801)&amp;"–"&amp;YEAR(A801)+1)</f>
        <v>2086–2087</v>
      </c>
      <c r="K801" s="92"/>
      <c r="L801" s="103"/>
      <c r="M801" s="92"/>
      <c r="N801" s="101"/>
      <c r="O801" s="93"/>
      <c r="Q801" s="61"/>
    </row>
    <row r="802" spans="1:17" s="55" customFormat="1" ht="20.25" customHeight="1" x14ac:dyDescent="0.2">
      <c r="A802" s="56">
        <v>68181</v>
      </c>
      <c r="B802" s="57">
        <f t="shared" si="85"/>
        <v>0</v>
      </c>
      <c r="C802" s="150"/>
      <c r="D802" s="58">
        <f t="shared" si="86"/>
        <v>0</v>
      </c>
      <c r="E802" s="59">
        <f t="shared" si="84"/>
        <v>0</v>
      </c>
      <c r="F802" s="58">
        <f t="shared" si="87"/>
        <v>0</v>
      </c>
      <c r="G802" s="60">
        <f>IF(AND(C802&lt;&gt;"",SUM(G$32:G801)&lt;E$23),$E$23/$E$28,0)</f>
        <v>0</v>
      </c>
      <c r="H802" s="58">
        <f t="shared" si="88"/>
        <v>0</v>
      </c>
      <c r="I802" s="58">
        <f t="shared" si="83"/>
        <v>0</v>
      </c>
      <c r="J802" s="92" t="str">
        <f t="shared" si="89"/>
        <v>2086–2087</v>
      </c>
      <c r="K802" s="92"/>
      <c r="L802" s="103"/>
      <c r="M802" s="92"/>
      <c r="N802" s="101"/>
      <c r="O802" s="93"/>
      <c r="Q802" s="61"/>
    </row>
    <row r="803" spans="1:17" s="55" customFormat="1" ht="20.25" customHeight="1" x14ac:dyDescent="0.2">
      <c r="A803" s="56">
        <v>68211</v>
      </c>
      <c r="B803" s="57">
        <f t="shared" si="85"/>
        <v>0</v>
      </c>
      <c r="C803" s="150"/>
      <c r="D803" s="58">
        <f t="shared" si="86"/>
        <v>0</v>
      </c>
      <c r="E803" s="59">
        <f t="shared" si="84"/>
        <v>0</v>
      </c>
      <c r="F803" s="58">
        <f t="shared" si="87"/>
        <v>0</v>
      </c>
      <c r="G803" s="60">
        <f>IF(AND(C803&lt;&gt;"",SUM(G$32:G802)&lt;E$23),$E$23/$E$28,0)</f>
        <v>0</v>
      </c>
      <c r="H803" s="58">
        <f t="shared" si="88"/>
        <v>0</v>
      </c>
      <c r="I803" s="58">
        <f t="shared" ref="I803:I866" si="90">IF(C803&lt;&gt;"",$E$23-H803,0)</f>
        <v>0</v>
      </c>
      <c r="J803" s="92" t="str">
        <f t="shared" si="89"/>
        <v>2086–2087</v>
      </c>
      <c r="K803" s="92"/>
      <c r="L803" s="103"/>
      <c r="M803" s="92"/>
      <c r="N803" s="101"/>
      <c r="O803" s="93"/>
      <c r="Q803" s="61"/>
    </row>
    <row r="804" spans="1:17" s="55" customFormat="1" ht="20.25" customHeight="1" x14ac:dyDescent="0.2">
      <c r="A804" s="56">
        <v>68242</v>
      </c>
      <c r="B804" s="57">
        <f t="shared" si="85"/>
        <v>0</v>
      </c>
      <c r="C804" s="150"/>
      <c r="D804" s="58">
        <f t="shared" si="86"/>
        <v>0</v>
      </c>
      <c r="E804" s="59">
        <f t="shared" si="84"/>
        <v>0</v>
      </c>
      <c r="F804" s="58">
        <f t="shared" si="87"/>
        <v>0</v>
      </c>
      <c r="G804" s="60">
        <f>IF(AND(C804&lt;&gt;"",SUM(G$32:G803)&lt;E$23),$E$23/$E$28,0)</f>
        <v>0</v>
      </c>
      <c r="H804" s="58">
        <f t="shared" si="88"/>
        <v>0</v>
      </c>
      <c r="I804" s="58">
        <f t="shared" si="90"/>
        <v>0</v>
      </c>
      <c r="J804" s="92" t="str">
        <f t="shared" si="89"/>
        <v>2086–2087</v>
      </c>
      <c r="K804" s="92"/>
      <c r="L804" s="103"/>
      <c r="M804" s="92"/>
      <c r="N804" s="101"/>
      <c r="O804" s="93"/>
      <c r="Q804" s="61"/>
    </row>
    <row r="805" spans="1:17" s="55" customFormat="1" ht="20.25" customHeight="1" x14ac:dyDescent="0.2">
      <c r="A805" s="56">
        <v>68272</v>
      </c>
      <c r="B805" s="57">
        <f t="shared" si="85"/>
        <v>0</v>
      </c>
      <c r="C805" s="150"/>
      <c r="D805" s="58">
        <f t="shared" si="86"/>
        <v>0</v>
      </c>
      <c r="E805" s="59">
        <f t="shared" si="84"/>
        <v>0</v>
      </c>
      <c r="F805" s="58">
        <f t="shared" si="87"/>
        <v>0</v>
      </c>
      <c r="G805" s="60">
        <f>IF(AND(C805&lt;&gt;"",SUM(G$32:G804)&lt;E$23),$E$23/$E$28,0)</f>
        <v>0</v>
      </c>
      <c r="H805" s="58">
        <f t="shared" si="88"/>
        <v>0</v>
      </c>
      <c r="I805" s="58">
        <f t="shared" si="90"/>
        <v>0</v>
      </c>
      <c r="J805" s="92" t="str">
        <f t="shared" si="89"/>
        <v>2086–2087</v>
      </c>
      <c r="K805" s="92"/>
      <c r="L805" s="103"/>
      <c r="M805" s="92"/>
      <c r="N805" s="101"/>
      <c r="O805" s="93"/>
      <c r="Q805" s="61"/>
    </row>
    <row r="806" spans="1:17" s="55" customFormat="1" ht="20.25" customHeight="1" x14ac:dyDescent="0.2">
      <c r="A806" s="56">
        <v>68303</v>
      </c>
      <c r="B806" s="57">
        <f t="shared" si="85"/>
        <v>0</v>
      </c>
      <c r="C806" s="150"/>
      <c r="D806" s="58">
        <f t="shared" si="86"/>
        <v>0</v>
      </c>
      <c r="E806" s="59">
        <f t="shared" si="84"/>
        <v>0</v>
      </c>
      <c r="F806" s="58">
        <f t="shared" si="87"/>
        <v>0</v>
      </c>
      <c r="G806" s="60">
        <f>IF(AND(C806&lt;&gt;"",SUM(G$32:G805)&lt;E$23),$E$23/$E$28,0)</f>
        <v>0</v>
      </c>
      <c r="H806" s="58">
        <f t="shared" si="88"/>
        <v>0</v>
      </c>
      <c r="I806" s="58">
        <f t="shared" si="90"/>
        <v>0</v>
      </c>
      <c r="J806" s="92" t="str">
        <f t="shared" si="89"/>
        <v>2086–2087</v>
      </c>
      <c r="K806" s="92"/>
      <c r="L806" s="103"/>
      <c r="M806" s="92"/>
      <c r="N806" s="101"/>
      <c r="O806" s="93"/>
      <c r="Q806" s="61"/>
    </row>
    <row r="807" spans="1:17" s="55" customFormat="1" ht="20.25" customHeight="1" x14ac:dyDescent="0.2">
      <c r="A807" s="56">
        <v>68334</v>
      </c>
      <c r="B807" s="57">
        <f t="shared" si="85"/>
        <v>0</v>
      </c>
      <c r="C807" s="150"/>
      <c r="D807" s="58">
        <f t="shared" si="86"/>
        <v>0</v>
      </c>
      <c r="E807" s="59">
        <f t="shared" si="84"/>
        <v>0</v>
      </c>
      <c r="F807" s="58">
        <f t="shared" si="87"/>
        <v>0</v>
      </c>
      <c r="G807" s="60">
        <f>IF(AND(C807&lt;&gt;"",SUM(G$32:G806)&lt;E$23),$E$23/$E$28,0)</f>
        <v>0</v>
      </c>
      <c r="H807" s="58">
        <f t="shared" si="88"/>
        <v>0</v>
      </c>
      <c r="I807" s="58">
        <f t="shared" si="90"/>
        <v>0</v>
      </c>
      <c r="J807" s="92" t="str">
        <f t="shared" si="89"/>
        <v>2086–2087</v>
      </c>
      <c r="K807" s="92"/>
      <c r="L807" s="103"/>
      <c r="M807" s="92"/>
      <c r="N807" s="101"/>
      <c r="O807" s="93"/>
      <c r="Q807" s="61"/>
    </row>
    <row r="808" spans="1:17" s="55" customFormat="1" ht="20.25" customHeight="1" x14ac:dyDescent="0.2">
      <c r="A808" s="56">
        <v>68362</v>
      </c>
      <c r="B808" s="57">
        <f t="shared" si="85"/>
        <v>0</v>
      </c>
      <c r="C808" s="150"/>
      <c r="D808" s="58">
        <f t="shared" si="86"/>
        <v>0</v>
      </c>
      <c r="E808" s="59">
        <f t="shared" si="84"/>
        <v>0</v>
      </c>
      <c r="F808" s="58">
        <f t="shared" si="87"/>
        <v>0</v>
      </c>
      <c r="G808" s="60">
        <f>IF(AND(C808&lt;&gt;"",SUM(G$32:G807)&lt;E$23),$E$23/$E$28,0)</f>
        <v>0</v>
      </c>
      <c r="H808" s="58">
        <f t="shared" si="88"/>
        <v>0</v>
      </c>
      <c r="I808" s="58">
        <f t="shared" si="90"/>
        <v>0</v>
      </c>
      <c r="J808" s="92" t="str">
        <f t="shared" si="89"/>
        <v>2086–2087</v>
      </c>
      <c r="K808" s="92"/>
      <c r="L808" s="103"/>
      <c r="M808" s="92"/>
      <c r="N808" s="101"/>
      <c r="O808" s="93"/>
      <c r="Q808" s="61"/>
    </row>
    <row r="809" spans="1:17" s="55" customFormat="1" ht="20.25" customHeight="1" x14ac:dyDescent="0.2">
      <c r="A809" s="56">
        <v>68393</v>
      </c>
      <c r="B809" s="57">
        <f t="shared" si="85"/>
        <v>0</v>
      </c>
      <c r="C809" s="150"/>
      <c r="D809" s="58">
        <f t="shared" si="86"/>
        <v>0</v>
      </c>
      <c r="E809" s="59">
        <f t="shared" si="84"/>
        <v>0</v>
      </c>
      <c r="F809" s="58">
        <f t="shared" si="87"/>
        <v>0</v>
      </c>
      <c r="G809" s="60">
        <f>IF(AND(C809&lt;&gt;"",SUM(G$32:G808)&lt;E$23),$E$23/$E$28,0)</f>
        <v>0</v>
      </c>
      <c r="H809" s="58">
        <f t="shared" si="88"/>
        <v>0</v>
      </c>
      <c r="I809" s="58">
        <f t="shared" si="90"/>
        <v>0</v>
      </c>
      <c r="J809" s="92" t="str">
        <f t="shared" si="89"/>
        <v>2086–2087</v>
      </c>
      <c r="K809" s="92"/>
      <c r="L809" s="103"/>
      <c r="M809" s="92"/>
      <c r="N809" s="101"/>
      <c r="O809" s="93"/>
      <c r="Q809" s="61"/>
    </row>
    <row r="810" spans="1:17" s="55" customFormat="1" ht="20.25" customHeight="1" x14ac:dyDescent="0.2">
      <c r="A810" s="56">
        <v>68423</v>
      </c>
      <c r="B810" s="57">
        <f t="shared" si="85"/>
        <v>0</v>
      </c>
      <c r="C810" s="150"/>
      <c r="D810" s="58">
        <f t="shared" si="86"/>
        <v>0</v>
      </c>
      <c r="E810" s="59">
        <f t="shared" si="84"/>
        <v>0</v>
      </c>
      <c r="F810" s="58">
        <f t="shared" si="87"/>
        <v>0</v>
      </c>
      <c r="G810" s="60">
        <f>IF(AND(C810&lt;&gt;"",SUM(G$32:G809)&lt;E$23),$E$23/$E$28,0)</f>
        <v>0</v>
      </c>
      <c r="H810" s="58">
        <f t="shared" si="88"/>
        <v>0</v>
      </c>
      <c r="I810" s="58">
        <f t="shared" si="90"/>
        <v>0</v>
      </c>
      <c r="J810" s="92" t="str">
        <f t="shared" si="89"/>
        <v>2086–2087</v>
      </c>
      <c r="K810" s="92"/>
      <c r="L810" s="103"/>
      <c r="M810" s="92"/>
      <c r="N810" s="101"/>
      <c r="O810" s="93"/>
      <c r="Q810" s="61"/>
    </row>
    <row r="811" spans="1:17" s="55" customFormat="1" ht="20.25" customHeight="1" x14ac:dyDescent="0.2">
      <c r="A811" s="56">
        <v>68454</v>
      </c>
      <c r="B811" s="57">
        <f t="shared" si="85"/>
        <v>0</v>
      </c>
      <c r="C811" s="150"/>
      <c r="D811" s="58">
        <f t="shared" si="86"/>
        <v>0</v>
      </c>
      <c r="E811" s="59">
        <f t="shared" si="84"/>
        <v>0</v>
      </c>
      <c r="F811" s="58">
        <f t="shared" si="87"/>
        <v>0</v>
      </c>
      <c r="G811" s="60">
        <f>IF(AND(C811&lt;&gt;"",SUM(G$32:G810)&lt;E$23),$E$23/$E$28,0)</f>
        <v>0</v>
      </c>
      <c r="H811" s="58">
        <f t="shared" si="88"/>
        <v>0</v>
      </c>
      <c r="I811" s="58">
        <f t="shared" si="90"/>
        <v>0</v>
      </c>
      <c r="J811" s="92" t="str">
        <f t="shared" si="89"/>
        <v>2086–2087</v>
      </c>
      <c r="K811" s="92"/>
      <c r="L811" s="103"/>
      <c r="M811" s="92"/>
      <c r="N811" s="101"/>
      <c r="O811" s="93"/>
      <c r="Q811" s="61"/>
    </row>
    <row r="812" spans="1:17" s="55" customFormat="1" ht="20.25" customHeight="1" x14ac:dyDescent="0.2">
      <c r="A812" s="56">
        <v>68484</v>
      </c>
      <c r="B812" s="57">
        <f t="shared" si="85"/>
        <v>0</v>
      </c>
      <c r="C812" s="150"/>
      <c r="D812" s="58">
        <f t="shared" si="86"/>
        <v>0</v>
      </c>
      <c r="E812" s="59">
        <f t="shared" si="84"/>
        <v>0</v>
      </c>
      <c r="F812" s="58">
        <f t="shared" si="87"/>
        <v>0</v>
      </c>
      <c r="G812" s="60">
        <f>IF(AND(C812&lt;&gt;"",SUM(G$32:G811)&lt;E$23),$E$23/$E$28,0)</f>
        <v>0</v>
      </c>
      <c r="H812" s="58">
        <f t="shared" si="88"/>
        <v>0</v>
      </c>
      <c r="I812" s="58">
        <f t="shared" si="90"/>
        <v>0</v>
      </c>
      <c r="J812" s="92" t="str">
        <f t="shared" si="89"/>
        <v>2087–2088</v>
      </c>
      <c r="K812" s="92"/>
      <c r="L812" s="103"/>
      <c r="M812" s="92"/>
      <c r="N812" s="101"/>
      <c r="O812" s="93"/>
      <c r="Q812" s="61"/>
    </row>
    <row r="813" spans="1:17" s="55" customFormat="1" ht="20.25" customHeight="1" x14ac:dyDescent="0.2">
      <c r="A813" s="56">
        <v>68515</v>
      </c>
      <c r="B813" s="57">
        <f t="shared" si="85"/>
        <v>0</v>
      </c>
      <c r="C813" s="150"/>
      <c r="D813" s="58">
        <f t="shared" si="86"/>
        <v>0</v>
      </c>
      <c r="E813" s="59">
        <f t="shared" si="84"/>
        <v>0</v>
      </c>
      <c r="F813" s="58">
        <f t="shared" si="87"/>
        <v>0</v>
      </c>
      <c r="G813" s="60">
        <f>IF(AND(C813&lt;&gt;"",SUM(G$32:G812)&lt;E$23),$E$23/$E$28,0)</f>
        <v>0</v>
      </c>
      <c r="H813" s="58">
        <f t="shared" si="88"/>
        <v>0</v>
      </c>
      <c r="I813" s="58">
        <f t="shared" si="90"/>
        <v>0</v>
      </c>
      <c r="J813" s="92" t="str">
        <f t="shared" si="89"/>
        <v>2087–2088</v>
      </c>
      <c r="K813" s="92"/>
      <c r="L813" s="103"/>
      <c r="M813" s="92"/>
      <c r="N813" s="101"/>
      <c r="O813" s="93"/>
      <c r="Q813" s="61"/>
    </row>
    <row r="814" spans="1:17" s="55" customFormat="1" ht="20.25" customHeight="1" x14ac:dyDescent="0.2">
      <c r="A814" s="56">
        <v>68546</v>
      </c>
      <c r="B814" s="57">
        <f t="shared" si="85"/>
        <v>0</v>
      </c>
      <c r="C814" s="150"/>
      <c r="D814" s="58">
        <f t="shared" si="86"/>
        <v>0</v>
      </c>
      <c r="E814" s="59">
        <f t="shared" si="84"/>
        <v>0</v>
      </c>
      <c r="F814" s="58">
        <f t="shared" si="87"/>
        <v>0</v>
      </c>
      <c r="G814" s="60">
        <f>IF(AND(C814&lt;&gt;"",SUM(G$32:G813)&lt;E$23),$E$23/$E$28,0)</f>
        <v>0</v>
      </c>
      <c r="H814" s="58">
        <f t="shared" si="88"/>
        <v>0</v>
      </c>
      <c r="I814" s="58">
        <f t="shared" si="90"/>
        <v>0</v>
      </c>
      <c r="J814" s="92" t="str">
        <f t="shared" si="89"/>
        <v>2087–2088</v>
      </c>
      <c r="K814" s="92"/>
      <c r="L814" s="103"/>
      <c r="M814" s="92"/>
      <c r="N814" s="101"/>
      <c r="O814" s="93"/>
      <c r="Q814" s="61"/>
    </row>
    <row r="815" spans="1:17" s="55" customFormat="1" ht="20.25" customHeight="1" x14ac:dyDescent="0.2">
      <c r="A815" s="56">
        <v>68576</v>
      </c>
      <c r="B815" s="57">
        <f t="shared" si="85"/>
        <v>0</v>
      </c>
      <c r="C815" s="150"/>
      <c r="D815" s="58">
        <f t="shared" si="86"/>
        <v>0</v>
      </c>
      <c r="E815" s="59">
        <f t="shared" si="84"/>
        <v>0</v>
      </c>
      <c r="F815" s="58">
        <f t="shared" si="87"/>
        <v>0</v>
      </c>
      <c r="G815" s="60">
        <f>IF(AND(C815&lt;&gt;"",SUM(G$32:G814)&lt;E$23),$E$23/$E$28,0)</f>
        <v>0</v>
      </c>
      <c r="H815" s="58">
        <f t="shared" si="88"/>
        <v>0</v>
      </c>
      <c r="I815" s="58">
        <f t="shared" si="90"/>
        <v>0</v>
      </c>
      <c r="J815" s="92" t="str">
        <f t="shared" si="89"/>
        <v>2087–2088</v>
      </c>
      <c r="K815" s="92"/>
      <c r="L815" s="103"/>
      <c r="M815" s="92"/>
      <c r="N815" s="101"/>
      <c r="O815" s="93"/>
      <c r="Q815" s="61"/>
    </row>
    <row r="816" spans="1:17" s="55" customFormat="1" ht="20.25" customHeight="1" x14ac:dyDescent="0.2">
      <c r="A816" s="56">
        <v>68607</v>
      </c>
      <c r="B816" s="57">
        <f t="shared" si="85"/>
        <v>0</v>
      </c>
      <c r="C816" s="150"/>
      <c r="D816" s="58">
        <f t="shared" si="86"/>
        <v>0</v>
      </c>
      <c r="E816" s="59">
        <f t="shared" si="84"/>
        <v>0</v>
      </c>
      <c r="F816" s="58">
        <f t="shared" si="87"/>
        <v>0</v>
      </c>
      <c r="G816" s="60">
        <f>IF(AND(C816&lt;&gt;"",SUM(G$32:G815)&lt;E$23),$E$23/$E$28,0)</f>
        <v>0</v>
      </c>
      <c r="H816" s="58">
        <f t="shared" si="88"/>
        <v>0</v>
      </c>
      <c r="I816" s="58">
        <f t="shared" si="90"/>
        <v>0</v>
      </c>
      <c r="J816" s="92" t="str">
        <f t="shared" si="89"/>
        <v>2087–2088</v>
      </c>
      <c r="K816" s="92"/>
      <c r="L816" s="103"/>
      <c r="M816" s="92"/>
      <c r="N816" s="101"/>
      <c r="O816" s="93"/>
      <c r="Q816" s="61"/>
    </row>
    <row r="817" spans="1:17" s="55" customFormat="1" ht="20.25" customHeight="1" x14ac:dyDescent="0.2">
      <c r="A817" s="56">
        <v>68637</v>
      </c>
      <c r="B817" s="57">
        <f t="shared" si="85"/>
        <v>0</v>
      </c>
      <c r="C817" s="150"/>
      <c r="D817" s="58">
        <f t="shared" si="86"/>
        <v>0</v>
      </c>
      <c r="E817" s="59">
        <f t="shared" si="84"/>
        <v>0</v>
      </c>
      <c r="F817" s="58">
        <f t="shared" si="87"/>
        <v>0</v>
      </c>
      <c r="G817" s="60">
        <f>IF(AND(C817&lt;&gt;"",SUM(G$32:G816)&lt;E$23),$E$23/$E$28,0)</f>
        <v>0</v>
      </c>
      <c r="H817" s="58">
        <f t="shared" si="88"/>
        <v>0</v>
      </c>
      <c r="I817" s="58">
        <f t="shared" si="90"/>
        <v>0</v>
      </c>
      <c r="J817" s="92" t="str">
        <f t="shared" si="89"/>
        <v>2087–2088</v>
      </c>
      <c r="K817" s="92"/>
      <c r="L817" s="103"/>
      <c r="M817" s="92"/>
      <c r="N817" s="101"/>
      <c r="O817" s="93"/>
      <c r="Q817" s="61"/>
    </row>
    <row r="818" spans="1:17" s="55" customFormat="1" ht="20.25" customHeight="1" x14ac:dyDescent="0.2">
      <c r="A818" s="56">
        <v>68668</v>
      </c>
      <c r="B818" s="57">
        <f t="shared" si="85"/>
        <v>0</v>
      </c>
      <c r="C818" s="150"/>
      <c r="D818" s="58">
        <f t="shared" si="86"/>
        <v>0</v>
      </c>
      <c r="E818" s="59">
        <f t="shared" si="84"/>
        <v>0</v>
      </c>
      <c r="F818" s="58">
        <f t="shared" si="87"/>
        <v>0</v>
      </c>
      <c r="G818" s="60">
        <f>IF(AND(C818&lt;&gt;"",SUM(G$32:G817)&lt;E$23),$E$23/$E$28,0)</f>
        <v>0</v>
      </c>
      <c r="H818" s="58">
        <f t="shared" si="88"/>
        <v>0</v>
      </c>
      <c r="I818" s="58">
        <f t="shared" si="90"/>
        <v>0</v>
      </c>
      <c r="J818" s="92" t="str">
        <f t="shared" si="89"/>
        <v>2087–2088</v>
      </c>
      <c r="K818" s="92"/>
      <c r="L818" s="103"/>
      <c r="M818" s="92"/>
      <c r="N818" s="101"/>
      <c r="O818" s="93"/>
      <c r="Q818" s="61"/>
    </row>
    <row r="819" spans="1:17" s="55" customFormat="1" ht="20.25" customHeight="1" x14ac:dyDescent="0.2">
      <c r="A819" s="56">
        <v>68699</v>
      </c>
      <c r="B819" s="57">
        <f t="shared" si="85"/>
        <v>0</v>
      </c>
      <c r="C819" s="150"/>
      <c r="D819" s="58">
        <f t="shared" si="86"/>
        <v>0</v>
      </c>
      <c r="E819" s="59">
        <f t="shared" si="84"/>
        <v>0</v>
      </c>
      <c r="F819" s="58">
        <f t="shared" si="87"/>
        <v>0</v>
      </c>
      <c r="G819" s="60">
        <f>IF(AND(C819&lt;&gt;"",SUM(G$32:G818)&lt;E$23),$E$23/$E$28,0)</f>
        <v>0</v>
      </c>
      <c r="H819" s="58">
        <f t="shared" si="88"/>
        <v>0</v>
      </c>
      <c r="I819" s="58">
        <f t="shared" si="90"/>
        <v>0</v>
      </c>
      <c r="J819" s="92" t="str">
        <f t="shared" si="89"/>
        <v>2087–2088</v>
      </c>
      <c r="K819" s="92"/>
      <c r="L819" s="103"/>
      <c r="M819" s="92"/>
      <c r="N819" s="101"/>
      <c r="O819" s="93"/>
      <c r="Q819" s="61"/>
    </row>
    <row r="820" spans="1:17" s="55" customFormat="1" ht="20.25" customHeight="1" x14ac:dyDescent="0.2">
      <c r="A820" s="56">
        <v>68728</v>
      </c>
      <c r="B820" s="57">
        <f t="shared" si="85"/>
        <v>0</v>
      </c>
      <c r="C820" s="150"/>
      <c r="D820" s="58">
        <f t="shared" si="86"/>
        <v>0</v>
      </c>
      <c r="E820" s="59">
        <f t="shared" si="84"/>
        <v>0</v>
      </c>
      <c r="F820" s="58">
        <f t="shared" si="87"/>
        <v>0</v>
      </c>
      <c r="G820" s="60">
        <f>IF(AND(C820&lt;&gt;"",SUM(G$32:G819)&lt;E$23),$E$23/$E$28,0)</f>
        <v>0</v>
      </c>
      <c r="H820" s="58">
        <f t="shared" si="88"/>
        <v>0</v>
      </c>
      <c r="I820" s="58">
        <f t="shared" si="90"/>
        <v>0</v>
      </c>
      <c r="J820" s="92" t="str">
        <f t="shared" si="89"/>
        <v>2087–2088</v>
      </c>
      <c r="K820" s="92"/>
      <c r="L820" s="103"/>
      <c r="M820" s="92"/>
      <c r="N820" s="101"/>
      <c r="O820" s="93"/>
      <c r="Q820" s="61"/>
    </row>
    <row r="821" spans="1:17" s="55" customFormat="1" ht="20.25" customHeight="1" x14ac:dyDescent="0.2">
      <c r="A821" s="56">
        <v>68759</v>
      </c>
      <c r="B821" s="57">
        <f t="shared" si="85"/>
        <v>0</v>
      </c>
      <c r="C821" s="150"/>
      <c r="D821" s="58">
        <f t="shared" si="86"/>
        <v>0</v>
      </c>
      <c r="E821" s="59">
        <f t="shared" si="84"/>
        <v>0</v>
      </c>
      <c r="F821" s="58">
        <f t="shared" si="87"/>
        <v>0</v>
      </c>
      <c r="G821" s="60">
        <f>IF(AND(C821&lt;&gt;"",SUM(G$32:G820)&lt;E$23),$E$23/$E$28,0)</f>
        <v>0</v>
      </c>
      <c r="H821" s="58">
        <f t="shared" si="88"/>
        <v>0</v>
      </c>
      <c r="I821" s="58">
        <f t="shared" si="90"/>
        <v>0</v>
      </c>
      <c r="J821" s="92" t="str">
        <f t="shared" si="89"/>
        <v>2087–2088</v>
      </c>
      <c r="K821" s="92"/>
      <c r="L821" s="103"/>
      <c r="M821" s="92"/>
      <c r="N821" s="101"/>
      <c r="O821" s="93"/>
      <c r="Q821" s="61"/>
    </row>
    <row r="822" spans="1:17" s="55" customFormat="1" ht="20.25" customHeight="1" x14ac:dyDescent="0.2">
      <c r="A822" s="56">
        <v>68789</v>
      </c>
      <c r="B822" s="57">
        <f t="shared" si="85"/>
        <v>0</v>
      </c>
      <c r="C822" s="150"/>
      <c r="D822" s="58">
        <f t="shared" si="86"/>
        <v>0</v>
      </c>
      <c r="E822" s="59">
        <f t="shared" si="84"/>
        <v>0</v>
      </c>
      <c r="F822" s="58">
        <f t="shared" si="87"/>
        <v>0</v>
      </c>
      <c r="G822" s="60">
        <f>IF(AND(C822&lt;&gt;"",SUM(G$32:G821)&lt;E$23),$E$23/$E$28,0)</f>
        <v>0</v>
      </c>
      <c r="H822" s="58">
        <f t="shared" si="88"/>
        <v>0</v>
      </c>
      <c r="I822" s="58">
        <f t="shared" si="90"/>
        <v>0</v>
      </c>
      <c r="J822" s="92" t="str">
        <f t="shared" si="89"/>
        <v>2087–2088</v>
      </c>
      <c r="K822" s="92"/>
      <c r="L822" s="103"/>
      <c r="M822" s="92"/>
      <c r="N822" s="101"/>
      <c r="O822" s="93"/>
      <c r="Q822" s="61"/>
    </row>
    <row r="823" spans="1:17" s="55" customFormat="1" ht="20.25" customHeight="1" x14ac:dyDescent="0.2">
      <c r="A823" s="56">
        <v>68820</v>
      </c>
      <c r="B823" s="57">
        <f t="shared" si="85"/>
        <v>0</v>
      </c>
      <c r="C823" s="150"/>
      <c r="D823" s="58">
        <f t="shared" si="86"/>
        <v>0</v>
      </c>
      <c r="E823" s="59">
        <f t="shared" si="84"/>
        <v>0</v>
      </c>
      <c r="F823" s="58">
        <f t="shared" si="87"/>
        <v>0</v>
      </c>
      <c r="G823" s="60">
        <f>IF(AND(C823&lt;&gt;"",SUM(G$32:G822)&lt;E$23),$E$23/$E$28,0)</f>
        <v>0</v>
      </c>
      <c r="H823" s="58">
        <f t="shared" si="88"/>
        <v>0</v>
      </c>
      <c r="I823" s="58">
        <f t="shared" si="90"/>
        <v>0</v>
      </c>
      <c r="J823" s="92" t="str">
        <f t="shared" si="89"/>
        <v>2087–2088</v>
      </c>
      <c r="K823" s="92"/>
      <c r="L823" s="103"/>
      <c r="M823" s="92"/>
      <c r="N823" s="101"/>
      <c r="O823" s="93"/>
      <c r="Q823" s="61"/>
    </row>
    <row r="824" spans="1:17" s="55" customFormat="1" ht="20.25" customHeight="1" x14ac:dyDescent="0.2">
      <c r="A824" s="56">
        <v>68850</v>
      </c>
      <c r="B824" s="57">
        <f t="shared" si="85"/>
        <v>0</v>
      </c>
      <c r="C824" s="150"/>
      <c r="D824" s="58">
        <f t="shared" si="86"/>
        <v>0</v>
      </c>
      <c r="E824" s="59">
        <f t="shared" si="84"/>
        <v>0</v>
      </c>
      <c r="F824" s="58">
        <f t="shared" si="87"/>
        <v>0</v>
      </c>
      <c r="G824" s="60">
        <f>IF(AND(C824&lt;&gt;"",SUM(G$32:G823)&lt;E$23),$E$23/$E$28,0)</f>
        <v>0</v>
      </c>
      <c r="H824" s="58">
        <f t="shared" si="88"/>
        <v>0</v>
      </c>
      <c r="I824" s="58">
        <f t="shared" si="90"/>
        <v>0</v>
      </c>
      <c r="J824" s="92" t="str">
        <f t="shared" si="89"/>
        <v>2088–2089</v>
      </c>
      <c r="K824" s="92"/>
      <c r="L824" s="103"/>
      <c r="M824" s="92"/>
      <c r="N824" s="101"/>
      <c r="O824" s="93"/>
      <c r="Q824" s="61"/>
    </row>
    <row r="825" spans="1:17" s="55" customFormat="1" ht="20.25" customHeight="1" x14ac:dyDescent="0.2">
      <c r="A825" s="56">
        <v>68881</v>
      </c>
      <c r="B825" s="57">
        <f t="shared" si="85"/>
        <v>0</v>
      </c>
      <c r="C825" s="150"/>
      <c r="D825" s="58">
        <f t="shared" si="86"/>
        <v>0</v>
      </c>
      <c r="E825" s="59">
        <f t="shared" si="84"/>
        <v>0</v>
      </c>
      <c r="F825" s="58">
        <f t="shared" si="87"/>
        <v>0</v>
      </c>
      <c r="G825" s="60">
        <f>IF(AND(C825&lt;&gt;"",SUM(G$32:G824)&lt;E$23),$E$23/$E$28,0)</f>
        <v>0</v>
      </c>
      <c r="H825" s="58">
        <f t="shared" si="88"/>
        <v>0</v>
      </c>
      <c r="I825" s="58">
        <f t="shared" si="90"/>
        <v>0</v>
      </c>
      <c r="J825" s="92" t="str">
        <f t="shared" si="89"/>
        <v>2088–2089</v>
      </c>
      <c r="K825" s="92"/>
      <c r="L825" s="103"/>
      <c r="M825" s="92"/>
      <c r="N825" s="101"/>
      <c r="O825" s="93"/>
      <c r="Q825" s="61"/>
    </row>
    <row r="826" spans="1:17" s="55" customFormat="1" ht="20.25" customHeight="1" x14ac:dyDescent="0.2">
      <c r="A826" s="56">
        <v>68912</v>
      </c>
      <c r="B826" s="57">
        <f t="shared" si="85"/>
        <v>0</v>
      </c>
      <c r="C826" s="150"/>
      <c r="D826" s="58">
        <f t="shared" si="86"/>
        <v>0</v>
      </c>
      <c r="E826" s="59">
        <f t="shared" si="84"/>
        <v>0</v>
      </c>
      <c r="F826" s="58">
        <f t="shared" si="87"/>
        <v>0</v>
      </c>
      <c r="G826" s="60">
        <f>IF(AND(C826&lt;&gt;"",SUM(G$32:G825)&lt;E$23),$E$23/$E$28,0)</f>
        <v>0</v>
      </c>
      <c r="H826" s="58">
        <f t="shared" si="88"/>
        <v>0</v>
      </c>
      <c r="I826" s="58">
        <f t="shared" si="90"/>
        <v>0</v>
      </c>
      <c r="J826" s="92" t="str">
        <f t="shared" si="89"/>
        <v>2088–2089</v>
      </c>
      <c r="K826" s="92"/>
      <c r="L826" s="103"/>
      <c r="M826" s="92"/>
      <c r="N826" s="101"/>
      <c r="O826" s="93"/>
      <c r="Q826" s="61"/>
    </row>
    <row r="827" spans="1:17" s="55" customFormat="1" ht="20.25" customHeight="1" x14ac:dyDescent="0.2">
      <c r="A827" s="56">
        <v>68942</v>
      </c>
      <c r="B827" s="57">
        <f t="shared" si="85"/>
        <v>0</v>
      </c>
      <c r="C827" s="150"/>
      <c r="D827" s="58">
        <f t="shared" si="86"/>
        <v>0</v>
      </c>
      <c r="E827" s="59">
        <f t="shared" si="84"/>
        <v>0</v>
      </c>
      <c r="F827" s="58">
        <f t="shared" si="87"/>
        <v>0</v>
      </c>
      <c r="G827" s="60">
        <f>IF(AND(C827&lt;&gt;"",SUM(G$32:G826)&lt;E$23),$E$23/$E$28,0)</f>
        <v>0</v>
      </c>
      <c r="H827" s="58">
        <f t="shared" si="88"/>
        <v>0</v>
      </c>
      <c r="I827" s="58">
        <f t="shared" si="90"/>
        <v>0</v>
      </c>
      <c r="J827" s="92" t="str">
        <f t="shared" si="89"/>
        <v>2088–2089</v>
      </c>
      <c r="K827" s="92"/>
      <c r="L827" s="103"/>
      <c r="M827" s="92"/>
      <c r="N827" s="101"/>
      <c r="O827" s="93"/>
      <c r="Q827" s="61"/>
    </row>
    <row r="828" spans="1:17" s="55" customFormat="1" ht="20.25" customHeight="1" x14ac:dyDescent="0.2">
      <c r="A828" s="56">
        <v>68973</v>
      </c>
      <c r="B828" s="57">
        <f t="shared" si="85"/>
        <v>0</v>
      </c>
      <c r="C828" s="150"/>
      <c r="D828" s="58">
        <f t="shared" si="86"/>
        <v>0</v>
      </c>
      <c r="E828" s="59">
        <f t="shared" si="84"/>
        <v>0</v>
      </c>
      <c r="F828" s="58">
        <f t="shared" si="87"/>
        <v>0</v>
      </c>
      <c r="G828" s="60">
        <f>IF(AND(C828&lt;&gt;"",SUM(G$32:G827)&lt;E$23),$E$23/$E$28,0)</f>
        <v>0</v>
      </c>
      <c r="H828" s="58">
        <f t="shared" si="88"/>
        <v>0</v>
      </c>
      <c r="I828" s="58">
        <f t="shared" si="90"/>
        <v>0</v>
      </c>
      <c r="J828" s="92" t="str">
        <f t="shared" si="89"/>
        <v>2088–2089</v>
      </c>
      <c r="K828" s="92"/>
      <c r="L828" s="103"/>
      <c r="M828" s="92"/>
      <c r="N828" s="101"/>
      <c r="O828" s="93"/>
      <c r="Q828" s="61"/>
    </row>
    <row r="829" spans="1:17" s="55" customFormat="1" ht="20.25" customHeight="1" x14ac:dyDescent="0.2">
      <c r="A829" s="56">
        <v>69003</v>
      </c>
      <c r="B829" s="57">
        <f t="shared" si="85"/>
        <v>0</v>
      </c>
      <c r="C829" s="150"/>
      <c r="D829" s="58">
        <f t="shared" si="86"/>
        <v>0</v>
      </c>
      <c r="E829" s="59">
        <f t="shared" si="84"/>
        <v>0</v>
      </c>
      <c r="F829" s="58">
        <f t="shared" si="87"/>
        <v>0</v>
      </c>
      <c r="G829" s="60">
        <f>IF(AND(C829&lt;&gt;"",SUM(G$32:G828)&lt;E$23),$E$23/$E$28,0)</f>
        <v>0</v>
      </c>
      <c r="H829" s="58">
        <f t="shared" si="88"/>
        <v>0</v>
      </c>
      <c r="I829" s="58">
        <f t="shared" si="90"/>
        <v>0</v>
      </c>
      <c r="J829" s="92" t="str">
        <f t="shared" si="89"/>
        <v>2088–2089</v>
      </c>
      <c r="K829" s="92"/>
      <c r="L829" s="103"/>
      <c r="M829" s="92"/>
      <c r="N829" s="101"/>
      <c r="O829" s="93"/>
      <c r="Q829" s="61"/>
    </row>
    <row r="830" spans="1:17" s="55" customFormat="1" ht="20.25" customHeight="1" x14ac:dyDescent="0.2">
      <c r="A830" s="56">
        <v>69034</v>
      </c>
      <c r="B830" s="57">
        <f t="shared" si="85"/>
        <v>0</v>
      </c>
      <c r="C830" s="150"/>
      <c r="D830" s="58">
        <f t="shared" si="86"/>
        <v>0</v>
      </c>
      <c r="E830" s="59">
        <f t="shared" si="84"/>
        <v>0</v>
      </c>
      <c r="F830" s="58">
        <f t="shared" si="87"/>
        <v>0</v>
      </c>
      <c r="G830" s="60">
        <f>IF(AND(C830&lt;&gt;"",SUM(G$32:G829)&lt;E$23),$E$23/$E$28,0)</f>
        <v>0</v>
      </c>
      <c r="H830" s="58">
        <f t="shared" si="88"/>
        <v>0</v>
      </c>
      <c r="I830" s="58">
        <f t="shared" si="90"/>
        <v>0</v>
      </c>
      <c r="J830" s="92" t="str">
        <f t="shared" si="89"/>
        <v>2088–2089</v>
      </c>
      <c r="K830" s="92"/>
      <c r="L830" s="103"/>
      <c r="M830" s="92"/>
      <c r="N830" s="101"/>
      <c r="O830" s="93"/>
      <c r="Q830" s="61"/>
    </row>
    <row r="831" spans="1:17" s="55" customFormat="1" ht="20.25" customHeight="1" x14ac:dyDescent="0.2">
      <c r="A831" s="56">
        <v>69065</v>
      </c>
      <c r="B831" s="57">
        <f t="shared" si="85"/>
        <v>0</v>
      </c>
      <c r="C831" s="150"/>
      <c r="D831" s="58">
        <f t="shared" si="86"/>
        <v>0</v>
      </c>
      <c r="E831" s="59">
        <f t="shared" si="84"/>
        <v>0</v>
      </c>
      <c r="F831" s="58">
        <f t="shared" si="87"/>
        <v>0</v>
      </c>
      <c r="G831" s="60">
        <f>IF(AND(C831&lt;&gt;"",SUM(G$32:G830)&lt;E$23),$E$23/$E$28,0)</f>
        <v>0</v>
      </c>
      <c r="H831" s="58">
        <f t="shared" si="88"/>
        <v>0</v>
      </c>
      <c r="I831" s="58">
        <f t="shared" si="90"/>
        <v>0</v>
      </c>
      <c r="J831" s="92" t="str">
        <f t="shared" si="89"/>
        <v>2088–2089</v>
      </c>
      <c r="K831" s="92"/>
      <c r="L831" s="103"/>
      <c r="M831" s="92"/>
      <c r="N831" s="101"/>
      <c r="O831" s="93"/>
      <c r="Q831" s="61"/>
    </row>
    <row r="832" spans="1:17" s="55" customFormat="1" ht="20.25" customHeight="1" x14ac:dyDescent="0.2">
      <c r="A832" s="56">
        <v>69093</v>
      </c>
      <c r="B832" s="57">
        <f t="shared" si="85"/>
        <v>0</v>
      </c>
      <c r="C832" s="150"/>
      <c r="D832" s="58">
        <f t="shared" si="86"/>
        <v>0</v>
      </c>
      <c r="E832" s="59">
        <f t="shared" si="84"/>
        <v>0</v>
      </c>
      <c r="F832" s="58">
        <f t="shared" si="87"/>
        <v>0</v>
      </c>
      <c r="G832" s="60">
        <f>IF(AND(C832&lt;&gt;"",SUM(G$32:G831)&lt;E$23),$E$23/$E$28,0)</f>
        <v>0</v>
      </c>
      <c r="H832" s="58">
        <f t="shared" si="88"/>
        <v>0</v>
      </c>
      <c r="I832" s="58">
        <f t="shared" si="90"/>
        <v>0</v>
      </c>
      <c r="J832" s="92" t="str">
        <f t="shared" si="89"/>
        <v>2088–2089</v>
      </c>
      <c r="K832" s="92"/>
      <c r="L832" s="103"/>
      <c r="M832" s="92"/>
      <c r="N832" s="101"/>
      <c r="O832" s="93"/>
      <c r="Q832" s="61"/>
    </row>
    <row r="833" spans="1:17" s="55" customFormat="1" ht="20.25" customHeight="1" x14ac:dyDescent="0.2">
      <c r="A833" s="56">
        <v>69124</v>
      </c>
      <c r="B833" s="57">
        <f t="shared" si="85"/>
        <v>0</v>
      </c>
      <c r="C833" s="150"/>
      <c r="D833" s="58">
        <f t="shared" si="86"/>
        <v>0</v>
      </c>
      <c r="E833" s="59">
        <f t="shared" si="84"/>
        <v>0</v>
      </c>
      <c r="F833" s="58">
        <f t="shared" si="87"/>
        <v>0</v>
      </c>
      <c r="G833" s="60">
        <f>IF(AND(C833&lt;&gt;"",SUM(G$32:G832)&lt;E$23),$E$23/$E$28,0)</f>
        <v>0</v>
      </c>
      <c r="H833" s="58">
        <f t="shared" si="88"/>
        <v>0</v>
      </c>
      <c r="I833" s="58">
        <f t="shared" si="90"/>
        <v>0</v>
      </c>
      <c r="J833" s="92" t="str">
        <f t="shared" si="89"/>
        <v>2088–2089</v>
      </c>
      <c r="K833" s="92"/>
      <c r="L833" s="103"/>
      <c r="M833" s="92"/>
      <c r="N833" s="101"/>
      <c r="O833" s="93"/>
      <c r="Q833" s="61"/>
    </row>
    <row r="834" spans="1:17" s="55" customFormat="1" ht="20.25" customHeight="1" x14ac:dyDescent="0.2">
      <c r="A834" s="56">
        <v>69154</v>
      </c>
      <c r="B834" s="57">
        <f t="shared" si="85"/>
        <v>0</v>
      </c>
      <c r="C834" s="150"/>
      <c r="D834" s="58">
        <f t="shared" si="86"/>
        <v>0</v>
      </c>
      <c r="E834" s="59">
        <f t="shared" si="84"/>
        <v>0</v>
      </c>
      <c r="F834" s="58">
        <f t="shared" si="87"/>
        <v>0</v>
      </c>
      <c r="G834" s="60">
        <f>IF(AND(C834&lt;&gt;"",SUM(G$32:G833)&lt;E$23),$E$23/$E$28,0)</f>
        <v>0</v>
      </c>
      <c r="H834" s="58">
        <f t="shared" si="88"/>
        <v>0</v>
      </c>
      <c r="I834" s="58">
        <f t="shared" si="90"/>
        <v>0</v>
      </c>
      <c r="J834" s="92" t="str">
        <f t="shared" si="89"/>
        <v>2088–2089</v>
      </c>
      <c r="K834" s="92"/>
      <c r="L834" s="103"/>
      <c r="M834" s="92"/>
      <c r="N834" s="101"/>
      <c r="O834" s="93"/>
      <c r="Q834" s="61"/>
    </row>
    <row r="835" spans="1:17" s="55" customFormat="1" ht="20.25" customHeight="1" x14ac:dyDescent="0.2">
      <c r="A835" s="56">
        <v>69185</v>
      </c>
      <c r="B835" s="57">
        <f t="shared" si="85"/>
        <v>0</v>
      </c>
      <c r="C835" s="150"/>
      <c r="D835" s="58">
        <f t="shared" si="86"/>
        <v>0</v>
      </c>
      <c r="E835" s="59">
        <f t="shared" si="84"/>
        <v>0</v>
      </c>
      <c r="F835" s="58">
        <f t="shared" si="87"/>
        <v>0</v>
      </c>
      <c r="G835" s="60">
        <f>IF(AND(C835&lt;&gt;"",SUM(G$32:G834)&lt;E$23),$E$23/$E$28,0)</f>
        <v>0</v>
      </c>
      <c r="H835" s="58">
        <f t="shared" si="88"/>
        <v>0</v>
      </c>
      <c r="I835" s="58">
        <f t="shared" si="90"/>
        <v>0</v>
      </c>
      <c r="J835" s="92" t="str">
        <f t="shared" si="89"/>
        <v>2088–2089</v>
      </c>
      <c r="K835" s="92"/>
      <c r="L835" s="103"/>
      <c r="M835" s="92"/>
      <c r="N835" s="101"/>
      <c r="O835" s="93"/>
      <c r="Q835" s="61"/>
    </row>
    <row r="836" spans="1:17" s="55" customFormat="1" ht="20.25" customHeight="1" x14ac:dyDescent="0.2">
      <c r="A836" s="56">
        <v>69215</v>
      </c>
      <c r="B836" s="57">
        <f t="shared" si="85"/>
        <v>0</v>
      </c>
      <c r="C836" s="150"/>
      <c r="D836" s="58">
        <f t="shared" si="86"/>
        <v>0</v>
      </c>
      <c r="E836" s="59">
        <f t="shared" si="84"/>
        <v>0</v>
      </c>
      <c r="F836" s="58">
        <f t="shared" si="87"/>
        <v>0</v>
      </c>
      <c r="G836" s="60">
        <f>IF(AND(C836&lt;&gt;"",SUM(G$32:G835)&lt;E$23),$E$23/$E$28,0)</f>
        <v>0</v>
      </c>
      <c r="H836" s="58">
        <f t="shared" si="88"/>
        <v>0</v>
      </c>
      <c r="I836" s="58">
        <f t="shared" si="90"/>
        <v>0</v>
      </c>
      <c r="J836" s="92" t="str">
        <f t="shared" si="89"/>
        <v>2089–2090</v>
      </c>
      <c r="K836" s="92"/>
      <c r="L836" s="103"/>
      <c r="M836" s="92"/>
      <c r="N836" s="101"/>
      <c r="O836" s="93"/>
      <c r="Q836" s="61"/>
    </row>
    <row r="837" spans="1:17" s="55" customFormat="1" ht="20.25" customHeight="1" x14ac:dyDescent="0.2">
      <c r="A837" s="56">
        <v>69246</v>
      </c>
      <c r="B837" s="57">
        <f t="shared" si="85"/>
        <v>0</v>
      </c>
      <c r="C837" s="150"/>
      <c r="D837" s="58">
        <f t="shared" si="86"/>
        <v>0</v>
      </c>
      <c r="E837" s="59">
        <f t="shared" si="84"/>
        <v>0</v>
      </c>
      <c r="F837" s="58">
        <f t="shared" si="87"/>
        <v>0</v>
      </c>
      <c r="G837" s="60">
        <f>IF(AND(C837&lt;&gt;"",SUM(G$32:G836)&lt;E$23),$E$23/$E$28,0)</f>
        <v>0</v>
      </c>
      <c r="H837" s="58">
        <f t="shared" si="88"/>
        <v>0</v>
      </c>
      <c r="I837" s="58">
        <f t="shared" si="90"/>
        <v>0</v>
      </c>
      <c r="J837" s="92" t="str">
        <f t="shared" si="89"/>
        <v>2089–2090</v>
      </c>
      <c r="K837" s="92"/>
      <c r="L837" s="103"/>
      <c r="M837" s="92"/>
      <c r="N837" s="101"/>
      <c r="O837" s="93"/>
      <c r="Q837" s="61"/>
    </row>
    <row r="838" spans="1:17" s="55" customFormat="1" ht="20.25" customHeight="1" x14ac:dyDescent="0.2">
      <c r="A838" s="56">
        <v>69277</v>
      </c>
      <c r="B838" s="57">
        <f t="shared" si="85"/>
        <v>0</v>
      </c>
      <c r="C838" s="150"/>
      <c r="D838" s="58">
        <f t="shared" si="86"/>
        <v>0</v>
      </c>
      <c r="E838" s="59">
        <f t="shared" si="84"/>
        <v>0</v>
      </c>
      <c r="F838" s="58">
        <f t="shared" si="87"/>
        <v>0</v>
      </c>
      <c r="G838" s="60">
        <f>IF(AND(C838&lt;&gt;"",SUM(G$32:G837)&lt;E$23),$E$23/$E$28,0)</f>
        <v>0</v>
      </c>
      <c r="H838" s="58">
        <f t="shared" si="88"/>
        <v>0</v>
      </c>
      <c r="I838" s="58">
        <f t="shared" si="90"/>
        <v>0</v>
      </c>
      <c r="J838" s="92" t="str">
        <f t="shared" si="89"/>
        <v>2089–2090</v>
      </c>
      <c r="K838" s="92"/>
      <c r="L838" s="103"/>
      <c r="M838" s="92"/>
      <c r="N838" s="101"/>
      <c r="O838" s="93"/>
      <c r="Q838" s="61"/>
    </row>
    <row r="839" spans="1:17" s="55" customFormat="1" ht="20.25" customHeight="1" x14ac:dyDescent="0.2">
      <c r="A839" s="56">
        <v>69307</v>
      </c>
      <c r="B839" s="57">
        <f t="shared" si="85"/>
        <v>0</v>
      </c>
      <c r="C839" s="150"/>
      <c r="D839" s="58">
        <f t="shared" si="86"/>
        <v>0</v>
      </c>
      <c r="E839" s="59">
        <f t="shared" si="84"/>
        <v>0</v>
      </c>
      <c r="F839" s="58">
        <f t="shared" si="87"/>
        <v>0</v>
      </c>
      <c r="G839" s="60">
        <f>IF(AND(C839&lt;&gt;"",SUM(G$32:G838)&lt;E$23),$E$23/$E$28,0)</f>
        <v>0</v>
      </c>
      <c r="H839" s="58">
        <f t="shared" si="88"/>
        <v>0</v>
      </c>
      <c r="I839" s="58">
        <f t="shared" si="90"/>
        <v>0</v>
      </c>
      <c r="J839" s="92" t="str">
        <f t="shared" si="89"/>
        <v>2089–2090</v>
      </c>
      <c r="K839" s="92"/>
      <c r="L839" s="103"/>
      <c r="M839" s="92"/>
      <c r="N839" s="101"/>
      <c r="O839" s="93"/>
      <c r="Q839" s="61"/>
    </row>
    <row r="840" spans="1:17" s="55" customFormat="1" ht="20.25" customHeight="1" x14ac:dyDescent="0.2">
      <c r="A840" s="56">
        <v>69338</v>
      </c>
      <c r="B840" s="57">
        <f t="shared" si="85"/>
        <v>0</v>
      </c>
      <c r="C840" s="150"/>
      <c r="D840" s="58">
        <f t="shared" si="86"/>
        <v>0</v>
      </c>
      <c r="E840" s="59">
        <f t="shared" si="84"/>
        <v>0</v>
      </c>
      <c r="F840" s="58">
        <f t="shared" si="87"/>
        <v>0</v>
      </c>
      <c r="G840" s="60">
        <f>IF(AND(C840&lt;&gt;"",SUM(G$32:G839)&lt;E$23),$E$23/$E$28,0)</f>
        <v>0</v>
      </c>
      <c r="H840" s="58">
        <f t="shared" si="88"/>
        <v>0</v>
      </c>
      <c r="I840" s="58">
        <f t="shared" si="90"/>
        <v>0</v>
      </c>
      <c r="J840" s="92" t="str">
        <f t="shared" si="89"/>
        <v>2089–2090</v>
      </c>
      <c r="K840" s="92"/>
      <c r="L840" s="103"/>
      <c r="M840" s="92"/>
      <c r="N840" s="101"/>
      <c r="O840" s="93"/>
      <c r="Q840" s="61"/>
    </row>
    <row r="841" spans="1:17" s="55" customFormat="1" ht="20.25" customHeight="1" x14ac:dyDescent="0.2">
      <c r="A841" s="56">
        <v>69368</v>
      </c>
      <c r="B841" s="57">
        <f t="shared" si="85"/>
        <v>0</v>
      </c>
      <c r="C841" s="150"/>
      <c r="D841" s="58">
        <f t="shared" si="86"/>
        <v>0</v>
      </c>
      <c r="E841" s="59">
        <f t="shared" si="84"/>
        <v>0</v>
      </c>
      <c r="F841" s="58">
        <f t="shared" si="87"/>
        <v>0</v>
      </c>
      <c r="G841" s="60">
        <f>IF(AND(C841&lt;&gt;"",SUM(G$32:G840)&lt;E$23),$E$23/$E$28,0)</f>
        <v>0</v>
      </c>
      <c r="H841" s="58">
        <f t="shared" si="88"/>
        <v>0</v>
      </c>
      <c r="I841" s="58">
        <f t="shared" si="90"/>
        <v>0</v>
      </c>
      <c r="J841" s="92" t="str">
        <f t="shared" si="89"/>
        <v>2089–2090</v>
      </c>
      <c r="K841" s="92"/>
      <c r="L841" s="103"/>
      <c r="M841" s="92"/>
      <c r="N841" s="101"/>
      <c r="O841" s="93"/>
      <c r="Q841" s="61"/>
    </row>
    <row r="842" spans="1:17" s="55" customFormat="1" ht="20.25" customHeight="1" x14ac:dyDescent="0.2">
      <c r="A842" s="56">
        <v>69399</v>
      </c>
      <c r="B842" s="57">
        <f t="shared" si="85"/>
        <v>0</v>
      </c>
      <c r="C842" s="150"/>
      <c r="D842" s="58">
        <f t="shared" si="86"/>
        <v>0</v>
      </c>
      <c r="E842" s="59">
        <f t="shared" si="84"/>
        <v>0</v>
      </c>
      <c r="F842" s="58">
        <f t="shared" si="87"/>
        <v>0</v>
      </c>
      <c r="G842" s="60">
        <f>IF(AND(C842&lt;&gt;"",SUM(G$32:G841)&lt;E$23),$E$23/$E$28,0)</f>
        <v>0</v>
      </c>
      <c r="H842" s="58">
        <f t="shared" si="88"/>
        <v>0</v>
      </c>
      <c r="I842" s="58">
        <f t="shared" si="90"/>
        <v>0</v>
      </c>
      <c r="J842" s="92" t="str">
        <f t="shared" si="89"/>
        <v>2089–2090</v>
      </c>
      <c r="K842" s="92"/>
      <c r="L842" s="103"/>
      <c r="M842" s="92"/>
      <c r="N842" s="101"/>
      <c r="O842" s="93"/>
      <c r="Q842" s="61"/>
    </row>
    <row r="843" spans="1:17" s="55" customFormat="1" ht="20.25" customHeight="1" x14ac:dyDescent="0.2">
      <c r="A843" s="56">
        <v>69430</v>
      </c>
      <c r="B843" s="57">
        <f t="shared" si="85"/>
        <v>0</v>
      </c>
      <c r="C843" s="150"/>
      <c r="D843" s="58">
        <f t="shared" si="86"/>
        <v>0</v>
      </c>
      <c r="E843" s="59">
        <f t="shared" si="84"/>
        <v>0</v>
      </c>
      <c r="F843" s="58">
        <f t="shared" si="87"/>
        <v>0</v>
      </c>
      <c r="G843" s="60">
        <f>IF(AND(C843&lt;&gt;"",SUM(G$32:G842)&lt;E$23),$E$23/$E$28,0)</f>
        <v>0</v>
      </c>
      <c r="H843" s="58">
        <f t="shared" si="88"/>
        <v>0</v>
      </c>
      <c r="I843" s="58">
        <f t="shared" si="90"/>
        <v>0</v>
      </c>
      <c r="J843" s="92" t="str">
        <f t="shared" si="89"/>
        <v>2089–2090</v>
      </c>
      <c r="K843" s="92"/>
      <c r="L843" s="103"/>
      <c r="M843" s="92"/>
      <c r="N843" s="101"/>
      <c r="O843" s="93"/>
      <c r="Q843" s="61"/>
    </row>
    <row r="844" spans="1:17" s="55" customFormat="1" ht="20.25" customHeight="1" x14ac:dyDescent="0.2">
      <c r="A844" s="56">
        <v>69458</v>
      </c>
      <c r="B844" s="57">
        <f t="shared" si="85"/>
        <v>0</v>
      </c>
      <c r="C844" s="150"/>
      <c r="D844" s="58">
        <f t="shared" si="86"/>
        <v>0</v>
      </c>
      <c r="E844" s="59">
        <f t="shared" si="84"/>
        <v>0</v>
      </c>
      <c r="F844" s="58">
        <f t="shared" si="87"/>
        <v>0</v>
      </c>
      <c r="G844" s="60">
        <f>IF(AND(C844&lt;&gt;"",SUM(G$32:G843)&lt;E$23),$E$23/$E$28,0)</f>
        <v>0</v>
      </c>
      <c r="H844" s="58">
        <f t="shared" si="88"/>
        <v>0</v>
      </c>
      <c r="I844" s="58">
        <f t="shared" si="90"/>
        <v>0</v>
      </c>
      <c r="J844" s="92" t="str">
        <f t="shared" si="89"/>
        <v>2089–2090</v>
      </c>
      <c r="K844" s="92"/>
      <c r="L844" s="103"/>
      <c r="M844" s="92"/>
      <c r="N844" s="101"/>
      <c r="O844" s="93"/>
      <c r="Q844" s="61"/>
    </row>
    <row r="845" spans="1:17" s="55" customFormat="1" ht="20.25" customHeight="1" x14ac:dyDescent="0.2">
      <c r="A845" s="56">
        <v>69489</v>
      </c>
      <c r="B845" s="57">
        <f t="shared" si="85"/>
        <v>0</v>
      </c>
      <c r="C845" s="150"/>
      <c r="D845" s="58">
        <f t="shared" si="86"/>
        <v>0</v>
      </c>
      <c r="E845" s="59">
        <f t="shared" si="84"/>
        <v>0</v>
      </c>
      <c r="F845" s="58">
        <f t="shared" si="87"/>
        <v>0</v>
      </c>
      <c r="G845" s="60">
        <f>IF(AND(C845&lt;&gt;"",SUM(G$32:G844)&lt;E$23),$E$23/$E$28,0)</f>
        <v>0</v>
      </c>
      <c r="H845" s="58">
        <f t="shared" si="88"/>
        <v>0</v>
      </c>
      <c r="I845" s="58">
        <f t="shared" si="90"/>
        <v>0</v>
      </c>
      <c r="J845" s="92" t="str">
        <f t="shared" si="89"/>
        <v>2089–2090</v>
      </c>
      <c r="K845" s="92"/>
      <c r="L845" s="103"/>
      <c r="M845" s="92"/>
      <c r="N845" s="101"/>
      <c r="O845" s="93"/>
      <c r="Q845" s="61"/>
    </row>
    <row r="846" spans="1:17" s="55" customFormat="1" ht="20.25" customHeight="1" x14ac:dyDescent="0.2">
      <c r="A846" s="56">
        <v>69519</v>
      </c>
      <c r="B846" s="57">
        <f t="shared" si="85"/>
        <v>0</v>
      </c>
      <c r="C846" s="150"/>
      <c r="D846" s="58">
        <f t="shared" si="86"/>
        <v>0</v>
      </c>
      <c r="E846" s="59">
        <f t="shared" si="84"/>
        <v>0</v>
      </c>
      <c r="F846" s="58">
        <f t="shared" si="87"/>
        <v>0</v>
      </c>
      <c r="G846" s="60">
        <f>IF(AND(C846&lt;&gt;"",SUM(G$32:G845)&lt;E$23),$E$23/$E$28,0)</f>
        <v>0</v>
      </c>
      <c r="H846" s="58">
        <f t="shared" si="88"/>
        <v>0</v>
      </c>
      <c r="I846" s="58">
        <f t="shared" si="90"/>
        <v>0</v>
      </c>
      <c r="J846" s="92" t="str">
        <f t="shared" si="89"/>
        <v>2089–2090</v>
      </c>
      <c r="K846" s="92"/>
      <c r="L846" s="103"/>
      <c r="M846" s="92"/>
      <c r="N846" s="101"/>
      <c r="O846" s="93"/>
      <c r="Q846" s="61"/>
    </row>
    <row r="847" spans="1:17" s="55" customFormat="1" ht="20.25" customHeight="1" x14ac:dyDescent="0.2">
      <c r="A847" s="56">
        <v>69550</v>
      </c>
      <c r="B847" s="57">
        <f t="shared" si="85"/>
        <v>0</v>
      </c>
      <c r="C847" s="150"/>
      <c r="D847" s="58">
        <f t="shared" si="86"/>
        <v>0</v>
      </c>
      <c r="E847" s="59">
        <f t="shared" si="84"/>
        <v>0</v>
      </c>
      <c r="F847" s="58">
        <f t="shared" si="87"/>
        <v>0</v>
      </c>
      <c r="G847" s="60">
        <f>IF(AND(C847&lt;&gt;"",SUM(G$32:G846)&lt;E$23),$E$23/$E$28,0)</f>
        <v>0</v>
      </c>
      <c r="H847" s="58">
        <f t="shared" si="88"/>
        <v>0</v>
      </c>
      <c r="I847" s="58">
        <f t="shared" si="90"/>
        <v>0</v>
      </c>
      <c r="J847" s="92" t="str">
        <f t="shared" si="89"/>
        <v>2089–2090</v>
      </c>
      <c r="K847" s="92"/>
      <c r="L847" s="103"/>
      <c r="M847" s="92"/>
      <c r="N847" s="101"/>
      <c r="O847" s="93"/>
      <c r="Q847" s="61"/>
    </row>
    <row r="848" spans="1:17" s="55" customFormat="1" ht="20.25" customHeight="1" x14ac:dyDescent="0.2">
      <c r="A848" s="56">
        <v>69580</v>
      </c>
      <c r="B848" s="57">
        <f t="shared" si="85"/>
        <v>0</v>
      </c>
      <c r="C848" s="150"/>
      <c r="D848" s="58">
        <f t="shared" si="86"/>
        <v>0</v>
      </c>
      <c r="E848" s="59">
        <f t="shared" si="84"/>
        <v>0</v>
      </c>
      <c r="F848" s="58">
        <f t="shared" si="87"/>
        <v>0</v>
      </c>
      <c r="G848" s="60">
        <f>IF(AND(C848&lt;&gt;"",SUM(G$32:G847)&lt;E$23),$E$23/$E$28,0)</f>
        <v>0</v>
      </c>
      <c r="H848" s="58">
        <f t="shared" si="88"/>
        <v>0</v>
      </c>
      <c r="I848" s="58">
        <f t="shared" si="90"/>
        <v>0</v>
      </c>
      <c r="J848" s="92" t="str">
        <f t="shared" si="89"/>
        <v>2090–2091</v>
      </c>
      <c r="K848" s="92"/>
      <c r="L848" s="103"/>
      <c r="M848" s="92"/>
      <c r="N848" s="101"/>
      <c r="O848" s="93"/>
      <c r="Q848" s="61"/>
    </row>
    <row r="849" spans="1:17" s="55" customFormat="1" ht="20.25" customHeight="1" x14ac:dyDescent="0.2">
      <c r="A849" s="56">
        <v>69611</v>
      </c>
      <c r="B849" s="57">
        <f t="shared" si="85"/>
        <v>0</v>
      </c>
      <c r="C849" s="150"/>
      <c r="D849" s="58">
        <f t="shared" si="86"/>
        <v>0</v>
      </c>
      <c r="E849" s="59">
        <f t="shared" si="84"/>
        <v>0</v>
      </c>
      <c r="F849" s="58">
        <f t="shared" si="87"/>
        <v>0</v>
      </c>
      <c r="G849" s="60">
        <f>IF(AND(C849&lt;&gt;"",SUM(G$32:G848)&lt;E$23),$E$23/$E$28,0)</f>
        <v>0</v>
      </c>
      <c r="H849" s="58">
        <f t="shared" si="88"/>
        <v>0</v>
      </c>
      <c r="I849" s="58">
        <f t="shared" si="90"/>
        <v>0</v>
      </c>
      <c r="J849" s="92" t="str">
        <f t="shared" si="89"/>
        <v>2090–2091</v>
      </c>
      <c r="K849" s="92"/>
      <c r="L849" s="103"/>
      <c r="M849" s="92"/>
      <c r="N849" s="101"/>
      <c r="O849" s="93"/>
      <c r="Q849" s="61"/>
    </row>
    <row r="850" spans="1:17" s="55" customFormat="1" ht="20.25" customHeight="1" x14ac:dyDescent="0.2">
      <c r="A850" s="56">
        <v>69642</v>
      </c>
      <c r="B850" s="57">
        <f t="shared" si="85"/>
        <v>0</v>
      </c>
      <c r="C850" s="150"/>
      <c r="D850" s="58">
        <f t="shared" si="86"/>
        <v>0</v>
      </c>
      <c r="E850" s="59">
        <f t="shared" si="84"/>
        <v>0</v>
      </c>
      <c r="F850" s="58">
        <f t="shared" si="87"/>
        <v>0</v>
      </c>
      <c r="G850" s="60">
        <f>IF(AND(C850&lt;&gt;"",SUM(G$32:G849)&lt;E$23),$E$23/$E$28,0)</f>
        <v>0</v>
      </c>
      <c r="H850" s="58">
        <f t="shared" si="88"/>
        <v>0</v>
      </c>
      <c r="I850" s="58">
        <f t="shared" si="90"/>
        <v>0</v>
      </c>
      <c r="J850" s="92" t="str">
        <f t="shared" si="89"/>
        <v>2090–2091</v>
      </c>
      <c r="K850" s="92"/>
      <c r="L850" s="103"/>
      <c r="M850" s="92"/>
      <c r="N850" s="101"/>
      <c r="O850" s="93"/>
      <c r="Q850" s="61"/>
    </row>
    <row r="851" spans="1:17" s="55" customFormat="1" ht="20.25" customHeight="1" x14ac:dyDescent="0.2">
      <c r="A851" s="56">
        <v>69672</v>
      </c>
      <c r="B851" s="57">
        <f t="shared" si="85"/>
        <v>0</v>
      </c>
      <c r="C851" s="150"/>
      <c r="D851" s="58">
        <f t="shared" si="86"/>
        <v>0</v>
      </c>
      <c r="E851" s="59">
        <f t="shared" si="84"/>
        <v>0</v>
      </c>
      <c r="F851" s="58">
        <f t="shared" si="87"/>
        <v>0</v>
      </c>
      <c r="G851" s="60">
        <f>IF(AND(C851&lt;&gt;"",SUM(G$32:G850)&lt;E$23),$E$23/$E$28,0)</f>
        <v>0</v>
      </c>
      <c r="H851" s="58">
        <f t="shared" si="88"/>
        <v>0</v>
      </c>
      <c r="I851" s="58">
        <f t="shared" si="90"/>
        <v>0</v>
      </c>
      <c r="J851" s="92" t="str">
        <f t="shared" si="89"/>
        <v>2090–2091</v>
      </c>
      <c r="K851" s="92"/>
      <c r="L851" s="103"/>
      <c r="M851" s="92"/>
      <c r="N851" s="101"/>
      <c r="O851" s="93"/>
      <c r="Q851" s="61"/>
    </row>
    <row r="852" spans="1:17" s="55" customFormat="1" ht="20.25" customHeight="1" x14ac:dyDescent="0.2">
      <c r="A852" s="56">
        <v>69703</v>
      </c>
      <c r="B852" s="57">
        <f t="shared" si="85"/>
        <v>0</v>
      </c>
      <c r="C852" s="150"/>
      <c r="D852" s="58">
        <f t="shared" si="86"/>
        <v>0</v>
      </c>
      <c r="E852" s="59">
        <f t="shared" si="84"/>
        <v>0</v>
      </c>
      <c r="F852" s="58">
        <f t="shared" si="87"/>
        <v>0</v>
      </c>
      <c r="G852" s="60">
        <f>IF(AND(C852&lt;&gt;"",SUM(G$32:G851)&lt;E$23),$E$23/$E$28,0)</f>
        <v>0</v>
      </c>
      <c r="H852" s="58">
        <f t="shared" si="88"/>
        <v>0</v>
      </c>
      <c r="I852" s="58">
        <f t="shared" si="90"/>
        <v>0</v>
      </c>
      <c r="J852" s="92" t="str">
        <f t="shared" si="89"/>
        <v>2090–2091</v>
      </c>
      <c r="K852" s="92"/>
      <c r="L852" s="103"/>
      <c r="M852" s="92"/>
      <c r="N852" s="101"/>
      <c r="O852" s="93"/>
      <c r="Q852" s="61"/>
    </row>
    <row r="853" spans="1:17" s="55" customFormat="1" ht="20.25" customHeight="1" x14ac:dyDescent="0.2">
      <c r="A853" s="56">
        <v>69733</v>
      </c>
      <c r="B853" s="57">
        <f t="shared" si="85"/>
        <v>0</v>
      </c>
      <c r="C853" s="150"/>
      <c r="D853" s="58">
        <f t="shared" si="86"/>
        <v>0</v>
      </c>
      <c r="E853" s="59">
        <f t="shared" si="84"/>
        <v>0</v>
      </c>
      <c r="F853" s="58">
        <f t="shared" si="87"/>
        <v>0</v>
      </c>
      <c r="G853" s="60">
        <f>IF(AND(C853&lt;&gt;"",SUM(G$32:G852)&lt;E$23),$E$23/$E$28,0)</f>
        <v>0</v>
      </c>
      <c r="H853" s="58">
        <f t="shared" si="88"/>
        <v>0</v>
      </c>
      <c r="I853" s="58">
        <f t="shared" si="90"/>
        <v>0</v>
      </c>
      <c r="J853" s="92" t="str">
        <f t="shared" si="89"/>
        <v>2090–2091</v>
      </c>
      <c r="K853" s="92"/>
      <c r="L853" s="103"/>
      <c r="M853" s="92"/>
      <c r="N853" s="101"/>
      <c r="O853" s="93"/>
      <c r="Q853" s="61"/>
    </row>
    <row r="854" spans="1:17" s="55" customFormat="1" ht="20.25" customHeight="1" x14ac:dyDescent="0.2">
      <c r="A854" s="56">
        <v>69764</v>
      </c>
      <c r="B854" s="57">
        <f t="shared" si="85"/>
        <v>0</v>
      </c>
      <c r="C854" s="150"/>
      <c r="D854" s="58">
        <f t="shared" si="86"/>
        <v>0</v>
      </c>
      <c r="E854" s="59">
        <f t="shared" si="84"/>
        <v>0</v>
      </c>
      <c r="F854" s="58">
        <f t="shared" si="87"/>
        <v>0</v>
      </c>
      <c r="G854" s="60">
        <f>IF(AND(C854&lt;&gt;"",SUM(G$32:G853)&lt;E$23),$E$23/$E$28,0)</f>
        <v>0</v>
      </c>
      <c r="H854" s="58">
        <f t="shared" si="88"/>
        <v>0</v>
      </c>
      <c r="I854" s="58">
        <f t="shared" si="90"/>
        <v>0</v>
      </c>
      <c r="J854" s="92" t="str">
        <f t="shared" si="89"/>
        <v>2090–2091</v>
      </c>
      <c r="K854" s="92"/>
      <c r="L854" s="103"/>
      <c r="M854" s="92"/>
      <c r="N854" s="101"/>
      <c r="O854" s="93"/>
      <c r="Q854" s="61"/>
    </row>
    <row r="855" spans="1:17" s="55" customFormat="1" ht="20.25" customHeight="1" x14ac:dyDescent="0.2">
      <c r="A855" s="56">
        <v>69795</v>
      </c>
      <c r="B855" s="57">
        <f t="shared" si="85"/>
        <v>0</v>
      </c>
      <c r="C855" s="150"/>
      <c r="D855" s="58">
        <f t="shared" si="86"/>
        <v>0</v>
      </c>
      <c r="E855" s="59">
        <f t="shared" si="84"/>
        <v>0</v>
      </c>
      <c r="F855" s="58">
        <f t="shared" si="87"/>
        <v>0</v>
      </c>
      <c r="G855" s="60">
        <f>IF(AND(C855&lt;&gt;"",SUM(G$32:G854)&lt;E$23),$E$23/$E$28,0)</f>
        <v>0</v>
      </c>
      <c r="H855" s="58">
        <f t="shared" si="88"/>
        <v>0</v>
      </c>
      <c r="I855" s="58">
        <f t="shared" si="90"/>
        <v>0</v>
      </c>
      <c r="J855" s="92" t="str">
        <f t="shared" si="89"/>
        <v>2090–2091</v>
      </c>
      <c r="K855" s="92"/>
      <c r="L855" s="103"/>
      <c r="M855" s="92"/>
      <c r="N855" s="101"/>
      <c r="O855" s="93"/>
      <c r="Q855" s="61"/>
    </row>
    <row r="856" spans="1:17" s="55" customFormat="1" ht="20.25" customHeight="1" x14ac:dyDescent="0.2">
      <c r="A856" s="56">
        <v>69823</v>
      </c>
      <c r="B856" s="57">
        <f t="shared" si="85"/>
        <v>0</v>
      </c>
      <c r="C856" s="150"/>
      <c r="D856" s="58">
        <f t="shared" si="86"/>
        <v>0</v>
      </c>
      <c r="E856" s="59">
        <f t="shared" si="84"/>
        <v>0</v>
      </c>
      <c r="F856" s="58">
        <f t="shared" si="87"/>
        <v>0</v>
      </c>
      <c r="G856" s="60">
        <f>IF(AND(C856&lt;&gt;"",SUM(G$32:G855)&lt;E$23),$E$23/$E$28,0)</f>
        <v>0</v>
      </c>
      <c r="H856" s="58">
        <f t="shared" si="88"/>
        <v>0</v>
      </c>
      <c r="I856" s="58">
        <f t="shared" si="90"/>
        <v>0</v>
      </c>
      <c r="J856" s="92" t="str">
        <f t="shared" si="89"/>
        <v>2090–2091</v>
      </c>
      <c r="K856" s="92"/>
      <c r="L856" s="103"/>
      <c r="M856" s="92"/>
      <c r="N856" s="101"/>
      <c r="O856" s="93"/>
      <c r="Q856" s="61"/>
    </row>
    <row r="857" spans="1:17" s="55" customFormat="1" ht="20.25" customHeight="1" x14ac:dyDescent="0.2">
      <c r="A857" s="56">
        <v>69854</v>
      </c>
      <c r="B857" s="57">
        <f t="shared" si="85"/>
        <v>0</v>
      </c>
      <c r="C857" s="150"/>
      <c r="D857" s="58">
        <f t="shared" si="86"/>
        <v>0</v>
      </c>
      <c r="E857" s="59">
        <f t="shared" si="84"/>
        <v>0</v>
      </c>
      <c r="F857" s="58">
        <f t="shared" si="87"/>
        <v>0</v>
      </c>
      <c r="G857" s="60">
        <f>IF(AND(C857&lt;&gt;"",SUM(G$32:G856)&lt;E$23),$E$23/$E$28,0)</f>
        <v>0</v>
      </c>
      <c r="H857" s="58">
        <f t="shared" si="88"/>
        <v>0</v>
      </c>
      <c r="I857" s="58">
        <f t="shared" si="90"/>
        <v>0</v>
      </c>
      <c r="J857" s="92" t="str">
        <f t="shared" si="89"/>
        <v>2090–2091</v>
      </c>
      <c r="K857" s="92"/>
      <c r="L857" s="103"/>
      <c r="M857" s="92"/>
      <c r="N857" s="101"/>
      <c r="O857" s="93"/>
      <c r="Q857" s="61"/>
    </row>
    <row r="858" spans="1:17" s="55" customFormat="1" ht="20.25" customHeight="1" x14ac:dyDescent="0.2">
      <c r="A858" s="56">
        <v>69884</v>
      </c>
      <c r="B858" s="57">
        <f t="shared" si="85"/>
        <v>0</v>
      </c>
      <c r="C858" s="150"/>
      <c r="D858" s="58">
        <f t="shared" si="86"/>
        <v>0</v>
      </c>
      <c r="E858" s="59">
        <f t="shared" si="84"/>
        <v>0</v>
      </c>
      <c r="F858" s="58">
        <f t="shared" si="87"/>
        <v>0</v>
      </c>
      <c r="G858" s="60">
        <f>IF(AND(C858&lt;&gt;"",SUM(G$32:G857)&lt;E$23),$E$23/$E$28,0)</f>
        <v>0</v>
      </c>
      <c r="H858" s="58">
        <f t="shared" si="88"/>
        <v>0</v>
      </c>
      <c r="I858" s="58">
        <f t="shared" si="90"/>
        <v>0</v>
      </c>
      <c r="J858" s="92" t="str">
        <f t="shared" si="89"/>
        <v>2090–2091</v>
      </c>
      <c r="K858" s="92"/>
      <c r="L858" s="103"/>
      <c r="M858" s="92"/>
      <c r="N858" s="101"/>
      <c r="O858" s="93"/>
      <c r="Q858" s="61"/>
    </row>
    <row r="859" spans="1:17" s="55" customFormat="1" ht="20.25" customHeight="1" x14ac:dyDescent="0.2">
      <c r="A859" s="56">
        <v>69915</v>
      </c>
      <c r="B859" s="57">
        <f t="shared" si="85"/>
        <v>0</v>
      </c>
      <c r="C859" s="150"/>
      <c r="D859" s="58">
        <f t="shared" si="86"/>
        <v>0</v>
      </c>
      <c r="E859" s="59">
        <f t="shared" si="84"/>
        <v>0</v>
      </c>
      <c r="F859" s="58">
        <f t="shared" si="87"/>
        <v>0</v>
      </c>
      <c r="G859" s="60">
        <f>IF(AND(C859&lt;&gt;"",SUM(G$32:G858)&lt;E$23),$E$23/$E$28,0)</f>
        <v>0</v>
      </c>
      <c r="H859" s="58">
        <f t="shared" si="88"/>
        <v>0</v>
      </c>
      <c r="I859" s="58">
        <f t="shared" si="90"/>
        <v>0</v>
      </c>
      <c r="J859" s="92" t="str">
        <f t="shared" si="89"/>
        <v>2090–2091</v>
      </c>
      <c r="K859" s="92"/>
      <c r="L859" s="103"/>
      <c r="M859" s="92"/>
      <c r="N859" s="101"/>
      <c r="O859" s="93"/>
      <c r="Q859" s="61"/>
    </row>
    <row r="860" spans="1:17" s="55" customFormat="1" ht="20.25" customHeight="1" x14ac:dyDescent="0.2">
      <c r="A860" s="56">
        <v>69945</v>
      </c>
      <c r="B860" s="57">
        <f t="shared" si="85"/>
        <v>0</v>
      </c>
      <c r="C860" s="150"/>
      <c r="D860" s="58">
        <f t="shared" si="86"/>
        <v>0</v>
      </c>
      <c r="E860" s="59">
        <f t="shared" si="84"/>
        <v>0</v>
      </c>
      <c r="F860" s="58">
        <f t="shared" si="87"/>
        <v>0</v>
      </c>
      <c r="G860" s="60">
        <f>IF(AND(C860&lt;&gt;"",SUM(G$32:G859)&lt;E$23),$E$23/$E$28,0)</f>
        <v>0</v>
      </c>
      <c r="H860" s="58">
        <f t="shared" si="88"/>
        <v>0</v>
      </c>
      <c r="I860" s="58">
        <f t="shared" si="90"/>
        <v>0</v>
      </c>
      <c r="J860" s="92" t="str">
        <f t="shared" si="89"/>
        <v>2091–2092</v>
      </c>
      <c r="K860" s="92"/>
      <c r="L860" s="103"/>
      <c r="M860" s="92"/>
      <c r="N860" s="101"/>
      <c r="O860" s="93"/>
      <c r="Q860" s="61"/>
    </row>
    <row r="861" spans="1:17" s="55" customFormat="1" ht="20.25" customHeight="1" x14ac:dyDescent="0.2">
      <c r="A861" s="56">
        <v>69976</v>
      </c>
      <c r="B861" s="57">
        <f t="shared" si="85"/>
        <v>0</v>
      </c>
      <c r="C861" s="150"/>
      <c r="D861" s="58">
        <f t="shared" si="86"/>
        <v>0</v>
      </c>
      <c r="E861" s="59">
        <f t="shared" si="84"/>
        <v>0</v>
      </c>
      <c r="F861" s="58">
        <f t="shared" si="87"/>
        <v>0</v>
      </c>
      <c r="G861" s="60">
        <f>IF(AND(C861&lt;&gt;"",SUM(G$32:G860)&lt;E$23),$E$23/$E$28,0)</f>
        <v>0</v>
      </c>
      <c r="H861" s="58">
        <f t="shared" si="88"/>
        <v>0</v>
      </c>
      <c r="I861" s="58">
        <f t="shared" si="90"/>
        <v>0</v>
      </c>
      <c r="J861" s="92" t="str">
        <f t="shared" si="89"/>
        <v>2091–2092</v>
      </c>
      <c r="K861" s="92"/>
      <c r="L861" s="103"/>
      <c r="M861" s="92"/>
      <c r="N861" s="101"/>
      <c r="O861" s="93"/>
      <c r="Q861" s="61"/>
    </row>
    <row r="862" spans="1:17" s="55" customFormat="1" ht="20.25" customHeight="1" x14ac:dyDescent="0.2">
      <c r="A862" s="56">
        <v>70007</v>
      </c>
      <c r="B862" s="57">
        <f t="shared" si="85"/>
        <v>0</v>
      </c>
      <c r="C862" s="150"/>
      <c r="D862" s="58">
        <f t="shared" si="86"/>
        <v>0</v>
      </c>
      <c r="E862" s="59">
        <f t="shared" si="84"/>
        <v>0</v>
      </c>
      <c r="F862" s="58">
        <f t="shared" si="87"/>
        <v>0</v>
      </c>
      <c r="G862" s="60">
        <f>IF(AND(C862&lt;&gt;"",SUM(G$32:G861)&lt;E$23),$E$23/$E$28,0)</f>
        <v>0</v>
      </c>
      <c r="H862" s="58">
        <f t="shared" si="88"/>
        <v>0</v>
      </c>
      <c r="I862" s="58">
        <f t="shared" si="90"/>
        <v>0</v>
      </c>
      <c r="J862" s="92" t="str">
        <f t="shared" si="89"/>
        <v>2091–2092</v>
      </c>
      <c r="K862" s="92"/>
      <c r="L862" s="103"/>
      <c r="M862" s="92"/>
      <c r="N862" s="101"/>
      <c r="O862" s="93"/>
      <c r="Q862" s="61"/>
    </row>
    <row r="863" spans="1:17" s="55" customFormat="1" ht="20.25" customHeight="1" x14ac:dyDescent="0.2">
      <c r="A863" s="56">
        <v>70037</v>
      </c>
      <c r="B863" s="57">
        <f t="shared" si="85"/>
        <v>0</v>
      </c>
      <c r="C863" s="150"/>
      <c r="D863" s="58">
        <f t="shared" si="86"/>
        <v>0</v>
      </c>
      <c r="E863" s="59">
        <f t="shared" si="84"/>
        <v>0</v>
      </c>
      <c r="F863" s="58">
        <f t="shared" si="87"/>
        <v>0</v>
      </c>
      <c r="G863" s="60">
        <f>IF(AND(C863&lt;&gt;"",SUM(G$32:G862)&lt;E$23),$E$23/$E$28,0)</f>
        <v>0</v>
      </c>
      <c r="H863" s="58">
        <f t="shared" si="88"/>
        <v>0</v>
      </c>
      <c r="I863" s="58">
        <f t="shared" si="90"/>
        <v>0</v>
      </c>
      <c r="J863" s="92" t="str">
        <f t="shared" si="89"/>
        <v>2091–2092</v>
      </c>
      <c r="K863" s="92"/>
      <c r="L863" s="103"/>
      <c r="M863" s="92"/>
      <c r="N863" s="101"/>
      <c r="O863" s="93"/>
      <c r="Q863" s="61"/>
    </row>
    <row r="864" spans="1:17" s="55" customFormat="1" ht="20.25" customHeight="1" x14ac:dyDescent="0.2">
      <c r="A864" s="56">
        <v>70068</v>
      </c>
      <c r="B864" s="57">
        <f t="shared" si="85"/>
        <v>0</v>
      </c>
      <c r="C864" s="150"/>
      <c r="D864" s="58">
        <f t="shared" si="86"/>
        <v>0</v>
      </c>
      <c r="E864" s="59">
        <f t="shared" ref="E864:E927" si="91">C864-D864</f>
        <v>0</v>
      </c>
      <c r="F864" s="58">
        <f t="shared" si="87"/>
        <v>0</v>
      </c>
      <c r="G864" s="60">
        <f>IF(AND(C864&lt;&gt;"",SUM(G$32:G863)&lt;E$23),$E$23/$E$28,0)</f>
        <v>0</v>
      </c>
      <c r="H864" s="58">
        <f t="shared" si="88"/>
        <v>0</v>
      </c>
      <c r="I864" s="58">
        <f t="shared" si="90"/>
        <v>0</v>
      </c>
      <c r="J864" s="92" t="str">
        <f t="shared" si="89"/>
        <v>2091–2092</v>
      </c>
      <c r="K864" s="92"/>
      <c r="L864" s="103"/>
      <c r="M864" s="92"/>
      <c r="N864" s="101"/>
      <c r="O864" s="93"/>
      <c r="Q864" s="61"/>
    </row>
    <row r="865" spans="1:17" s="55" customFormat="1" ht="20.25" customHeight="1" x14ac:dyDescent="0.2">
      <c r="A865" s="56">
        <v>70098</v>
      </c>
      <c r="B865" s="57">
        <f t="shared" ref="B865:B928" si="92">IF(C865&gt;0,C865*-1,C865)</f>
        <v>0</v>
      </c>
      <c r="C865" s="150"/>
      <c r="D865" s="58">
        <f t="shared" ref="D865:D928" si="93">IF(C865="",0,IF($E$14="Beginning",IF(C864&lt;&gt;"",$F864*$E$7/12,0),IF(C864&lt;&gt;"",$F864*$E$7/12,$E$21*$E$7/12)))</f>
        <v>0</v>
      </c>
      <c r="E865" s="59">
        <f t="shared" si="91"/>
        <v>0</v>
      </c>
      <c r="F865" s="58">
        <f t="shared" ref="F865:F928" si="94">IF(C865="",0,IF(C864="",$E$21-E865,IF(C865&lt;&gt;"",F864-E865)))</f>
        <v>0</v>
      </c>
      <c r="G865" s="60">
        <f>IF(AND(C865&lt;&gt;"",SUM(G$32:G864)&lt;E$23),$E$23/$E$28,0)</f>
        <v>0</v>
      </c>
      <c r="H865" s="58">
        <f t="shared" ref="H865:H928" si="95">IF(C865&lt;&gt;"",G865+H864,0)</f>
        <v>0</v>
      </c>
      <c r="I865" s="58">
        <f t="shared" si="90"/>
        <v>0</v>
      </c>
      <c r="J865" s="92" t="str">
        <f t="shared" ref="J865:J928" si="96">IF(OR(MONTH(A865)=1,MONTH(A865)=2,MONTH(A865)=3,MONTH(A865)=4,MONTH(A865)=5,MONTH(A865)=6),YEAR(A865)-1&amp;"–"&amp;YEAR(A865),YEAR(A865)&amp;"–"&amp;YEAR(A865)+1)</f>
        <v>2091–2092</v>
      </c>
      <c r="K865" s="92"/>
      <c r="L865" s="103"/>
      <c r="M865" s="92"/>
      <c r="N865" s="101"/>
      <c r="O865" s="93"/>
      <c r="Q865" s="61"/>
    </row>
    <row r="866" spans="1:17" s="55" customFormat="1" ht="20.25" customHeight="1" x14ac:dyDescent="0.2">
      <c r="A866" s="56">
        <v>70129</v>
      </c>
      <c r="B866" s="57">
        <f t="shared" si="92"/>
        <v>0</v>
      </c>
      <c r="C866" s="150"/>
      <c r="D866" s="58">
        <f t="shared" si="93"/>
        <v>0</v>
      </c>
      <c r="E866" s="59">
        <f t="shared" si="91"/>
        <v>0</v>
      </c>
      <c r="F866" s="58">
        <f t="shared" si="94"/>
        <v>0</v>
      </c>
      <c r="G866" s="60">
        <f>IF(AND(C866&lt;&gt;"",SUM(G$32:G865)&lt;E$23),$E$23/$E$28,0)</f>
        <v>0</v>
      </c>
      <c r="H866" s="58">
        <f t="shared" si="95"/>
        <v>0</v>
      </c>
      <c r="I866" s="58">
        <f t="shared" si="90"/>
        <v>0</v>
      </c>
      <c r="J866" s="92" t="str">
        <f t="shared" si="96"/>
        <v>2091–2092</v>
      </c>
      <c r="K866" s="92"/>
      <c r="L866" s="103"/>
      <c r="M866" s="92"/>
      <c r="N866" s="101"/>
      <c r="O866" s="93"/>
      <c r="Q866" s="61"/>
    </row>
    <row r="867" spans="1:17" s="55" customFormat="1" ht="20.25" customHeight="1" x14ac:dyDescent="0.2">
      <c r="A867" s="56">
        <v>70160</v>
      </c>
      <c r="B867" s="57">
        <f t="shared" si="92"/>
        <v>0</v>
      </c>
      <c r="C867" s="150"/>
      <c r="D867" s="58">
        <f t="shared" si="93"/>
        <v>0</v>
      </c>
      <c r="E867" s="59">
        <f t="shared" si="91"/>
        <v>0</v>
      </c>
      <c r="F867" s="58">
        <f t="shared" si="94"/>
        <v>0</v>
      </c>
      <c r="G867" s="60">
        <f>IF(AND(C867&lt;&gt;"",SUM(G$32:G866)&lt;E$23),$E$23/$E$28,0)</f>
        <v>0</v>
      </c>
      <c r="H867" s="58">
        <f t="shared" si="95"/>
        <v>0</v>
      </c>
      <c r="I867" s="58">
        <f t="shared" ref="I867:I930" si="97">IF(C867&lt;&gt;"",$E$23-H867,0)</f>
        <v>0</v>
      </c>
      <c r="J867" s="92" t="str">
        <f t="shared" si="96"/>
        <v>2091–2092</v>
      </c>
      <c r="K867" s="92"/>
      <c r="L867" s="103"/>
      <c r="M867" s="92"/>
      <c r="N867" s="101"/>
      <c r="O867" s="93"/>
      <c r="Q867" s="61"/>
    </row>
    <row r="868" spans="1:17" s="55" customFormat="1" ht="20.25" customHeight="1" x14ac:dyDescent="0.2">
      <c r="A868" s="56">
        <v>70189</v>
      </c>
      <c r="B868" s="57">
        <f t="shared" si="92"/>
        <v>0</v>
      </c>
      <c r="C868" s="150"/>
      <c r="D868" s="58">
        <f t="shared" si="93"/>
        <v>0</v>
      </c>
      <c r="E868" s="59">
        <f t="shared" si="91"/>
        <v>0</v>
      </c>
      <c r="F868" s="58">
        <f t="shared" si="94"/>
        <v>0</v>
      </c>
      <c r="G868" s="60">
        <f>IF(AND(C868&lt;&gt;"",SUM(G$32:G867)&lt;E$23),$E$23/$E$28,0)</f>
        <v>0</v>
      </c>
      <c r="H868" s="58">
        <f t="shared" si="95"/>
        <v>0</v>
      </c>
      <c r="I868" s="58">
        <f t="shared" si="97"/>
        <v>0</v>
      </c>
      <c r="J868" s="92" t="str">
        <f t="shared" si="96"/>
        <v>2091–2092</v>
      </c>
      <c r="K868" s="92"/>
      <c r="L868" s="103"/>
      <c r="M868" s="92"/>
      <c r="N868" s="101"/>
      <c r="O868" s="93"/>
      <c r="Q868" s="61"/>
    </row>
    <row r="869" spans="1:17" s="55" customFormat="1" ht="20.25" customHeight="1" x14ac:dyDescent="0.2">
      <c r="A869" s="56">
        <v>70220</v>
      </c>
      <c r="B869" s="57">
        <f t="shared" si="92"/>
        <v>0</v>
      </c>
      <c r="C869" s="150"/>
      <c r="D869" s="58">
        <f t="shared" si="93"/>
        <v>0</v>
      </c>
      <c r="E869" s="59">
        <f t="shared" si="91"/>
        <v>0</v>
      </c>
      <c r="F869" s="58">
        <f t="shared" si="94"/>
        <v>0</v>
      </c>
      <c r="G869" s="60">
        <f>IF(AND(C869&lt;&gt;"",SUM(G$32:G868)&lt;E$23),$E$23/$E$28,0)</f>
        <v>0</v>
      </c>
      <c r="H869" s="58">
        <f t="shared" si="95"/>
        <v>0</v>
      </c>
      <c r="I869" s="58">
        <f t="shared" si="97"/>
        <v>0</v>
      </c>
      <c r="J869" s="92" t="str">
        <f t="shared" si="96"/>
        <v>2091–2092</v>
      </c>
      <c r="K869" s="92"/>
      <c r="L869" s="103"/>
      <c r="M869" s="92"/>
      <c r="N869" s="101"/>
      <c r="O869" s="93"/>
      <c r="Q869" s="61"/>
    </row>
    <row r="870" spans="1:17" s="55" customFormat="1" ht="20.25" customHeight="1" x14ac:dyDescent="0.2">
      <c r="A870" s="56">
        <v>70250</v>
      </c>
      <c r="B870" s="57">
        <f t="shared" si="92"/>
        <v>0</v>
      </c>
      <c r="C870" s="150"/>
      <c r="D870" s="58">
        <f t="shared" si="93"/>
        <v>0</v>
      </c>
      <c r="E870" s="59">
        <f t="shared" si="91"/>
        <v>0</v>
      </c>
      <c r="F870" s="58">
        <f t="shared" si="94"/>
        <v>0</v>
      </c>
      <c r="G870" s="60">
        <f>IF(AND(C870&lt;&gt;"",SUM(G$32:G869)&lt;E$23),$E$23/$E$28,0)</f>
        <v>0</v>
      </c>
      <c r="H870" s="58">
        <f t="shared" si="95"/>
        <v>0</v>
      </c>
      <c r="I870" s="58">
        <f t="shared" si="97"/>
        <v>0</v>
      </c>
      <c r="J870" s="92" t="str">
        <f t="shared" si="96"/>
        <v>2091–2092</v>
      </c>
      <c r="K870" s="92"/>
      <c r="L870" s="103"/>
      <c r="M870" s="92"/>
      <c r="N870" s="101"/>
      <c r="O870" s="93"/>
      <c r="Q870" s="61"/>
    </row>
    <row r="871" spans="1:17" s="55" customFormat="1" ht="20.25" customHeight="1" x14ac:dyDescent="0.2">
      <c r="A871" s="56">
        <v>70281</v>
      </c>
      <c r="B871" s="57">
        <f t="shared" si="92"/>
        <v>0</v>
      </c>
      <c r="C871" s="150"/>
      <c r="D871" s="58">
        <f t="shared" si="93"/>
        <v>0</v>
      </c>
      <c r="E871" s="59">
        <f t="shared" si="91"/>
        <v>0</v>
      </c>
      <c r="F871" s="58">
        <f t="shared" si="94"/>
        <v>0</v>
      </c>
      <c r="G871" s="60">
        <f>IF(AND(C871&lt;&gt;"",SUM(G$32:G870)&lt;E$23),$E$23/$E$28,0)</f>
        <v>0</v>
      </c>
      <c r="H871" s="58">
        <f t="shared" si="95"/>
        <v>0</v>
      </c>
      <c r="I871" s="58">
        <f t="shared" si="97"/>
        <v>0</v>
      </c>
      <c r="J871" s="92" t="str">
        <f t="shared" si="96"/>
        <v>2091–2092</v>
      </c>
      <c r="K871" s="92"/>
      <c r="L871" s="103"/>
      <c r="M871" s="92"/>
      <c r="N871" s="101"/>
      <c r="O871" s="93"/>
      <c r="Q871" s="61"/>
    </row>
    <row r="872" spans="1:17" s="55" customFormat="1" ht="20.25" customHeight="1" x14ac:dyDescent="0.2">
      <c r="A872" s="56">
        <v>70311</v>
      </c>
      <c r="B872" s="57">
        <f t="shared" si="92"/>
        <v>0</v>
      </c>
      <c r="C872" s="150"/>
      <c r="D872" s="58">
        <f t="shared" si="93"/>
        <v>0</v>
      </c>
      <c r="E872" s="59">
        <f t="shared" si="91"/>
        <v>0</v>
      </c>
      <c r="F872" s="58">
        <f t="shared" si="94"/>
        <v>0</v>
      </c>
      <c r="G872" s="60">
        <f>IF(AND(C872&lt;&gt;"",SUM(G$32:G871)&lt;E$23),$E$23/$E$28,0)</f>
        <v>0</v>
      </c>
      <c r="H872" s="58">
        <f t="shared" si="95"/>
        <v>0</v>
      </c>
      <c r="I872" s="58">
        <f t="shared" si="97"/>
        <v>0</v>
      </c>
      <c r="J872" s="92" t="str">
        <f t="shared" si="96"/>
        <v>2092–2093</v>
      </c>
      <c r="K872" s="92"/>
      <c r="L872" s="103"/>
      <c r="M872" s="92"/>
      <c r="N872" s="101"/>
      <c r="O872" s="93"/>
      <c r="Q872" s="61"/>
    </row>
    <row r="873" spans="1:17" s="55" customFormat="1" ht="20.25" customHeight="1" x14ac:dyDescent="0.2">
      <c r="A873" s="56">
        <v>70342</v>
      </c>
      <c r="B873" s="57">
        <f t="shared" si="92"/>
        <v>0</v>
      </c>
      <c r="C873" s="150"/>
      <c r="D873" s="58">
        <f t="shared" si="93"/>
        <v>0</v>
      </c>
      <c r="E873" s="59">
        <f t="shared" si="91"/>
        <v>0</v>
      </c>
      <c r="F873" s="58">
        <f t="shared" si="94"/>
        <v>0</v>
      </c>
      <c r="G873" s="60">
        <f>IF(AND(C873&lt;&gt;"",SUM(G$32:G872)&lt;E$23),$E$23/$E$28,0)</f>
        <v>0</v>
      </c>
      <c r="H873" s="58">
        <f t="shared" si="95"/>
        <v>0</v>
      </c>
      <c r="I873" s="58">
        <f t="shared" si="97"/>
        <v>0</v>
      </c>
      <c r="J873" s="92" t="str">
        <f t="shared" si="96"/>
        <v>2092–2093</v>
      </c>
      <c r="K873" s="92"/>
      <c r="L873" s="103"/>
      <c r="M873" s="92"/>
      <c r="N873" s="101"/>
      <c r="O873" s="93"/>
      <c r="Q873" s="61"/>
    </row>
    <row r="874" spans="1:17" s="55" customFormat="1" ht="20.25" customHeight="1" x14ac:dyDescent="0.2">
      <c r="A874" s="56">
        <v>70373</v>
      </c>
      <c r="B874" s="57">
        <f t="shared" si="92"/>
        <v>0</v>
      </c>
      <c r="C874" s="150"/>
      <c r="D874" s="58">
        <f t="shared" si="93"/>
        <v>0</v>
      </c>
      <c r="E874" s="59">
        <f t="shared" si="91"/>
        <v>0</v>
      </c>
      <c r="F874" s="58">
        <f t="shared" si="94"/>
        <v>0</v>
      </c>
      <c r="G874" s="60">
        <f>IF(AND(C874&lt;&gt;"",SUM(G$32:G873)&lt;E$23),$E$23/$E$28,0)</f>
        <v>0</v>
      </c>
      <c r="H874" s="58">
        <f t="shared" si="95"/>
        <v>0</v>
      </c>
      <c r="I874" s="58">
        <f t="shared" si="97"/>
        <v>0</v>
      </c>
      <c r="J874" s="92" t="str">
        <f t="shared" si="96"/>
        <v>2092–2093</v>
      </c>
      <c r="K874" s="92"/>
      <c r="L874" s="103"/>
      <c r="M874" s="92"/>
      <c r="N874" s="101"/>
      <c r="O874" s="93"/>
      <c r="Q874" s="61"/>
    </row>
    <row r="875" spans="1:17" s="55" customFormat="1" ht="20.25" customHeight="1" x14ac:dyDescent="0.2">
      <c r="A875" s="56">
        <v>70403</v>
      </c>
      <c r="B875" s="57">
        <f t="shared" si="92"/>
        <v>0</v>
      </c>
      <c r="C875" s="150"/>
      <c r="D875" s="58">
        <f t="shared" si="93"/>
        <v>0</v>
      </c>
      <c r="E875" s="59">
        <f t="shared" si="91"/>
        <v>0</v>
      </c>
      <c r="F875" s="58">
        <f t="shared" si="94"/>
        <v>0</v>
      </c>
      <c r="G875" s="60">
        <f>IF(AND(C875&lt;&gt;"",SUM(G$32:G874)&lt;E$23),$E$23/$E$28,0)</f>
        <v>0</v>
      </c>
      <c r="H875" s="58">
        <f t="shared" si="95"/>
        <v>0</v>
      </c>
      <c r="I875" s="58">
        <f t="shared" si="97"/>
        <v>0</v>
      </c>
      <c r="J875" s="92" t="str">
        <f t="shared" si="96"/>
        <v>2092–2093</v>
      </c>
      <c r="K875" s="92"/>
      <c r="L875" s="103"/>
      <c r="M875" s="92"/>
      <c r="N875" s="101"/>
      <c r="O875" s="93"/>
      <c r="Q875" s="61"/>
    </row>
    <row r="876" spans="1:17" s="55" customFormat="1" ht="20.25" customHeight="1" x14ac:dyDescent="0.2">
      <c r="A876" s="56">
        <v>70434</v>
      </c>
      <c r="B876" s="57">
        <f t="shared" si="92"/>
        <v>0</v>
      </c>
      <c r="C876" s="150"/>
      <c r="D876" s="58">
        <f t="shared" si="93"/>
        <v>0</v>
      </c>
      <c r="E876" s="59">
        <f t="shared" si="91"/>
        <v>0</v>
      </c>
      <c r="F876" s="58">
        <f t="shared" si="94"/>
        <v>0</v>
      </c>
      <c r="G876" s="60">
        <f>IF(AND(C876&lt;&gt;"",SUM(G$32:G875)&lt;E$23),$E$23/$E$28,0)</f>
        <v>0</v>
      </c>
      <c r="H876" s="58">
        <f t="shared" si="95"/>
        <v>0</v>
      </c>
      <c r="I876" s="58">
        <f t="shared" si="97"/>
        <v>0</v>
      </c>
      <c r="J876" s="92" t="str">
        <f t="shared" si="96"/>
        <v>2092–2093</v>
      </c>
      <c r="K876" s="92"/>
      <c r="L876" s="103"/>
      <c r="M876" s="92"/>
      <c r="N876" s="101"/>
      <c r="O876" s="93"/>
      <c r="Q876" s="61"/>
    </row>
    <row r="877" spans="1:17" s="55" customFormat="1" ht="20.25" customHeight="1" x14ac:dyDescent="0.2">
      <c r="A877" s="56">
        <v>70464</v>
      </c>
      <c r="B877" s="57">
        <f t="shared" si="92"/>
        <v>0</v>
      </c>
      <c r="C877" s="150"/>
      <c r="D877" s="58">
        <f t="shared" si="93"/>
        <v>0</v>
      </c>
      <c r="E877" s="59">
        <f t="shared" si="91"/>
        <v>0</v>
      </c>
      <c r="F877" s="58">
        <f t="shared" si="94"/>
        <v>0</v>
      </c>
      <c r="G877" s="60">
        <f>IF(AND(C877&lt;&gt;"",SUM(G$32:G876)&lt;E$23),$E$23/$E$28,0)</f>
        <v>0</v>
      </c>
      <c r="H877" s="58">
        <f t="shared" si="95"/>
        <v>0</v>
      </c>
      <c r="I877" s="58">
        <f t="shared" si="97"/>
        <v>0</v>
      </c>
      <c r="J877" s="92" t="str">
        <f t="shared" si="96"/>
        <v>2092–2093</v>
      </c>
      <c r="K877" s="92"/>
      <c r="L877" s="103"/>
      <c r="M877" s="92"/>
      <c r="N877" s="101"/>
      <c r="O877" s="93"/>
      <c r="Q877" s="61"/>
    </row>
    <row r="878" spans="1:17" s="55" customFormat="1" ht="20.25" customHeight="1" x14ac:dyDescent="0.2">
      <c r="A878" s="56">
        <v>70495</v>
      </c>
      <c r="B878" s="57">
        <f t="shared" si="92"/>
        <v>0</v>
      </c>
      <c r="C878" s="150"/>
      <c r="D878" s="58">
        <f t="shared" si="93"/>
        <v>0</v>
      </c>
      <c r="E878" s="59">
        <f t="shared" si="91"/>
        <v>0</v>
      </c>
      <c r="F878" s="58">
        <f t="shared" si="94"/>
        <v>0</v>
      </c>
      <c r="G878" s="60">
        <f>IF(AND(C878&lt;&gt;"",SUM(G$32:G877)&lt;E$23),$E$23/$E$28,0)</f>
        <v>0</v>
      </c>
      <c r="H878" s="58">
        <f t="shared" si="95"/>
        <v>0</v>
      </c>
      <c r="I878" s="58">
        <f t="shared" si="97"/>
        <v>0</v>
      </c>
      <c r="J878" s="92" t="str">
        <f t="shared" si="96"/>
        <v>2092–2093</v>
      </c>
      <c r="K878" s="92"/>
      <c r="L878" s="103"/>
      <c r="M878" s="92"/>
      <c r="N878" s="101"/>
      <c r="O878" s="93"/>
      <c r="Q878" s="61"/>
    </row>
    <row r="879" spans="1:17" s="55" customFormat="1" ht="20.25" customHeight="1" x14ac:dyDescent="0.2">
      <c r="A879" s="56">
        <v>70526</v>
      </c>
      <c r="B879" s="57">
        <f t="shared" si="92"/>
        <v>0</v>
      </c>
      <c r="C879" s="150"/>
      <c r="D879" s="58">
        <f t="shared" si="93"/>
        <v>0</v>
      </c>
      <c r="E879" s="59">
        <f t="shared" si="91"/>
        <v>0</v>
      </c>
      <c r="F879" s="58">
        <f t="shared" si="94"/>
        <v>0</v>
      </c>
      <c r="G879" s="60">
        <f>IF(AND(C879&lt;&gt;"",SUM(G$32:G878)&lt;E$23),$E$23/$E$28,0)</f>
        <v>0</v>
      </c>
      <c r="H879" s="58">
        <f t="shared" si="95"/>
        <v>0</v>
      </c>
      <c r="I879" s="58">
        <f t="shared" si="97"/>
        <v>0</v>
      </c>
      <c r="J879" s="92" t="str">
        <f t="shared" si="96"/>
        <v>2092–2093</v>
      </c>
      <c r="K879" s="92"/>
      <c r="L879" s="103"/>
      <c r="M879" s="92"/>
      <c r="N879" s="101"/>
      <c r="O879" s="93"/>
      <c r="Q879" s="61"/>
    </row>
    <row r="880" spans="1:17" s="55" customFormat="1" ht="20.25" customHeight="1" x14ac:dyDescent="0.2">
      <c r="A880" s="56">
        <v>70554</v>
      </c>
      <c r="B880" s="57">
        <f t="shared" si="92"/>
        <v>0</v>
      </c>
      <c r="C880" s="150"/>
      <c r="D880" s="58">
        <f t="shared" si="93"/>
        <v>0</v>
      </c>
      <c r="E880" s="59">
        <f t="shared" si="91"/>
        <v>0</v>
      </c>
      <c r="F880" s="58">
        <f t="shared" si="94"/>
        <v>0</v>
      </c>
      <c r="G880" s="60">
        <f>IF(AND(C880&lt;&gt;"",SUM(G$32:G879)&lt;E$23),$E$23/$E$28,0)</f>
        <v>0</v>
      </c>
      <c r="H880" s="58">
        <f t="shared" si="95"/>
        <v>0</v>
      </c>
      <c r="I880" s="58">
        <f t="shared" si="97"/>
        <v>0</v>
      </c>
      <c r="J880" s="92" t="str">
        <f t="shared" si="96"/>
        <v>2092–2093</v>
      </c>
      <c r="K880" s="92"/>
      <c r="L880" s="103"/>
      <c r="M880" s="92"/>
      <c r="N880" s="101"/>
      <c r="O880" s="93"/>
      <c r="Q880" s="61"/>
    </row>
    <row r="881" spans="1:17" s="55" customFormat="1" ht="20.25" customHeight="1" x14ac:dyDescent="0.2">
      <c r="A881" s="56">
        <v>70585</v>
      </c>
      <c r="B881" s="57">
        <f t="shared" si="92"/>
        <v>0</v>
      </c>
      <c r="C881" s="150"/>
      <c r="D881" s="58">
        <f t="shared" si="93"/>
        <v>0</v>
      </c>
      <c r="E881" s="59">
        <f t="shared" si="91"/>
        <v>0</v>
      </c>
      <c r="F881" s="58">
        <f t="shared" si="94"/>
        <v>0</v>
      </c>
      <c r="G881" s="60">
        <f>IF(AND(C881&lt;&gt;"",SUM(G$32:G880)&lt;E$23),$E$23/$E$28,0)</f>
        <v>0</v>
      </c>
      <c r="H881" s="58">
        <f t="shared" si="95"/>
        <v>0</v>
      </c>
      <c r="I881" s="58">
        <f t="shared" si="97"/>
        <v>0</v>
      </c>
      <c r="J881" s="92" t="str">
        <f t="shared" si="96"/>
        <v>2092–2093</v>
      </c>
      <c r="K881" s="92"/>
      <c r="L881" s="103"/>
      <c r="M881" s="92"/>
      <c r="N881" s="101"/>
      <c r="O881" s="93"/>
      <c r="Q881" s="61"/>
    </row>
    <row r="882" spans="1:17" s="55" customFormat="1" ht="20.25" customHeight="1" x14ac:dyDescent="0.2">
      <c r="A882" s="56">
        <v>70615</v>
      </c>
      <c r="B882" s="57">
        <f t="shared" si="92"/>
        <v>0</v>
      </c>
      <c r="C882" s="150"/>
      <c r="D882" s="58">
        <f t="shared" si="93"/>
        <v>0</v>
      </c>
      <c r="E882" s="59">
        <f t="shared" si="91"/>
        <v>0</v>
      </c>
      <c r="F882" s="58">
        <f t="shared" si="94"/>
        <v>0</v>
      </c>
      <c r="G882" s="60">
        <f>IF(AND(C882&lt;&gt;"",SUM(G$32:G881)&lt;E$23),$E$23/$E$28,0)</f>
        <v>0</v>
      </c>
      <c r="H882" s="58">
        <f t="shared" si="95"/>
        <v>0</v>
      </c>
      <c r="I882" s="58">
        <f t="shared" si="97"/>
        <v>0</v>
      </c>
      <c r="J882" s="92" t="str">
        <f t="shared" si="96"/>
        <v>2092–2093</v>
      </c>
      <c r="K882" s="92"/>
      <c r="L882" s="103"/>
      <c r="M882" s="92"/>
      <c r="N882" s="101"/>
      <c r="O882" s="93"/>
      <c r="Q882" s="61"/>
    </row>
    <row r="883" spans="1:17" s="55" customFormat="1" ht="20.25" customHeight="1" x14ac:dyDescent="0.2">
      <c r="A883" s="56">
        <v>70646</v>
      </c>
      <c r="B883" s="57">
        <f t="shared" si="92"/>
        <v>0</v>
      </c>
      <c r="C883" s="150"/>
      <c r="D883" s="58">
        <f t="shared" si="93"/>
        <v>0</v>
      </c>
      <c r="E883" s="59">
        <f t="shared" si="91"/>
        <v>0</v>
      </c>
      <c r="F883" s="58">
        <f t="shared" si="94"/>
        <v>0</v>
      </c>
      <c r="G883" s="60">
        <f>IF(AND(C883&lt;&gt;"",SUM(G$32:G882)&lt;E$23),$E$23/$E$28,0)</f>
        <v>0</v>
      </c>
      <c r="H883" s="58">
        <f t="shared" si="95"/>
        <v>0</v>
      </c>
      <c r="I883" s="58">
        <f t="shared" si="97"/>
        <v>0</v>
      </c>
      <c r="J883" s="92" t="str">
        <f t="shared" si="96"/>
        <v>2092–2093</v>
      </c>
      <c r="K883" s="92"/>
      <c r="L883" s="103"/>
      <c r="M883" s="92"/>
      <c r="N883" s="101"/>
      <c r="O883" s="93"/>
      <c r="Q883" s="61"/>
    </row>
    <row r="884" spans="1:17" s="55" customFormat="1" ht="20.25" customHeight="1" x14ac:dyDescent="0.2">
      <c r="A884" s="56">
        <v>70676</v>
      </c>
      <c r="B884" s="57">
        <f t="shared" si="92"/>
        <v>0</v>
      </c>
      <c r="C884" s="150"/>
      <c r="D884" s="58">
        <f t="shared" si="93"/>
        <v>0</v>
      </c>
      <c r="E884" s="59">
        <f t="shared" si="91"/>
        <v>0</v>
      </c>
      <c r="F884" s="58">
        <f t="shared" si="94"/>
        <v>0</v>
      </c>
      <c r="G884" s="60">
        <f>IF(AND(C884&lt;&gt;"",SUM(G$32:G883)&lt;E$23),$E$23/$E$28,0)</f>
        <v>0</v>
      </c>
      <c r="H884" s="58">
        <f t="shared" si="95"/>
        <v>0</v>
      </c>
      <c r="I884" s="58">
        <f t="shared" si="97"/>
        <v>0</v>
      </c>
      <c r="J884" s="92" t="str">
        <f t="shared" si="96"/>
        <v>2093–2094</v>
      </c>
      <c r="K884" s="92"/>
      <c r="L884" s="103"/>
      <c r="M884" s="92"/>
      <c r="N884" s="101"/>
      <c r="O884" s="93"/>
      <c r="Q884" s="61"/>
    </row>
    <row r="885" spans="1:17" s="55" customFormat="1" ht="20.25" customHeight="1" x14ac:dyDescent="0.2">
      <c r="A885" s="56">
        <v>70707</v>
      </c>
      <c r="B885" s="57">
        <f t="shared" si="92"/>
        <v>0</v>
      </c>
      <c r="C885" s="150"/>
      <c r="D885" s="58">
        <f t="shared" si="93"/>
        <v>0</v>
      </c>
      <c r="E885" s="59">
        <f t="shared" si="91"/>
        <v>0</v>
      </c>
      <c r="F885" s="58">
        <f t="shared" si="94"/>
        <v>0</v>
      </c>
      <c r="G885" s="60">
        <f>IF(AND(C885&lt;&gt;"",SUM(G$32:G884)&lt;E$23),$E$23/$E$28,0)</f>
        <v>0</v>
      </c>
      <c r="H885" s="58">
        <f t="shared" si="95"/>
        <v>0</v>
      </c>
      <c r="I885" s="58">
        <f t="shared" si="97"/>
        <v>0</v>
      </c>
      <c r="J885" s="92" t="str">
        <f t="shared" si="96"/>
        <v>2093–2094</v>
      </c>
      <c r="K885" s="92"/>
      <c r="L885" s="103"/>
      <c r="M885" s="92"/>
      <c r="N885" s="101"/>
      <c r="O885" s="93"/>
      <c r="Q885" s="61"/>
    </row>
    <row r="886" spans="1:17" s="55" customFormat="1" ht="20.25" customHeight="1" x14ac:dyDescent="0.2">
      <c r="A886" s="56">
        <v>70738</v>
      </c>
      <c r="B886" s="57">
        <f t="shared" si="92"/>
        <v>0</v>
      </c>
      <c r="C886" s="150"/>
      <c r="D886" s="58">
        <f t="shared" si="93"/>
        <v>0</v>
      </c>
      <c r="E886" s="59">
        <f t="shared" si="91"/>
        <v>0</v>
      </c>
      <c r="F886" s="58">
        <f t="shared" si="94"/>
        <v>0</v>
      </c>
      <c r="G886" s="60">
        <f>IF(AND(C886&lt;&gt;"",SUM(G$32:G885)&lt;E$23),$E$23/$E$28,0)</f>
        <v>0</v>
      </c>
      <c r="H886" s="58">
        <f t="shared" si="95"/>
        <v>0</v>
      </c>
      <c r="I886" s="58">
        <f t="shared" si="97"/>
        <v>0</v>
      </c>
      <c r="J886" s="92" t="str">
        <f t="shared" si="96"/>
        <v>2093–2094</v>
      </c>
      <c r="K886" s="92"/>
      <c r="L886" s="103"/>
      <c r="M886" s="92"/>
      <c r="N886" s="101"/>
      <c r="O886" s="93"/>
      <c r="Q886" s="61"/>
    </row>
    <row r="887" spans="1:17" s="55" customFormat="1" ht="20.25" customHeight="1" x14ac:dyDescent="0.2">
      <c r="A887" s="56">
        <v>70768</v>
      </c>
      <c r="B887" s="57">
        <f t="shared" si="92"/>
        <v>0</v>
      </c>
      <c r="C887" s="150"/>
      <c r="D887" s="58">
        <f t="shared" si="93"/>
        <v>0</v>
      </c>
      <c r="E887" s="59">
        <f t="shared" si="91"/>
        <v>0</v>
      </c>
      <c r="F887" s="58">
        <f t="shared" si="94"/>
        <v>0</v>
      </c>
      <c r="G887" s="60">
        <f>IF(AND(C887&lt;&gt;"",SUM(G$32:G886)&lt;E$23),$E$23/$E$28,0)</f>
        <v>0</v>
      </c>
      <c r="H887" s="58">
        <f t="shared" si="95"/>
        <v>0</v>
      </c>
      <c r="I887" s="58">
        <f t="shared" si="97"/>
        <v>0</v>
      </c>
      <c r="J887" s="92" t="str">
        <f t="shared" si="96"/>
        <v>2093–2094</v>
      </c>
      <c r="K887" s="92"/>
      <c r="L887" s="103"/>
      <c r="M887" s="92"/>
      <c r="N887" s="101"/>
      <c r="O887" s="93"/>
      <c r="Q887" s="61"/>
    </row>
    <row r="888" spans="1:17" s="55" customFormat="1" ht="20.25" customHeight="1" x14ac:dyDescent="0.2">
      <c r="A888" s="56">
        <v>70799</v>
      </c>
      <c r="B888" s="57">
        <f t="shared" si="92"/>
        <v>0</v>
      </c>
      <c r="C888" s="150"/>
      <c r="D888" s="58">
        <f t="shared" si="93"/>
        <v>0</v>
      </c>
      <c r="E888" s="59">
        <f t="shared" si="91"/>
        <v>0</v>
      </c>
      <c r="F888" s="58">
        <f t="shared" si="94"/>
        <v>0</v>
      </c>
      <c r="G888" s="60">
        <f>IF(AND(C888&lt;&gt;"",SUM(G$32:G887)&lt;E$23),$E$23/$E$28,0)</f>
        <v>0</v>
      </c>
      <c r="H888" s="58">
        <f t="shared" si="95"/>
        <v>0</v>
      </c>
      <c r="I888" s="58">
        <f t="shared" si="97"/>
        <v>0</v>
      </c>
      <c r="J888" s="92" t="str">
        <f t="shared" si="96"/>
        <v>2093–2094</v>
      </c>
      <c r="K888" s="92"/>
      <c r="L888" s="103"/>
      <c r="M888" s="92"/>
      <c r="N888" s="101"/>
      <c r="O888" s="93"/>
      <c r="Q888" s="61"/>
    </row>
    <row r="889" spans="1:17" s="55" customFormat="1" ht="20.25" customHeight="1" x14ac:dyDescent="0.2">
      <c r="A889" s="56">
        <v>70829</v>
      </c>
      <c r="B889" s="57">
        <f t="shared" si="92"/>
        <v>0</v>
      </c>
      <c r="C889" s="150"/>
      <c r="D889" s="58">
        <f t="shared" si="93"/>
        <v>0</v>
      </c>
      <c r="E889" s="59">
        <f t="shared" si="91"/>
        <v>0</v>
      </c>
      <c r="F889" s="58">
        <f t="shared" si="94"/>
        <v>0</v>
      </c>
      <c r="G889" s="60">
        <f>IF(AND(C889&lt;&gt;"",SUM(G$32:G888)&lt;E$23),$E$23/$E$28,0)</f>
        <v>0</v>
      </c>
      <c r="H889" s="58">
        <f t="shared" si="95"/>
        <v>0</v>
      </c>
      <c r="I889" s="58">
        <f t="shared" si="97"/>
        <v>0</v>
      </c>
      <c r="J889" s="92" t="str">
        <f t="shared" si="96"/>
        <v>2093–2094</v>
      </c>
      <c r="K889" s="92"/>
      <c r="L889" s="103"/>
      <c r="M889" s="92"/>
      <c r="N889" s="101"/>
      <c r="O889" s="93"/>
      <c r="Q889" s="61"/>
    </row>
    <row r="890" spans="1:17" s="55" customFormat="1" ht="20.25" customHeight="1" x14ac:dyDescent="0.2">
      <c r="A890" s="56">
        <v>70860</v>
      </c>
      <c r="B890" s="57">
        <f t="shared" si="92"/>
        <v>0</v>
      </c>
      <c r="C890" s="150"/>
      <c r="D890" s="58">
        <f t="shared" si="93"/>
        <v>0</v>
      </c>
      <c r="E890" s="59">
        <f t="shared" si="91"/>
        <v>0</v>
      </c>
      <c r="F890" s="58">
        <f t="shared" si="94"/>
        <v>0</v>
      </c>
      <c r="G890" s="60">
        <f>IF(AND(C890&lt;&gt;"",SUM(G$32:G889)&lt;E$23),$E$23/$E$28,0)</f>
        <v>0</v>
      </c>
      <c r="H890" s="58">
        <f t="shared" si="95"/>
        <v>0</v>
      </c>
      <c r="I890" s="58">
        <f t="shared" si="97"/>
        <v>0</v>
      </c>
      <c r="J890" s="92" t="str">
        <f t="shared" si="96"/>
        <v>2093–2094</v>
      </c>
      <c r="K890" s="92"/>
      <c r="L890" s="103"/>
      <c r="M890" s="92"/>
      <c r="N890" s="101"/>
      <c r="O890" s="93"/>
      <c r="Q890" s="61"/>
    </row>
    <row r="891" spans="1:17" s="55" customFormat="1" ht="20.25" customHeight="1" x14ac:dyDescent="0.2">
      <c r="A891" s="56">
        <v>70891</v>
      </c>
      <c r="B891" s="57">
        <f t="shared" si="92"/>
        <v>0</v>
      </c>
      <c r="C891" s="150"/>
      <c r="D891" s="58">
        <f t="shared" si="93"/>
        <v>0</v>
      </c>
      <c r="E891" s="59">
        <f t="shared" si="91"/>
        <v>0</v>
      </c>
      <c r="F891" s="58">
        <f t="shared" si="94"/>
        <v>0</v>
      </c>
      <c r="G891" s="60">
        <f>IF(AND(C891&lt;&gt;"",SUM(G$32:G890)&lt;E$23),$E$23/$E$28,0)</f>
        <v>0</v>
      </c>
      <c r="H891" s="58">
        <f t="shared" si="95"/>
        <v>0</v>
      </c>
      <c r="I891" s="58">
        <f t="shared" si="97"/>
        <v>0</v>
      </c>
      <c r="J891" s="92" t="str">
        <f t="shared" si="96"/>
        <v>2093–2094</v>
      </c>
      <c r="K891" s="92"/>
      <c r="L891" s="103"/>
      <c r="M891" s="92"/>
      <c r="N891" s="101"/>
      <c r="O891" s="93"/>
      <c r="Q891" s="61"/>
    </row>
    <row r="892" spans="1:17" s="55" customFormat="1" ht="20.25" customHeight="1" x14ac:dyDescent="0.2">
      <c r="A892" s="56">
        <v>70919</v>
      </c>
      <c r="B892" s="57">
        <f t="shared" si="92"/>
        <v>0</v>
      </c>
      <c r="C892" s="150"/>
      <c r="D892" s="58">
        <f t="shared" si="93"/>
        <v>0</v>
      </c>
      <c r="E892" s="59">
        <f t="shared" si="91"/>
        <v>0</v>
      </c>
      <c r="F892" s="58">
        <f t="shared" si="94"/>
        <v>0</v>
      </c>
      <c r="G892" s="60">
        <f>IF(AND(C892&lt;&gt;"",SUM(G$32:G891)&lt;E$23),$E$23/$E$28,0)</f>
        <v>0</v>
      </c>
      <c r="H892" s="58">
        <f t="shared" si="95"/>
        <v>0</v>
      </c>
      <c r="I892" s="58">
        <f t="shared" si="97"/>
        <v>0</v>
      </c>
      <c r="J892" s="92" t="str">
        <f t="shared" si="96"/>
        <v>2093–2094</v>
      </c>
      <c r="K892" s="92"/>
      <c r="L892" s="103"/>
      <c r="M892" s="92"/>
      <c r="N892" s="101"/>
      <c r="O892" s="93"/>
      <c r="Q892" s="61"/>
    </row>
    <row r="893" spans="1:17" s="55" customFormat="1" ht="20.25" customHeight="1" x14ac:dyDescent="0.2">
      <c r="A893" s="56">
        <v>70950</v>
      </c>
      <c r="B893" s="57">
        <f t="shared" si="92"/>
        <v>0</v>
      </c>
      <c r="C893" s="150"/>
      <c r="D893" s="58">
        <f t="shared" si="93"/>
        <v>0</v>
      </c>
      <c r="E893" s="59">
        <f t="shared" si="91"/>
        <v>0</v>
      </c>
      <c r="F893" s="58">
        <f t="shared" si="94"/>
        <v>0</v>
      </c>
      <c r="G893" s="60">
        <f>IF(AND(C893&lt;&gt;"",SUM(G$32:G892)&lt;E$23),$E$23/$E$28,0)</f>
        <v>0</v>
      </c>
      <c r="H893" s="58">
        <f t="shared" si="95"/>
        <v>0</v>
      </c>
      <c r="I893" s="58">
        <f t="shared" si="97"/>
        <v>0</v>
      </c>
      <c r="J893" s="92" t="str">
        <f t="shared" si="96"/>
        <v>2093–2094</v>
      </c>
      <c r="K893" s="92"/>
      <c r="L893" s="103"/>
      <c r="M893" s="92"/>
      <c r="N893" s="101"/>
      <c r="O893" s="93"/>
      <c r="Q893" s="61"/>
    </row>
    <row r="894" spans="1:17" s="55" customFormat="1" ht="20.25" customHeight="1" x14ac:dyDescent="0.2">
      <c r="A894" s="56">
        <v>70980</v>
      </c>
      <c r="B894" s="57">
        <f t="shared" si="92"/>
        <v>0</v>
      </c>
      <c r="C894" s="150"/>
      <c r="D894" s="58">
        <f t="shared" si="93"/>
        <v>0</v>
      </c>
      <c r="E894" s="59">
        <f t="shared" si="91"/>
        <v>0</v>
      </c>
      <c r="F894" s="58">
        <f t="shared" si="94"/>
        <v>0</v>
      </c>
      <c r="G894" s="60">
        <f>IF(AND(C894&lt;&gt;"",SUM(G$32:G893)&lt;E$23),$E$23/$E$28,0)</f>
        <v>0</v>
      </c>
      <c r="H894" s="58">
        <f t="shared" si="95"/>
        <v>0</v>
      </c>
      <c r="I894" s="58">
        <f t="shared" si="97"/>
        <v>0</v>
      </c>
      <c r="J894" s="92" t="str">
        <f t="shared" si="96"/>
        <v>2093–2094</v>
      </c>
      <c r="K894" s="92"/>
      <c r="L894" s="103"/>
      <c r="M894" s="92"/>
      <c r="N894" s="101"/>
      <c r="O894" s="93"/>
      <c r="Q894" s="61"/>
    </row>
    <row r="895" spans="1:17" s="55" customFormat="1" ht="20.25" customHeight="1" x14ac:dyDescent="0.2">
      <c r="A895" s="56">
        <v>71011</v>
      </c>
      <c r="B895" s="57">
        <f t="shared" si="92"/>
        <v>0</v>
      </c>
      <c r="C895" s="150"/>
      <c r="D895" s="58">
        <f t="shared" si="93"/>
        <v>0</v>
      </c>
      <c r="E895" s="59">
        <f t="shared" si="91"/>
        <v>0</v>
      </c>
      <c r="F895" s="58">
        <f t="shared" si="94"/>
        <v>0</v>
      </c>
      <c r="G895" s="60">
        <f>IF(AND(C895&lt;&gt;"",SUM(G$32:G894)&lt;E$23),$E$23/$E$28,0)</f>
        <v>0</v>
      </c>
      <c r="H895" s="58">
        <f t="shared" si="95"/>
        <v>0</v>
      </c>
      <c r="I895" s="58">
        <f t="shared" si="97"/>
        <v>0</v>
      </c>
      <c r="J895" s="92" t="str">
        <f t="shared" si="96"/>
        <v>2093–2094</v>
      </c>
      <c r="K895" s="92"/>
      <c r="L895" s="103"/>
      <c r="M895" s="92"/>
      <c r="N895" s="101"/>
      <c r="O895" s="93"/>
      <c r="Q895" s="61"/>
    </row>
    <row r="896" spans="1:17" s="55" customFormat="1" ht="20.25" customHeight="1" x14ac:dyDescent="0.2">
      <c r="A896" s="56">
        <v>71041</v>
      </c>
      <c r="B896" s="57">
        <f t="shared" si="92"/>
        <v>0</v>
      </c>
      <c r="C896" s="150"/>
      <c r="D896" s="58">
        <f t="shared" si="93"/>
        <v>0</v>
      </c>
      <c r="E896" s="59">
        <f t="shared" si="91"/>
        <v>0</v>
      </c>
      <c r="F896" s="58">
        <f t="shared" si="94"/>
        <v>0</v>
      </c>
      <c r="G896" s="60">
        <f>IF(AND(C896&lt;&gt;"",SUM(G$32:G895)&lt;E$23),$E$23/$E$28,0)</f>
        <v>0</v>
      </c>
      <c r="H896" s="58">
        <f t="shared" si="95"/>
        <v>0</v>
      </c>
      <c r="I896" s="58">
        <f t="shared" si="97"/>
        <v>0</v>
      </c>
      <c r="J896" s="92" t="str">
        <f t="shared" si="96"/>
        <v>2094–2095</v>
      </c>
      <c r="K896" s="92"/>
      <c r="L896" s="103"/>
      <c r="M896" s="92"/>
      <c r="N896" s="101"/>
      <c r="O896" s="93"/>
      <c r="Q896" s="61"/>
    </row>
    <row r="897" spans="1:17" s="55" customFormat="1" ht="20.25" customHeight="1" x14ac:dyDescent="0.2">
      <c r="A897" s="56">
        <v>71072</v>
      </c>
      <c r="B897" s="57">
        <f t="shared" si="92"/>
        <v>0</v>
      </c>
      <c r="C897" s="150"/>
      <c r="D897" s="58">
        <f t="shared" si="93"/>
        <v>0</v>
      </c>
      <c r="E897" s="59">
        <f t="shared" si="91"/>
        <v>0</v>
      </c>
      <c r="F897" s="58">
        <f t="shared" si="94"/>
        <v>0</v>
      </c>
      <c r="G897" s="60">
        <f>IF(AND(C897&lt;&gt;"",SUM(G$32:G896)&lt;E$23),$E$23/$E$28,0)</f>
        <v>0</v>
      </c>
      <c r="H897" s="58">
        <f t="shared" si="95"/>
        <v>0</v>
      </c>
      <c r="I897" s="58">
        <f t="shared" si="97"/>
        <v>0</v>
      </c>
      <c r="J897" s="92" t="str">
        <f t="shared" si="96"/>
        <v>2094–2095</v>
      </c>
      <c r="K897" s="92"/>
      <c r="L897" s="103"/>
      <c r="M897" s="92"/>
      <c r="N897" s="101"/>
      <c r="O897" s="93"/>
      <c r="Q897" s="61"/>
    </row>
    <row r="898" spans="1:17" s="55" customFormat="1" ht="20.25" customHeight="1" x14ac:dyDescent="0.2">
      <c r="A898" s="56">
        <v>71103</v>
      </c>
      <c r="B898" s="57">
        <f t="shared" si="92"/>
        <v>0</v>
      </c>
      <c r="C898" s="150"/>
      <c r="D898" s="58">
        <f t="shared" si="93"/>
        <v>0</v>
      </c>
      <c r="E898" s="59">
        <f t="shared" si="91"/>
        <v>0</v>
      </c>
      <c r="F898" s="58">
        <f t="shared" si="94"/>
        <v>0</v>
      </c>
      <c r="G898" s="60">
        <f>IF(AND(C898&lt;&gt;"",SUM(G$32:G897)&lt;E$23),$E$23/$E$28,0)</f>
        <v>0</v>
      </c>
      <c r="H898" s="58">
        <f t="shared" si="95"/>
        <v>0</v>
      </c>
      <c r="I898" s="58">
        <f t="shared" si="97"/>
        <v>0</v>
      </c>
      <c r="J898" s="92" t="str">
        <f t="shared" si="96"/>
        <v>2094–2095</v>
      </c>
      <c r="K898" s="92"/>
      <c r="L898" s="103"/>
      <c r="M898" s="92"/>
      <c r="N898" s="101"/>
      <c r="O898" s="93"/>
      <c r="Q898" s="61"/>
    </row>
    <row r="899" spans="1:17" s="55" customFormat="1" ht="20.25" customHeight="1" x14ac:dyDescent="0.2">
      <c r="A899" s="56">
        <v>71133</v>
      </c>
      <c r="B899" s="57">
        <f t="shared" si="92"/>
        <v>0</v>
      </c>
      <c r="C899" s="150"/>
      <c r="D899" s="58">
        <f t="shared" si="93"/>
        <v>0</v>
      </c>
      <c r="E899" s="59">
        <f t="shared" si="91"/>
        <v>0</v>
      </c>
      <c r="F899" s="58">
        <f t="shared" si="94"/>
        <v>0</v>
      </c>
      <c r="G899" s="60">
        <f>IF(AND(C899&lt;&gt;"",SUM(G$32:G898)&lt;E$23),$E$23/$E$28,0)</f>
        <v>0</v>
      </c>
      <c r="H899" s="58">
        <f t="shared" si="95"/>
        <v>0</v>
      </c>
      <c r="I899" s="58">
        <f t="shared" si="97"/>
        <v>0</v>
      </c>
      <c r="J899" s="92" t="str">
        <f t="shared" si="96"/>
        <v>2094–2095</v>
      </c>
      <c r="K899" s="92"/>
      <c r="L899" s="103"/>
      <c r="M899" s="92"/>
      <c r="N899" s="101"/>
      <c r="O899" s="93"/>
      <c r="Q899" s="61"/>
    </row>
    <row r="900" spans="1:17" s="55" customFormat="1" ht="20.25" customHeight="1" x14ac:dyDescent="0.2">
      <c r="A900" s="56">
        <v>71164</v>
      </c>
      <c r="B900" s="57">
        <f t="shared" si="92"/>
        <v>0</v>
      </c>
      <c r="C900" s="150"/>
      <c r="D900" s="58">
        <f t="shared" si="93"/>
        <v>0</v>
      </c>
      <c r="E900" s="59">
        <f t="shared" si="91"/>
        <v>0</v>
      </c>
      <c r="F900" s="58">
        <f t="shared" si="94"/>
        <v>0</v>
      </c>
      <c r="G900" s="60">
        <f>IF(AND(C900&lt;&gt;"",SUM(G$32:G899)&lt;E$23),$E$23/$E$28,0)</f>
        <v>0</v>
      </c>
      <c r="H900" s="58">
        <f t="shared" si="95"/>
        <v>0</v>
      </c>
      <c r="I900" s="58">
        <f t="shared" si="97"/>
        <v>0</v>
      </c>
      <c r="J900" s="92" t="str">
        <f t="shared" si="96"/>
        <v>2094–2095</v>
      </c>
      <c r="K900" s="92"/>
      <c r="L900" s="103"/>
      <c r="M900" s="92"/>
      <c r="N900" s="101"/>
      <c r="O900" s="93"/>
      <c r="Q900" s="61"/>
    </row>
    <row r="901" spans="1:17" s="55" customFormat="1" ht="20.25" customHeight="1" x14ac:dyDescent="0.2">
      <c r="A901" s="56">
        <v>71194</v>
      </c>
      <c r="B901" s="57">
        <f t="shared" si="92"/>
        <v>0</v>
      </c>
      <c r="C901" s="150"/>
      <c r="D901" s="58">
        <f t="shared" si="93"/>
        <v>0</v>
      </c>
      <c r="E901" s="59">
        <f t="shared" si="91"/>
        <v>0</v>
      </c>
      <c r="F901" s="58">
        <f t="shared" si="94"/>
        <v>0</v>
      </c>
      <c r="G901" s="60">
        <f>IF(AND(C901&lt;&gt;"",SUM(G$32:G900)&lt;E$23),$E$23/$E$28,0)</f>
        <v>0</v>
      </c>
      <c r="H901" s="58">
        <f t="shared" si="95"/>
        <v>0</v>
      </c>
      <c r="I901" s="58">
        <f t="shared" si="97"/>
        <v>0</v>
      </c>
      <c r="J901" s="92" t="str">
        <f t="shared" si="96"/>
        <v>2094–2095</v>
      </c>
      <c r="K901" s="92"/>
      <c r="L901" s="103"/>
      <c r="M901" s="92"/>
      <c r="N901" s="101"/>
      <c r="O901" s="93"/>
      <c r="Q901" s="61"/>
    </row>
    <row r="902" spans="1:17" s="55" customFormat="1" ht="20.25" customHeight="1" x14ac:dyDescent="0.2">
      <c r="A902" s="56">
        <v>71225</v>
      </c>
      <c r="B902" s="57">
        <f t="shared" si="92"/>
        <v>0</v>
      </c>
      <c r="C902" s="150"/>
      <c r="D902" s="58">
        <f t="shared" si="93"/>
        <v>0</v>
      </c>
      <c r="E902" s="59">
        <f t="shared" si="91"/>
        <v>0</v>
      </c>
      <c r="F902" s="58">
        <f t="shared" si="94"/>
        <v>0</v>
      </c>
      <c r="G902" s="60">
        <f>IF(AND(C902&lt;&gt;"",SUM(G$32:G901)&lt;E$23),$E$23/$E$28,0)</f>
        <v>0</v>
      </c>
      <c r="H902" s="58">
        <f t="shared" si="95"/>
        <v>0</v>
      </c>
      <c r="I902" s="58">
        <f t="shared" si="97"/>
        <v>0</v>
      </c>
      <c r="J902" s="92" t="str">
        <f t="shared" si="96"/>
        <v>2094–2095</v>
      </c>
      <c r="K902" s="92"/>
      <c r="L902" s="103"/>
      <c r="M902" s="92"/>
      <c r="N902" s="101"/>
      <c r="O902" s="93"/>
      <c r="Q902" s="61"/>
    </row>
    <row r="903" spans="1:17" s="55" customFormat="1" ht="20.25" customHeight="1" x14ac:dyDescent="0.2">
      <c r="A903" s="56">
        <v>71256</v>
      </c>
      <c r="B903" s="57">
        <f t="shared" si="92"/>
        <v>0</v>
      </c>
      <c r="C903" s="150"/>
      <c r="D903" s="58">
        <f t="shared" si="93"/>
        <v>0</v>
      </c>
      <c r="E903" s="59">
        <f t="shared" si="91"/>
        <v>0</v>
      </c>
      <c r="F903" s="58">
        <f t="shared" si="94"/>
        <v>0</v>
      </c>
      <c r="G903" s="60">
        <f>IF(AND(C903&lt;&gt;"",SUM(G$32:G902)&lt;E$23),$E$23/$E$28,0)</f>
        <v>0</v>
      </c>
      <c r="H903" s="58">
        <f t="shared" si="95"/>
        <v>0</v>
      </c>
      <c r="I903" s="58">
        <f t="shared" si="97"/>
        <v>0</v>
      </c>
      <c r="J903" s="92" t="str">
        <f t="shared" si="96"/>
        <v>2094–2095</v>
      </c>
      <c r="K903" s="92"/>
      <c r="L903" s="103"/>
      <c r="M903" s="92"/>
      <c r="N903" s="101"/>
      <c r="O903" s="93"/>
      <c r="Q903" s="61"/>
    </row>
    <row r="904" spans="1:17" s="55" customFormat="1" ht="20.25" customHeight="1" x14ac:dyDescent="0.2">
      <c r="A904" s="56">
        <v>71284</v>
      </c>
      <c r="B904" s="57">
        <f t="shared" si="92"/>
        <v>0</v>
      </c>
      <c r="C904" s="150"/>
      <c r="D904" s="58">
        <f t="shared" si="93"/>
        <v>0</v>
      </c>
      <c r="E904" s="59">
        <f t="shared" si="91"/>
        <v>0</v>
      </c>
      <c r="F904" s="58">
        <f t="shared" si="94"/>
        <v>0</v>
      </c>
      <c r="G904" s="60">
        <f>IF(AND(C904&lt;&gt;"",SUM(G$32:G903)&lt;E$23),$E$23/$E$28,0)</f>
        <v>0</v>
      </c>
      <c r="H904" s="58">
        <f t="shared" si="95"/>
        <v>0</v>
      </c>
      <c r="I904" s="58">
        <f t="shared" si="97"/>
        <v>0</v>
      </c>
      <c r="J904" s="92" t="str">
        <f t="shared" si="96"/>
        <v>2094–2095</v>
      </c>
      <c r="K904" s="92"/>
      <c r="L904" s="103"/>
      <c r="M904" s="92"/>
      <c r="N904" s="101"/>
      <c r="O904" s="93"/>
      <c r="Q904" s="61"/>
    </row>
    <row r="905" spans="1:17" s="55" customFormat="1" ht="20.25" customHeight="1" x14ac:dyDescent="0.2">
      <c r="A905" s="56">
        <v>71315</v>
      </c>
      <c r="B905" s="57">
        <f t="shared" si="92"/>
        <v>0</v>
      </c>
      <c r="C905" s="150"/>
      <c r="D905" s="58">
        <f t="shared" si="93"/>
        <v>0</v>
      </c>
      <c r="E905" s="59">
        <f t="shared" si="91"/>
        <v>0</v>
      </c>
      <c r="F905" s="58">
        <f t="shared" si="94"/>
        <v>0</v>
      </c>
      <c r="G905" s="60">
        <f>IF(AND(C905&lt;&gt;"",SUM(G$32:G904)&lt;E$23),$E$23/$E$28,0)</f>
        <v>0</v>
      </c>
      <c r="H905" s="58">
        <f t="shared" si="95"/>
        <v>0</v>
      </c>
      <c r="I905" s="58">
        <f t="shared" si="97"/>
        <v>0</v>
      </c>
      <c r="J905" s="92" t="str">
        <f t="shared" si="96"/>
        <v>2094–2095</v>
      </c>
      <c r="K905" s="92"/>
      <c r="L905" s="103"/>
      <c r="M905" s="92"/>
      <c r="N905" s="101"/>
      <c r="O905" s="93"/>
      <c r="Q905" s="61"/>
    </row>
    <row r="906" spans="1:17" s="55" customFormat="1" ht="20.25" customHeight="1" x14ac:dyDescent="0.2">
      <c r="A906" s="56">
        <v>71345</v>
      </c>
      <c r="B906" s="57">
        <f t="shared" si="92"/>
        <v>0</v>
      </c>
      <c r="C906" s="150"/>
      <c r="D906" s="58">
        <f t="shared" si="93"/>
        <v>0</v>
      </c>
      <c r="E906" s="59">
        <f t="shared" si="91"/>
        <v>0</v>
      </c>
      <c r="F906" s="58">
        <f t="shared" si="94"/>
        <v>0</v>
      </c>
      <c r="G906" s="60">
        <f>IF(AND(C906&lt;&gt;"",SUM(G$32:G905)&lt;E$23),$E$23/$E$28,0)</f>
        <v>0</v>
      </c>
      <c r="H906" s="58">
        <f t="shared" si="95"/>
        <v>0</v>
      </c>
      <c r="I906" s="58">
        <f t="shared" si="97"/>
        <v>0</v>
      </c>
      <c r="J906" s="92" t="str">
        <f t="shared" si="96"/>
        <v>2094–2095</v>
      </c>
      <c r="K906" s="92"/>
      <c r="L906" s="103"/>
      <c r="M906" s="92"/>
      <c r="N906" s="101"/>
      <c r="O906" s="93"/>
      <c r="Q906" s="61"/>
    </row>
    <row r="907" spans="1:17" s="55" customFormat="1" ht="20.25" customHeight="1" x14ac:dyDescent="0.2">
      <c r="A907" s="56">
        <v>71376</v>
      </c>
      <c r="B907" s="57">
        <f t="shared" si="92"/>
        <v>0</v>
      </c>
      <c r="C907" s="150"/>
      <c r="D907" s="58">
        <f t="shared" si="93"/>
        <v>0</v>
      </c>
      <c r="E907" s="59">
        <f t="shared" si="91"/>
        <v>0</v>
      </c>
      <c r="F907" s="58">
        <f t="shared" si="94"/>
        <v>0</v>
      </c>
      <c r="G907" s="60">
        <f>IF(AND(C907&lt;&gt;"",SUM(G$32:G906)&lt;E$23),$E$23/$E$28,0)</f>
        <v>0</v>
      </c>
      <c r="H907" s="58">
        <f t="shared" si="95"/>
        <v>0</v>
      </c>
      <c r="I907" s="58">
        <f t="shared" si="97"/>
        <v>0</v>
      </c>
      <c r="J907" s="92" t="str">
        <f t="shared" si="96"/>
        <v>2094–2095</v>
      </c>
      <c r="K907" s="92"/>
      <c r="L907" s="103"/>
      <c r="M907" s="92"/>
      <c r="N907" s="101"/>
      <c r="O907" s="93"/>
      <c r="Q907" s="61"/>
    </row>
    <row r="908" spans="1:17" s="55" customFormat="1" ht="20.25" customHeight="1" x14ac:dyDescent="0.2">
      <c r="A908" s="56">
        <v>71406</v>
      </c>
      <c r="B908" s="57">
        <f t="shared" si="92"/>
        <v>0</v>
      </c>
      <c r="C908" s="150"/>
      <c r="D908" s="58">
        <f t="shared" si="93"/>
        <v>0</v>
      </c>
      <c r="E908" s="59">
        <f t="shared" si="91"/>
        <v>0</v>
      </c>
      <c r="F908" s="58">
        <f t="shared" si="94"/>
        <v>0</v>
      </c>
      <c r="G908" s="60">
        <f>IF(AND(C908&lt;&gt;"",SUM(G$32:G907)&lt;E$23),$E$23/$E$28,0)</f>
        <v>0</v>
      </c>
      <c r="H908" s="58">
        <f t="shared" si="95"/>
        <v>0</v>
      </c>
      <c r="I908" s="58">
        <f t="shared" si="97"/>
        <v>0</v>
      </c>
      <c r="J908" s="92" t="str">
        <f t="shared" si="96"/>
        <v>2095–2096</v>
      </c>
      <c r="K908" s="92"/>
      <c r="L908" s="103"/>
      <c r="M908" s="92"/>
      <c r="N908" s="101"/>
      <c r="O908" s="93"/>
      <c r="Q908" s="61"/>
    </row>
    <row r="909" spans="1:17" s="55" customFormat="1" ht="20.25" customHeight="1" x14ac:dyDescent="0.2">
      <c r="A909" s="56">
        <v>71437</v>
      </c>
      <c r="B909" s="57">
        <f t="shared" si="92"/>
        <v>0</v>
      </c>
      <c r="C909" s="150"/>
      <c r="D909" s="58">
        <f t="shared" si="93"/>
        <v>0</v>
      </c>
      <c r="E909" s="59">
        <f t="shared" si="91"/>
        <v>0</v>
      </c>
      <c r="F909" s="58">
        <f t="shared" si="94"/>
        <v>0</v>
      </c>
      <c r="G909" s="60">
        <f>IF(AND(C909&lt;&gt;"",SUM(G$32:G908)&lt;E$23),$E$23/$E$28,0)</f>
        <v>0</v>
      </c>
      <c r="H909" s="58">
        <f t="shared" si="95"/>
        <v>0</v>
      </c>
      <c r="I909" s="58">
        <f t="shared" si="97"/>
        <v>0</v>
      </c>
      <c r="J909" s="92" t="str">
        <f t="shared" si="96"/>
        <v>2095–2096</v>
      </c>
      <c r="K909" s="92"/>
      <c r="L909" s="103"/>
      <c r="M909" s="92"/>
      <c r="N909" s="101"/>
      <c r="O909" s="93"/>
      <c r="Q909" s="61"/>
    </row>
    <row r="910" spans="1:17" s="55" customFormat="1" ht="20.25" customHeight="1" x14ac:dyDescent="0.2">
      <c r="A910" s="56">
        <v>71468</v>
      </c>
      <c r="B910" s="57">
        <f t="shared" si="92"/>
        <v>0</v>
      </c>
      <c r="C910" s="150"/>
      <c r="D910" s="58">
        <f t="shared" si="93"/>
        <v>0</v>
      </c>
      <c r="E910" s="59">
        <f t="shared" si="91"/>
        <v>0</v>
      </c>
      <c r="F910" s="58">
        <f t="shared" si="94"/>
        <v>0</v>
      </c>
      <c r="G910" s="60">
        <f>IF(AND(C910&lt;&gt;"",SUM(G$32:G909)&lt;E$23),$E$23/$E$28,0)</f>
        <v>0</v>
      </c>
      <c r="H910" s="58">
        <f t="shared" si="95"/>
        <v>0</v>
      </c>
      <c r="I910" s="58">
        <f t="shared" si="97"/>
        <v>0</v>
      </c>
      <c r="J910" s="92" t="str">
        <f t="shared" si="96"/>
        <v>2095–2096</v>
      </c>
      <c r="K910" s="92"/>
      <c r="L910" s="103"/>
      <c r="M910" s="92"/>
      <c r="N910" s="101"/>
      <c r="O910" s="93"/>
      <c r="Q910" s="61"/>
    </row>
    <row r="911" spans="1:17" s="55" customFormat="1" ht="20.25" customHeight="1" x14ac:dyDescent="0.2">
      <c r="A911" s="56">
        <v>71498</v>
      </c>
      <c r="B911" s="57">
        <f t="shared" si="92"/>
        <v>0</v>
      </c>
      <c r="C911" s="150"/>
      <c r="D911" s="58">
        <f t="shared" si="93"/>
        <v>0</v>
      </c>
      <c r="E911" s="59">
        <f t="shared" si="91"/>
        <v>0</v>
      </c>
      <c r="F911" s="58">
        <f t="shared" si="94"/>
        <v>0</v>
      </c>
      <c r="G911" s="60">
        <f>IF(AND(C911&lt;&gt;"",SUM(G$32:G910)&lt;E$23),$E$23/$E$28,0)</f>
        <v>0</v>
      </c>
      <c r="H911" s="58">
        <f t="shared" si="95"/>
        <v>0</v>
      </c>
      <c r="I911" s="58">
        <f t="shared" si="97"/>
        <v>0</v>
      </c>
      <c r="J911" s="92" t="str">
        <f t="shared" si="96"/>
        <v>2095–2096</v>
      </c>
      <c r="K911" s="92"/>
      <c r="L911" s="103"/>
      <c r="M911" s="92"/>
      <c r="N911" s="101"/>
      <c r="O911" s="93"/>
      <c r="Q911" s="61"/>
    </row>
    <row r="912" spans="1:17" s="55" customFormat="1" ht="20.25" customHeight="1" x14ac:dyDescent="0.2">
      <c r="A912" s="56">
        <v>71529</v>
      </c>
      <c r="B912" s="57">
        <f t="shared" si="92"/>
        <v>0</v>
      </c>
      <c r="C912" s="150"/>
      <c r="D912" s="58">
        <f t="shared" si="93"/>
        <v>0</v>
      </c>
      <c r="E912" s="59">
        <f t="shared" si="91"/>
        <v>0</v>
      </c>
      <c r="F912" s="58">
        <f t="shared" si="94"/>
        <v>0</v>
      </c>
      <c r="G912" s="60">
        <f>IF(AND(C912&lt;&gt;"",SUM(G$32:G911)&lt;E$23),$E$23/$E$28,0)</f>
        <v>0</v>
      </c>
      <c r="H912" s="58">
        <f t="shared" si="95"/>
        <v>0</v>
      </c>
      <c r="I912" s="58">
        <f t="shared" si="97"/>
        <v>0</v>
      </c>
      <c r="J912" s="92" t="str">
        <f t="shared" si="96"/>
        <v>2095–2096</v>
      </c>
      <c r="K912" s="92"/>
      <c r="L912" s="103"/>
      <c r="M912" s="92"/>
      <c r="N912" s="101"/>
      <c r="O912" s="93"/>
      <c r="Q912" s="61"/>
    </row>
    <row r="913" spans="1:17" s="55" customFormat="1" ht="20.25" customHeight="1" x14ac:dyDescent="0.2">
      <c r="A913" s="56">
        <v>71559</v>
      </c>
      <c r="B913" s="57">
        <f t="shared" si="92"/>
        <v>0</v>
      </c>
      <c r="C913" s="150"/>
      <c r="D913" s="58">
        <f t="shared" si="93"/>
        <v>0</v>
      </c>
      <c r="E913" s="59">
        <f t="shared" si="91"/>
        <v>0</v>
      </c>
      <c r="F913" s="58">
        <f t="shared" si="94"/>
        <v>0</v>
      </c>
      <c r="G913" s="60">
        <f>IF(AND(C913&lt;&gt;"",SUM(G$32:G912)&lt;E$23),$E$23/$E$28,0)</f>
        <v>0</v>
      </c>
      <c r="H913" s="58">
        <f t="shared" si="95"/>
        <v>0</v>
      </c>
      <c r="I913" s="58">
        <f t="shared" si="97"/>
        <v>0</v>
      </c>
      <c r="J913" s="92" t="str">
        <f t="shared" si="96"/>
        <v>2095–2096</v>
      </c>
      <c r="K913" s="92"/>
      <c r="L913" s="103"/>
      <c r="M913" s="92"/>
      <c r="N913" s="101"/>
      <c r="O913" s="93"/>
      <c r="Q913" s="61"/>
    </row>
    <row r="914" spans="1:17" s="55" customFormat="1" ht="20.25" customHeight="1" x14ac:dyDescent="0.2">
      <c r="A914" s="56">
        <v>71590</v>
      </c>
      <c r="B914" s="57">
        <f t="shared" si="92"/>
        <v>0</v>
      </c>
      <c r="C914" s="150"/>
      <c r="D914" s="58">
        <f t="shared" si="93"/>
        <v>0</v>
      </c>
      <c r="E914" s="59">
        <f t="shared" si="91"/>
        <v>0</v>
      </c>
      <c r="F914" s="58">
        <f t="shared" si="94"/>
        <v>0</v>
      </c>
      <c r="G914" s="60">
        <f>IF(AND(C914&lt;&gt;"",SUM(G$32:G913)&lt;E$23),$E$23/$E$28,0)</f>
        <v>0</v>
      </c>
      <c r="H914" s="58">
        <f t="shared" si="95"/>
        <v>0</v>
      </c>
      <c r="I914" s="58">
        <f t="shared" si="97"/>
        <v>0</v>
      </c>
      <c r="J914" s="92" t="str">
        <f t="shared" si="96"/>
        <v>2095–2096</v>
      </c>
      <c r="K914" s="92"/>
      <c r="L914" s="103"/>
      <c r="M914" s="92"/>
      <c r="N914" s="101"/>
      <c r="O914" s="93"/>
      <c r="Q914" s="61"/>
    </row>
    <row r="915" spans="1:17" s="55" customFormat="1" ht="20.25" customHeight="1" x14ac:dyDescent="0.2">
      <c r="A915" s="56">
        <v>71621</v>
      </c>
      <c r="B915" s="57">
        <f t="shared" si="92"/>
        <v>0</v>
      </c>
      <c r="C915" s="150"/>
      <c r="D915" s="58">
        <f t="shared" si="93"/>
        <v>0</v>
      </c>
      <c r="E915" s="59">
        <f t="shared" si="91"/>
        <v>0</v>
      </c>
      <c r="F915" s="58">
        <f t="shared" si="94"/>
        <v>0</v>
      </c>
      <c r="G915" s="60">
        <f>IF(AND(C915&lt;&gt;"",SUM(G$32:G914)&lt;E$23),$E$23/$E$28,0)</f>
        <v>0</v>
      </c>
      <c r="H915" s="58">
        <f t="shared" si="95"/>
        <v>0</v>
      </c>
      <c r="I915" s="58">
        <f t="shared" si="97"/>
        <v>0</v>
      </c>
      <c r="J915" s="92" t="str">
        <f t="shared" si="96"/>
        <v>2095–2096</v>
      </c>
      <c r="K915" s="92"/>
      <c r="L915" s="103"/>
      <c r="M915" s="92"/>
      <c r="N915" s="101"/>
      <c r="O915" s="93"/>
      <c r="Q915" s="61"/>
    </row>
    <row r="916" spans="1:17" s="55" customFormat="1" ht="20.25" customHeight="1" x14ac:dyDescent="0.2">
      <c r="A916" s="56">
        <v>71650</v>
      </c>
      <c r="B916" s="57">
        <f t="shared" si="92"/>
        <v>0</v>
      </c>
      <c r="C916" s="150"/>
      <c r="D916" s="58">
        <f t="shared" si="93"/>
        <v>0</v>
      </c>
      <c r="E916" s="59">
        <f t="shared" si="91"/>
        <v>0</v>
      </c>
      <c r="F916" s="58">
        <f t="shared" si="94"/>
        <v>0</v>
      </c>
      <c r="G916" s="60">
        <f>IF(AND(C916&lt;&gt;"",SUM(G$32:G915)&lt;E$23),$E$23/$E$28,0)</f>
        <v>0</v>
      </c>
      <c r="H916" s="58">
        <f t="shared" si="95"/>
        <v>0</v>
      </c>
      <c r="I916" s="58">
        <f t="shared" si="97"/>
        <v>0</v>
      </c>
      <c r="J916" s="92" t="str">
        <f t="shared" si="96"/>
        <v>2095–2096</v>
      </c>
      <c r="K916" s="92"/>
      <c r="L916" s="103"/>
      <c r="M916" s="92"/>
      <c r="N916" s="101"/>
      <c r="O916" s="93"/>
      <c r="Q916" s="61"/>
    </row>
    <row r="917" spans="1:17" s="55" customFormat="1" ht="20.25" customHeight="1" x14ac:dyDescent="0.2">
      <c r="A917" s="56">
        <v>71681</v>
      </c>
      <c r="B917" s="57">
        <f t="shared" si="92"/>
        <v>0</v>
      </c>
      <c r="C917" s="150"/>
      <c r="D917" s="58">
        <f t="shared" si="93"/>
        <v>0</v>
      </c>
      <c r="E917" s="59">
        <f t="shared" si="91"/>
        <v>0</v>
      </c>
      <c r="F917" s="58">
        <f t="shared" si="94"/>
        <v>0</v>
      </c>
      <c r="G917" s="60">
        <f>IF(AND(C917&lt;&gt;"",SUM(G$32:G916)&lt;E$23),$E$23/$E$28,0)</f>
        <v>0</v>
      </c>
      <c r="H917" s="58">
        <f t="shared" si="95"/>
        <v>0</v>
      </c>
      <c r="I917" s="58">
        <f t="shared" si="97"/>
        <v>0</v>
      </c>
      <c r="J917" s="92" t="str">
        <f t="shared" si="96"/>
        <v>2095–2096</v>
      </c>
      <c r="K917" s="92"/>
      <c r="L917" s="103"/>
      <c r="M917" s="92"/>
      <c r="N917" s="101"/>
      <c r="O917" s="93"/>
      <c r="Q917" s="61"/>
    </row>
    <row r="918" spans="1:17" s="55" customFormat="1" ht="20.25" customHeight="1" x14ac:dyDescent="0.2">
      <c r="A918" s="56">
        <v>71711</v>
      </c>
      <c r="B918" s="57">
        <f t="shared" si="92"/>
        <v>0</v>
      </c>
      <c r="C918" s="150"/>
      <c r="D918" s="58">
        <f t="shared" si="93"/>
        <v>0</v>
      </c>
      <c r="E918" s="59">
        <f t="shared" si="91"/>
        <v>0</v>
      </c>
      <c r="F918" s="58">
        <f t="shared" si="94"/>
        <v>0</v>
      </c>
      <c r="G918" s="60">
        <f>IF(AND(C918&lt;&gt;"",SUM(G$32:G917)&lt;E$23),$E$23/$E$28,0)</f>
        <v>0</v>
      </c>
      <c r="H918" s="58">
        <f t="shared" si="95"/>
        <v>0</v>
      </c>
      <c r="I918" s="58">
        <f t="shared" si="97"/>
        <v>0</v>
      </c>
      <c r="J918" s="92" t="str">
        <f t="shared" si="96"/>
        <v>2095–2096</v>
      </c>
      <c r="K918" s="92"/>
      <c r="L918" s="103"/>
      <c r="M918" s="92"/>
      <c r="N918" s="101"/>
      <c r="O918" s="93"/>
      <c r="Q918" s="61"/>
    </row>
    <row r="919" spans="1:17" s="55" customFormat="1" ht="20.25" customHeight="1" x14ac:dyDescent="0.2">
      <c r="A919" s="56">
        <v>71742</v>
      </c>
      <c r="B919" s="57">
        <f t="shared" si="92"/>
        <v>0</v>
      </c>
      <c r="C919" s="150"/>
      <c r="D919" s="58">
        <f t="shared" si="93"/>
        <v>0</v>
      </c>
      <c r="E919" s="59">
        <f t="shared" si="91"/>
        <v>0</v>
      </c>
      <c r="F919" s="58">
        <f t="shared" si="94"/>
        <v>0</v>
      </c>
      <c r="G919" s="60">
        <f>IF(AND(C919&lt;&gt;"",SUM(G$32:G918)&lt;E$23),$E$23/$E$28,0)</f>
        <v>0</v>
      </c>
      <c r="H919" s="58">
        <f t="shared" si="95"/>
        <v>0</v>
      </c>
      <c r="I919" s="58">
        <f t="shared" si="97"/>
        <v>0</v>
      </c>
      <c r="J919" s="92" t="str">
        <f t="shared" si="96"/>
        <v>2095–2096</v>
      </c>
      <c r="K919" s="92"/>
      <c r="L919" s="103"/>
      <c r="M919" s="92"/>
      <c r="N919" s="101"/>
      <c r="O919" s="93"/>
      <c r="Q919" s="61"/>
    </row>
    <row r="920" spans="1:17" s="55" customFormat="1" ht="20.25" customHeight="1" x14ac:dyDescent="0.2">
      <c r="A920" s="56">
        <v>71772</v>
      </c>
      <c r="B920" s="57">
        <f t="shared" si="92"/>
        <v>0</v>
      </c>
      <c r="C920" s="150"/>
      <c r="D920" s="58">
        <f t="shared" si="93"/>
        <v>0</v>
      </c>
      <c r="E920" s="59">
        <f t="shared" si="91"/>
        <v>0</v>
      </c>
      <c r="F920" s="58">
        <f t="shared" si="94"/>
        <v>0</v>
      </c>
      <c r="G920" s="60">
        <f>IF(AND(C920&lt;&gt;"",SUM(G$32:G919)&lt;E$23),$E$23/$E$28,0)</f>
        <v>0</v>
      </c>
      <c r="H920" s="58">
        <f t="shared" si="95"/>
        <v>0</v>
      </c>
      <c r="I920" s="58">
        <f t="shared" si="97"/>
        <v>0</v>
      </c>
      <c r="J920" s="92" t="str">
        <f t="shared" si="96"/>
        <v>2096–2097</v>
      </c>
      <c r="K920" s="92"/>
      <c r="L920" s="103"/>
      <c r="M920" s="92"/>
      <c r="N920" s="101"/>
      <c r="O920" s="93"/>
      <c r="Q920" s="61"/>
    </row>
    <row r="921" spans="1:17" s="55" customFormat="1" ht="20.25" customHeight="1" x14ac:dyDescent="0.2">
      <c r="A921" s="56">
        <v>71803</v>
      </c>
      <c r="B921" s="57">
        <f t="shared" si="92"/>
        <v>0</v>
      </c>
      <c r="C921" s="150"/>
      <c r="D921" s="58">
        <f t="shared" si="93"/>
        <v>0</v>
      </c>
      <c r="E921" s="59">
        <f t="shared" si="91"/>
        <v>0</v>
      </c>
      <c r="F921" s="58">
        <f t="shared" si="94"/>
        <v>0</v>
      </c>
      <c r="G921" s="60">
        <f>IF(AND(C921&lt;&gt;"",SUM(G$32:G920)&lt;E$23),$E$23/$E$28,0)</f>
        <v>0</v>
      </c>
      <c r="H921" s="58">
        <f t="shared" si="95"/>
        <v>0</v>
      </c>
      <c r="I921" s="58">
        <f t="shared" si="97"/>
        <v>0</v>
      </c>
      <c r="J921" s="92" t="str">
        <f t="shared" si="96"/>
        <v>2096–2097</v>
      </c>
      <c r="K921" s="92"/>
      <c r="L921" s="103"/>
      <c r="M921" s="92"/>
      <c r="N921" s="101"/>
      <c r="O921" s="93"/>
      <c r="Q921" s="61"/>
    </row>
    <row r="922" spans="1:17" s="55" customFormat="1" ht="20.25" customHeight="1" x14ac:dyDescent="0.2">
      <c r="A922" s="56">
        <v>71834</v>
      </c>
      <c r="B922" s="57">
        <f t="shared" si="92"/>
        <v>0</v>
      </c>
      <c r="C922" s="150"/>
      <c r="D922" s="58">
        <f t="shared" si="93"/>
        <v>0</v>
      </c>
      <c r="E922" s="59">
        <f t="shared" si="91"/>
        <v>0</v>
      </c>
      <c r="F922" s="58">
        <f t="shared" si="94"/>
        <v>0</v>
      </c>
      <c r="G922" s="60">
        <f>IF(AND(C922&lt;&gt;"",SUM(G$32:G921)&lt;E$23),$E$23/$E$28,0)</f>
        <v>0</v>
      </c>
      <c r="H922" s="58">
        <f t="shared" si="95"/>
        <v>0</v>
      </c>
      <c r="I922" s="58">
        <f t="shared" si="97"/>
        <v>0</v>
      </c>
      <c r="J922" s="92" t="str">
        <f t="shared" si="96"/>
        <v>2096–2097</v>
      </c>
      <c r="K922" s="92"/>
      <c r="L922" s="103"/>
      <c r="M922" s="92"/>
      <c r="N922" s="101"/>
      <c r="O922" s="93"/>
      <c r="Q922" s="61"/>
    </row>
    <row r="923" spans="1:17" s="55" customFormat="1" ht="20.25" customHeight="1" x14ac:dyDescent="0.2">
      <c r="A923" s="56">
        <v>71864</v>
      </c>
      <c r="B923" s="57">
        <f t="shared" si="92"/>
        <v>0</v>
      </c>
      <c r="C923" s="150"/>
      <c r="D923" s="58">
        <f t="shared" si="93"/>
        <v>0</v>
      </c>
      <c r="E923" s="59">
        <f t="shared" si="91"/>
        <v>0</v>
      </c>
      <c r="F923" s="58">
        <f t="shared" si="94"/>
        <v>0</v>
      </c>
      <c r="G923" s="60">
        <f>IF(AND(C923&lt;&gt;"",SUM(G$32:G922)&lt;E$23),$E$23/$E$28,0)</f>
        <v>0</v>
      </c>
      <c r="H923" s="58">
        <f t="shared" si="95"/>
        <v>0</v>
      </c>
      <c r="I923" s="58">
        <f t="shared" si="97"/>
        <v>0</v>
      </c>
      <c r="J923" s="92" t="str">
        <f t="shared" si="96"/>
        <v>2096–2097</v>
      </c>
      <c r="K923" s="92"/>
      <c r="L923" s="103"/>
      <c r="M923" s="92"/>
      <c r="N923" s="101"/>
      <c r="O923" s="93"/>
      <c r="Q923" s="61"/>
    </row>
    <row r="924" spans="1:17" s="55" customFormat="1" ht="20.25" customHeight="1" x14ac:dyDescent="0.2">
      <c r="A924" s="56">
        <v>71895</v>
      </c>
      <c r="B924" s="57">
        <f t="shared" si="92"/>
        <v>0</v>
      </c>
      <c r="C924" s="150"/>
      <c r="D924" s="58">
        <f t="shared" si="93"/>
        <v>0</v>
      </c>
      <c r="E924" s="59">
        <f t="shared" si="91"/>
        <v>0</v>
      </c>
      <c r="F924" s="58">
        <f t="shared" si="94"/>
        <v>0</v>
      </c>
      <c r="G924" s="60">
        <f>IF(AND(C924&lt;&gt;"",SUM(G$32:G923)&lt;E$23),$E$23/$E$28,0)</f>
        <v>0</v>
      </c>
      <c r="H924" s="58">
        <f t="shared" si="95"/>
        <v>0</v>
      </c>
      <c r="I924" s="58">
        <f t="shared" si="97"/>
        <v>0</v>
      </c>
      <c r="J924" s="92" t="str">
        <f t="shared" si="96"/>
        <v>2096–2097</v>
      </c>
      <c r="K924" s="92"/>
      <c r="L924" s="103"/>
      <c r="M924" s="92"/>
      <c r="N924" s="101"/>
      <c r="O924" s="93"/>
      <c r="Q924" s="61"/>
    </row>
    <row r="925" spans="1:17" s="55" customFormat="1" ht="20.25" customHeight="1" x14ac:dyDescent="0.2">
      <c r="A925" s="56">
        <v>71925</v>
      </c>
      <c r="B925" s="57">
        <f t="shared" si="92"/>
        <v>0</v>
      </c>
      <c r="C925" s="150"/>
      <c r="D925" s="58">
        <f t="shared" si="93"/>
        <v>0</v>
      </c>
      <c r="E925" s="59">
        <f t="shared" si="91"/>
        <v>0</v>
      </c>
      <c r="F925" s="58">
        <f t="shared" si="94"/>
        <v>0</v>
      </c>
      <c r="G925" s="60">
        <f>IF(AND(C925&lt;&gt;"",SUM(G$32:G924)&lt;E$23),$E$23/$E$28,0)</f>
        <v>0</v>
      </c>
      <c r="H925" s="58">
        <f t="shared" si="95"/>
        <v>0</v>
      </c>
      <c r="I925" s="58">
        <f t="shared" si="97"/>
        <v>0</v>
      </c>
      <c r="J925" s="92" t="str">
        <f t="shared" si="96"/>
        <v>2096–2097</v>
      </c>
      <c r="K925" s="92"/>
      <c r="L925" s="103"/>
      <c r="M925" s="92"/>
      <c r="N925" s="101"/>
      <c r="O925" s="93"/>
      <c r="Q925" s="61"/>
    </row>
    <row r="926" spans="1:17" s="55" customFormat="1" ht="20.25" customHeight="1" x14ac:dyDescent="0.2">
      <c r="A926" s="56">
        <v>71956</v>
      </c>
      <c r="B926" s="57">
        <f t="shared" si="92"/>
        <v>0</v>
      </c>
      <c r="C926" s="150"/>
      <c r="D926" s="58">
        <f t="shared" si="93"/>
        <v>0</v>
      </c>
      <c r="E926" s="59">
        <f t="shared" si="91"/>
        <v>0</v>
      </c>
      <c r="F926" s="58">
        <f t="shared" si="94"/>
        <v>0</v>
      </c>
      <c r="G926" s="60">
        <f>IF(AND(C926&lt;&gt;"",SUM(G$32:G925)&lt;E$23),$E$23/$E$28,0)</f>
        <v>0</v>
      </c>
      <c r="H926" s="58">
        <f t="shared" si="95"/>
        <v>0</v>
      </c>
      <c r="I926" s="58">
        <f t="shared" si="97"/>
        <v>0</v>
      </c>
      <c r="J926" s="92" t="str">
        <f t="shared" si="96"/>
        <v>2096–2097</v>
      </c>
      <c r="K926" s="92"/>
      <c r="L926" s="103"/>
      <c r="M926" s="92"/>
      <c r="N926" s="101"/>
      <c r="O926" s="93"/>
      <c r="Q926" s="61"/>
    </row>
    <row r="927" spans="1:17" s="55" customFormat="1" ht="20.25" customHeight="1" x14ac:dyDescent="0.2">
      <c r="A927" s="56">
        <v>71987</v>
      </c>
      <c r="B927" s="57">
        <f t="shared" si="92"/>
        <v>0</v>
      </c>
      <c r="C927" s="150"/>
      <c r="D927" s="58">
        <f t="shared" si="93"/>
        <v>0</v>
      </c>
      <c r="E927" s="59">
        <f t="shared" si="91"/>
        <v>0</v>
      </c>
      <c r="F927" s="58">
        <f t="shared" si="94"/>
        <v>0</v>
      </c>
      <c r="G927" s="60">
        <f>IF(AND(C927&lt;&gt;"",SUM(G$32:G926)&lt;E$23),$E$23/$E$28,0)</f>
        <v>0</v>
      </c>
      <c r="H927" s="58">
        <f t="shared" si="95"/>
        <v>0</v>
      </c>
      <c r="I927" s="58">
        <f t="shared" si="97"/>
        <v>0</v>
      </c>
      <c r="J927" s="92" t="str">
        <f t="shared" si="96"/>
        <v>2096–2097</v>
      </c>
      <c r="K927" s="92"/>
      <c r="L927" s="103"/>
      <c r="M927" s="92"/>
      <c r="N927" s="101"/>
      <c r="O927" s="93"/>
      <c r="Q927" s="61"/>
    </row>
    <row r="928" spans="1:17" s="55" customFormat="1" ht="20.25" customHeight="1" x14ac:dyDescent="0.2">
      <c r="A928" s="56">
        <v>72015</v>
      </c>
      <c r="B928" s="57">
        <f t="shared" si="92"/>
        <v>0</v>
      </c>
      <c r="C928" s="150"/>
      <c r="D928" s="58">
        <f t="shared" si="93"/>
        <v>0</v>
      </c>
      <c r="E928" s="59">
        <f t="shared" ref="E928:E991" si="98">C928-D928</f>
        <v>0</v>
      </c>
      <c r="F928" s="58">
        <f t="shared" si="94"/>
        <v>0</v>
      </c>
      <c r="G928" s="60">
        <f>IF(AND(C928&lt;&gt;"",SUM(G$32:G927)&lt;E$23),$E$23/$E$28,0)</f>
        <v>0</v>
      </c>
      <c r="H928" s="58">
        <f t="shared" si="95"/>
        <v>0</v>
      </c>
      <c r="I928" s="58">
        <f t="shared" si="97"/>
        <v>0</v>
      </c>
      <c r="J928" s="92" t="str">
        <f t="shared" si="96"/>
        <v>2096–2097</v>
      </c>
      <c r="K928" s="92"/>
      <c r="L928" s="103"/>
      <c r="M928" s="92"/>
      <c r="N928" s="101"/>
      <c r="O928" s="93"/>
      <c r="Q928" s="61"/>
    </row>
    <row r="929" spans="1:17" s="55" customFormat="1" ht="20.25" customHeight="1" x14ac:dyDescent="0.2">
      <c r="A929" s="56">
        <v>72046</v>
      </c>
      <c r="B929" s="57">
        <f t="shared" ref="B929:B992" si="99">IF(C929&gt;0,C929*-1,C929)</f>
        <v>0</v>
      </c>
      <c r="C929" s="150"/>
      <c r="D929" s="58">
        <f t="shared" ref="D929:D992" si="100">IF(C929="",0,IF($E$14="Beginning",IF(C928&lt;&gt;"",$F928*$E$7/12,0),IF(C928&lt;&gt;"",$F928*$E$7/12,$E$21*$E$7/12)))</f>
        <v>0</v>
      </c>
      <c r="E929" s="59">
        <f t="shared" si="98"/>
        <v>0</v>
      </c>
      <c r="F929" s="58">
        <f t="shared" ref="F929:F992" si="101">IF(C929="",0,IF(C928="",$E$21-E929,IF(C929&lt;&gt;"",F928-E929)))</f>
        <v>0</v>
      </c>
      <c r="G929" s="60">
        <f>IF(AND(C929&lt;&gt;"",SUM(G$32:G928)&lt;E$23),$E$23/$E$28,0)</f>
        <v>0</v>
      </c>
      <c r="H929" s="58">
        <f t="shared" ref="H929:H992" si="102">IF(C929&lt;&gt;"",G929+H928,0)</f>
        <v>0</v>
      </c>
      <c r="I929" s="58">
        <f t="shared" si="97"/>
        <v>0</v>
      </c>
      <c r="J929" s="92" t="str">
        <f t="shared" ref="J929:J992" si="103">IF(OR(MONTH(A929)=1,MONTH(A929)=2,MONTH(A929)=3,MONTH(A929)=4,MONTH(A929)=5,MONTH(A929)=6),YEAR(A929)-1&amp;"–"&amp;YEAR(A929),YEAR(A929)&amp;"–"&amp;YEAR(A929)+1)</f>
        <v>2096–2097</v>
      </c>
      <c r="K929" s="92"/>
      <c r="L929" s="103"/>
      <c r="M929" s="92"/>
      <c r="N929" s="101"/>
      <c r="O929" s="93"/>
      <c r="Q929" s="61"/>
    </row>
    <row r="930" spans="1:17" s="55" customFormat="1" ht="20.25" customHeight="1" x14ac:dyDescent="0.2">
      <c r="A930" s="56">
        <v>72076</v>
      </c>
      <c r="B930" s="57">
        <f t="shared" si="99"/>
        <v>0</v>
      </c>
      <c r="C930" s="150"/>
      <c r="D930" s="58">
        <f t="shared" si="100"/>
        <v>0</v>
      </c>
      <c r="E930" s="59">
        <f t="shared" si="98"/>
        <v>0</v>
      </c>
      <c r="F930" s="58">
        <f t="shared" si="101"/>
        <v>0</v>
      </c>
      <c r="G930" s="60">
        <f>IF(AND(C930&lt;&gt;"",SUM(G$32:G929)&lt;E$23),$E$23/$E$28,0)</f>
        <v>0</v>
      </c>
      <c r="H930" s="58">
        <f t="shared" si="102"/>
        <v>0</v>
      </c>
      <c r="I930" s="58">
        <f t="shared" si="97"/>
        <v>0</v>
      </c>
      <c r="J930" s="92" t="str">
        <f t="shared" si="103"/>
        <v>2096–2097</v>
      </c>
      <c r="K930" s="92"/>
      <c r="L930" s="103"/>
      <c r="M930" s="92"/>
      <c r="N930" s="101"/>
      <c r="O930" s="93"/>
      <c r="Q930" s="61"/>
    </row>
    <row r="931" spans="1:17" s="55" customFormat="1" ht="20.25" customHeight="1" x14ac:dyDescent="0.2">
      <c r="A931" s="56">
        <v>72107</v>
      </c>
      <c r="B931" s="57">
        <f t="shared" si="99"/>
        <v>0</v>
      </c>
      <c r="C931" s="150"/>
      <c r="D931" s="58">
        <f t="shared" si="100"/>
        <v>0</v>
      </c>
      <c r="E931" s="59">
        <f t="shared" si="98"/>
        <v>0</v>
      </c>
      <c r="F931" s="58">
        <f t="shared" si="101"/>
        <v>0</v>
      </c>
      <c r="G931" s="60">
        <f>IF(AND(C931&lt;&gt;"",SUM(G$32:G930)&lt;E$23),$E$23/$E$28,0)</f>
        <v>0</v>
      </c>
      <c r="H931" s="58">
        <f t="shared" si="102"/>
        <v>0</v>
      </c>
      <c r="I931" s="58">
        <f t="shared" ref="I931:I994" si="104">IF(C931&lt;&gt;"",$E$23-H931,0)</f>
        <v>0</v>
      </c>
      <c r="J931" s="92" t="str">
        <f t="shared" si="103"/>
        <v>2096–2097</v>
      </c>
      <c r="K931" s="92"/>
      <c r="L931" s="103"/>
      <c r="M931" s="92"/>
      <c r="N931" s="101"/>
      <c r="O931" s="93"/>
      <c r="Q931" s="61"/>
    </row>
    <row r="932" spans="1:17" s="55" customFormat="1" ht="20.25" customHeight="1" x14ac:dyDescent="0.2">
      <c r="A932" s="56">
        <v>72137</v>
      </c>
      <c r="B932" s="57">
        <f t="shared" si="99"/>
        <v>0</v>
      </c>
      <c r="C932" s="150"/>
      <c r="D932" s="58">
        <f t="shared" si="100"/>
        <v>0</v>
      </c>
      <c r="E932" s="59">
        <f t="shared" si="98"/>
        <v>0</v>
      </c>
      <c r="F932" s="58">
        <f t="shared" si="101"/>
        <v>0</v>
      </c>
      <c r="G932" s="60">
        <f>IF(AND(C932&lt;&gt;"",SUM(G$32:G931)&lt;E$23),$E$23/$E$28,0)</f>
        <v>0</v>
      </c>
      <c r="H932" s="58">
        <f t="shared" si="102"/>
        <v>0</v>
      </c>
      <c r="I932" s="58">
        <f t="shared" si="104"/>
        <v>0</v>
      </c>
      <c r="J932" s="92" t="str">
        <f t="shared" si="103"/>
        <v>2097–2098</v>
      </c>
      <c r="K932" s="92"/>
      <c r="L932" s="103"/>
      <c r="M932" s="92"/>
      <c r="N932" s="101"/>
      <c r="O932" s="93"/>
      <c r="Q932" s="61"/>
    </row>
    <row r="933" spans="1:17" s="55" customFormat="1" ht="20.25" customHeight="1" x14ac:dyDescent="0.2">
      <c r="A933" s="56">
        <v>72168</v>
      </c>
      <c r="B933" s="57">
        <f t="shared" si="99"/>
        <v>0</v>
      </c>
      <c r="C933" s="150"/>
      <c r="D933" s="58">
        <f t="shared" si="100"/>
        <v>0</v>
      </c>
      <c r="E933" s="59">
        <f t="shared" si="98"/>
        <v>0</v>
      </c>
      <c r="F933" s="58">
        <f t="shared" si="101"/>
        <v>0</v>
      </c>
      <c r="G933" s="60">
        <f>IF(AND(C933&lt;&gt;"",SUM(G$32:G932)&lt;E$23),$E$23/$E$28,0)</f>
        <v>0</v>
      </c>
      <c r="H933" s="58">
        <f t="shared" si="102"/>
        <v>0</v>
      </c>
      <c r="I933" s="58">
        <f t="shared" si="104"/>
        <v>0</v>
      </c>
      <c r="J933" s="92" t="str">
        <f t="shared" si="103"/>
        <v>2097–2098</v>
      </c>
      <c r="K933" s="92"/>
      <c r="L933" s="103"/>
      <c r="M933" s="92"/>
      <c r="N933" s="101"/>
      <c r="O933" s="93"/>
      <c r="Q933" s="61"/>
    </row>
    <row r="934" spans="1:17" s="55" customFormat="1" ht="20.25" customHeight="1" x14ac:dyDescent="0.2">
      <c r="A934" s="56">
        <v>72199</v>
      </c>
      <c r="B934" s="57">
        <f t="shared" si="99"/>
        <v>0</v>
      </c>
      <c r="C934" s="150"/>
      <c r="D934" s="58">
        <f t="shared" si="100"/>
        <v>0</v>
      </c>
      <c r="E934" s="59">
        <f t="shared" si="98"/>
        <v>0</v>
      </c>
      <c r="F934" s="58">
        <f t="shared" si="101"/>
        <v>0</v>
      </c>
      <c r="G934" s="60">
        <f>IF(AND(C934&lt;&gt;"",SUM(G$32:G933)&lt;E$23),$E$23/$E$28,0)</f>
        <v>0</v>
      </c>
      <c r="H934" s="58">
        <f t="shared" si="102"/>
        <v>0</v>
      </c>
      <c r="I934" s="58">
        <f t="shared" si="104"/>
        <v>0</v>
      </c>
      <c r="J934" s="92" t="str">
        <f t="shared" si="103"/>
        <v>2097–2098</v>
      </c>
      <c r="K934" s="92"/>
      <c r="L934" s="103"/>
      <c r="M934" s="92"/>
      <c r="N934" s="101"/>
      <c r="O934" s="93"/>
      <c r="Q934" s="61"/>
    </row>
    <row r="935" spans="1:17" s="55" customFormat="1" ht="20.25" customHeight="1" x14ac:dyDescent="0.2">
      <c r="A935" s="56">
        <v>72229</v>
      </c>
      <c r="B935" s="57">
        <f t="shared" si="99"/>
        <v>0</v>
      </c>
      <c r="C935" s="150"/>
      <c r="D935" s="58">
        <f t="shared" si="100"/>
        <v>0</v>
      </c>
      <c r="E935" s="59">
        <f t="shared" si="98"/>
        <v>0</v>
      </c>
      <c r="F935" s="58">
        <f t="shared" si="101"/>
        <v>0</v>
      </c>
      <c r="G935" s="60">
        <f>IF(AND(C935&lt;&gt;"",SUM(G$32:G934)&lt;E$23),$E$23/$E$28,0)</f>
        <v>0</v>
      </c>
      <c r="H935" s="58">
        <f t="shared" si="102"/>
        <v>0</v>
      </c>
      <c r="I935" s="58">
        <f t="shared" si="104"/>
        <v>0</v>
      </c>
      <c r="J935" s="92" t="str">
        <f t="shared" si="103"/>
        <v>2097–2098</v>
      </c>
      <c r="K935" s="92"/>
      <c r="L935" s="103"/>
      <c r="M935" s="92"/>
      <c r="N935" s="101"/>
      <c r="O935" s="93"/>
      <c r="Q935" s="61"/>
    </row>
    <row r="936" spans="1:17" s="55" customFormat="1" ht="20.25" customHeight="1" x14ac:dyDescent="0.2">
      <c r="A936" s="56">
        <v>72260</v>
      </c>
      <c r="B936" s="57">
        <f t="shared" si="99"/>
        <v>0</v>
      </c>
      <c r="C936" s="150"/>
      <c r="D936" s="58">
        <f t="shared" si="100"/>
        <v>0</v>
      </c>
      <c r="E936" s="59">
        <f t="shared" si="98"/>
        <v>0</v>
      </c>
      <c r="F936" s="58">
        <f t="shared" si="101"/>
        <v>0</v>
      </c>
      <c r="G936" s="60">
        <f>IF(AND(C936&lt;&gt;"",SUM(G$32:G935)&lt;E$23),$E$23/$E$28,0)</f>
        <v>0</v>
      </c>
      <c r="H936" s="58">
        <f t="shared" si="102"/>
        <v>0</v>
      </c>
      <c r="I936" s="58">
        <f t="shared" si="104"/>
        <v>0</v>
      </c>
      <c r="J936" s="92" t="str">
        <f t="shared" si="103"/>
        <v>2097–2098</v>
      </c>
      <c r="K936" s="92"/>
      <c r="L936" s="103"/>
      <c r="M936" s="92"/>
      <c r="N936" s="101"/>
      <c r="O936" s="93"/>
      <c r="Q936" s="61"/>
    </row>
    <row r="937" spans="1:17" s="55" customFormat="1" ht="20.25" customHeight="1" x14ac:dyDescent="0.2">
      <c r="A937" s="56">
        <v>72290</v>
      </c>
      <c r="B937" s="57">
        <f t="shared" si="99"/>
        <v>0</v>
      </c>
      <c r="C937" s="150"/>
      <c r="D937" s="58">
        <f t="shared" si="100"/>
        <v>0</v>
      </c>
      <c r="E937" s="59">
        <f t="shared" si="98"/>
        <v>0</v>
      </c>
      <c r="F937" s="58">
        <f t="shared" si="101"/>
        <v>0</v>
      </c>
      <c r="G937" s="60">
        <f>IF(AND(C937&lt;&gt;"",SUM(G$32:G936)&lt;E$23),$E$23/$E$28,0)</f>
        <v>0</v>
      </c>
      <c r="H937" s="58">
        <f t="shared" si="102"/>
        <v>0</v>
      </c>
      <c r="I937" s="58">
        <f t="shared" si="104"/>
        <v>0</v>
      </c>
      <c r="J937" s="92" t="str">
        <f t="shared" si="103"/>
        <v>2097–2098</v>
      </c>
      <c r="K937" s="92"/>
      <c r="L937" s="103"/>
      <c r="M937" s="92"/>
      <c r="N937" s="101"/>
      <c r="O937" s="93"/>
      <c r="Q937" s="61"/>
    </row>
    <row r="938" spans="1:17" s="55" customFormat="1" ht="20.25" customHeight="1" x14ac:dyDescent="0.2">
      <c r="A938" s="56">
        <v>72321</v>
      </c>
      <c r="B938" s="57">
        <f t="shared" si="99"/>
        <v>0</v>
      </c>
      <c r="C938" s="150"/>
      <c r="D938" s="58">
        <f t="shared" si="100"/>
        <v>0</v>
      </c>
      <c r="E938" s="59">
        <f t="shared" si="98"/>
        <v>0</v>
      </c>
      <c r="F938" s="58">
        <f t="shared" si="101"/>
        <v>0</v>
      </c>
      <c r="G938" s="60">
        <f>IF(AND(C938&lt;&gt;"",SUM(G$32:G937)&lt;E$23),$E$23/$E$28,0)</f>
        <v>0</v>
      </c>
      <c r="H938" s="58">
        <f t="shared" si="102"/>
        <v>0</v>
      </c>
      <c r="I938" s="58">
        <f t="shared" si="104"/>
        <v>0</v>
      </c>
      <c r="J938" s="92" t="str">
        <f t="shared" si="103"/>
        <v>2097–2098</v>
      </c>
      <c r="K938" s="92"/>
      <c r="L938" s="103"/>
      <c r="M938" s="92"/>
      <c r="N938" s="101"/>
      <c r="O938" s="93"/>
      <c r="Q938" s="61"/>
    </row>
    <row r="939" spans="1:17" s="55" customFormat="1" ht="20.25" customHeight="1" x14ac:dyDescent="0.2">
      <c r="A939" s="56">
        <v>72352</v>
      </c>
      <c r="B939" s="57">
        <f t="shared" si="99"/>
        <v>0</v>
      </c>
      <c r="C939" s="150"/>
      <c r="D939" s="58">
        <f t="shared" si="100"/>
        <v>0</v>
      </c>
      <c r="E939" s="59">
        <f t="shared" si="98"/>
        <v>0</v>
      </c>
      <c r="F939" s="58">
        <f t="shared" si="101"/>
        <v>0</v>
      </c>
      <c r="G939" s="60">
        <f>IF(AND(C939&lt;&gt;"",SUM(G$32:G938)&lt;E$23),$E$23/$E$28,0)</f>
        <v>0</v>
      </c>
      <c r="H939" s="58">
        <f t="shared" si="102"/>
        <v>0</v>
      </c>
      <c r="I939" s="58">
        <f t="shared" si="104"/>
        <v>0</v>
      </c>
      <c r="J939" s="92" t="str">
        <f t="shared" si="103"/>
        <v>2097–2098</v>
      </c>
      <c r="K939" s="92"/>
      <c r="L939" s="103"/>
      <c r="M939" s="92"/>
      <c r="N939" s="101"/>
      <c r="O939" s="93"/>
      <c r="Q939" s="61"/>
    </row>
    <row r="940" spans="1:17" s="55" customFormat="1" ht="20.25" customHeight="1" x14ac:dyDescent="0.2">
      <c r="A940" s="56">
        <v>72380</v>
      </c>
      <c r="B940" s="57">
        <f t="shared" si="99"/>
        <v>0</v>
      </c>
      <c r="C940" s="150"/>
      <c r="D940" s="58">
        <f t="shared" si="100"/>
        <v>0</v>
      </c>
      <c r="E940" s="59">
        <f t="shared" si="98"/>
        <v>0</v>
      </c>
      <c r="F940" s="58">
        <f t="shared" si="101"/>
        <v>0</v>
      </c>
      <c r="G940" s="60">
        <f>IF(AND(C940&lt;&gt;"",SUM(G$32:G939)&lt;E$23),$E$23/$E$28,0)</f>
        <v>0</v>
      </c>
      <c r="H940" s="58">
        <f t="shared" si="102"/>
        <v>0</v>
      </c>
      <c r="I940" s="58">
        <f t="shared" si="104"/>
        <v>0</v>
      </c>
      <c r="J940" s="92" t="str">
        <f t="shared" si="103"/>
        <v>2097–2098</v>
      </c>
      <c r="K940" s="92"/>
      <c r="L940" s="103"/>
      <c r="M940" s="92"/>
      <c r="N940" s="101"/>
      <c r="O940" s="93"/>
      <c r="Q940" s="61"/>
    </row>
    <row r="941" spans="1:17" s="55" customFormat="1" ht="20.25" customHeight="1" x14ac:dyDescent="0.2">
      <c r="A941" s="56">
        <v>72411</v>
      </c>
      <c r="B941" s="57">
        <f t="shared" si="99"/>
        <v>0</v>
      </c>
      <c r="C941" s="150"/>
      <c r="D941" s="58">
        <f t="shared" si="100"/>
        <v>0</v>
      </c>
      <c r="E941" s="59">
        <f t="shared" si="98"/>
        <v>0</v>
      </c>
      <c r="F941" s="58">
        <f t="shared" si="101"/>
        <v>0</v>
      </c>
      <c r="G941" s="60">
        <f>IF(AND(C941&lt;&gt;"",SUM(G$32:G940)&lt;E$23),$E$23/$E$28,0)</f>
        <v>0</v>
      </c>
      <c r="H941" s="58">
        <f t="shared" si="102"/>
        <v>0</v>
      </c>
      <c r="I941" s="58">
        <f t="shared" si="104"/>
        <v>0</v>
      </c>
      <c r="J941" s="92" t="str">
        <f t="shared" si="103"/>
        <v>2097–2098</v>
      </c>
      <c r="K941" s="92"/>
      <c r="L941" s="103"/>
      <c r="M941" s="92"/>
      <c r="N941" s="101"/>
      <c r="O941" s="93"/>
      <c r="Q941" s="61"/>
    </row>
    <row r="942" spans="1:17" s="55" customFormat="1" ht="20.25" customHeight="1" x14ac:dyDescent="0.2">
      <c r="A942" s="56">
        <v>72441</v>
      </c>
      <c r="B942" s="57">
        <f t="shared" si="99"/>
        <v>0</v>
      </c>
      <c r="C942" s="150"/>
      <c r="D942" s="58">
        <f t="shared" si="100"/>
        <v>0</v>
      </c>
      <c r="E942" s="59">
        <f t="shared" si="98"/>
        <v>0</v>
      </c>
      <c r="F942" s="58">
        <f t="shared" si="101"/>
        <v>0</v>
      </c>
      <c r="G942" s="60">
        <f>IF(AND(C942&lt;&gt;"",SUM(G$32:G941)&lt;E$23),$E$23/$E$28,0)</f>
        <v>0</v>
      </c>
      <c r="H942" s="58">
        <f t="shared" si="102"/>
        <v>0</v>
      </c>
      <c r="I942" s="58">
        <f t="shared" si="104"/>
        <v>0</v>
      </c>
      <c r="J942" s="92" t="str">
        <f t="shared" si="103"/>
        <v>2097–2098</v>
      </c>
      <c r="K942" s="92"/>
      <c r="L942" s="103"/>
      <c r="M942" s="92"/>
      <c r="N942" s="101"/>
      <c r="O942" s="93"/>
      <c r="Q942" s="61"/>
    </row>
    <row r="943" spans="1:17" s="55" customFormat="1" ht="20.25" customHeight="1" x14ac:dyDescent="0.2">
      <c r="A943" s="56">
        <v>72472</v>
      </c>
      <c r="B943" s="57">
        <f t="shared" si="99"/>
        <v>0</v>
      </c>
      <c r="C943" s="150"/>
      <c r="D943" s="58">
        <f t="shared" si="100"/>
        <v>0</v>
      </c>
      <c r="E943" s="59">
        <f t="shared" si="98"/>
        <v>0</v>
      </c>
      <c r="F943" s="58">
        <f t="shared" si="101"/>
        <v>0</v>
      </c>
      <c r="G943" s="60">
        <f>IF(AND(C943&lt;&gt;"",SUM(G$32:G942)&lt;E$23),$E$23/$E$28,0)</f>
        <v>0</v>
      </c>
      <c r="H943" s="58">
        <f t="shared" si="102"/>
        <v>0</v>
      </c>
      <c r="I943" s="58">
        <f t="shared" si="104"/>
        <v>0</v>
      </c>
      <c r="J943" s="92" t="str">
        <f t="shared" si="103"/>
        <v>2097–2098</v>
      </c>
      <c r="K943" s="92"/>
      <c r="L943" s="103"/>
      <c r="M943" s="92"/>
      <c r="N943" s="101"/>
      <c r="O943" s="93"/>
      <c r="Q943" s="61"/>
    </row>
    <row r="944" spans="1:17" s="55" customFormat="1" ht="20.25" customHeight="1" x14ac:dyDescent="0.2">
      <c r="A944" s="56">
        <v>72502</v>
      </c>
      <c r="B944" s="57">
        <f t="shared" si="99"/>
        <v>0</v>
      </c>
      <c r="C944" s="150"/>
      <c r="D944" s="58">
        <f t="shared" si="100"/>
        <v>0</v>
      </c>
      <c r="E944" s="59">
        <f t="shared" si="98"/>
        <v>0</v>
      </c>
      <c r="F944" s="58">
        <f t="shared" si="101"/>
        <v>0</v>
      </c>
      <c r="G944" s="60">
        <f>IF(AND(C944&lt;&gt;"",SUM(G$32:G943)&lt;E$23),$E$23/$E$28,0)</f>
        <v>0</v>
      </c>
      <c r="H944" s="58">
        <f t="shared" si="102"/>
        <v>0</v>
      </c>
      <c r="I944" s="58">
        <f t="shared" si="104"/>
        <v>0</v>
      </c>
      <c r="J944" s="92" t="str">
        <f t="shared" si="103"/>
        <v>2098–2099</v>
      </c>
      <c r="K944" s="92"/>
      <c r="L944" s="103"/>
      <c r="M944" s="92"/>
      <c r="N944" s="101"/>
      <c r="O944" s="93"/>
      <c r="Q944" s="61"/>
    </row>
    <row r="945" spans="1:17" s="55" customFormat="1" ht="20.25" customHeight="1" x14ac:dyDescent="0.2">
      <c r="A945" s="56">
        <v>72533</v>
      </c>
      <c r="B945" s="57">
        <f t="shared" si="99"/>
        <v>0</v>
      </c>
      <c r="C945" s="150"/>
      <c r="D945" s="58">
        <f t="shared" si="100"/>
        <v>0</v>
      </c>
      <c r="E945" s="59">
        <f t="shared" si="98"/>
        <v>0</v>
      </c>
      <c r="F945" s="58">
        <f t="shared" si="101"/>
        <v>0</v>
      </c>
      <c r="G945" s="60">
        <f>IF(AND(C945&lt;&gt;"",SUM(G$32:G944)&lt;E$23),$E$23/$E$28,0)</f>
        <v>0</v>
      </c>
      <c r="H945" s="58">
        <f t="shared" si="102"/>
        <v>0</v>
      </c>
      <c r="I945" s="58">
        <f t="shared" si="104"/>
        <v>0</v>
      </c>
      <c r="J945" s="92" t="str">
        <f t="shared" si="103"/>
        <v>2098–2099</v>
      </c>
      <c r="K945" s="92"/>
      <c r="L945" s="103"/>
      <c r="M945" s="92"/>
      <c r="N945" s="101"/>
      <c r="O945" s="93"/>
      <c r="Q945" s="61"/>
    </row>
    <row r="946" spans="1:17" s="55" customFormat="1" ht="20.25" customHeight="1" x14ac:dyDescent="0.2">
      <c r="A946" s="56">
        <v>72564</v>
      </c>
      <c r="B946" s="57">
        <f t="shared" si="99"/>
        <v>0</v>
      </c>
      <c r="C946" s="150"/>
      <c r="D946" s="58">
        <f t="shared" si="100"/>
        <v>0</v>
      </c>
      <c r="E946" s="59">
        <f t="shared" si="98"/>
        <v>0</v>
      </c>
      <c r="F946" s="58">
        <f t="shared" si="101"/>
        <v>0</v>
      </c>
      <c r="G946" s="60">
        <f>IF(AND(C946&lt;&gt;"",SUM(G$32:G945)&lt;E$23),$E$23/$E$28,0)</f>
        <v>0</v>
      </c>
      <c r="H946" s="58">
        <f t="shared" si="102"/>
        <v>0</v>
      </c>
      <c r="I946" s="58">
        <f t="shared" si="104"/>
        <v>0</v>
      </c>
      <c r="J946" s="92" t="str">
        <f t="shared" si="103"/>
        <v>2098–2099</v>
      </c>
      <c r="K946" s="92"/>
      <c r="L946" s="103"/>
      <c r="M946" s="92"/>
      <c r="N946" s="101"/>
      <c r="O946" s="93"/>
      <c r="Q946" s="61"/>
    </row>
    <row r="947" spans="1:17" s="55" customFormat="1" ht="20.25" customHeight="1" x14ac:dyDescent="0.2">
      <c r="A947" s="56">
        <v>72594</v>
      </c>
      <c r="B947" s="57">
        <f t="shared" si="99"/>
        <v>0</v>
      </c>
      <c r="C947" s="150"/>
      <c r="D947" s="58">
        <f t="shared" si="100"/>
        <v>0</v>
      </c>
      <c r="E947" s="59">
        <f t="shared" si="98"/>
        <v>0</v>
      </c>
      <c r="F947" s="58">
        <f t="shared" si="101"/>
        <v>0</v>
      </c>
      <c r="G947" s="60">
        <f>IF(AND(C947&lt;&gt;"",SUM(G$32:G946)&lt;E$23),$E$23/$E$28,0)</f>
        <v>0</v>
      </c>
      <c r="H947" s="58">
        <f t="shared" si="102"/>
        <v>0</v>
      </c>
      <c r="I947" s="58">
        <f t="shared" si="104"/>
        <v>0</v>
      </c>
      <c r="J947" s="92" t="str">
        <f t="shared" si="103"/>
        <v>2098–2099</v>
      </c>
      <c r="K947" s="92"/>
      <c r="L947" s="103"/>
      <c r="M947" s="92"/>
      <c r="N947" s="101"/>
      <c r="O947" s="93"/>
      <c r="Q947" s="61"/>
    </row>
    <row r="948" spans="1:17" s="55" customFormat="1" ht="20.25" customHeight="1" x14ac:dyDescent="0.2">
      <c r="A948" s="56">
        <v>72625</v>
      </c>
      <c r="B948" s="57">
        <f t="shared" si="99"/>
        <v>0</v>
      </c>
      <c r="C948" s="150"/>
      <c r="D948" s="58">
        <f t="shared" si="100"/>
        <v>0</v>
      </c>
      <c r="E948" s="59">
        <f t="shared" si="98"/>
        <v>0</v>
      </c>
      <c r="F948" s="58">
        <f t="shared" si="101"/>
        <v>0</v>
      </c>
      <c r="G948" s="60">
        <f>IF(AND(C948&lt;&gt;"",SUM(G$32:G947)&lt;E$23),$E$23/$E$28,0)</f>
        <v>0</v>
      </c>
      <c r="H948" s="58">
        <f t="shared" si="102"/>
        <v>0</v>
      </c>
      <c r="I948" s="58">
        <f t="shared" si="104"/>
        <v>0</v>
      </c>
      <c r="J948" s="92" t="str">
        <f t="shared" si="103"/>
        <v>2098–2099</v>
      </c>
      <c r="K948" s="92"/>
      <c r="L948" s="103"/>
      <c r="M948" s="92"/>
      <c r="N948" s="101"/>
      <c r="O948" s="93"/>
      <c r="Q948" s="61"/>
    </row>
    <row r="949" spans="1:17" s="55" customFormat="1" ht="20.25" customHeight="1" x14ac:dyDescent="0.2">
      <c r="A949" s="56">
        <v>72655</v>
      </c>
      <c r="B949" s="57">
        <f t="shared" si="99"/>
        <v>0</v>
      </c>
      <c r="C949" s="150"/>
      <c r="D949" s="58">
        <f t="shared" si="100"/>
        <v>0</v>
      </c>
      <c r="E949" s="59">
        <f t="shared" si="98"/>
        <v>0</v>
      </c>
      <c r="F949" s="58">
        <f t="shared" si="101"/>
        <v>0</v>
      </c>
      <c r="G949" s="60">
        <f>IF(AND(C949&lt;&gt;"",SUM(G$32:G948)&lt;E$23),$E$23/$E$28,0)</f>
        <v>0</v>
      </c>
      <c r="H949" s="58">
        <f t="shared" si="102"/>
        <v>0</v>
      </c>
      <c r="I949" s="58">
        <f t="shared" si="104"/>
        <v>0</v>
      </c>
      <c r="J949" s="92" t="str">
        <f t="shared" si="103"/>
        <v>2098–2099</v>
      </c>
      <c r="K949" s="92"/>
      <c r="L949" s="103"/>
      <c r="M949" s="92"/>
      <c r="N949" s="101"/>
      <c r="O949" s="93"/>
      <c r="Q949" s="61"/>
    </row>
    <row r="950" spans="1:17" s="55" customFormat="1" ht="20.25" customHeight="1" x14ac:dyDescent="0.2">
      <c r="A950" s="56">
        <v>72686</v>
      </c>
      <c r="B950" s="57">
        <f t="shared" si="99"/>
        <v>0</v>
      </c>
      <c r="C950" s="150"/>
      <c r="D950" s="58">
        <f t="shared" si="100"/>
        <v>0</v>
      </c>
      <c r="E950" s="59">
        <f t="shared" si="98"/>
        <v>0</v>
      </c>
      <c r="F950" s="58">
        <f t="shared" si="101"/>
        <v>0</v>
      </c>
      <c r="G950" s="60">
        <f>IF(AND(C950&lt;&gt;"",SUM(G$32:G949)&lt;E$23),$E$23/$E$28,0)</f>
        <v>0</v>
      </c>
      <c r="H950" s="58">
        <f t="shared" si="102"/>
        <v>0</v>
      </c>
      <c r="I950" s="58">
        <f t="shared" si="104"/>
        <v>0</v>
      </c>
      <c r="J950" s="92" t="str">
        <f t="shared" si="103"/>
        <v>2098–2099</v>
      </c>
      <c r="K950" s="92"/>
      <c r="L950" s="103"/>
      <c r="M950" s="92"/>
      <c r="N950" s="101"/>
      <c r="O950" s="93"/>
      <c r="Q950" s="61"/>
    </row>
    <row r="951" spans="1:17" s="55" customFormat="1" ht="20.25" customHeight="1" x14ac:dyDescent="0.2">
      <c r="A951" s="56">
        <v>72717</v>
      </c>
      <c r="B951" s="57">
        <f t="shared" si="99"/>
        <v>0</v>
      </c>
      <c r="C951" s="150"/>
      <c r="D951" s="58">
        <f t="shared" si="100"/>
        <v>0</v>
      </c>
      <c r="E951" s="59">
        <f t="shared" si="98"/>
        <v>0</v>
      </c>
      <c r="F951" s="58">
        <f t="shared" si="101"/>
        <v>0</v>
      </c>
      <c r="G951" s="60">
        <f>IF(AND(C951&lt;&gt;"",SUM(G$32:G950)&lt;E$23),$E$23/$E$28,0)</f>
        <v>0</v>
      </c>
      <c r="H951" s="58">
        <f t="shared" si="102"/>
        <v>0</v>
      </c>
      <c r="I951" s="58">
        <f t="shared" si="104"/>
        <v>0</v>
      </c>
      <c r="J951" s="92" t="str">
        <f t="shared" si="103"/>
        <v>2098–2099</v>
      </c>
      <c r="K951" s="92"/>
      <c r="L951" s="103"/>
      <c r="M951" s="92"/>
      <c r="N951" s="101"/>
      <c r="O951" s="93"/>
      <c r="Q951" s="61"/>
    </row>
    <row r="952" spans="1:17" s="55" customFormat="1" ht="20.25" customHeight="1" x14ac:dyDescent="0.2">
      <c r="A952" s="56">
        <v>72745</v>
      </c>
      <c r="B952" s="57">
        <f t="shared" si="99"/>
        <v>0</v>
      </c>
      <c r="C952" s="150"/>
      <c r="D952" s="58">
        <f t="shared" si="100"/>
        <v>0</v>
      </c>
      <c r="E952" s="59">
        <f t="shared" si="98"/>
        <v>0</v>
      </c>
      <c r="F952" s="58">
        <f t="shared" si="101"/>
        <v>0</v>
      </c>
      <c r="G952" s="60">
        <f>IF(AND(C952&lt;&gt;"",SUM(G$32:G951)&lt;E$23),$E$23/$E$28,0)</f>
        <v>0</v>
      </c>
      <c r="H952" s="58">
        <f t="shared" si="102"/>
        <v>0</v>
      </c>
      <c r="I952" s="58">
        <f t="shared" si="104"/>
        <v>0</v>
      </c>
      <c r="J952" s="92" t="str">
        <f t="shared" si="103"/>
        <v>2098–2099</v>
      </c>
      <c r="K952" s="92"/>
      <c r="L952" s="103"/>
      <c r="M952" s="92"/>
      <c r="N952" s="101"/>
      <c r="O952" s="93"/>
      <c r="Q952" s="61"/>
    </row>
    <row r="953" spans="1:17" s="55" customFormat="1" ht="20.25" customHeight="1" x14ac:dyDescent="0.2">
      <c r="A953" s="56">
        <v>72776</v>
      </c>
      <c r="B953" s="57">
        <f t="shared" si="99"/>
        <v>0</v>
      </c>
      <c r="C953" s="150"/>
      <c r="D953" s="58">
        <f t="shared" si="100"/>
        <v>0</v>
      </c>
      <c r="E953" s="59">
        <f t="shared" si="98"/>
        <v>0</v>
      </c>
      <c r="F953" s="58">
        <f t="shared" si="101"/>
        <v>0</v>
      </c>
      <c r="G953" s="60">
        <f>IF(AND(C953&lt;&gt;"",SUM(G$32:G952)&lt;E$23),$E$23/$E$28,0)</f>
        <v>0</v>
      </c>
      <c r="H953" s="58">
        <f t="shared" si="102"/>
        <v>0</v>
      </c>
      <c r="I953" s="58">
        <f t="shared" si="104"/>
        <v>0</v>
      </c>
      <c r="J953" s="92" t="str">
        <f t="shared" si="103"/>
        <v>2098–2099</v>
      </c>
      <c r="K953" s="92"/>
      <c r="L953" s="103"/>
      <c r="M953" s="92"/>
      <c r="N953" s="101"/>
      <c r="O953" s="93"/>
      <c r="Q953" s="61"/>
    </row>
    <row r="954" spans="1:17" s="55" customFormat="1" ht="20.25" customHeight="1" x14ac:dyDescent="0.2">
      <c r="A954" s="56">
        <v>72806</v>
      </c>
      <c r="B954" s="57">
        <f t="shared" si="99"/>
        <v>0</v>
      </c>
      <c r="C954" s="150"/>
      <c r="D954" s="58">
        <f t="shared" si="100"/>
        <v>0</v>
      </c>
      <c r="E954" s="59">
        <f t="shared" si="98"/>
        <v>0</v>
      </c>
      <c r="F954" s="58">
        <f t="shared" si="101"/>
        <v>0</v>
      </c>
      <c r="G954" s="60">
        <f>IF(AND(C954&lt;&gt;"",SUM(G$32:G953)&lt;E$23),$E$23/$E$28,0)</f>
        <v>0</v>
      </c>
      <c r="H954" s="58">
        <f t="shared" si="102"/>
        <v>0</v>
      </c>
      <c r="I954" s="58">
        <f t="shared" si="104"/>
        <v>0</v>
      </c>
      <c r="J954" s="92" t="str">
        <f t="shared" si="103"/>
        <v>2098–2099</v>
      </c>
      <c r="K954" s="92"/>
      <c r="L954" s="103"/>
      <c r="M954" s="92"/>
      <c r="N954" s="101"/>
      <c r="O954" s="93"/>
      <c r="Q954" s="61"/>
    </row>
    <row r="955" spans="1:17" s="55" customFormat="1" ht="20.25" customHeight="1" x14ac:dyDescent="0.2">
      <c r="A955" s="56">
        <v>72837</v>
      </c>
      <c r="B955" s="57">
        <f t="shared" si="99"/>
        <v>0</v>
      </c>
      <c r="C955" s="150"/>
      <c r="D955" s="58">
        <f t="shared" si="100"/>
        <v>0</v>
      </c>
      <c r="E955" s="59">
        <f t="shared" si="98"/>
        <v>0</v>
      </c>
      <c r="F955" s="58">
        <f t="shared" si="101"/>
        <v>0</v>
      </c>
      <c r="G955" s="60">
        <f>IF(AND(C955&lt;&gt;"",SUM(G$32:G954)&lt;E$23),$E$23/$E$28,0)</f>
        <v>0</v>
      </c>
      <c r="H955" s="58">
        <f t="shared" si="102"/>
        <v>0</v>
      </c>
      <c r="I955" s="58">
        <f t="shared" si="104"/>
        <v>0</v>
      </c>
      <c r="J955" s="92" t="str">
        <f t="shared" si="103"/>
        <v>2098–2099</v>
      </c>
      <c r="K955" s="92"/>
      <c r="L955" s="103"/>
      <c r="M955" s="92"/>
      <c r="N955" s="101"/>
      <c r="O955" s="93"/>
      <c r="Q955" s="61"/>
    </row>
    <row r="956" spans="1:17" s="55" customFormat="1" ht="20.25" customHeight="1" x14ac:dyDescent="0.2">
      <c r="A956" s="56">
        <v>72867</v>
      </c>
      <c r="B956" s="57">
        <f t="shared" si="99"/>
        <v>0</v>
      </c>
      <c r="C956" s="150"/>
      <c r="D956" s="58">
        <f t="shared" si="100"/>
        <v>0</v>
      </c>
      <c r="E956" s="59">
        <f t="shared" si="98"/>
        <v>0</v>
      </c>
      <c r="F956" s="58">
        <f t="shared" si="101"/>
        <v>0</v>
      </c>
      <c r="G956" s="60">
        <f>IF(AND(C956&lt;&gt;"",SUM(G$32:G955)&lt;E$23),$E$23/$E$28,0)</f>
        <v>0</v>
      </c>
      <c r="H956" s="58">
        <f t="shared" si="102"/>
        <v>0</v>
      </c>
      <c r="I956" s="58">
        <f t="shared" si="104"/>
        <v>0</v>
      </c>
      <c r="J956" s="92" t="str">
        <f t="shared" si="103"/>
        <v>2099–2100</v>
      </c>
      <c r="K956" s="92"/>
      <c r="L956" s="103"/>
      <c r="M956" s="92"/>
      <c r="N956" s="101"/>
      <c r="O956" s="93"/>
      <c r="Q956" s="61"/>
    </row>
    <row r="957" spans="1:17" s="55" customFormat="1" ht="20.25" customHeight="1" x14ac:dyDescent="0.2">
      <c r="A957" s="56">
        <v>72898</v>
      </c>
      <c r="B957" s="57">
        <f t="shared" si="99"/>
        <v>0</v>
      </c>
      <c r="C957" s="150"/>
      <c r="D957" s="58">
        <f t="shared" si="100"/>
        <v>0</v>
      </c>
      <c r="E957" s="59">
        <f t="shared" si="98"/>
        <v>0</v>
      </c>
      <c r="F957" s="58">
        <f t="shared" si="101"/>
        <v>0</v>
      </c>
      <c r="G957" s="60">
        <f>IF(AND(C957&lt;&gt;"",SUM(G$32:G956)&lt;E$23),$E$23/$E$28,0)</f>
        <v>0</v>
      </c>
      <c r="H957" s="58">
        <f t="shared" si="102"/>
        <v>0</v>
      </c>
      <c r="I957" s="58">
        <f t="shared" si="104"/>
        <v>0</v>
      </c>
      <c r="J957" s="92" t="str">
        <f t="shared" si="103"/>
        <v>2099–2100</v>
      </c>
      <c r="K957" s="92"/>
      <c r="L957" s="103"/>
      <c r="M957" s="92"/>
      <c r="N957" s="101"/>
      <c r="O957" s="93"/>
      <c r="Q957" s="61"/>
    </row>
    <row r="958" spans="1:17" s="55" customFormat="1" ht="20.25" customHeight="1" x14ac:dyDescent="0.2">
      <c r="A958" s="56">
        <v>72929</v>
      </c>
      <c r="B958" s="57">
        <f t="shared" si="99"/>
        <v>0</v>
      </c>
      <c r="C958" s="150"/>
      <c r="D958" s="58">
        <f t="shared" si="100"/>
        <v>0</v>
      </c>
      <c r="E958" s="59">
        <f t="shared" si="98"/>
        <v>0</v>
      </c>
      <c r="F958" s="58">
        <f t="shared" si="101"/>
        <v>0</v>
      </c>
      <c r="G958" s="60">
        <f>IF(AND(C958&lt;&gt;"",SUM(G$32:G957)&lt;E$23),$E$23/$E$28,0)</f>
        <v>0</v>
      </c>
      <c r="H958" s="58">
        <f t="shared" si="102"/>
        <v>0</v>
      </c>
      <c r="I958" s="58">
        <f t="shared" si="104"/>
        <v>0</v>
      </c>
      <c r="J958" s="92" t="str">
        <f t="shared" si="103"/>
        <v>2099–2100</v>
      </c>
      <c r="K958" s="92"/>
      <c r="L958" s="103"/>
      <c r="M958" s="92"/>
      <c r="N958" s="101"/>
      <c r="O958" s="93"/>
      <c r="Q958" s="61"/>
    </row>
    <row r="959" spans="1:17" s="55" customFormat="1" ht="20.25" customHeight="1" x14ac:dyDescent="0.2">
      <c r="A959" s="56">
        <v>72959</v>
      </c>
      <c r="B959" s="57">
        <f t="shared" si="99"/>
        <v>0</v>
      </c>
      <c r="C959" s="150"/>
      <c r="D959" s="58">
        <f t="shared" si="100"/>
        <v>0</v>
      </c>
      <c r="E959" s="59">
        <f t="shared" si="98"/>
        <v>0</v>
      </c>
      <c r="F959" s="58">
        <f t="shared" si="101"/>
        <v>0</v>
      </c>
      <c r="G959" s="60">
        <f>IF(AND(C959&lt;&gt;"",SUM(G$32:G958)&lt;E$23),$E$23/$E$28,0)</f>
        <v>0</v>
      </c>
      <c r="H959" s="58">
        <f t="shared" si="102"/>
        <v>0</v>
      </c>
      <c r="I959" s="58">
        <f t="shared" si="104"/>
        <v>0</v>
      </c>
      <c r="J959" s="92" t="str">
        <f t="shared" si="103"/>
        <v>2099–2100</v>
      </c>
      <c r="K959" s="92"/>
      <c r="L959" s="103"/>
      <c r="M959" s="92"/>
      <c r="N959" s="101"/>
      <c r="O959" s="93"/>
      <c r="Q959" s="61"/>
    </row>
    <row r="960" spans="1:17" s="55" customFormat="1" ht="20.25" customHeight="1" x14ac:dyDescent="0.2">
      <c r="A960" s="56">
        <v>72990</v>
      </c>
      <c r="B960" s="57">
        <f t="shared" si="99"/>
        <v>0</v>
      </c>
      <c r="C960" s="150"/>
      <c r="D960" s="58">
        <f t="shared" si="100"/>
        <v>0</v>
      </c>
      <c r="E960" s="59">
        <f t="shared" si="98"/>
        <v>0</v>
      </c>
      <c r="F960" s="58">
        <f t="shared" si="101"/>
        <v>0</v>
      </c>
      <c r="G960" s="60">
        <f>IF(AND(C960&lt;&gt;"",SUM(G$32:G959)&lt;E$23),$E$23/$E$28,0)</f>
        <v>0</v>
      </c>
      <c r="H960" s="58">
        <f t="shared" si="102"/>
        <v>0</v>
      </c>
      <c r="I960" s="58">
        <f t="shared" si="104"/>
        <v>0</v>
      </c>
      <c r="J960" s="92" t="str">
        <f t="shared" si="103"/>
        <v>2099–2100</v>
      </c>
      <c r="K960" s="92"/>
      <c r="L960" s="103"/>
      <c r="M960" s="92"/>
      <c r="N960" s="101"/>
      <c r="O960" s="93"/>
      <c r="Q960" s="61"/>
    </row>
    <row r="961" spans="1:17" s="55" customFormat="1" ht="20.25" customHeight="1" x14ac:dyDescent="0.2">
      <c r="A961" s="56">
        <v>73020</v>
      </c>
      <c r="B961" s="57">
        <f t="shared" si="99"/>
        <v>0</v>
      </c>
      <c r="C961" s="150"/>
      <c r="D961" s="58">
        <f t="shared" si="100"/>
        <v>0</v>
      </c>
      <c r="E961" s="59">
        <f t="shared" si="98"/>
        <v>0</v>
      </c>
      <c r="F961" s="58">
        <f t="shared" si="101"/>
        <v>0</v>
      </c>
      <c r="G961" s="60">
        <f>IF(AND(C961&lt;&gt;"",SUM(G$32:G960)&lt;E$23),$E$23/$E$28,0)</f>
        <v>0</v>
      </c>
      <c r="H961" s="58">
        <f t="shared" si="102"/>
        <v>0</v>
      </c>
      <c r="I961" s="58">
        <f t="shared" si="104"/>
        <v>0</v>
      </c>
      <c r="J961" s="92" t="str">
        <f t="shared" si="103"/>
        <v>2099–2100</v>
      </c>
      <c r="K961" s="92"/>
      <c r="L961" s="103"/>
      <c r="M961" s="92"/>
      <c r="N961" s="101"/>
      <c r="O961" s="93"/>
      <c r="Q961" s="61"/>
    </row>
    <row r="962" spans="1:17" s="55" customFormat="1" ht="20.25" customHeight="1" x14ac:dyDescent="0.2">
      <c r="A962" s="56">
        <v>73051</v>
      </c>
      <c r="B962" s="57">
        <f t="shared" si="99"/>
        <v>0</v>
      </c>
      <c r="C962" s="150"/>
      <c r="D962" s="58">
        <f t="shared" si="100"/>
        <v>0</v>
      </c>
      <c r="E962" s="59">
        <f t="shared" si="98"/>
        <v>0</v>
      </c>
      <c r="F962" s="58">
        <f t="shared" si="101"/>
        <v>0</v>
      </c>
      <c r="G962" s="60">
        <f>IF(AND(C962&lt;&gt;"",SUM(G$32:G961)&lt;E$23),$E$23/$E$28,0)</f>
        <v>0</v>
      </c>
      <c r="H962" s="58">
        <f t="shared" si="102"/>
        <v>0</v>
      </c>
      <c r="I962" s="58">
        <f t="shared" si="104"/>
        <v>0</v>
      </c>
      <c r="J962" s="92" t="str">
        <f t="shared" si="103"/>
        <v>2099–2100</v>
      </c>
      <c r="K962" s="92"/>
      <c r="L962" s="103"/>
      <c r="M962" s="92"/>
      <c r="N962" s="101"/>
      <c r="O962" s="93"/>
      <c r="Q962" s="61"/>
    </row>
    <row r="963" spans="1:17" s="55" customFormat="1" ht="20.25" customHeight="1" x14ac:dyDescent="0.2">
      <c r="A963" s="56">
        <v>73082</v>
      </c>
      <c r="B963" s="57">
        <f t="shared" si="99"/>
        <v>0</v>
      </c>
      <c r="C963" s="150"/>
      <c r="D963" s="58">
        <f t="shared" si="100"/>
        <v>0</v>
      </c>
      <c r="E963" s="59">
        <f t="shared" si="98"/>
        <v>0</v>
      </c>
      <c r="F963" s="58">
        <f t="shared" si="101"/>
        <v>0</v>
      </c>
      <c r="G963" s="60">
        <f>IF(AND(C963&lt;&gt;"",SUM(G$32:G962)&lt;E$23),$E$23/$E$28,0)</f>
        <v>0</v>
      </c>
      <c r="H963" s="58">
        <f t="shared" si="102"/>
        <v>0</v>
      </c>
      <c r="I963" s="58">
        <f t="shared" si="104"/>
        <v>0</v>
      </c>
      <c r="J963" s="92" t="str">
        <f t="shared" si="103"/>
        <v>2099–2100</v>
      </c>
      <c r="K963" s="92"/>
      <c r="L963" s="103"/>
      <c r="M963" s="92"/>
      <c r="N963" s="101"/>
      <c r="O963" s="93"/>
      <c r="Q963" s="61"/>
    </row>
    <row r="964" spans="1:17" s="55" customFormat="1" ht="20.25" customHeight="1" x14ac:dyDescent="0.2">
      <c r="A964" s="56">
        <v>73110</v>
      </c>
      <c r="B964" s="57">
        <f t="shared" si="99"/>
        <v>0</v>
      </c>
      <c r="C964" s="150"/>
      <c r="D964" s="58">
        <f t="shared" si="100"/>
        <v>0</v>
      </c>
      <c r="E964" s="59">
        <f t="shared" si="98"/>
        <v>0</v>
      </c>
      <c r="F964" s="58">
        <f t="shared" si="101"/>
        <v>0</v>
      </c>
      <c r="G964" s="60">
        <f>IF(AND(C964&lt;&gt;"",SUM(G$32:G963)&lt;E$23),$E$23/$E$28,0)</f>
        <v>0</v>
      </c>
      <c r="H964" s="58">
        <f t="shared" si="102"/>
        <v>0</v>
      </c>
      <c r="I964" s="58">
        <f t="shared" si="104"/>
        <v>0</v>
      </c>
      <c r="J964" s="92" t="str">
        <f t="shared" si="103"/>
        <v>2099–2100</v>
      </c>
      <c r="K964" s="92"/>
      <c r="L964" s="103"/>
      <c r="M964" s="92"/>
      <c r="N964" s="101"/>
      <c r="O964" s="93"/>
      <c r="Q964" s="61"/>
    </row>
    <row r="965" spans="1:17" s="55" customFormat="1" ht="20.25" customHeight="1" x14ac:dyDescent="0.2">
      <c r="A965" s="56">
        <v>73141</v>
      </c>
      <c r="B965" s="57">
        <f t="shared" si="99"/>
        <v>0</v>
      </c>
      <c r="C965" s="150"/>
      <c r="D965" s="58">
        <f t="shared" si="100"/>
        <v>0</v>
      </c>
      <c r="E965" s="59">
        <f t="shared" si="98"/>
        <v>0</v>
      </c>
      <c r="F965" s="58">
        <f t="shared" si="101"/>
        <v>0</v>
      </c>
      <c r="G965" s="60">
        <f>IF(AND(C965&lt;&gt;"",SUM(G$32:G964)&lt;E$23),$E$23/$E$28,0)</f>
        <v>0</v>
      </c>
      <c r="H965" s="58">
        <f t="shared" si="102"/>
        <v>0</v>
      </c>
      <c r="I965" s="58">
        <f t="shared" si="104"/>
        <v>0</v>
      </c>
      <c r="J965" s="92" t="str">
        <f t="shared" si="103"/>
        <v>2099–2100</v>
      </c>
      <c r="K965" s="92"/>
      <c r="L965" s="103"/>
      <c r="M965" s="92"/>
      <c r="N965" s="101"/>
      <c r="O965" s="93"/>
      <c r="Q965" s="61"/>
    </row>
    <row r="966" spans="1:17" s="55" customFormat="1" ht="20.25" customHeight="1" x14ac:dyDescent="0.2">
      <c r="A966" s="56">
        <v>73171</v>
      </c>
      <c r="B966" s="57">
        <f t="shared" si="99"/>
        <v>0</v>
      </c>
      <c r="C966" s="150"/>
      <c r="D966" s="58">
        <f t="shared" si="100"/>
        <v>0</v>
      </c>
      <c r="E966" s="59">
        <f t="shared" si="98"/>
        <v>0</v>
      </c>
      <c r="F966" s="58">
        <f t="shared" si="101"/>
        <v>0</v>
      </c>
      <c r="G966" s="60">
        <f>IF(AND(C966&lt;&gt;"",SUM(G$32:G965)&lt;E$23),$E$23/$E$28,0)</f>
        <v>0</v>
      </c>
      <c r="H966" s="58">
        <f t="shared" si="102"/>
        <v>0</v>
      </c>
      <c r="I966" s="58">
        <f t="shared" si="104"/>
        <v>0</v>
      </c>
      <c r="J966" s="92" t="str">
        <f t="shared" si="103"/>
        <v>2099–2100</v>
      </c>
      <c r="K966" s="92"/>
      <c r="L966" s="103"/>
      <c r="M966" s="92"/>
      <c r="N966" s="101"/>
      <c r="O966" s="93"/>
      <c r="Q966" s="61"/>
    </row>
    <row r="967" spans="1:17" s="55" customFormat="1" ht="20.25" customHeight="1" x14ac:dyDescent="0.2">
      <c r="A967" s="56">
        <v>73202</v>
      </c>
      <c r="B967" s="57">
        <f t="shared" si="99"/>
        <v>0</v>
      </c>
      <c r="C967" s="150"/>
      <c r="D967" s="58">
        <f t="shared" si="100"/>
        <v>0</v>
      </c>
      <c r="E967" s="59">
        <f t="shared" si="98"/>
        <v>0</v>
      </c>
      <c r="F967" s="58">
        <f t="shared" si="101"/>
        <v>0</v>
      </c>
      <c r="G967" s="60">
        <f>IF(AND(C967&lt;&gt;"",SUM(G$32:G966)&lt;E$23),$E$23/$E$28,0)</f>
        <v>0</v>
      </c>
      <c r="H967" s="58">
        <f t="shared" si="102"/>
        <v>0</v>
      </c>
      <c r="I967" s="58">
        <f t="shared" si="104"/>
        <v>0</v>
      </c>
      <c r="J967" s="92" t="str">
        <f t="shared" si="103"/>
        <v>2099–2100</v>
      </c>
      <c r="K967" s="92"/>
      <c r="L967" s="103"/>
      <c r="M967" s="92"/>
      <c r="N967" s="101"/>
      <c r="O967" s="93"/>
      <c r="Q967" s="61"/>
    </row>
    <row r="968" spans="1:17" s="55" customFormat="1" ht="20.25" customHeight="1" x14ac:dyDescent="0.2">
      <c r="A968" s="56">
        <v>73232</v>
      </c>
      <c r="B968" s="57">
        <f t="shared" si="99"/>
        <v>0</v>
      </c>
      <c r="C968" s="150"/>
      <c r="D968" s="58">
        <f t="shared" si="100"/>
        <v>0</v>
      </c>
      <c r="E968" s="59">
        <f t="shared" si="98"/>
        <v>0</v>
      </c>
      <c r="F968" s="58">
        <f t="shared" si="101"/>
        <v>0</v>
      </c>
      <c r="G968" s="60">
        <f>IF(AND(C968&lt;&gt;"",SUM(G$32:G967)&lt;E$23),$E$23/$E$28,0)</f>
        <v>0</v>
      </c>
      <c r="H968" s="58">
        <f t="shared" si="102"/>
        <v>0</v>
      </c>
      <c r="I968" s="58">
        <f t="shared" si="104"/>
        <v>0</v>
      </c>
      <c r="J968" s="92" t="str">
        <f t="shared" si="103"/>
        <v>2100–2101</v>
      </c>
      <c r="K968" s="92"/>
      <c r="L968" s="103"/>
      <c r="M968" s="92"/>
      <c r="N968" s="101"/>
      <c r="O968" s="93"/>
      <c r="Q968" s="61"/>
    </row>
    <row r="969" spans="1:17" s="55" customFormat="1" ht="20.25" customHeight="1" x14ac:dyDescent="0.2">
      <c r="A969" s="56">
        <v>73263</v>
      </c>
      <c r="B969" s="57">
        <f t="shared" si="99"/>
        <v>0</v>
      </c>
      <c r="C969" s="150"/>
      <c r="D969" s="58">
        <f t="shared" si="100"/>
        <v>0</v>
      </c>
      <c r="E969" s="59">
        <f t="shared" si="98"/>
        <v>0</v>
      </c>
      <c r="F969" s="58">
        <f t="shared" si="101"/>
        <v>0</v>
      </c>
      <c r="G969" s="60">
        <f>IF(AND(C969&lt;&gt;"",SUM(G$32:G968)&lt;E$23),$E$23/$E$28,0)</f>
        <v>0</v>
      </c>
      <c r="H969" s="58">
        <f t="shared" si="102"/>
        <v>0</v>
      </c>
      <c r="I969" s="58">
        <f t="shared" si="104"/>
        <v>0</v>
      </c>
      <c r="J969" s="92" t="str">
        <f t="shared" si="103"/>
        <v>2100–2101</v>
      </c>
      <c r="K969" s="92"/>
      <c r="L969" s="103"/>
      <c r="M969" s="92"/>
      <c r="N969" s="101"/>
      <c r="O969" s="93"/>
      <c r="Q969" s="61"/>
    </row>
    <row r="970" spans="1:17" s="55" customFormat="1" ht="20.25" customHeight="1" x14ac:dyDescent="0.2">
      <c r="A970" s="56">
        <v>73294</v>
      </c>
      <c r="B970" s="57">
        <f t="shared" si="99"/>
        <v>0</v>
      </c>
      <c r="C970" s="150"/>
      <c r="D970" s="58">
        <f t="shared" si="100"/>
        <v>0</v>
      </c>
      <c r="E970" s="59">
        <f t="shared" si="98"/>
        <v>0</v>
      </c>
      <c r="F970" s="58">
        <f t="shared" si="101"/>
        <v>0</v>
      </c>
      <c r="G970" s="60">
        <f>IF(AND(C970&lt;&gt;"",SUM(G$32:G969)&lt;E$23),$E$23/$E$28,0)</f>
        <v>0</v>
      </c>
      <c r="H970" s="58">
        <f t="shared" si="102"/>
        <v>0</v>
      </c>
      <c r="I970" s="58">
        <f t="shared" si="104"/>
        <v>0</v>
      </c>
      <c r="J970" s="92" t="str">
        <f t="shared" si="103"/>
        <v>2100–2101</v>
      </c>
      <c r="K970" s="92"/>
      <c r="L970" s="103"/>
      <c r="M970" s="92"/>
      <c r="N970" s="101"/>
      <c r="O970" s="93"/>
      <c r="Q970" s="61"/>
    </row>
    <row r="971" spans="1:17" s="55" customFormat="1" ht="20.25" customHeight="1" x14ac:dyDescent="0.2">
      <c r="A971" s="56">
        <v>73324</v>
      </c>
      <c r="B971" s="57">
        <f t="shared" si="99"/>
        <v>0</v>
      </c>
      <c r="C971" s="150"/>
      <c r="D971" s="58">
        <f t="shared" si="100"/>
        <v>0</v>
      </c>
      <c r="E971" s="59">
        <f t="shared" si="98"/>
        <v>0</v>
      </c>
      <c r="F971" s="58">
        <f t="shared" si="101"/>
        <v>0</v>
      </c>
      <c r="G971" s="60">
        <f>IF(AND(C971&lt;&gt;"",SUM(G$32:G970)&lt;E$23),$E$23/$E$28,0)</f>
        <v>0</v>
      </c>
      <c r="H971" s="58">
        <f t="shared" si="102"/>
        <v>0</v>
      </c>
      <c r="I971" s="58">
        <f t="shared" si="104"/>
        <v>0</v>
      </c>
      <c r="J971" s="92" t="str">
        <f t="shared" si="103"/>
        <v>2100–2101</v>
      </c>
      <c r="K971" s="92"/>
      <c r="L971" s="103"/>
      <c r="M971" s="92"/>
      <c r="N971" s="101"/>
      <c r="O971" s="93"/>
      <c r="Q971" s="61"/>
    </row>
    <row r="972" spans="1:17" s="55" customFormat="1" ht="20.25" customHeight="1" x14ac:dyDescent="0.2">
      <c r="A972" s="56">
        <v>73355</v>
      </c>
      <c r="B972" s="57">
        <f t="shared" si="99"/>
        <v>0</v>
      </c>
      <c r="C972" s="150"/>
      <c r="D972" s="58">
        <f t="shared" si="100"/>
        <v>0</v>
      </c>
      <c r="E972" s="59">
        <f t="shared" si="98"/>
        <v>0</v>
      </c>
      <c r="F972" s="58">
        <f t="shared" si="101"/>
        <v>0</v>
      </c>
      <c r="G972" s="60">
        <f>IF(AND(C972&lt;&gt;"",SUM(G$32:G971)&lt;E$23),$E$23/$E$28,0)</f>
        <v>0</v>
      </c>
      <c r="H972" s="58">
        <f t="shared" si="102"/>
        <v>0</v>
      </c>
      <c r="I972" s="58">
        <f t="shared" si="104"/>
        <v>0</v>
      </c>
      <c r="J972" s="92" t="str">
        <f t="shared" si="103"/>
        <v>2100–2101</v>
      </c>
      <c r="K972" s="92"/>
      <c r="L972" s="103"/>
      <c r="M972" s="92"/>
      <c r="N972" s="101"/>
      <c r="O972" s="93"/>
      <c r="Q972" s="61"/>
    </row>
    <row r="973" spans="1:17" s="55" customFormat="1" ht="20.25" customHeight="1" x14ac:dyDescent="0.2">
      <c r="A973" s="56">
        <v>73385</v>
      </c>
      <c r="B973" s="57">
        <f t="shared" si="99"/>
        <v>0</v>
      </c>
      <c r="C973" s="150"/>
      <c r="D973" s="58">
        <f t="shared" si="100"/>
        <v>0</v>
      </c>
      <c r="E973" s="59">
        <f t="shared" si="98"/>
        <v>0</v>
      </c>
      <c r="F973" s="58">
        <f t="shared" si="101"/>
        <v>0</v>
      </c>
      <c r="G973" s="60">
        <f>IF(AND(C973&lt;&gt;"",SUM(G$32:G972)&lt;E$23),$E$23/$E$28,0)</f>
        <v>0</v>
      </c>
      <c r="H973" s="58">
        <f t="shared" si="102"/>
        <v>0</v>
      </c>
      <c r="I973" s="58">
        <f t="shared" si="104"/>
        <v>0</v>
      </c>
      <c r="J973" s="92" t="str">
        <f t="shared" si="103"/>
        <v>2100–2101</v>
      </c>
      <c r="K973" s="92"/>
      <c r="L973" s="103"/>
      <c r="M973" s="92"/>
      <c r="N973" s="101"/>
      <c r="O973" s="93"/>
      <c r="Q973" s="61"/>
    </row>
    <row r="974" spans="1:17" s="55" customFormat="1" ht="20.25" customHeight="1" x14ac:dyDescent="0.2">
      <c r="A974" s="56">
        <v>73416</v>
      </c>
      <c r="B974" s="57">
        <f t="shared" si="99"/>
        <v>0</v>
      </c>
      <c r="C974" s="150"/>
      <c r="D974" s="58">
        <f t="shared" si="100"/>
        <v>0</v>
      </c>
      <c r="E974" s="59">
        <f t="shared" si="98"/>
        <v>0</v>
      </c>
      <c r="F974" s="58">
        <f t="shared" si="101"/>
        <v>0</v>
      </c>
      <c r="G974" s="60">
        <f>IF(AND(C974&lt;&gt;"",SUM(G$32:G973)&lt;E$23),$E$23/$E$28,0)</f>
        <v>0</v>
      </c>
      <c r="H974" s="58">
        <f t="shared" si="102"/>
        <v>0</v>
      </c>
      <c r="I974" s="58">
        <f t="shared" si="104"/>
        <v>0</v>
      </c>
      <c r="J974" s="92" t="str">
        <f t="shared" si="103"/>
        <v>2100–2101</v>
      </c>
      <c r="K974" s="92"/>
      <c r="L974" s="103"/>
      <c r="M974" s="92"/>
      <c r="N974" s="101"/>
      <c r="O974" s="93"/>
      <c r="Q974" s="61"/>
    </row>
    <row r="975" spans="1:17" s="55" customFormat="1" ht="20.25" customHeight="1" x14ac:dyDescent="0.2">
      <c r="A975" s="56">
        <v>73447</v>
      </c>
      <c r="B975" s="57">
        <f t="shared" si="99"/>
        <v>0</v>
      </c>
      <c r="C975" s="150"/>
      <c r="D975" s="58">
        <f t="shared" si="100"/>
        <v>0</v>
      </c>
      <c r="E975" s="59">
        <f t="shared" si="98"/>
        <v>0</v>
      </c>
      <c r="F975" s="58">
        <f t="shared" si="101"/>
        <v>0</v>
      </c>
      <c r="G975" s="60">
        <f>IF(AND(C975&lt;&gt;"",SUM(G$32:G974)&lt;E$23),$E$23/$E$28,0)</f>
        <v>0</v>
      </c>
      <c r="H975" s="58">
        <f t="shared" si="102"/>
        <v>0</v>
      </c>
      <c r="I975" s="58">
        <f t="shared" si="104"/>
        <v>0</v>
      </c>
      <c r="J975" s="92" t="str">
        <f t="shared" si="103"/>
        <v>2100–2101</v>
      </c>
      <c r="K975" s="92"/>
      <c r="L975" s="103"/>
      <c r="M975" s="92"/>
      <c r="N975" s="101"/>
      <c r="O975" s="93"/>
      <c r="Q975" s="61"/>
    </row>
    <row r="976" spans="1:17" s="55" customFormat="1" ht="20.25" customHeight="1" x14ac:dyDescent="0.2">
      <c r="A976" s="56">
        <v>73475</v>
      </c>
      <c r="B976" s="57">
        <f t="shared" si="99"/>
        <v>0</v>
      </c>
      <c r="C976" s="150"/>
      <c r="D976" s="58">
        <f t="shared" si="100"/>
        <v>0</v>
      </c>
      <c r="E976" s="59">
        <f t="shared" si="98"/>
        <v>0</v>
      </c>
      <c r="F976" s="58">
        <f t="shared" si="101"/>
        <v>0</v>
      </c>
      <c r="G976" s="60">
        <f>IF(AND(C976&lt;&gt;"",SUM(G$32:G975)&lt;E$23),$E$23/$E$28,0)</f>
        <v>0</v>
      </c>
      <c r="H976" s="58">
        <f t="shared" si="102"/>
        <v>0</v>
      </c>
      <c r="I976" s="58">
        <f t="shared" si="104"/>
        <v>0</v>
      </c>
      <c r="J976" s="92" t="str">
        <f t="shared" si="103"/>
        <v>2100–2101</v>
      </c>
      <c r="K976" s="92"/>
      <c r="L976" s="103"/>
      <c r="M976" s="92"/>
      <c r="N976" s="101"/>
      <c r="O976" s="93"/>
      <c r="Q976" s="61"/>
    </row>
    <row r="977" spans="1:17" s="55" customFormat="1" ht="20.25" customHeight="1" x14ac:dyDescent="0.2">
      <c r="A977" s="56">
        <v>73506</v>
      </c>
      <c r="B977" s="57">
        <f t="shared" si="99"/>
        <v>0</v>
      </c>
      <c r="C977" s="150"/>
      <c r="D977" s="58">
        <f t="shared" si="100"/>
        <v>0</v>
      </c>
      <c r="E977" s="59">
        <f t="shared" si="98"/>
        <v>0</v>
      </c>
      <c r="F977" s="58">
        <f t="shared" si="101"/>
        <v>0</v>
      </c>
      <c r="G977" s="60">
        <f>IF(AND(C977&lt;&gt;"",SUM(G$32:G976)&lt;E$23),$E$23/$E$28,0)</f>
        <v>0</v>
      </c>
      <c r="H977" s="58">
        <f t="shared" si="102"/>
        <v>0</v>
      </c>
      <c r="I977" s="58">
        <f t="shared" si="104"/>
        <v>0</v>
      </c>
      <c r="J977" s="92" t="str">
        <f t="shared" si="103"/>
        <v>2100–2101</v>
      </c>
      <c r="K977" s="92"/>
      <c r="L977" s="103"/>
      <c r="M977" s="92"/>
      <c r="N977" s="101"/>
      <c r="O977" s="93"/>
      <c r="Q977" s="61"/>
    </row>
    <row r="978" spans="1:17" s="55" customFormat="1" ht="20.25" customHeight="1" x14ac:dyDescent="0.2">
      <c r="A978" s="56">
        <v>73536</v>
      </c>
      <c r="B978" s="57">
        <f t="shared" si="99"/>
        <v>0</v>
      </c>
      <c r="C978" s="150"/>
      <c r="D978" s="58">
        <f t="shared" si="100"/>
        <v>0</v>
      </c>
      <c r="E978" s="59">
        <f t="shared" si="98"/>
        <v>0</v>
      </c>
      <c r="F978" s="58">
        <f t="shared" si="101"/>
        <v>0</v>
      </c>
      <c r="G978" s="60">
        <f>IF(AND(C978&lt;&gt;"",SUM(G$32:G977)&lt;E$23),$E$23/$E$28,0)</f>
        <v>0</v>
      </c>
      <c r="H978" s="58">
        <f t="shared" si="102"/>
        <v>0</v>
      </c>
      <c r="I978" s="58">
        <f t="shared" si="104"/>
        <v>0</v>
      </c>
      <c r="J978" s="92" t="str">
        <f t="shared" si="103"/>
        <v>2100–2101</v>
      </c>
      <c r="K978" s="92"/>
      <c r="L978" s="103"/>
      <c r="M978" s="92"/>
      <c r="N978" s="101"/>
      <c r="O978" s="93"/>
      <c r="Q978" s="61"/>
    </row>
    <row r="979" spans="1:17" s="55" customFormat="1" ht="20.25" customHeight="1" x14ac:dyDescent="0.2">
      <c r="A979" s="56">
        <v>73567</v>
      </c>
      <c r="B979" s="57">
        <f t="shared" si="99"/>
        <v>0</v>
      </c>
      <c r="C979" s="150"/>
      <c r="D979" s="58">
        <f t="shared" si="100"/>
        <v>0</v>
      </c>
      <c r="E979" s="59">
        <f t="shared" si="98"/>
        <v>0</v>
      </c>
      <c r="F979" s="58">
        <f t="shared" si="101"/>
        <v>0</v>
      </c>
      <c r="G979" s="60">
        <f>IF(AND(C979&lt;&gt;"",SUM(G$32:G978)&lt;E$23),$E$23/$E$28,0)</f>
        <v>0</v>
      </c>
      <c r="H979" s="58">
        <f t="shared" si="102"/>
        <v>0</v>
      </c>
      <c r="I979" s="58">
        <f t="shared" si="104"/>
        <v>0</v>
      </c>
      <c r="J979" s="92" t="str">
        <f t="shared" si="103"/>
        <v>2100–2101</v>
      </c>
      <c r="K979" s="92"/>
      <c r="L979" s="103"/>
      <c r="M979" s="92"/>
      <c r="N979" s="101"/>
      <c r="O979" s="93"/>
      <c r="Q979" s="61"/>
    </row>
    <row r="980" spans="1:17" s="55" customFormat="1" ht="20.25" customHeight="1" x14ac:dyDescent="0.2">
      <c r="A980" s="56">
        <v>73597</v>
      </c>
      <c r="B980" s="57">
        <f t="shared" si="99"/>
        <v>0</v>
      </c>
      <c r="C980" s="150"/>
      <c r="D980" s="58">
        <f t="shared" si="100"/>
        <v>0</v>
      </c>
      <c r="E980" s="59">
        <f t="shared" si="98"/>
        <v>0</v>
      </c>
      <c r="F980" s="58">
        <f t="shared" si="101"/>
        <v>0</v>
      </c>
      <c r="G980" s="60">
        <f>IF(AND(C980&lt;&gt;"",SUM(G$32:G979)&lt;E$23),$E$23/$E$28,0)</f>
        <v>0</v>
      </c>
      <c r="H980" s="58">
        <f t="shared" si="102"/>
        <v>0</v>
      </c>
      <c r="I980" s="58">
        <f t="shared" si="104"/>
        <v>0</v>
      </c>
      <c r="J980" s="92" t="str">
        <f t="shared" si="103"/>
        <v>2101–2102</v>
      </c>
      <c r="K980" s="92"/>
      <c r="L980" s="103"/>
      <c r="M980" s="92"/>
      <c r="N980" s="101"/>
      <c r="O980" s="93"/>
      <c r="Q980" s="61"/>
    </row>
    <row r="981" spans="1:17" s="55" customFormat="1" ht="20.25" customHeight="1" x14ac:dyDescent="0.2">
      <c r="A981" s="56">
        <v>73628</v>
      </c>
      <c r="B981" s="57">
        <f t="shared" si="99"/>
        <v>0</v>
      </c>
      <c r="C981" s="158"/>
      <c r="D981" s="58">
        <f t="shared" si="100"/>
        <v>0</v>
      </c>
      <c r="E981" s="59">
        <f t="shared" si="98"/>
        <v>0</v>
      </c>
      <c r="F981" s="58">
        <f t="shared" si="101"/>
        <v>0</v>
      </c>
      <c r="G981" s="60">
        <f>IF(AND(C981&lt;&gt;"",SUM(G$32:G980)&lt;E$23),$E$23/$E$28,0)</f>
        <v>0</v>
      </c>
      <c r="H981" s="58">
        <f t="shared" si="102"/>
        <v>0</v>
      </c>
      <c r="I981" s="58">
        <f t="shared" si="104"/>
        <v>0</v>
      </c>
      <c r="J981" s="92" t="str">
        <f t="shared" si="103"/>
        <v>2101–2102</v>
      </c>
      <c r="K981" s="92"/>
      <c r="L981" s="103"/>
      <c r="M981" s="92"/>
      <c r="N981" s="101"/>
      <c r="O981" s="93"/>
      <c r="Q981" s="61"/>
    </row>
    <row r="982" spans="1:17" s="55" customFormat="1" ht="20.25" customHeight="1" x14ac:dyDescent="0.2">
      <c r="A982" s="56">
        <v>73659</v>
      </c>
      <c r="B982" s="57">
        <f t="shared" si="99"/>
        <v>0</v>
      </c>
      <c r="C982" s="158"/>
      <c r="D982" s="58">
        <f t="shared" si="100"/>
        <v>0</v>
      </c>
      <c r="E982" s="59">
        <f t="shared" si="98"/>
        <v>0</v>
      </c>
      <c r="F982" s="58">
        <f t="shared" si="101"/>
        <v>0</v>
      </c>
      <c r="G982" s="60">
        <f>IF(AND(C982&lt;&gt;"",SUM(G$32:G981)&lt;E$23),$E$23/$E$28,0)</f>
        <v>0</v>
      </c>
      <c r="H982" s="58">
        <f t="shared" si="102"/>
        <v>0</v>
      </c>
      <c r="I982" s="58">
        <f t="shared" si="104"/>
        <v>0</v>
      </c>
      <c r="J982" s="92" t="str">
        <f t="shared" si="103"/>
        <v>2101–2102</v>
      </c>
      <c r="K982" s="92"/>
      <c r="L982" s="103"/>
      <c r="M982" s="92"/>
      <c r="N982" s="101"/>
      <c r="O982" s="93"/>
      <c r="Q982" s="61"/>
    </row>
    <row r="983" spans="1:17" s="55" customFormat="1" ht="20.25" customHeight="1" x14ac:dyDescent="0.2">
      <c r="A983" s="56">
        <v>73689</v>
      </c>
      <c r="B983" s="57">
        <f t="shared" si="99"/>
        <v>0</v>
      </c>
      <c r="C983" s="158"/>
      <c r="D983" s="58">
        <f t="shared" si="100"/>
        <v>0</v>
      </c>
      <c r="E983" s="59">
        <f t="shared" si="98"/>
        <v>0</v>
      </c>
      <c r="F983" s="58">
        <f t="shared" si="101"/>
        <v>0</v>
      </c>
      <c r="G983" s="60">
        <f>IF(AND(C983&lt;&gt;"",SUM(G$32:G982)&lt;E$23),$E$23/$E$28,0)</f>
        <v>0</v>
      </c>
      <c r="H983" s="58">
        <f t="shared" si="102"/>
        <v>0</v>
      </c>
      <c r="I983" s="58">
        <f t="shared" si="104"/>
        <v>0</v>
      </c>
      <c r="J983" s="92" t="str">
        <f t="shared" si="103"/>
        <v>2101–2102</v>
      </c>
      <c r="K983" s="92"/>
      <c r="L983" s="103"/>
      <c r="M983" s="92"/>
      <c r="N983" s="101"/>
      <c r="O983" s="93"/>
      <c r="Q983" s="61"/>
    </row>
    <row r="984" spans="1:17" s="55" customFormat="1" ht="20.25" customHeight="1" x14ac:dyDescent="0.2">
      <c r="A984" s="56">
        <v>73720</v>
      </c>
      <c r="B984" s="57">
        <f t="shared" si="99"/>
        <v>0</v>
      </c>
      <c r="C984" s="158"/>
      <c r="D984" s="58">
        <f t="shared" si="100"/>
        <v>0</v>
      </c>
      <c r="E984" s="59">
        <f t="shared" si="98"/>
        <v>0</v>
      </c>
      <c r="F984" s="58">
        <f t="shared" si="101"/>
        <v>0</v>
      </c>
      <c r="G984" s="60">
        <f>IF(AND(C984&lt;&gt;"",SUM(G$32:G983)&lt;E$23),$E$23/$E$28,0)</f>
        <v>0</v>
      </c>
      <c r="H984" s="58">
        <f t="shared" si="102"/>
        <v>0</v>
      </c>
      <c r="I984" s="58">
        <f t="shared" si="104"/>
        <v>0</v>
      </c>
      <c r="J984" s="92" t="str">
        <f t="shared" si="103"/>
        <v>2101–2102</v>
      </c>
      <c r="K984" s="92"/>
      <c r="L984" s="103"/>
      <c r="M984" s="92"/>
      <c r="N984" s="101"/>
      <c r="O984" s="93"/>
      <c r="Q984" s="61"/>
    </row>
    <row r="985" spans="1:17" s="55" customFormat="1" ht="20.25" customHeight="1" x14ac:dyDescent="0.2">
      <c r="A985" s="56">
        <v>73750</v>
      </c>
      <c r="B985" s="57">
        <f t="shared" si="99"/>
        <v>0</v>
      </c>
      <c r="C985" s="158"/>
      <c r="D985" s="58">
        <f t="shared" si="100"/>
        <v>0</v>
      </c>
      <c r="E985" s="59">
        <f t="shared" si="98"/>
        <v>0</v>
      </c>
      <c r="F985" s="58">
        <f t="shared" si="101"/>
        <v>0</v>
      </c>
      <c r="G985" s="60">
        <f>IF(AND(C985&lt;&gt;"",SUM(G$32:G984)&lt;E$23),$E$23/$E$28,0)</f>
        <v>0</v>
      </c>
      <c r="H985" s="58">
        <f t="shared" si="102"/>
        <v>0</v>
      </c>
      <c r="I985" s="58">
        <f t="shared" si="104"/>
        <v>0</v>
      </c>
      <c r="J985" s="92" t="str">
        <f t="shared" si="103"/>
        <v>2101–2102</v>
      </c>
      <c r="K985" s="92"/>
      <c r="L985" s="103"/>
      <c r="M985" s="92"/>
      <c r="N985" s="101"/>
      <c r="O985" s="93"/>
      <c r="Q985" s="61"/>
    </row>
    <row r="986" spans="1:17" s="55" customFormat="1" ht="20.25" customHeight="1" x14ac:dyDescent="0.2">
      <c r="A986" s="56">
        <v>73781</v>
      </c>
      <c r="B986" s="57">
        <f t="shared" si="99"/>
        <v>0</v>
      </c>
      <c r="C986" s="158"/>
      <c r="D986" s="58">
        <f t="shared" si="100"/>
        <v>0</v>
      </c>
      <c r="E986" s="59">
        <f t="shared" si="98"/>
        <v>0</v>
      </c>
      <c r="F986" s="58">
        <f t="shared" si="101"/>
        <v>0</v>
      </c>
      <c r="G986" s="60">
        <f>IF(AND(C986&lt;&gt;"",SUM(G$32:G985)&lt;E$23),$E$23/$E$28,0)</f>
        <v>0</v>
      </c>
      <c r="H986" s="58">
        <f t="shared" si="102"/>
        <v>0</v>
      </c>
      <c r="I986" s="58">
        <f t="shared" si="104"/>
        <v>0</v>
      </c>
      <c r="J986" s="92" t="str">
        <f t="shared" si="103"/>
        <v>2101–2102</v>
      </c>
      <c r="K986" s="92"/>
      <c r="L986" s="103"/>
      <c r="M986" s="92"/>
      <c r="N986" s="101"/>
      <c r="O986" s="93"/>
      <c r="Q986" s="61"/>
    </row>
    <row r="987" spans="1:17" s="55" customFormat="1" ht="20.25" customHeight="1" x14ac:dyDescent="0.2">
      <c r="A987" s="56">
        <v>73812</v>
      </c>
      <c r="B987" s="57">
        <f t="shared" si="99"/>
        <v>0</v>
      </c>
      <c r="C987" s="158"/>
      <c r="D987" s="58">
        <f t="shared" si="100"/>
        <v>0</v>
      </c>
      <c r="E987" s="59">
        <f t="shared" si="98"/>
        <v>0</v>
      </c>
      <c r="F987" s="58">
        <f t="shared" si="101"/>
        <v>0</v>
      </c>
      <c r="G987" s="60">
        <f>IF(AND(C987&lt;&gt;"",SUM(G$32:G986)&lt;E$23),$E$23/$E$28,0)</f>
        <v>0</v>
      </c>
      <c r="H987" s="58">
        <f t="shared" si="102"/>
        <v>0</v>
      </c>
      <c r="I987" s="58">
        <f t="shared" si="104"/>
        <v>0</v>
      </c>
      <c r="J987" s="92" t="str">
        <f t="shared" si="103"/>
        <v>2101–2102</v>
      </c>
      <c r="K987" s="92"/>
      <c r="L987" s="103"/>
      <c r="M987" s="92"/>
      <c r="N987" s="101"/>
      <c r="O987" s="93"/>
      <c r="Q987" s="61"/>
    </row>
    <row r="988" spans="1:17" s="55" customFormat="1" ht="20.25" customHeight="1" x14ac:dyDescent="0.2">
      <c r="A988" s="56">
        <v>73840</v>
      </c>
      <c r="B988" s="57">
        <f t="shared" si="99"/>
        <v>0</v>
      </c>
      <c r="C988" s="158"/>
      <c r="D988" s="58">
        <f t="shared" si="100"/>
        <v>0</v>
      </c>
      <c r="E988" s="59">
        <f t="shared" si="98"/>
        <v>0</v>
      </c>
      <c r="F988" s="58">
        <f t="shared" si="101"/>
        <v>0</v>
      </c>
      <c r="G988" s="60">
        <f>IF(AND(C988&lt;&gt;"",SUM(G$32:G987)&lt;E$23),$E$23/$E$28,0)</f>
        <v>0</v>
      </c>
      <c r="H988" s="58">
        <f t="shared" si="102"/>
        <v>0</v>
      </c>
      <c r="I988" s="58">
        <f t="shared" si="104"/>
        <v>0</v>
      </c>
      <c r="J988" s="92" t="str">
        <f t="shared" si="103"/>
        <v>2101–2102</v>
      </c>
      <c r="K988" s="92"/>
      <c r="L988" s="103"/>
      <c r="M988" s="92"/>
      <c r="N988" s="101"/>
      <c r="O988" s="93"/>
      <c r="Q988" s="61"/>
    </row>
    <row r="989" spans="1:17" s="55" customFormat="1" ht="20.25" customHeight="1" x14ac:dyDescent="0.2">
      <c r="A989" s="56">
        <v>73871</v>
      </c>
      <c r="B989" s="57">
        <f t="shared" si="99"/>
        <v>0</v>
      </c>
      <c r="C989" s="158"/>
      <c r="D989" s="58">
        <f t="shared" si="100"/>
        <v>0</v>
      </c>
      <c r="E989" s="59">
        <f t="shared" si="98"/>
        <v>0</v>
      </c>
      <c r="F989" s="58">
        <f t="shared" si="101"/>
        <v>0</v>
      </c>
      <c r="G989" s="60">
        <f>IF(AND(C989&lt;&gt;"",SUM(G$32:G988)&lt;E$23),$E$23/$E$28,0)</f>
        <v>0</v>
      </c>
      <c r="H989" s="58">
        <f t="shared" si="102"/>
        <v>0</v>
      </c>
      <c r="I989" s="58">
        <f t="shared" si="104"/>
        <v>0</v>
      </c>
      <c r="J989" s="92" t="str">
        <f t="shared" si="103"/>
        <v>2101–2102</v>
      </c>
      <c r="K989" s="92"/>
      <c r="L989" s="103"/>
      <c r="M989" s="92"/>
      <c r="N989" s="101"/>
      <c r="O989" s="93"/>
      <c r="Q989" s="61"/>
    </row>
    <row r="990" spans="1:17" s="55" customFormat="1" ht="20.25" customHeight="1" x14ac:dyDescent="0.2">
      <c r="A990" s="56">
        <v>73901</v>
      </c>
      <c r="B990" s="57">
        <f t="shared" si="99"/>
        <v>0</v>
      </c>
      <c r="C990" s="158"/>
      <c r="D990" s="58">
        <f t="shared" si="100"/>
        <v>0</v>
      </c>
      <c r="E990" s="59">
        <f t="shared" si="98"/>
        <v>0</v>
      </c>
      <c r="F990" s="58">
        <f t="shared" si="101"/>
        <v>0</v>
      </c>
      <c r="G990" s="60">
        <f>IF(AND(C990&lt;&gt;"",SUM(G$32:G989)&lt;E$23),$E$23/$E$28,0)</f>
        <v>0</v>
      </c>
      <c r="H990" s="58">
        <f t="shared" si="102"/>
        <v>0</v>
      </c>
      <c r="I990" s="58">
        <f t="shared" si="104"/>
        <v>0</v>
      </c>
      <c r="J990" s="92" t="str">
        <f t="shared" si="103"/>
        <v>2101–2102</v>
      </c>
      <c r="K990" s="92"/>
      <c r="L990" s="103"/>
      <c r="M990" s="92"/>
      <c r="N990" s="101"/>
      <c r="O990" s="93"/>
      <c r="Q990" s="61"/>
    </row>
    <row r="991" spans="1:17" s="55" customFormat="1" ht="20.25" customHeight="1" x14ac:dyDescent="0.2">
      <c r="A991" s="56">
        <v>73932</v>
      </c>
      <c r="B991" s="57">
        <f t="shared" si="99"/>
        <v>0</v>
      </c>
      <c r="C991" s="158"/>
      <c r="D991" s="58">
        <f t="shared" si="100"/>
        <v>0</v>
      </c>
      <c r="E991" s="59">
        <f t="shared" si="98"/>
        <v>0</v>
      </c>
      <c r="F991" s="58">
        <f t="shared" si="101"/>
        <v>0</v>
      </c>
      <c r="G991" s="60">
        <f>IF(AND(C991&lt;&gt;"",SUM(G$32:G990)&lt;E$23),$E$23/$E$28,0)</f>
        <v>0</v>
      </c>
      <c r="H991" s="58">
        <f t="shared" si="102"/>
        <v>0</v>
      </c>
      <c r="I991" s="58">
        <f t="shared" si="104"/>
        <v>0</v>
      </c>
      <c r="J991" s="92" t="str">
        <f t="shared" si="103"/>
        <v>2101–2102</v>
      </c>
      <c r="K991" s="92"/>
      <c r="L991" s="103"/>
      <c r="M991" s="92"/>
      <c r="N991" s="101"/>
      <c r="O991" s="93"/>
      <c r="Q991" s="61"/>
    </row>
    <row r="992" spans="1:17" s="55" customFormat="1" ht="20.25" customHeight="1" x14ac:dyDescent="0.2">
      <c r="A992" s="56">
        <v>73962</v>
      </c>
      <c r="B992" s="57">
        <f t="shared" si="99"/>
        <v>0</v>
      </c>
      <c r="C992" s="158"/>
      <c r="D992" s="58">
        <f t="shared" si="100"/>
        <v>0</v>
      </c>
      <c r="E992" s="59">
        <f t="shared" ref="E992:E1055" si="105">C992-D992</f>
        <v>0</v>
      </c>
      <c r="F992" s="58">
        <f t="shared" si="101"/>
        <v>0</v>
      </c>
      <c r="G992" s="60">
        <f>IF(AND(C992&lt;&gt;"",SUM(G$32:G991)&lt;E$23),$E$23/$E$28,0)</f>
        <v>0</v>
      </c>
      <c r="H992" s="58">
        <f t="shared" si="102"/>
        <v>0</v>
      </c>
      <c r="I992" s="58">
        <f t="shared" si="104"/>
        <v>0</v>
      </c>
      <c r="J992" s="92" t="str">
        <f t="shared" si="103"/>
        <v>2102–2103</v>
      </c>
      <c r="K992" s="92"/>
      <c r="L992" s="103"/>
      <c r="M992" s="92"/>
      <c r="N992" s="101"/>
      <c r="O992" s="93"/>
      <c r="Q992" s="61"/>
    </row>
    <row r="993" spans="1:17" s="55" customFormat="1" ht="20.25" customHeight="1" x14ac:dyDescent="0.2">
      <c r="A993" s="56">
        <v>73993</v>
      </c>
      <c r="B993" s="57">
        <f t="shared" ref="B993:B1056" si="106">IF(C993&gt;0,C993*-1,C993)</f>
        <v>0</v>
      </c>
      <c r="C993" s="158"/>
      <c r="D993" s="58">
        <f t="shared" ref="D993:D1056" si="107">IF(C993="",0,IF($E$14="Beginning",IF(C992&lt;&gt;"",$F992*$E$7/12,0),IF(C992&lt;&gt;"",$F992*$E$7/12,$E$21*$E$7/12)))</f>
        <v>0</v>
      </c>
      <c r="E993" s="59">
        <f t="shared" si="105"/>
        <v>0</v>
      </c>
      <c r="F993" s="58">
        <f t="shared" ref="F993:F1056" si="108">IF(C993="",0,IF(C992="",$E$21-E993,IF(C993&lt;&gt;"",F992-E993)))</f>
        <v>0</v>
      </c>
      <c r="G993" s="60">
        <f>IF(AND(C993&lt;&gt;"",SUM(G$32:G992)&lt;E$23),$E$23/$E$28,0)</f>
        <v>0</v>
      </c>
      <c r="H993" s="58">
        <f t="shared" ref="H993:H1056" si="109">IF(C993&lt;&gt;"",G993+H992,0)</f>
        <v>0</v>
      </c>
      <c r="I993" s="58">
        <f t="shared" si="104"/>
        <v>0</v>
      </c>
      <c r="J993" s="92" t="str">
        <f t="shared" ref="J993:J1056" si="110">IF(OR(MONTH(A993)=1,MONTH(A993)=2,MONTH(A993)=3,MONTH(A993)=4,MONTH(A993)=5,MONTH(A993)=6),YEAR(A993)-1&amp;"–"&amp;YEAR(A993),YEAR(A993)&amp;"–"&amp;YEAR(A993)+1)</f>
        <v>2102–2103</v>
      </c>
      <c r="K993" s="92"/>
      <c r="L993" s="103"/>
      <c r="M993" s="92"/>
      <c r="N993" s="101"/>
      <c r="O993" s="93"/>
      <c r="Q993" s="61"/>
    </row>
    <row r="994" spans="1:17" s="55" customFormat="1" ht="20.25" customHeight="1" x14ac:dyDescent="0.2">
      <c r="A994" s="56">
        <v>74024</v>
      </c>
      <c r="B994" s="57">
        <f t="shared" si="106"/>
        <v>0</v>
      </c>
      <c r="C994" s="158"/>
      <c r="D994" s="58">
        <f t="shared" si="107"/>
        <v>0</v>
      </c>
      <c r="E994" s="59">
        <f t="shared" si="105"/>
        <v>0</v>
      </c>
      <c r="F994" s="58">
        <f t="shared" si="108"/>
        <v>0</v>
      </c>
      <c r="G994" s="60">
        <f>IF(AND(C994&lt;&gt;"",SUM(G$32:G993)&lt;E$23),$E$23/$E$28,0)</f>
        <v>0</v>
      </c>
      <c r="H994" s="58">
        <f t="shared" si="109"/>
        <v>0</v>
      </c>
      <c r="I994" s="58">
        <f t="shared" si="104"/>
        <v>0</v>
      </c>
      <c r="J994" s="92" t="str">
        <f t="shared" si="110"/>
        <v>2102–2103</v>
      </c>
      <c r="K994" s="92"/>
      <c r="L994" s="103"/>
      <c r="M994" s="92"/>
      <c r="N994" s="101"/>
      <c r="O994" s="93"/>
      <c r="Q994" s="61"/>
    </row>
    <row r="995" spans="1:17" s="55" customFormat="1" ht="20.25" customHeight="1" x14ac:dyDescent="0.2">
      <c r="A995" s="56">
        <v>74054</v>
      </c>
      <c r="B995" s="57">
        <f t="shared" si="106"/>
        <v>0</v>
      </c>
      <c r="C995" s="158"/>
      <c r="D995" s="58">
        <f t="shared" si="107"/>
        <v>0</v>
      </c>
      <c r="E995" s="59">
        <f t="shared" si="105"/>
        <v>0</v>
      </c>
      <c r="F995" s="58">
        <f t="shared" si="108"/>
        <v>0</v>
      </c>
      <c r="G995" s="60">
        <f>IF(AND(C995&lt;&gt;"",SUM(G$32:G994)&lt;E$23),$E$23/$E$28,0)</f>
        <v>0</v>
      </c>
      <c r="H995" s="58">
        <f t="shared" si="109"/>
        <v>0</v>
      </c>
      <c r="I995" s="58">
        <f t="shared" ref="I995:I1058" si="111">IF(C995&lt;&gt;"",$E$23-H995,0)</f>
        <v>0</v>
      </c>
      <c r="J995" s="92" t="str">
        <f t="shared" si="110"/>
        <v>2102–2103</v>
      </c>
      <c r="K995" s="92"/>
      <c r="L995" s="103"/>
      <c r="M995" s="92"/>
      <c r="N995" s="101"/>
      <c r="O995" s="93"/>
      <c r="Q995" s="61"/>
    </row>
    <row r="996" spans="1:17" s="55" customFormat="1" ht="20.25" customHeight="1" x14ac:dyDescent="0.2">
      <c r="A996" s="56">
        <v>74085</v>
      </c>
      <c r="B996" s="57">
        <f t="shared" si="106"/>
        <v>0</v>
      </c>
      <c r="C996" s="158"/>
      <c r="D996" s="58">
        <f t="shared" si="107"/>
        <v>0</v>
      </c>
      <c r="E996" s="59">
        <f t="shared" si="105"/>
        <v>0</v>
      </c>
      <c r="F996" s="58">
        <f t="shared" si="108"/>
        <v>0</v>
      </c>
      <c r="G996" s="60">
        <f>IF(AND(C996&lt;&gt;"",SUM(G$32:G995)&lt;E$23),$E$23/$E$28,0)</f>
        <v>0</v>
      </c>
      <c r="H996" s="58">
        <f t="shared" si="109"/>
        <v>0</v>
      </c>
      <c r="I996" s="58">
        <f t="shared" si="111"/>
        <v>0</v>
      </c>
      <c r="J996" s="92" t="str">
        <f t="shared" si="110"/>
        <v>2102–2103</v>
      </c>
      <c r="K996" s="92"/>
      <c r="L996" s="103"/>
      <c r="M996" s="92"/>
      <c r="N996" s="101"/>
      <c r="O996" s="93"/>
      <c r="Q996" s="61"/>
    </row>
    <row r="997" spans="1:17" s="55" customFormat="1" ht="20.25" customHeight="1" x14ac:dyDescent="0.2">
      <c r="A997" s="56">
        <v>74115</v>
      </c>
      <c r="B997" s="57">
        <f t="shared" si="106"/>
        <v>0</v>
      </c>
      <c r="C997" s="158"/>
      <c r="D997" s="58">
        <f t="shared" si="107"/>
        <v>0</v>
      </c>
      <c r="E997" s="59">
        <f t="shared" si="105"/>
        <v>0</v>
      </c>
      <c r="F997" s="58">
        <f t="shared" si="108"/>
        <v>0</v>
      </c>
      <c r="G997" s="60">
        <f>IF(AND(C997&lt;&gt;"",SUM(G$32:G996)&lt;E$23),$E$23/$E$28,0)</f>
        <v>0</v>
      </c>
      <c r="H997" s="58">
        <f t="shared" si="109"/>
        <v>0</v>
      </c>
      <c r="I997" s="58">
        <f t="shared" si="111"/>
        <v>0</v>
      </c>
      <c r="J997" s="92" t="str">
        <f t="shared" si="110"/>
        <v>2102–2103</v>
      </c>
      <c r="K997" s="92"/>
      <c r="L997" s="103"/>
      <c r="M997" s="92"/>
      <c r="N997" s="101"/>
      <c r="O997" s="93"/>
      <c r="Q997" s="61"/>
    </row>
    <row r="998" spans="1:17" s="55" customFormat="1" ht="20.25" customHeight="1" x14ac:dyDescent="0.2">
      <c r="A998" s="56">
        <v>74146</v>
      </c>
      <c r="B998" s="57">
        <f t="shared" si="106"/>
        <v>0</v>
      </c>
      <c r="C998" s="158"/>
      <c r="D998" s="58">
        <f t="shared" si="107"/>
        <v>0</v>
      </c>
      <c r="E998" s="59">
        <f t="shared" si="105"/>
        <v>0</v>
      </c>
      <c r="F998" s="58">
        <f t="shared" si="108"/>
        <v>0</v>
      </c>
      <c r="G998" s="60">
        <f>IF(AND(C998&lt;&gt;"",SUM(G$32:G997)&lt;E$23),$E$23/$E$28,0)</f>
        <v>0</v>
      </c>
      <c r="H998" s="58">
        <f t="shared" si="109"/>
        <v>0</v>
      </c>
      <c r="I998" s="58">
        <f t="shared" si="111"/>
        <v>0</v>
      </c>
      <c r="J998" s="92" t="str">
        <f t="shared" si="110"/>
        <v>2102–2103</v>
      </c>
      <c r="K998" s="92"/>
      <c r="L998" s="103"/>
      <c r="M998" s="92"/>
      <c r="N998" s="101"/>
      <c r="O998" s="93"/>
      <c r="Q998" s="61"/>
    </row>
    <row r="999" spans="1:17" s="55" customFormat="1" ht="20.25" customHeight="1" x14ac:dyDescent="0.2">
      <c r="A999" s="56">
        <v>74177</v>
      </c>
      <c r="B999" s="57">
        <f t="shared" si="106"/>
        <v>0</v>
      </c>
      <c r="C999" s="158"/>
      <c r="D999" s="58">
        <f t="shared" si="107"/>
        <v>0</v>
      </c>
      <c r="E999" s="59">
        <f t="shared" si="105"/>
        <v>0</v>
      </c>
      <c r="F999" s="58">
        <f t="shared" si="108"/>
        <v>0</v>
      </c>
      <c r="G999" s="60">
        <f>IF(AND(C999&lt;&gt;"",SUM(G$32:G998)&lt;E$23),$E$23/$E$28,0)</f>
        <v>0</v>
      </c>
      <c r="H999" s="58">
        <f t="shared" si="109"/>
        <v>0</v>
      </c>
      <c r="I999" s="58">
        <f t="shared" si="111"/>
        <v>0</v>
      </c>
      <c r="J999" s="92" t="str">
        <f t="shared" si="110"/>
        <v>2102–2103</v>
      </c>
      <c r="K999" s="92"/>
      <c r="L999" s="103"/>
      <c r="M999" s="92"/>
      <c r="N999" s="101"/>
      <c r="O999" s="93"/>
      <c r="Q999" s="61"/>
    </row>
    <row r="1000" spans="1:17" s="55" customFormat="1" ht="20.25" customHeight="1" x14ac:dyDescent="0.2">
      <c r="A1000" s="56">
        <v>74205</v>
      </c>
      <c r="B1000" s="57">
        <f t="shared" si="106"/>
        <v>0</v>
      </c>
      <c r="C1000" s="158"/>
      <c r="D1000" s="58">
        <f t="shared" si="107"/>
        <v>0</v>
      </c>
      <c r="E1000" s="59">
        <f t="shared" si="105"/>
        <v>0</v>
      </c>
      <c r="F1000" s="58">
        <f t="shared" si="108"/>
        <v>0</v>
      </c>
      <c r="G1000" s="60">
        <f>IF(AND(C1000&lt;&gt;"",SUM(G$32:G999)&lt;E$23),$E$23/$E$28,0)</f>
        <v>0</v>
      </c>
      <c r="H1000" s="58">
        <f t="shared" si="109"/>
        <v>0</v>
      </c>
      <c r="I1000" s="58">
        <f t="shared" si="111"/>
        <v>0</v>
      </c>
      <c r="J1000" s="92" t="str">
        <f t="shared" si="110"/>
        <v>2102–2103</v>
      </c>
      <c r="K1000" s="92"/>
      <c r="L1000" s="103"/>
      <c r="M1000" s="92"/>
      <c r="N1000" s="101"/>
      <c r="O1000" s="93"/>
      <c r="Q1000" s="61"/>
    </row>
    <row r="1001" spans="1:17" s="55" customFormat="1" ht="20.25" customHeight="1" x14ac:dyDescent="0.2">
      <c r="A1001" s="56">
        <v>74236</v>
      </c>
      <c r="B1001" s="57">
        <f t="shared" si="106"/>
        <v>0</v>
      </c>
      <c r="C1001" s="158"/>
      <c r="D1001" s="58">
        <f t="shared" si="107"/>
        <v>0</v>
      </c>
      <c r="E1001" s="59">
        <f t="shared" si="105"/>
        <v>0</v>
      </c>
      <c r="F1001" s="58">
        <f t="shared" si="108"/>
        <v>0</v>
      </c>
      <c r="G1001" s="60">
        <f>IF(AND(C1001&lt;&gt;"",SUM(G$32:G1000)&lt;E$23),$E$23/$E$28,0)</f>
        <v>0</v>
      </c>
      <c r="H1001" s="58">
        <f t="shared" si="109"/>
        <v>0</v>
      </c>
      <c r="I1001" s="58">
        <f t="shared" si="111"/>
        <v>0</v>
      </c>
      <c r="J1001" s="92" t="str">
        <f t="shared" si="110"/>
        <v>2102–2103</v>
      </c>
      <c r="K1001" s="92"/>
      <c r="L1001" s="103"/>
      <c r="M1001" s="92"/>
      <c r="N1001" s="101"/>
      <c r="O1001" s="93"/>
      <c r="Q1001" s="61"/>
    </row>
    <row r="1002" spans="1:17" s="55" customFormat="1" ht="20.25" customHeight="1" x14ac:dyDescent="0.2">
      <c r="A1002" s="56">
        <v>74266</v>
      </c>
      <c r="B1002" s="57">
        <f t="shared" si="106"/>
        <v>0</v>
      </c>
      <c r="C1002" s="158"/>
      <c r="D1002" s="58">
        <f t="shared" si="107"/>
        <v>0</v>
      </c>
      <c r="E1002" s="59">
        <f t="shared" si="105"/>
        <v>0</v>
      </c>
      <c r="F1002" s="58">
        <f t="shared" si="108"/>
        <v>0</v>
      </c>
      <c r="G1002" s="60">
        <f>IF(AND(C1002&lt;&gt;"",SUM(G$32:G1001)&lt;E$23),$E$23/$E$28,0)</f>
        <v>0</v>
      </c>
      <c r="H1002" s="58">
        <f t="shared" si="109"/>
        <v>0</v>
      </c>
      <c r="I1002" s="58">
        <f t="shared" si="111"/>
        <v>0</v>
      </c>
      <c r="J1002" s="92" t="str">
        <f t="shared" si="110"/>
        <v>2102–2103</v>
      </c>
      <c r="K1002" s="92"/>
      <c r="L1002" s="103"/>
      <c r="M1002" s="92"/>
      <c r="N1002" s="101"/>
      <c r="O1002" s="93"/>
      <c r="Q1002" s="61"/>
    </row>
    <row r="1003" spans="1:17" s="55" customFormat="1" ht="20.25" customHeight="1" x14ac:dyDescent="0.2">
      <c r="A1003" s="56">
        <v>74297</v>
      </c>
      <c r="B1003" s="57">
        <f t="shared" si="106"/>
        <v>0</v>
      </c>
      <c r="C1003" s="158"/>
      <c r="D1003" s="58">
        <f t="shared" si="107"/>
        <v>0</v>
      </c>
      <c r="E1003" s="59">
        <f t="shared" si="105"/>
        <v>0</v>
      </c>
      <c r="F1003" s="58">
        <f t="shared" si="108"/>
        <v>0</v>
      </c>
      <c r="G1003" s="60">
        <f>IF(AND(C1003&lt;&gt;"",SUM(G$32:G1002)&lt;E$23),$E$23/$E$28,0)</f>
        <v>0</v>
      </c>
      <c r="H1003" s="58">
        <f t="shared" si="109"/>
        <v>0</v>
      </c>
      <c r="I1003" s="58">
        <f t="shared" si="111"/>
        <v>0</v>
      </c>
      <c r="J1003" s="92" t="str">
        <f t="shared" si="110"/>
        <v>2102–2103</v>
      </c>
      <c r="K1003" s="92"/>
      <c r="L1003" s="103"/>
      <c r="M1003" s="92"/>
      <c r="N1003" s="101"/>
      <c r="O1003" s="93"/>
      <c r="Q1003" s="61"/>
    </row>
    <row r="1004" spans="1:17" s="55" customFormat="1" ht="20.25" customHeight="1" x14ac:dyDescent="0.2">
      <c r="A1004" s="56">
        <v>74327</v>
      </c>
      <c r="B1004" s="57">
        <f t="shared" si="106"/>
        <v>0</v>
      </c>
      <c r="C1004" s="158"/>
      <c r="D1004" s="58">
        <f t="shared" si="107"/>
        <v>0</v>
      </c>
      <c r="E1004" s="59">
        <f t="shared" si="105"/>
        <v>0</v>
      </c>
      <c r="F1004" s="58">
        <f t="shared" si="108"/>
        <v>0</v>
      </c>
      <c r="G1004" s="60">
        <f>IF(AND(C1004&lt;&gt;"",SUM(G$32:G1003)&lt;E$23),$E$23/$E$28,0)</f>
        <v>0</v>
      </c>
      <c r="H1004" s="58">
        <f t="shared" si="109"/>
        <v>0</v>
      </c>
      <c r="I1004" s="58">
        <f t="shared" si="111"/>
        <v>0</v>
      </c>
      <c r="J1004" s="92" t="str">
        <f t="shared" si="110"/>
        <v>2103–2104</v>
      </c>
      <c r="K1004" s="92"/>
      <c r="L1004" s="103"/>
      <c r="M1004" s="92"/>
      <c r="N1004" s="101"/>
      <c r="O1004" s="93"/>
      <c r="Q1004" s="61"/>
    </row>
    <row r="1005" spans="1:17" s="55" customFormat="1" ht="20.25" customHeight="1" x14ac:dyDescent="0.2">
      <c r="A1005" s="56">
        <v>74358</v>
      </c>
      <c r="B1005" s="57">
        <f t="shared" si="106"/>
        <v>0</v>
      </c>
      <c r="C1005" s="158"/>
      <c r="D1005" s="58">
        <f t="shared" si="107"/>
        <v>0</v>
      </c>
      <c r="E1005" s="59">
        <f t="shared" si="105"/>
        <v>0</v>
      </c>
      <c r="F1005" s="58">
        <f t="shared" si="108"/>
        <v>0</v>
      </c>
      <c r="G1005" s="60">
        <f>IF(AND(C1005&lt;&gt;"",SUM(G$32:G1004)&lt;E$23),$E$23/$E$28,0)</f>
        <v>0</v>
      </c>
      <c r="H1005" s="58">
        <f t="shared" si="109"/>
        <v>0</v>
      </c>
      <c r="I1005" s="58">
        <f t="shared" si="111"/>
        <v>0</v>
      </c>
      <c r="J1005" s="92" t="str">
        <f t="shared" si="110"/>
        <v>2103–2104</v>
      </c>
      <c r="K1005" s="92"/>
      <c r="L1005" s="103"/>
      <c r="M1005" s="92"/>
      <c r="N1005" s="101"/>
      <c r="O1005" s="93"/>
      <c r="Q1005" s="61"/>
    </row>
    <row r="1006" spans="1:17" s="55" customFormat="1" ht="20.25" customHeight="1" x14ac:dyDescent="0.2">
      <c r="A1006" s="56">
        <v>74389</v>
      </c>
      <c r="B1006" s="57">
        <f t="shared" si="106"/>
        <v>0</v>
      </c>
      <c r="C1006" s="158"/>
      <c r="D1006" s="58">
        <f t="shared" si="107"/>
        <v>0</v>
      </c>
      <c r="E1006" s="59">
        <f t="shared" si="105"/>
        <v>0</v>
      </c>
      <c r="F1006" s="58">
        <f t="shared" si="108"/>
        <v>0</v>
      </c>
      <c r="G1006" s="60">
        <f>IF(AND(C1006&lt;&gt;"",SUM(G$32:G1005)&lt;E$23),$E$23/$E$28,0)</f>
        <v>0</v>
      </c>
      <c r="H1006" s="58">
        <f t="shared" si="109"/>
        <v>0</v>
      </c>
      <c r="I1006" s="58">
        <f t="shared" si="111"/>
        <v>0</v>
      </c>
      <c r="J1006" s="92" t="str">
        <f t="shared" si="110"/>
        <v>2103–2104</v>
      </c>
      <c r="K1006" s="92"/>
      <c r="L1006" s="103"/>
      <c r="M1006" s="92"/>
      <c r="N1006" s="101"/>
      <c r="O1006" s="93"/>
      <c r="Q1006" s="61"/>
    </row>
    <row r="1007" spans="1:17" s="55" customFormat="1" ht="20.25" customHeight="1" x14ac:dyDescent="0.2">
      <c r="A1007" s="56">
        <v>74419</v>
      </c>
      <c r="B1007" s="57">
        <f t="shared" si="106"/>
        <v>0</v>
      </c>
      <c r="C1007" s="158"/>
      <c r="D1007" s="58">
        <f t="shared" si="107"/>
        <v>0</v>
      </c>
      <c r="E1007" s="59">
        <f t="shared" si="105"/>
        <v>0</v>
      </c>
      <c r="F1007" s="58">
        <f t="shared" si="108"/>
        <v>0</v>
      </c>
      <c r="G1007" s="60">
        <f>IF(AND(C1007&lt;&gt;"",SUM(G$32:G1006)&lt;E$23),$E$23/$E$28,0)</f>
        <v>0</v>
      </c>
      <c r="H1007" s="58">
        <f t="shared" si="109"/>
        <v>0</v>
      </c>
      <c r="I1007" s="58">
        <f t="shared" si="111"/>
        <v>0</v>
      </c>
      <c r="J1007" s="92" t="str">
        <f t="shared" si="110"/>
        <v>2103–2104</v>
      </c>
      <c r="K1007" s="92"/>
      <c r="L1007" s="103"/>
      <c r="M1007" s="92"/>
      <c r="N1007" s="101"/>
      <c r="O1007" s="93"/>
      <c r="Q1007" s="61"/>
    </row>
    <row r="1008" spans="1:17" s="55" customFormat="1" ht="20.25" customHeight="1" x14ac:dyDescent="0.2">
      <c r="A1008" s="56">
        <v>74450</v>
      </c>
      <c r="B1008" s="57">
        <f t="shared" si="106"/>
        <v>0</v>
      </c>
      <c r="C1008" s="158"/>
      <c r="D1008" s="58">
        <f t="shared" si="107"/>
        <v>0</v>
      </c>
      <c r="E1008" s="59">
        <f t="shared" si="105"/>
        <v>0</v>
      </c>
      <c r="F1008" s="58">
        <f t="shared" si="108"/>
        <v>0</v>
      </c>
      <c r="G1008" s="60">
        <f>IF(AND(C1008&lt;&gt;"",SUM(G$32:G1007)&lt;E$23),$E$23/$E$28,0)</f>
        <v>0</v>
      </c>
      <c r="H1008" s="58">
        <f t="shared" si="109"/>
        <v>0</v>
      </c>
      <c r="I1008" s="58">
        <f t="shared" si="111"/>
        <v>0</v>
      </c>
      <c r="J1008" s="92" t="str">
        <f t="shared" si="110"/>
        <v>2103–2104</v>
      </c>
      <c r="K1008" s="92"/>
      <c r="L1008" s="103"/>
      <c r="M1008" s="92"/>
      <c r="N1008" s="101"/>
      <c r="O1008" s="93"/>
      <c r="Q1008" s="61"/>
    </row>
    <row r="1009" spans="1:17" s="55" customFormat="1" ht="20.25" customHeight="1" x14ac:dyDescent="0.2">
      <c r="A1009" s="56">
        <v>74480</v>
      </c>
      <c r="B1009" s="57">
        <f t="shared" si="106"/>
        <v>0</v>
      </c>
      <c r="C1009" s="158"/>
      <c r="D1009" s="58">
        <f t="shared" si="107"/>
        <v>0</v>
      </c>
      <c r="E1009" s="59">
        <f t="shared" si="105"/>
        <v>0</v>
      </c>
      <c r="F1009" s="58">
        <f t="shared" si="108"/>
        <v>0</v>
      </c>
      <c r="G1009" s="60">
        <f>IF(AND(C1009&lt;&gt;"",SUM(G$32:G1008)&lt;E$23),$E$23/$E$28,0)</f>
        <v>0</v>
      </c>
      <c r="H1009" s="58">
        <f t="shared" si="109"/>
        <v>0</v>
      </c>
      <c r="I1009" s="58">
        <f t="shared" si="111"/>
        <v>0</v>
      </c>
      <c r="J1009" s="92" t="str">
        <f t="shared" si="110"/>
        <v>2103–2104</v>
      </c>
      <c r="K1009" s="92"/>
      <c r="L1009" s="103"/>
      <c r="M1009" s="92"/>
      <c r="N1009" s="101"/>
      <c r="O1009" s="93"/>
      <c r="Q1009" s="61"/>
    </row>
    <row r="1010" spans="1:17" s="55" customFormat="1" ht="20.25" customHeight="1" x14ac:dyDescent="0.2">
      <c r="A1010" s="56">
        <v>74511</v>
      </c>
      <c r="B1010" s="57">
        <f t="shared" si="106"/>
        <v>0</v>
      </c>
      <c r="C1010" s="158"/>
      <c r="D1010" s="58">
        <f t="shared" si="107"/>
        <v>0</v>
      </c>
      <c r="E1010" s="59">
        <f t="shared" si="105"/>
        <v>0</v>
      </c>
      <c r="F1010" s="58">
        <f t="shared" si="108"/>
        <v>0</v>
      </c>
      <c r="G1010" s="60">
        <f>IF(AND(C1010&lt;&gt;"",SUM(G$32:G1009)&lt;E$23),$E$23/$E$28,0)</f>
        <v>0</v>
      </c>
      <c r="H1010" s="58">
        <f t="shared" si="109"/>
        <v>0</v>
      </c>
      <c r="I1010" s="58">
        <f t="shared" si="111"/>
        <v>0</v>
      </c>
      <c r="J1010" s="92" t="str">
        <f t="shared" si="110"/>
        <v>2103–2104</v>
      </c>
      <c r="K1010" s="92"/>
      <c r="L1010" s="103"/>
      <c r="M1010" s="92"/>
      <c r="N1010" s="101"/>
      <c r="O1010" s="93"/>
      <c r="Q1010" s="61"/>
    </row>
    <row r="1011" spans="1:17" s="55" customFormat="1" ht="20.25" customHeight="1" x14ac:dyDescent="0.2">
      <c r="A1011" s="56">
        <v>74542</v>
      </c>
      <c r="B1011" s="57">
        <f t="shared" si="106"/>
        <v>0</v>
      </c>
      <c r="C1011" s="158"/>
      <c r="D1011" s="58">
        <f t="shared" si="107"/>
        <v>0</v>
      </c>
      <c r="E1011" s="59">
        <f t="shared" si="105"/>
        <v>0</v>
      </c>
      <c r="F1011" s="58">
        <f t="shared" si="108"/>
        <v>0</v>
      </c>
      <c r="G1011" s="60">
        <f>IF(AND(C1011&lt;&gt;"",SUM(G$32:G1010)&lt;E$23),$E$23/$E$28,0)</f>
        <v>0</v>
      </c>
      <c r="H1011" s="58">
        <f t="shared" si="109"/>
        <v>0</v>
      </c>
      <c r="I1011" s="58">
        <f t="shared" si="111"/>
        <v>0</v>
      </c>
      <c r="J1011" s="92" t="str">
        <f t="shared" si="110"/>
        <v>2103–2104</v>
      </c>
      <c r="K1011" s="92"/>
      <c r="L1011" s="103"/>
      <c r="M1011" s="92"/>
      <c r="N1011" s="101"/>
      <c r="O1011" s="93"/>
      <c r="Q1011" s="61"/>
    </row>
    <row r="1012" spans="1:17" s="55" customFormat="1" ht="20.25" customHeight="1" x14ac:dyDescent="0.2">
      <c r="A1012" s="56">
        <v>74571</v>
      </c>
      <c r="B1012" s="57">
        <f t="shared" si="106"/>
        <v>0</v>
      </c>
      <c r="C1012" s="158"/>
      <c r="D1012" s="58">
        <f t="shared" si="107"/>
        <v>0</v>
      </c>
      <c r="E1012" s="59">
        <f t="shared" si="105"/>
        <v>0</v>
      </c>
      <c r="F1012" s="58">
        <f t="shared" si="108"/>
        <v>0</v>
      </c>
      <c r="G1012" s="60">
        <f>IF(AND(C1012&lt;&gt;"",SUM(G$32:G1011)&lt;E$23),$E$23/$E$28,0)</f>
        <v>0</v>
      </c>
      <c r="H1012" s="58">
        <f t="shared" si="109"/>
        <v>0</v>
      </c>
      <c r="I1012" s="58">
        <f t="shared" si="111"/>
        <v>0</v>
      </c>
      <c r="J1012" s="92" t="str">
        <f t="shared" si="110"/>
        <v>2103–2104</v>
      </c>
      <c r="K1012" s="92"/>
      <c r="L1012" s="103"/>
      <c r="M1012" s="92"/>
      <c r="N1012" s="101"/>
      <c r="O1012" s="93"/>
      <c r="Q1012" s="61"/>
    </row>
    <row r="1013" spans="1:17" s="55" customFormat="1" ht="20.25" customHeight="1" x14ac:dyDescent="0.2">
      <c r="A1013" s="56">
        <v>74602</v>
      </c>
      <c r="B1013" s="57">
        <f t="shared" si="106"/>
        <v>0</v>
      </c>
      <c r="C1013" s="158"/>
      <c r="D1013" s="58">
        <f t="shared" si="107"/>
        <v>0</v>
      </c>
      <c r="E1013" s="59">
        <f t="shared" si="105"/>
        <v>0</v>
      </c>
      <c r="F1013" s="58">
        <f t="shared" si="108"/>
        <v>0</v>
      </c>
      <c r="G1013" s="60">
        <f>IF(AND(C1013&lt;&gt;"",SUM(G$32:G1012)&lt;E$23),$E$23/$E$28,0)</f>
        <v>0</v>
      </c>
      <c r="H1013" s="58">
        <f t="shared" si="109"/>
        <v>0</v>
      </c>
      <c r="I1013" s="58">
        <f t="shared" si="111"/>
        <v>0</v>
      </c>
      <c r="J1013" s="92" t="str">
        <f t="shared" si="110"/>
        <v>2103–2104</v>
      </c>
      <c r="K1013" s="92"/>
      <c r="L1013" s="103"/>
      <c r="M1013" s="92"/>
      <c r="N1013" s="101"/>
      <c r="O1013" s="93"/>
      <c r="Q1013" s="61"/>
    </row>
    <row r="1014" spans="1:17" s="55" customFormat="1" ht="20.25" customHeight="1" x14ac:dyDescent="0.2">
      <c r="A1014" s="56">
        <v>74632</v>
      </c>
      <c r="B1014" s="57">
        <f t="shared" si="106"/>
        <v>0</v>
      </c>
      <c r="C1014" s="158"/>
      <c r="D1014" s="58">
        <f t="shared" si="107"/>
        <v>0</v>
      </c>
      <c r="E1014" s="59">
        <f t="shared" si="105"/>
        <v>0</v>
      </c>
      <c r="F1014" s="58">
        <f t="shared" si="108"/>
        <v>0</v>
      </c>
      <c r="G1014" s="60">
        <f>IF(AND(C1014&lt;&gt;"",SUM(G$32:G1013)&lt;E$23),$E$23/$E$28,0)</f>
        <v>0</v>
      </c>
      <c r="H1014" s="58">
        <f t="shared" si="109"/>
        <v>0</v>
      </c>
      <c r="I1014" s="58">
        <f t="shared" si="111"/>
        <v>0</v>
      </c>
      <c r="J1014" s="92" t="str">
        <f t="shared" si="110"/>
        <v>2103–2104</v>
      </c>
      <c r="K1014" s="92"/>
      <c r="L1014" s="103"/>
      <c r="M1014" s="92"/>
      <c r="N1014" s="101"/>
      <c r="O1014" s="93"/>
      <c r="Q1014" s="61"/>
    </row>
    <row r="1015" spans="1:17" s="55" customFormat="1" ht="20.25" customHeight="1" x14ac:dyDescent="0.2">
      <c r="A1015" s="56">
        <v>74663</v>
      </c>
      <c r="B1015" s="57">
        <f t="shared" si="106"/>
        <v>0</v>
      </c>
      <c r="C1015" s="158"/>
      <c r="D1015" s="58">
        <f t="shared" si="107"/>
        <v>0</v>
      </c>
      <c r="E1015" s="59">
        <f t="shared" si="105"/>
        <v>0</v>
      </c>
      <c r="F1015" s="58">
        <f t="shared" si="108"/>
        <v>0</v>
      </c>
      <c r="G1015" s="60">
        <f>IF(AND(C1015&lt;&gt;"",SUM(G$32:G1014)&lt;E$23),$E$23/$E$28,0)</f>
        <v>0</v>
      </c>
      <c r="H1015" s="58">
        <f t="shared" si="109"/>
        <v>0</v>
      </c>
      <c r="I1015" s="58">
        <f t="shared" si="111"/>
        <v>0</v>
      </c>
      <c r="J1015" s="92" t="str">
        <f t="shared" si="110"/>
        <v>2103–2104</v>
      </c>
      <c r="K1015" s="92"/>
      <c r="L1015" s="103"/>
      <c r="M1015" s="92"/>
      <c r="N1015" s="101"/>
      <c r="O1015" s="93"/>
      <c r="Q1015" s="61"/>
    </row>
    <row r="1016" spans="1:17" s="55" customFormat="1" ht="20.25" customHeight="1" x14ac:dyDescent="0.2">
      <c r="A1016" s="56">
        <v>74693</v>
      </c>
      <c r="B1016" s="57">
        <f t="shared" si="106"/>
        <v>0</v>
      </c>
      <c r="C1016" s="158"/>
      <c r="D1016" s="58">
        <f t="shared" si="107"/>
        <v>0</v>
      </c>
      <c r="E1016" s="59">
        <f t="shared" si="105"/>
        <v>0</v>
      </c>
      <c r="F1016" s="58">
        <f t="shared" si="108"/>
        <v>0</v>
      </c>
      <c r="G1016" s="60">
        <f>IF(AND(C1016&lt;&gt;"",SUM(G$32:G1015)&lt;E$23),$E$23/$E$28,0)</f>
        <v>0</v>
      </c>
      <c r="H1016" s="58">
        <f t="shared" si="109"/>
        <v>0</v>
      </c>
      <c r="I1016" s="58">
        <f t="shared" si="111"/>
        <v>0</v>
      </c>
      <c r="J1016" s="92" t="str">
        <f t="shared" si="110"/>
        <v>2104–2105</v>
      </c>
      <c r="K1016" s="92"/>
      <c r="L1016" s="103"/>
      <c r="M1016" s="92"/>
      <c r="N1016" s="101"/>
      <c r="O1016" s="93"/>
      <c r="Q1016" s="61"/>
    </row>
    <row r="1017" spans="1:17" s="55" customFormat="1" ht="20.25" customHeight="1" x14ac:dyDescent="0.2">
      <c r="A1017" s="56">
        <v>74724</v>
      </c>
      <c r="B1017" s="57">
        <f t="shared" si="106"/>
        <v>0</v>
      </c>
      <c r="C1017" s="158"/>
      <c r="D1017" s="58">
        <f t="shared" si="107"/>
        <v>0</v>
      </c>
      <c r="E1017" s="59">
        <f t="shared" si="105"/>
        <v>0</v>
      </c>
      <c r="F1017" s="58">
        <f t="shared" si="108"/>
        <v>0</v>
      </c>
      <c r="G1017" s="60">
        <f>IF(AND(C1017&lt;&gt;"",SUM(G$32:G1016)&lt;E$23),$E$23/$E$28,0)</f>
        <v>0</v>
      </c>
      <c r="H1017" s="58">
        <f t="shared" si="109"/>
        <v>0</v>
      </c>
      <c r="I1017" s="58">
        <f t="shared" si="111"/>
        <v>0</v>
      </c>
      <c r="J1017" s="92" t="str">
        <f t="shared" si="110"/>
        <v>2104–2105</v>
      </c>
      <c r="K1017" s="92"/>
      <c r="L1017" s="103"/>
      <c r="M1017" s="92"/>
      <c r="N1017" s="101"/>
      <c r="O1017" s="93"/>
      <c r="Q1017" s="61"/>
    </row>
    <row r="1018" spans="1:17" s="55" customFormat="1" ht="20.25" customHeight="1" x14ac:dyDescent="0.2">
      <c r="A1018" s="56">
        <v>74755</v>
      </c>
      <c r="B1018" s="57">
        <f t="shared" si="106"/>
        <v>0</v>
      </c>
      <c r="C1018" s="158"/>
      <c r="D1018" s="58">
        <f t="shared" si="107"/>
        <v>0</v>
      </c>
      <c r="E1018" s="59">
        <f t="shared" si="105"/>
        <v>0</v>
      </c>
      <c r="F1018" s="58">
        <f t="shared" si="108"/>
        <v>0</v>
      </c>
      <c r="G1018" s="60">
        <f>IF(AND(C1018&lt;&gt;"",SUM(G$32:G1017)&lt;E$23),$E$23/$E$28,0)</f>
        <v>0</v>
      </c>
      <c r="H1018" s="58">
        <f t="shared" si="109"/>
        <v>0</v>
      </c>
      <c r="I1018" s="58">
        <f t="shared" si="111"/>
        <v>0</v>
      </c>
      <c r="J1018" s="92" t="str">
        <f t="shared" si="110"/>
        <v>2104–2105</v>
      </c>
      <c r="K1018" s="92"/>
      <c r="L1018" s="103"/>
      <c r="M1018" s="92"/>
      <c r="N1018" s="101"/>
      <c r="O1018" s="93"/>
      <c r="Q1018" s="61"/>
    </row>
    <row r="1019" spans="1:17" s="55" customFormat="1" ht="20.25" customHeight="1" x14ac:dyDescent="0.2">
      <c r="A1019" s="56">
        <v>74785</v>
      </c>
      <c r="B1019" s="57">
        <f t="shared" si="106"/>
        <v>0</v>
      </c>
      <c r="C1019" s="158"/>
      <c r="D1019" s="58">
        <f t="shared" si="107"/>
        <v>0</v>
      </c>
      <c r="E1019" s="59">
        <f t="shared" si="105"/>
        <v>0</v>
      </c>
      <c r="F1019" s="58">
        <f t="shared" si="108"/>
        <v>0</v>
      </c>
      <c r="G1019" s="60">
        <f>IF(AND(C1019&lt;&gt;"",SUM(G$32:G1018)&lt;E$23),$E$23/$E$28,0)</f>
        <v>0</v>
      </c>
      <c r="H1019" s="58">
        <f t="shared" si="109"/>
        <v>0</v>
      </c>
      <c r="I1019" s="58">
        <f t="shared" si="111"/>
        <v>0</v>
      </c>
      <c r="J1019" s="92" t="str">
        <f t="shared" si="110"/>
        <v>2104–2105</v>
      </c>
      <c r="K1019" s="92"/>
      <c r="L1019" s="103"/>
      <c r="M1019" s="92"/>
      <c r="N1019" s="101"/>
      <c r="O1019" s="93"/>
      <c r="Q1019" s="61"/>
    </row>
    <row r="1020" spans="1:17" s="55" customFormat="1" ht="20.25" customHeight="1" x14ac:dyDescent="0.2">
      <c r="A1020" s="56">
        <v>74816</v>
      </c>
      <c r="B1020" s="57">
        <f t="shared" si="106"/>
        <v>0</v>
      </c>
      <c r="C1020" s="158"/>
      <c r="D1020" s="58">
        <f t="shared" si="107"/>
        <v>0</v>
      </c>
      <c r="E1020" s="59">
        <f t="shared" si="105"/>
        <v>0</v>
      </c>
      <c r="F1020" s="58">
        <f t="shared" si="108"/>
        <v>0</v>
      </c>
      <c r="G1020" s="60">
        <f>IF(AND(C1020&lt;&gt;"",SUM(G$32:G1019)&lt;E$23),$E$23/$E$28,0)</f>
        <v>0</v>
      </c>
      <c r="H1020" s="58">
        <f t="shared" si="109"/>
        <v>0</v>
      </c>
      <c r="I1020" s="58">
        <f t="shared" si="111"/>
        <v>0</v>
      </c>
      <c r="J1020" s="92" t="str">
        <f t="shared" si="110"/>
        <v>2104–2105</v>
      </c>
      <c r="K1020" s="92"/>
      <c r="L1020" s="103"/>
      <c r="M1020" s="92"/>
      <c r="N1020" s="101"/>
      <c r="O1020" s="93"/>
      <c r="Q1020" s="61"/>
    </row>
    <row r="1021" spans="1:17" s="55" customFormat="1" ht="20.25" customHeight="1" x14ac:dyDescent="0.2">
      <c r="A1021" s="56">
        <v>74846</v>
      </c>
      <c r="B1021" s="57">
        <f t="shared" si="106"/>
        <v>0</v>
      </c>
      <c r="C1021" s="158"/>
      <c r="D1021" s="58">
        <f t="shared" si="107"/>
        <v>0</v>
      </c>
      <c r="E1021" s="59">
        <f t="shared" si="105"/>
        <v>0</v>
      </c>
      <c r="F1021" s="58">
        <f t="shared" si="108"/>
        <v>0</v>
      </c>
      <c r="G1021" s="60">
        <f>IF(AND(C1021&lt;&gt;"",SUM(G$32:G1020)&lt;E$23),$E$23/$E$28,0)</f>
        <v>0</v>
      </c>
      <c r="H1021" s="58">
        <f t="shared" si="109"/>
        <v>0</v>
      </c>
      <c r="I1021" s="58">
        <f t="shared" si="111"/>
        <v>0</v>
      </c>
      <c r="J1021" s="92" t="str">
        <f t="shared" si="110"/>
        <v>2104–2105</v>
      </c>
      <c r="K1021" s="92"/>
      <c r="L1021" s="103"/>
      <c r="M1021" s="92"/>
      <c r="N1021" s="101"/>
      <c r="O1021" s="93"/>
      <c r="Q1021" s="61"/>
    </row>
    <row r="1022" spans="1:17" s="55" customFormat="1" ht="20.25" customHeight="1" x14ac:dyDescent="0.2">
      <c r="A1022" s="56">
        <v>74877</v>
      </c>
      <c r="B1022" s="57">
        <f t="shared" si="106"/>
        <v>0</v>
      </c>
      <c r="C1022" s="158"/>
      <c r="D1022" s="58">
        <f t="shared" si="107"/>
        <v>0</v>
      </c>
      <c r="E1022" s="59">
        <f t="shared" si="105"/>
        <v>0</v>
      </c>
      <c r="F1022" s="58">
        <f t="shared" si="108"/>
        <v>0</v>
      </c>
      <c r="G1022" s="60">
        <f>IF(AND(C1022&lt;&gt;"",SUM(G$32:G1021)&lt;E$23),$E$23/$E$28,0)</f>
        <v>0</v>
      </c>
      <c r="H1022" s="58">
        <f t="shared" si="109"/>
        <v>0</v>
      </c>
      <c r="I1022" s="58">
        <f t="shared" si="111"/>
        <v>0</v>
      </c>
      <c r="J1022" s="92" t="str">
        <f t="shared" si="110"/>
        <v>2104–2105</v>
      </c>
      <c r="K1022" s="92"/>
      <c r="L1022" s="103"/>
      <c r="M1022" s="92"/>
      <c r="N1022" s="101"/>
      <c r="O1022" s="93"/>
      <c r="Q1022" s="61"/>
    </row>
    <row r="1023" spans="1:17" s="55" customFormat="1" ht="20.25" customHeight="1" x14ac:dyDescent="0.2">
      <c r="A1023" s="56">
        <v>74908</v>
      </c>
      <c r="B1023" s="57">
        <f t="shared" si="106"/>
        <v>0</v>
      </c>
      <c r="C1023" s="158"/>
      <c r="D1023" s="58">
        <f t="shared" si="107"/>
        <v>0</v>
      </c>
      <c r="E1023" s="59">
        <f t="shared" si="105"/>
        <v>0</v>
      </c>
      <c r="F1023" s="58">
        <f t="shared" si="108"/>
        <v>0</v>
      </c>
      <c r="G1023" s="60">
        <f>IF(AND(C1023&lt;&gt;"",SUM(G$32:G1022)&lt;E$23),$E$23/$E$28,0)</f>
        <v>0</v>
      </c>
      <c r="H1023" s="58">
        <f t="shared" si="109"/>
        <v>0</v>
      </c>
      <c r="I1023" s="58">
        <f t="shared" si="111"/>
        <v>0</v>
      </c>
      <c r="J1023" s="92" t="str">
        <f t="shared" si="110"/>
        <v>2104–2105</v>
      </c>
      <c r="K1023" s="92"/>
      <c r="L1023" s="103"/>
      <c r="M1023" s="92"/>
      <c r="N1023" s="101"/>
      <c r="O1023" s="93"/>
      <c r="Q1023" s="61"/>
    </row>
    <row r="1024" spans="1:17" s="55" customFormat="1" ht="20.25" customHeight="1" x14ac:dyDescent="0.2">
      <c r="A1024" s="56">
        <v>74936</v>
      </c>
      <c r="B1024" s="57">
        <f t="shared" si="106"/>
        <v>0</v>
      </c>
      <c r="C1024" s="158"/>
      <c r="D1024" s="58">
        <f t="shared" si="107"/>
        <v>0</v>
      </c>
      <c r="E1024" s="59">
        <f t="shared" si="105"/>
        <v>0</v>
      </c>
      <c r="F1024" s="58">
        <f t="shared" si="108"/>
        <v>0</v>
      </c>
      <c r="G1024" s="60">
        <f>IF(AND(C1024&lt;&gt;"",SUM(G$32:G1023)&lt;E$23),$E$23/$E$28,0)</f>
        <v>0</v>
      </c>
      <c r="H1024" s="58">
        <f t="shared" si="109"/>
        <v>0</v>
      </c>
      <c r="I1024" s="58">
        <f t="shared" si="111"/>
        <v>0</v>
      </c>
      <c r="J1024" s="92" t="str">
        <f t="shared" si="110"/>
        <v>2104–2105</v>
      </c>
      <c r="K1024" s="92"/>
      <c r="L1024" s="103"/>
      <c r="M1024" s="92"/>
      <c r="N1024" s="101"/>
      <c r="O1024" s="93"/>
      <c r="Q1024" s="61"/>
    </row>
    <row r="1025" spans="1:17" s="55" customFormat="1" ht="20.25" customHeight="1" x14ac:dyDescent="0.2">
      <c r="A1025" s="56">
        <v>74967</v>
      </c>
      <c r="B1025" s="57">
        <f t="shared" si="106"/>
        <v>0</v>
      </c>
      <c r="C1025" s="158"/>
      <c r="D1025" s="58">
        <f t="shared" si="107"/>
        <v>0</v>
      </c>
      <c r="E1025" s="59">
        <f t="shared" si="105"/>
        <v>0</v>
      </c>
      <c r="F1025" s="58">
        <f t="shared" si="108"/>
        <v>0</v>
      </c>
      <c r="G1025" s="60">
        <f>IF(AND(C1025&lt;&gt;"",SUM(G$32:G1024)&lt;E$23),$E$23/$E$28,0)</f>
        <v>0</v>
      </c>
      <c r="H1025" s="58">
        <f t="shared" si="109"/>
        <v>0</v>
      </c>
      <c r="I1025" s="58">
        <f t="shared" si="111"/>
        <v>0</v>
      </c>
      <c r="J1025" s="92" t="str">
        <f t="shared" si="110"/>
        <v>2104–2105</v>
      </c>
      <c r="K1025" s="92"/>
      <c r="L1025" s="103"/>
      <c r="M1025" s="92"/>
      <c r="N1025" s="101"/>
      <c r="O1025" s="93"/>
      <c r="Q1025" s="61"/>
    </row>
    <row r="1026" spans="1:17" s="55" customFormat="1" ht="20.25" customHeight="1" x14ac:dyDescent="0.2">
      <c r="A1026" s="56">
        <v>74997</v>
      </c>
      <c r="B1026" s="57">
        <f t="shared" si="106"/>
        <v>0</v>
      </c>
      <c r="C1026" s="158"/>
      <c r="D1026" s="58">
        <f t="shared" si="107"/>
        <v>0</v>
      </c>
      <c r="E1026" s="59">
        <f t="shared" si="105"/>
        <v>0</v>
      </c>
      <c r="F1026" s="58">
        <f t="shared" si="108"/>
        <v>0</v>
      </c>
      <c r="G1026" s="60">
        <f>IF(AND(C1026&lt;&gt;"",SUM(G$32:G1025)&lt;E$23),$E$23/$E$28,0)</f>
        <v>0</v>
      </c>
      <c r="H1026" s="58">
        <f t="shared" si="109"/>
        <v>0</v>
      </c>
      <c r="I1026" s="58">
        <f t="shared" si="111"/>
        <v>0</v>
      </c>
      <c r="J1026" s="92" t="str">
        <f t="shared" si="110"/>
        <v>2104–2105</v>
      </c>
      <c r="K1026" s="92"/>
      <c r="L1026" s="103"/>
      <c r="M1026" s="92"/>
      <c r="N1026" s="101"/>
      <c r="O1026" s="93"/>
      <c r="Q1026" s="61"/>
    </row>
    <row r="1027" spans="1:17" s="55" customFormat="1" ht="20.25" customHeight="1" x14ac:dyDescent="0.2">
      <c r="A1027" s="56">
        <v>75028</v>
      </c>
      <c r="B1027" s="57">
        <f t="shared" si="106"/>
        <v>0</v>
      </c>
      <c r="C1027" s="158"/>
      <c r="D1027" s="58">
        <f t="shared" si="107"/>
        <v>0</v>
      </c>
      <c r="E1027" s="59">
        <f t="shared" si="105"/>
        <v>0</v>
      </c>
      <c r="F1027" s="58">
        <f t="shared" si="108"/>
        <v>0</v>
      </c>
      <c r="G1027" s="60">
        <f>IF(AND(C1027&lt;&gt;"",SUM(G$32:G1026)&lt;E$23),$E$23/$E$28,0)</f>
        <v>0</v>
      </c>
      <c r="H1027" s="58">
        <f t="shared" si="109"/>
        <v>0</v>
      </c>
      <c r="I1027" s="58">
        <f t="shared" si="111"/>
        <v>0</v>
      </c>
      <c r="J1027" s="92" t="str">
        <f t="shared" si="110"/>
        <v>2104–2105</v>
      </c>
      <c r="K1027" s="92"/>
      <c r="L1027" s="103"/>
      <c r="M1027" s="92"/>
      <c r="N1027" s="101"/>
      <c r="O1027" s="93"/>
      <c r="Q1027" s="61"/>
    </row>
    <row r="1028" spans="1:17" s="55" customFormat="1" ht="20.25" customHeight="1" x14ac:dyDescent="0.2">
      <c r="A1028" s="56">
        <v>75058</v>
      </c>
      <c r="B1028" s="57">
        <f t="shared" si="106"/>
        <v>0</v>
      </c>
      <c r="C1028" s="158"/>
      <c r="D1028" s="58">
        <f t="shared" si="107"/>
        <v>0</v>
      </c>
      <c r="E1028" s="59">
        <f t="shared" si="105"/>
        <v>0</v>
      </c>
      <c r="F1028" s="58">
        <f t="shared" si="108"/>
        <v>0</v>
      </c>
      <c r="G1028" s="60">
        <f>IF(AND(C1028&lt;&gt;"",SUM(G$32:G1027)&lt;E$23),$E$23/$E$28,0)</f>
        <v>0</v>
      </c>
      <c r="H1028" s="58">
        <f t="shared" si="109"/>
        <v>0</v>
      </c>
      <c r="I1028" s="58">
        <f t="shared" si="111"/>
        <v>0</v>
      </c>
      <c r="J1028" s="92" t="str">
        <f t="shared" si="110"/>
        <v>2105–2106</v>
      </c>
      <c r="K1028" s="92"/>
      <c r="L1028" s="103"/>
      <c r="M1028" s="92"/>
      <c r="N1028" s="101"/>
      <c r="O1028" s="93"/>
      <c r="Q1028" s="61"/>
    </row>
    <row r="1029" spans="1:17" s="55" customFormat="1" ht="20.25" customHeight="1" x14ac:dyDescent="0.2">
      <c r="A1029" s="56">
        <v>75089</v>
      </c>
      <c r="B1029" s="57">
        <f t="shared" si="106"/>
        <v>0</v>
      </c>
      <c r="C1029" s="158"/>
      <c r="D1029" s="58">
        <f t="shared" si="107"/>
        <v>0</v>
      </c>
      <c r="E1029" s="59">
        <f t="shared" si="105"/>
        <v>0</v>
      </c>
      <c r="F1029" s="58">
        <f t="shared" si="108"/>
        <v>0</v>
      </c>
      <c r="G1029" s="60">
        <f>IF(AND(C1029&lt;&gt;"",SUM(G$32:G1028)&lt;E$23),$E$23/$E$28,0)</f>
        <v>0</v>
      </c>
      <c r="H1029" s="58">
        <f t="shared" si="109"/>
        <v>0</v>
      </c>
      <c r="I1029" s="58">
        <f t="shared" si="111"/>
        <v>0</v>
      </c>
      <c r="J1029" s="92" t="str">
        <f t="shared" si="110"/>
        <v>2105–2106</v>
      </c>
      <c r="K1029" s="92"/>
      <c r="L1029" s="103"/>
      <c r="M1029" s="92"/>
      <c r="N1029" s="101"/>
      <c r="O1029" s="93"/>
      <c r="Q1029" s="61"/>
    </row>
    <row r="1030" spans="1:17" s="55" customFormat="1" ht="20.25" customHeight="1" x14ac:dyDescent="0.2">
      <c r="A1030" s="56">
        <v>75120</v>
      </c>
      <c r="B1030" s="57">
        <f t="shared" si="106"/>
        <v>0</v>
      </c>
      <c r="C1030" s="158"/>
      <c r="D1030" s="58">
        <f t="shared" si="107"/>
        <v>0</v>
      </c>
      <c r="E1030" s="59">
        <f t="shared" si="105"/>
        <v>0</v>
      </c>
      <c r="F1030" s="58">
        <f t="shared" si="108"/>
        <v>0</v>
      </c>
      <c r="G1030" s="60">
        <f>IF(AND(C1030&lt;&gt;"",SUM(G$32:G1029)&lt;E$23),$E$23/$E$28,0)</f>
        <v>0</v>
      </c>
      <c r="H1030" s="58">
        <f t="shared" si="109"/>
        <v>0</v>
      </c>
      <c r="I1030" s="58">
        <f t="shared" si="111"/>
        <v>0</v>
      </c>
      <c r="J1030" s="92" t="str">
        <f t="shared" si="110"/>
        <v>2105–2106</v>
      </c>
      <c r="K1030" s="92"/>
      <c r="L1030" s="103"/>
      <c r="M1030" s="92"/>
      <c r="N1030" s="101"/>
      <c r="O1030" s="93"/>
      <c r="Q1030" s="61"/>
    </row>
    <row r="1031" spans="1:17" s="55" customFormat="1" ht="20.25" customHeight="1" x14ac:dyDescent="0.2">
      <c r="A1031" s="56">
        <v>75150</v>
      </c>
      <c r="B1031" s="57">
        <f t="shared" si="106"/>
        <v>0</v>
      </c>
      <c r="C1031" s="158"/>
      <c r="D1031" s="58">
        <f t="shared" si="107"/>
        <v>0</v>
      </c>
      <c r="E1031" s="59">
        <f t="shared" si="105"/>
        <v>0</v>
      </c>
      <c r="F1031" s="58">
        <f t="shared" si="108"/>
        <v>0</v>
      </c>
      <c r="G1031" s="60">
        <f>IF(AND(C1031&lt;&gt;"",SUM(G$32:G1030)&lt;E$23),$E$23/$E$28,0)</f>
        <v>0</v>
      </c>
      <c r="H1031" s="58">
        <f t="shared" si="109"/>
        <v>0</v>
      </c>
      <c r="I1031" s="58">
        <f t="shared" si="111"/>
        <v>0</v>
      </c>
      <c r="J1031" s="92" t="str">
        <f t="shared" si="110"/>
        <v>2105–2106</v>
      </c>
      <c r="K1031" s="92"/>
      <c r="L1031" s="103"/>
      <c r="M1031" s="92"/>
      <c r="N1031" s="101"/>
      <c r="O1031" s="93"/>
      <c r="Q1031" s="61"/>
    </row>
    <row r="1032" spans="1:17" s="55" customFormat="1" ht="20.25" customHeight="1" x14ac:dyDescent="0.2">
      <c r="A1032" s="56">
        <v>75181</v>
      </c>
      <c r="B1032" s="57">
        <f t="shared" si="106"/>
        <v>0</v>
      </c>
      <c r="C1032" s="158"/>
      <c r="D1032" s="58">
        <f t="shared" si="107"/>
        <v>0</v>
      </c>
      <c r="E1032" s="59">
        <f t="shared" si="105"/>
        <v>0</v>
      </c>
      <c r="F1032" s="58">
        <f t="shared" si="108"/>
        <v>0</v>
      </c>
      <c r="G1032" s="60">
        <f>IF(AND(C1032&lt;&gt;"",SUM(G$32:G1031)&lt;E$23),$E$23/$E$28,0)</f>
        <v>0</v>
      </c>
      <c r="H1032" s="58">
        <f t="shared" si="109"/>
        <v>0</v>
      </c>
      <c r="I1032" s="58">
        <f t="shared" si="111"/>
        <v>0</v>
      </c>
      <c r="J1032" s="92" t="str">
        <f t="shared" si="110"/>
        <v>2105–2106</v>
      </c>
      <c r="K1032" s="92"/>
      <c r="L1032" s="103"/>
      <c r="M1032" s="92"/>
      <c r="N1032" s="101"/>
      <c r="O1032" s="93"/>
      <c r="Q1032" s="61"/>
    </row>
    <row r="1033" spans="1:17" s="55" customFormat="1" ht="20.25" customHeight="1" x14ac:dyDescent="0.2">
      <c r="A1033" s="56">
        <v>75211</v>
      </c>
      <c r="B1033" s="57">
        <f t="shared" si="106"/>
        <v>0</v>
      </c>
      <c r="C1033" s="158"/>
      <c r="D1033" s="58">
        <f t="shared" si="107"/>
        <v>0</v>
      </c>
      <c r="E1033" s="59">
        <f t="shared" si="105"/>
        <v>0</v>
      </c>
      <c r="F1033" s="58">
        <f t="shared" si="108"/>
        <v>0</v>
      </c>
      <c r="G1033" s="60">
        <f>IF(AND(C1033&lt;&gt;"",SUM(G$32:G1032)&lt;E$23),$E$23/$E$28,0)</f>
        <v>0</v>
      </c>
      <c r="H1033" s="58">
        <f t="shared" si="109"/>
        <v>0</v>
      </c>
      <c r="I1033" s="58">
        <f t="shared" si="111"/>
        <v>0</v>
      </c>
      <c r="J1033" s="92" t="str">
        <f t="shared" si="110"/>
        <v>2105–2106</v>
      </c>
      <c r="K1033" s="92"/>
      <c r="L1033" s="103"/>
      <c r="M1033" s="92"/>
      <c r="N1033" s="101"/>
      <c r="O1033" s="93"/>
      <c r="Q1033" s="61"/>
    </row>
    <row r="1034" spans="1:17" s="55" customFormat="1" ht="20.25" customHeight="1" x14ac:dyDescent="0.2">
      <c r="A1034" s="56">
        <v>75242</v>
      </c>
      <c r="B1034" s="57">
        <f t="shared" si="106"/>
        <v>0</v>
      </c>
      <c r="C1034" s="158"/>
      <c r="D1034" s="58">
        <f t="shared" si="107"/>
        <v>0</v>
      </c>
      <c r="E1034" s="59">
        <f t="shared" si="105"/>
        <v>0</v>
      </c>
      <c r="F1034" s="58">
        <f t="shared" si="108"/>
        <v>0</v>
      </c>
      <c r="G1034" s="60">
        <f>IF(AND(C1034&lt;&gt;"",SUM(G$32:G1033)&lt;E$23),$E$23/$E$28,0)</f>
        <v>0</v>
      </c>
      <c r="H1034" s="58">
        <f t="shared" si="109"/>
        <v>0</v>
      </c>
      <c r="I1034" s="58">
        <f t="shared" si="111"/>
        <v>0</v>
      </c>
      <c r="J1034" s="92" t="str">
        <f t="shared" si="110"/>
        <v>2105–2106</v>
      </c>
      <c r="K1034" s="92"/>
      <c r="L1034" s="103"/>
      <c r="M1034" s="92"/>
      <c r="N1034" s="101"/>
      <c r="O1034" s="93"/>
      <c r="Q1034" s="61"/>
    </row>
    <row r="1035" spans="1:17" s="55" customFormat="1" ht="20.25" customHeight="1" x14ac:dyDescent="0.2">
      <c r="A1035" s="56">
        <v>75273</v>
      </c>
      <c r="B1035" s="57">
        <f t="shared" si="106"/>
        <v>0</v>
      </c>
      <c r="C1035" s="158"/>
      <c r="D1035" s="58">
        <f t="shared" si="107"/>
        <v>0</v>
      </c>
      <c r="E1035" s="59">
        <f t="shared" si="105"/>
        <v>0</v>
      </c>
      <c r="F1035" s="58">
        <f t="shared" si="108"/>
        <v>0</v>
      </c>
      <c r="G1035" s="60">
        <f>IF(AND(C1035&lt;&gt;"",SUM(G$32:G1034)&lt;E$23),$E$23/$E$28,0)</f>
        <v>0</v>
      </c>
      <c r="H1035" s="58">
        <f t="shared" si="109"/>
        <v>0</v>
      </c>
      <c r="I1035" s="58">
        <f t="shared" si="111"/>
        <v>0</v>
      </c>
      <c r="J1035" s="92" t="str">
        <f t="shared" si="110"/>
        <v>2105–2106</v>
      </c>
      <c r="K1035" s="92"/>
      <c r="L1035" s="103"/>
      <c r="M1035" s="92"/>
      <c r="N1035" s="101"/>
      <c r="O1035" s="93"/>
      <c r="Q1035" s="61"/>
    </row>
    <row r="1036" spans="1:17" s="55" customFormat="1" ht="20.25" customHeight="1" x14ac:dyDescent="0.2">
      <c r="A1036" s="56">
        <v>75301</v>
      </c>
      <c r="B1036" s="57">
        <f t="shared" si="106"/>
        <v>0</v>
      </c>
      <c r="C1036" s="158"/>
      <c r="D1036" s="58">
        <f t="shared" si="107"/>
        <v>0</v>
      </c>
      <c r="E1036" s="59">
        <f t="shared" si="105"/>
        <v>0</v>
      </c>
      <c r="F1036" s="58">
        <f t="shared" si="108"/>
        <v>0</v>
      </c>
      <c r="G1036" s="60">
        <f>IF(AND(C1036&lt;&gt;"",SUM(G$32:G1035)&lt;E$23),$E$23/$E$28,0)</f>
        <v>0</v>
      </c>
      <c r="H1036" s="58">
        <f t="shared" si="109"/>
        <v>0</v>
      </c>
      <c r="I1036" s="58">
        <f t="shared" si="111"/>
        <v>0</v>
      </c>
      <c r="J1036" s="92" t="str">
        <f t="shared" si="110"/>
        <v>2105–2106</v>
      </c>
      <c r="K1036" s="92"/>
      <c r="L1036" s="103"/>
      <c r="M1036" s="92"/>
      <c r="N1036" s="101"/>
      <c r="O1036" s="93"/>
      <c r="Q1036" s="61"/>
    </row>
    <row r="1037" spans="1:17" s="55" customFormat="1" ht="20.25" customHeight="1" x14ac:dyDescent="0.2">
      <c r="A1037" s="56">
        <v>75332</v>
      </c>
      <c r="B1037" s="57">
        <f t="shared" si="106"/>
        <v>0</v>
      </c>
      <c r="C1037" s="158"/>
      <c r="D1037" s="58">
        <f t="shared" si="107"/>
        <v>0</v>
      </c>
      <c r="E1037" s="59">
        <f t="shared" si="105"/>
        <v>0</v>
      </c>
      <c r="F1037" s="58">
        <f t="shared" si="108"/>
        <v>0</v>
      </c>
      <c r="G1037" s="60">
        <f>IF(AND(C1037&lt;&gt;"",SUM(G$32:G1036)&lt;E$23),$E$23/$E$28,0)</f>
        <v>0</v>
      </c>
      <c r="H1037" s="58">
        <f t="shared" si="109"/>
        <v>0</v>
      </c>
      <c r="I1037" s="58">
        <f t="shared" si="111"/>
        <v>0</v>
      </c>
      <c r="J1037" s="92" t="str">
        <f t="shared" si="110"/>
        <v>2105–2106</v>
      </c>
      <c r="K1037" s="92"/>
      <c r="L1037" s="103"/>
      <c r="M1037" s="92"/>
      <c r="N1037" s="101"/>
      <c r="O1037" s="93"/>
      <c r="Q1037" s="61"/>
    </row>
    <row r="1038" spans="1:17" s="55" customFormat="1" ht="20.25" customHeight="1" x14ac:dyDescent="0.2">
      <c r="A1038" s="56">
        <v>75362</v>
      </c>
      <c r="B1038" s="57">
        <f t="shared" si="106"/>
        <v>0</v>
      </c>
      <c r="C1038" s="158"/>
      <c r="D1038" s="58">
        <f t="shared" si="107"/>
        <v>0</v>
      </c>
      <c r="E1038" s="59">
        <f t="shared" si="105"/>
        <v>0</v>
      </c>
      <c r="F1038" s="58">
        <f t="shared" si="108"/>
        <v>0</v>
      </c>
      <c r="G1038" s="60">
        <f>IF(AND(C1038&lt;&gt;"",SUM(G$32:G1037)&lt;E$23),$E$23/$E$28,0)</f>
        <v>0</v>
      </c>
      <c r="H1038" s="58">
        <f t="shared" si="109"/>
        <v>0</v>
      </c>
      <c r="I1038" s="58">
        <f t="shared" si="111"/>
        <v>0</v>
      </c>
      <c r="J1038" s="92" t="str">
        <f t="shared" si="110"/>
        <v>2105–2106</v>
      </c>
      <c r="K1038" s="92"/>
      <c r="L1038" s="103"/>
      <c r="M1038" s="92"/>
      <c r="N1038" s="101"/>
      <c r="O1038" s="93"/>
      <c r="Q1038" s="61"/>
    </row>
    <row r="1039" spans="1:17" s="55" customFormat="1" ht="20.25" customHeight="1" x14ac:dyDescent="0.2">
      <c r="A1039" s="56">
        <v>75393</v>
      </c>
      <c r="B1039" s="57">
        <f t="shared" si="106"/>
        <v>0</v>
      </c>
      <c r="C1039" s="158"/>
      <c r="D1039" s="58">
        <f t="shared" si="107"/>
        <v>0</v>
      </c>
      <c r="E1039" s="59">
        <f t="shared" si="105"/>
        <v>0</v>
      </c>
      <c r="F1039" s="58">
        <f t="shared" si="108"/>
        <v>0</v>
      </c>
      <c r="G1039" s="60">
        <f>IF(AND(C1039&lt;&gt;"",SUM(G$32:G1038)&lt;E$23),$E$23/$E$28,0)</f>
        <v>0</v>
      </c>
      <c r="H1039" s="58">
        <f t="shared" si="109"/>
        <v>0</v>
      </c>
      <c r="I1039" s="58">
        <f t="shared" si="111"/>
        <v>0</v>
      </c>
      <c r="J1039" s="92" t="str">
        <f t="shared" si="110"/>
        <v>2105–2106</v>
      </c>
      <c r="K1039" s="92"/>
      <c r="L1039" s="103"/>
      <c r="M1039" s="92"/>
      <c r="N1039" s="101"/>
      <c r="O1039" s="93"/>
      <c r="Q1039" s="61"/>
    </row>
    <row r="1040" spans="1:17" s="55" customFormat="1" ht="20.25" customHeight="1" x14ac:dyDescent="0.2">
      <c r="A1040" s="56">
        <v>75423</v>
      </c>
      <c r="B1040" s="57">
        <f t="shared" si="106"/>
        <v>0</v>
      </c>
      <c r="C1040" s="158"/>
      <c r="D1040" s="58">
        <f t="shared" si="107"/>
        <v>0</v>
      </c>
      <c r="E1040" s="59">
        <f t="shared" si="105"/>
        <v>0</v>
      </c>
      <c r="F1040" s="58">
        <f t="shared" si="108"/>
        <v>0</v>
      </c>
      <c r="G1040" s="60">
        <f>IF(AND(C1040&lt;&gt;"",SUM(G$32:G1039)&lt;E$23),$E$23/$E$28,0)</f>
        <v>0</v>
      </c>
      <c r="H1040" s="58">
        <f t="shared" si="109"/>
        <v>0</v>
      </c>
      <c r="I1040" s="58">
        <f t="shared" si="111"/>
        <v>0</v>
      </c>
      <c r="J1040" s="92" t="str">
        <f t="shared" si="110"/>
        <v>2106–2107</v>
      </c>
      <c r="K1040" s="92"/>
      <c r="L1040" s="103"/>
      <c r="M1040" s="92"/>
      <c r="N1040" s="101"/>
      <c r="O1040" s="93"/>
      <c r="Q1040" s="61"/>
    </row>
    <row r="1041" spans="1:17" s="55" customFormat="1" ht="20.25" customHeight="1" x14ac:dyDescent="0.2">
      <c r="A1041" s="56">
        <v>75454</v>
      </c>
      <c r="B1041" s="57">
        <f t="shared" si="106"/>
        <v>0</v>
      </c>
      <c r="C1041" s="158"/>
      <c r="D1041" s="58">
        <f t="shared" si="107"/>
        <v>0</v>
      </c>
      <c r="E1041" s="59">
        <f t="shared" si="105"/>
        <v>0</v>
      </c>
      <c r="F1041" s="58">
        <f t="shared" si="108"/>
        <v>0</v>
      </c>
      <c r="G1041" s="60">
        <f>IF(AND(C1041&lt;&gt;"",SUM(G$32:G1040)&lt;E$23),$E$23/$E$28,0)</f>
        <v>0</v>
      </c>
      <c r="H1041" s="58">
        <f t="shared" si="109"/>
        <v>0</v>
      </c>
      <c r="I1041" s="58">
        <f t="shared" si="111"/>
        <v>0</v>
      </c>
      <c r="J1041" s="92" t="str">
        <f t="shared" si="110"/>
        <v>2106–2107</v>
      </c>
      <c r="K1041" s="92"/>
      <c r="L1041" s="103"/>
      <c r="M1041" s="92"/>
      <c r="N1041" s="101"/>
      <c r="O1041" s="93"/>
      <c r="Q1041" s="61"/>
    </row>
    <row r="1042" spans="1:17" s="55" customFormat="1" ht="20.25" customHeight="1" x14ac:dyDescent="0.2">
      <c r="A1042" s="56">
        <v>75485</v>
      </c>
      <c r="B1042" s="57">
        <f t="shared" si="106"/>
        <v>0</v>
      </c>
      <c r="C1042" s="158"/>
      <c r="D1042" s="58">
        <f t="shared" si="107"/>
        <v>0</v>
      </c>
      <c r="E1042" s="59">
        <f t="shared" si="105"/>
        <v>0</v>
      </c>
      <c r="F1042" s="58">
        <f t="shared" si="108"/>
        <v>0</v>
      </c>
      <c r="G1042" s="60">
        <f>IF(AND(C1042&lt;&gt;"",SUM(G$32:G1041)&lt;E$23),$E$23/$E$28,0)</f>
        <v>0</v>
      </c>
      <c r="H1042" s="58">
        <f t="shared" si="109"/>
        <v>0</v>
      </c>
      <c r="I1042" s="58">
        <f t="shared" si="111"/>
        <v>0</v>
      </c>
      <c r="J1042" s="92" t="str">
        <f t="shared" si="110"/>
        <v>2106–2107</v>
      </c>
      <c r="K1042" s="92"/>
      <c r="L1042" s="103"/>
      <c r="M1042" s="92"/>
      <c r="N1042" s="101"/>
      <c r="O1042" s="93"/>
      <c r="Q1042" s="61"/>
    </row>
    <row r="1043" spans="1:17" s="55" customFormat="1" ht="20.25" customHeight="1" x14ac:dyDescent="0.2">
      <c r="A1043" s="56">
        <v>75515</v>
      </c>
      <c r="B1043" s="57">
        <f t="shared" si="106"/>
        <v>0</v>
      </c>
      <c r="C1043" s="158"/>
      <c r="D1043" s="58">
        <f t="shared" si="107"/>
        <v>0</v>
      </c>
      <c r="E1043" s="59">
        <f t="shared" si="105"/>
        <v>0</v>
      </c>
      <c r="F1043" s="58">
        <f t="shared" si="108"/>
        <v>0</v>
      </c>
      <c r="G1043" s="60">
        <f>IF(AND(C1043&lt;&gt;"",SUM(G$32:G1042)&lt;E$23),$E$23/$E$28,0)</f>
        <v>0</v>
      </c>
      <c r="H1043" s="58">
        <f t="shared" si="109"/>
        <v>0</v>
      </c>
      <c r="I1043" s="58">
        <f t="shared" si="111"/>
        <v>0</v>
      </c>
      <c r="J1043" s="92" t="str">
        <f t="shared" si="110"/>
        <v>2106–2107</v>
      </c>
      <c r="K1043" s="92"/>
      <c r="L1043" s="103"/>
      <c r="M1043" s="92"/>
      <c r="N1043" s="101"/>
      <c r="O1043" s="93"/>
      <c r="Q1043" s="61"/>
    </row>
    <row r="1044" spans="1:17" s="55" customFormat="1" ht="20.25" customHeight="1" x14ac:dyDescent="0.2">
      <c r="A1044" s="56">
        <v>75546</v>
      </c>
      <c r="B1044" s="57">
        <f t="shared" si="106"/>
        <v>0</v>
      </c>
      <c r="C1044" s="158"/>
      <c r="D1044" s="58">
        <f t="shared" si="107"/>
        <v>0</v>
      </c>
      <c r="E1044" s="59">
        <f t="shared" si="105"/>
        <v>0</v>
      </c>
      <c r="F1044" s="58">
        <f t="shared" si="108"/>
        <v>0</v>
      </c>
      <c r="G1044" s="60">
        <f>IF(AND(C1044&lt;&gt;"",SUM(G$32:G1043)&lt;E$23),$E$23/$E$28,0)</f>
        <v>0</v>
      </c>
      <c r="H1044" s="58">
        <f t="shared" si="109"/>
        <v>0</v>
      </c>
      <c r="I1044" s="58">
        <f t="shared" si="111"/>
        <v>0</v>
      </c>
      <c r="J1044" s="92" t="str">
        <f t="shared" si="110"/>
        <v>2106–2107</v>
      </c>
      <c r="K1044" s="92"/>
      <c r="L1044" s="103"/>
      <c r="M1044" s="92"/>
      <c r="N1044" s="101"/>
      <c r="O1044" s="93"/>
      <c r="Q1044" s="61"/>
    </row>
    <row r="1045" spans="1:17" s="55" customFormat="1" ht="20.25" customHeight="1" x14ac:dyDescent="0.2">
      <c r="A1045" s="56">
        <v>75576</v>
      </c>
      <c r="B1045" s="57">
        <f t="shared" si="106"/>
        <v>0</v>
      </c>
      <c r="C1045" s="158"/>
      <c r="D1045" s="58">
        <f t="shared" si="107"/>
        <v>0</v>
      </c>
      <c r="E1045" s="59">
        <f t="shared" si="105"/>
        <v>0</v>
      </c>
      <c r="F1045" s="58">
        <f t="shared" si="108"/>
        <v>0</v>
      </c>
      <c r="G1045" s="60">
        <f>IF(AND(C1045&lt;&gt;"",SUM(G$32:G1044)&lt;E$23),$E$23/$E$28,0)</f>
        <v>0</v>
      </c>
      <c r="H1045" s="58">
        <f t="shared" si="109"/>
        <v>0</v>
      </c>
      <c r="I1045" s="58">
        <f t="shared" si="111"/>
        <v>0</v>
      </c>
      <c r="J1045" s="92" t="str">
        <f t="shared" si="110"/>
        <v>2106–2107</v>
      </c>
      <c r="K1045" s="92"/>
      <c r="L1045" s="103"/>
      <c r="M1045" s="92"/>
      <c r="N1045" s="101"/>
      <c r="O1045" s="93"/>
      <c r="Q1045" s="61"/>
    </row>
    <row r="1046" spans="1:17" s="55" customFormat="1" ht="20.25" customHeight="1" x14ac:dyDescent="0.2">
      <c r="A1046" s="56">
        <v>75607</v>
      </c>
      <c r="B1046" s="57">
        <f t="shared" si="106"/>
        <v>0</v>
      </c>
      <c r="C1046" s="158"/>
      <c r="D1046" s="58">
        <f t="shared" si="107"/>
        <v>0</v>
      </c>
      <c r="E1046" s="59">
        <f t="shared" si="105"/>
        <v>0</v>
      </c>
      <c r="F1046" s="58">
        <f t="shared" si="108"/>
        <v>0</v>
      </c>
      <c r="G1046" s="60">
        <f>IF(AND(C1046&lt;&gt;"",SUM(G$32:G1045)&lt;E$23),$E$23/$E$28,0)</f>
        <v>0</v>
      </c>
      <c r="H1046" s="58">
        <f t="shared" si="109"/>
        <v>0</v>
      </c>
      <c r="I1046" s="58">
        <f t="shared" si="111"/>
        <v>0</v>
      </c>
      <c r="J1046" s="92" t="str">
        <f t="shared" si="110"/>
        <v>2106–2107</v>
      </c>
      <c r="K1046" s="92"/>
      <c r="L1046" s="103"/>
      <c r="M1046" s="92"/>
      <c r="N1046" s="101"/>
      <c r="O1046" s="93"/>
      <c r="Q1046" s="61"/>
    </row>
    <row r="1047" spans="1:17" s="55" customFormat="1" ht="20.25" customHeight="1" x14ac:dyDescent="0.2">
      <c r="A1047" s="56">
        <v>75638</v>
      </c>
      <c r="B1047" s="57">
        <f t="shared" si="106"/>
        <v>0</v>
      </c>
      <c r="C1047" s="158"/>
      <c r="D1047" s="58">
        <f t="shared" si="107"/>
        <v>0</v>
      </c>
      <c r="E1047" s="59">
        <f t="shared" si="105"/>
        <v>0</v>
      </c>
      <c r="F1047" s="58">
        <f t="shared" si="108"/>
        <v>0</v>
      </c>
      <c r="G1047" s="60">
        <f>IF(AND(C1047&lt;&gt;"",SUM(G$32:G1046)&lt;E$23),$E$23/$E$28,0)</f>
        <v>0</v>
      </c>
      <c r="H1047" s="58">
        <f t="shared" si="109"/>
        <v>0</v>
      </c>
      <c r="I1047" s="58">
        <f t="shared" si="111"/>
        <v>0</v>
      </c>
      <c r="J1047" s="92" t="str">
        <f t="shared" si="110"/>
        <v>2106–2107</v>
      </c>
      <c r="K1047" s="92"/>
      <c r="L1047" s="103"/>
      <c r="M1047" s="92"/>
      <c r="N1047" s="101"/>
      <c r="O1047" s="93"/>
      <c r="Q1047" s="61"/>
    </row>
    <row r="1048" spans="1:17" s="55" customFormat="1" ht="20.25" customHeight="1" x14ac:dyDescent="0.2">
      <c r="A1048" s="56">
        <v>75666</v>
      </c>
      <c r="B1048" s="57">
        <f t="shared" si="106"/>
        <v>0</v>
      </c>
      <c r="C1048" s="158"/>
      <c r="D1048" s="58">
        <f t="shared" si="107"/>
        <v>0</v>
      </c>
      <c r="E1048" s="59">
        <f t="shared" si="105"/>
        <v>0</v>
      </c>
      <c r="F1048" s="58">
        <f t="shared" si="108"/>
        <v>0</v>
      </c>
      <c r="G1048" s="60">
        <f>IF(AND(C1048&lt;&gt;"",SUM(G$32:G1047)&lt;E$23),$E$23/$E$28,0)</f>
        <v>0</v>
      </c>
      <c r="H1048" s="58">
        <f t="shared" si="109"/>
        <v>0</v>
      </c>
      <c r="I1048" s="58">
        <f t="shared" si="111"/>
        <v>0</v>
      </c>
      <c r="J1048" s="92" t="str">
        <f t="shared" si="110"/>
        <v>2106–2107</v>
      </c>
      <c r="K1048" s="92"/>
      <c r="L1048" s="103"/>
      <c r="M1048" s="92"/>
      <c r="N1048" s="101"/>
      <c r="O1048" s="93"/>
      <c r="Q1048" s="61"/>
    </row>
    <row r="1049" spans="1:17" s="55" customFormat="1" ht="20.25" customHeight="1" x14ac:dyDescent="0.2">
      <c r="A1049" s="56">
        <v>75697</v>
      </c>
      <c r="B1049" s="57">
        <f t="shared" si="106"/>
        <v>0</v>
      </c>
      <c r="C1049" s="158"/>
      <c r="D1049" s="58">
        <f t="shared" si="107"/>
        <v>0</v>
      </c>
      <c r="E1049" s="59">
        <f t="shared" si="105"/>
        <v>0</v>
      </c>
      <c r="F1049" s="58">
        <f t="shared" si="108"/>
        <v>0</v>
      </c>
      <c r="G1049" s="60">
        <f>IF(AND(C1049&lt;&gt;"",SUM(G$32:G1048)&lt;E$23),$E$23/$E$28,0)</f>
        <v>0</v>
      </c>
      <c r="H1049" s="58">
        <f t="shared" si="109"/>
        <v>0</v>
      </c>
      <c r="I1049" s="58">
        <f t="shared" si="111"/>
        <v>0</v>
      </c>
      <c r="J1049" s="92" t="str">
        <f t="shared" si="110"/>
        <v>2106–2107</v>
      </c>
      <c r="K1049" s="92"/>
      <c r="L1049" s="103"/>
      <c r="M1049" s="92"/>
      <c r="N1049" s="101"/>
      <c r="O1049" s="93"/>
      <c r="Q1049" s="61"/>
    </row>
    <row r="1050" spans="1:17" s="55" customFormat="1" ht="20.25" customHeight="1" x14ac:dyDescent="0.2">
      <c r="A1050" s="56">
        <v>75727</v>
      </c>
      <c r="B1050" s="57">
        <f t="shared" si="106"/>
        <v>0</v>
      </c>
      <c r="C1050" s="158"/>
      <c r="D1050" s="58">
        <f t="shared" si="107"/>
        <v>0</v>
      </c>
      <c r="E1050" s="59">
        <f t="shared" si="105"/>
        <v>0</v>
      </c>
      <c r="F1050" s="58">
        <f t="shared" si="108"/>
        <v>0</v>
      </c>
      <c r="G1050" s="60">
        <f>IF(AND(C1050&lt;&gt;"",SUM(G$32:G1049)&lt;E$23),$E$23/$E$28,0)</f>
        <v>0</v>
      </c>
      <c r="H1050" s="58">
        <f t="shared" si="109"/>
        <v>0</v>
      </c>
      <c r="I1050" s="58">
        <f t="shared" si="111"/>
        <v>0</v>
      </c>
      <c r="J1050" s="92" t="str">
        <f t="shared" si="110"/>
        <v>2106–2107</v>
      </c>
      <c r="K1050" s="92"/>
      <c r="L1050" s="103"/>
      <c r="M1050" s="92"/>
      <c r="N1050" s="101"/>
      <c r="O1050" s="93"/>
      <c r="Q1050" s="61"/>
    </row>
    <row r="1051" spans="1:17" s="55" customFormat="1" ht="20.25" customHeight="1" x14ac:dyDescent="0.2">
      <c r="A1051" s="56">
        <v>75758</v>
      </c>
      <c r="B1051" s="57">
        <f t="shared" si="106"/>
        <v>0</v>
      </c>
      <c r="C1051" s="158"/>
      <c r="D1051" s="58">
        <f t="shared" si="107"/>
        <v>0</v>
      </c>
      <c r="E1051" s="59">
        <f t="shared" si="105"/>
        <v>0</v>
      </c>
      <c r="F1051" s="58">
        <f t="shared" si="108"/>
        <v>0</v>
      </c>
      <c r="G1051" s="60">
        <f>IF(AND(C1051&lt;&gt;"",SUM(G$32:G1050)&lt;E$23),$E$23/$E$28,0)</f>
        <v>0</v>
      </c>
      <c r="H1051" s="58">
        <f t="shared" si="109"/>
        <v>0</v>
      </c>
      <c r="I1051" s="58">
        <f t="shared" si="111"/>
        <v>0</v>
      </c>
      <c r="J1051" s="92" t="str">
        <f t="shared" si="110"/>
        <v>2106–2107</v>
      </c>
      <c r="K1051" s="92"/>
      <c r="L1051" s="103"/>
      <c r="M1051" s="92"/>
      <c r="N1051" s="101"/>
      <c r="O1051" s="93"/>
      <c r="Q1051" s="61"/>
    </row>
    <row r="1052" spans="1:17" s="55" customFormat="1" ht="20.25" customHeight="1" x14ac:dyDescent="0.2">
      <c r="A1052" s="56">
        <v>75788</v>
      </c>
      <c r="B1052" s="57">
        <f t="shared" si="106"/>
        <v>0</v>
      </c>
      <c r="C1052" s="158"/>
      <c r="D1052" s="58">
        <f t="shared" si="107"/>
        <v>0</v>
      </c>
      <c r="E1052" s="59">
        <f t="shared" si="105"/>
        <v>0</v>
      </c>
      <c r="F1052" s="58">
        <f t="shared" si="108"/>
        <v>0</v>
      </c>
      <c r="G1052" s="60">
        <f>IF(AND(C1052&lt;&gt;"",SUM(G$32:G1051)&lt;E$23),$E$23/$E$28,0)</f>
        <v>0</v>
      </c>
      <c r="H1052" s="58">
        <f t="shared" si="109"/>
        <v>0</v>
      </c>
      <c r="I1052" s="58">
        <f t="shared" si="111"/>
        <v>0</v>
      </c>
      <c r="J1052" s="92" t="str">
        <f t="shared" si="110"/>
        <v>2107–2108</v>
      </c>
      <c r="K1052" s="92"/>
      <c r="L1052" s="103"/>
      <c r="M1052" s="92"/>
      <c r="N1052" s="101"/>
      <c r="O1052" s="93"/>
      <c r="Q1052" s="61"/>
    </row>
    <row r="1053" spans="1:17" s="55" customFormat="1" ht="20.25" customHeight="1" x14ac:dyDescent="0.2">
      <c r="A1053" s="56">
        <v>75819</v>
      </c>
      <c r="B1053" s="57">
        <f t="shared" si="106"/>
        <v>0</v>
      </c>
      <c r="C1053" s="158"/>
      <c r="D1053" s="58">
        <f t="shared" si="107"/>
        <v>0</v>
      </c>
      <c r="E1053" s="59">
        <f t="shared" si="105"/>
        <v>0</v>
      </c>
      <c r="F1053" s="58">
        <f t="shared" si="108"/>
        <v>0</v>
      </c>
      <c r="G1053" s="60">
        <f>IF(AND(C1053&lt;&gt;"",SUM(G$32:G1052)&lt;E$23),$E$23/$E$28,0)</f>
        <v>0</v>
      </c>
      <c r="H1053" s="58">
        <f t="shared" si="109"/>
        <v>0</v>
      </c>
      <c r="I1053" s="58">
        <f t="shared" si="111"/>
        <v>0</v>
      </c>
      <c r="J1053" s="92" t="str">
        <f t="shared" si="110"/>
        <v>2107–2108</v>
      </c>
      <c r="K1053" s="92"/>
      <c r="L1053" s="103"/>
      <c r="M1053" s="92"/>
      <c r="N1053" s="101"/>
      <c r="O1053" s="93"/>
      <c r="Q1053" s="61"/>
    </row>
    <row r="1054" spans="1:17" s="55" customFormat="1" ht="20.25" customHeight="1" x14ac:dyDescent="0.2">
      <c r="A1054" s="56">
        <v>75850</v>
      </c>
      <c r="B1054" s="57">
        <f t="shared" si="106"/>
        <v>0</v>
      </c>
      <c r="C1054" s="158"/>
      <c r="D1054" s="58">
        <f t="shared" si="107"/>
        <v>0</v>
      </c>
      <c r="E1054" s="59">
        <f t="shared" si="105"/>
        <v>0</v>
      </c>
      <c r="F1054" s="58">
        <f t="shared" si="108"/>
        <v>0</v>
      </c>
      <c r="G1054" s="60">
        <f>IF(AND(C1054&lt;&gt;"",SUM(G$32:G1053)&lt;E$23),$E$23/$E$28,0)</f>
        <v>0</v>
      </c>
      <c r="H1054" s="58">
        <f t="shared" si="109"/>
        <v>0</v>
      </c>
      <c r="I1054" s="58">
        <f t="shared" si="111"/>
        <v>0</v>
      </c>
      <c r="J1054" s="92" t="str">
        <f t="shared" si="110"/>
        <v>2107–2108</v>
      </c>
      <c r="K1054" s="92"/>
      <c r="L1054" s="103"/>
      <c r="M1054" s="92"/>
      <c r="N1054" s="101"/>
      <c r="O1054" s="93"/>
      <c r="Q1054" s="61"/>
    </row>
    <row r="1055" spans="1:17" s="55" customFormat="1" ht="20.25" customHeight="1" x14ac:dyDescent="0.2">
      <c r="A1055" s="56">
        <v>75880</v>
      </c>
      <c r="B1055" s="57">
        <f t="shared" si="106"/>
        <v>0</v>
      </c>
      <c r="C1055" s="158"/>
      <c r="D1055" s="58">
        <f t="shared" si="107"/>
        <v>0</v>
      </c>
      <c r="E1055" s="59">
        <f t="shared" si="105"/>
        <v>0</v>
      </c>
      <c r="F1055" s="58">
        <f t="shared" si="108"/>
        <v>0</v>
      </c>
      <c r="G1055" s="60">
        <f>IF(AND(C1055&lt;&gt;"",SUM(G$32:G1054)&lt;E$23),$E$23/$E$28,0)</f>
        <v>0</v>
      </c>
      <c r="H1055" s="58">
        <f t="shared" si="109"/>
        <v>0</v>
      </c>
      <c r="I1055" s="58">
        <f t="shared" si="111"/>
        <v>0</v>
      </c>
      <c r="J1055" s="92" t="str">
        <f t="shared" si="110"/>
        <v>2107–2108</v>
      </c>
      <c r="K1055" s="92"/>
      <c r="L1055" s="103"/>
      <c r="M1055" s="92"/>
      <c r="N1055" s="101"/>
      <c r="O1055" s="93"/>
      <c r="Q1055" s="61"/>
    </row>
    <row r="1056" spans="1:17" s="55" customFormat="1" ht="20.25" customHeight="1" x14ac:dyDescent="0.2">
      <c r="A1056" s="56">
        <v>75911</v>
      </c>
      <c r="B1056" s="57">
        <f t="shared" si="106"/>
        <v>0</v>
      </c>
      <c r="C1056" s="158"/>
      <c r="D1056" s="58">
        <f t="shared" si="107"/>
        <v>0</v>
      </c>
      <c r="E1056" s="59">
        <f t="shared" ref="E1056:E1119" si="112">C1056-D1056</f>
        <v>0</v>
      </c>
      <c r="F1056" s="58">
        <f t="shared" si="108"/>
        <v>0</v>
      </c>
      <c r="G1056" s="60">
        <f>IF(AND(C1056&lt;&gt;"",SUM(G$32:G1055)&lt;E$23),$E$23/$E$28,0)</f>
        <v>0</v>
      </c>
      <c r="H1056" s="58">
        <f t="shared" si="109"/>
        <v>0</v>
      </c>
      <c r="I1056" s="58">
        <f t="shared" si="111"/>
        <v>0</v>
      </c>
      <c r="J1056" s="92" t="str">
        <f t="shared" si="110"/>
        <v>2107–2108</v>
      </c>
      <c r="K1056" s="92"/>
      <c r="L1056" s="103"/>
      <c r="M1056" s="92"/>
      <c r="N1056" s="101"/>
      <c r="O1056" s="93"/>
      <c r="Q1056" s="61"/>
    </row>
    <row r="1057" spans="1:17" s="55" customFormat="1" ht="20.25" customHeight="1" x14ac:dyDescent="0.2">
      <c r="A1057" s="56">
        <v>75941</v>
      </c>
      <c r="B1057" s="57">
        <f t="shared" ref="B1057:B1120" si="113">IF(C1057&gt;0,C1057*-1,C1057)</f>
        <v>0</v>
      </c>
      <c r="C1057" s="158"/>
      <c r="D1057" s="58">
        <f t="shared" ref="D1057:D1120" si="114">IF(C1057="",0,IF($E$14="Beginning",IF(C1056&lt;&gt;"",$F1056*$E$7/12,0),IF(C1056&lt;&gt;"",$F1056*$E$7/12,$E$21*$E$7/12)))</f>
        <v>0</v>
      </c>
      <c r="E1057" s="59">
        <f t="shared" si="112"/>
        <v>0</v>
      </c>
      <c r="F1057" s="58">
        <f t="shared" ref="F1057:F1120" si="115">IF(C1057="",0,IF(C1056="",$E$21-E1057,IF(C1057&lt;&gt;"",F1056-E1057)))</f>
        <v>0</v>
      </c>
      <c r="G1057" s="60">
        <f>IF(AND(C1057&lt;&gt;"",SUM(G$32:G1056)&lt;E$23),$E$23/$E$28,0)</f>
        <v>0</v>
      </c>
      <c r="H1057" s="58">
        <f t="shared" ref="H1057:H1120" si="116">IF(C1057&lt;&gt;"",G1057+H1056,0)</f>
        <v>0</v>
      </c>
      <c r="I1057" s="58">
        <f t="shared" si="111"/>
        <v>0</v>
      </c>
      <c r="J1057" s="92" t="str">
        <f t="shared" ref="J1057:J1120" si="117">IF(OR(MONTH(A1057)=1,MONTH(A1057)=2,MONTH(A1057)=3,MONTH(A1057)=4,MONTH(A1057)=5,MONTH(A1057)=6),YEAR(A1057)-1&amp;"–"&amp;YEAR(A1057),YEAR(A1057)&amp;"–"&amp;YEAR(A1057)+1)</f>
        <v>2107–2108</v>
      </c>
      <c r="K1057" s="92"/>
      <c r="L1057" s="103"/>
      <c r="M1057" s="92"/>
      <c r="N1057" s="101"/>
      <c r="O1057" s="93"/>
      <c r="Q1057" s="61"/>
    </row>
    <row r="1058" spans="1:17" s="55" customFormat="1" ht="20.25" customHeight="1" x14ac:dyDescent="0.2">
      <c r="A1058" s="56">
        <v>75972</v>
      </c>
      <c r="B1058" s="57">
        <f t="shared" si="113"/>
        <v>0</v>
      </c>
      <c r="C1058" s="158"/>
      <c r="D1058" s="58">
        <f t="shared" si="114"/>
        <v>0</v>
      </c>
      <c r="E1058" s="59">
        <f t="shared" si="112"/>
        <v>0</v>
      </c>
      <c r="F1058" s="58">
        <f t="shared" si="115"/>
        <v>0</v>
      </c>
      <c r="G1058" s="60">
        <f>IF(AND(C1058&lt;&gt;"",SUM(G$32:G1057)&lt;E$23),$E$23/$E$28,0)</f>
        <v>0</v>
      </c>
      <c r="H1058" s="58">
        <f t="shared" si="116"/>
        <v>0</v>
      </c>
      <c r="I1058" s="58">
        <f t="shared" si="111"/>
        <v>0</v>
      </c>
      <c r="J1058" s="92" t="str">
        <f t="shared" si="117"/>
        <v>2107–2108</v>
      </c>
      <c r="K1058" s="92"/>
      <c r="L1058" s="103"/>
      <c r="M1058" s="92"/>
      <c r="N1058" s="101"/>
      <c r="O1058" s="93"/>
      <c r="Q1058" s="61"/>
    </row>
    <row r="1059" spans="1:17" s="55" customFormat="1" ht="20.25" customHeight="1" x14ac:dyDescent="0.2">
      <c r="A1059" s="56">
        <v>76003</v>
      </c>
      <c r="B1059" s="57">
        <f t="shared" si="113"/>
        <v>0</v>
      </c>
      <c r="C1059" s="158"/>
      <c r="D1059" s="58">
        <f t="shared" si="114"/>
        <v>0</v>
      </c>
      <c r="E1059" s="59">
        <f t="shared" si="112"/>
        <v>0</v>
      </c>
      <c r="F1059" s="58">
        <f t="shared" si="115"/>
        <v>0</v>
      </c>
      <c r="G1059" s="60">
        <f>IF(AND(C1059&lt;&gt;"",SUM(G$32:G1058)&lt;E$23),$E$23/$E$28,0)</f>
        <v>0</v>
      </c>
      <c r="H1059" s="58">
        <f t="shared" si="116"/>
        <v>0</v>
      </c>
      <c r="I1059" s="58">
        <f t="shared" ref="I1059:I1122" si="118">IF(C1059&lt;&gt;"",$E$23-H1059,0)</f>
        <v>0</v>
      </c>
      <c r="J1059" s="92" t="str">
        <f t="shared" si="117"/>
        <v>2107–2108</v>
      </c>
      <c r="K1059" s="92"/>
      <c r="L1059" s="103"/>
      <c r="M1059" s="92"/>
      <c r="N1059" s="101"/>
      <c r="O1059" s="93"/>
      <c r="Q1059" s="61"/>
    </row>
    <row r="1060" spans="1:17" s="55" customFormat="1" ht="20.25" customHeight="1" x14ac:dyDescent="0.2">
      <c r="A1060" s="56">
        <v>76032</v>
      </c>
      <c r="B1060" s="57">
        <f t="shared" si="113"/>
        <v>0</v>
      </c>
      <c r="C1060" s="158"/>
      <c r="D1060" s="58">
        <f t="shared" si="114"/>
        <v>0</v>
      </c>
      <c r="E1060" s="59">
        <f t="shared" si="112"/>
        <v>0</v>
      </c>
      <c r="F1060" s="58">
        <f t="shared" si="115"/>
        <v>0</v>
      </c>
      <c r="G1060" s="60">
        <f>IF(AND(C1060&lt;&gt;"",SUM(G$32:G1059)&lt;E$23),$E$23/$E$28,0)</f>
        <v>0</v>
      </c>
      <c r="H1060" s="58">
        <f t="shared" si="116"/>
        <v>0</v>
      </c>
      <c r="I1060" s="58">
        <f t="shared" si="118"/>
        <v>0</v>
      </c>
      <c r="J1060" s="92" t="str">
        <f t="shared" si="117"/>
        <v>2107–2108</v>
      </c>
      <c r="K1060" s="92"/>
      <c r="L1060" s="103"/>
      <c r="M1060" s="92"/>
      <c r="N1060" s="101"/>
      <c r="O1060" s="93"/>
      <c r="Q1060" s="61"/>
    </row>
    <row r="1061" spans="1:17" s="55" customFormat="1" ht="20.25" customHeight="1" x14ac:dyDescent="0.2">
      <c r="A1061" s="56">
        <v>76063</v>
      </c>
      <c r="B1061" s="57">
        <f t="shared" si="113"/>
        <v>0</v>
      </c>
      <c r="C1061" s="158"/>
      <c r="D1061" s="58">
        <f t="shared" si="114"/>
        <v>0</v>
      </c>
      <c r="E1061" s="59">
        <f t="shared" si="112"/>
        <v>0</v>
      </c>
      <c r="F1061" s="58">
        <f t="shared" si="115"/>
        <v>0</v>
      </c>
      <c r="G1061" s="60">
        <f>IF(AND(C1061&lt;&gt;"",SUM(G$32:G1060)&lt;E$23),$E$23/$E$28,0)</f>
        <v>0</v>
      </c>
      <c r="H1061" s="58">
        <f t="shared" si="116"/>
        <v>0</v>
      </c>
      <c r="I1061" s="58">
        <f t="shared" si="118"/>
        <v>0</v>
      </c>
      <c r="J1061" s="92" t="str">
        <f t="shared" si="117"/>
        <v>2107–2108</v>
      </c>
      <c r="K1061" s="92"/>
      <c r="L1061" s="103"/>
      <c r="M1061" s="92"/>
      <c r="N1061" s="101"/>
      <c r="O1061" s="93"/>
      <c r="Q1061" s="61"/>
    </row>
    <row r="1062" spans="1:17" s="55" customFormat="1" ht="20.25" customHeight="1" x14ac:dyDescent="0.2">
      <c r="A1062" s="56">
        <v>76093</v>
      </c>
      <c r="B1062" s="57">
        <f t="shared" si="113"/>
        <v>0</v>
      </c>
      <c r="C1062" s="158"/>
      <c r="D1062" s="58">
        <f t="shared" si="114"/>
        <v>0</v>
      </c>
      <c r="E1062" s="59">
        <f t="shared" si="112"/>
        <v>0</v>
      </c>
      <c r="F1062" s="58">
        <f t="shared" si="115"/>
        <v>0</v>
      </c>
      <c r="G1062" s="60">
        <f>IF(AND(C1062&lt;&gt;"",SUM(G$32:G1061)&lt;E$23),$E$23/$E$28,0)</f>
        <v>0</v>
      </c>
      <c r="H1062" s="58">
        <f t="shared" si="116"/>
        <v>0</v>
      </c>
      <c r="I1062" s="58">
        <f t="shared" si="118"/>
        <v>0</v>
      </c>
      <c r="J1062" s="92" t="str">
        <f t="shared" si="117"/>
        <v>2107–2108</v>
      </c>
      <c r="K1062" s="92"/>
      <c r="L1062" s="103"/>
      <c r="M1062" s="92"/>
      <c r="N1062" s="101"/>
      <c r="O1062" s="93"/>
      <c r="Q1062" s="61"/>
    </row>
    <row r="1063" spans="1:17" s="55" customFormat="1" ht="20.25" customHeight="1" x14ac:dyDescent="0.2">
      <c r="A1063" s="56">
        <v>76124</v>
      </c>
      <c r="B1063" s="57">
        <f t="shared" si="113"/>
        <v>0</v>
      </c>
      <c r="C1063" s="158"/>
      <c r="D1063" s="58">
        <f t="shared" si="114"/>
        <v>0</v>
      </c>
      <c r="E1063" s="59">
        <f t="shared" si="112"/>
        <v>0</v>
      </c>
      <c r="F1063" s="58">
        <f t="shared" si="115"/>
        <v>0</v>
      </c>
      <c r="G1063" s="60">
        <f>IF(AND(C1063&lt;&gt;"",SUM(G$32:G1062)&lt;E$23),$E$23/$E$28,0)</f>
        <v>0</v>
      </c>
      <c r="H1063" s="58">
        <f t="shared" si="116"/>
        <v>0</v>
      </c>
      <c r="I1063" s="58">
        <f t="shared" si="118"/>
        <v>0</v>
      </c>
      <c r="J1063" s="92" t="str">
        <f t="shared" si="117"/>
        <v>2107–2108</v>
      </c>
      <c r="K1063" s="92"/>
      <c r="L1063" s="103"/>
      <c r="M1063" s="92"/>
      <c r="N1063" s="101"/>
      <c r="O1063" s="93"/>
      <c r="Q1063" s="61"/>
    </row>
    <row r="1064" spans="1:17" s="55" customFormat="1" ht="20.25" customHeight="1" x14ac:dyDescent="0.2">
      <c r="A1064" s="56">
        <v>76154</v>
      </c>
      <c r="B1064" s="57">
        <f t="shared" si="113"/>
        <v>0</v>
      </c>
      <c r="C1064" s="158"/>
      <c r="D1064" s="58">
        <f t="shared" si="114"/>
        <v>0</v>
      </c>
      <c r="E1064" s="59">
        <f t="shared" si="112"/>
        <v>0</v>
      </c>
      <c r="F1064" s="58">
        <f t="shared" si="115"/>
        <v>0</v>
      </c>
      <c r="G1064" s="60">
        <f>IF(AND(C1064&lt;&gt;"",SUM(G$32:G1063)&lt;E$23),$E$23/$E$28,0)</f>
        <v>0</v>
      </c>
      <c r="H1064" s="58">
        <f t="shared" si="116"/>
        <v>0</v>
      </c>
      <c r="I1064" s="58">
        <f t="shared" si="118"/>
        <v>0</v>
      </c>
      <c r="J1064" s="92" t="str">
        <f t="shared" si="117"/>
        <v>2108–2109</v>
      </c>
      <c r="K1064" s="92"/>
      <c r="L1064" s="103"/>
      <c r="M1064" s="92"/>
      <c r="N1064" s="101"/>
      <c r="O1064" s="93"/>
      <c r="Q1064" s="61"/>
    </row>
    <row r="1065" spans="1:17" s="55" customFormat="1" ht="20.25" customHeight="1" x14ac:dyDescent="0.2">
      <c r="A1065" s="56">
        <v>76185</v>
      </c>
      <c r="B1065" s="57">
        <f t="shared" si="113"/>
        <v>0</v>
      </c>
      <c r="C1065" s="158"/>
      <c r="D1065" s="58">
        <f t="shared" si="114"/>
        <v>0</v>
      </c>
      <c r="E1065" s="59">
        <f t="shared" si="112"/>
        <v>0</v>
      </c>
      <c r="F1065" s="58">
        <f t="shared" si="115"/>
        <v>0</v>
      </c>
      <c r="G1065" s="60">
        <f>IF(AND(C1065&lt;&gt;"",SUM(G$32:G1064)&lt;E$23),$E$23/$E$28,0)</f>
        <v>0</v>
      </c>
      <c r="H1065" s="58">
        <f t="shared" si="116"/>
        <v>0</v>
      </c>
      <c r="I1065" s="58">
        <f t="shared" si="118"/>
        <v>0</v>
      </c>
      <c r="J1065" s="92" t="str">
        <f t="shared" si="117"/>
        <v>2108–2109</v>
      </c>
      <c r="K1065" s="92"/>
      <c r="L1065" s="103"/>
      <c r="M1065" s="92"/>
      <c r="N1065" s="101"/>
      <c r="O1065" s="93"/>
      <c r="Q1065" s="61"/>
    </row>
    <row r="1066" spans="1:17" s="55" customFormat="1" ht="20.25" customHeight="1" x14ac:dyDescent="0.2">
      <c r="A1066" s="56">
        <v>76216</v>
      </c>
      <c r="B1066" s="57">
        <f t="shared" si="113"/>
        <v>0</v>
      </c>
      <c r="C1066" s="158"/>
      <c r="D1066" s="58">
        <f t="shared" si="114"/>
        <v>0</v>
      </c>
      <c r="E1066" s="59">
        <f t="shared" si="112"/>
        <v>0</v>
      </c>
      <c r="F1066" s="58">
        <f t="shared" si="115"/>
        <v>0</v>
      </c>
      <c r="G1066" s="60">
        <f>IF(AND(C1066&lt;&gt;"",SUM(G$32:G1065)&lt;E$23),$E$23/$E$28,0)</f>
        <v>0</v>
      </c>
      <c r="H1066" s="58">
        <f t="shared" si="116"/>
        <v>0</v>
      </c>
      <c r="I1066" s="58">
        <f t="shared" si="118"/>
        <v>0</v>
      </c>
      <c r="J1066" s="92" t="str">
        <f t="shared" si="117"/>
        <v>2108–2109</v>
      </c>
      <c r="K1066" s="92"/>
      <c r="L1066" s="103"/>
      <c r="M1066" s="92"/>
      <c r="N1066" s="101"/>
      <c r="O1066" s="93"/>
      <c r="Q1066" s="61"/>
    </row>
    <row r="1067" spans="1:17" s="55" customFormat="1" ht="20.25" customHeight="1" x14ac:dyDescent="0.2">
      <c r="A1067" s="56">
        <v>76246</v>
      </c>
      <c r="B1067" s="57">
        <f t="shared" si="113"/>
        <v>0</v>
      </c>
      <c r="C1067" s="158"/>
      <c r="D1067" s="58">
        <f t="shared" si="114"/>
        <v>0</v>
      </c>
      <c r="E1067" s="59">
        <f t="shared" si="112"/>
        <v>0</v>
      </c>
      <c r="F1067" s="58">
        <f t="shared" si="115"/>
        <v>0</v>
      </c>
      <c r="G1067" s="60">
        <f>IF(AND(C1067&lt;&gt;"",SUM(G$32:G1066)&lt;E$23),$E$23/$E$28,0)</f>
        <v>0</v>
      </c>
      <c r="H1067" s="58">
        <f t="shared" si="116"/>
        <v>0</v>
      </c>
      <c r="I1067" s="58">
        <f t="shared" si="118"/>
        <v>0</v>
      </c>
      <c r="J1067" s="92" t="str">
        <f t="shared" si="117"/>
        <v>2108–2109</v>
      </c>
      <c r="K1067" s="92"/>
      <c r="L1067" s="103"/>
      <c r="M1067" s="92"/>
      <c r="N1067" s="101"/>
      <c r="O1067" s="93"/>
      <c r="Q1067" s="61"/>
    </row>
    <row r="1068" spans="1:17" s="55" customFormat="1" ht="20.25" customHeight="1" x14ac:dyDescent="0.2">
      <c r="A1068" s="56">
        <v>76277</v>
      </c>
      <c r="B1068" s="57">
        <f t="shared" si="113"/>
        <v>0</v>
      </c>
      <c r="C1068" s="158"/>
      <c r="D1068" s="58">
        <f t="shared" si="114"/>
        <v>0</v>
      </c>
      <c r="E1068" s="59">
        <f t="shared" si="112"/>
        <v>0</v>
      </c>
      <c r="F1068" s="58">
        <f t="shared" si="115"/>
        <v>0</v>
      </c>
      <c r="G1068" s="60">
        <f>IF(AND(C1068&lt;&gt;"",SUM(G$32:G1067)&lt;E$23),$E$23/$E$28,0)</f>
        <v>0</v>
      </c>
      <c r="H1068" s="58">
        <f t="shared" si="116"/>
        <v>0</v>
      </c>
      <c r="I1068" s="58">
        <f t="shared" si="118"/>
        <v>0</v>
      </c>
      <c r="J1068" s="92" t="str">
        <f t="shared" si="117"/>
        <v>2108–2109</v>
      </c>
      <c r="K1068" s="92"/>
      <c r="L1068" s="103"/>
      <c r="M1068" s="92"/>
      <c r="N1068" s="101"/>
      <c r="O1068" s="93"/>
      <c r="Q1068" s="61"/>
    </row>
    <row r="1069" spans="1:17" s="55" customFormat="1" ht="20.25" customHeight="1" x14ac:dyDescent="0.2">
      <c r="A1069" s="56">
        <v>76307</v>
      </c>
      <c r="B1069" s="57">
        <f t="shared" si="113"/>
        <v>0</v>
      </c>
      <c r="C1069" s="158"/>
      <c r="D1069" s="58">
        <f t="shared" si="114"/>
        <v>0</v>
      </c>
      <c r="E1069" s="59">
        <f t="shared" si="112"/>
        <v>0</v>
      </c>
      <c r="F1069" s="58">
        <f t="shared" si="115"/>
        <v>0</v>
      </c>
      <c r="G1069" s="60">
        <f>IF(AND(C1069&lt;&gt;"",SUM(G$32:G1068)&lt;E$23),$E$23/$E$28,0)</f>
        <v>0</v>
      </c>
      <c r="H1069" s="58">
        <f t="shared" si="116"/>
        <v>0</v>
      </c>
      <c r="I1069" s="58">
        <f t="shared" si="118"/>
        <v>0</v>
      </c>
      <c r="J1069" s="92" t="str">
        <f t="shared" si="117"/>
        <v>2108–2109</v>
      </c>
      <c r="K1069" s="92"/>
      <c r="L1069" s="103"/>
      <c r="M1069" s="92"/>
      <c r="N1069" s="101"/>
      <c r="O1069" s="93"/>
      <c r="Q1069" s="61"/>
    </row>
    <row r="1070" spans="1:17" s="55" customFormat="1" ht="20.25" customHeight="1" x14ac:dyDescent="0.2">
      <c r="A1070" s="56">
        <v>76338</v>
      </c>
      <c r="B1070" s="57">
        <f t="shared" si="113"/>
        <v>0</v>
      </c>
      <c r="C1070" s="158"/>
      <c r="D1070" s="58">
        <f t="shared" si="114"/>
        <v>0</v>
      </c>
      <c r="E1070" s="59">
        <f t="shared" si="112"/>
        <v>0</v>
      </c>
      <c r="F1070" s="58">
        <f t="shared" si="115"/>
        <v>0</v>
      </c>
      <c r="G1070" s="60">
        <f>IF(AND(C1070&lt;&gt;"",SUM(G$32:G1069)&lt;E$23),$E$23/$E$28,0)</f>
        <v>0</v>
      </c>
      <c r="H1070" s="58">
        <f t="shared" si="116"/>
        <v>0</v>
      </c>
      <c r="I1070" s="58">
        <f t="shared" si="118"/>
        <v>0</v>
      </c>
      <c r="J1070" s="92" t="str">
        <f t="shared" si="117"/>
        <v>2108–2109</v>
      </c>
      <c r="K1070" s="92"/>
      <c r="L1070" s="103"/>
      <c r="M1070" s="92"/>
      <c r="N1070" s="101"/>
      <c r="O1070" s="93"/>
      <c r="Q1070" s="61"/>
    </row>
    <row r="1071" spans="1:17" s="55" customFormat="1" ht="20.25" customHeight="1" x14ac:dyDescent="0.2">
      <c r="A1071" s="56">
        <v>76369</v>
      </c>
      <c r="B1071" s="57">
        <f t="shared" si="113"/>
        <v>0</v>
      </c>
      <c r="C1071" s="158"/>
      <c r="D1071" s="58">
        <f t="shared" si="114"/>
        <v>0</v>
      </c>
      <c r="E1071" s="59">
        <f t="shared" si="112"/>
        <v>0</v>
      </c>
      <c r="F1071" s="58">
        <f t="shared" si="115"/>
        <v>0</v>
      </c>
      <c r="G1071" s="60">
        <f>IF(AND(C1071&lt;&gt;"",SUM(G$32:G1070)&lt;E$23),$E$23/$E$28,0)</f>
        <v>0</v>
      </c>
      <c r="H1071" s="58">
        <f t="shared" si="116"/>
        <v>0</v>
      </c>
      <c r="I1071" s="58">
        <f t="shared" si="118"/>
        <v>0</v>
      </c>
      <c r="J1071" s="92" t="str">
        <f t="shared" si="117"/>
        <v>2108–2109</v>
      </c>
      <c r="K1071" s="92"/>
      <c r="L1071" s="103"/>
      <c r="M1071" s="92"/>
      <c r="N1071" s="101"/>
      <c r="O1071" s="93"/>
      <c r="Q1071" s="61"/>
    </row>
    <row r="1072" spans="1:17" s="55" customFormat="1" ht="20.25" customHeight="1" x14ac:dyDescent="0.2">
      <c r="A1072" s="56">
        <v>76397</v>
      </c>
      <c r="B1072" s="57">
        <f t="shared" si="113"/>
        <v>0</v>
      </c>
      <c r="C1072" s="158"/>
      <c r="D1072" s="58">
        <f t="shared" si="114"/>
        <v>0</v>
      </c>
      <c r="E1072" s="59">
        <f t="shared" si="112"/>
        <v>0</v>
      </c>
      <c r="F1072" s="58">
        <f t="shared" si="115"/>
        <v>0</v>
      </c>
      <c r="G1072" s="60">
        <f>IF(AND(C1072&lt;&gt;"",SUM(G$32:G1071)&lt;E$23),$E$23/$E$28,0)</f>
        <v>0</v>
      </c>
      <c r="H1072" s="58">
        <f t="shared" si="116"/>
        <v>0</v>
      </c>
      <c r="I1072" s="58">
        <f t="shared" si="118"/>
        <v>0</v>
      </c>
      <c r="J1072" s="92" t="str">
        <f t="shared" si="117"/>
        <v>2108–2109</v>
      </c>
      <c r="K1072" s="92"/>
      <c r="L1072" s="103"/>
      <c r="M1072" s="92"/>
      <c r="N1072" s="101"/>
      <c r="O1072" s="93"/>
      <c r="Q1072" s="61"/>
    </row>
    <row r="1073" spans="1:17" s="55" customFormat="1" ht="20.25" customHeight="1" x14ac:dyDescent="0.2">
      <c r="A1073" s="56">
        <v>76428</v>
      </c>
      <c r="B1073" s="57">
        <f t="shared" si="113"/>
        <v>0</v>
      </c>
      <c r="C1073" s="158"/>
      <c r="D1073" s="58">
        <f t="shared" si="114"/>
        <v>0</v>
      </c>
      <c r="E1073" s="59">
        <f t="shared" si="112"/>
        <v>0</v>
      </c>
      <c r="F1073" s="58">
        <f t="shared" si="115"/>
        <v>0</v>
      </c>
      <c r="G1073" s="60">
        <f>IF(AND(C1073&lt;&gt;"",SUM(G$32:G1072)&lt;E$23),$E$23/$E$28,0)</f>
        <v>0</v>
      </c>
      <c r="H1073" s="58">
        <f t="shared" si="116"/>
        <v>0</v>
      </c>
      <c r="I1073" s="58">
        <f t="shared" si="118"/>
        <v>0</v>
      </c>
      <c r="J1073" s="92" t="str">
        <f t="shared" si="117"/>
        <v>2108–2109</v>
      </c>
      <c r="K1073" s="92"/>
      <c r="L1073" s="103"/>
      <c r="M1073" s="92"/>
      <c r="N1073" s="101"/>
      <c r="O1073" s="93"/>
      <c r="Q1073" s="61"/>
    </row>
    <row r="1074" spans="1:17" s="55" customFormat="1" ht="20.25" customHeight="1" x14ac:dyDescent="0.2">
      <c r="A1074" s="56">
        <v>76458</v>
      </c>
      <c r="B1074" s="57">
        <f t="shared" si="113"/>
        <v>0</v>
      </c>
      <c r="C1074" s="158"/>
      <c r="D1074" s="58">
        <f t="shared" si="114"/>
        <v>0</v>
      </c>
      <c r="E1074" s="59">
        <f t="shared" si="112"/>
        <v>0</v>
      </c>
      <c r="F1074" s="58">
        <f t="shared" si="115"/>
        <v>0</v>
      </c>
      <c r="G1074" s="60">
        <f>IF(AND(C1074&lt;&gt;"",SUM(G$32:G1073)&lt;E$23),$E$23/$E$28,0)</f>
        <v>0</v>
      </c>
      <c r="H1074" s="58">
        <f t="shared" si="116"/>
        <v>0</v>
      </c>
      <c r="I1074" s="58">
        <f t="shared" si="118"/>
        <v>0</v>
      </c>
      <c r="J1074" s="92" t="str">
        <f t="shared" si="117"/>
        <v>2108–2109</v>
      </c>
      <c r="K1074" s="92"/>
      <c r="L1074" s="103"/>
      <c r="M1074" s="92"/>
      <c r="N1074" s="101"/>
      <c r="O1074" s="93"/>
      <c r="Q1074" s="61"/>
    </row>
    <row r="1075" spans="1:17" s="55" customFormat="1" ht="20.25" customHeight="1" x14ac:dyDescent="0.2">
      <c r="A1075" s="56">
        <v>76489</v>
      </c>
      <c r="B1075" s="57">
        <f t="shared" si="113"/>
        <v>0</v>
      </c>
      <c r="C1075" s="158"/>
      <c r="D1075" s="58">
        <f t="shared" si="114"/>
        <v>0</v>
      </c>
      <c r="E1075" s="59">
        <f t="shared" si="112"/>
        <v>0</v>
      </c>
      <c r="F1075" s="58">
        <f t="shared" si="115"/>
        <v>0</v>
      </c>
      <c r="G1075" s="60">
        <f>IF(AND(C1075&lt;&gt;"",SUM(G$32:G1074)&lt;E$23),$E$23/$E$28,0)</f>
        <v>0</v>
      </c>
      <c r="H1075" s="58">
        <f t="shared" si="116"/>
        <v>0</v>
      </c>
      <c r="I1075" s="58">
        <f t="shared" si="118"/>
        <v>0</v>
      </c>
      <c r="J1075" s="92" t="str">
        <f t="shared" si="117"/>
        <v>2108–2109</v>
      </c>
      <c r="K1075" s="92"/>
      <c r="L1075" s="103"/>
      <c r="M1075" s="92"/>
      <c r="N1075" s="101"/>
      <c r="O1075" s="93"/>
      <c r="Q1075" s="61"/>
    </row>
    <row r="1076" spans="1:17" s="55" customFormat="1" ht="20.25" customHeight="1" x14ac:dyDescent="0.2">
      <c r="A1076" s="56">
        <v>76519</v>
      </c>
      <c r="B1076" s="57">
        <f t="shared" si="113"/>
        <v>0</v>
      </c>
      <c r="C1076" s="158"/>
      <c r="D1076" s="58">
        <f t="shared" si="114"/>
        <v>0</v>
      </c>
      <c r="E1076" s="59">
        <f t="shared" si="112"/>
        <v>0</v>
      </c>
      <c r="F1076" s="58">
        <f t="shared" si="115"/>
        <v>0</v>
      </c>
      <c r="G1076" s="60">
        <f>IF(AND(C1076&lt;&gt;"",SUM(G$32:G1075)&lt;E$23),$E$23/$E$28,0)</f>
        <v>0</v>
      </c>
      <c r="H1076" s="58">
        <f t="shared" si="116"/>
        <v>0</v>
      </c>
      <c r="I1076" s="58">
        <f t="shared" si="118"/>
        <v>0</v>
      </c>
      <c r="J1076" s="92" t="str">
        <f t="shared" si="117"/>
        <v>2109–2110</v>
      </c>
      <c r="K1076" s="92"/>
      <c r="L1076" s="103"/>
      <c r="M1076" s="92"/>
      <c r="N1076" s="101"/>
      <c r="O1076" s="93"/>
      <c r="Q1076" s="61"/>
    </row>
    <row r="1077" spans="1:17" s="55" customFormat="1" ht="20.25" customHeight="1" x14ac:dyDescent="0.2">
      <c r="A1077" s="56">
        <v>76550</v>
      </c>
      <c r="B1077" s="57">
        <f t="shared" si="113"/>
        <v>0</v>
      </c>
      <c r="C1077" s="158"/>
      <c r="D1077" s="58">
        <f t="shared" si="114"/>
        <v>0</v>
      </c>
      <c r="E1077" s="59">
        <f t="shared" si="112"/>
        <v>0</v>
      </c>
      <c r="F1077" s="58">
        <f t="shared" si="115"/>
        <v>0</v>
      </c>
      <c r="G1077" s="60">
        <f>IF(AND(C1077&lt;&gt;"",SUM(G$32:G1076)&lt;E$23),$E$23/$E$28,0)</f>
        <v>0</v>
      </c>
      <c r="H1077" s="58">
        <f t="shared" si="116"/>
        <v>0</v>
      </c>
      <c r="I1077" s="58">
        <f t="shared" si="118"/>
        <v>0</v>
      </c>
      <c r="J1077" s="92" t="str">
        <f t="shared" si="117"/>
        <v>2109–2110</v>
      </c>
      <c r="K1077" s="92"/>
      <c r="L1077" s="103"/>
      <c r="M1077" s="92"/>
      <c r="N1077" s="101"/>
      <c r="O1077" s="93"/>
      <c r="Q1077" s="61"/>
    </row>
    <row r="1078" spans="1:17" s="55" customFormat="1" ht="20.25" customHeight="1" x14ac:dyDescent="0.2">
      <c r="A1078" s="56">
        <v>76581</v>
      </c>
      <c r="B1078" s="57">
        <f t="shared" si="113"/>
        <v>0</v>
      </c>
      <c r="C1078" s="158"/>
      <c r="D1078" s="58">
        <f t="shared" si="114"/>
        <v>0</v>
      </c>
      <c r="E1078" s="59">
        <f t="shared" si="112"/>
        <v>0</v>
      </c>
      <c r="F1078" s="58">
        <f t="shared" si="115"/>
        <v>0</v>
      </c>
      <c r="G1078" s="60">
        <f>IF(AND(C1078&lt;&gt;"",SUM(G$32:G1077)&lt;E$23),$E$23/$E$28,0)</f>
        <v>0</v>
      </c>
      <c r="H1078" s="58">
        <f t="shared" si="116"/>
        <v>0</v>
      </c>
      <c r="I1078" s="58">
        <f t="shared" si="118"/>
        <v>0</v>
      </c>
      <c r="J1078" s="92" t="str">
        <f t="shared" si="117"/>
        <v>2109–2110</v>
      </c>
      <c r="K1078" s="92"/>
      <c r="L1078" s="103"/>
      <c r="M1078" s="92"/>
      <c r="N1078" s="101"/>
      <c r="O1078" s="93"/>
      <c r="Q1078" s="61"/>
    </row>
    <row r="1079" spans="1:17" s="55" customFormat="1" ht="20.25" customHeight="1" x14ac:dyDescent="0.2">
      <c r="A1079" s="56">
        <v>76611</v>
      </c>
      <c r="B1079" s="57">
        <f t="shared" si="113"/>
        <v>0</v>
      </c>
      <c r="C1079" s="158"/>
      <c r="D1079" s="58">
        <f t="shared" si="114"/>
        <v>0</v>
      </c>
      <c r="E1079" s="59">
        <f t="shared" si="112"/>
        <v>0</v>
      </c>
      <c r="F1079" s="58">
        <f t="shared" si="115"/>
        <v>0</v>
      </c>
      <c r="G1079" s="60">
        <f>IF(AND(C1079&lt;&gt;"",SUM(G$32:G1078)&lt;E$23),$E$23/$E$28,0)</f>
        <v>0</v>
      </c>
      <c r="H1079" s="58">
        <f t="shared" si="116"/>
        <v>0</v>
      </c>
      <c r="I1079" s="58">
        <f t="shared" si="118"/>
        <v>0</v>
      </c>
      <c r="J1079" s="92" t="str">
        <f t="shared" si="117"/>
        <v>2109–2110</v>
      </c>
      <c r="K1079" s="92"/>
      <c r="L1079" s="103"/>
      <c r="M1079" s="92"/>
      <c r="N1079" s="101"/>
      <c r="O1079" s="93"/>
      <c r="Q1079" s="61"/>
    </row>
    <row r="1080" spans="1:17" s="55" customFormat="1" ht="20.25" customHeight="1" x14ac:dyDescent="0.2">
      <c r="A1080" s="56">
        <v>76642</v>
      </c>
      <c r="B1080" s="57">
        <f t="shared" si="113"/>
        <v>0</v>
      </c>
      <c r="C1080" s="158"/>
      <c r="D1080" s="58">
        <f t="shared" si="114"/>
        <v>0</v>
      </c>
      <c r="E1080" s="59">
        <f t="shared" si="112"/>
        <v>0</v>
      </c>
      <c r="F1080" s="58">
        <f t="shared" si="115"/>
        <v>0</v>
      </c>
      <c r="G1080" s="60">
        <f>IF(AND(C1080&lt;&gt;"",SUM(G$32:G1079)&lt;E$23),$E$23/$E$28,0)</f>
        <v>0</v>
      </c>
      <c r="H1080" s="58">
        <f t="shared" si="116"/>
        <v>0</v>
      </c>
      <c r="I1080" s="58">
        <f t="shared" si="118"/>
        <v>0</v>
      </c>
      <c r="J1080" s="92" t="str">
        <f t="shared" si="117"/>
        <v>2109–2110</v>
      </c>
      <c r="K1080" s="92"/>
      <c r="L1080" s="103"/>
      <c r="M1080" s="92"/>
      <c r="N1080" s="101"/>
      <c r="O1080" s="93"/>
      <c r="Q1080" s="61"/>
    </row>
    <row r="1081" spans="1:17" s="55" customFormat="1" ht="20.25" customHeight="1" x14ac:dyDescent="0.2">
      <c r="A1081" s="56">
        <v>76672</v>
      </c>
      <c r="B1081" s="57">
        <f t="shared" si="113"/>
        <v>0</v>
      </c>
      <c r="C1081" s="158"/>
      <c r="D1081" s="58">
        <f t="shared" si="114"/>
        <v>0</v>
      </c>
      <c r="E1081" s="59">
        <f t="shared" si="112"/>
        <v>0</v>
      </c>
      <c r="F1081" s="58">
        <f t="shared" si="115"/>
        <v>0</v>
      </c>
      <c r="G1081" s="60">
        <f>IF(AND(C1081&lt;&gt;"",SUM(G$32:G1080)&lt;E$23),$E$23/$E$28,0)</f>
        <v>0</v>
      </c>
      <c r="H1081" s="58">
        <f t="shared" si="116"/>
        <v>0</v>
      </c>
      <c r="I1081" s="58">
        <f t="shared" si="118"/>
        <v>0</v>
      </c>
      <c r="J1081" s="92" t="str">
        <f t="shared" si="117"/>
        <v>2109–2110</v>
      </c>
      <c r="K1081" s="92"/>
      <c r="L1081" s="103"/>
      <c r="M1081" s="92"/>
      <c r="N1081" s="101"/>
      <c r="O1081" s="93"/>
      <c r="Q1081" s="61"/>
    </row>
    <row r="1082" spans="1:17" s="55" customFormat="1" ht="20.25" customHeight="1" x14ac:dyDescent="0.2">
      <c r="A1082" s="56">
        <v>76703</v>
      </c>
      <c r="B1082" s="57">
        <f t="shared" si="113"/>
        <v>0</v>
      </c>
      <c r="C1082" s="158"/>
      <c r="D1082" s="58">
        <f t="shared" si="114"/>
        <v>0</v>
      </c>
      <c r="E1082" s="59">
        <f t="shared" si="112"/>
        <v>0</v>
      </c>
      <c r="F1082" s="58">
        <f t="shared" si="115"/>
        <v>0</v>
      </c>
      <c r="G1082" s="60">
        <f>IF(AND(C1082&lt;&gt;"",SUM(G$32:G1081)&lt;E$23),$E$23/$E$28,0)</f>
        <v>0</v>
      </c>
      <c r="H1082" s="58">
        <f t="shared" si="116"/>
        <v>0</v>
      </c>
      <c r="I1082" s="58">
        <f t="shared" si="118"/>
        <v>0</v>
      </c>
      <c r="J1082" s="92" t="str">
        <f t="shared" si="117"/>
        <v>2109–2110</v>
      </c>
      <c r="K1082" s="92"/>
      <c r="L1082" s="103"/>
      <c r="M1082" s="92"/>
      <c r="N1082" s="101"/>
      <c r="O1082" s="93"/>
      <c r="Q1082" s="61"/>
    </row>
    <row r="1083" spans="1:17" s="55" customFormat="1" ht="20.25" customHeight="1" x14ac:dyDescent="0.2">
      <c r="A1083" s="56">
        <v>76734</v>
      </c>
      <c r="B1083" s="57">
        <f t="shared" si="113"/>
        <v>0</v>
      </c>
      <c r="C1083" s="158"/>
      <c r="D1083" s="58">
        <f t="shared" si="114"/>
        <v>0</v>
      </c>
      <c r="E1083" s="59">
        <f t="shared" si="112"/>
        <v>0</v>
      </c>
      <c r="F1083" s="58">
        <f t="shared" si="115"/>
        <v>0</v>
      </c>
      <c r="G1083" s="60">
        <f>IF(AND(C1083&lt;&gt;"",SUM(G$32:G1082)&lt;E$23),$E$23/$E$28,0)</f>
        <v>0</v>
      </c>
      <c r="H1083" s="58">
        <f t="shared" si="116"/>
        <v>0</v>
      </c>
      <c r="I1083" s="58">
        <f t="shared" si="118"/>
        <v>0</v>
      </c>
      <c r="J1083" s="92" t="str">
        <f t="shared" si="117"/>
        <v>2109–2110</v>
      </c>
      <c r="K1083" s="92"/>
      <c r="L1083" s="103"/>
      <c r="M1083" s="92"/>
      <c r="N1083" s="101"/>
      <c r="O1083" s="93"/>
      <c r="Q1083" s="61"/>
    </row>
    <row r="1084" spans="1:17" s="55" customFormat="1" ht="20.25" customHeight="1" x14ac:dyDescent="0.2">
      <c r="A1084" s="56">
        <v>76762</v>
      </c>
      <c r="B1084" s="57">
        <f t="shared" si="113"/>
        <v>0</v>
      </c>
      <c r="C1084" s="158"/>
      <c r="D1084" s="58">
        <f t="shared" si="114"/>
        <v>0</v>
      </c>
      <c r="E1084" s="59">
        <f t="shared" si="112"/>
        <v>0</v>
      </c>
      <c r="F1084" s="58">
        <f t="shared" si="115"/>
        <v>0</v>
      </c>
      <c r="G1084" s="60">
        <f>IF(AND(C1084&lt;&gt;"",SUM(G$32:G1083)&lt;E$23),$E$23/$E$28,0)</f>
        <v>0</v>
      </c>
      <c r="H1084" s="58">
        <f t="shared" si="116"/>
        <v>0</v>
      </c>
      <c r="I1084" s="58">
        <f t="shared" si="118"/>
        <v>0</v>
      </c>
      <c r="J1084" s="92" t="str">
        <f t="shared" si="117"/>
        <v>2109–2110</v>
      </c>
      <c r="K1084" s="92"/>
      <c r="L1084" s="103"/>
      <c r="M1084" s="92"/>
      <c r="N1084" s="101"/>
      <c r="O1084" s="93"/>
      <c r="Q1084" s="61"/>
    </row>
    <row r="1085" spans="1:17" s="55" customFormat="1" ht="20.25" customHeight="1" x14ac:dyDescent="0.2">
      <c r="A1085" s="56">
        <v>76793</v>
      </c>
      <c r="B1085" s="57">
        <f t="shared" si="113"/>
        <v>0</v>
      </c>
      <c r="C1085" s="158"/>
      <c r="D1085" s="58">
        <f t="shared" si="114"/>
        <v>0</v>
      </c>
      <c r="E1085" s="59">
        <f t="shared" si="112"/>
        <v>0</v>
      </c>
      <c r="F1085" s="58">
        <f t="shared" si="115"/>
        <v>0</v>
      </c>
      <c r="G1085" s="60">
        <f>IF(AND(C1085&lt;&gt;"",SUM(G$32:G1084)&lt;E$23),$E$23/$E$28,0)</f>
        <v>0</v>
      </c>
      <c r="H1085" s="58">
        <f t="shared" si="116"/>
        <v>0</v>
      </c>
      <c r="I1085" s="58">
        <f t="shared" si="118"/>
        <v>0</v>
      </c>
      <c r="J1085" s="92" t="str">
        <f t="shared" si="117"/>
        <v>2109–2110</v>
      </c>
      <c r="K1085" s="92"/>
      <c r="L1085" s="103"/>
      <c r="M1085" s="92"/>
      <c r="N1085" s="101"/>
      <c r="O1085" s="93"/>
      <c r="Q1085" s="61"/>
    </row>
    <row r="1086" spans="1:17" s="55" customFormat="1" ht="20.25" customHeight="1" x14ac:dyDescent="0.2">
      <c r="A1086" s="56">
        <v>76823</v>
      </c>
      <c r="B1086" s="57">
        <f t="shared" si="113"/>
        <v>0</v>
      </c>
      <c r="C1086" s="158"/>
      <c r="D1086" s="58">
        <f t="shared" si="114"/>
        <v>0</v>
      </c>
      <c r="E1086" s="59">
        <f t="shared" si="112"/>
        <v>0</v>
      </c>
      <c r="F1086" s="58">
        <f t="shared" si="115"/>
        <v>0</v>
      </c>
      <c r="G1086" s="60">
        <f>IF(AND(C1086&lt;&gt;"",SUM(G$32:G1085)&lt;E$23),$E$23/$E$28,0)</f>
        <v>0</v>
      </c>
      <c r="H1086" s="58">
        <f t="shared" si="116"/>
        <v>0</v>
      </c>
      <c r="I1086" s="58">
        <f t="shared" si="118"/>
        <v>0</v>
      </c>
      <c r="J1086" s="92" t="str">
        <f t="shared" si="117"/>
        <v>2109–2110</v>
      </c>
      <c r="K1086" s="92"/>
      <c r="L1086" s="103"/>
      <c r="M1086" s="92"/>
      <c r="N1086" s="101"/>
      <c r="O1086" s="93"/>
      <c r="Q1086" s="61"/>
    </row>
    <row r="1087" spans="1:17" s="55" customFormat="1" ht="20.25" customHeight="1" x14ac:dyDescent="0.2">
      <c r="A1087" s="56">
        <v>76854</v>
      </c>
      <c r="B1087" s="57">
        <f t="shared" si="113"/>
        <v>0</v>
      </c>
      <c r="C1087" s="158"/>
      <c r="D1087" s="58">
        <f t="shared" si="114"/>
        <v>0</v>
      </c>
      <c r="E1087" s="59">
        <f t="shared" si="112"/>
        <v>0</v>
      </c>
      <c r="F1087" s="58">
        <f t="shared" si="115"/>
        <v>0</v>
      </c>
      <c r="G1087" s="60">
        <f>IF(AND(C1087&lt;&gt;"",SUM(G$32:G1086)&lt;E$23),$E$23/$E$28,0)</f>
        <v>0</v>
      </c>
      <c r="H1087" s="58">
        <f t="shared" si="116"/>
        <v>0</v>
      </c>
      <c r="I1087" s="58">
        <f t="shared" si="118"/>
        <v>0</v>
      </c>
      <c r="J1087" s="92" t="str">
        <f t="shared" si="117"/>
        <v>2109–2110</v>
      </c>
      <c r="K1087" s="92"/>
      <c r="L1087" s="103"/>
      <c r="M1087" s="92"/>
      <c r="N1087" s="101"/>
      <c r="O1087" s="93"/>
      <c r="Q1087" s="61"/>
    </row>
    <row r="1088" spans="1:17" s="55" customFormat="1" ht="20.25" customHeight="1" x14ac:dyDescent="0.2">
      <c r="A1088" s="56">
        <v>76884</v>
      </c>
      <c r="B1088" s="57">
        <f t="shared" si="113"/>
        <v>0</v>
      </c>
      <c r="C1088" s="158"/>
      <c r="D1088" s="58">
        <f t="shared" si="114"/>
        <v>0</v>
      </c>
      <c r="E1088" s="59">
        <f t="shared" si="112"/>
        <v>0</v>
      </c>
      <c r="F1088" s="58">
        <f t="shared" si="115"/>
        <v>0</v>
      </c>
      <c r="G1088" s="60">
        <f>IF(AND(C1088&lt;&gt;"",SUM(G$32:G1087)&lt;E$23),$E$23/$E$28,0)</f>
        <v>0</v>
      </c>
      <c r="H1088" s="58">
        <f t="shared" si="116"/>
        <v>0</v>
      </c>
      <c r="I1088" s="58">
        <f t="shared" si="118"/>
        <v>0</v>
      </c>
      <c r="J1088" s="92" t="str">
        <f t="shared" si="117"/>
        <v>2110–2111</v>
      </c>
      <c r="K1088" s="92"/>
      <c r="L1088" s="103"/>
      <c r="M1088" s="92"/>
      <c r="N1088" s="101"/>
      <c r="O1088" s="93"/>
      <c r="Q1088" s="61"/>
    </row>
    <row r="1089" spans="1:17" s="55" customFormat="1" ht="20.25" customHeight="1" x14ac:dyDescent="0.2">
      <c r="A1089" s="56">
        <v>76915</v>
      </c>
      <c r="B1089" s="57">
        <f t="shared" si="113"/>
        <v>0</v>
      </c>
      <c r="C1089" s="158"/>
      <c r="D1089" s="58">
        <f t="shared" si="114"/>
        <v>0</v>
      </c>
      <c r="E1089" s="59">
        <f t="shared" si="112"/>
        <v>0</v>
      </c>
      <c r="F1089" s="58">
        <f t="shared" si="115"/>
        <v>0</v>
      </c>
      <c r="G1089" s="60">
        <f>IF(AND(C1089&lt;&gt;"",SUM(G$32:G1088)&lt;E$23),$E$23/$E$28,0)</f>
        <v>0</v>
      </c>
      <c r="H1089" s="58">
        <f t="shared" si="116"/>
        <v>0</v>
      </c>
      <c r="I1089" s="58">
        <f t="shared" si="118"/>
        <v>0</v>
      </c>
      <c r="J1089" s="92" t="str">
        <f t="shared" si="117"/>
        <v>2110–2111</v>
      </c>
      <c r="K1089" s="92"/>
      <c r="L1089" s="103"/>
      <c r="M1089" s="92"/>
      <c r="N1089" s="101"/>
      <c r="O1089" s="93"/>
      <c r="Q1089" s="61"/>
    </row>
    <row r="1090" spans="1:17" s="55" customFormat="1" ht="20.25" customHeight="1" x14ac:dyDescent="0.2">
      <c r="A1090" s="56">
        <v>76946</v>
      </c>
      <c r="B1090" s="57">
        <f t="shared" si="113"/>
        <v>0</v>
      </c>
      <c r="C1090" s="158"/>
      <c r="D1090" s="58">
        <f t="shared" si="114"/>
        <v>0</v>
      </c>
      <c r="E1090" s="59">
        <f t="shared" si="112"/>
        <v>0</v>
      </c>
      <c r="F1090" s="58">
        <f t="shared" si="115"/>
        <v>0</v>
      </c>
      <c r="G1090" s="60">
        <f>IF(AND(C1090&lt;&gt;"",SUM(G$32:G1089)&lt;E$23),$E$23/$E$28,0)</f>
        <v>0</v>
      </c>
      <c r="H1090" s="58">
        <f t="shared" si="116"/>
        <v>0</v>
      </c>
      <c r="I1090" s="58">
        <f t="shared" si="118"/>
        <v>0</v>
      </c>
      <c r="J1090" s="92" t="str">
        <f t="shared" si="117"/>
        <v>2110–2111</v>
      </c>
      <c r="K1090" s="92"/>
      <c r="L1090" s="103"/>
      <c r="M1090" s="92"/>
      <c r="N1090" s="101"/>
      <c r="O1090" s="93"/>
      <c r="Q1090" s="61"/>
    </row>
    <row r="1091" spans="1:17" s="55" customFormat="1" ht="20.25" customHeight="1" x14ac:dyDescent="0.2">
      <c r="A1091" s="56">
        <v>76976</v>
      </c>
      <c r="B1091" s="57">
        <f t="shared" si="113"/>
        <v>0</v>
      </c>
      <c r="C1091" s="158"/>
      <c r="D1091" s="58">
        <f t="shared" si="114"/>
        <v>0</v>
      </c>
      <c r="E1091" s="59">
        <f t="shared" si="112"/>
        <v>0</v>
      </c>
      <c r="F1091" s="58">
        <f t="shared" si="115"/>
        <v>0</v>
      </c>
      <c r="G1091" s="60">
        <f>IF(AND(C1091&lt;&gt;"",SUM(G$32:G1090)&lt;E$23),$E$23/$E$28,0)</f>
        <v>0</v>
      </c>
      <c r="H1091" s="58">
        <f t="shared" si="116"/>
        <v>0</v>
      </c>
      <c r="I1091" s="58">
        <f t="shared" si="118"/>
        <v>0</v>
      </c>
      <c r="J1091" s="92" t="str">
        <f t="shared" si="117"/>
        <v>2110–2111</v>
      </c>
      <c r="K1091" s="92"/>
      <c r="L1091" s="103"/>
      <c r="M1091" s="92"/>
      <c r="N1091" s="101"/>
      <c r="O1091" s="93"/>
      <c r="Q1091" s="61"/>
    </row>
    <row r="1092" spans="1:17" s="55" customFormat="1" ht="20.25" customHeight="1" x14ac:dyDescent="0.2">
      <c r="A1092" s="56">
        <v>77007</v>
      </c>
      <c r="B1092" s="57">
        <f t="shared" si="113"/>
        <v>0</v>
      </c>
      <c r="C1092" s="158"/>
      <c r="D1092" s="58">
        <f t="shared" si="114"/>
        <v>0</v>
      </c>
      <c r="E1092" s="59">
        <f t="shared" si="112"/>
        <v>0</v>
      </c>
      <c r="F1092" s="58">
        <f t="shared" si="115"/>
        <v>0</v>
      </c>
      <c r="G1092" s="60">
        <f>IF(AND(C1092&lt;&gt;"",SUM(G$32:G1091)&lt;E$23),$E$23/$E$28,0)</f>
        <v>0</v>
      </c>
      <c r="H1092" s="58">
        <f t="shared" si="116"/>
        <v>0</v>
      </c>
      <c r="I1092" s="58">
        <f t="shared" si="118"/>
        <v>0</v>
      </c>
      <c r="J1092" s="92" t="str">
        <f t="shared" si="117"/>
        <v>2110–2111</v>
      </c>
      <c r="K1092" s="92"/>
      <c r="L1092" s="103"/>
      <c r="M1092" s="92"/>
      <c r="N1092" s="101"/>
      <c r="O1092" s="93"/>
      <c r="Q1092" s="61"/>
    </row>
    <row r="1093" spans="1:17" s="55" customFormat="1" ht="20.25" customHeight="1" x14ac:dyDescent="0.2">
      <c r="A1093" s="56">
        <v>77037</v>
      </c>
      <c r="B1093" s="57">
        <f t="shared" si="113"/>
        <v>0</v>
      </c>
      <c r="C1093" s="158"/>
      <c r="D1093" s="58">
        <f t="shared" si="114"/>
        <v>0</v>
      </c>
      <c r="E1093" s="59">
        <f t="shared" si="112"/>
        <v>0</v>
      </c>
      <c r="F1093" s="58">
        <f t="shared" si="115"/>
        <v>0</v>
      </c>
      <c r="G1093" s="60">
        <f>IF(AND(C1093&lt;&gt;"",SUM(G$32:G1092)&lt;E$23),$E$23/$E$28,0)</f>
        <v>0</v>
      </c>
      <c r="H1093" s="58">
        <f t="shared" si="116"/>
        <v>0</v>
      </c>
      <c r="I1093" s="58">
        <f t="shared" si="118"/>
        <v>0</v>
      </c>
      <c r="J1093" s="92" t="str">
        <f t="shared" si="117"/>
        <v>2110–2111</v>
      </c>
      <c r="K1093" s="92"/>
      <c r="L1093" s="103"/>
      <c r="M1093" s="92"/>
      <c r="N1093" s="101"/>
      <c r="O1093" s="93"/>
      <c r="Q1093" s="61"/>
    </row>
    <row r="1094" spans="1:17" s="55" customFormat="1" ht="20.25" customHeight="1" x14ac:dyDescent="0.2">
      <c r="A1094" s="56">
        <v>77068</v>
      </c>
      <c r="B1094" s="57">
        <f t="shared" si="113"/>
        <v>0</v>
      </c>
      <c r="C1094" s="158"/>
      <c r="D1094" s="58">
        <f t="shared" si="114"/>
        <v>0</v>
      </c>
      <c r="E1094" s="59">
        <f t="shared" si="112"/>
        <v>0</v>
      </c>
      <c r="F1094" s="58">
        <f t="shared" si="115"/>
        <v>0</v>
      </c>
      <c r="G1094" s="60">
        <f>IF(AND(C1094&lt;&gt;"",SUM(G$32:G1093)&lt;E$23),$E$23/$E$28,0)</f>
        <v>0</v>
      </c>
      <c r="H1094" s="58">
        <f t="shared" si="116"/>
        <v>0</v>
      </c>
      <c r="I1094" s="58">
        <f t="shared" si="118"/>
        <v>0</v>
      </c>
      <c r="J1094" s="92" t="str">
        <f t="shared" si="117"/>
        <v>2110–2111</v>
      </c>
      <c r="K1094" s="92"/>
      <c r="L1094" s="103"/>
      <c r="M1094" s="92"/>
      <c r="N1094" s="101"/>
      <c r="O1094" s="93"/>
      <c r="Q1094" s="61"/>
    </row>
    <row r="1095" spans="1:17" s="55" customFormat="1" ht="20.25" customHeight="1" x14ac:dyDescent="0.2">
      <c r="A1095" s="56">
        <v>77099</v>
      </c>
      <c r="B1095" s="57">
        <f t="shared" si="113"/>
        <v>0</v>
      </c>
      <c r="C1095" s="158"/>
      <c r="D1095" s="58">
        <f t="shared" si="114"/>
        <v>0</v>
      </c>
      <c r="E1095" s="59">
        <f t="shared" si="112"/>
        <v>0</v>
      </c>
      <c r="F1095" s="58">
        <f t="shared" si="115"/>
        <v>0</v>
      </c>
      <c r="G1095" s="60">
        <f>IF(AND(C1095&lt;&gt;"",SUM(G$32:G1094)&lt;E$23),$E$23/$E$28,0)</f>
        <v>0</v>
      </c>
      <c r="H1095" s="58">
        <f t="shared" si="116"/>
        <v>0</v>
      </c>
      <c r="I1095" s="58">
        <f t="shared" si="118"/>
        <v>0</v>
      </c>
      <c r="J1095" s="92" t="str">
        <f t="shared" si="117"/>
        <v>2110–2111</v>
      </c>
      <c r="K1095" s="92"/>
      <c r="L1095" s="103"/>
      <c r="M1095" s="92"/>
      <c r="N1095" s="101"/>
      <c r="O1095" s="93"/>
      <c r="Q1095" s="61"/>
    </row>
    <row r="1096" spans="1:17" s="55" customFormat="1" ht="20.25" customHeight="1" x14ac:dyDescent="0.2">
      <c r="A1096" s="56">
        <v>77127</v>
      </c>
      <c r="B1096" s="57">
        <f t="shared" si="113"/>
        <v>0</v>
      </c>
      <c r="C1096" s="158"/>
      <c r="D1096" s="58">
        <f t="shared" si="114"/>
        <v>0</v>
      </c>
      <c r="E1096" s="59">
        <f t="shared" si="112"/>
        <v>0</v>
      </c>
      <c r="F1096" s="58">
        <f t="shared" si="115"/>
        <v>0</v>
      </c>
      <c r="G1096" s="60">
        <f>IF(AND(C1096&lt;&gt;"",SUM(G$32:G1095)&lt;E$23),$E$23/$E$28,0)</f>
        <v>0</v>
      </c>
      <c r="H1096" s="58">
        <f t="shared" si="116"/>
        <v>0</v>
      </c>
      <c r="I1096" s="58">
        <f t="shared" si="118"/>
        <v>0</v>
      </c>
      <c r="J1096" s="92" t="str">
        <f t="shared" si="117"/>
        <v>2110–2111</v>
      </c>
      <c r="K1096" s="92"/>
      <c r="L1096" s="103"/>
      <c r="M1096" s="92"/>
      <c r="N1096" s="101"/>
      <c r="O1096" s="93"/>
      <c r="Q1096" s="61"/>
    </row>
    <row r="1097" spans="1:17" s="55" customFormat="1" ht="20.25" customHeight="1" x14ac:dyDescent="0.2">
      <c r="A1097" s="56">
        <v>77158</v>
      </c>
      <c r="B1097" s="57">
        <f t="shared" si="113"/>
        <v>0</v>
      </c>
      <c r="C1097" s="158"/>
      <c r="D1097" s="58">
        <f t="shared" si="114"/>
        <v>0</v>
      </c>
      <c r="E1097" s="59">
        <f t="shared" si="112"/>
        <v>0</v>
      </c>
      <c r="F1097" s="58">
        <f t="shared" si="115"/>
        <v>0</v>
      </c>
      <c r="G1097" s="60">
        <f>IF(AND(C1097&lt;&gt;"",SUM(G$32:G1096)&lt;E$23),$E$23/$E$28,0)</f>
        <v>0</v>
      </c>
      <c r="H1097" s="58">
        <f t="shared" si="116"/>
        <v>0</v>
      </c>
      <c r="I1097" s="58">
        <f t="shared" si="118"/>
        <v>0</v>
      </c>
      <c r="J1097" s="92" t="str">
        <f t="shared" si="117"/>
        <v>2110–2111</v>
      </c>
      <c r="K1097" s="92"/>
      <c r="L1097" s="103"/>
      <c r="M1097" s="92"/>
      <c r="N1097" s="101"/>
      <c r="O1097" s="93"/>
      <c r="Q1097" s="61"/>
    </row>
    <row r="1098" spans="1:17" s="55" customFormat="1" ht="20.25" customHeight="1" x14ac:dyDescent="0.2">
      <c r="A1098" s="56">
        <v>77188</v>
      </c>
      <c r="B1098" s="57">
        <f t="shared" si="113"/>
        <v>0</v>
      </c>
      <c r="C1098" s="158"/>
      <c r="D1098" s="58">
        <f t="shared" si="114"/>
        <v>0</v>
      </c>
      <c r="E1098" s="59">
        <f t="shared" si="112"/>
        <v>0</v>
      </c>
      <c r="F1098" s="58">
        <f t="shared" si="115"/>
        <v>0</v>
      </c>
      <c r="G1098" s="60">
        <f>IF(AND(C1098&lt;&gt;"",SUM(G$32:G1097)&lt;E$23),$E$23/$E$28,0)</f>
        <v>0</v>
      </c>
      <c r="H1098" s="58">
        <f t="shared" si="116"/>
        <v>0</v>
      </c>
      <c r="I1098" s="58">
        <f t="shared" si="118"/>
        <v>0</v>
      </c>
      <c r="J1098" s="92" t="str">
        <f t="shared" si="117"/>
        <v>2110–2111</v>
      </c>
      <c r="K1098" s="92"/>
      <c r="L1098" s="103"/>
      <c r="M1098" s="92"/>
      <c r="N1098" s="101"/>
      <c r="O1098" s="93"/>
      <c r="Q1098" s="61"/>
    </row>
    <row r="1099" spans="1:17" s="55" customFormat="1" ht="20.25" customHeight="1" x14ac:dyDescent="0.2">
      <c r="A1099" s="56">
        <v>77219</v>
      </c>
      <c r="B1099" s="57">
        <f t="shared" si="113"/>
        <v>0</v>
      </c>
      <c r="C1099" s="158"/>
      <c r="D1099" s="58">
        <f t="shared" si="114"/>
        <v>0</v>
      </c>
      <c r="E1099" s="59">
        <f t="shared" si="112"/>
        <v>0</v>
      </c>
      <c r="F1099" s="58">
        <f t="shared" si="115"/>
        <v>0</v>
      </c>
      <c r="G1099" s="60">
        <f>IF(AND(C1099&lt;&gt;"",SUM(G$32:G1098)&lt;E$23),$E$23/$E$28,0)</f>
        <v>0</v>
      </c>
      <c r="H1099" s="58">
        <f t="shared" si="116"/>
        <v>0</v>
      </c>
      <c r="I1099" s="58">
        <f t="shared" si="118"/>
        <v>0</v>
      </c>
      <c r="J1099" s="92" t="str">
        <f t="shared" si="117"/>
        <v>2110–2111</v>
      </c>
      <c r="K1099" s="92"/>
      <c r="L1099" s="103"/>
      <c r="M1099" s="92"/>
      <c r="N1099" s="101"/>
      <c r="O1099" s="93"/>
      <c r="Q1099" s="61"/>
    </row>
    <row r="1100" spans="1:17" s="55" customFormat="1" ht="20.25" customHeight="1" x14ac:dyDescent="0.2">
      <c r="A1100" s="56">
        <v>77249</v>
      </c>
      <c r="B1100" s="57">
        <f t="shared" si="113"/>
        <v>0</v>
      </c>
      <c r="C1100" s="158"/>
      <c r="D1100" s="58">
        <f t="shared" si="114"/>
        <v>0</v>
      </c>
      <c r="E1100" s="59">
        <f t="shared" si="112"/>
        <v>0</v>
      </c>
      <c r="F1100" s="58">
        <f t="shared" si="115"/>
        <v>0</v>
      </c>
      <c r="G1100" s="60">
        <f>IF(AND(C1100&lt;&gt;"",SUM(G$32:G1099)&lt;E$23),$E$23/$E$28,0)</f>
        <v>0</v>
      </c>
      <c r="H1100" s="58">
        <f t="shared" si="116"/>
        <v>0</v>
      </c>
      <c r="I1100" s="58">
        <f t="shared" si="118"/>
        <v>0</v>
      </c>
      <c r="J1100" s="92" t="str">
        <f t="shared" si="117"/>
        <v>2111–2112</v>
      </c>
      <c r="K1100" s="92"/>
      <c r="L1100" s="103"/>
      <c r="M1100" s="92"/>
      <c r="N1100" s="101"/>
      <c r="O1100" s="93"/>
      <c r="Q1100" s="61"/>
    </row>
    <row r="1101" spans="1:17" s="55" customFormat="1" ht="20.25" customHeight="1" x14ac:dyDescent="0.2">
      <c r="A1101" s="56">
        <v>77280</v>
      </c>
      <c r="B1101" s="57">
        <f t="shared" si="113"/>
        <v>0</v>
      </c>
      <c r="C1101" s="158"/>
      <c r="D1101" s="58">
        <f t="shared" si="114"/>
        <v>0</v>
      </c>
      <c r="E1101" s="59">
        <f t="shared" si="112"/>
        <v>0</v>
      </c>
      <c r="F1101" s="58">
        <f t="shared" si="115"/>
        <v>0</v>
      </c>
      <c r="G1101" s="60">
        <f>IF(AND(C1101&lt;&gt;"",SUM(G$32:G1100)&lt;E$23),$E$23/$E$28,0)</f>
        <v>0</v>
      </c>
      <c r="H1101" s="58">
        <f t="shared" si="116"/>
        <v>0</v>
      </c>
      <c r="I1101" s="58">
        <f t="shared" si="118"/>
        <v>0</v>
      </c>
      <c r="J1101" s="92" t="str">
        <f t="shared" si="117"/>
        <v>2111–2112</v>
      </c>
      <c r="K1101" s="92"/>
      <c r="L1101" s="103"/>
      <c r="M1101" s="92"/>
      <c r="N1101" s="101"/>
      <c r="O1101" s="93"/>
      <c r="Q1101" s="61"/>
    </row>
    <row r="1102" spans="1:17" s="55" customFormat="1" ht="20.25" customHeight="1" x14ac:dyDescent="0.2">
      <c r="A1102" s="56">
        <v>77311</v>
      </c>
      <c r="B1102" s="57">
        <f t="shared" si="113"/>
        <v>0</v>
      </c>
      <c r="C1102" s="158"/>
      <c r="D1102" s="58">
        <f t="shared" si="114"/>
        <v>0</v>
      </c>
      <c r="E1102" s="59">
        <f t="shared" si="112"/>
        <v>0</v>
      </c>
      <c r="F1102" s="58">
        <f t="shared" si="115"/>
        <v>0</v>
      </c>
      <c r="G1102" s="60">
        <f>IF(AND(C1102&lt;&gt;"",SUM(G$32:G1101)&lt;E$23),$E$23/$E$28,0)</f>
        <v>0</v>
      </c>
      <c r="H1102" s="58">
        <f t="shared" si="116"/>
        <v>0</v>
      </c>
      <c r="I1102" s="58">
        <f t="shared" si="118"/>
        <v>0</v>
      </c>
      <c r="J1102" s="92" t="str">
        <f t="shared" si="117"/>
        <v>2111–2112</v>
      </c>
      <c r="K1102" s="92"/>
      <c r="L1102" s="103"/>
      <c r="M1102" s="92"/>
      <c r="N1102" s="101"/>
      <c r="O1102" s="93"/>
      <c r="Q1102" s="61"/>
    </row>
    <row r="1103" spans="1:17" s="55" customFormat="1" ht="20.25" customHeight="1" x14ac:dyDescent="0.2">
      <c r="A1103" s="56">
        <v>77341</v>
      </c>
      <c r="B1103" s="57">
        <f t="shared" si="113"/>
        <v>0</v>
      </c>
      <c r="C1103" s="158"/>
      <c r="D1103" s="58">
        <f t="shared" si="114"/>
        <v>0</v>
      </c>
      <c r="E1103" s="59">
        <f t="shared" si="112"/>
        <v>0</v>
      </c>
      <c r="F1103" s="58">
        <f t="shared" si="115"/>
        <v>0</v>
      </c>
      <c r="G1103" s="60">
        <f>IF(AND(C1103&lt;&gt;"",SUM(G$32:G1102)&lt;E$23),$E$23/$E$28,0)</f>
        <v>0</v>
      </c>
      <c r="H1103" s="58">
        <f t="shared" si="116"/>
        <v>0</v>
      </c>
      <c r="I1103" s="58">
        <f t="shared" si="118"/>
        <v>0</v>
      </c>
      <c r="J1103" s="92" t="str">
        <f t="shared" si="117"/>
        <v>2111–2112</v>
      </c>
      <c r="K1103" s="92"/>
      <c r="L1103" s="103"/>
      <c r="M1103" s="92"/>
      <c r="N1103" s="101"/>
      <c r="O1103" s="93"/>
      <c r="Q1103" s="61"/>
    </row>
    <row r="1104" spans="1:17" s="55" customFormat="1" ht="20.25" customHeight="1" x14ac:dyDescent="0.2">
      <c r="A1104" s="56">
        <v>77372</v>
      </c>
      <c r="B1104" s="57">
        <f t="shared" si="113"/>
        <v>0</v>
      </c>
      <c r="C1104" s="158"/>
      <c r="D1104" s="58">
        <f t="shared" si="114"/>
        <v>0</v>
      </c>
      <c r="E1104" s="59">
        <f t="shared" si="112"/>
        <v>0</v>
      </c>
      <c r="F1104" s="58">
        <f t="shared" si="115"/>
        <v>0</v>
      </c>
      <c r="G1104" s="60">
        <f>IF(AND(C1104&lt;&gt;"",SUM(G$32:G1103)&lt;E$23),$E$23/$E$28,0)</f>
        <v>0</v>
      </c>
      <c r="H1104" s="58">
        <f t="shared" si="116"/>
        <v>0</v>
      </c>
      <c r="I1104" s="58">
        <f t="shared" si="118"/>
        <v>0</v>
      </c>
      <c r="J1104" s="92" t="str">
        <f t="shared" si="117"/>
        <v>2111–2112</v>
      </c>
      <c r="K1104" s="92"/>
      <c r="L1104" s="103"/>
      <c r="M1104" s="92"/>
      <c r="N1104" s="101"/>
      <c r="O1104" s="93"/>
      <c r="Q1104" s="61"/>
    </row>
    <row r="1105" spans="1:17" s="55" customFormat="1" ht="20.25" customHeight="1" x14ac:dyDescent="0.2">
      <c r="A1105" s="56">
        <v>77402</v>
      </c>
      <c r="B1105" s="57">
        <f t="shared" si="113"/>
        <v>0</v>
      </c>
      <c r="C1105" s="158"/>
      <c r="D1105" s="58">
        <f t="shared" si="114"/>
        <v>0</v>
      </c>
      <c r="E1105" s="59">
        <f t="shared" si="112"/>
        <v>0</v>
      </c>
      <c r="F1105" s="58">
        <f t="shared" si="115"/>
        <v>0</v>
      </c>
      <c r="G1105" s="60">
        <f>IF(AND(C1105&lt;&gt;"",SUM(G$32:G1104)&lt;E$23),$E$23/$E$28,0)</f>
        <v>0</v>
      </c>
      <c r="H1105" s="58">
        <f t="shared" si="116"/>
        <v>0</v>
      </c>
      <c r="I1105" s="58">
        <f t="shared" si="118"/>
        <v>0</v>
      </c>
      <c r="J1105" s="92" t="str">
        <f t="shared" si="117"/>
        <v>2111–2112</v>
      </c>
      <c r="K1105" s="92"/>
      <c r="L1105" s="103"/>
      <c r="M1105" s="92"/>
      <c r="N1105" s="101"/>
      <c r="O1105" s="93"/>
      <c r="Q1105" s="61"/>
    </row>
    <row r="1106" spans="1:17" s="55" customFormat="1" ht="20.25" customHeight="1" x14ac:dyDescent="0.2">
      <c r="A1106" s="56">
        <v>77433</v>
      </c>
      <c r="B1106" s="57">
        <f t="shared" si="113"/>
        <v>0</v>
      </c>
      <c r="C1106" s="158"/>
      <c r="D1106" s="58">
        <f t="shared" si="114"/>
        <v>0</v>
      </c>
      <c r="E1106" s="59">
        <f t="shared" si="112"/>
        <v>0</v>
      </c>
      <c r="F1106" s="58">
        <f t="shared" si="115"/>
        <v>0</v>
      </c>
      <c r="G1106" s="60">
        <f>IF(AND(C1106&lt;&gt;"",SUM(G$32:G1105)&lt;E$23),$E$23/$E$28,0)</f>
        <v>0</v>
      </c>
      <c r="H1106" s="58">
        <f t="shared" si="116"/>
        <v>0</v>
      </c>
      <c r="I1106" s="58">
        <f t="shared" si="118"/>
        <v>0</v>
      </c>
      <c r="J1106" s="92" t="str">
        <f t="shared" si="117"/>
        <v>2111–2112</v>
      </c>
      <c r="K1106" s="92"/>
      <c r="L1106" s="103"/>
      <c r="M1106" s="92"/>
      <c r="N1106" s="101"/>
      <c r="O1106" s="93"/>
      <c r="Q1106" s="61"/>
    </row>
    <row r="1107" spans="1:17" s="55" customFormat="1" ht="20.25" customHeight="1" x14ac:dyDescent="0.2">
      <c r="A1107" s="56">
        <v>77464</v>
      </c>
      <c r="B1107" s="57">
        <f t="shared" si="113"/>
        <v>0</v>
      </c>
      <c r="C1107" s="158"/>
      <c r="D1107" s="58">
        <f t="shared" si="114"/>
        <v>0</v>
      </c>
      <c r="E1107" s="59">
        <f t="shared" si="112"/>
        <v>0</v>
      </c>
      <c r="F1107" s="58">
        <f t="shared" si="115"/>
        <v>0</v>
      </c>
      <c r="G1107" s="60">
        <f>IF(AND(C1107&lt;&gt;"",SUM(G$32:G1106)&lt;E$23),$E$23/$E$28,0)</f>
        <v>0</v>
      </c>
      <c r="H1107" s="58">
        <f t="shared" si="116"/>
        <v>0</v>
      </c>
      <c r="I1107" s="58">
        <f t="shared" si="118"/>
        <v>0</v>
      </c>
      <c r="J1107" s="92" t="str">
        <f t="shared" si="117"/>
        <v>2111–2112</v>
      </c>
      <c r="K1107" s="92"/>
      <c r="L1107" s="103"/>
      <c r="M1107" s="92"/>
      <c r="N1107" s="101"/>
      <c r="O1107" s="93"/>
      <c r="Q1107" s="61"/>
    </row>
    <row r="1108" spans="1:17" s="55" customFormat="1" ht="20.25" customHeight="1" x14ac:dyDescent="0.2">
      <c r="A1108" s="56">
        <v>77493</v>
      </c>
      <c r="B1108" s="57">
        <f t="shared" si="113"/>
        <v>0</v>
      </c>
      <c r="C1108" s="158"/>
      <c r="D1108" s="58">
        <f t="shared" si="114"/>
        <v>0</v>
      </c>
      <c r="E1108" s="59">
        <f t="shared" si="112"/>
        <v>0</v>
      </c>
      <c r="F1108" s="58">
        <f t="shared" si="115"/>
        <v>0</v>
      </c>
      <c r="G1108" s="60">
        <f>IF(AND(C1108&lt;&gt;"",SUM(G$32:G1107)&lt;E$23),$E$23/$E$28,0)</f>
        <v>0</v>
      </c>
      <c r="H1108" s="58">
        <f t="shared" si="116"/>
        <v>0</v>
      </c>
      <c r="I1108" s="58">
        <f t="shared" si="118"/>
        <v>0</v>
      </c>
      <c r="J1108" s="92" t="str">
        <f t="shared" si="117"/>
        <v>2111–2112</v>
      </c>
      <c r="K1108" s="92"/>
      <c r="L1108" s="103"/>
      <c r="M1108" s="92"/>
      <c r="N1108" s="101"/>
      <c r="O1108" s="93"/>
      <c r="Q1108" s="61"/>
    </row>
    <row r="1109" spans="1:17" s="55" customFormat="1" ht="20.25" customHeight="1" x14ac:dyDescent="0.2">
      <c r="A1109" s="56">
        <v>77524</v>
      </c>
      <c r="B1109" s="57">
        <f t="shared" si="113"/>
        <v>0</v>
      </c>
      <c r="C1109" s="158"/>
      <c r="D1109" s="58">
        <f t="shared" si="114"/>
        <v>0</v>
      </c>
      <c r="E1109" s="59">
        <f t="shared" si="112"/>
        <v>0</v>
      </c>
      <c r="F1109" s="58">
        <f t="shared" si="115"/>
        <v>0</v>
      </c>
      <c r="G1109" s="60">
        <f>IF(AND(C1109&lt;&gt;"",SUM(G$32:G1108)&lt;E$23),$E$23/$E$28,0)</f>
        <v>0</v>
      </c>
      <c r="H1109" s="58">
        <f t="shared" si="116"/>
        <v>0</v>
      </c>
      <c r="I1109" s="58">
        <f t="shared" si="118"/>
        <v>0</v>
      </c>
      <c r="J1109" s="92" t="str">
        <f t="shared" si="117"/>
        <v>2111–2112</v>
      </c>
      <c r="K1109" s="92"/>
      <c r="L1109" s="103"/>
      <c r="M1109" s="92"/>
      <c r="N1109" s="101"/>
      <c r="O1109" s="93"/>
      <c r="Q1109" s="61"/>
    </row>
    <row r="1110" spans="1:17" s="55" customFormat="1" ht="20.25" customHeight="1" x14ac:dyDescent="0.2">
      <c r="A1110" s="56">
        <v>77554</v>
      </c>
      <c r="B1110" s="57">
        <f t="shared" si="113"/>
        <v>0</v>
      </c>
      <c r="C1110" s="158"/>
      <c r="D1110" s="58">
        <f t="shared" si="114"/>
        <v>0</v>
      </c>
      <c r="E1110" s="59">
        <f t="shared" si="112"/>
        <v>0</v>
      </c>
      <c r="F1110" s="58">
        <f t="shared" si="115"/>
        <v>0</v>
      </c>
      <c r="G1110" s="60">
        <f>IF(AND(C1110&lt;&gt;"",SUM(G$32:G1109)&lt;E$23),$E$23/$E$28,0)</f>
        <v>0</v>
      </c>
      <c r="H1110" s="58">
        <f t="shared" si="116"/>
        <v>0</v>
      </c>
      <c r="I1110" s="58">
        <f t="shared" si="118"/>
        <v>0</v>
      </c>
      <c r="J1110" s="92" t="str">
        <f t="shared" si="117"/>
        <v>2111–2112</v>
      </c>
      <c r="K1110" s="92"/>
      <c r="L1110" s="103"/>
      <c r="M1110" s="92"/>
      <c r="N1110" s="101"/>
      <c r="O1110" s="93"/>
      <c r="Q1110" s="61"/>
    </row>
    <row r="1111" spans="1:17" s="55" customFormat="1" ht="20.25" customHeight="1" x14ac:dyDescent="0.2">
      <c r="A1111" s="56">
        <v>77585</v>
      </c>
      <c r="B1111" s="57">
        <f t="shared" si="113"/>
        <v>0</v>
      </c>
      <c r="C1111" s="158"/>
      <c r="D1111" s="58">
        <f t="shared" si="114"/>
        <v>0</v>
      </c>
      <c r="E1111" s="59">
        <f t="shared" si="112"/>
        <v>0</v>
      </c>
      <c r="F1111" s="58">
        <f t="shared" si="115"/>
        <v>0</v>
      </c>
      <c r="G1111" s="60">
        <f>IF(AND(C1111&lt;&gt;"",SUM(G$32:G1110)&lt;E$23),$E$23/$E$28,0)</f>
        <v>0</v>
      </c>
      <c r="H1111" s="58">
        <f t="shared" si="116"/>
        <v>0</v>
      </c>
      <c r="I1111" s="58">
        <f t="shared" si="118"/>
        <v>0</v>
      </c>
      <c r="J1111" s="92" t="str">
        <f t="shared" si="117"/>
        <v>2111–2112</v>
      </c>
      <c r="K1111" s="92"/>
      <c r="L1111" s="103"/>
      <c r="M1111" s="92"/>
      <c r="N1111" s="101"/>
      <c r="O1111" s="93"/>
      <c r="Q1111" s="61"/>
    </row>
    <row r="1112" spans="1:17" s="55" customFormat="1" ht="20.25" customHeight="1" x14ac:dyDescent="0.2">
      <c r="A1112" s="56">
        <v>77615</v>
      </c>
      <c r="B1112" s="57">
        <f t="shared" si="113"/>
        <v>0</v>
      </c>
      <c r="C1112" s="158"/>
      <c r="D1112" s="58">
        <f t="shared" si="114"/>
        <v>0</v>
      </c>
      <c r="E1112" s="59">
        <f t="shared" si="112"/>
        <v>0</v>
      </c>
      <c r="F1112" s="58">
        <f t="shared" si="115"/>
        <v>0</v>
      </c>
      <c r="G1112" s="60">
        <f>IF(AND(C1112&lt;&gt;"",SUM(G$32:G1111)&lt;E$23),$E$23/$E$28,0)</f>
        <v>0</v>
      </c>
      <c r="H1112" s="58">
        <f t="shared" si="116"/>
        <v>0</v>
      </c>
      <c r="I1112" s="58">
        <f t="shared" si="118"/>
        <v>0</v>
      </c>
      <c r="J1112" s="92" t="str">
        <f t="shared" si="117"/>
        <v>2112–2113</v>
      </c>
      <c r="K1112" s="92"/>
      <c r="L1112" s="103"/>
      <c r="M1112" s="92"/>
      <c r="N1112" s="101"/>
      <c r="O1112" s="93"/>
      <c r="Q1112" s="61"/>
    </row>
    <row r="1113" spans="1:17" s="55" customFormat="1" ht="20.25" customHeight="1" x14ac:dyDescent="0.2">
      <c r="A1113" s="56">
        <v>77646</v>
      </c>
      <c r="B1113" s="57">
        <f t="shared" si="113"/>
        <v>0</v>
      </c>
      <c r="C1113" s="158"/>
      <c r="D1113" s="58">
        <f t="shared" si="114"/>
        <v>0</v>
      </c>
      <c r="E1113" s="59">
        <f t="shared" si="112"/>
        <v>0</v>
      </c>
      <c r="F1113" s="58">
        <f t="shared" si="115"/>
        <v>0</v>
      </c>
      <c r="G1113" s="60">
        <f>IF(AND(C1113&lt;&gt;"",SUM(G$32:G1112)&lt;E$23),$E$23/$E$28,0)</f>
        <v>0</v>
      </c>
      <c r="H1113" s="58">
        <f t="shared" si="116"/>
        <v>0</v>
      </c>
      <c r="I1113" s="58">
        <f t="shared" si="118"/>
        <v>0</v>
      </c>
      <c r="J1113" s="92" t="str">
        <f t="shared" si="117"/>
        <v>2112–2113</v>
      </c>
      <c r="K1113" s="92"/>
      <c r="L1113" s="103"/>
      <c r="M1113" s="92"/>
      <c r="N1113" s="101"/>
      <c r="O1113" s="93"/>
      <c r="Q1113" s="61"/>
    </row>
    <row r="1114" spans="1:17" s="55" customFormat="1" ht="20.25" customHeight="1" x14ac:dyDescent="0.2">
      <c r="A1114" s="56">
        <v>77677</v>
      </c>
      <c r="B1114" s="57">
        <f t="shared" si="113"/>
        <v>0</v>
      </c>
      <c r="C1114" s="158"/>
      <c r="D1114" s="58">
        <f t="shared" si="114"/>
        <v>0</v>
      </c>
      <c r="E1114" s="59">
        <f t="shared" si="112"/>
        <v>0</v>
      </c>
      <c r="F1114" s="58">
        <f t="shared" si="115"/>
        <v>0</v>
      </c>
      <c r="G1114" s="60">
        <f>IF(AND(C1114&lt;&gt;"",SUM(G$32:G1113)&lt;E$23),$E$23/$E$28,0)</f>
        <v>0</v>
      </c>
      <c r="H1114" s="58">
        <f t="shared" si="116"/>
        <v>0</v>
      </c>
      <c r="I1114" s="58">
        <f t="shared" si="118"/>
        <v>0</v>
      </c>
      <c r="J1114" s="92" t="str">
        <f t="shared" si="117"/>
        <v>2112–2113</v>
      </c>
      <c r="K1114" s="92"/>
      <c r="L1114" s="103"/>
      <c r="M1114" s="92"/>
      <c r="N1114" s="101"/>
      <c r="O1114" s="93"/>
      <c r="Q1114" s="61"/>
    </row>
    <row r="1115" spans="1:17" s="55" customFormat="1" ht="20.25" customHeight="1" x14ac:dyDescent="0.2">
      <c r="A1115" s="56">
        <v>77707</v>
      </c>
      <c r="B1115" s="57">
        <f t="shared" si="113"/>
        <v>0</v>
      </c>
      <c r="C1115" s="158"/>
      <c r="D1115" s="58">
        <f t="shared" si="114"/>
        <v>0</v>
      </c>
      <c r="E1115" s="59">
        <f t="shared" si="112"/>
        <v>0</v>
      </c>
      <c r="F1115" s="58">
        <f t="shared" si="115"/>
        <v>0</v>
      </c>
      <c r="G1115" s="60">
        <f>IF(AND(C1115&lt;&gt;"",SUM(G$32:G1114)&lt;E$23),$E$23/$E$28,0)</f>
        <v>0</v>
      </c>
      <c r="H1115" s="58">
        <f t="shared" si="116"/>
        <v>0</v>
      </c>
      <c r="I1115" s="58">
        <f t="shared" si="118"/>
        <v>0</v>
      </c>
      <c r="J1115" s="92" t="str">
        <f t="shared" si="117"/>
        <v>2112–2113</v>
      </c>
      <c r="K1115" s="92"/>
      <c r="L1115" s="103"/>
      <c r="M1115" s="92"/>
      <c r="N1115" s="101"/>
      <c r="O1115" s="93"/>
      <c r="Q1115" s="61"/>
    </row>
    <row r="1116" spans="1:17" s="55" customFormat="1" ht="20.25" customHeight="1" x14ac:dyDescent="0.2">
      <c r="A1116" s="56">
        <v>77738</v>
      </c>
      <c r="B1116" s="57">
        <f t="shared" si="113"/>
        <v>0</v>
      </c>
      <c r="C1116" s="158"/>
      <c r="D1116" s="58">
        <f t="shared" si="114"/>
        <v>0</v>
      </c>
      <c r="E1116" s="59">
        <f t="shared" si="112"/>
        <v>0</v>
      </c>
      <c r="F1116" s="58">
        <f t="shared" si="115"/>
        <v>0</v>
      </c>
      <c r="G1116" s="60">
        <f>IF(AND(C1116&lt;&gt;"",SUM(G$32:G1115)&lt;E$23),$E$23/$E$28,0)</f>
        <v>0</v>
      </c>
      <c r="H1116" s="58">
        <f t="shared" si="116"/>
        <v>0</v>
      </c>
      <c r="I1116" s="58">
        <f t="shared" si="118"/>
        <v>0</v>
      </c>
      <c r="J1116" s="92" t="str">
        <f t="shared" si="117"/>
        <v>2112–2113</v>
      </c>
      <c r="K1116" s="92"/>
      <c r="L1116" s="103"/>
      <c r="M1116" s="92"/>
      <c r="N1116" s="101"/>
      <c r="O1116" s="93"/>
      <c r="Q1116" s="61"/>
    </row>
    <row r="1117" spans="1:17" s="55" customFormat="1" ht="20.25" customHeight="1" x14ac:dyDescent="0.2">
      <c r="A1117" s="56">
        <v>77768</v>
      </c>
      <c r="B1117" s="57">
        <f t="shared" si="113"/>
        <v>0</v>
      </c>
      <c r="C1117" s="158"/>
      <c r="D1117" s="58">
        <f t="shared" si="114"/>
        <v>0</v>
      </c>
      <c r="E1117" s="59">
        <f t="shared" si="112"/>
        <v>0</v>
      </c>
      <c r="F1117" s="58">
        <f t="shared" si="115"/>
        <v>0</v>
      </c>
      <c r="G1117" s="60">
        <f>IF(AND(C1117&lt;&gt;"",SUM(G$32:G1116)&lt;E$23),$E$23/$E$28,0)</f>
        <v>0</v>
      </c>
      <c r="H1117" s="58">
        <f t="shared" si="116"/>
        <v>0</v>
      </c>
      <c r="I1117" s="58">
        <f t="shared" si="118"/>
        <v>0</v>
      </c>
      <c r="J1117" s="92" t="str">
        <f t="shared" si="117"/>
        <v>2112–2113</v>
      </c>
      <c r="K1117" s="92"/>
      <c r="L1117" s="103"/>
      <c r="M1117" s="92"/>
      <c r="N1117" s="101"/>
      <c r="O1117" s="93"/>
      <c r="Q1117" s="61"/>
    </row>
    <row r="1118" spans="1:17" s="55" customFormat="1" ht="20.25" customHeight="1" x14ac:dyDescent="0.2">
      <c r="A1118" s="56">
        <v>77799</v>
      </c>
      <c r="B1118" s="57">
        <f t="shared" si="113"/>
        <v>0</v>
      </c>
      <c r="C1118" s="158"/>
      <c r="D1118" s="58">
        <f t="shared" si="114"/>
        <v>0</v>
      </c>
      <c r="E1118" s="59">
        <f t="shared" si="112"/>
        <v>0</v>
      </c>
      <c r="F1118" s="58">
        <f t="shared" si="115"/>
        <v>0</v>
      </c>
      <c r="G1118" s="60">
        <f>IF(AND(C1118&lt;&gt;"",SUM(G$32:G1117)&lt;E$23),$E$23/$E$28,0)</f>
        <v>0</v>
      </c>
      <c r="H1118" s="58">
        <f t="shared" si="116"/>
        <v>0</v>
      </c>
      <c r="I1118" s="58">
        <f t="shared" si="118"/>
        <v>0</v>
      </c>
      <c r="J1118" s="92" t="str">
        <f t="shared" si="117"/>
        <v>2112–2113</v>
      </c>
      <c r="K1118" s="92"/>
      <c r="L1118" s="103"/>
      <c r="M1118" s="92"/>
      <c r="N1118" s="101"/>
      <c r="O1118" s="93"/>
      <c r="Q1118" s="61"/>
    </row>
    <row r="1119" spans="1:17" s="55" customFormat="1" ht="20.25" customHeight="1" x14ac:dyDescent="0.2">
      <c r="A1119" s="56">
        <v>77830</v>
      </c>
      <c r="B1119" s="57">
        <f t="shared" si="113"/>
        <v>0</v>
      </c>
      <c r="C1119" s="158"/>
      <c r="D1119" s="58">
        <f t="shared" si="114"/>
        <v>0</v>
      </c>
      <c r="E1119" s="59">
        <f t="shared" si="112"/>
        <v>0</v>
      </c>
      <c r="F1119" s="58">
        <f t="shared" si="115"/>
        <v>0</v>
      </c>
      <c r="G1119" s="60">
        <f>IF(AND(C1119&lt;&gt;"",SUM(G$32:G1118)&lt;E$23),$E$23/$E$28,0)</f>
        <v>0</v>
      </c>
      <c r="H1119" s="58">
        <f t="shared" si="116"/>
        <v>0</v>
      </c>
      <c r="I1119" s="58">
        <f t="shared" si="118"/>
        <v>0</v>
      </c>
      <c r="J1119" s="92" t="str">
        <f t="shared" si="117"/>
        <v>2112–2113</v>
      </c>
      <c r="K1119" s="92"/>
      <c r="L1119" s="103"/>
      <c r="M1119" s="92"/>
      <c r="N1119" s="101"/>
      <c r="O1119" s="93"/>
      <c r="Q1119" s="61"/>
    </row>
    <row r="1120" spans="1:17" s="55" customFormat="1" ht="20.25" customHeight="1" x14ac:dyDescent="0.2">
      <c r="A1120" s="56">
        <v>77858</v>
      </c>
      <c r="B1120" s="57">
        <f t="shared" si="113"/>
        <v>0</v>
      </c>
      <c r="C1120" s="158"/>
      <c r="D1120" s="58">
        <f t="shared" si="114"/>
        <v>0</v>
      </c>
      <c r="E1120" s="59">
        <f t="shared" ref="E1120:E1183" si="119">C1120-D1120</f>
        <v>0</v>
      </c>
      <c r="F1120" s="58">
        <f t="shared" si="115"/>
        <v>0</v>
      </c>
      <c r="G1120" s="60">
        <f>IF(AND(C1120&lt;&gt;"",SUM(G$32:G1119)&lt;E$23),$E$23/$E$28,0)</f>
        <v>0</v>
      </c>
      <c r="H1120" s="58">
        <f t="shared" si="116"/>
        <v>0</v>
      </c>
      <c r="I1120" s="58">
        <f t="shared" si="118"/>
        <v>0</v>
      </c>
      <c r="J1120" s="92" t="str">
        <f t="shared" si="117"/>
        <v>2112–2113</v>
      </c>
      <c r="K1120" s="92"/>
      <c r="L1120" s="103"/>
      <c r="M1120" s="92"/>
      <c r="N1120" s="101"/>
      <c r="O1120" s="93"/>
      <c r="Q1120" s="61"/>
    </row>
    <row r="1121" spans="1:17" s="55" customFormat="1" ht="20.25" customHeight="1" x14ac:dyDescent="0.2">
      <c r="A1121" s="56">
        <v>77889</v>
      </c>
      <c r="B1121" s="57">
        <f t="shared" ref="B1121:B1184" si="120">IF(C1121&gt;0,C1121*-1,C1121)</f>
        <v>0</v>
      </c>
      <c r="C1121" s="158"/>
      <c r="D1121" s="58">
        <f t="shared" ref="D1121:D1184" si="121">IF(C1121="",0,IF($E$14="Beginning",IF(C1120&lt;&gt;"",$F1120*$E$7/12,0),IF(C1120&lt;&gt;"",$F1120*$E$7/12,$E$21*$E$7/12)))</f>
        <v>0</v>
      </c>
      <c r="E1121" s="59">
        <f t="shared" si="119"/>
        <v>0</v>
      </c>
      <c r="F1121" s="58">
        <f t="shared" ref="F1121:F1184" si="122">IF(C1121="",0,IF(C1120="",$E$21-E1121,IF(C1121&lt;&gt;"",F1120-E1121)))</f>
        <v>0</v>
      </c>
      <c r="G1121" s="60">
        <f>IF(AND(C1121&lt;&gt;"",SUM(G$32:G1120)&lt;E$23),$E$23/$E$28,0)</f>
        <v>0</v>
      </c>
      <c r="H1121" s="58">
        <f t="shared" ref="H1121:H1184" si="123">IF(C1121&lt;&gt;"",G1121+H1120,0)</f>
        <v>0</v>
      </c>
      <c r="I1121" s="58">
        <f t="shared" si="118"/>
        <v>0</v>
      </c>
      <c r="J1121" s="92" t="str">
        <f t="shared" ref="J1121:J1184" si="124">IF(OR(MONTH(A1121)=1,MONTH(A1121)=2,MONTH(A1121)=3,MONTH(A1121)=4,MONTH(A1121)=5,MONTH(A1121)=6),YEAR(A1121)-1&amp;"–"&amp;YEAR(A1121),YEAR(A1121)&amp;"–"&amp;YEAR(A1121)+1)</f>
        <v>2112–2113</v>
      </c>
      <c r="K1121" s="92"/>
      <c r="L1121" s="103"/>
      <c r="M1121" s="92"/>
      <c r="N1121" s="101"/>
      <c r="O1121" s="93"/>
      <c r="Q1121" s="61"/>
    </row>
    <row r="1122" spans="1:17" s="55" customFormat="1" ht="20.25" customHeight="1" x14ac:dyDescent="0.2">
      <c r="A1122" s="56">
        <v>77919</v>
      </c>
      <c r="B1122" s="57">
        <f t="shared" si="120"/>
        <v>0</v>
      </c>
      <c r="C1122" s="158"/>
      <c r="D1122" s="58">
        <f t="shared" si="121"/>
        <v>0</v>
      </c>
      <c r="E1122" s="59">
        <f t="shared" si="119"/>
        <v>0</v>
      </c>
      <c r="F1122" s="58">
        <f t="shared" si="122"/>
        <v>0</v>
      </c>
      <c r="G1122" s="60">
        <f>IF(AND(C1122&lt;&gt;"",SUM(G$32:G1121)&lt;E$23),$E$23/$E$28,0)</f>
        <v>0</v>
      </c>
      <c r="H1122" s="58">
        <f t="shared" si="123"/>
        <v>0</v>
      </c>
      <c r="I1122" s="58">
        <f t="shared" si="118"/>
        <v>0</v>
      </c>
      <c r="J1122" s="92" t="str">
        <f t="shared" si="124"/>
        <v>2112–2113</v>
      </c>
      <c r="K1122" s="92"/>
      <c r="L1122" s="103"/>
      <c r="M1122" s="92"/>
      <c r="N1122" s="101"/>
      <c r="O1122" s="93"/>
      <c r="Q1122" s="61"/>
    </row>
    <row r="1123" spans="1:17" s="55" customFormat="1" ht="20.25" customHeight="1" x14ac:dyDescent="0.2">
      <c r="A1123" s="56">
        <v>77950</v>
      </c>
      <c r="B1123" s="57">
        <f t="shared" si="120"/>
        <v>0</v>
      </c>
      <c r="C1123" s="158"/>
      <c r="D1123" s="58">
        <f t="shared" si="121"/>
        <v>0</v>
      </c>
      <c r="E1123" s="59">
        <f t="shared" si="119"/>
        <v>0</v>
      </c>
      <c r="F1123" s="58">
        <f t="shared" si="122"/>
        <v>0</v>
      </c>
      <c r="G1123" s="60">
        <f>IF(AND(C1123&lt;&gt;"",SUM(G$32:G1122)&lt;E$23),$E$23/$E$28,0)</f>
        <v>0</v>
      </c>
      <c r="H1123" s="58">
        <f t="shared" si="123"/>
        <v>0</v>
      </c>
      <c r="I1123" s="58">
        <f t="shared" ref="I1123:I1186" si="125">IF(C1123&lt;&gt;"",$E$23-H1123,0)</f>
        <v>0</v>
      </c>
      <c r="J1123" s="92" t="str">
        <f t="shared" si="124"/>
        <v>2112–2113</v>
      </c>
      <c r="K1123" s="92"/>
      <c r="L1123" s="103"/>
      <c r="M1123" s="92"/>
      <c r="N1123" s="101"/>
      <c r="O1123" s="93"/>
      <c r="Q1123" s="61"/>
    </row>
    <row r="1124" spans="1:17" s="55" customFormat="1" ht="20.25" customHeight="1" x14ac:dyDescent="0.2">
      <c r="A1124" s="56">
        <v>77980</v>
      </c>
      <c r="B1124" s="57">
        <f t="shared" si="120"/>
        <v>0</v>
      </c>
      <c r="C1124" s="158"/>
      <c r="D1124" s="58">
        <f t="shared" si="121"/>
        <v>0</v>
      </c>
      <c r="E1124" s="59">
        <f t="shared" si="119"/>
        <v>0</v>
      </c>
      <c r="F1124" s="58">
        <f t="shared" si="122"/>
        <v>0</v>
      </c>
      <c r="G1124" s="60">
        <f>IF(AND(C1124&lt;&gt;"",SUM(G$32:G1123)&lt;E$23),$E$23/$E$28,0)</f>
        <v>0</v>
      </c>
      <c r="H1124" s="58">
        <f t="shared" si="123"/>
        <v>0</v>
      </c>
      <c r="I1124" s="58">
        <f t="shared" si="125"/>
        <v>0</v>
      </c>
      <c r="J1124" s="92" t="str">
        <f t="shared" si="124"/>
        <v>2113–2114</v>
      </c>
      <c r="K1124" s="92"/>
      <c r="L1124" s="103"/>
      <c r="M1124" s="92"/>
      <c r="N1124" s="101"/>
      <c r="O1124" s="93"/>
      <c r="Q1124" s="61"/>
    </row>
    <row r="1125" spans="1:17" s="55" customFormat="1" ht="20.25" customHeight="1" x14ac:dyDescent="0.2">
      <c r="A1125" s="56">
        <v>78011</v>
      </c>
      <c r="B1125" s="57">
        <f t="shared" si="120"/>
        <v>0</v>
      </c>
      <c r="C1125" s="158"/>
      <c r="D1125" s="58">
        <f t="shared" si="121"/>
        <v>0</v>
      </c>
      <c r="E1125" s="59">
        <f t="shared" si="119"/>
        <v>0</v>
      </c>
      <c r="F1125" s="58">
        <f t="shared" si="122"/>
        <v>0</v>
      </c>
      <c r="G1125" s="60">
        <f>IF(AND(C1125&lt;&gt;"",SUM(G$32:G1124)&lt;E$23),$E$23/$E$28,0)</f>
        <v>0</v>
      </c>
      <c r="H1125" s="58">
        <f t="shared" si="123"/>
        <v>0</v>
      </c>
      <c r="I1125" s="58">
        <f t="shared" si="125"/>
        <v>0</v>
      </c>
      <c r="J1125" s="92" t="str">
        <f t="shared" si="124"/>
        <v>2113–2114</v>
      </c>
      <c r="K1125" s="92"/>
      <c r="L1125" s="103"/>
      <c r="M1125" s="92"/>
      <c r="N1125" s="101"/>
      <c r="O1125" s="93"/>
      <c r="Q1125" s="61"/>
    </row>
    <row r="1126" spans="1:17" s="55" customFormat="1" ht="20.25" customHeight="1" x14ac:dyDescent="0.2">
      <c r="A1126" s="56">
        <v>78042</v>
      </c>
      <c r="B1126" s="57">
        <f t="shared" si="120"/>
        <v>0</v>
      </c>
      <c r="C1126" s="158"/>
      <c r="D1126" s="58">
        <f t="shared" si="121"/>
        <v>0</v>
      </c>
      <c r="E1126" s="59">
        <f t="shared" si="119"/>
        <v>0</v>
      </c>
      <c r="F1126" s="58">
        <f t="shared" si="122"/>
        <v>0</v>
      </c>
      <c r="G1126" s="60">
        <f>IF(AND(C1126&lt;&gt;"",SUM(G$32:G1125)&lt;E$23),$E$23/$E$28,0)</f>
        <v>0</v>
      </c>
      <c r="H1126" s="58">
        <f t="shared" si="123"/>
        <v>0</v>
      </c>
      <c r="I1126" s="58">
        <f t="shared" si="125"/>
        <v>0</v>
      </c>
      <c r="J1126" s="92" t="str">
        <f t="shared" si="124"/>
        <v>2113–2114</v>
      </c>
      <c r="K1126" s="92"/>
      <c r="L1126" s="103"/>
      <c r="M1126" s="92"/>
      <c r="N1126" s="101"/>
      <c r="O1126" s="93"/>
      <c r="Q1126" s="61"/>
    </row>
    <row r="1127" spans="1:17" s="55" customFormat="1" ht="20.25" customHeight="1" x14ac:dyDescent="0.2">
      <c r="A1127" s="56">
        <v>78072</v>
      </c>
      <c r="B1127" s="57">
        <f t="shared" si="120"/>
        <v>0</v>
      </c>
      <c r="C1127" s="158"/>
      <c r="D1127" s="58">
        <f t="shared" si="121"/>
        <v>0</v>
      </c>
      <c r="E1127" s="59">
        <f t="shared" si="119"/>
        <v>0</v>
      </c>
      <c r="F1127" s="58">
        <f t="shared" si="122"/>
        <v>0</v>
      </c>
      <c r="G1127" s="60">
        <f>IF(AND(C1127&lt;&gt;"",SUM(G$32:G1126)&lt;E$23),$E$23/$E$28,0)</f>
        <v>0</v>
      </c>
      <c r="H1127" s="58">
        <f t="shared" si="123"/>
        <v>0</v>
      </c>
      <c r="I1127" s="58">
        <f t="shared" si="125"/>
        <v>0</v>
      </c>
      <c r="J1127" s="92" t="str">
        <f t="shared" si="124"/>
        <v>2113–2114</v>
      </c>
      <c r="K1127" s="92"/>
      <c r="L1127" s="103"/>
      <c r="M1127" s="92"/>
      <c r="N1127" s="101"/>
      <c r="O1127" s="93"/>
      <c r="Q1127" s="61"/>
    </row>
    <row r="1128" spans="1:17" s="55" customFormat="1" ht="20.25" customHeight="1" x14ac:dyDescent="0.2">
      <c r="A1128" s="56">
        <v>78103</v>
      </c>
      <c r="B1128" s="57">
        <f t="shared" si="120"/>
        <v>0</v>
      </c>
      <c r="C1128" s="158"/>
      <c r="D1128" s="58">
        <f t="shared" si="121"/>
        <v>0</v>
      </c>
      <c r="E1128" s="59">
        <f t="shared" si="119"/>
        <v>0</v>
      </c>
      <c r="F1128" s="58">
        <f t="shared" si="122"/>
        <v>0</v>
      </c>
      <c r="G1128" s="60">
        <f>IF(AND(C1128&lt;&gt;"",SUM(G$32:G1127)&lt;E$23),$E$23/$E$28,0)</f>
        <v>0</v>
      </c>
      <c r="H1128" s="58">
        <f t="shared" si="123"/>
        <v>0</v>
      </c>
      <c r="I1128" s="58">
        <f t="shared" si="125"/>
        <v>0</v>
      </c>
      <c r="J1128" s="92" t="str">
        <f t="shared" si="124"/>
        <v>2113–2114</v>
      </c>
      <c r="K1128" s="92"/>
      <c r="L1128" s="103"/>
      <c r="M1128" s="92"/>
      <c r="N1128" s="101"/>
      <c r="O1128" s="93"/>
      <c r="Q1128" s="61"/>
    </row>
    <row r="1129" spans="1:17" s="55" customFormat="1" ht="20.25" customHeight="1" x14ac:dyDescent="0.2">
      <c r="A1129" s="56">
        <v>78133</v>
      </c>
      <c r="B1129" s="57">
        <f t="shared" si="120"/>
        <v>0</v>
      </c>
      <c r="C1129" s="158"/>
      <c r="D1129" s="58">
        <f t="shared" si="121"/>
        <v>0</v>
      </c>
      <c r="E1129" s="59">
        <f t="shared" si="119"/>
        <v>0</v>
      </c>
      <c r="F1129" s="58">
        <f t="shared" si="122"/>
        <v>0</v>
      </c>
      <c r="G1129" s="60">
        <f>IF(AND(C1129&lt;&gt;"",SUM(G$32:G1128)&lt;E$23),$E$23/$E$28,0)</f>
        <v>0</v>
      </c>
      <c r="H1129" s="58">
        <f t="shared" si="123"/>
        <v>0</v>
      </c>
      <c r="I1129" s="58">
        <f t="shared" si="125"/>
        <v>0</v>
      </c>
      <c r="J1129" s="92" t="str">
        <f t="shared" si="124"/>
        <v>2113–2114</v>
      </c>
      <c r="K1129" s="92"/>
      <c r="L1129" s="103"/>
      <c r="M1129" s="92"/>
      <c r="N1129" s="101"/>
      <c r="O1129" s="93"/>
      <c r="Q1129" s="61"/>
    </row>
    <row r="1130" spans="1:17" s="55" customFormat="1" ht="20.25" customHeight="1" x14ac:dyDescent="0.2">
      <c r="A1130" s="56">
        <v>78164</v>
      </c>
      <c r="B1130" s="57">
        <f t="shared" si="120"/>
        <v>0</v>
      </c>
      <c r="C1130" s="158"/>
      <c r="D1130" s="58">
        <f t="shared" si="121"/>
        <v>0</v>
      </c>
      <c r="E1130" s="59">
        <f t="shared" si="119"/>
        <v>0</v>
      </c>
      <c r="F1130" s="58">
        <f t="shared" si="122"/>
        <v>0</v>
      </c>
      <c r="G1130" s="60">
        <f>IF(AND(C1130&lt;&gt;"",SUM(G$32:G1129)&lt;E$23),$E$23/$E$28,0)</f>
        <v>0</v>
      </c>
      <c r="H1130" s="58">
        <f t="shared" si="123"/>
        <v>0</v>
      </c>
      <c r="I1130" s="58">
        <f t="shared" si="125"/>
        <v>0</v>
      </c>
      <c r="J1130" s="92" t="str">
        <f t="shared" si="124"/>
        <v>2113–2114</v>
      </c>
      <c r="K1130" s="92"/>
      <c r="L1130" s="103"/>
      <c r="M1130" s="92"/>
      <c r="N1130" s="101"/>
      <c r="O1130" s="93"/>
      <c r="Q1130" s="61"/>
    </row>
    <row r="1131" spans="1:17" s="55" customFormat="1" ht="20.25" customHeight="1" x14ac:dyDescent="0.2">
      <c r="A1131" s="56">
        <v>78195</v>
      </c>
      <c r="B1131" s="57">
        <f t="shared" si="120"/>
        <v>0</v>
      </c>
      <c r="C1131" s="158"/>
      <c r="D1131" s="58">
        <f t="shared" si="121"/>
        <v>0</v>
      </c>
      <c r="E1131" s="59">
        <f t="shared" si="119"/>
        <v>0</v>
      </c>
      <c r="F1131" s="58">
        <f t="shared" si="122"/>
        <v>0</v>
      </c>
      <c r="G1131" s="60">
        <f>IF(AND(C1131&lt;&gt;"",SUM(G$32:G1130)&lt;E$23),$E$23/$E$28,0)</f>
        <v>0</v>
      </c>
      <c r="H1131" s="58">
        <f t="shared" si="123"/>
        <v>0</v>
      </c>
      <c r="I1131" s="58">
        <f t="shared" si="125"/>
        <v>0</v>
      </c>
      <c r="J1131" s="92" t="str">
        <f t="shared" si="124"/>
        <v>2113–2114</v>
      </c>
      <c r="K1131" s="92"/>
      <c r="L1131" s="103"/>
      <c r="M1131" s="92"/>
      <c r="N1131" s="101"/>
      <c r="O1131" s="93"/>
      <c r="Q1131" s="61"/>
    </row>
    <row r="1132" spans="1:17" s="55" customFormat="1" ht="20.25" customHeight="1" x14ac:dyDescent="0.2">
      <c r="A1132" s="56">
        <v>78223</v>
      </c>
      <c r="B1132" s="57">
        <f t="shared" si="120"/>
        <v>0</v>
      </c>
      <c r="C1132" s="158"/>
      <c r="D1132" s="58">
        <f t="shared" si="121"/>
        <v>0</v>
      </c>
      <c r="E1132" s="59">
        <f t="shared" si="119"/>
        <v>0</v>
      </c>
      <c r="F1132" s="58">
        <f t="shared" si="122"/>
        <v>0</v>
      </c>
      <c r="G1132" s="60">
        <f>IF(AND(C1132&lt;&gt;"",SUM(G$32:G1131)&lt;E$23),$E$23/$E$28,0)</f>
        <v>0</v>
      </c>
      <c r="H1132" s="58">
        <f t="shared" si="123"/>
        <v>0</v>
      </c>
      <c r="I1132" s="58">
        <f t="shared" si="125"/>
        <v>0</v>
      </c>
      <c r="J1132" s="92" t="str">
        <f t="shared" si="124"/>
        <v>2113–2114</v>
      </c>
      <c r="K1132" s="92"/>
      <c r="L1132" s="103"/>
      <c r="M1132" s="92"/>
      <c r="N1132" s="101"/>
      <c r="O1132" s="93"/>
      <c r="Q1132" s="61"/>
    </row>
    <row r="1133" spans="1:17" s="55" customFormat="1" ht="20.25" customHeight="1" x14ac:dyDescent="0.2">
      <c r="A1133" s="56">
        <v>78254</v>
      </c>
      <c r="B1133" s="57">
        <f t="shared" si="120"/>
        <v>0</v>
      </c>
      <c r="C1133" s="158"/>
      <c r="D1133" s="58">
        <f t="shared" si="121"/>
        <v>0</v>
      </c>
      <c r="E1133" s="59">
        <f t="shared" si="119"/>
        <v>0</v>
      </c>
      <c r="F1133" s="58">
        <f t="shared" si="122"/>
        <v>0</v>
      </c>
      <c r="G1133" s="60">
        <f>IF(AND(C1133&lt;&gt;"",SUM(G$32:G1132)&lt;E$23),$E$23/$E$28,0)</f>
        <v>0</v>
      </c>
      <c r="H1133" s="58">
        <f t="shared" si="123"/>
        <v>0</v>
      </c>
      <c r="I1133" s="58">
        <f t="shared" si="125"/>
        <v>0</v>
      </c>
      <c r="J1133" s="92" t="str">
        <f t="shared" si="124"/>
        <v>2113–2114</v>
      </c>
      <c r="K1133" s="92"/>
      <c r="L1133" s="103"/>
      <c r="M1133" s="92"/>
      <c r="N1133" s="101"/>
      <c r="O1133" s="93"/>
      <c r="Q1133" s="61"/>
    </row>
    <row r="1134" spans="1:17" s="55" customFormat="1" ht="20.25" customHeight="1" x14ac:dyDescent="0.2">
      <c r="A1134" s="56">
        <v>78284</v>
      </c>
      <c r="B1134" s="57">
        <f t="shared" si="120"/>
        <v>0</v>
      </c>
      <c r="C1134" s="158"/>
      <c r="D1134" s="58">
        <f t="shared" si="121"/>
        <v>0</v>
      </c>
      <c r="E1134" s="59">
        <f t="shared" si="119"/>
        <v>0</v>
      </c>
      <c r="F1134" s="58">
        <f t="shared" si="122"/>
        <v>0</v>
      </c>
      <c r="G1134" s="60">
        <f>IF(AND(C1134&lt;&gt;"",SUM(G$32:G1133)&lt;E$23),$E$23/$E$28,0)</f>
        <v>0</v>
      </c>
      <c r="H1134" s="58">
        <f t="shared" si="123"/>
        <v>0</v>
      </c>
      <c r="I1134" s="58">
        <f t="shared" si="125"/>
        <v>0</v>
      </c>
      <c r="J1134" s="92" t="str">
        <f t="shared" si="124"/>
        <v>2113–2114</v>
      </c>
      <c r="K1134" s="92"/>
      <c r="L1134" s="103"/>
      <c r="M1134" s="92"/>
      <c r="N1134" s="101"/>
      <c r="O1134" s="93"/>
      <c r="Q1134" s="61"/>
    </row>
    <row r="1135" spans="1:17" s="55" customFormat="1" ht="20.25" customHeight="1" x14ac:dyDescent="0.2">
      <c r="A1135" s="56">
        <v>78315</v>
      </c>
      <c r="B1135" s="57">
        <f t="shared" si="120"/>
        <v>0</v>
      </c>
      <c r="C1135" s="158"/>
      <c r="D1135" s="58">
        <f t="shared" si="121"/>
        <v>0</v>
      </c>
      <c r="E1135" s="59">
        <f t="shared" si="119"/>
        <v>0</v>
      </c>
      <c r="F1135" s="58">
        <f t="shared" si="122"/>
        <v>0</v>
      </c>
      <c r="G1135" s="60">
        <f>IF(AND(C1135&lt;&gt;"",SUM(G$32:G1134)&lt;E$23),$E$23/$E$28,0)</f>
        <v>0</v>
      </c>
      <c r="H1135" s="58">
        <f t="shared" si="123"/>
        <v>0</v>
      </c>
      <c r="I1135" s="58">
        <f t="shared" si="125"/>
        <v>0</v>
      </c>
      <c r="J1135" s="92" t="str">
        <f t="shared" si="124"/>
        <v>2113–2114</v>
      </c>
      <c r="K1135" s="92"/>
      <c r="L1135" s="103"/>
      <c r="M1135" s="92"/>
      <c r="N1135" s="101"/>
      <c r="O1135" s="93"/>
      <c r="Q1135" s="61"/>
    </row>
    <row r="1136" spans="1:17" s="55" customFormat="1" ht="20.25" customHeight="1" x14ac:dyDescent="0.2">
      <c r="A1136" s="56">
        <v>78345</v>
      </c>
      <c r="B1136" s="57">
        <f t="shared" si="120"/>
        <v>0</v>
      </c>
      <c r="C1136" s="158"/>
      <c r="D1136" s="58">
        <f t="shared" si="121"/>
        <v>0</v>
      </c>
      <c r="E1136" s="59">
        <f t="shared" si="119"/>
        <v>0</v>
      </c>
      <c r="F1136" s="58">
        <f t="shared" si="122"/>
        <v>0</v>
      </c>
      <c r="G1136" s="60">
        <f>IF(AND(C1136&lt;&gt;"",SUM(G$32:G1135)&lt;E$23),$E$23/$E$28,0)</f>
        <v>0</v>
      </c>
      <c r="H1136" s="58">
        <f t="shared" si="123"/>
        <v>0</v>
      </c>
      <c r="I1136" s="58">
        <f t="shared" si="125"/>
        <v>0</v>
      </c>
      <c r="J1136" s="92" t="str">
        <f t="shared" si="124"/>
        <v>2114–2115</v>
      </c>
      <c r="K1136" s="92"/>
      <c r="L1136" s="103"/>
      <c r="M1136" s="92"/>
      <c r="N1136" s="101"/>
      <c r="O1136" s="93"/>
      <c r="Q1136" s="61"/>
    </row>
    <row r="1137" spans="1:17" s="55" customFormat="1" ht="20.25" customHeight="1" x14ac:dyDescent="0.2">
      <c r="A1137" s="56">
        <v>78376</v>
      </c>
      <c r="B1137" s="57">
        <f t="shared" si="120"/>
        <v>0</v>
      </c>
      <c r="C1137" s="158"/>
      <c r="D1137" s="58">
        <f t="shared" si="121"/>
        <v>0</v>
      </c>
      <c r="E1137" s="59">
        <f t="shared" si="119"/>
        <v>0</v>
      </c>
      <c r="F1137" s="58">
        <f t="shared" si="122"/>
        <v>0</v>
      </c>
      <c r="G1137" s="60">
        <f>IF(AND(C1137&lt;&gt;"",SUM(G$32:G1136)&lt;E$23),$E$23/$E$28,0)</f>
        <v>0</v>
      </c>
      <c r="H1137" s="58">
        <f t="shared" si="123"/>
        <v>0</v>
      </c>
      <c r="I1137" s="58">
        <f t="shared" si="125"/>
        <v>0</v>
      </c>
      <c r="J1137" s="92" t="str">
        <f t="shared" si="124"/>
        <v>2114–2115</v>
      </c>
      <c r="K1137" s="92"/>
      <c r="L1137" s="103"/>
      <c r="M1137" s="92"/>
      <c r="N1137" s="101"/>
      <c r="O1137" s="93"/>
      <c r="Q1137" s="61"/>
    </row>
    <row r="1138" spans="1:17" s="55" customFormat="1" ht="20.25" customHeight="1" x14ac:dyDescent="0.2">
      <c r="A1138" s="56">
        <v>78407</v>
      </c>
      <c r="B1138" s="57">
        <f t="shared" si="120"/>
        <v>0</v>
      </c>
      <c r="C1138" s="158"/>
      <c r="D1138" s="58">
        <f t="shared" si="121"/>
        <v>0</v>
      </c>
      <c r="E1138" s="59">
        <f t="shared" si="119"/>
        <v>0</v>
      </c>
      <c r="F1138" s="58">
        <f t="shared" si="122"/>
        <v>0</v>
      </c>
      <c r="G1138" s="60">
        <f>IF(AND(C1138&lt;&gt;"",SUM(G$32:G1137)&lt;E$23),$E$23/$E$28,0)</f>
        <v>0</v>
      </c>
      <c r="H1138" s="58">
        <f t="shared" si="123"/>
        <v>0</v>
      </c>
      <c r="I1138" s="58">
        <f t="shared" si="125"/>
        <v>0</v>
      </c>
      <c r="J1138" s="92" t="str">
        <f t="shared" si="124"/>
        <v>2114–2115</v>
      </c>
      <c r="K1138" s="92"/>
      <c r="L1138" s="103"/>
      <c r="M1138" s="92"/>
      <c r="N1138" s="101"/>
      <c r="O1138" s="93"/>
      <c r="Q1138" s="61"/>
    </row>
    <row r="1139" spans="1:17" s="55" customFormat="1" ht="20.25" customHeight="1" x14ac:dyDescent="0.2">
      <c r="A1139" s="56">
        <v>78437</v>
      </c>
      <c r="B1139" s="57">
        <f t="shared" si="120"/>
        <v>0</v>
      </c>
      <c r="C1139" s="158"/>
      <c r="D1139" s="58">
        <f t="shared" si="121"/>
        <v>0</v>
      </c>
      <c r="E1139" s="59">
        <f t="shared" si="119"/>
        <v>0</v>
      </c>
      <c r="F1139" s="58">
        <f t="shared" si="122"/>
        <v>0</v>
      </c>
      <c r="G1139" s="60">
        <f>IF(AND(C1139&lt;&gt;"",SUM(G$32:G1138)&lt;E$23),$E$23/$E$28,0)</f>
        <v>0</v>
      </c>
      <c r="H1139" s="58">
        <f t="shared" si="123"/>
        <v>0</v>
      </c>
      <c r="I1139" s="58">
        <f t="shared" si="125"/>
        <v>0</v>
      </c>
      <c r="J1139" s="92" t="str">
        <f t="shared" si="124"/>
        <v>2114–2115</v>
      </c>
      <c r="K1139" s="92"/>
      <c r="L1139" s="103"/>
      <c r="M1139" s="92"/>
      <c r="N1139" s="101"/>
      <c r="O1139" s="93"/>
      <c r="Q1139" s="61"/>
    </row>
    <row r="1140" spans="1:17" s="55" customFormat="1" ht="20.25" customHeight="1" x14ac:dyDescent="0.2">
      <c r="A1140" s="56">
        <v>78468</v>
      </c>
      <c r="B1140" s="57">
        <f t="shared" si="120"/>
        <v>0</v>
      </c>
      <c r="C1140" s="158"/>
      <c r="D1140" s="58">
        <f t="shared" si="121"/>
        <v>0</v>
      </c>
      <c r="E1140" s="59">
        <f t="shared" si="119"/>
        <v>0</v>
      </c>
      <c r="F1140" s="58">
        <f t="shared" si="122"/>
        <v>0</v>
      </c>
      <c r="G1140" s="60">
        <f>IF(AND(C1140&lt;&gt;"",SUM(G$32:G1139)&lt;E$23),$E$23/$E$28,0)</f>
        <v>0</v>
      </c>
      <c r="H1140" s="58">
        <f t="shared" si="123"/>
        <v>0</v>
      </c>
      <c r="I1140" s="58">
        <f t="shared" si="125"/>
        <v>0</v>
      </c>
      <c r="J1140" s="92" t="str">
        <f t="shared" si="124"/>
        <v>2114–2115</v>
      </c>
      <c r="K1140" s="92"/>
      <c r="L1140" s="103"/>
      <c r="M1140" s="92"/>
      <c r="N1140" s="101"/>
      <c r="O1140" s="93"/>
      <c r="Q1140" s="61"/>
    </row>
    <row r="1141" spans="1:17" s="55" customFormat="1" ht="20.25" customHeight="1" x14ac:dyDescent="0.2">
      <c r="A1141" s="56">
        <v>78498</v>
      </c>
      <c r="B1141" s="57">
        <f t="shared" si="120"/>
        <v>0</v>
      </c>
      <c r="C1141" s="158"/>
      <c r="D1141" s="58">
        <f t="shared" si="121"/>
        <v>0</v>
      </c>
      <c r="E1141" s="59">
        <f t="shared" si="119"/>
        <v>0</v>
      </c>
      <c r="F1141" s="58">
        <f t="shared" si="122"/>
        <v>0</v>
      </c>
      <c r="G1141" s="60">
        <f>IF(AND(C1141&lt;&gt;"",SUM(G$32:G1140)&lt;E$23),$E$23/$E$28,0)</f>
        <v>0</v>
      </c>
      <c r="H1141" s="58">
        <f t="shared" si="123"/>
        <v>0</v>
      </c>
      <c r="I1141" s="58">
        <f t="shared" si="125"/>
        <v>0</v>
      </c>
      <c r="J1141" s="92" t="str">
        <f t="shared" si="124"/>
        <v>2114–2115</v>
      </c>
      <c r="K1141" s="92"/>
      <c r="L1141" s="103"/>
      <c r="M1141" s="92"/>
      <c r="N1141" s="101"/>
      <c r="O1141" s="93"/>
      <c r="Q1141" s="61"/>
    </row>
    <row r="1142" spans="1:17" s="55" customFormat="1" ht="20.25" customHeight="1" x14ac:dyDescent="0.2">
      <c r="A1142" s="56">
        <v>78529</v>
      </c>
      <c r="B1142" s="57">
        <f t="shared" si="120"/>
        <v>0</v>
      </c>
      <c r="C1142" s="158"/>
      <c r="D1142" s="58">
        <f t="shared" si="121"/>
        <v>0</v>
      </c>
      <c r="E1142" s="59">
        <f t="shared" si="119"/>
        <v>0</v>
      </c>
      <c r="F1142" s="58">
        <f t="shared" si="122"/>
        <v>0</v>
      </c>
      <c r="G1142" s="60">
        <f>IF(AND(C1142&lt;&gt;"",SUM(G$32:G1141)&lt;E$23),$E$23/$E$28,0)</f>
        <v>0</v>
      </c>
      <c r="H1142" s="58">
        <f t="shared" si="123"/>
        <v>0</v>
      </c>
      <c r="I1142" s="58">
        <f t="shared" si="125"/>
        <v>0</v>
      </c>
      <c r="J1142" s="92" t="str">
        <f t="shared" si="124"/>
        <v>2114–2115</v>
      </c>
      <c r="K1142" s="92"/>
      <c r="L1142" s="103"/>
      <c r="M1142" s="92"/>
      <c r="N1142" s="101"/>
      <c r="O1142" s="93"/>
      <c r="Q1142" s="61"/>
    </row>
    <row r="1143" spans="1:17" s="55" customFormat="1" ht="20.25" customHeight="1" x14ac:dyDescent="0.2">
      <c r="A1143" s="56">
        <v>78560</v>
      </c>
      <c r="B1143" s="57">
        <f t="shared" si="120"/>
        <v>0</v>
      </c>
      <c r="C1143" s="158"/>
      <c r="D1143" s="58">
        <f t="shared" si="121"/>
        <v>0</v>
      </c>
      <c r="E1143" s="59">
        <f t="shared" si="119"/>
        <v>0</v>
      </c>
      <c r="F1143" s="58">
        <f t="shared" si="122"/>
        <v>0</v>
      </c>
      <c r="G1143" s="60">
        <f>IF(AND(C1143&lt;&gt;"",SUM(G$32:G1142)&lt;E$23),$E$23/$E$28,0)</f>
        <v>0</v>
      </c>
      <c r="H1143" s="58">
        <f t="shared" si="123"/>
        <v>0</v>
      </c>
      <c r="I1143" s="58">
        <f t="shared" si="125"/>
        <v>0</v>
      </c>
      <c r="J1143" s="92" t="str">
        <f t="shared" si="124"/>
        <v>2114–2115</v>
      </c>
      <c r="K1143" s="92"/>
      <c r="L1143" s="103"/>
      <c r="M1143" s="92"/>
      <c r="N1143" s="101"/>
      <c r="O1143" s="93"/>
      <c r="Q1143" s="61"/>
    </row>
    <row r="1144" spans="1:17" s="55" customFormat="1" ht="20.25" customHeight="1" x14ac:dyDescent="0.2">
      <c r="A1144" s="56">
        <v>78588</v>
      </c>
      <c r="B1144" s="57">
        <f t="shared" si="120"/>
        <v>0</v>
      </c>
      <c r="C1144" s="158"/>
      <c r="D1144" s="58">
        <f t="shared" si="121"/>
        <v>0</v>
      </c>
      <c r="E1144" s="59">
        <f t="shared" si="119"/>
        <v>0</v>
      </c>
      <c r="F1144" s="58">
        <f t="shared" si="122"/>
        <v>0</v>
      </c>
      <c r="G1144" s="60">
        <f>IF(AND(C1144&lt;&gt;"",SUM(G$32:G1143)&lt;E$23),$E$23/$E$28,0)</f>
        <v>0</v>
      </c>
      <c r="H1144" s="58">
        <f t="shared" si="123"/>
        <v>0</v>
      </c>
      <c r="I1144" s="58">
        <f t="shared" si="125"/>
        <v>0</v>
      </c>
      <c r="J1144" s="92" t="str">
        <f t="shared" si="124"/>
        <v>2114–2115</v>
      </c>
      <c r="K1144" s="92"/>
      <c r="L1144" s="103"/>
      <c r="M1144" s="92"/>
      <c r="N1144" s="101"/>
      <c r="O1144" s="93"/>
      <c r="Q1144" s="61"/>
    </row>
    <row r="1145" spans="1:17" s="55" customFormat="1" ht="20.25" customHeight="1" x14ac:dyDescent="0.2">
      <c r="A1145" s="56">
        <v>78619</v>
      </c>
      <c r="B1145" s="57">
        <f t="shared" si="120"/>
        <v>0</v>
      </c>
      <c r="C1145" s="158"/>
      <c r="D1145" s="58">
        <f t="shared" si="121"/>
        <v>0</v>
      </c>
      <c r="E1145" s="59">
        <f t="shared" si="119"/>
        <v>0</v>
      </c>
      <c r="F1145" s="58">
        <f t="shared" si="122"/>
        <v>0</v>
      </c>
      <c r="G1145" s="60">
        <f>IF(AND(C1145&lt;&gt;"",SUM(G$32:G1144)&lt;E$23),$E$23/$E$28,0)</f>
        <v>0</v>
      </c>
      <c r="H1145" s="58">
        <f t="shared" si="123"/>
        <v>0</v>
      </c>
      <c r="I1145" s="58">
        <f t="shared" si="125"/>
        <v>0</v>
      </c>
      <c r="J1145" s="92" t="str">
        <f t="shared" si="124"/>
        <v>2114–2115</v>
      </c>
      <c r="K1145" s="92"/>
      <c r="L1145" s="103"/>
      <c r="M1145" s="92"/>
      <c r="N1145" s="101"/>
      <c r="O1145" s="93"/>
      <c r="Q1145" s="61"/>
    </row>
    <row r="1146" spans="1:17" s="55" customFormat="1" ht="20.25" customHeight="1" x14ac:dyDescent="0.2">
      <c r="A1146" s="56">
        <v>78649</v>
      </c>
      <c r="B1146" s="57">
        <f t="shared" si="120"/>
        <v>0</v>
      </c>
      <c r="C1146" s="158"/>
      <c r="D1146" s="58">
        <f t="shared" si="121"/>
        <v>0</v>
      </c>
      <c r="E1146" s="59">
        <f t="shared" si="119"/>
        <v>0</v>
      </c>
      <c r="F1146" s="58">
        <f t="shared" si="122"/>
        <v>0</v>
      </c>
      <c r="G1146" s="60">
        <f>IF(AND(C1146&lt;&gt;"",SUM(G$32:G1145)&lt;E$23),$E$23/$E$28,0)</f>
        <v>0</v>
      </c>
      <c r="H1146" s="58">
        <f t="shared" si="123"/>
        <v>0</v>
      </c>
      <c r="I1146" s="58">
        <f t="shared" si="125"/>
        <v>0</v>
      </c>
      <c r="J1146" s="92" t="str">
        <f t="shared" si="124"/>
        <v>2114–2115</v>
      </c>
      <c r="K1146" s="92"/>
      <c r="L1146" s="103"/>
      <c r="M1146" s="92"/>
      <c r="N1146" s="101"/>
      <c r="O1146" s="93"/>
      <c r="Q1146" s="61"/>
    </row>
    <row r="1147" spans="1:17" s="55" customFormat="1" ht="20.25" customHeight="1" x14ac:dyDescent="0.2">
      <c r="A1147" s="56">
        <v>78680</v>
      </c>
      <c r="B1147" s="57">
        <f t="shared" si="120"/>
        <v>0</v>
      </c>
      <c r="C1147" s="158"/>
      <c r="D1147" s="58">
        <f t="shared" si="121"/>
        <v>0</v>
      </c>
      <c r="E1147" s="59">
        <f t="shared" si="119"/>
        <v>0</v>
      </c>
      <c r="F1147" s="58">
        <f t="shared" si="122"/>
        <v>0</v>
      </c>
      <c r="G1147" s="60">
        <f>IF(AND(C1147&lt;&gt;"",SUM(G$32:G1146)&lt;E$23),$E$23/$E$28,0)</f>
        <v>0</v>
      </c>
      <c r="H1147" s="58">
        <f t="shared" si="123"/>
        <v>0</v>
      </c>
      <c r="I1147" s="58">
        <f t="shared" si="125"/>
        <v>0</v>
      </c>
      <c r="J1147" s="92" t="str">
        <f t="shared" si="124"/>
        <v>2114–2115</v>
      </c>
      <c r="K1147" s="92"/>
      <c r="L1147" s="103"/>
      <c r="M1147" s="92"/>
      <c r="N1147" s="101"/>
      <c r="O1147" s="93"/>
      <c r="Q1147" s="61"/>
    </row>
    <row r="1148" spans="1:17" s="55" customFormat="1" ht="20.25" customHeight="1" x14ac:dyDescent="0.2">
      <c r="A1148" s="56">
        <v>78710</v>
      </c>
      <c r="B1148" s="57">
        <f t="shared" si="120"/>
        <v>0</v>
      </c>
      <c r="C1148" s="158"/>
      <c r="D1148" s="58">
        <f t="shared" si="121"/>
        <v>0</v>
      </c>
      <c r="E1148" s="59">
        <f t="shared" si="119"/>
        <v>0</v>
      </c>
      <c r="F1148" s="58">
        <f t="shared" si="122"/>
        <v>0</v>
      </c>
      <c r="G1148" s="60">
        <f>IF(AND(C1148&lt;&gt;"",SUM(G$32:G1147)&lt;E$23),$E$23/$E$28,0)</f>
        <v>0</v>
      </c>
      <c r="H1148" s="58">
        <f t="shared" si="123"/>
        <v>0</v>
      </c>
      <c r="I1148" s="58">
        <f t="shared" si="125"/>
        <v>0</v>
      </c>
      <c r="J1148" s="92" t="str">
        <f t="shared" si="124"/>
        <v>2115–2116</v>
      </c>
      <c r="K1148" s="92"/>
      <c r="L1148" s="103"/>
      <c r="M1148" s="92"/>
      <c r="N1148" s="101"/>
      <c r="O1148" s="93"/>
      <c r="Q1148" s="61"/>
    </row>
    <row r="1149" spans="1:17" s="55" customFormat="1" ht="20.25" customHeight="1" x14ac:dyDescent="0.2">
      <c r="A1149" s="56">
        <v>78741</v>
      </c>
      <c r="B1149" s="57">
        <f t="shared" si="120"/>
        <v>0</v>
      </c>
      <c r="C1149" s="158"/>
      <c r="D1149" s="58">
        <f t="shared" si="121"/>
        <v>0</v>
      </c>
      <c r="E1149" s="59">
        <f t="shared" si="119"/>
        <v>0</v>
      </c>
      <c r="F1149" s="58">
        <f t="shared" si="122"/>
        <v>0</v>
      </c>
      <c r="G1149" s="60">
        <f>IF(AND(C1149&lt;&gt;"",SUM(G$32:G1148)&lt;E$23),$E$23/$E$28,0)</f>
        <v>0</v>
      </c>
      <c r="H1149" s="58">
        <f t="shared" si="123"/>
        <v>0</v>
      </c>
      <c r="I1149" s="58">
        <f t="shared" si="125"/>
        <v>0</v>
      </c>
      <c r="J1149" s="92" t="str">
        <f t="shared" si="124"/>
        <v>2115–2116</v>
      </c>
      <c r="K1149" s="92"/>
      <c r="L1149" s="103"/>
      <c r="M1149" s="92"/>
      <c r="N1149" s="101"/>
      <c r="O1149" s="93"/>
      <c r="Q1149" s="61"/>
    </row>
    <row r="1150" spans="1:17" s="55" customFormat="1" ht="20.25" customHeight="1" x14ac:dyDescent="0.2">
      <c r="A1150" s="56">
        <v>78772</v>
      </c>
      <c r="B1150" s="57">
        <f t="shared" si="120"/>
        <v>0</v>
      </c>
      <c r="C1150" s="158"/>
      <c r="D1150" s="58">
        <f t="shared" si="121"/>
        <v>0</v>
      </c>
      <c r="E1150" s="59">
        <f t="shared" si="119"/>
        <v>0</v>
      </c>
      <c r="F1150" s="58">
        <f t="shared" si="122"/>
        <v>0</v>
      </c>
      <c r="G1150" s="60">
        <f>IF(AND(C1150&lt;&gt;"",SUM(G$32:G1149)&lt;E$23),$E$23/$E$28,0)</f>
        <v>0</v>
      </c>
      <c r="H1150" s="58">
        <f t="shared" si="123"/>
        <v>0</v>
      </c>
      <c r="I1150" s="58">
        <f t="shared" si="125"/>
        <v>0</v>
      </c>
      <c r="J1150" s="92" t="str">
        <f t="shared" si="124"/>
        <v>2115–2116</v>
      </c>
      <c r="K1150" s="92"/>
      <c r="L1150" s="103"/>
      <c r="M1150" s="92"/>
      <c r="N1150" s="101"/>
      <c r="O1150" s="93"/>
      <c r="Q1150" s="61"/>
    </row>
    <row r="1151" spans="1:17" s="55" customFormat="1" ht="20.25" customHeight="1" x14ac:dyDescent="0.2">
      <c r="A1151" s="56">
        <v>78802</v>
      </c>
      <c r="B1151" s="57">
        <f t="shared" si="120"/>
        <v>0</v>
      </c>
      <c r="C1151" s="158"/>
      <c r="D1151" s="58">
        <f t="shared" si="121"/>
        <v>0</v>
      </c>
      <c r="E1151" s="59">
        <f t="shared" si="119"/>
        <v>0</v>
      </c>
      <c r="F1151" s="58">
        <f t="shared" si="122"/>
        <v>0</v>
      </c>
      <c r="G1151" s="60">
        <f>IF(AND(C1151&lt;&gt;"",SUM(G$32:G1150)&lt;E$23),$E$23/$E$28,0)</f>
        <v>0</v>
      </c>
      <c r="H1151" s="58">
        <f t="shared" si="123"/>
        <v>0</v>
      </c>
      <c r="I1151" s="58">
        <f t="shared" si="125"/>
        <v>0</v>
      </c>
      <c r="J1151" s="92" t="str">
        <f t="shared" si="124"/>
        <v>2115–2116</v>
      </c>
      <c r="K1151" s="92"/>
      <c r="L1151" s="103"/>
      <c r="M1151" s="92"/>
      <c r="N1151" s="101"/>
      <c r="O1151" s="93"/>
      <c r="Q1151" s="61"/>
    </row>
    <row r="1152" spans="1:17" s="55" customFormat="1" ht="20.25" customHeight="1" x14ac:dyDescent="0.2">
      <c r="A1152" s="56">
        <v>78833</v>
      </c>
      <c r="B1152" s="57">
        <f t="shared" si="120"/>
        <v>0</v>
      </c>
      <c r="C1152" s="158"/>
      <c r="D1152" s="58">
        <f t="shared" si="121"/>
        <v>0</v>
      </c>
      <c r="E1152" s="59">
        <f t="shared" si="119"/>
        <v>0</v>
      </c>
      <c r="F1152" s="58">
        <f t="shared" si="122"/>
        <v>0</v>
      </c>
      <c r="G1152" s="60">
        <f>IF(AND(C1152&lt;&gt;"",SUM(G$32:G1151)&lt;E$23),$E$23/$E$28,0)</f>
        <v>0</v>
      </c>
      <c r="H1152" s="58">
        <f t="shared" si="123"/>
        <v>0</v>
      </c>
      <c r="I1152" s="58">
        <f t="shared" si="125"/>
        <v>0</v>
      </c>
      <c r="J1152" s="92" t="str">
        <f t="shared" si="124"/>
        <v>2115–2116</v>
      </c>
      <c r="K1152" s="92"/>
      <c r="L1152" s="103"/>
      <c r="M1152" s="92"/>
      <c r="N1152" s="101"/>
      <c r="O1152" s="93"/>
      <c r="Q1152" s="61"/>
    </row>
    <row r="1153" spans="1:17" s="55" customFormat="1" ht="20.25" customHeight="1" x14ac:dyDescent="0.2">
      <c r="A1153" s="56">
        <v>78863</v>
      </c>
      <c r="B1153" s="57">
        <f t="shared" si="120"/>
        <v>0</v>
      </c>
      <c r="C1153" s="158"/>
      <c r="D1153" s="58">
        <f t="shared" si="121"/>
        <v>0</v>
      </c>
      <c r="E1153" s="59">
        <f t="shared" si="119"/>
        <v>0</v>
      </c>
      <c r="F1153" s="58">
        <f t="shared" si="122"/>
        <v>0</v>
      </c>
      <c r="G1153" s="60">
        <f>IF(AND(C1153&lt;&gt;"",SUM(G$32:G1152)&lt;E$23),$E$23/$E$28,0)</f>
        <v>0</v>
      </c>
      <c r="H1153" s="58">
        <f t="shared" si="123"/>
        <v>0</v>
      </c>
      <c r="I1153" s="58">
        <f t="shared" si="125"/>
        <v>0</v>
      </c>
      <c r="J1153" s="92" t="str">
        <f t="shared" si="124"/>
        <v>2115–2116</v>
      </c>
      <c r="K1153" s="92"/>
      <c r="L1153" s="103"/>
      <c r="M1153" s="92"/>
      <c r="N1153" s="101"/>
      <c r="O1153" s="93"/>
      <c r="Q1153" s="61"/>
    </row>
    <row r="1154" spans="1:17" s="55" customFormat="1" ht="20.25" customHeight="1" x14ac:dyDescent="0.2">
      <c r="A1154" s="56">
        <v>78894</v>
      </c>
      <c r="B1154" s="57">
        <f t="shared" si="120"/>
        <v>0</v>
      </c>
      <c r="C1154" s="158"/>
      <c r="D1154" s="58">
        <f t="shared" si="121"/>
        <v>0</v>
      </c>
      <c r="E1154" s="59">
        <f t="shared" si="119"/>
        <v>0</v>
      </c>
      <c r="F1154" s="58">
        <f t="shared" si="122"/>
        <v>0</v>
      </c>
      <c r="G1154" s="60">
        <f>IF(AND(C1154&lt;&gt;"",SUM(G$32:G1153)&lt;E$23),$E$23/$E$28,0)</f>
        <v>0</v>
      </c>
      <c r="H1154" s="58">
        <f t="shared" si="123"/>
        <v>0</v>
      </c>
      <c r="I1154" s="58">
        <f t="shared" si="125"/>
        <v>0</v>
      </c>
      <c r="J1154" s="92" t="str">
        <f t="shared" si="124"/>
        <v>2115–2116</v>
      </c>
      <c r="K1154" s="92"/>
      <c r="L1154" s="103"/>
      <c r="M1154" s="92"/>
      <c r="N1154" s="101"/>
      <c r="O1154" s="93"/>
      <c r="Q1154" s="61"/>
    </row>
    <row r="1155" spans="1:17" s="55" customFormat="1" ht="20.25" customHeight="1" x14ac:dyDescent="0.2">
      <c r="A1155" s="56">
        <v>78925</v>
      </c>
      <c r="B1155" s="57">
        <f t="shared" si="120"/>
        <v>0</v>
      </c>
      <c r="C1155" s="158"/>
      <c r="D1155" s="58">
        <f t="shared" si="121"/>
        <v>0</v>
      </c>
      <c r="E1155" s="59">
        <f t="shared" si="119"/>
        <v>0</v>
      </c>
      <c r="F1155" s="58">
        <f t="shared" si="122"/>
        <v>0</v>
      </c>
      <c r="G1155" s="60">
        <f>IF(AND(C1155&lt;&gt;"",SUM(G$32:G1154)&lt;E$23),$E$23/$E$28,0)</f>
        <v>0</v>
      </c>
      <c r="H1155" s="58">
        <f t="shared" si="123"/>
        <v>0</v>
      </c>
      <c r="I1155" s="58">
        <f t="shared" si="125"/>
        <v>0</v>
      </c>
      <c r="J1155" s="92" t="str">
        <f t="shared" si="124"/>
        <v>2115–2116</v>
      </c>
      <c r="K1155" s="92"/>
      <c r="L1155" s="103"/>
      <c r="M1155" s="92"/>
      <c r="N1155" s="101"/>
      <c r="O1155" s="93"/>
      <c r="Q1155" s="61"/>
    </row>
    <row r="1156" spans="1:17" s="55" customFormat="1" ht="20.25" customHeight="1" x14ac:dyDescent="0.2">
      <c r="A1156" s="56">
        <v>78954</v>
      </c>
      <c r="B1156" s="57">
        <f t="shared" si="120"/>
        <v>0</v>
      </c>
      <c r="C1156" s="158"/>
      <c r="D1156" s="58">
        <f t="shared" si="121"/>
        <v>0</v>
      </c>
      <c r="E1156" s="59">
        <f t="shared" si="119"/>
        <v>0</v>
      </c>
      <c r="F1156" s="58">
        <f t="shared" si="122"/>
        <v>0</v>
      </c>
      <c r="G1156" s="60">
        <f>IF(AND(C1156&lt;&gt;"",SUM(G$32:G1155)&lt;E$23),$E$23/$E$28,0)</f>
        <v>0</v>
      </c>
      <c r="H1156" s="58">
        <f t="shared" si="123"/>
        <v>0</v>
      </c>
      <c r="I1156" s="58">
        <f t="shared" si="125"/>
        <v>0</v>
      </c>
      <c r="J1156" s="92" t="str">
        <f t="shared" si="124"/>
        <v>2115–2116</v>
      </c>
      <c r="K1156" s="92"/>
      <c r="L1156" s="103"/>
      <c r="M1156" s="92"/>
      <c r="N1156" s="101"/>
      <c r="O1156" s="93"/>
      <c r="Q1156" s="61"/>
    </row>
    <row r="1157" spans="1:17" s="55" customFormat="1" ht="20.25" customHeight="1" x14ac:dyDescent="0.2">
      <c r="A1157" s="56">
        <v>78985</v>
      </c>
      <c r="B1157" s="57">
        <f t="shared" si="120"/>
        <v>0</v>
      </c>
      <c r="C1157" s="158"/>
      <c r="D1157" s="58">
        <f t="shared" si="121"/>
        <v>0</v>
      </c>
      <c r="E1157" s="59">
        <f t="shared" si="119"/>
        <v>0</v>
      </c>
      <c r="F1157" s="58">
        <f t="shared" si="122"/>
        <v>0</v>
      </c>
      <c r="G1157" s="60">
        <f>IF(AND(C1157&lt;&gt;"",SUM(G$32:G1156)&lt;E$23),$E$23/$E$28,0)</f>
        <v>0</v>
      </c>
      <c r="H1157" s="58">
        <f t="shared" si="123"/>
        <v>0</v>
      </c>
      <c r="I1157" s="58">
        <f t="shared" si="125"/>
        <v>0</v>
      </c>
      <c r="J1157" s="92" t="str">
        <f t="shared" si="124"/>
        <v>2115–2116</v>
      </c>
      <c r="K1157" s="92"/>
      <c r="L1157" s="103"/>
      <c r="M1157" s="92"/>
      <c r="N1157" s="101"/>
      <c r="O1157" s="93"/>
      <c r="Q1157" s="61"/>
    </row>
    <row r="1158" spans="1:17" s="55" customFormat="1" ht="20.25" customHeight="1" x14ac:dyDescent="0.2">
      <c r="A1158" s="56">
        <v>79015</v>
      </c>
      <c r="B1158" s="57">
        <f t="shared" si="120"/>
        <v>0</v>
      </c>
      <c r="C1158" s="158"/>
      <c r="D1158" s="58">
        <f t="shared" si="121"/>
        <v>0</v>
      </c>
      <c r="E1158" s="59">
        <f t="shared" si="119"/>
        <v>0</v>
      </c>
      <c r="F1158" s="58">
        <f t="shared" si="122"/>
        <v>0</v>
      </c>
      <c r="G1158" s="60">
        <f>IF(AND(C1158&lt;&gt;"",SUM(G$32:G1157)&lt;E$23),$E$23/$E$28,0)</f>
        <v>0</v>
      </c>
      <c r="H1158" s="58">
        <f t="shared" si="123"/>
        <v>0</v>
      </c>
      <c r="I1158" s="58">
        <f t="shared" si="125"/>
        <v>0</v>
      </c>
      <c r="J1158" s="92" t="str">
        <f t="shared" si="124"/>
        <v>2115–2116</v>
      </c>
      <c r="K1158" s="92"/>
      <c r="L1158" s="103"/>
      <c r="M1158" s="92"/>
      <c r="N1158" s="101"/>
      <c r="O1158" s="93"/>
      <c r="Q1158" s="61"/>
    </row>
    <row r="1159" spans="1:17" s="55" customFormat="1" ht="20.25" customHeight="1" x14ac:dyDescent="0.2">
      <c r="A1159" s="56">
        <v>79046</v>
      </c>
      <c r="B1159" s="57">
        <f t="shared" si="120"/>
        <v>0</v>
      </c>
      <c r="C1159" s="158"/>
      <c r="D1159" s="58">
        <f t="shared" si="121"/>
        <v>0</v>
      </c>
      <c r="E1159" s="59">
        <f t="shared" si="119"/>
        <v>0</v>
      </c>
      <c r="F1159" s="58">
        <f t="shared" si="122"/>
        <v>0</v>
      </c>
      <c r="G1159" s="60">
        <f>IF(AND(C1159&lt;&gt;"",SUM(G$32:G1158)&lt;E$23),$E$23/$E$28,0)</f>
        <v>0</v>
      </c>
      <c r="H1159" s="58">
        <f t="shared" si="123"/>
        <v>0</v>
      </c>
      <c r="I1159" s="58">
        <f t="shared" si="125"/>
        <v>0</v>
      </c>
      <c r="J1159" s="92" t="str">
        <f t="shared" si="124"/>
        <v>2115–2116</v>
      </c>
      <c r="K1159" s="92"/>
      <c r="L1159" s="103"/>
      <c r="M1159" s="92"/>
      <c r="N1159" s="101"/>
      <c r="O1159" s="93"/>
      <c r="Q1159" s="61"/>
    </row>
    <row r="1160" spans="1:17" s="55" customFormat="1" ht="20.25" customHeight="1" x14ac:dyDescent="0.2">
      <c r="A1160" s="56">
        <v>79076</v>
      </c>
      <c r="B1160" s="57">
        <f t="shared" si="120"/>
        <v>0</v>
      </c>
      <c r="C1160" s="158"/>
      <c r="D1160" s="58">
        <f t="shared" si="121"/>
        <v>0</v>
      </c>
      <c r="E1160" s="59">
        <f t="shared" si="119"/>
        <v>0</v>
      </c>
      <c r="F1160" s="58">
        <f t="shared" si="122"/>
        <v>0</v>
      </c>
      <c r="G1160" s="60">
        <f>IF(AND(C1160&lt;&gt;"",SUM(G$32:G1159)&lt;E$23),$E$23/$E$28,0)</f>
        <v>0</v>
      </c>
      <c r="H1160" s="58">
        <f t="shared" si="123"/>
        <v>0</v>
      </c>
      <c r="I1160" s="58">
        <f t="shared" si="125"/>
        <v>0</v>
      </c>
      <c r="J1160" s="92" t="str">
        <f t="shared" si="124"/>
        <v>2116–2117</v>
      </c>
      <c r="K1160" s="92"/>
      <c r="L1160" s="103"/>
      <c r="M1160" s="92"/>
      <c r="N1160" s="101"/>
      <c r="O1160" s="93"/>
      <c r="Q1160" s="61"/>
    </row>
    <row r="1161" spans="1:17" s="55" customFormat="1" ht="20.25" customHeight="1" x14ac:dyDescent="0.2">
      <c r="A1161" s="56">
        <v>79107</v>
      </c>
      <c r="B1161" s="57">
        <f t="shared" si="120"/>
        <v>0</v>
      </c>
      <c r="C1161" s="158"/>
      <c r="D1161" s="58">
        <f t="shared" si="121"/>
        <v>0</v>
      </c>
      <c r="E1161" s="59">
        <f t="shared" si="119"/>
        <v>0</v>
      </c>
      <c r="F1161" s="58">
        <f t="shared" si="122"/>
        <v>0</v>
      </c>
      <c r="G1161" s="60">
        <f>IF(AND(C1161&lt;&gt;"",SUM(G$32:G1160)&lt;E$23),$E$23/$E$28,0)</f>
        <v>0</v>
      </c>
      <c r="H1161" s="58">
        <f t="shared" si="123"/>
        <v>0</v>
      </c>
      <c r="I1161" s="58">
        <f t="shared" si="125"/>
        <v>0</v>
      </c>
      <c r="J1161" s="92" t="str">
        <f t="shared" si="124"/>
        <v>2116–2117</v>
      </c>
      <c r="K1161" s="92"/>
      <c r="L1161" s="103"/>
      <c r="M1161" s="92"/>
      <c r="N1161" s="101"/>
      <c r="O1161" s="93"/>
      <c r="Q1161" s="61"/>
    </row>
    <row r="1162" spans="1:17" s="55" customFormat="1" ht="20.25" customHeight="1" x14ac:dyDescent="0.2">
      <c r="A1162" s="56">
        <v>79138</v>
      </c>
      <c r="B1162" s="57">
        <f t="shared" si="120"/>
        <v>0</v>
      </c>
      <c r="C1162" s="158"/>
      <c r="D1162" s="58">
        <f t="shared" si="121"/>
        <v>0</v>
      </c>
      <c r="E1162" s="59">
        <f t="shared" si="119"/>
        <v>0</v>
      </c>
      <c r="F1162" s="58">
        <f t="shared" si="122"/>
        <v>0</v>
      </c>
      <c r="G1162" s="60">
        <f>IF(AND(C1162&lt;&gt;"",SUM(G$32:G1161)&lt;E$23),$E$23/$E$28,0)</f>
        <v>0</v>
      </c>
      <c r="H1162" s="58">
        <f t="shared" si="123"/>
        <v>0</v>
      </c>
      <c r="I1162" s="58">
        <f t="shared" si="125"/>
        <v>0</v>
      </c>
      <c r="J1162" s="92" t="str">
        <f t="shared" si="124"/>
        <v>2116–2117</v>
      </c>
      <c r="K1162" s="92"/>
      <c r="L1162" s="103"/>
      <c r="M1162" s="92"/>
      <c r="N1162" s="101"/>
      <c r="O1162" s="93"/>
      <c r="Q1162" s="61"/>
    </row>
    <row r="1163" spans="1:17" s="55" customFormat="1" ht="20.25" customHeight="1" x14ac:dyDescent="0.2">
      <c r="A1163" s="56">
        <v>79168</v>
      </c>
      <c r="B1163" s="57">
        <f t="shared" si="120"/>
        <v>0</v>
      </c>
      <c r="C1163" s="158"/>
      <c r="D1163" s="58">
        <f t="shared" si="121"/>
        <v>0</v>
      </c>
      <c r="E1163" s="59">
        <f t="shared" si="119"/>
        <v>0</v>
      </c>
      <c r="F1163" s="58">
        <f t="shared" si="122"/>
        <v>0</v>
      </c>
      <c r="G1163" s="60">
        <f>IF(AND(C1163&lt;&gt;"",SUM(G$32:G1162)&lt;E$23),$E$23/$E$28,0)</f>
        <v>0</v>
      </c>
      <c r="H1163" s="58">
        <f t="shared" si="123"/>
        <v>0</v>
      </c>
      <c r="I1163" s="58">
        <f t="shared" si="125"/>
        <v>0</v>
      </c>
      <c r="J1163" s="92" t="str">
        <f t="shared" si="124"/>
        <v>2116–2117</v>
      </c>
      <c r="K1163" s="92"/>
      <c r="L1163" s="103"/>
      <c r="M1163" s="92"/>
      <c r="N1163" s="101"/>
      <c r="O1163" s="93"/>
      <c r="Q1163" s="61"/>
    </row>
    <row r="1164" spans="1:17" s="55" customFormat="1" ht="20.25" customHeight="1" x14ac:dyDescent="0.2">
      <c r="A1164" s="56">
        <v>79199</v>
      </c>
      <c r="B1164" s="57">
        <f t="shared" si="120"/>
        <v>0</v>
      </c>
      <c r="C1164" s="158"/>
      <c r="D1164" s="58">
        <f t="shared" si="121"/>
        <v>0</v>
      </c>
      <c r="E1164" s="59">
        <f t="shared" si="119"/>
        <v>0</v>
      </c>
      <c r="F1164" s="58">
        <f t="shared" si="122"/>
        <v>0</v>
      </c>
      <c r="G1164" s="60">
        <f>IF(AND(C1164&lt;&gt;"",SUM(G$32:G1163)&lt;E$23),$E$23/$E$28,0)</f>
        <v>0</v>
      </c>
      <c r="H1164" s="58">
        <f t="shared" si="123"/>
        <v>0</v>
      </c>
      <c r="I1164" s="58">
        <f t="shared" si="125"/>
        <v>0</v>
      </c>
      <c r="J1164" s="92" t="str">
        <f t="shared" si="124"/>
        <v>2116–2117</v>
      </c>
      <c r="K1164" s="92"/>
      <c r="L1164" s="103"/>
      <c r="M1164" s="92"/>
      <c r="N1164" s="101"/>
      <c r="O1164" s="93"/>
      <c r="Q1164" s="61"/>
    </row>
    <row r="1165" spans="1:17" s="55" customFormat="1" ht="20.25" customHeight="1" x14ac:dyDescent="0.2">
      <c r="A1165" s="56">
        <v>79229</v>
      </c>
      <c r="B1165" s="57">
        <f t="shared" si="120"/>
        <v>0</v>
      </c>
      <c r="C1165" s="158"/>
      <c r="D1165" s="58">
        <f t="shared" si="121"/>
        <v>0</v>
      </c>
      <c r="E1165" s="59">
        <f t="shared" si="119"/>
        <v>0</v>
      </c>
      <c r="F1165" s="58">
        <f t="shared" si="122"/>
        <v>0</v>
      </c>
      <c r="G1165" s="60">
        <f>IF(AND(C1165&lt;&gt;"",SUM(G$32:G1164)&lt;E$23),$E$23/$E$28,0)</f>
        <v>0</v>
      </c>
      <c r="H1165" s="58">
        <f t="shared" si="123"/>
        <v>0</v>
      </c>
      <c r="I1165" s="58">
        <f t="shared" si="125"/>
        <v>0</v>
      </c>
      <c r="J1165" s="92" t="str">
        <f t="shared" si="124"/>
        <v>2116–2117</v>
      </c>
      <c r="K1165" s="92"/>
      <c r="L1165" s="103"/>
      <c r="M1165" s="92"/>
      <c r="N1165" s="101"/>
      <c r="O1165" s="93"/>
      <c r="Q1165" s="61"/>
    </row>
    <row r="1166" spans="1:17" s="55" customFormat="1" ht="20.25" customHeight="1" x14ac:dyDescent="0.2">
      <c r="A1166" s="56">
        <v>79260</v>
      </c>
      <c r="B1166" s="57">
        <f t="shared" si="120"/>
        <v>0</v>
      </c>
      <c r="C1166" s="158"/>
      <c r="D1166" s="58">
        <f t="shared" si="121"/>
        <v>0</v>
      </c>
      <c r="E1166" s="59">
        <f t="shared" si="119"/>
        <v>0</v>
      </c>
      <c r="F1166" s="58">
        <f t="shared" si="122"/>
        <v>0</v>
      </c>
      <c r="G1166" s="60">
        <f>IF(AND(C1166&lt;&gt;"",SUM(G$32:G1165)&lt;E$23),$E$23/$E$28,0)</f>
        <v>0</v>
      </c>
      <c r="H1166" s="58">
        <f t="shared" si="123"/>
        <v>0</v>
      </c>
      <c r="I1166" s="58">
        <f t="shared" si="125"/>
        <v>0</v>
      </c>
      <c r="J1166" s="92" t="str">
        <f t="shared" si="124"/>
        <v>2116–2117</v>
      </c>
      <c r="K1166" s="92"/>
      <c r="L1166" s="103"/>
      <c r="M1166" s="92"/>
      <c r="N1166" s="101"/>
      <c r="O1166" s="93"/>
      <c r="Q1166" s="61"/>
    </row>
    <row r="1167" spans="1:17" s="55" customFormat="1" ht="20.25" customHeight="1" x14ac:dyDescent="0.2">
      <c r="A1167" s="56">
        <v>79291</v>
      </c>
      <c r="B1167" s="57">
        <f t="shared" si="120"/>
        <v>0</v>
      </c>
      <c r="C1167" s="158"/>
      <c r="D1167" s="58">
        <f t="shared" si="121"/>
        <v>0</v>
      </c>
      <c r="E1167" s="59">
        <f t="shared" si="119"/>
        <v>0</v>
      </c>
      <c r="F1167" s="58">
        <f t="shared" si="122"/>
        <v>0</v>
      </c>
      <c r="G1167" s="60">
        <f>IF(AND(C1167&lt;&gt;"",SUM(G$32:G1166)&lt;E$23),$E$23/$E$28,0)</f>
        <v>0</v>
      </c>
      <c r="H1167" s="58">
        <f t="shared" si="123"/>
        <v>0</v>
      </c>
      <c r="I1167" s="58">
        <f t="shared" si="125"/>
        <v>0</v>
      </c>
      <c r="J1167" s="92" t="str">
        <f t="shared" si="124"/>
        <v>2116–2117</v>
      </c>
      <c r="K1167" s="92"/>
      <c r="L1167" s="103"/>
      <c r="M1167" s="92"/>
      <c r="N1167" s="101"/>
      <c r="O1167" s="93"/>
      <c r="Q1167" s="61"/>
    </row>
    <row r="1168" spans="1:17" s="55" customFormat="1" ht="20.25" customHeight="1" x14ac:dyDescent="0.2">
      <c r="A1168" s="56">
        <v>79319</v>
      </c>
      <c r="B1168" s="57">
        <f t="shared" si="120"/>
        <v>0</v>
      </c>
      <c r="C1168" s="158"/>
      <c r="D1168" s="58">
        <f t="shared" si="121"/>
        <v>0</v>
      </c>
      <c r="E1168" s="59">
        <f t="shared" si="119"/>
        <v>0</v>
      </c>
      <c r="F1168" s="58">
        <f t="shared" si="122"/>
        <v>0</v>
      </c>
      <c r="G1168" s="60">
        <f>IF(AND(C1168&lt;&gt;"",SUM(G$32:G1167)&lt;E$23),$E$23/$E$28,0)</f>
        <v>0</v>
      </c>
      <c r="H1168" s="58">
        <f t="shared" si="123"/>
        <v>0</v>
      </c>
      <c r="I1168" s="58">
        <f t="shared" si="125"/>
        <v>0</v>
      </c>
      <c r="J1168" s="92" t="str">
        <f t="shared" si="124"/>
        <v>2116–2117</v>
      </c>
      <c r="K1168" s="92"/>
      <c r="L1168" s="103"/>
      <c r="M1168" s="92"/>
      <c r="N1168" s="101"/>
      <c r="O1168" s="93"/>
      <c r="Q1168" s="61"/>
    </row>
    <row r="1169" spans="1:17" s="55" customFormat="1" ht="20.25" customHeight="1" x14ac:dyDescent="0.2">
      <c r="A1169" s="56">
        <v>79350</v>
      </c>
      <c r="B1169" s="57">
        <f t="shared" si="120"/>
        <v>0</v>
      </c>
      <c r="C1169" s="158"/>
      <c r="D1169" s="58">
        <f t="shared" si="121"/>
        <v>0</v>
      </c>
      <c r="E1169" s="59">
        <f t="shared" si="119"/>
        <v>0</v>
      </c>
      <c r="F1169" s="58">
        <f t="shared" si="122"/>
        <v>0</v>
      </c>
      <c r="G1169" s="60">
        <f>IF(AND(C1169&lt;&gt;"",SUM(G$32:G1168)&lt;E$23),$E$23/$E$28,0)</f>
        <v>0</v>
      </c>
      <c r="H1169" s="58">
        <f t="shared" si="123"/>
        <v>0</v>
      </c>
      <c r="I1169" s="58">
        <f t="shared" si="125"/>
        <v>0</v>
      </c>
      <c r="J1169" s="92" t="str">
        <f t="shared" si="124"/>
        <v>2116–2117</v>
      </c>
      <c r="K1169" s="92"/>
      <c r="L1169" s="103"/>
      <c r="M1169" s="92"/>
      <c r="N1169" s="101"/>
      <c r="O1169" s="93"/>
      <c r="Q1169" s="61"/>
    </row>
    <row r="1170" spans="1:17" s="55" customFormat="1" ht="20.25" customHeight="1" x14ac:dyDescent="0.2">
      <c r="A1170" s="56">
        <v>79380</v>
      </c>
      <c r="B1170" s="57">
        <f t="shared" si="120"/>
        <v>0</v>
      </c>
      <c r="C1170" s="158"/>
      <c r="D1170" s="58">
        <f t="shared" si="121"/>
        <v>0</v>
      </c>
      <c r="E1170" s="59">
        <f t="shared" si="119"/>
        <v>0</v>
      </c>
      <c r="F1170" s="58">
        <f t="shared" si="122"/>
        <v>0</v>
      </c>
      <c r="G1170" s="60">
        <f>IF(AND(C1170&lt;&gt;"",SUM(G$32:G1169)&lt;E$23),$E$23/$E$28,0)</f>
        <v>0</v>
      </c>
      <c r="H1170" s="58">
        <f t="shared" si="123"/>
        <v>0</v>
      </c>
      <c r="I1170" s="58">
        <f t="shared" si="125"/>
        <v>0</v>
      </c>
      <c r="J1170" s="92" t="str">
        <f t="shared" si="124"/>
        <v>2116–2117</v>
      </c>
      <c r="K1170" s="92"/>
      <c r="L1170" s="103"/>
      <c r="M1170" s="92"/>
      <c r="N1170" s="101"/>
      <c r="O1170" s="93"/>
      <c r="Q1170" s="61"/>
    </row>
    <row r="1171" spans="1:17" s="55" customFormat="1" ht="20.25" customHeight="1" x14ac:dyDescent="0.2">
      <c r="A1171" s="56">
        <v>79411</v>
      </c>
      <c r="B1171" s="57">
        <f t="shared" si="120"/>
        <v>0</v>
      </c>
      <c r="C1171" s="158"/>
      <c r="D1171" s="58">
        <f t="shared" si="121"/>
        <v>0</v>
      </c>
      <c r="E1171" s="59">
        <f t="shared" si="119"/>
        <v>0</v>
      </c>
      <c r="F1171" s="58">
        <f t="shared" si="122"/>
        <v>0</v>
      </c>
      <c r="G1171" s="60">
        <f>IF(AND(C1171&lt;&gt;"",SUM(G$32:G1170)&lt;E$23),$E$23/$E$28,0)</f>
        <v>0</v>
      </c>
      <c r="H1171" s="58">
        <f t="shared" si="123"/>
        <v>0</v>
      </c>
      <c r="I1171" s="58">
        <f t="shared" si="125"/>
        <v>0</v>
      </c>
      <c r="J1171" s="92" t="str">
        <f t="shared" si="124"/>
        <v>2116–2117</v>
      </c>
      <c r="K1171" s="92"/>
      <c r="L1171" s="103"/>
      <c r="M1171" s="92"/>
      <c r="N1171" s="101"/>
      <c r="O1171" s="93"/>
      <c r="Q1171" s="61"/>
    </row>
    <row r="1172" spans="1:17" s="55" customFormat="1" ht="20.25" customHeight="1" x14ac:dyDescent="0.2">
      <c r="A1172" s="56">
        <v>79441</v>
      </c>
      <c r="B1172" s="57">
        <f t="shared" si="120"/>
        <v>0</v>
      </c>
      <c r="C1172" s="158"/>
      <c r="D1172" s="58">
        <f t="shared" si="121"/>
        <v>0</v>
      </c>
      <c r="E1172" s="59">
        <f t="shared" si="119"/>
        <v>0</v>
      </c>
      <c r="F1172" s="58">
        <f t="shared" si="122"/>
        <v>0</v>
      </c>
      <c r="G1172" s="60">
        <f>IF(AND(C1172&lt;&gt;"",SUM(G$32:G1171)&lt;E$23),$E$23/$E$28,0)</f>
        <v>0</v>
      </c>
      <c r="H1172" s="58">
        <f t="shared" si="123"/>
        <v>0</v>
      </c>
      <c r="I1172" s="58">
        <f t="shared" si="125"/>
        <v>0</v>
      </c>
      <c r="J1172" s="92" t="str">
        <f t="shared" si="124"/>
        <v>2117–2118</v>
      </c>
      <c r="K1172" s="92"/>
      <c r="L1172" s="103"/>
      <c r="M1172" s="92"/>
      <c r="N1172" s="101"/>
      <c r="O1172" s="93"/>
      <c r="Q1172" s="61"/>
    </row>
    <row r="1173" spans="1:17" s="55" customFormat="1" ht="20.25" customHeight="1" x14ac:dyDescent="0.2">
      <c r="A1173" s="56">
        <v>79472</v>
      </c>
      <c r="B1173" s="57">
        <f t="shared" si="120"/>
        <v>0</v>
      </c>
      <c r="C1173" s="158"/>
      <c r="D1173" s="58">
        <f t="shared" si="121"/>
        <v>0</v>
      </c>
      <c r="E1173" s="59">
        <f t="shared" si="119"/>
        <v>0</v>
      </c>
      <c r="F1173" s="58">
        <f t="shared" si="122"/>
        <v>0</v>
      </c>
      <c r="G1173" s="60">
        <f>IF(AND(C1173&lt;&gt;"",SUM(G$32:G1172)&lt;E$23),$E$23/$E$28,0)</f>
        <v>0</v>
      </c>
      <c r="H1173" s="58">
        <f t="shared" si="123"/>
        <v>0</v>
      </c>
      <c r="I1173" s="58">
        <f t="shared" si="125"/>
        <v>0</v>
      </c>
      <c r="J1173" s="92" t="str">
        <f t="shared" si="124"/>
        <v>2117–2118</v>
      </c>
      <c r="K1173" s="92"/>
      <c r="L1173" s="103"/>
      <c r="M1173" s="92"/>
      <c r="N1173" s="101"/>
      <c r="O1173" s="93"/>
      <c r="Q1173" s="61"/>
    </row>
    <row r="1174" spans="1:17" s="55" customFormat="1" ht="20.25" customHeight="1" x14ac:dyDescent="0.2">
      <c r="A1174" s="56">
        <v>79503</v>
      </c>
      <c r="B1174" s="57">
        <f t="shared" si="120"/>
        <v>0</v>
      </c>
      <c r="C1174" s="158"/>
      <c r="D1174" s="58">
        <f t="shared" si="121"/>
        <v>0</v>
      </c>
      <c r="E1174" s="59">
        <f t="shared" si="119"/>
        <v>0</v>
      </c>
      <c r="F1174" s="58">
        <f t="shared" si="122"/>
        <v>0</v>
      </c>
      <c r="G1174" s="60">
        <f>IF(AND(C1174&lt;&gt;"",SUM(G$32:G1173)&lt;E$23),$E$23/$E$28,0)</f>
        <v>0</v>
      </c>
      <c r="H1174" s="58">
        <f t="shared" si="123"/>
        <v>0</v>
      </c>
      <c r="I1174" s="58">
        <f t="shared" si="125"/>
        <v>0</v>
      </c>
      <c r="J1174" s="92" t="str">
        <f t="shared" si="124"/>
        <v>2117–2118</v>
      </c>
      <c r="K1174" s="92"/>
      <c r="L1174" s="103"/>
      <c r="M1174" s="92"/>
      <c r="N1174" s="101"/>
      <c r="O1174" s="93"/>
      <c r="Q1174" s="61"/>
    </row>
    <row r="1175" spans="1:17" s="55" customFormat="1" ht="20.25" customHeight="1" x14ac:dyDescent="0.2">
      <c r="A1175" s="56">
        <v>79533</v>
      </c>
      <c r="B1175" s="57">
        <f t="shared" si="120"/>
        <v>0</v>
      </c>
      <c r="C1175" s="158"/>
      <c r="D1175" s="58">
        <f t="shared" si="121"/>
        <v>0</v>
      </c>
      <c r="E1175" s="59">
        <f t="shared" si="119"/>
        <v>0</v>
      </c>
      <c r="F1175" s="58">
        <f t="shared" si="122"/>
        <v>0</v>
      </c>
      <c r="G1175" s="60">
        <f>IF(AND(C1175&lt;&gt;"",SUM(G$32:G1174)&lt;E$23),$E$23/$E$28,0)</f>
        <v>0</v>
      </c>
      <c r="H1175" s="58">
        <f t="shared" si="123"/>
        <v>0</v>
      </c>
      <c r="I1175" s="58">
        <f t="shared" si="125"/>
        <v>0</v>
      </c>
      <c r="J1175" s="92" t="str">
        <f t="shared" si="124"/>
        <v>2117–2118</v>
      </c>
      <c r="K1175" s="92"/>
      <c r="L1175" s="103"/>
      <c r="M1175" s="92"/>
      <c r="N1175" s="101"/>
      <c r="O1175" s="93"/>
      <c r="Q1175" s="61"/>
    </row>
    <row r="1176" spans="1:17" s="55" customFormat="1" ht="20.25" customHeight="1" x14ac:dyDescent="0.2">
      <c r="A1176" s="56">
        <v>79564</v>
      </c>
      <c r="B1176" s="57">
        <f t="shared" si="120"/>
        <v>0</v>
      </c>
      <c r="C1176" s="158"/>
      <c r="D1176" s="58">
        <f t="shared" si="121"/>
        <v>0</v>
      </c>
      <c r="E1176" s="59">
        <f t="shared" si="119"/>
        <v>0</v>
      </c>
      <c r="F1176" s="58">
        <f t="shared" si="122"/>
        <v>0</v>
      </c>
      <c r="G1176" s="60">
        <f>IF(AND(C1176&lt;&gt;"",SUM(G$32:G1175)&lt;E$23),$E$23/$E$28,0)</f>
        <v>0</v>
      </c>
      <c r="H1176" s="58">
        <f t="shared" si="123"/>
        <v>0</v>
      </c>
      <c r="I1176" s="58">
        <f t="shared" si="125"/>
        <v>0</v>
      </c>
      <c r="J1176" s="92" t="str">
        <f t="shared" si="124"/>
        <v>2117–2118</v>
      </c>
      <c r="K1176" s="92"/>
      <c r="L1176" s="103"/>
      <c r="M1176" s="92"/>
      <c r="N1176" s="101"/>
      <c r="O1176" s="93"/>
      <c r="Q1176" s="61"/>
    </row>
    <row r="1177" spans="1:17" s="55" customFormat="1" ht="20.25" customHeight="1" x14ac:dyDescent="0.2">
      <c r="A1177" s="56">
        <v>79594</v>
      </c>
      <c r="B1177" s="57">
        <f t="shared" si="120"/>
        <v>0</v>
      </c>
      <c r="C1177" s="158"/>
      <c r="D1177" s="58">
        <f t="shared" si="121"/>
        <v>0</v>
      </c>
      <c r="E1177" s="59">
        <f t="shared" si="119"/>
        <v>0</v>
      </c>
      <c r="F1177" s="58">
        <f t="shared" si="122"/>
        <v>0</v>
      </c>
      <c r="G1177" s="60">
        <f>IF(AND(C1177&lt;&gt;"",SUM(G$32:G1176)&lt;E$23),$E$23/$E$28,0)</f>
        <v>0</v>
      </c>
      <c r="H1177" s="58">
        <f t="shared" si="123"/>
        <v>0</v>
      </c>
      <c r="I1177" s="58">
        <f t="shared" si="125"/>
        <v>0</v>
      </c>
      <c r="J1177" s="92" t="str">
        <f t="shared" si="124"/>
        <v>2117–2118</v>
      </c>
      <c r="K1177" s="92"/>
      <c r="L1177" s="103"/>
      <c r="M1177" s="92"/>
      <c r="N1177" s="101"/>
      <c r="O1177" s="93"/>
      <c r="Q1177" s="61"/>
    </row>
    <row r="1178" spans="1:17" s="55" customFormat="1" ht="20.25" customHeight="1" x14ac:dyDescent="0.2">
      <c r="A1178" s="56">
        <v>79625</v>
      </c>
      <c r="B1178" s="57">
        <f t="shared" si="120"/>
        <v>0</v>
      </c>
      <c r="C1178" s="158"/>
      <c r="D1178" s="58">
        <f t="shared" si="121"/>
        <v>0</v>
      </c>
      <c r="E1178" s="59">
        <f t="shared" si="119"/>
        <v>0</v>
      </c>
      <c r="F1178" s="58">
        <f t="shared" si="122"/>
        <v>0</v>
      </c>
      <c r="G1178" s="60">
        <f>IF(AND(C1178&lt;&gt;"",SUM(G$32:G1177)&lt;E$23),$E$23/$E$28,0)</f>
        <v>0</v>
      </c>
      <c r="H1178" s="58">
        <f t="shared" si="123"/>
        <v>0</v>
      </c>
      <c r="I1178" s="58">
        <f t="shared" si="125"/>
        <v>0</v>
      </c>
      <c r="J1178" s="92" t="str">
        <f t="shared" si="124"/>
        <v>2117–2118</v>
      </c>
      <c r="K1178" s="92"/>
      <c r="L1178" s="103"/>
      <c r="M1178" s="92"/>
      <c r="N1178" s="101"/>
      <c r="O1178" s="93"/>
      <c r="Q1178" s="61"/>
    </row>
    <row r="1179" spans="1:17" s="55" customFormat="1" ht="20.25" customHeight="1" x14ac:dyDescent="0.2">
      <c r="A1179" s="56">
        <v>79656</v>
      </c>
      <c r="B1179" s="57">
        <f t="shared" si="120"/>
        <v>0</v>
      </c>
      <c r="C1179" s="158"/>
      <c r="D1179" s="58">
        <f t="shared" si="121"/>
        <v>0</v>
      </c>
      <c r="E1179" s="59">
        <f t="shared" si="119"/>
        <v>0</v>
      </c>
      <c r="F1179" s="58">
        <f t="shared" si="122"/>
        <v>0</v>
      </c>
      <c r="G1179" s="60">
        <f>IF(AND(C1179&lt;&gt;"",SUM(G$32:G1178)&lt;E$23),$E$23/$E$28,0)</f>
        <v>0</v>
      </c>
      <c r="H1179" s="58">
        <f t="shared" si="123"/>
        <v>0</v>
      </c>
      <c r="I1179" s="58">
        <f t="shared" si="125"/>
        <v>0</v>
      </c>
      <c r="J1179" s="92" t="str">
        <f t="shared" si="124"/>
        <v>2117–2118</v>
      </c>
      <c r="K1179" s="92"/>
      <c r="L1179" s="103"/>
      <c r="M1179" s="92"/>
      <c r="N1179" s="101"/>
      <c r="O1179" s="93"/>
      <c r="Q1179" s="61"/>
    </row>
    <row r="1180" spans="1:17" s="55" customFormat="1" ht="20.25" customHeight="1" x14ac:dyDescent="0.2">
      <c r="A1180" s="56">
        <v>79684</v>
      </c>
      <c r="B1180" s="57">
        <f t="shared" si="120"/>
        <v>0</v>
      </c>
      <c r="C1180" s="158"/>
      <c r="D1180" s="58">
        <f t="shared" si="121"/>
        <v>0</v>
      </c>
      <c r="E1180" s="59">
        <f t="shared" si="119"/>
        <v>0</v>
      </c>
      <c r="F1180" s="58">
        <f t="shared" si="122"/>
        <v>0</v>
      </c>
      <c r="G1180" s="60">
        <f>IF(AND(C1180&lt;&gt;"",SUM(G$32:G1179)&lt;E$23),$E$23/$E$28,0)</f>
        <v>0</v>
      </c>
      <c r="H1180" s="58">
        <f t="shared" si="123"/>
        <v>0</v>
      </c>
      <c r="I1180" s="58">
        <f t="shared" si="125"/>
        <v>0</v>
      </c>
      <c r="J1180" s="92" t="str">
        <f t="shared" si="124"/>
        <v>2117–2118</v>
      </c>
      <c r="K1180" s="92"/>
      <c r="L1180" s="103"/>
      <c r="M1180" s="92"/>
      <c r="N1180" s="101"/>
      <c r="O1180" s="93"/>
      <c r="Q1180" s="61"/>
    </row>
    <row r="1181" spans="1:17" s="55" customFormat="1" ht="20.25" customHeight="1" x14ac:dyDescent="0.2">
      <c r="A1181" s="56">
        <v>79715</v>
      </c>
      <c r="B1181" s="57">
        <f t="shared" si="120"/>
        <v>0</v>
      </c>
      <c r="C1181" s="158"/>
      <c r="D1181" s="58">
        <f t="shared" si="121"/>
        <v>0</v>
      </c>
      <c r="E1181" s="59">
        <f t="shared" si="119"/>
        <v>0</v>
      </c>
      <c r="F1181" s="58">
        <f t="shared" si="122"/>
        <v>0</v>
      </c>
      <c r="G1181" s="60">
        <f>IF(AND(C1181&lt;&gt;"",SUM(G$32:G1180)&lt;E$23),$E$23/$E$28,0)</f>
        <v>0</v>
      </c>
      <c r="H1181" s="58">
        <f t="shared" si="123"/>
        <v>0</v>
      </c>
      <c r="I1181" s="58">
        <f t="shared" si="125"/>
        <v>0</v>
      </c>
      <c r="J1181" s="92" t="str">
        <f t="shared" si="124"/>
        <v>2117–2118</v>
      </c>
      <c r="K1181" s="92"/>
      <c r="L1181" s="103"/>
      <c r="M1181" s="92"/>
      <c r="N1181" s="101"/>
      <c r="O1181" s="93"/>
      <c r="Q1181" s="61"/>
    </row>
    <row r="1182" spans="1:17" s="55" customFormat="1" ht="20.25" customHeight="1" x14ac:dyDescent="0.2">
      <c r="A1182" s="56">
        <v>79745</v>
      </c>
      <c r="B1182" s="57">
        <f t="shared" si="120"/>
        <v>0</v>
      </c>
      <c r="C1182" s="158"/>
      <c r="D1182" s="58">
        <f t="shared" si="121"/>
        <v>0</v>
      </c>
      <c r="E1182" s="59">
        <f t="shared" si="119"/>
        <v>0</v>
      </c>
      <c r="F1182" s="58">
        <f t="shared" si="122"/>
        <v>0</v>
      </c>
      <c r="G1182" s="60">
        <f>IF(AND(C1182&lt;&gt;"",SUM(G$32:G1181)&lt;E$23),$E$23/$E$28,0)</f>
        <v>0</v>
      </c>
      <c r="H1182" s="58">
        <f t="shared" si="123"/>
        <v>0</v>
      </c>
      <c r="I1182" s="58">
        <f t="shared" si="125"/>
        <v>0</v>
      </c>
      <c r="J1182" s="92" t="str">
        <f t="shared" si="124"/>
        <v>2117–2118</v>
      </c>
      <c r="K1182" s="92"/>
      <c r="L1182" s="103"/>
      <c r="M1182" s="92"/>
      <c r="N1182" s="101"/>
      <c r="O1182" s="93"/>
      <c r="Q1182" s="61"/>
    </row>
    <row r="1183" spans="1:17" s="55" customFormat="1" ht="20.25" customHeight="1" x14ac:dyDescent="0.2">
      <c r="A1183" s="56">
        <v>79776</v>
      </c>
      <c r="B1183" s="57">
        <f t="shared" si="120"/>
        <v>0</v>
      </c>
      <c r="C1183" s="158"/>
      <c r="D1183" s="58">
        <f t="shared" si="121"/>
        <v>0</v>
      </c>
      <c r="E1183" s="59">
        <f t="shared" si="119"/>
        <v>0</v>
      </c>
      <c r="F1183" s="58">
        <f t="shared" si="122"/>
        <v>0</v>
      </c>
      <c r="G1183" s="60">
        <f>IF(AND(C1183&lt;&gt;"",SUM(G$32:G1182)&lt;E$23),$E$23/$E$28,0)</f>
        <v>0</v>
      </c>
      <c r="H1183" s="58">
        <f t="shared" si="123"/>
        <v>0</v>
      </c>
      <c r="I1183" s="58">
        <f t="shared" si="125"/>
        <v>0</v>
      </c>
      <c r="J1183" s="92" t="str">
        <f t="shared" si="124"/>
        <v>2117–2118</v>
      </c>
      <c r="K1183" s="92"/>
      <c r="L1183" s="103"/>
      <c r="M1183" s="92"/>
      <c r="N1183" s="101"/>
      <c r="O1183" s="93"/>
      <c r="Q1183" s="61"/>
    </row>
    <row r="1184" spans="1:17" s="55" customFormat="1" ht="20.25" customHeight="1" x14ac:dyDescent="0.2">
      <c r="A1184" s="56">
        <v>79806</v>
      </c>
      <c r="B1184" s="57">
        <f t="shared" si="120"/>
        <v>0</v>
      </c>
      <c r="C1184" s="158"/>
      <c r="D1184" s="58">
        <f t="shared" si="121"/>
        <v>0</v>
      </c>
      <c r="E1184" s="59">
        <f t="shared" ref="E1184:E1243" si="126">C1184-D1184</f>
        <v>0</v>
      </c>
      <c r="F1184" s="58">
        <f t="shared" si="122"/>
        <v>0</v>
      </c>
      <c r="G1184" s="60">
        <f>IF(AND(C1184&lt;&gt;"",SUM(G$32:G1183)&lt;E$23),$E$23/$E$28,0)</f>
        <v>0</v>
      </c>
      <c r="H1184" s="58">
        <f t="shared" si="123"/>
        <v>0</v>
      </c>
      <c r="I1184" s="58">
        <f t="shared" si="125"/>
        <v>0</v>
      </c>
      <c r="J1184" s="92" t="str">
        <f t="shared" si="124"/>
        <v>2118–2119</v>
      </c>
      <c r="K1184" s="92"/>
      <c r="L1184" s="103"/>
      <c r="M1184" s="92"/>
      <c r="N1184" s="101"/>
      <c r="O1184" s="93"/>
      <c r="Q1184" s="61"/>
    </row>
    <row r="1185" spans="1:17" s="55" customFormat="1" ht="20.25" customHeight="1" x14ac:dyDescent="0.2">
      <c r="A1185" s="56">
        <v>79837</v>
      </c>
      <c r="B1185" s="57">
        <f t="shared" ref="B1185:B1243" si="127">IF(C1185&gt;0,C1185*-1,C1185)</f>
        <v>0</v>
      </c>
      <c r="C1185" s="158"/>
      <c r="D1185" s="58">
        <f t="shared" ref="D1185:D1243" si="128">IF(C1185="",0,IF($E$14="Beginning",IF(C1184&lt;&gt;"",$F1184*$E$7/12,0),IF(C1184&lt;&gt;"",$F1184*$E$7/12,$E$21*$E$7/12)))</f>
        <v>0</v>
      </c>
      <c r="E1185" s="59">
        <f t="shared" si="126"/>
        <v>0</v>
      </c>
      <c r="F1185" s="58">
        <f t="shared" ref="F1185:F1243" si="129">IF(C1185="",0,IF(C1184="",$E$21-E1185,IF(C1185&lt;&gt;"",F1184-E1185)))</f>
        <v>0</v>
      </c>
      <c r="G1185" s="60">
        <f>IF(AND(C1185&lt;&gt;"",SUM(G$32:G1184)&lt;E$23),$E$23/$E$28,0)</f>
        <v>0</v>
      </c>
      <c r="H1185" s="58">
        <f t="shared" ref="H1185:H1241" si="130">IF(C1185&lt;&gt;"",G1185+H1184,0)</f>
        <v>0</v>
      </c>
      <c r="I1185" s="58">
        <f t="shared" si="125"/>
        <v>0</v>
      </c>
      <c r="J1185" s="92" t="str">
        <f t="shared" ref="J1185:J1243" si="131">IF(OR(MONTH(A1185)=1,MONTH(A1185)=2,MONTH(A1185)=3,MONTH(A1185)=4,MONTH(A1185)=5,MONTH(A1185)=6),YEAR(A1185)-1&amp;"–"&amp;YEAR(A1185),YEAR(A1185)&amp;"–"&amp;YEAR(A1185)+1)</f>
        <v>2118–2119</v>
      </c>
      <c r="K1185" s="92"/>
      <c r="L1185" s="103"/>
      <c r="M1185" s="92"/>
      <c r="N1185" s="101"/>
      <c r="O1185" s="93"/>
      <c r="Q1185" s="61"/>
    </row>
    <row r="1186" spans="1:17" s="55" customFormat="1" ht="20.25" customHeight="1" x14ac:dyDescent="0.2">
      <c r="A1186" s="56">
        <v>79868</v>
      </c>
      <c r="B1186" s="57">
        <f t="shared" si="127"/>
        <v>0</v>
      </c>
      <c r="C1186" s="158"/>
      <c r="D1186" s="58">
        <f t="shared" si="128"/>
        <v>0</v>
      </c>
      <c r="E1186" s="59">
        <f t="shared" si="126"/>
        <v>0</v>
      </c>
      <c r="F1186" s="58">
        <f t="shared" si="129"/>
        <v>0</v>
      </c>
      <c r="G1186" s="60">
        <f>IF(AND(C1186&lt;&gt;"",SUM(G$32:G1185)&lt;E$23),$E$23/$E$28,0)</f>
        <v>0</v>
      </c>
      <c r="H1186" s="58">
        <f t="shared" si="130"/>
        <v>0</v>
      </c>
      <c r="I1186" s="58">
        <f t="shared" si="125"/>
        <v>0</v>
      </c>
      <c r="J1186" s="92" t="str">
        <f t="shared" si="131"/>
        <v>2118–2119</v>
      </c>
      <c r="K1186" s="92"/>
      <c r="L1186" s="103"/>
      <c r="M1186" s="92"/>
      <c r="N1186" s="101"/>
      <c r="O1186" s="93"/>
      <c r="Q1186" s="61"/>
    </row>
    <row r="1187" spans="1:17" s="55" customFormat="1" ht="20.25" customHeight="1" x14ac:dyDescent="0.2">
      <c r="A1187" s="56">
        <v>79898</v>
      </c>
      <c r="B1187" s="57">
        <f t="shared" si="127"/>
        <v>0</v>
      </c>
      <c r="C1187" s="158"/>
      <c r="D1187" s="58">
        <f t="shared" si="128"/>
        <v>0</v>
      </c>
      <c r="E1187" s="59">
        <f t="shared" si="126"/>
        <v>0</v>
      </c>
      <c r="F1187" s="58">
        <f t="shared" si="129"/>
        <v>0</v>
      </c>
      <c r="G1187" s="60">
        <f>IF(AND(C1187&lt;&gt;"",SUM(G$32:G1186)&lt;E$23),$E$23/$E$28,0)</f>
        <v>0</v>
      </c>
      <c r="H1187" s="58">
        <f t="shared" si="130"/>
        <v>0</v>
      </c>
      <c r="I1187" s="58">
        <f t="shared" ref="I1187:I1242" si="132">IF(C1187&lt;&gt;"",$E$23-H1187,0)</f>
        <v>0</v>
      </c>
      <c r="J1187" s="92" t="str">
        <f t="shared" si="131"/>
        <v>2118–2119</v>
      </c>
      <c r="K1187" s="92"/>
      <c r="L1187" s="103"/>
      <c r="M1187" s="92"/>
      <c r="N1187" s="101"/>
      <c r="O1187" s="93"/>
      <c r="Q1187" s="61"/>
    </row>
    <row r="1188" spans="1:17" s="55" customFormat="1" ht="20.25" customHeight="1" x14ac:dyDescent="0.2">
      <c r="A1188" s="56">
        <v>79929</v>
      </c>
      <c r="B1188" s="57">
        <f t="shared" si="127"/>
        <v>0</v>
      </c>
      <c r="C1188" s="158"/>
      <c r="D1188" s="58">
        <f t="shared" si="128"/>
        <v>0</v>
      </c>
      <c r="E1188" s="59">
        <f t="shared" si="126"/>
        <v>0</v>
      </c>
      <c r="F1188" s="58">
        <f t="shared" si="129"/>
        <v>0</v>
      </c>
      <c r="G1188" s="60">
        <f>IF(AND(C1188&lt;&gt;"",SUM(G$32:G1187)&lt;E$23),$E$23/$E$28,0)</f>
        <v>0</v>
      </c>
      <c r="H1188" s="58">
        <f t="shared" si="130"/>
        <v>0</v>
      </c>
      <c r="I1188" s="58">
        <f t="shared" si="132"/>
        <v>0</v>
      </c>
      <c r="J1188" s="92" t="str">
        <f t="shared" si="131"/>
        <v>2118–2119</v>
      </c>
      <c r="K1188" s="92"/>
      <c r="L1188" s="103"/>
      <c r="M1188" s="92"/>
      <c r="N1188" s="101"/>
      <c r="O1188" s="93"/>
      <c r="Q1188" s="61"/>
    </row>
    <row r="1189" spans="1:17" s="55" customFormat="1" ht="20.25" customHeight="1" x14ac:dyDescent="0.2">
      <c r="A1189" s="56">
        <v>79959</v>
      </c>
      <c r="B1189" s="57">
        <f t="shared" si="127"/>
        <v>0</v>
      </c>
      <c r="C1189" s="158"/>
      <c r="D1189" s="58">
        <f t="shared" si="128"/>
        <v>0</v>
      </c>
      <c r="E1189" s="59">
        <f t="shared" si="126"/>
        <v>0</v>
      </c>
      <c r="F1189" s="58">
        <f t="shared" si="129"/>
        <v>0</v>
      </c>
      <c r="G1189" s="60">
        <f>IF(AND(C1189&lt;&gt;"",SUM(G$32:G1188)&lt;E$23),$E$23/$E$28,0)</f>
        <v>0</v>
      </c>
      <c r="H1189" s="58">
        <f t="shared" si="130"/>
        <v>0</v>
      </c>
      <c r="I1189" s="58">
        <f t="shared" si="132"/>
        <v>0</v>
      </c>
      <c r="J1189" s="92" t="str">
        <f t="shared" si="131"/>
        <v>2118–2119</v>
      </c>
      <c r="K1189" s="92"/>
      <c r="L1189" s="103"/>
      <c r="M1189" s="92"/>
      <c r="N1189" s="101"/>
      <c r="O1189" s="93"/>
      <c r="Q1189" s="61"/>
    </row>
    <row r="1190" spans="1:17" s="55" customFormat="1" ht="20.25" customHeight="1" x14ac:dyDescent="0.2">
      <c r="A1190" s="56">
        <v>79990</v>
      </c>
      <c r="B1190" s="57">
        <f t="shared" si="127"/>
        <v>0</v>
      </c>
      <c r="C1190" s="158"/>
      <c r="D1190" s="58">
        <f t="shared" si="128"/>
        <v>0</v>
      </c>
      <c r="E1190" s="59">
        <f t="shared" si="126"/>
        <v>0</v>
      </c>
      <c r="F1190" s="58">
        <f t="shared" si="129"/>
        <v>0</v>
      </c>
      <c r="G1190" s="60">
        <f>IF(AND(C1190&lt;&gt;"",SUM(G$32:G1189)&lt;E$23),$E$23/$E$28,0)</f>
        <v>0</v>
      </c>
      <c r="H1190" s="58">
        <f t="shared" si="130"/>
        <v>0</v>
      </c>
      <c r="I1190" s="58">
        <f t="shared" si="132"/>
        <v>0</v>
      </c>
      <c r="J1190" s="92" t="str">
        <f t="shared" si="131"/>
        <v>2118–2119</v>
      </c>
      <c r="K1190" s="92"/>
      <c r="L1190" s="103"/>
      <c r="M1190" s="92"/>
      <c r="N1190" s="101"/>
      <c r="O1190" s="93"/>
      <c r="Q1190" s="61"/>
    </row>
    <row r="1191" spans="1:17" s="55" customFormat="1" ht="20.25" customHeight="1" x14ac:dyDescent="0.2">
      <c r="A1191" s="56">
        <v>80021</v>
      </c>
      <c r="B1191" s="57">
        <f t="shared" si="127"/>
        <v>0</v>
      </c>
      <c r="C1191" s="158"/>
      <c r="D1191" s="58">
        <f t="shared" si="128"/>
        <v>0</v>
      </c>
      <c r="E1191" s="59">
        <f t="shared" si="126"/>
        <v>0</v>
      </c>
      <c r="F1191" s="58">
        <f t="shared" si="129"/>
        <v>0</v>
      </c>
      <c r="G1191" s="60">
        <f>IF(AND(C1191&lt;&gt;"",SUM(G$32:G1190)&lt;E$23),$E$23/$E$28,0)</f>
        <v>0</v>
      </c>
      <c r="H1191" s="58">
        <f t="shared" si="130"/>
        <v>0</v>
      </c>
      <c r="I1191" s="58">
        <f t="shared" si="132"/>
        <v>0</v>
      </c>
      <c r="J1191" s="92" t="str">
        <f t="shared" si="131"/>
        <v>2118–2119</v>
      </c>
      <c r="K1191" s="92"/>
      <c r="L1191" s="103"/>
      <c r="M1191" s="92"/>
      <c r="N1191" s="101"/>
      <c r="O1191" s="93"/>
      <c r="Q1191" s="61"/>
    </row>
    <row r="1192" spans="1:17" s="55" customFormat="1" ht="20.25" customHeight="1" x14ac:dyDescent="0.2">
      <c r="A1192" s="56">
        <v>80049</v>
      </c>
      <c r="B1192" s="57">
        <f t="shared" si="127"/>
        <v>0</v>
      </c>
      <c r="C1192" s="158"/>
      <c r="D1192" s="58">
        <f t="shared" si="128"/>
        <v>0</v>
      </c>
      <c r="E1192" s="59">
        <f t="shared" si="126"/>
        <v>0</v>
      </c>
      <c r="F1192" s="58">
        <f t="shared" si="129"/>
        <v>0</v>
      </c>
      <c r="G1192" s="60">
        <f>IF(AND(C1192&lt;&gt;"",SUM(G$32:G1191)&lt;E$23),$E$23/$E$28,0)</f>
        <v>0</v>
      </c>
      <c r="H1192" s="58">
        <f t="shared" si="130"/>
        <v>0</v>
      </c>
      <c r="I1192" s="58">
        <f t="shared" si="132"/>
        <v>0</v>
      </c>
      <c r="J1192" s="92" t="str">
        <f t="shared" si="131"/>
        <v>2118–2119</v>
      </c>
      <c r="K1192" s="92"/>
      <c r="L1192" s="103"/>
      <c r="M1192" s="92"/>
      <c r="N1192" s="101"/>
      <c r="O1192" s="93"/>
      <c r="Q1192" s="61"/>
    </row>
    <row r="1193" spans="1:17" s="55" customFormat="1" ht="20.25" customHeight="1" x14ac:dyDescent="0.2">
      <c r="A1193" s="56">
        <v>80080</v>
      </c>
      <c r="B1193" s="57">
        <f t="shared" si="127"/>
        <v>0</v>
      </c>
      <c r="C1193" s="158"/>
      <c r="D1193" s="58">
        <f t="shared" si="128"/>
        <v>0</v>
      </c>
      <c r="E1193" s="59">
        <f t="shared" si="126"/>
        <v>0</v>
      </c>
      <c r="F1193" s="58">
        <f t="shared" si="129"/>
        <v>0</v>
      </c>
      <c r="G1193" s="60">
        <f>IF(AND(C1193&lt;&gt;"",SUM(G$32:G1192)&lt;E$23),$E$23/$E$28,0)</f>
        <v>0</v>
      </c>
      <c r="H1193" s="58">
        <f t="shared" si="130"/>
        <v>0</v>
      </c>
      <c r="I1193" s="58">
        <f t="shared" si="132"/>
        <v>0</v>
      </c>
      <c r="J1193" s="92" t="str">
        <f t="shared" si="131"/>
        <v>2118–2119</v>
      </c>
      <c r="K1193" s="92"/>
      <c r="L1193" s="103"/>
      <c r="M1193" s="92"/>
      <c r="N1193" s="101"/>
      <c r="O1193" s="93"/>
      <c r="Q1193" s="61"/>
    </row>
    <row r="1194" spans="1:17" s="55" customFormat="1" ht="20.25" customHeight="1" x14ac:dyDescent="0.2">
      <c r="A1194" s="56">
        <v>80110</v>
      </c>
      <c r="B1194" s="57">
        <f t="shared" si="127"/>
        <v>0</v>
      </c>
      <c r="C1194" s="158"/>
      <c r="D1194" s="58">
        <f t="shared" si="128"/>
        <v>0</v>
      </c>
      <c r="E1194" s="59">
        <f t="shared" si="126"/>
        <v>0</v>
      </c>
      <c r="F1194" s="58">
        <f t="shared" si="129"/>
        <v>0</v>
      </c>
      <c r="G1194" s="60">
        <f>IF(AND(C1194&lt;&gt;"",SUM(G$32:G1193)&lt;E$23),$E$23/$E$28,0)</f>
        <v>0</v>
      </c>
      <c r="H1194" s="58">
        <f t="shared" si="130"/>
        <v>0</v>
      </c>
      <c r="I1194" s="58">
        <f t="shared" si="132"/>
        <v>0</v>
      </c>
      <c r="J1194" s="92" t="str">
        <f t="shared" si="131"/>
        <v>2118–2119</v>
      </c>
      <c r="K1194" s="92"/>
      <c r="L1194" s="103"/>
      <c r="M1194" s="92"/>
      <c r="N1194" s="101"/>
      <c r="O1194" s="93"/>
      <c r="Q1194" s="61"/>
    </row>
    <row r="1195" spans="1:17" s="55" customFormat="1" ht="20.25" customHeight="1" x14ac:dyDescent="0.2">
      <c r="A1195" s="56">
        <v>80141</v>
      </c>
      <c r="B1195" s="57">
        <f t="shared" si="127"/>
        <v>0</v>
      </c>
      <c r="C1195" s="158"/>
      <c r="D1195" s="58">
        <f t="shared" si="128"/>
        <v>0</v>
      </c>
      <c r="E1195" s="59">
        <f t="shared" si="126"/>
        <v>0</v>
      </c>
      <c r="F1195" s="58">
        <f t="shared" si="129"/>
        <v>0</v>
      </c>
      <c r="G1195" s="60">
        <f>IF(AND(C1195&lt;&gt;"",SUM(G$32:G1194)&lt;E$23),$E$23/$E$28,0)</f>
        <v>0</v>
      </c>
      <c r="H1195" s="58">
        <f t="shared" si="130"/>
        <v>0</v>
      </c>
      <c r="I1195" s="58">
        <f t="shared" si="132"/>
        <v>0</v>
      </c>
      <c r="J1195" s="92" t="str">
        <f t="shared" si="131"/>
        <v>2118–2119</v>
      </c>
      <c r="K1195" s="92"/>
      <c r="L1195" s="103"/>
      <c r="M1195" s="92"/>
      <c r="N1195" s="101"/>
      <c r="O1195" s="93"/>
      <c r="Q1195" s="61"/>
    </row>
    <row r="1196" spans="1:17" s="55" customFormat="1" ht="20.25" customHeight="1" x14ac:dyDescent="0.2">
      <c r="A1196" s="56">
        <v>80171</v>
      </c>
      <c r="B1196" s="57">
        <f t="shared" si="127"/>
        <v>0</v>
      </c>
      <c r="C1196" s="158"/>
      <c r="D1196" s="58">
        <f t="shared" si="128"/>
        <v>0</v>
      </c>
      <c r="E1196" s="59">
        <f t="shared" si="126"/>
        <v>0</v>
      </c>
      <c r="F1196" s="58">
        <f t="shared" si="129"/>
        <v>0</v>
      </c>
      <c r="G1196" s="60">
        <f>IF(AND(C1196&lt;&gt;"",SUM(G$32:G1195)&lt;E$23),$E$23/$E$28,0)</f>
        <v>0</v>
      </c>
      <c r="H1196" s="58">
        <f t="shared" si="130"/>
        <v>0</v>
      </c>
      <c r="I1196" s="58">
        <f t="shared" si="132"/>
        <v>0</v>
      </c>
      <c r="J1196" s="92" t="str">
        <f t="shared" si="131"/>
        <v>2119–2120</v>
      </c>
      <c r="K1196" s="92"/>
      <c r="L1196" s="103"/>
      <c r="M1196" s="92"/>
      <c r="N1196" s="101"/>
      <c r="O1196" s="93"/>
      <c r="Q1196" s="61"/>
    </row>
    <row r="1197" spans="1:17" s="55" customFormat="1" ht="20.25" customHeight="1" x14ac:dyDescent="0.2">
      <c r="A1197" s="56">
        <v>80202</v>
      </c>
      <c r="B1197" s="57">
        <f t="shared" si="127"/>
        <v>0</v>
      </c>
      <c r="C1197" s="158"/>
      <c r="D1197" s="58">
        <f t="shared" si="128"/>
        <v>0</v>
      </c>
      <c r="E1197" s="59">
        <f t="shared" si="126"/>
        <v>0</v>
      </c>
      <c r="F1197" s="58">
        <f t="shared" si="129"/>
        <v>0</v>
      </c>
      <c r="G1197" s="60">
        <f>IF(AND(C1197&lt;&gt;"",SUM(G$32:G1196)&lt;E$23),$E$23/$E$28,0)</f>
        <v>0</v>
      </c>
      <c r="H1197" s="58">
        <f t="shared" si="130"/>
        <v>0</v>
      </c>
      <c r="I1197" s="58">
        <f t="shared" si="132"/>
        <v>0</v>
      </c>
      <c r="J1197" s="92" t="str">
        <f t="shared" si="131"/>
        <v>2119–2120</v>
      </c>
      <c r="K1197" s="92"/>
      <c r="L1197" s="103"/>
      <c r="M1197" s="92"/>
      <c r="N1197" s="101"/>
      <c r="O1197" s="93"/>
      <c r="Q1197" s="61"/>
    </row>
    <row r="1198" spans="1:17" s="55" customFormat="1" ht="20.25" customHeight="1" x14ac:dyDescent="0.2">
      <c r="A1198" s="56">
        <v>80233</v>
      </c>
      <c r="B1198" s="57">
        <f t="shared" si="127"/>
        <v>0</v>
      </c>
      <c r="C1198" s="158"/>
      <c r="D1198" s="58">
        <f t="shared" si="128"/>
        <v>0</v>
      </c>
      <c r="E1198" s="59">
        <f t="shared" si="126"/>
        <v>0</v>
      </c>
      <c r="F1198" s="58">
        <f t="shared" si="129"/>
        <v>0</v>
      </c>
      <c r="G1198" s="60">
        <f>IF(AND(C1198&lt;&gt;"",SUM(G$32:G1197)&lt;E$23),$E$23/$E$28,0)</f>
        <v>0</v>
      </c>
      <c r="H1198" s="58">
        <f t="shared" si="130"/>
        <v>0</v>
      </c>
      <c r="I1198" s="58">
        <f t="shared" si="132"/>
        <v>0</v>
      </c>
      <c r="J1198" s="92" t="str">
        <f t="shared" si="131"/>
        <v>2119–2120</v>
      </c>
      <c r="K1198" s="92"/>
      <c r="L1198" s="103"/>
      <c r="M1198" s="92"/>
      <c r="N1198" s="101"/>
      <c r="O1198" s="93"/>
      <c r="Q1198" s="61"/>
    </row>
    <row r="1199" spans="1:17" s="55" customFormat="1" ht="20.25" customHeight="1" x14ac:dyDescent="0.2">
      <c r="A1199" s="56">
        <v>80263</v>
      </c>
      <c r="B1199" s="57">
        <f t="shared" si="127"/>
        <v>0</v>
      </c>
      <c r="C1199" s="158"/>
      <c r="D1199" s="58">
        <f t="shared" si="128"/>
        <v>0</v>
      </c>
      <c r="E1199" s="59">
        <f t="shared" si="126"/>
        <v>0</v>
      </c>
      <c r="F1199" s="58">
        <f t="shared" si="129"/>
        <v>0</v>
      </c>
      <c r="G1199" s="60">
        <f>IF(AND(C1199&lt;&gt;"",SUM(G$32:G1198)&lt;E$23),$E$23/$E$28,0)</f>
        <v>0</v>
      </c>
      <c r="H1199" s="58">
        <f t="shared" si="130"/>
        <v>0</v>
      </c>
      <c r="I1199" s="58">
        <f t="shared" si="132"/>
        <v>0</v>
      </c>
      <c r="J1199" s="92" t="str">
        <f t="shared" si="131"/>
        <v>2119–2120</v>
      </c>
      <c r="K1199" s="92"/>
      <c r="L1199" s="103"/>
      <c r="M1199" s="92"/>
      <c r="N1199" s="101"/>
      <c r="O1199" s="93"/>
      <c r="Q1199" s="61"/>
    </row>
    <row r="1200" spans="1:17" s="55" customFormat="1" ht="20.25" customHeight="1" x14ac:dyDescent="0.2">
      <c r="A1200" s="56">
        <v>80294</v>
      </c>
      <c r="B1200" s="57">
        <f t="shared" si="127"/>
        <v>0</v>
      </c>
      <c r="C1200" s="158"/>
      <c r="D1200" s="58">
        <f t="shared" si="128"/>
        <v>0</v>
      </c>
      <c r="E1200" s="59">
        <f t="shared" si="126"/>
        <v>0</v>
      </c>
      <c r="F1200" s="58">
        <f t="shared" si="129"/>
        <v>0</v>
      </c>
      <c r="G1200" s="60">
        <f>IF(AND(C1200&lt;&gt;"",SUM(G$32:G1199)&lt;E$23),$E$23/$E$28,0)</f>
        <v>0</v>
      </c>
      <c r="H1200" s="58">
        <f t="shared" si="130"/>
        <v>0</v>
      </c>
      <c r="I1200" s="58">
        <f t="shared" si="132"/>
        <v>0</v>
      </c>
      <c r="J1200" s="92" t="str">
        <f t="shared" si="131"/>
        <v>2119–2120</v>
      </c>
      <c r="K1200" s="92"/>
      <c r="L1200" s="103"/>
      <c r="M1200" s="92"/>
      <c r="N1200" s="101"/>
      <c r="O1200" s="93"/>
      <c r="Q1200" s="61"/>
    </row>
    <row r="1201" spans="1:17" s="55" customFormat="1" ht="20.25" customHeight="1" x14ac:dyDescent="0.2">
      <c r="A1201" s="56">
        <v>80324</v>
      </c>
      <c r="B1201" s="57">
        <f t="shared" si="127"/>
        <v>0</v>
      </c>
      <c r="C1201" s="158"/>
      <c r="D1201" s="58">
        <f t="shared" si="128"/>
        <v>0</v>
      </c>
      <c r="E1201" s="59">
        <f t="shared" si="126"/>
        <v>0</v>
      </c>
      <c r="F1201" s="58">
        <f t="shared" si="129"/>
        <v>0</v>
      </c>
      <c r="G1201" s="60">
        <f>IF(AND(C1201&lt;&gt;"",SUM(G$32:G1200)&lt;E$23),$E$23/$E$28,0)</f>
        <v>0</v>
      </c>
      <c r="H1201" s="58">
        <f t="shared" si="130"/>
        <v>0</v>
      </c>
      <c r="I1201" s="58">
        <f t="shared" si="132"/>
        <v>0</v>
      </c>
      <c r="J1201" s="92" t="str">
        <f t="shared" si="131"/>
        <v>2119–2120</v>
      </c>
      <c r="K1201" s="92"/>
      <c r="L1201" s="103"/>
      <c r="M1201" s="92"/>
      <c r="N1201" s="101"/>
      <c r="O1201" s="93"/>
      <c r="Q1201" s="61"/>
    </row>
    <row r="1202" spans="1:17" s="55" customFormat="1" ht="20.25" customHeight="1" x14ac:dyDescent="0.2">
      <c r="A1202" s="56">
        <v>80355</v>
      </c>
      <c r="B1202" s="57">
        <f t="shared" si="127"/>
        <v>0</v>
      </c>
      <c r="C1202" s="158"/>
      <c r="D1202" s="58">
        <f t="shared" si="128"/>
        <v>0</v>
      </c>
      <c r="E1202" s="59">
        <f t="shared" si="126"/>
        <v>0</v>
      </c>
      <c r="F1202" s="58">
        <f t="shared" si="129"/>
        <v>0</v>
      </c>
      <c r="G1202" s="60">
        <f>IF(AND(C1202&lt;&gt;"",SUM(G$32:G1201)&lt;E$23),$E$23/$E$28,0)</f>
        <v>0</v>
      </c>
      <c r="H1202" s="58">
        <f t="shared" si="130"/>
        <v>0</v>
      </c>
      <c r="I1202" s="58">
        <f t="shared" si="132"/>
        <v>0</v>
      </c>
      <c r="J1202" s="92" t="str">
        <f t="shared" si="131"/>
        <v>2119–2120</v>
      </c>
      <c r="K1202" s="92"/>
      <c r="L1202" s="103"/>
      <c r="M1202" s="92"/>
      <c r="N1202" s="101"/>
      <c r="O1202" s="93"/>
      <c r="Q1202" s="61"/>
    </row>
    <row r="1203" spans="1:17" s="55" customFormat="1" ht="20.25" customHeight="1" x14ac:dyDescent="0.2">
      <c r="A1203" s="56">
        <v>80386</v>
      </c>
      <c r="B1203" s="57">
        <f t="shared" si="127"/>
        <v>0</v>
      </c>
      <c r="C1203" s="158"/>
      <c r="D1203" s="58">
        <f t="shared" si="128"/>
        <v>0</v>
      </c>
      <c r="E1203" s="59">
        <f t="shared" si="126"/>
        <v>0</v>
      </c>
      <c r="F1203" s="58">
        <f t="shared" si="129"/>
        <v>0</v>
      </c>
      <c r="G1203" s="60">
        <f>IF(AND(C1203&lt;&gt;"",SUM(G$32:G1202)&lt;E$23),$E$23/$E$28,0)</f>
        <v>0</v>
      </c>
      <c r="H1203" s="58">
        <f t="shared" si="130"/>
        <v>0</v>
      </c>
      <c r="I1203" s="58">
        <f t="shared" si="132"/>
        <v>0</v>
      </c>
      <c r="J1203" s="92" t="str">
        <f t="shared" si="131"/>
        <v>2119–2120</v>
      </c>
      <c r="K1203" s="92"/>
      <c r="L1203" s="103"/>
      <c r="M1203" s="92"/>
      <c r="N1203" s="101"/>
      <c r="O1203" s="93"/>
      <c r="Q1203" s="61"/>
    </row>
    <row r="1204" spans="1:17" s="55" customFormat="1" ht="20.25" customHeight="1" x14ac:dyDescent="0.2">
      <c r="A1204" s="56">
        <v>80415</v>
      </c>
      <c r="B1204" s="57">
        <f t="shared" si="127"/>
        <v>0</v>
      </c>
      <c r="C1204" s="158"/>
      <c r="D1204" s="58">
        <f t="shared" si="128"/>
        <v>0</v>
      </c>
      <c r="E1204" s="59">
        <f t="shared" si="126"/>
        <v>0</v>
      </c>
      <c r="F1204" s="58">
        <f t="shared" si="129"/>
        <v>0</v>
      </c>
      <c r="G1204" s="60">
        <f>IF(AND(C1204&lt;&gt;"",SUM(G$32:G1203)&lt;E$23),$E$23/$E$28,0)</f>
        <v>0</v>
      </c>
      <c r="H1204" s="58">
        <f t="shared" si="130"/>
        <v>0</v>
      </c>
      <c r="I1204" s="58">
        <f t="shared" si="132"/>
        <v>0</v>
      </c>
      <c r="J1204" s="92" t="str">
        <f t="shared" si="131"/>
        <v>2119–2120</v>
      </c>
      <c r="K1204" s="92"/>
      <c r="L1204" s="103"/>
      <c r="M1204" s="92"/>
      <c r="N1204" s="101"/>
      <c r="O1204" s="93"/>
      <c r="Q1204" s="61"/>
    </row>
    <row r="1205" spans="1:17" s="55" customFormat="1" ht="20.25" customHeight="1" x14ac:dyDescent="0.2">
      <c r="A1205" s="56">
        <v>80446</v>
      </c>
      <c r="B1205" s="57">
        <f t="shared" si="127"/>
        <v>0</v>
      </c>
      <c r="C1205" s="158"/>
      <c r="D1205" s="58">
        <f t="shared" si="128"/>
        <v>0</v>
      </c>
      <c r="E1205" s="59">
        <f t="shared" si="126"/>
        <v>0</v>
      </c>
      <c r="F1205" s="58">
        <f t="shared" si="129"/>
        <v>0</v>
      </c>
      <c r="G1205" s="60">
        <f>IF(AND(C1205&lt;&gt;"",SUM(G$32:G1204)&lt;E$23),$E$23/$E$28,0)</f>
        <v>0</v>
      </c>
      <c r="H1205" s="58">
        <f t="shared" si="130"/>
        <v>0</v>
      </c>
      <c r="I1205" s="58">
        <f t="shared" si="132"/>
        <v>0</v>
      </c>
      <c r="J1205" s="92" t="str">
        <f t="shared" si="131"/>
        <v>2119–2120</v>
      </c>
      <c r="K1205" s="92"/>
      <c r="L1205" s="103"/>
      <c r="M1205" s="92"/>
      <c r="N1205" s="101"/>
      <c r="O1205" s="93"/>
      <c r="Q1205" s="61"/>
    </row>
    <row r="1206" spans="1:17" s="55" customFormat="1" ht="20.25" customHeight="1" x14ac:dyDescent="0.2">
      <c r="A1206" s="56">
        <v>80476</v>
      </c>
      <c r="B1206" s="57">
        <f t="shared" si="127"/>
        <v>0</v>
      </c>
      <c r="C1206" s="158"/>
      <c r="D1206" s="58">
        <f t="shared" si="128"/>
        <v>0</v>
      </c>
      <c r="E1206" s="59">
        <f t="shared" si="126"/>
        <v>0</v>
      </c>
      <c r="F1206" s="58">
        <f t="shared" si="129"/>
        <v>0</v>
      </c>
      <c r="G1206" s="60">
        <f>IF(AND(C1206&lt;&gt;"",SUM(G$32:G1205)&lt;E$23),$E$23/$E$28,0)</f>
        <v>0</v>
      </c>
      <c r="H1206" s="58">
        <f t="shared" si="130"/>
        <v>0</v>
      </c>
      <c r="I1206" s="58">
        <f t="shared" si="132"/>
        <v>0</v>
      </c>
      <c r="J1206" s="92" t="str">
        <f t="shared" si="131"/>
        <v>2119–2120</v>
      </c>
      <c r="K1206" s="92"/>
      <c r="L1206" s="103"/>
      <c r="M1206" s="92"/>
      <c r="N1206" s="101"/>
      <c r="O1206" s="93"/>
      <c r="Q1206" s="61"/>
    </row>
    <row r="1207" spans="1:17" s="55" customFormat="1" ht="20.25" customHeight="1" x14ac:dyDescent="0.2">
      <c r="A1207" s="56">
        <v>80507</v>
      </c>
      <c r="B1207" s="57">
        <f t="shared" si="127"/>
        <v>0</v>
      </c>
      <c r="C1207" s="158"/>
      <c r="D1207" s="58">
        <f t="shared" si="128"/>
        <v>0</v>
      </c>
      <c r="E1207" s="59">
        <f t="shared" si="126"/>
        <v>0</v>
      </c>
      <c r="F1207" s="58">
        <f t="shared" si="129"/>
        <v>0</v>
      </c>
      <c r="G1207" s="60">
        <f>IF(AND(C1207&lt;&gt;"",SUM(G$32:G1206)&lt;E$23),$E$23/$E$28,0)</f>
        <v>0</v>
      </c>
      <c r="H1207" s="58">
        <f t="shared" si="130"/>
        <v>0</v>
      </c>
      <c r="I1207" s="58">
        <f t="shared" si="132"/>
        <v>0</v>
      </c>
      <c r="J1207" s="92" t="str">
        <f t="shared" si="131"/>
        <v>2119–2120</v>
      </c>
      <c r="K1207" s="92"/>
      <c r="L1207" s="103"/>
      <c r="M1207" s="92"/>
      <c r="N1207" s="101"/>
      <c r="O1207" s="93"/>
      <c r="Q1207" s="61"/>
    </row>
    <row r="1208" spans="1:17" s="55" customFormat="1" ht="20.25" customHeight="1" x14ac:dyDescent="0.2">
      <c r="A1208" s="56">
        <v>80537</v>
      </c>
      <c r="B1208" s="57">
        <f t="shared" si="127"/>
        <v>0</v>
      </c>
      <c r="C1208" s="158"/>
      <c r="D1208" s="58">
        <f t="shared" si="128"/>
        <v>0</v>
      </c>
      <c r="E1208" s="59">
        <f t="shared" si="126"/>
        <v>0</v>
      </c>
      <c r="F1208" s="58">
        <f t="shared" si="129"/>
        <v>0</v>
      </c>
      <c r="G1208" s="60">
        <f>IF(AND(C1208&lt;&gt;"",SUM(G$32:G1207)&lt;E$23),$E$23/$E$28,0)</f>
        <v>0</v>
      </c>
      <c r="H1208" s="58">
        <f t="shared" si="130"/>
        <v>0</v>
      </c>
      <c r="I1208" s="58">
        <f t="shared" si="132"/>
        <v>0</v>
      </c>
      <c r="J1208" s="92" t="str">
        <f t="shared" si="131"/>
        <v>2120–2121</v>
      </c>
      <c r="K1208" s="92"/>
      <c r="L1208" s="103"/>
      <c r="M1208" s="92"/>
      <c r="N1208" s="101"/>
      <c r="O1208" s="93"/>
      <c r="Q1208" s="61"/>
    </row>
    <row r="1209" spans="1:17" s="55" customFormat="1" ht="20.25" customHeight="1" x14ac:dyDescent="0.2">
      <c r="A1209" s="56">
        <v>80568</v>
      </c>
      <c r="B1209" s="57">
        <f t="shared" si="127"/>
        <v>0</v>
      </c>
      <c r="C1209" s="158"/>
      <c r="D1209" s="58">
        <f t="shared" si="128"/>
        <v>0</v>
      </c>
      <c r="E1209" s="59">
        <f t="shared" si="126"/>
        <v>0</v>
      </c>
      <c r="F1209" s="58">
        <f t="shared" si="129"/>
        <v>0</v>
      </c>
      <c r="G1209" s="60">
        <f>IF(AND(C1209&lt;&gt;"",SUM(G$32:G1208)&lt;E$23),$E$23/$E$28,0)</f>
        <v>0</v>
      </c>
      <c r="H1209" s="58">
        <f t="shared" si="130"/>
        <v>0</v>
      </c>
      <c r="I1209" s="58">
        <f t="shared" si="132"/>
        <v>0</v>
      </c>
      <c r="J1209" s="92" t="str">
        <f t="shared" si="131"/>
        <v>2120–2121</v>
      </c>
      <c r="K1209" s="92"/>
      <c r="L1209" s="103"/>
      <c r="M1209" s="92"/>
      <c r="N1209" s="101"/>
      <c r="O1209" s="93"/>
      <c r="Q1209" s="61"/>
    </row>
    <row r="1210" spans="1:17" s="55" customFormat="1" ht="20.25" customHeight="1" x14ac:dyDescent="0.2">
      <c r="A1210" s="56">
        <v>80599</v>
      </c>
      <c r="B1210" s="57">
        <f t="shared" si="127"/>
        <v>0</v>
      </c>
      <c r="C1210" s="158"/>
      <c r="D1210" s="58">
        <f t="shared" si="128"/>
        <v>0</v>
      </c>
      <c r="E1210" s="59">
        <f t="shared" si="126"/>
        <v>0</v>
      </c>
      <c r="F1210" s="58">
        <f t="shared" si="129"/>
        <v>0</v>
      </c>
      <c r="G1210" s="60">
        <f>IF(AND(C1210&lt;&gt;"",SUM(G$32:G1209)&lt;E$23),$E$23/$E$28,0)</f>
        <v>0</v>
      </c>
      <c r="H1210" s="58">
        <f t="shared" si="130"/>
        <v>0</v>
      </c>
      <c r="I1210" s="58">
        <f t="shared" si="132"/>
        <v>0</v>
      </c>
      <c r="J1210" s="92" t="str">
        <f t="shared" si="131"/>
        <v>2120–2121</v>
      </c>
      <c r="K1210" s="92"/>
      <c r="L1210" s="103"/>
      <c r="M1210" s="92"/>
      <c r="N1210" s="101"/>
      <c r="O1210" s="93"/>
      <c r="Q1210" s="61"/>
    </row>
    <row r="1211" spans="1:17" s="55" customFormat="1" ht="20.25" customHeight="1" x14ac:dyDescent="0.2">
      <c r="A1211" s="56">
        <v>80629</v>
      </c>
      <c r="B1211" s="57">
        <f t="shared" si="127"/>
        <v>0</v>
      </c>
      <c r="C1211" s="158"/>
      <c r="D1211" s="58">
        <f t="shared" si="128"/>
        <v>0</v>
      </c>
      <c r="E1211" s="59">
        <f t="shared" si="126"/>
        <v>0</v>
      </c>
      <c r="F1211" s="58">
        <f t="shared" si="129"/>
        <v>0</v>
      </c>
      <c r="G1211" s="60">
        <f>IF(AND(C1211&lt;&gt;"",SUM(G$32:G1210)&lt;E$23),$E$23/$E$28,0)</f>
        <v>0</v>
      </c>
      <c r="H1211" s="58">
        <f t="shared" si="130"/>
        <v>0</v>
      </c>
      <c r="I1211" s="58">
        <f t="shared" si="132"/>
        <v>0</v>
      </c>
      <c r="J1211" s="92" t="str">
        <f t="shared" si="131"/>
        <v>2120–2121</v>
      </c>
      <c r="K1211" s="92"/>
      <c r="L1211" s="103"/>
      <c r="M1211" s="92"/>
      <c r="N1211" s="101"/>
      <c r="O1211" s="93"/>
      <c r="Q1211" s="61"/>
    </row>
    <row r="1212" spans="1:17" s="55" customFormat="1" ht="20.25" customHeight="1" x14ac:dyDescent="0.2">
      <c r="A1212" s="56">
        <v>80660</v>
      </c>
      <c r="B1212" s="57">
        <f t="shared" si="127"/>
        <v>0</v>
      </c>
      <c r="C1212" s="158"/>
      <c r="D1212" s="58">
        <f t="shared" si="128"/>
        <v>0</v>
      </c>
      <c r="E1212" s="59">
        <f t="shared" si="126"/>
        <v>0</v>
      </c>
      <c r="F1212" s="58">
        <f t="shared" si="129"/>
        <v>0</v>
      </c>
      <c r="G1212" s="60">
        <f>IF(AND(C1212&lt;&gt;"",SUM(G$32:G1211)&lt;E$23),$E$23/$E$28,0)</f>
        <v>0</v>
      </c>
      <c r="H1212" s="58">
        <f t="shared" si="130"/>
        <v>0</v>
      </c>
      <c r="I1212" s="58">
        <f t="shared" si="132"/>
        <v>0</v>
      </c>
      <c r="J1212" s="92" t="str">
        <f t="shared" si="131"/>
        <v>2120–2121</v>
      </c>
      <c r="K1212" s="92"/>
      <c r="L1212" s="103"/>
      <c r="M1212" s="92"/>
      <c r="N1212" s="101"/>
      <c r="O1212" s="93"/>
      <c r="Q1212" s="61"/>
    </row>
    <row r="1213" spans="1:17" s="55" customFormat="1" ht="20.25" customHeight="1" x14ac:dyDescent="0.2">
      <c r="A1213" s="56">
        <v>80690</v>
      </c>
      <c r="B1213" s="57">
        <f t="shared" si="127"/>
        <v>0</v>
      </c>
      <c r="C1213" s="158"/>
      <c r="D1213" s="58">
        <f t="shared" si="128"/>
        <v>0</v>
      </c>
      <c r="E1213" s="59">
        <f t="shared" si="126"/>
        <v>0</v>
      </c>
      <c r="F1213" s="58">
        <f t="shared" si="129"/>
        <v>0</v>
      </c>
      <c r="G1213" s="60">
        <f>IF(AND(C1213&lt;&gt;"",SUM(G$32:G1212)&lt;E$23),$E$23/$E$28,0)</f>
        <v>0</v>
      </c>
      <c r="H1213" s="58">
        <f t="shared" si="130"/>
        <v>0</v>
      </c>
      <c r="I1213" s="58">
        <f t="shared" si="132"/>
        <v>0</v>
      </c>
      <c r="J1213" s="92" t="str">
        <f t="shared" si="131"/>
        <v>2120–2121</v>
      </c>
      <c r="K1213" s="92"/>
      <c r="L1213" s="103"/>
      <c r="M1213" s="92"/>
      <c r="N1213" s="101"/>
      <c r="O1213" s="93"/>
      <c r="Q1213" s="61"/>
    </row>
    <row r="1214" spans="1:17" s="55" customFormat="1" ht="20.25" customHeight="1" x14ac:dyDescent="0.2">
      <c r="A1214" s="56">
        <v>80721</v>
      </c>
      <c r="B1214" s="57">
        <f t="shared" si="127"/>
        <v>0</v>
      </c>
      <c r="C1214" s="158"/>
      <c r="D1214" s="58">
        <f t="shared" si="128"/>
        <v>0</v>
      </c>
      <c r="E1214" s="59">
        <f t="shared" si="126"/>
        <v>0</v>
      </c>
      <c r="F1214" s="58">
        <f t="shared" si="129"/>
        <v>0</v>
      </c>
      <c r="G1214" s="60">
        <f>IF(AND(C1214&lt;&gt;"",SUM(G$32:G1213)&lt;E$23),$E$23/$E$28,0)</f>
        <v>0</v>
      </c>
      <c r="H1214" s="58">
        <f t="shared" si="130"/>
        <v>0</v>
      </c>
      <c r="I1214" s="58">
        <f t="shared" si="132"/>
        <v>0</v>
      </c>
      <c r="J1214" s="92" t="str">
        <f t="shared" si="131"/>
        <v>2120–2121</v>
      </c>
      <c r="K1214" s="92"/>
      <c r="L1214" s="103"/>
      <c r="M1214" s="92"/>
      <c r="N1214" s="101"/>
      <c r="O1214" s="93"/>
      <c r="Q1214" s="61"/>
    </row>
    <row r="1215" spans="1:17" s="55" customFormat="1" ht="20.25" customHeight="1" x14ac:dyDescent="0.2">
      <c r="A1215" s="56">
        <v>80752</v>
      </c>
      <c r="B1215" s="57">
        <f t="shared" si="127"/>
        <v>0</v>
      </c>
      <c r="C1215" s="158"/>
      <c r="D1215" s="58">
        <f t="shared" si="128"/>
        <v>0</v>
      </c>
      <c r="E1215" s="59">
        <f t="shared" si="126"/>
        <v>0</v>
      </c>
      <c r="F1215" s="58">
        <f t="shared" si="129"/>
        <v>0</v>
      </c>
      <c r="G1215" s="60">
        <f>IF(AND(C1215&lt;&gt;"",SUM(G$32:G1214)&lt;E$23),$E$23/$E$28,0)</f>
        <v>0</v>
      </c>
      <c r="H1215" s="58">
        <f t="shared" si="130"/>
        <v>0</v>
      </c>
      <c r="I1215" s="58">
        <f t="shared" si="132"/>
        <v>0</v>
      </c>
      <c r="J1215" s="92" t="str">
        <f t="shared" si="131"/>
        <v>2120–2121</v>
      </c>
      <c r="K1215" s="92"/>
      <c r="L1215" s="103"/>
      <c r="M1215" s="92"/>
      <c r="N1215" s="101"/>
      <c r="O1215" s="93"/>
      <c r="Q1215" s="61"/>
    </row>
    <row r="1216" spans="1:17" s="55" customFormat="1" ht="20.25" customHeight="1" x14ac:dyDescent="0.2">
      <c r="A1216" s="56">
        <v>80780</v>
      </c>
      <c r="B1216" s="57">
        <f t="shared" si="127"/>
        <v>0</v>
      </c>
      <c r="C1216" s="158"/>
      <c r="D1216" s="58">
        <f t="shared" si="128"/>
        <v>0</v>
      </c>
      <c r="E1216" s="59">
        <f t="shared" si="126"/>
        <v>0</v>
      </c>
      <c r="F1216" s="58">
        <f t="shared" si="129"/>
        <v>0</v>
      </c>
      <c r="G1216" s="60">
        <f>IF(AND(C1216&lt;&gt;"",SUM(G$32:G1215)&lt;E$23),$E$23/$E$28,0)</f>
        <v>0</v>
      </c>
      <c r="H1216" s="58">
        <f t="shared" si="130"/>
        <v>0</v>
      </c>
      <c r="I1216" s="58">
        <f t="shared" si="132"/>
        <v>0</v>
      </c>
      <c r="J1216" s="92" t="str">
        <f t="shared" si="131"/>
        <v>2120–2121</v>
      </c>
      <c r="K1216" s="92"/>
      <c r="L1216" s="103"/>
      <c r="M1216" s="92"/>
      <c r="N1216" s="101"/>
      <c r="O1216" s="93"/>
      <c r="Q1216" s="61"/>
    </row>
    <row r="1217" spans="1:17" s="55" customFormat="1" ht="20.25" customHeight="1" x14ac:dyDescent="0.2">
      <c r="A1217" s="56">
        <v>80811</v>
      </c>
      <c r="B1217" s="57">
        <f t="shared" si="127"/>
        <v>0</v>
      </c>
      <c r="C1217" s="158"/>
      <c r="D1217" s="58">
        <f t="shared" si="128"/>
        <v>0</v>
      </c>
      <c r="E1217" s="59">
        <f t="shared" si="126"/>
        <v>0</v>
      </c>
      <c r="F1217" s="58">
        <f t="shared" si="129"/>
        <v>0</v>
      </c>
      <c r="G1217" s="60">
        <f>IF(AND(C1217&lt;&gt;"",SUM(G$32:G1216)&lt;E$23),$E$23/$E$28,0)</f>
        <v>0</v>
      </c>
      <c r="H1217" s="58">
        <f t="shared" si="130"/>
        <v>0</v>
      </c>
      <c r="I1217" s="58">
        <f t="shared" si="132"/>
        <v>0</v>
      </c>
      <c r="J1217" s="92" t="str">
        <f t="shared" si="131"/>
        <v>2120–2121</v>
      </c>
      <c r="K1217" s="92"/>
      <c r="L1217" s="103"/>
      <c r="M1217" s="92"/>
      <c r="N1217" s="101"/>
      <c r="O1217" s="93"/>
      <c r="Q1217" s="61"/>
    </row>
    <row r="1218" spans="1:17" s="55" customFormat="1" ht="20.25" customHeight="1" x14ac:dyDescent="0.2">
      <c r="A1218" s="56">
        <v>80841</v>
      </c>
      <c r="B1218" s="57">
        <f t="shared" si="127"/>
        <v>0</v>
      </c>
      <c r="C1218" s="158"/>
      <c r="D1218" s="58">
        <f t="shared" si="128"/>
        <v>0</v>
      </c>
      <c r="E1218" s="59">
        <f t="shared" si="126"/>
        <v>0</v>
      </c>
      <c r="F1218" s="58">
        <f t="shared" si="129"/>
        <v>0</v>
      </c>
      <c r="G1218" s="60">
        <f>IF(AND(C1218&lt;&gt;"",SUM(G$32:G1217)&lt;E$23),$E$23/$E$28,0)</f>
        <v>0</v>
      </c>
      <c r="H1218" s="58">
        <f t="shared" si="130"/>
        <v>0</v>
      </c>
      <c r="I1218" s="58">
        <f t="shared" si="132"/>
        <v>0</v>
      </c>
      <c r="J1218" s="92" t="str">
        <f t="shared" si="131"/>
        <v>2120–2121</v>
      </c>
      <c r="K1218" s="92"/>
      <c r="L1218" s="103"/>
      <c r="M1218" s="92"/>
      <c r="N1218" s="101"/>
      <c r="O1218" s="93"/>
      <c r="Q1218" s="61"/>
    </row>
    <row r="1219" spans="1:17" s="55" customFormat="1" ht="20.25" customHeight="1" x14ac:dyDescent="0.2">
      <c r="A1219" s="56">
        <v>80872</v>
      </c>
      <c r="B1219" s="57">
        <f t="shared" si="127"/>
        <v>0</v>
      </c>
      <c r="C1219" s="158"/>
      <c r="D1219" s="58">
        <f t="shared" si="128"/>
        <v>0</v>
      </c>
      <c r="E1219" s="59">
        <f t="shared" si="126"/>
        <v>0</v>
      </c>
      <c r="F1219" s="58">
        <f t="shared" si="129"/>
        <v>0</v>
      </c>
      <c r="G1219" s="60">
        <f>IF(AND(C1219&lt;&gt;"",SUM(G$32:G1218)&lt;E$23),$E$23/$E$28,0)</f>
        <v>0</v>
      </c>
      <c r="H1219" s="58">
        <f t="shared" si="130"/>
        <v>0</v>
      </c>
      <c r="I1219" s="58">
        <f t="shared" si="132"/>
        <v>0</v>
      </c>
      <c r="J1219" s="92" t="str">
        <f t="shared" si="131"/>
        <v>2120–2121</v>
      </c>
      <c r="K1219" s="92"/>
      <c r="L1219" s="103"/>
      <c r="M1219" s="92"/>
      <c r="N1219" s="101"/>
      <c r="O1219" s="93"/>
      <c r="Q1219" s="61"/>
    </row>
    <row r="1220" spans="1:17" s="55" customFormat="1" ht="20.25" customHeight="1" x14ac:dyDescent="0.2">
      <c r="A1220" s="56">
        <v>80902</v>
      </c>
      <c r="B1220" s="57">
        <f t="shared" si="127"/>
        <v>0</v>
      </c>
      <c r="C1220" s="158"/>
      <c r="D1220" s="58">
        <f t="shared" si="128"/>
        <v>0</v>
      </c>
      <c r="E1220" s="59">
        <f t="shared" si="126"/>
        <v>0</v>
      </c>
      <c r="F1220" s="58">
        <f t="shared" si="129"/>
        <v>0</v>
      </c>
      <c r="G1220" s="60">
        <f>IF(AND(C1220&lt;&gt;"",SUM(G$32:G1219)&lt;E$23),$E$23/$E$28,0)</f>
        <v>0</v>
      </c>
      <c r="H1220" s="58">
        <f t="shared" si="130"/>
        <v>0</v>
      </c>
      <c r="I1220" s="58">
        <f t="shared" si="132"/>
        <v>0</v>
      </c>
      <c r="J1220" s="92" t="str">
        <f t="shared" si="131"/>
        <v>2121–2122</v>
      </c>
      <c r="K1220" s="92"/>
      <c r="L1220" s="103"/>
      <c r="M1220" s="92"/>
      <c r="N1220" s="101"/>
      <c r="O1220" s="93"/>
      <c r="Q1220" s="61"/>
    </row>
    <row r="1221" spans="1:17" s="55" customFormat="1" ht="20.25" customHeight="1" x14ac:dyDescent="0.2">
      <c r="A1221" s="56">
        <v>80933</v>
      </c>
      <c r="B1221" s="57">
        <f t="shared" si="127"/>
        <v>0</v>
      </c>
      <c r="C1221" s="158"/>
      <c r="D1221" s="58">
        <f t="shared" si="128"/>
        <v>0</v>
      </c>
      <c r="E1221" s="59">
        <f t="shared" si="126"/>
        <v>0</v>
      </c>
      <c r="F1221" s="58">
        <f t="shared" si="129"/>
        <v>0</v>
      </c>
      <c r="G1221" s="60">
        <f>IF(AND(C1221&lt;&gt;"",SUM(G$32:G1220)&lt;E$23),$E$23/$E$28,0)</f>
        <v>0</v>
      </c>
      <c r="H1221" s="58">
        <f t="shared" si="130"/>
        <v>0</v>
      </c>
      <c r="I1221" s="58">
        <f t="shared" si="132"/>
        <v>0</v>
      </c>
      <c r="J1221" s="92" t="str">
        <f t="shared" si="131"/>
        <v>2121–2122</v>
      </c>
      <c r="K1221" s="92"/>
      <c r="L1221" s="103"/>
      <c r="M1221" s="92"/>
      <c r="N1221" s="101"/>
      <c r="O1221" s="93"/>
      <c r="Q1221" s="61"/>
    </row>
    <row r="1222" spans="1:17" s="55" customFormat="1" ht="20.25" customHeight="1" x14ac:dyDescent="0.2">
      <c r="A1222" s="56">
        <v>80964</v>
      </c>
      <c r="B1222" s="57">
        <f t="shared" si="127"/>
        <v>0</v>
      </c>
      <c r="C1222" s="158"/>
      <c r="D1222" s="58">
        <f t="shared" si="128"/>
        <v>0</v>
      </c>
      <c r="E1222" s="59">
        <f t="shared" si="126"/>
        <v>0</v>
      </c>
      <c r="F1222" s="58">
        <f t="shared" si="129"/>
        <v>0</v>
      </c>
      <c r="G1222" s="60">
        <f>IF(AND(C1222&lt;&gt;"",SUM(G$32:G1221)&lt;E$23),$E$23/$E$28,0)</f>
        <v>0</v>
      </c>
      <c r="H1222" s="58">
        <f t="shared" si="130"/>
        <v>0</v>
      </c>
      <c r="I1222" s="58">
        <f t="shared" si="132"/>
        <v>0</v>
      </c>
      <c r="J1222" s="92" t="str">
        <f t="shared" si="131"/>
        <v>2121–2122</v>
      </c>
      <c r="K1222" s="92"/>
      <c r="L1222" s="103"/>
      <c r="M1222" s="92"/>
      <c r="N1222" s="101"/>
      <c r="O1222" s="93"/>
      <c r="Q1222" s="61"/>
    </row>
    <row r="1223" spans="1:17" s="55" customFormat="1" ht="20.25" customHeight="1" x14ac:dyDescent="0.2">
      <c r="A1223" s="56">
        <v>80994</v>
      </c>
      <c r="B1223" s="57">
        <f t="shared" si="127"/>
        <v>0</v>
      </c>
      <c r="C1223" s="158"/>
      <c r="D1223" s="58">
        <f t="shared" si="128"/>
        <v>0</v>
      </c>
      <c r="E1223" s="59">
        <f t="shared" si="126"/>
        <v>0</v>
      </c>
      <c r="F1223" s="58">
        <f t="shared" si="129"/>
        <v>0</v>
      </c>
      <c r="G1223" s="60">
        <f>IF(AND(C1223&lt;&gt;"",SUM(G$32:G1222)&lt;E$23),$E$23/$E$28,0)</f>
        <v>0</v>
      </c>
      <c r="H1223" s="58">
        <f t="shared" si="130"/>
        <v>0</v>
      </c>
      <c r="I1223" s="58">
        <f t="shared" si="132"/>
        <v>0</v>
      </c>
      <c r="J1223" s="92" t="str">
        <f t="shared" si="131"/>
        <v>2121–2122</v>
      </c>
      <c r="K1223" s="92"/>
      <c r="L1223" s="103"/>
      <c r="M1223" s="92"/>
      <c r="N1223" s="101"/>
      <c r="O1223" s="93"/>
      <c r="Q1223" s="61"/>
    </row>
    <row r="1224" spans="1:17" s="55" customFormat="1" ht="20.25" customHeight="1" x14ac:dyDescent="0.2">
      <c r="A1224" s="56">
        <v>81025</v>
      </c>
      <c r="B1224" s="57">
        <f t="shared" si="127"/>
        <v>0</v>
      </c>
      <c r="C1224" s="158"/>
      <c r="D1224" s="58">
        <f t="shared" si="128"/>
        <v>0</v>
      </c>
      <c r="E1224" s="59">
        <f t="shared" si="126"/>
        <v>0</v>
      </c>
      <c r="F1224" s="58">
        <f t="shared" si="129"/>
        <v>0</v>
      </c>
      <c r="G1224" s="60">
        <f>IF(AND(C1224&lt;&gt;"",SUM(G$32:G1223)&lt;E$23),$E$23/$E$28,0)</f>
        <v>0</v>
      </c>
      <c r="H1224" s="58">
        <f t="shared" si="130"/>
        <v>0</v>
      </c>
      <c r="I1224" s="58">
        <f t="shared" si="132"/>
        <v>0</v>
      </c>
      <c r="J1224" s="92" t="str">
        <f t="shared" si="131"/>
        <v>2121–2122</v>
      </c>
      <c r="K1224" s="92"/>
      <c r="L1224" s="103"/>
      <c r="M1224" s="92"/>
      <c r="N1224" s="101"/>
      <c r="O1224" s="93"/>
      <c r="Q1224" s="61"/>
    </row>
    <row r="1225" spans="1:17" s="55" customFormat="1" ht="20.25" customHeight="1" x14ac:dyDescent="0.2">
      <c r="A1225" s="56">
        <v>81055</v>
      </c>
      <c r="B1225" s="57">
        <f t="shared" si="127"/>
        <v>0</v>
      </c>
      <c r="C1225" s="158"/>
      <c r="D1225" s="58">
        <f t="shared" si="128"/>
        <v>0</v>
      </c>
      <c r="E1225" s="59">
        <f t="shared" si="126"/>
        <v>0</v>
      </c>
      <c r="F1225" s="58">
        <f t="shared" si="129"/>
        <v>0</v>
      </c>
      <c r="G1225" s="60">
        <f>IF(AND(C1225&lt;&gt;"",SUM(G$32:G1224)&lt;E$23),$E$23/$E$28,0)</f>
        <v>0</v>
      </c>
      <c r="H1225" s="58">
        <f t="shared" si="130"/>
        <v>0</v>
      </c>
      <c r="I1225" s="58">
        <f t="shared" si="132"/>
        <v>0</v>
      </c>
      <c r="J1225" s="92" t="str">
        <f t="shared" si="131"/>
        <v>2121–2122</v>
      </c>
      <c r="K1225" s="92"/>
      <c r="L1225" s="103"/>
      <c r="M1225" s="92"/>
      <c r="N1225" s="101"/>
      <c r="O1225" s="93"/>
      <c r="Q1225" s="61"/>
    </row>
    <row r="1226" spans="1:17" s="55" customFormat="1" ht="20.25" customHeight="1" x14ac:dyDescent="0.2">
      <c r="A1226" s="56">
        <v>81086</v>
      </c>
      <c r="B1226" s="57">
        <f t="shared" si="127"/>
        <v>0</v>
      </c>
      <c r="C1226" s="158"/>
      <c r="D1226" s="58">
        <f t="shared" si="128"/>
        <v>0</v>
      </c>
      <c r="E1226" s="59">
        <f t="shared" si="126"/>
        <v>0</v>
      </c>
      <c r="F1226" s="58">
        <f t="shared" si="129"/>
        <v>0</v>
      </c>
      <c r="G1226" s="60">
        <f>IF(AND(C1226&lt;&gt;"",SUM(G$32:G1225)&lt;E$23),$E$23/$E$28,0)</f>
        <v>0</v>
      </c>
      <c r="H1226" s="58">
        <f t="shared" si="130"/>
        <v>0</v>
      </c>
      <c r="I1226" s="58">
        <f t="shared" si="132"/>
        <v>0</v>
      </c>
      <c r="J1226" s="92" t="str">
        <f t="shared" si="131"/>
        <v>2121–2122</v>
      </c>
      <c r="K1226" s="92"/>
      <c r="L1226" s="103"/>
      <c r="M1226" s="92"/>
      <c r="N1226" s="101"/>
      <c r="O1226" s="93"/>
      <c r="Q1226" s="61"/>
    </row>
    <row r="1227" spans="1:17" s="55" customFormat="1" ht="20.25" customHeight="1" x14ac:dyDescent="0.2">
      <c r="A1227" s="56">
        <v>81117</v>
      </c>
      <c r="B1227" s="57">
        <f t="shared" si="127"/>
        <v>0</v>
      </c>
      <c r="C1227" s="158"/>
      <c r="D1227" s="58">
        <f t="shared" si="128"/>
        <v>0</v>
      </c>
      <c r="E1227" s="59">
        <f t="shared" si="126"/>
        <v>0</v>
      </c>
      <c r="F1227" s="58">
        <f t="shared" si="129"/>
        <v>0</v>
      </c>
      <c r="G1227" s="60">
        <f>IF(AND(C1227&lt;&gt;"",SUM(G$32:G1226)&lt;E$23),$E$23/$E$28,0)</f>
        <v>0</v>
      </c>
      <c r="H1227" s="58">
        <f t="shared" si="130"/>
        <v>0</v>
      </c>
      <c r="I1227" s="58">
        <f t="shared" si="132"/>
        <v>0</v>
      </c>
      <c r="J1227" s="92" t="str">
        <f t="shared" si="131"/>
        <v>2121–2122</v>
      </c>
      <c r="K1227" s="92"/>
      <c r="L1227" s="103"/>
      <c r="M1227" s="92"/>
      <c r="N1227" s="101"/>
      <c r="O1227" s="93"/>
      <c r="Q1227" s="61"/>
    </row>
    <row r="1228" spans="1:17" s="55" customFormat="1" ht="20.25" customHeight="1" x14ac:dyDescent="0.2">
      <c r="A1228" s="56">
        <v>81145</v>
      </c>
      <c r="B1228" s="57">
        <f t="shared" si="127"/>
        <v>0</v>
      </c>
      <c r="C1228" s="158"/>
      <c r="D1228" s="58">
        <f t="shared" si="128"/>
        <v>0</v>
      </c>
      <c r="E1228" s="59">
        <f t="shared" si="126"/>
        <v>0</v>
      </c>
      <c r="F1228" s="58">
        <f t="shared" si="129"/>
        <v>0</v>
      </c>
      <c r="G1228" s="60">
        <f>IF(AND(C1228&lt;&gt;"",SUM(G$32:G1227)&lt;E$23),$E$23/$E$28,0)</f>
        <v>0</v>
      </c>
      <c r="H1228" s="58">
        <f t="shared" si="130"/>
        <v>0</v>
      </c>
      <c r="I1228" s="58">
        <f t="shared" si="132"/>
        <v>0</v>
      </c>
      <c r="J1228" s="92" t="str">
        <f t="shared" si="131"/>
        <v>2121–2122</v>
      </c>
      <c r="K1228" s="92"/>
      <c r="L1228" s="103"/>
      <c r="M1228" s="92"/>
      <c r="N1228" s="101"/>
      <c r="O1228" s="93"/>
      <c r="Q1228" s="61"/>
    </row>
    <row r="1229" spans="1:17" s="55" customFormat="1" ht="20.25" customHeight="1" x14ac:dyDescent="0.2">
      <c r="A1229" s="56">
        <v>81176</v>
      </c>
      <c r="B1229" s="57">
        <f t="shared" si="127"/>
        <v>0</v>
      </c>
      <c r="C1229" s="158"/>
      <c r="D1229" s="58">
        <f t="shared" si="128"/>
        <v>0</v>
      </c>
      <c r="E1229" s="59">
        <f t="shared" si="126"/>
        <v>0</v>
      </c>
      <c r="F1229" s="58">
        <f t="shared" si="129"/>
        <v>0</v>
      </c>
      <c r="G1229" s="60">
        <f>IF(AND(C1229&lt;&gt;"",SUM(G$32:G1228)&lt;E$23),$E$23/$E$28,0)</f>
        <v>0</v>
      </c>
      <c r="H1229" s="58">
        <f t="shared" si="130"/>
        <v>0</v>
      </c>
      <c r="I1229" s="58">
        <f t="shared" si="132"/>
        <v>0</v>
      </c>
      <c r="J1229" s="92" t="str">
        <f t="shared" si="131"/>
        <v>2121–2122</v>
      </c>
      <c r="K1229" s="92"/>
      <c r="L1229" s="103"/>
      <c r="M1229" s="92"/>
      <c r="N1229" s="101"/>
      <c r="O1229" s="93"/>
      <c r="Q1229" s="61"/>
    </row>
    <row r="1230" spans="1:17" s="55" customFormat="1" ht="20.25" customHeight="1" x14ac:dyDescent="0.2">
      <c r="A1230" s="56">
        <v>81206</v>
      </c>
      <c r="B1230" s="57">
        <f t="shared" si="127"/>
        <v>0</v>
      </c>
      <c r="C1230" s="158"/>
      <c r="D1230" s="58">
        <f t="shared" si="128"/>
        <v>0</v>
      </c>
      <c r="E1230" s="59">
        <f t="shared" si="126"/>
        <v>0</v>
      </c>
      <c r="F1230" s="58">
        <f t="shared" si="129"/>
        <v>0</v>
      </c>
      <c r="G1230" s="60">
        <f>IF(AND(C1230&lt;&gt;"",SUM(G$32:G1229)&lt;E$23),$E$23/$E$28,0)</f>
        <v>0</v>
      </c>
      <c r="H1230" s="58">
        <f t="shared" si="130"/>
        <v>0</v>
      </c>
      <c r="I1230" s="58">
        <f t="shared" si="132"/>
        <v>0</v>
      </c>
      <c r="J1230" s="92" t="str">
        <f t="shared" si="131"/>
        <v>2121–2122</v>
      </c>
      <c r="K1230" s="92"/>
      <c r="L1230" s="103"/>
      <c r="M1230" s="92"/>
      <c r="N1230" s="101"/>
      <c r="O1230" s="93"/>
      <c r="Q1230" s="61"/>
    </row>
    <row r="1231" spans="1:17" s="55" customFormat="1" ht="20.25" customHeight="1" x14ac:dyDescent="0.2">
      <c r="A1231" s="56">
        <v>81237</v>
      </c>
      <c r="B1231" s="57">
        <f t="shared" si="127"/>
        <v>0</v>
      </c>
      <c r="C1231" s="158"/>
      <c r="D1231" s="58">
        <f t="shared" si="128"/>
        <v>0</v>
      </c>
      <c r="E1231" s="59">
        <f t="shared" si="126"/>
        <v>0</v>
      </c>
      <c r="F1231" s="58">
        <f t="shared" si="129"/>
        <v>0</v>
      </c>
      <c r="G1231" s="60">
        <f>IF(AND(C1231&lt;&gt;"",SUM(G$32:G1230)&lt;E$23),$E$23/$E$28,0)</f>
        <v>0</v>
      </c>
      <c r="H1231" s="58">
        <f t="shared" si="130"/>
        <v>0</v>
      </c>
      <c r="I1231" s="58">
        <f t="shared" si="132"/>
        <v>0</v>
      </c>
      <c r="J1231" s="92" t="str">
        <f t="shared" si="131"/>
        <v>2121–2122</v>
      </c>
      <c r="K1231" s="92"/>
      <c r="L1231" s="103"/>
      <c r="M1231" s="92"/>
      <c r="N1231" s="101"/>
      <c r="O1231" s="93"/>
      <c r="Q1231" s="61"/>
    </row>
    <row r="1232" spans="1:17" s="55" customFormat="1" ht="20.25" customHeight="1" x14ac:dyDescent="0.2">
      <c r="A1232" s="56">
        <v>81267</v>
      </c>
      <c r="B1232" s="57">
        <f t="shared" si="127"/>
        <v>0</v>
      </c>
      <c r="C1232" s="158"/>
      <c r="D1232" s="58">
        <f t="shared" si="128"/>
        <v>0</v>
      </c>
      <c r="E1232" s="59">
        <f t="shared" si="126"/>
        <v>0</v>
      </c>
      <c r="F1232" s="58">
        <f t="shared" si="129"/>
        <v>0</v>
      </c>
      <c r="G1232" s="60">
        <f>IF(AND(C1232&lt;&gt;"",SUM(G$32:G1231)&lt;E$23),$E$23/$E$28,0)</f>
        <v>0</v>
      </c>
      <c r="H1232" s="58">
        <f t="shared" si="130"/>
        <v>0</v>
      </c>
      <c r="I1232" s="58">
        <f t="shared" si="132"/>
        <v>0</v>
      </c>
      <c r="J1232" s="92" t="str">
        <f t="shared" si="131"/>
        <v>2122–2123</v>
      </c>
      <c r="K1232" s="92"/>
      <c r="L1232" s="103"/>
      <c r="M1232" s="92"/>
      <c r="N1232" s="101"/>
      <c r="O1232" s="93"/>
      <c r="Q1232" s="61"/>
    </row>
    <row r="1233" spans="1:17" s="55" customFormat="1" ht="20.25" customHeight="1" x14ac:dyDescent="0.2">
      <c r="A1233" s="56">
        <v>81298</v>
      </c>
      <c r="B1233" s="57">
        <f t="shared" si="127"/>
        <v>0</v>
      </c>
      <c r="C1233" s="158"/>
      <c r="D1233" s="58">
        <f t="shared" si="128"/>
        <v>0</v>
      </c>
      <c r="E1233" s="59">
        <f t="shared" si="126"/>
        <v>0</v>
      </c>
      <c r="F1233" s="58">
        <f t="shared" si="129"/>
        <v>0</v>
      </c>
      <c r="G1233" s="60">
        <f>IF(AND(C1233&lt;&gt;"",SUM(G$32:G1232)&lt;E$23),$E$23/$E$28,0)</f>
        <v>0</v>
      </c>
      <c r="H1233" s="58">
        <f t="shared" si="130"/>
        <v>0</v>
      </c>
      <c r="I1233" s="58">
        <f t="shared" si="132"/>
        <v>0</v>
      </c>
      <c r="J1233" s="92" t="str">
        <f t="shared" si="131"/>
        <v>2122–2123</v>
      </c>
      <c r="K1233" s="92"/>
      <c r="L1233" s="103"/>
      <c r="M1233" s="92"/>
      <c r="N1233" s="101"/>
      <c r="O1233" s="93"/>
      <c r="Q1233" s="61"/>
    </row>
    <row r="1234" spans="1:17" s="55" customFormat="1" ht="20.25" customHeight="1" x14ac:dyDescent="0.2">
      <c r="A1234" s="56">
        <v>81329</v>
      </c>
      <c r="B1234" s="57">
        <f t="shared" si="127"/>
        <v>0</v>
      </c>
      <c r="C1234" s="158"/>
      <c r="D1234" s="58">
        <f t="shared" si="128"/>
        <v>0</v>
      </c>
      <c r="E1234" s="59">
        <f t="shared" si="126"/>
        <v>0</v>
      </c>
      <c r="F1234" s="58">
        <f t="shared" si="129"/>
        <v>0</v>
      </c>
      <c r="G1234" s="60">
        <f>IF(AND(C1234&lt;&gt;"",SUM(G$32:G1233)&lt;E$23),$E$23/$E$28,0)</f>
        <v>0</v>
      </c>
      <c r="H1234" s="58">
        <f t="shared" si="130"/>
        <v>0</v>
      </c>
      <c r="I1234" s="58">
        <f t="shared" si="132"/>
        <v>0</v>
      </c>
      <c r="J1234" s="92" t="str">
        <f t="shared" si="131"/>
        <v>2122–2123</v>
      </c>
      <c r="K1234" s="92"/>
      <c r="L1234" s="103"/>
      <c r="M1234" s="92"/>
      <c r="N1234" s="101"/>
      <c r="O1234" s="93"/>
      <c r="Q1234" s="61"/>
    </row>
    <row r="1235" spans="1:17" s="55" customFormat="1" ht="20.25" customHeight="1" x14ac:dyDescent="0.2">
      <c r="A1235" s="56">
        <v>81359</v>
      </c>
      <c r="B1235" s="57">
        <f t="shared" si="127"/>
        <v>0</v>
      </c>
      <c r="C1235" s="158"/>
      <c r="D1235" s="58">
        <f t="shared" si="128"/>
        <v>0</v>
      </c>
      <c r="E1235" s="59">
        <f t="shared" si="126"/>
        <v>0</v>
      </c>
      <c r="F1235" s="58">
        <f t="shared" si="129"/>
        <v>0</v>
      </c>
      <c r="G1235" s="60">
        <f>IF(AND(C1235&lt;&gt;"",SUM(G$32:G1234)&lt;E$23),$E$23/$E$28,0)</f>
        <v>0</v>
      </c>
      <c r="H1235" s="58">
        <f t="shared" si="130"/>
        <v>0</v>
      </c>
      <c r="I1235" s="58">
        <f t="shared" si="132"/>
        <v>0</v>
      </c>
      <c r="J1235" s="92" t="str">
        <f t="shared" si="131"/>
        <v>2122–2123</v>
      </c>
      <c r="K1235" s="92"/>
      <c r="L1235" s="103"/>
      <c r="M1235" s="92"/>
      <c r="N1235" s="101"/>
      <c r="O1235" s="93"/>
      <c r="Q1235" s="61"/>
    </row>
    <row r="1236" spans="1:17" s="55" customFormat="1" ht="20.25" customHeight="1" x14ac:dyDescent="0.2">
      <c r="A1236" s="56">
        <v>81390</v>
      </c>
      <c r="B1236" s="57">
        <f t="shared" si="127"/>
        <v>0</v>
      </c>
      <c r="C1236" s="158"/>
      <c r="D1236" s="58">
        <f t="shared" si="128"/>
        <v>0</v>
      </c>
      <c r="E1236" s="59">
        <f t="shared" si="126"/>
        <v>0</v>
      </c>
      <c r="F1236" s="58">
        <f t="shared" si="129"/>
        <v>0</v>
      </c>
      <c r="G1236" s="60">
        <f>IF(AND(C1236&lt;&gt;"",SUM(G$32:G1235)&lt;E$23),$E$23/$E$28,0)</f>
        <v>0</v>
      </c>
      <c r="H1236" s="58">
        <f t="shared" si="130"/>
        <v>0</v>
      </c>
      <c r="I1236" s="58">
        <f t="shared" si="132"/>
        <v>0</v>
      </c>
      <c r="J1236" s="92" t="str">
        <f t="shared" si="131"/>
        <v>2122–2123</v>
      </c>
      <c r="K1236" s="92"/>
      <c r="L1236" s="103"/>
      <c r="M1236" s="92"/>
      <c r="N1236" s="101"/>
      <c r="O1236" s="93"/>
      <c r="Q1236" s="61"/>
    </row>
    <row r="1237" spans="1:17" s="55" customFormat="1" ht="20.25" customHeight="1" x14ac:dyDescent="0.2">
      <c r="A1237" s="56">
        <v>81420</v>
      </c>
      <c r="B1237" s="57">
        <f t="shared" si="127"/>
        <v>0</v>
      </c>
      <c r="C1237" s="158"/>
      <c r="D1237" s="58">
        <f t="shared" si="128"/>
        <v>0</v>
      </c>
      <c r="E1237" s="59">
        <f t="shared" si="126"/>
        <v>0</v>
      </c>
      <c r="F1237" s="58">
        <f t="shared" si="129"/>
        <v>0</v>
      </c>
      <c r="G1237" s="60">
        <f>IF(AND(C1237&lt;&gt;"",SUM(G$32:G1236)&lt;E$23),$E$23/$E$28,0)</f>
        <v>0</v>
      </c>
      <c r="H1237" s="58">
        <f t="shared" si="130"/>
        <v>0</v>
      </c>
      <c r="I1237" s="58">
        <f t="shared" si="132"/>
        <v>0</v>
      </c>
      <c r="J1237" s="92" t="str">
        <f t="shared" si="131"/>
        <v>2122–2123</v>
      </c>
      <c r="K1237" s="92"/>
      <c r="L1237" s="103"/>
      <c r="M1237" s="92"/>
      <c r="N1237" s="101"/>
      <c r="O1237" s="93"/>
      <c r="Q1237" s="61"/>
    </row>
    <row r="1238" spans="1:17" s="55" customFormat="1" ht="20.25" customHeight="1" x14ac:dyDescent="0.2">
      <c r="A1238" s="56">
        <v>81451</v>
      </c>
      <c r="B1238" s="57">
        <f t="shared" si="127"/>
        <v>0</v>
      </c>
      <c r="C1238" s="158"/>
      <c r="D1238" s="58">
        <f t="shared" si="128"/>
        <v>0</v>
      </c>
      <c r="E1238" s="59">
        <f t="shared" si="126"/>
        <v>0</v>
      </c>
      <c r="F1238" s="58">
        <f t="shared" si="129"/>
        <v>0</v>
      </c>
      <c r="G1238" s="60">
        <f>IF(AND(C1238&lt;&gt;"",SUM(G$32:G1237)&lt;E$23),$E$23/$E$28,0)</f>
        <v>0</v>
      </c>
      <c r="H1238" s="58">
        <f t="shared" si="130"/>
        <v>0</v>
      </c>
      <c r="I1238" s="58">
        <f t="shared" si="132"/>
        <v>0</v>
      </c>
      <c r="J1238" s="92" t="str">
        <f t="shared" si="131"/>
        <v>2122–2123</v>
      </c>
      <c r="K1238" s="92"/>
      <c r="L1238" s="103"/>
      <c r="M1238" s="92"/>
      <c r="N1238" s="101"/>
      <c r="O1238" s="93"/>
      <c r="Q1238" s="61"/>
    </row>
    <row r="1239" spans="1:17" s="55" customFormat="1" ht="20.25" customHeight="1" x14ac:dyDescent="0.2">
      <c r="A1239" s="56">
        <v>81482</v>
      </c>
      <c r="B1239" s="57">
        <f t="shared" si="127"/>
        <v>0</v>
      </c>
      <c r="C1239" s="158"/>
      <c r="D1239" s="58">
        <f t="shared" si="128"/>
        <v>0</v>
      </c>
      <c r="E1239" s="59">
        <f t="shared" si="126"/>
        <v>0</v>
      </c>
      <c r="F1239" s="58">
        <f t="shared" si="129"/>
        <v>0</v>
      </c>
      <c r="G1239" s="60">
        <f>IF(AND(C1239&lt;&gt;"",SUM(G$32:G1238)&lt;E$23),$E$23/$E$28,0)</f>
        <v>0</v>
      </c>
      <c r="H1239" s="58">
        <f t="shared" si="130"/>
        <v>0</v>
      </c>
      <c r="I1239" s="58">
        <f t="shared" si="132"/>
        <v>0</v>
      </c>
      <c r="J1239" s="92" t="str">
        <f t="shared" si="131"/>
        <v>2122–2123</v>
      </c>
      <c r="K1239" s="92"/>
      <c r="L1239" s="103"/>
      <c r="M1239" s="92"/>
      <c r="N1239" s="101"/>
      <c r="O1239" s="93"/>
      <c r="Q1239" s="61"/>
    </row>
    <row r="1240" spans="1:17" s="55" customFormat="1" ht="20.25" customHeight="1" x14ac:dyDescent="0.2">
      <c r="A1240" s="56">
        <v>81510</v>
      </c>
      <c r="B1240" s="57">
        <f t="shared" si="127"/>
        <v>0</v>
      </c>
      <c r="C1240" s="158"/>
      <c r="D1240" s="58">
        <f t="shared" si="128"/>
        <v>0</v>
      </c>
      <c r="E1240" s="59">
        <f t="shared" si="126"/>
        <v>0</v>
      </c>
      <c r="F1240" s="58">
        <f t="shared" si="129"/>
        <v>0</v>
      </c>
      <c r="G1240" s="60">
        <f>IF(AND(C1240&lt;&gt;"",SUM(G$32:G1239)&lt;E$23),$E$23/$E$28,0)</f>
        <v>0</v>
      </c>
      <c r="H1240" s="58">
        <f t="shared" si="130"/>
        <v>0</v>
      </c>
      <c r="I1240" s="58">
        <f t="shared" si="132"/>
        <v>0</v>
      </c>
      <c r="J1240" s="92" t="str">
        <f t="shared" si="131"/>
        <v>2122–2123</v>
      </c>
      <c r="K1240" s="92"/>
      <c r="L1240" s="103"/>
      <c r="M1240" s="92"/>
      <c r="N1240" s="101"/>
      <c r="O1240" s="93"/>
      <c r="Q1240" s="61"/>
    </row>
    <row r="1241" spans="1:17" s="55" customFormat="1" ht="20.25" customHeight="1" x14ac:dyDescent="0.2">
      <c r="A1241" s="56">
        <v>81541</v>
      </c>
      <c r="B1241" s="57">
        <f t="shared" si="127"/>
        <v>0</v>
      </c>
      <c r="C1241" s="158"/>
      <c r="D1241" s="58">
        <f t="shared" si="128"/>
        <v>0</v>
      </c>
      <c r="E1241" s="59">
        <f t="shared" si="126"/>
        <v>0</v>
      </c>
      <c r="F1241" s="58">
        <f t="shared" si="129"/>
        <v>0</v>
      </c>
      <c r="G1241" s="60">
        <f>IF(AND(C1241&lt;&gt;"",SUM(G$32:G1240)&lt;E$23),$E$23/$E$28,0)</f>
        <v>0</v>
      </c>
      <c r="H1241" s="58">
        <f t="shared" si="130"/>
        <v>0</v>
      </c>
      <c r="I1241" s="58">
        <f t="shared" si="132"/>
        <v>0</v>
      </c>
      <c r="J1241" s="92" t="str">
        <f t="shared" si="131"/>
        <v>2122–2123</v>
      </c>
      <c r="K1241" s="92"/>
      <c r="L1241" s="103"/>
      <c r="M1241" s="92"/>
      <c r="N1241" s="101"/>
      <c r="O1241" s="93"/>
      <c r="Q1241" s="61"/>
    </row>
    <row r="1242" spans="1:17" s="55" customFormat="1" ht="20.25" customHeight="1" x14ac:dyDescent="0.2">
      <c r="A1242" s="56">
        <v>81571</v>
      </c>
      <c r="B1242" s="57">
        <f t="shared" si="127"/>
        <v>0</v>
      </c>
      <c r="C1242" s="158"/>
      <c r="D1242" s="58">
        <f t="shared" si="128"/>
        <v>0</v>
      </c>
      <c r="E1242" s="59">
        <f t="shared" si="126"/>
        <v>0</v>
      </c>
      <c r="F1242" s="58">
        <f t="shared" si="129"/>
        <v>0</v>
      </c>
      <c r="G1242" s="60">
        <f>IF(AND(C1242&lt;&gt;"",SUM(G$32:G1241)&lt;E$23),$E$23/$E$28,0)</f>
        <v>0</v>
      </c>
      <c r="H1242" s="58">
        <f>IF(C1242&lt;&gt;"",G1242+H1241,0)</f>
        <v>0</v>
      </c>
      <c r="I1242" s="58">
        <f t="shared" si="132"/>
        <v>0</v>
      </c>
      <c r="J1242" s="92" t="str">
        <f t="shared" si="131"/>
        <v>2122–2123</v>
      </c>
      <c r="K1242" s="92"/>
      <c r="L1242" s="103"/>
      <c r="M1242" s="92"/>
      <c r="N1242" s="101"/>
      <c r="O1242" s="93"/>
      <c r="Q1242" s="61"/>
    </row>
    <row r="1243" spans="1:17" s="55" customFormat="1" ht="20.25" customHeight="1" x14ac:dyDescent="0.2">
      <c r="A1243" s="56">
        <v>81602</v>
      </c>
      <c r="B1243" s="57">
        <f t="shared" si="127"/>
        <v>0</v>
      </c>
      <c r="C1243" s="158"/>
      <c r="D1243" s="58">
        <f t="shared" si="128"/>
        <v>0</v>
      </c>
      <c r="E1243" s="59">
        <f t="shared" si="126"/>
        <v>0</v>
      </c>
      <c r="F1243" s="58">
        <f t="shared" si="129"/>
        <v>0</v>
      </c>
      <c r="G1243" s="60">
        <f>IF(AND(C1243&lt;&gt;"",SUM(G$32:G1242)&lt;E$23),$E$23/$E$28,0)</f>
        <v>0</v>
      </c>
      <c r="H1243" s="58">
        <f>IF(C1243&lt;&gt;"",G1243+H1242,0)</f>
        <v>0</v>
      </c>
      <c r="I1243" s="58">
        <f>IF(C1243&lt;&gt;"",$E$23-H1243,0)</f>
        <v>0</v>
      </c>
      <c r="J1243" s="92" t="str">
        <f t="shared" si="131"/>
        <v>2122–2123</v>
      </c>
      <c r="K1243" s="92"/>
      <c r="L1243" s="103"/>
      <c r="M1243" s="92"/>
      <c r="N1243" s="101"/>
      <c r="O1243" s="93"/>
      <c r="Q1243" s="61"/>
    </row>
    <row r="1244" spans="1:17" s="55" customFormat="1" ht="20.25" customHeight="1" x14ac:dyDescent="0.2">
      <c r="A1244" s="29"/>
      <c r="B1244" s="29"/>
      <c r="C1244" s="29"/>
      <c r="D1244" s="29"/>
      <c r="E1244" s="29"/>
      <c r="F1244" s="29"/>
      <c r="G1244" s="29"/>
      <c r="H1244" s="29"/>
      <c r="I1244" s="29"/>
      <c r="J1244" s="92"/>
      <c r="K1244" s="92"/>
      <c r="L1244" s="92"/>
      <c r="M1244" s="92"/>
      <c r="N1244" s="92"/>
      <c r="O1244" s="104"/>
    </row>
  </sheetData>
  <sheetProtection sheet="1" formatColumns="0" formatRows="0" sort="0" autoFilter="0"/>
  <mergeCells count="52">
    <mergeCell ref="J16:K16"/>
    <mergeCell ref="L16:M16"/>
    <mergeCell ref="A1:F1"/>
    <mergeCell ref="A3:F3"/>
    <mergeCell ref="A4:F4"/>
    <mergeCell ref="A5:F5"/>
    <mergeCell ref="A6:D6"/>
    <mergeCell ref="E6:F6"/>
    <mergeCell ref="C2:F2"/>
    <mergeCell ref="A7:D7"/>
    <mergeCell ref="E7:F7"/>
    <mergeCell ref="K22:L22"/>
    <mergeCell ref="A8:D8"/>
    <mergeCell ref="E8:F8"/>
    <mergeCell ref="A12:D12"/>
    <mergeCell ref="E12:F12"/>
    <mergeCell ref="A13:D13"/>
    <mergeCell ref="E13:F13"/>
    <mergeCell ref="A9:D9"/>
    <mergeCell ref="E9:F9"/>
    <mergeCell ref="A10:D10"/>
    <mergeCell ref="E10:F10"/>
    <mergeCell ref="A11:D11"/>
    <mergeCell ref="E11:F11"/>
    <mergeCell ref="G15:I15"/>
    <mergeCell ref="E24:F24"/>
    <mergeCell ref="A25:D25"/>
    <mergeCell ref="E25:F25"/>
    <mergeCell ref="A14:D14"/>
    <mergeCell ref="E14:F14"/>
    <mergeCell ref="A21:D21"/>
    <mergeCell ref="E21:F21"/>
    <mergeCell ref="A16:D16"/>
    <mergeCell ref="E16:F16"/>
    <mergeCell ref="A17:D17"/>
    <mergeCell ref="E17:F17"/>
    <mergeCell ref="A30:I30"/>
    <mergeCell ref="A18:D18"/>
    <mergeCell ref="E18:F18"/>
    <mergeCell ref="A15:D15"/>
    <mergeCell ref="A22:D22"/>
    <mergeCell ref="E22:F22"/>
    <mergeCell ref="A23:D23"/>
    <mergeCell ref="E23:F23"/>
    <mergeCell ref="A19:C20"/>
    <mergeCell ref="A26:D26"/>
    <mergeCell ref="E26:F26"/>
    <mergeCell ref="A27:D27"/>
    <mergeCell ref="E27:F27"/>
    <mergeCell ref="A28:D28"/>
    <mergeCell ref="E28:F28"/>
    <mergeCell ref="A24:D24"/>
  </mergeCells>
  <dataValidations count="3">
    <dataValidation operator="lessThan" allowBlank="1" showInputMessage="1" showErrorMessage="1" sqref="R1244:R1048576 R30 A32:A1243 G28:I28 G26:I26 AE4 Q31 E13 E21:E24 E26 E28 G21:I24 S5:S26 G13 E16:E18" xr:uid="{04A17DD5-D1AA-436C-B0E9-4F68D477209A}"/>
    <dataValidation type="textLength" operator="lessThan" allowBlank="1" showInputMessage="1" showErrorMessage="1" sqref="E27 G27:I27" xr:uid="{91217D08-469B-46B0-B110-F3A62B20D7E0}">
      <formula1>0</formula1>
    </dataValidation>
    <dataValidation operator="lessThan" showInputMessage="1" showErrorMessage="1" sqref="C32:C980" xr:uid="{87D3FF74-88E4-49F4-8C37-C0D4C8FFED3C}"/>
  </dataValidations>
  <hyperlinks>
    <hyperlink ref="C2:F2" r:id="rId1" display="https://sco.ca.gov/sard_gasb_96_reporting_instructions.html" xr:uid="{29D240EB-5CC1-4DA7-BF51-16452ADE29FE}"/>
  </hyperlinks>
  <pageMargins left="0.7" right="0.7" top="0.75" bottom="0.75" header="0.3" footer="0.3"/>
  <pageSetup scale="57" fitToHeight="0" orientation="portrait" r:id="rId2"/>
  <headerFooter>
    <oddHeader>&amp;C&amp;"arial,Bold"&amp;14GASB 96 
Amortization Schedule</oddHeader>
    <oddFooter>&amp;L&amp;"arial,Regular"&amp;12State Controller's Office&amp;C&amp;"arial,Regular"&amp;12
Example 1 Input&amp;R&amp;"arial,Regular"&amp;12Page &amp;P</oddFooter>
  </headerFooter>
  <drawing r:id="rId3"/>
  <extLst>
    <ext xmlns:x14="http://schemas.microsoft.com/office/spreadsheetml/2009/9/main" uri="{CCE6A557-97BC-4b89-ADB6-D9C93CAAB3DF}">
      <x14:dataValidations xmlns:xm="http://schemas.microsoft.com/office/excel/2006/main" count="5">
        <x14:dataValidation type="list" allowBlank="1" showInputMessage="1" showErrorMessage="1" xr:uid="{0007B835-0A4B-46E9-899F-C71711532A97}">
          <x14:formula1>
            <xm:f>'Drop-down menus'!$N$1:$N$2</xm:f>
          </x14:formula1>
          <xm:sqref>K22</xm:sqref>
        </x14:dataValidation>
        <x14:dataValidation type="list" allowBlank="1" showInputMessage="1" showErrorMessage="1" xr:uid="{3B2560B7-BC0C-4ED0-A1D5-8E731D812987}">
          <x14:formula1>
            <xm:f>'Drop-down menus'!$M$1:$M$2</xm:f>
          </x14:formula1>
          <xm:sqref>E15 E11:F11</xm:sqref>
        </x14:dataValidation>
        <x14:dataValidation type="list" allowBlank="1" showInputMessage="1" showErrorMessage="1" xr:uid="{2CEB6477-9E1A-4D30-85AF-FF55794847F1}">
          <x14:formula1>
            <xm:f>'Drop-down menus'!$K$2:$K$3</xm:f>
          </x14:formula1>
          <xm:sqref>E14:F14</xm:sqref>
        </x14:dataValidation>
        <x14:dataValidation type="list" allowBlank="1" showInputMessage="1" showErrorMessage="1" xr:uid="{5020D44B-11A4-4048-B7E9-50B59D05E20F}">
          <x14:formula1>
            <xm:f>'Drop-down menus'!$L$1:$L$101</xm:f>
          </x14:formula1>
          <xm:sqref>F15</xm:sqref>
        </x14:dataValidation>
        <x14:dataValidation type="list" allowBlank="1" showInputMessage="1" showErrorMessage="1" xr:uid="{21999341-5500-4134-8DDD-2B5FB8AA9F73}">
          <x14:formula1>
            <xm:f>'Drop-down menus'!$O$1:$O$3</xm:f>
          </x14:formula1>
          <xm:sqref>E12:F12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F1572-0195-4B15-83A5-CA384B6E147D}">
  <sheetPr>
    <tabColor theme="8" tint="-0.249977111117893"/>
    <pageSetUpPr fitToPage="1"/>
  </sheetPr>
  <dimension ref="A1:XFC85"/>
  <sheetViews>
    <sheetView zoomScale="75" zoomScaleNormal="75" workbookViewId="0">
      <selection activeCell="J9" sqref="J9"/>
    </sheetView>
  </sheetViews>
  <sheetFormatPr defaultColWidth="0" defaultRowHeight="15" customHeight="1" zeroHeight="1" x14ac:dyDescent="0.2"/>
  <cols>
    <col min="1" max="1" width="12" style="63" customWidth="1"/>
    <col min="2" max="2" width="10.85546875" style="32" customWidth="1"/>
    <col min="3" max="3" width="10.42578125" style="32" customWidth="1"/>
    <col min="4" max="4" width="27.5703125" style="32" customWidth="1"/>
    <col min="5" max="9" width="14.28515625" style="32" customWidth="1"/>
    <col min="10" max="11" width="25.7109375" style="64" customWidth="1"/>
    <col min="12" max="12" width="15.140625" style="32" hidden="1"/>
    <col min="13" max="13" width="13.140625" style="32" hidden="1"/>
    <col min="14" max="14" width="12.140625" style="32" hidden="1"/>
    <col min="15" max="19" width="0" style="32" hidden="1"/>
    <col min="20" max="16383" width="12.140625" style="32" hidden="1"/>
    <col min="16384" max="16384" width="23.140625" style="32" hidden="1" customWidth="1"/>
  </cols>
  <sheetData>
    <row r="1" spans="1:11" ht="30" customHeight="1" x14ac:dyDescent="0.25">
      <c r="B1" s="319" t="s">
        <v>1512</v>
      </c>
      <c r="C1" s="319"/>
      <c r="D1" s="319"/>
      <c r="E1" s="319"/>
      <c r="F1" s="319"/>
      <c r="G1" s="319"/>
      <c r="H1" s="319"/>
      <c r="I1" s="319"/>
      <c r="J1" s="319"/>
      <c r="K1" s="319"/>
    </row>
    <row r="2" spans="1:11" ht="18.75" customHeight="1" x14ac:dyDescent="0.25">
      <c r="B2" s="320" t="s">
        <v>32</v>
      </c>
      <c r="C2" s="320"/>
      <c r="D2" s="320"/>
      <c r="E2" s="321" t="str">
        <f>'Example 1 Modification Input'!$E$6</f>
        <v>Microsoft 365</v>
      </c>
      <c r="F2" s="321"/>
      <c r="G2" s="321"/>
    </row>
    <row r="3" spans="1:11" ht="18.75" customHeight="1" x14ac:dyDescent="0.25">
      <c r="B3" s="322" t="s">
        <v>1451</v>
      </c>
      <c r="C3" s="323"/>
      <c r="D3" s="324"/>
      <c r="E3" s="316" t="str">
        <f>'Example 1 Modification Input'!E9</f>
        <v>1234</v>
      </c>
      <c r="F3" s="317"/>
      <c r="G3" s="318"/>
    </row>
    <row r="4" spans="1:11" ht="18.75" customHeight="1" x14ac:dyDescent="0.25">
      <c r="B4" s="110" t="s">
        <v>1491</v>
      </c>
      <c r="C4" s="111"/>
      <c r="D4" s="112"/>
      <c r="E4" s="316" t="str">
        <f>IFERROR(IF('Example 1 Modification Input'!E11="Yes","Proprietary Fund",VLOOKUP(E3,GAAP02Aindex!$A$2:$K$654,4,FALSE)),"Unidentified")</f>
        <v>Unidentified</v>
      </c>
      <c r="F4" s="317"/>
      <c r="G4" s="318"/>
    </row>
    <row r="5" spans="1:11" ht="18.75" customHeight="1" x14ac:dyDescent="0.25">
      <c r="B5" s="322" t="s">
        <v>1452</v>
      </c>
      <c r="C5" s="323"/>
      <c r="D5" s="324"/>
      <c r="E5" s="336">
        <f>'Example 1 Modification Input'!E10</f>
        <v>4321</v>
      </c>
      <c r="F5" s="336"/>
      <c r="G5" s="336"/>
    </row>
    <row r="6" spans="1:11" ht="18.75" customHeight="1" x14ac:dyDescent="0.25">
      <c r="B6" s="320" t="s">
        <v>1470</v>
      </c>
      <c r="C6" s="320"/>
      <c r="D6" s="320"/>
      <c r="E6" s="321" t="str">
        <f>'Example 1 Modification Input'!$E$12</f>
        <v>Governmental Fund</v>
      </c>
      <c r="F6" s="321"/>
      <c r="G6" s="321"/>
      <c r="H6" s="65"/>
      <c r="I6" s="41"/>
      <c r="J6" s="41"/>
      <c r="K6" s="41"/>
    </row>
    <row r="7" spans="1:11" ht="18.75" customHeight="1" x14ac:dyDescent="0.25">
      <c r="B7" s="320" t="s">
        <v>13</v>
      </c>
      <c r="C7" s="320"/>
      <c r="D7" s="320"/>
      <c r="E7" s="337" t="s">
        <v>1544</v>
      </c>
      <c r="F7" s="337"/>
      <c r="G7" s="337"/>
      <c r="H7" s="66" t="s">
        <v>1466</v>
      </c>
      <c r="I7" s="41"/>
      <c r="J7" s="41"/>
      <c r="K7" s="67"/>
    </row>
    <row r="8" spans="1:11" ht="18.75" customHeight="1" x14ac:dyDescent="0.2">
      <c r="B8" s="325" t="str">
        <f>IF($E$7="","Was this modified SBITA included in your prior year Annual Reporting Submission Workbook? (see instructions)",CONCATENATE("Was this modified SBITA included in your ",LEFT(E7,4)-1,"-",RIGHT(E7,4)-1," Annual Reporting Submission Workbook? (see instructions)"))</f>
        <v>Was this modified SBITA included in your 2022-2023 Annual Reporting Submission Workbook? (see instructions)</v>
      </c>
      <c r="C8" s="325"/>
      <c r="D8" s="325"/>
      <c r="E8" s="326" t="s">
        <v>1551</v>
      </c>
      <c r="F8" s="327"/>
      <c r="G8" s="328"/>
      <c r="H8" s="71"/>
      <c r="I8" s="71"/>
      <c r="J8" s="70"/>
      <c r="K8" s="70"/>
    </row>
    <row r="9" spans="1:11" ht="18.75" customHeight="1" x14ac:dyDescent="0.2">
      <c r="B9" s="325"/>
      <c r="C9" s="325"/>
      <c r="D9" s="325"/>
      <c r="E9" s="329"/>
      <c r="F9" s="330"/>
      <c r="G9" s="331"/>
      <c r="H9" s="71"/>
      <c r="I9" s="71"/>
      <c r="J9" s="70"/>
      <c r="K9" s="70"/>
    </row>
    <row r="10" spans="1:11" ht="18.75" customHeight="1" x14ac:dyDescent="0.2">
      <c r="B10" s="325"/>
      <c r="C10" s="325"/>
      <c r="D10" s="325"/>
      <c r="E10" s="332"/>
      <c r="F10" s="333"/>
      <c r="G10" s="334"/>
      <c r="H10" s="71"/>
      <c r="I10" s="71"/>
      <c r="J10" s="70"/>
      <c r="K10" s="70"/>
    </row>
    <row r="11" spans="1:11" ht="18.75" customHeight="1" x14ac:dyDescent="0.25">
      <c r="B11" s="68"/>
      <c r="C11" s="69"/>
      <c r="D11" s="69"/>
      <c r="E11" s="69"/>
      <c r="F11" s="70"/>
      <c r="G11" s="70"/>
      <c r="H11" s="71"/>
      <c r="I11" s="71"/>
      <c r="J11" s="70"/>
      <c r="K11" s="70"/>
    </row>
    <row r="12" spans="1:11" ht="18.75" customHeight="1" x14ac:dyDescent="0.2">
      <c r="A12" s="335" t="s">
        <v>1508</v>
      </c>
      <c r="B12" s="335"/>
      <c r="C12" s="335"/>
      <c r="D12" s="335"/>
      <c r="E12" s="335"/>
      <c r="F12" s="335"/>
      <c r="G12" s="335"/>
      <c r="H12" s="335"/>
      <c r="I12" s="335"/>
      <c r="J12" s="335"/>
      <c r="K12" s="335"/>
    </row>
    <row r="13" spans="1:11" ht="18.75" customHeight="1" x14ac:dyDescent="0.2">
      <c r="A13" s="335"/>
      <c r="B13" s="335"/>
      <c r="C13" s="335"/>
      <c r="D13" s="335"/>
      <c r="E13" s="335"/>
      <c r="F13" s="335"/>
      <c r="G13" s="335"/>
      <c r="H13" s="335"/>
      <c r="I13" s="335"/>
      <c r="J13" s="335"/>
      <c r="K13" s="335"/>
    </row>
    <row r="14" spans="1:11" ht="18.75" customHeight="1" x14ac:dyDescent="0.3">
      <c r="A14" s="130"/>
      <c r="B14" s="130"/>
      <c r="C14" s="130"/>
      <c r="D14" s="130"/>
      <c r="E14" s="130"/>
      <c r="F14" s="130"/>
      <c r="G14" s="130"/>
      <c r="H14" s="130"/>
      <c r="I14" s="130"/>
      <c r="J14" s="130"/>
      <c r="K14" s="130"/>
    </row>
    <row r="15" spans="1:11" ht="18.75" customHeight="1" x14ac:dyDescent="0.2">
      <c r="A15" s="125" t="s">
        <v>1515</v>
      </c>
      <c r="B15" s="126"/>
      <c r="C15" s="127"/>
      <c r="D15" s="127"/>
      <c r="E15" s="127"/>
      <c r="F15" s="128"/>
      <c r="G15" s="128"/>
      <c r="H15" s="129"/>
      <c r="I15" s="129"/>
      <c r="J15" s="128"/>
      <c r="K15" s="128"/>
    </row>
    <row r="16" spans="1:11" ht="18.75" customHeight="1" x14ac:dyDescent="0.25">
      <c r="A16" s="140" t="s">
        <v>64</v>
      </c>
      <c r="B16" s="136"/>
      <c r="C16" s="69"/>
      <c r="D16" s="137"/>
      <c r="E16" s="137"/>
      <c r="F16" s="138"/>
      <c r="G16" s="138"/>
      <c r="H16" s="139"/>
      <c r="I16" s="139"/>
      <c r="J16" s="138"/>
      <c r="K16" s="138"/>
    </row>
    <row r="17" spans="1:19" ht="18.75" customHeight="1" x14ac:dyDescent="0.3">
      <c r="A17" s="121">
        <v>0</v>
      </c>
      <c r="B17" s="131" t="s">
        <v>1516</v>
      </c>
      <c r="D17" s="69"/>
      <c r="E17" s="69"/>
      <c r="F17" s="72"/>
      <c r="G17" s="72"/>
      <c r="H17" s="71"/>
      <c r="I17" s="71"/>
      <c r="J17" s="72"/>
      <c r="K17" s="72"/>
    </row>
    <row r="18" spans="1:19" ht="18.75" customHeight="1" x14ac:dyDescent="0.2">
      <c r="A18" s="32"/>
      <c r="B18" s="141" t="str">
        <f>IF('Example 1 Modification Input'!$K$22="FI$Cal","Dr: 1624100 - Right-to-Use SBITA - Amortizable",
IF('Example 1 Modification Input'!$K$22="Non-FI$Cal", "Dr: Acct 0480 - RIGHT-TO-USE SBITA - AMORTIZABLE","Please complete rows 5 and 14 of the input sheet."))</f>
        <v>Dr: Acct 0480 - RIGHT-TO-USE SBITA - AMORTIZABLE</v>
      </c>
      <c r="C18" s="74"/>
      <c r="D18" s="74"/>
      <c r="E18" s="74"/>
      <c r="F18" s="142"/>
      <c r="G18" s="142"/>
      <c r="H18" s="141"/>
      <c r="I18" s="141"/>
      <c r="J18" s="142">
        <f>IF(OR('Example 1 Modification Input'!$E$15="Yes",'Example 1 Modification Input'!$E$15="No"),'Example 1 Modification Input'!$N$25,IF('Example 1 Modification Input'!$J$28='Example 1 Modification Output'!$E$7,0,'Example 1 Modification Input'!$N$25))</f>
        <v>86608.93439395036</v>
      </c>
      <c r="K18" s="142"/>
    </row>
    <row r="19" spans="1:19" ht="18.75" customHeight="1" x14ac:dyDescent="0.2">
      <c r="B19" s="74" t="str">
        <f>IF('Example 1 Modification Input'!$K$22="FI$Cal","Dr: 390XXXXXX - Fund Balance",IF('Example 1 Modification Input'!$K$22="Non-FI$Cal", "Dr: Acct 0950 - BEGINNING FUND BALANCE","Please complete the input sheet fully."))</f>
        <v>Dr: Acct 0950 - BEGINNING FUND BALANCE</v>
      </c>
      <c r="C19" s="74"/>
      <c r="D19" s="74"/>
      <c r="E19" s="74"/>
      <c r="F19" s="142"/>
      <c r="G19" s="142"/>
      <c r="H19" s="141"/>
      <c r="I19" s="141"/>
      <c r="J19" s="142">
        <f>IF('Example 1 Modification Input'!$E$15="Yes",'Example 1 Modification Input'!$J$18,IF(AND($E$8&lt;&gt;'Drop-down menus'!$P$2,$J$18&lt;($K$21+$K$22)),($K$21+$K$22)-$J$18,0))</f>
        <v>0</v>
      </c>
      <c r="K19" s="142"/>
    </row>
    <row r="20" spans="1:19" ht="18.75" customHeight="1" x14ac:dyDescent="0.2">
      <c r="B20" s="74" t="str">
        <f>IF('Example 1 Modification Input'!$K$22="FI$Cal","Dr: 390XXXXXX - Fund Balance",IF('Example 1 Modification Input'!$K$22="Non-FI$Cal", "Dr: Acct 0952 - BEG FB ADJ/PRIOR PERIOD ADJUSTMENT","Please complete the input sheet fully."))</f>
        <v>Dr: Acct 0952 - BEG FB ADJ/PRIOR PERIOD ADJUSTMENT</v>
      </c>
      <c r="C20" s="74"/>
      <c r="D20" s="74"/>
      <c r="E20" s="74"/>
      <c r="F20" s="142"/>
      <c r="G20" s="142"/>
      <c r="H20" s="141"/>
      <c r="I20" s="141"/>
      <c r="J20" s="142">
        <f>IF('Example 1 Modification Input'!$E$15="Yes",'Example 1 Modification Input'!$L$18,IF(AND($E$8='Drop-down menus'!$P$2,$J$18&lt;($K$21+$K$22)),($K$21+$K$22)-$J$18,0))</f>
        <v>0</v>
      </c>
      <c r="K20" s="142"/>
    </row>
    <row r="21" spans="1:19" ht="18.75" customHeight="1" x14ac:dyDescent="0.2">
      <c r="B21" s="74"/>
      <c r="C21" s="74" t="str">
        <f>IF('Example 1 Modification Input'!$K$22="FI$Cal","Cr: 1624190 - Accumulated Amortization - Right-to-Use SBITA",IF('Example 1 Modification Input'!$K$22="Non-FI$Cal", "Cr: Acct 0475 - ACCUMULATED AMORTIZATION - RIGHT-TO-USE SBITA","Please select either FI$Cal or non-FI$Cal in the input sheet"))</f>
        <v>Cr: Acct 0475 - ACCUMULATED AMORTIZATION - RIGHT-TO-USE SBITA</v>
      </c>
      <c r="D21" s="74"/>
      <c r="E21" s="74"/>
      <c r="F21" s="142"/>
      <c r="G21" s="142"/>
      <c r="H21" s="141"/>
      <c r="I21" s="141"/>
      <c r="J21" s="142"/>
      <c r="K21" s="142">
        <f>IF(OR('Example 1 Modification Input'!$E$15="Yes",'Example 1 Modification Input'!$E$15="No"),'Example 1 Modification Input'!$M$25,IF('Example 1 Modification Input'!$J$28='Example 1 Modification Output'!$E$7,0,'Example 1 Modification Input'!$M$25))</f>
        <v>49490.819653685947</v>
      </c>
    </row>
    <row r="22" spans="1:19" ht="18.75" customHeight="1" x14ac:dyDescent="0.25">
      <c r="B22" s="79"/>
      <c r="C22" s="74" t="str">
        <f>IF('Example 1 Modification Input'!$K$22="FI$Cal","Cr: 2590180 - Right-to-Use SBITA Liability - Noncurrent (GAAP)",IF('Example 1 Modification Input'!$K$22="Non-FI$Cal", "Cr: Acct 0674 - RIGHT-TO-USE SBITA LIABILITY","Please complete the input sheet fully."))</f>
        <v>Cr: Acct 0674 - RIGHT-TO-USE SBITA LIABILITY</v>
      </c>
      <c r="D22" s="74"/>
      <c r="E22" s="74"/>
      <c r="F22" s="142"/>
      <c r="G22" s="142"/>
      <c r="H22" s="141"/>
      <c r="I22" s="141"/>
      <c r="J22" s="142"/>
      <c r="K22" s="238">
        <f>ROUND(IF(OR('Example 1 Modification Input'!$E$15="Yes",'Example 1 Modification Input'!$E$15="No"),'Example 1 Modification Input'!$L$25,IF('Example 1 Modification Input'!$J$28='Example 1 Modification Output'!$E$7,0,'Example 1 Modification Input'!$L$25)),2)</f>
        <v>0</v>
      </c>
    </row>
    <row r="23" spans="1:19" ht="18.75" customHeight="1" x14ac:dyDescent="0.25">
      <c r="B23" s="79"/>
      <c r="C23" s="74" t="str">
        <f>IF('Example 1 Modification Input'!$K$22="FI$Cal","Cr: 390XXXXXX - Fund Balance",IF('Example 1 Modification Input'!$K$22="Non-FI$Cal", "Cr: Acct 0950 - BEGINNING FUND BALANCE","Please complete the input sheet fully."))</f>
        <v>Cr: Acct 0950 - BEGINNING FUND BALANCE</v>
      </c>
      <c r="D23" s="74"/>
      <c r="E23" s="74"/>
      <c r="F23" s="142"/>
      <c r="G23" s="142"/>
      <c r="H23" s="141"/>
      <c r="I23" s="141"/>
      <c r="J23" s="142"/>
      <c r="K23" s="142">
        <f>IF('Example 1 Modification Input'!$E$15="Yes",'Example 1 Modification Input'!$K$18,IF(AND($E$8&lt;&gt;'Drop-down menus'!$P$2,($K$21+$K$22)&lt;J18),$J$18-($K$21+$K$22),0))</f>
        <v>37118.114740264413</v>
      </c>
    </row>
    <row r="24" spans="1:19" ht="18.75" customHeight="1" x14ac:dyDescent="0.25">
      <c r="B24" s="79"/>
      <c r="C24" s="74" t="str">
        <f>IF('Example 1 Modification Input'!$K$22="FI$Cal","Cr: 390XXXXXX - Fund Balance",IF('Example 1 Modification Input'!$K$22="Non-FI$Cal", "Cr: Acct 0952 - BEG FB ADJ/PRIOR PERIOD ADJUSTMENT","Please complete the input sheet fully."))</f>
        <v>Cr: Acct 0952 - BEG FB ADJ/PRIOR PERIOD ADJUSTMENT</v>
      </c>
      <c r="D24" s="74"/>
      <c r="E24" s="74"/>
      <c r="F24" s="142"/>
      <c r="G24" s="142"/>
      <c r="H24" s="141"/>
      <c r="I24" s="141"/>
      <c r="J24" s="142"/>
      <c r="K24" s="142">
        <f>IF('Example 1 Modification Input'!$E$15="Yes",'Example 1 Modification Input'!$M$18,IF(AND($E$8='Drop-down menus'!$P$2,($K$21+$K$22)&lt;$J$18),$J$18-($K$21+$K$22),0))</f>
        <v>0</v>
      </c>
    </row>
    <row r="25" spans="1:19" ht="18.75" customHeight="1" x14ac:dyDescent="0.2">
      <c r="B25" s="117"/>
      <c r="C25" s="69"/>
      <c r="D25" s="69"/>
      <c r="E25" s="69"/>
      <c r="F25" s="72"/>
      <c r="G25" s="72"/>
      <c r="H25" s="71"/>
      <c r="I25" s="71"/>
      <c r="J25" s="72"/>
      <c r="K25" s="72"/>
    </row>
    <row r="26" spans="1:19" ht="18.75" hidden="1" customHeight="1" x14ac:dyDescent="0.2">
      <c r="A26" s="125" t="s">
        <v>1517</v>
      </c>
      <c r="B26" s="126"/>
      <c r="C26" s="127"/>
      <c r="D26" s="127"/>
      <c r="E26" s="127"/>
      <c r="F26" s="128"/>
      <c r="G26" s="128"/>
      <c r="H26" s="129"/>
      <c r="I26" s="129"/>
      <c r="J26" s="128"/>
      <c r="K26" s="128"/>
    </row>
    <row r="27" spans="1:19" ht="18.75" hidden="1" customHeight="1" x14ac:dyDescent="0.3">
      <c r="A27" s="121">
        <v>1</v>
      </c>
      <c r="B27" s="131" t="s">
        <v>1509</v>
      </c>
      <c r="C27" s="69"/>
      <c r="D27" s="69"/>
      <c r="E27" s="69"/>
      <c r="F27" s="72"/>
      <c r="G27" s="72"/>
      <c r="H27" s="71"/>
      <c r="I27" s="71"/>
      <c r="J27" s="72"/>
      <c r="K27" s="72"/>
      <c r="S27" s="55"/>
    </row>
    <row r="28" spans="1:19" ht="18.75" hidden="1" customHeight="1" x14ac:dyDescent="0.2">
      <c r="B28" s="74" t="str">
        <f>IF('Example 1 Modification Input'!$K$22="FI$Cal","Dr: 5362548 - Right-to-Use SBITA - Amortizable","Dr: Acct 0842 - CAPITAL OUTLAY (GAAP ADJ)")</f>
        <v>Dr: Acct 0842 - CAPITAL OUTLAY (GAAP ADJ)</v>
      </c>
      <c r="C28" s="74"/>
      <c r="D28" s="74"/>
      <c r="E28" s="74"/>
      <c r="F28" s="142"/>
      <c r="G28" s="142"/>
      <c r="H28" s="141"/>
      <c r="I28" s="141"/>
      <c r="J28" s="142">
        <v>0</v>
      </c>
      <c r="K28" s="142"/>
      <c r="O28" s="73"/>
      <c r="S28" s="55" t="s">
        <v>1458</v>
      </c>
    </row>
    <row r="29" spans="1:19" ht="18.75" hidden="1" customHeight="1" x14ac:dyDescent="0.25">
      <c r="B29" s="79"/>
      <c r="C29" s="74" t="str">
        <f>IF('Example 1 Modification Input'!$K$22="FI$Cal","Cr: 4598400 - Lease &amp; Other Financing Proceeds",IF('Example 1 Modification Input'!$K$22="Non-FI$Cal", "Cr: Acct 0789 - LEASE AND OTHER FINANCING PROCEEDS","Please select either FI$Cal or non-FI$Cal in the input sheet"))</f>
        <v>Cr: Acct 0789 - LEASE AND OTHER FINANCING PROCEEDS</v>
      </c>
      <c r="D29" s="74"/>
      <c r="E29" s="74"/>
      <c r="F29" s="142"/>
      <c r="G29" s="142"/>
      <c r="H29" s="141"/>
      <c r="I29" s="141"/>
      <c r="J29" s="142"/>
      <c r="K29" s="142">
        <v>0</v>
      </c>
      <c r="O29" s="73"/>
    </row>
    <row r="30" spans="1:19" ht="18.75" hidden="1" customHeight="1" x14ac:dyDescent="0.25">
      <c r="B30" s="79"/>
      <c r="C30" s="74" t="str">
        <f>IF('Example 1 Modification Input'!$K$22="Non-FI$Cal",VLOOKUP($E$4,'Drop-down menus'!$T$1:$W$10,4,FALSE),"Cr: 5346350 - Information Technology Services - Subscription")</f>
        <v>Cr: Acct 0XXX - FUNCTIONAL EXPENSE</v>
      </c>
      <c r="D30" s="74"/>
      <c r="E30" s="74"/>
      <c r="F30" s="142"/>
      <c r="G30" s="142"/>
      <c r="H30" s="141"/>
      <c r="I30" s="141"/>
      <c r="J30" s="142"/>
      <c r="K30" s="142">
        <v>0</v>
      </c>
      <c r="O30" s="73"/>
    </row>
    <row r="31" spans="1:19" ht="18.75" hidden="1" customHeight="1" x14ac:dyDescent="0.2">
      <c r="B31" s="117"/>
      <c r="C31" s="69"/>
      <c r="E31" s="69"/>
      <c r="F31" s="77"/>
      <c r="G31" s="77"/>
      <c r="H31" s="71"/>
      <c r="I31" s="71"/>
      <c r="J31" s="77"/>
      <c r="K31" s="77"/>
    </row>
    <row r="32" spans="1:19" ht="18.75" hidden="1" customHeight="1" x14ac:dyDescent="0.3">
      <c r="A32" s="121">
        <v>2</v>
      </c>
      <c r="B32" s="131" t="s">
        <v>1490</v>
      </c>
      <c r="C32" s="69"/>
      <c r="D32" s="69"/>
      <c r="E32" s="69"/>
      <c r="F32" s="72"/>
      <c r="G32" s="72"/>
      <c r="H32" s="71"/>
      <c r="I32" s="71"/>
      <c r="J32" s="72"/>
      <c r="K32" s="72"/>
    </row>
    <row r="33" spans="1:15" ht="18.75" hidden="1" customHeight="1" x14ac:dyDescent="0.2">
      <c r="A33" s="146"/>
      <c r="B33" s="141" t="str">
        <f>IF('Example 1 Modification Input'!$K$22="FI$Cal","Dr: 1624100 - Right-to-Use SBITA - Amortizable",
IF('Example 1 Modification Input'!$K$22="Non-FI$Cal", "Dr: Acct 0480 - RIGHT-TO-USE SBITA - AMORTIZABLE","Please complete rows 5 and 14 of the input sheet."))</f>
        <v>Dr: Acct 0480 - RIGHT-TO-USE SBITA - AMORTIZABLE</v>
      </c>
      <c r="C33" s="74"/>
      <c r="D33" s="74"/>
      <c r="E33" s="74"/>
      <c r="F33" s="143"/>
      <c r="G33" s="143"/>
      <c r="H33" s="141"/>
      <c r="I33" s="141"/>
      <c r="J33" s="142">
        <v>0</v>
      </c>
      <c r="K33" s="72"/>
    </row>
    <row r="34" spans="1:15" ht="18.75" hidden="1" customHeight="1" x14ac:dyDescent="0.2">
      <c r="A34" s="32"/>
      <c r="B34" s="74" t="str">
        <f>IF('Example 1 Modification Input'!$K$22="FI$Cal","Dr: 4598400 - Lease &amp; Other Financing Proceeds",IF('Example 1 Modification Input'!$K$22="Non-FI$Cal", "Dr: Acct 0789 - LEASE AND OTHER FINANCING PROCEEDS","Please select either FI$Cal or non-FI$Cal in the input sheet"))</f>
        <v>Dr: Acct 0789 - LEASE AND OTHER FINANCING PROCEEDS</v>
      </c>
      <c r="C34" s="74"/>
      <c r="D34" s="74"/>
      <c r="E34" s="74"/>
      <c r="F34" s="142"/>
      <c r="G34" s="142"/>
      <c r="H34" s="141"/>
      <c r="I34" s="141"/>
      <c r="J34" s="142">
        <v>0</v>
      </c>
      <c r="K34" s="142"/>
    </row>
    <row r="35" spans="1:15" ht="18.75" hidden="1" customHeight="1" x14ac:dyDescent="0.2">
      <c r="B35" s="141"/>
      <c r="C35" s="74" t="str">
        <f>IF('Example 1 Modification Input'!$K$22="FI$Cal","Cr: 5362548 - Right-to-Use SBITA - Amortizable","Cr: Acct 0842 - CAPITAL OUTLAY (GAAP ADJ)")</f>
        <v>Cr: Acct 0842 - CAPITAL OUTLAY (GAAP ADJ)</v>
      </c>
      <c r="D35" s="74"/>
      <c r="E35" s="74"/>
      <c r="F35" s="142"/>
      <c r="G35" s="142"/>
      <c r="H35" s="141"/>
      <c r="I35" s="141"/>
      <c r="J35" s="142"/>
      <c r="K35" s="142">
        <v>0</v>
      </c>
    </row>
    <row r="36" spans="1:15" ht="18.75" hidden="1" customHeight="1" x14ac:dyDescent="0.2">
      <c r="C36" s="74" t="str">
        <f>IF('Example 1 Modification Input'!$K$22="FI$Cal","Cr: 2590180 - Right-to-Use SBITA Liability - Noncurrent (GAAP)",IF('Example 1 Modification Input'!$K$22="Non-FI$Cal", "Cr: Acct 0674 - RIGHT-TO-USE SBITA LIABILITY","Please complete the input sheet fully."))</f>
        <v>Cr: Acct 0674 - RIGHT-TO-USE SBITA LIABILITY</v>
      </c>
      <c r="D36" s="74"/>
      <c r="E36" s="74"/>
      <c r="F36" s="142"/>
      <c r="G36" s="142"/>
      <c r="H36" s="141"/>
      <c r="I36" s="141"/>
      <c r="J36" s="142"/>
      <c r="K36" s="142">
        <v>0</v>
      </c>
    </row>
    <row r="37" spans="1:15" ht="18.75" hidden="1" customHeight="1" x14ac:dyDescent="0.25">
      <c r="B37" s="79"/>
      <c r="C37" s="74" t="str">
        <f>IF('Example 1 Modification Input'!$K$22="Non-FI$Cal",VLOOKUP($E$4,'Drop-down menus'!$T$1:$W$10,4,FALSE),"Cr: 5346350 - Information Technology Services - Subscription")</f>
        <v>Cr: Acct 0XXX - FUNCTIONAL EXPENSE</v>
      </c>
      <c r="D37" s="74"/>
      <c r="E37" s="74"/>
      <c r="F37" s="142"/>
      <c r="G37" s="142"/>
      <c r="H37" s="141"/>
      <c r="I37" s="141"/>
      <c r="J37" s="142"/>
      <c r="K37" s="142">
        <f>J34+J33-K35-K36</f>
        <v>0</v>
      </c>
    </row>
    <row r="38" spans="1:15" ht="18.75" hidden="1" customHeight="1" x14ac:dyDescent="0.25">
      <c r="A38" s="132"/>
      <c r="B38" s="68"/>
      <c r="C38" s="69"/>
      <c r="D38" s="69"/>
      <c r="E38" s="69"/>
      <c r="F38" s="72"/>
      <c r="G38" s="72"/>
      <c r="H38" s="71"/>
      <c r="I38" s="71"/>
      <c r="J38" s="72"/>
      <c r="K38" s="72"/>
      <c r="L38" s="75"/>
      <c r="M38" s="76"/>
    </row>
    <row r="39" spans="1:15" ht="18.75" customHeight="1" x14ac:dyDescent="0.25">
      <c r="A39" s="125" t="s">
        <v>1502</v>
      </c>
      <c r="B39" s="113"/>
      <c r="C39" s="114"/>
      <c r="D39" s="114"/>
      <c r="E39" s="114"/>
      <c r="F39" s="115"/>
      <c r="G39" s="115"/>
      <c r="H39" s="116"/>
      <c r="I39" s="116"/>
      <c r="J39" s="115"/>
      <c r="K39" s="115"/>
      <c r="L39" s="75"/>
      <c r="M39" s="76"/>
    </row>
    <row r="40" spans="1:15" ht="18.75" customHeight="1" x14ac:dyDescent="0.3">
      <c r="A40" s="121">
        <v>3</v>
      </c>
      <c r="B40" s="131" t="s">
        <v>1503</v>
      </c>
      <c r="C40" s="133"/>
      <c r="D40" s="133"/>
      <c r="E40" s="133"/>
      <c r="F40" s="134"/>
      <c r="G40" s="134"/>
      <c r="H40" s="135"/>
      <c r="I40" s="135"/>
      <c r="J40" s="134"/>
      <c r="K40" s="134"/>
      <c r="L40" s="75"/>
      <c r="M40" s="76"/>
    </row>
    <row r="41" spans="1:15" ht="18.75" customHeight="1" x14ac:dyDescent="0.2">
      <c r="B41" s="74" t="str">
        <f>IF($C$45="There is no amortization/depreciation for this asset class.","There is no amortization/depreciation for this asset class.",IF('Example 1 Modification Input'!$K$22="Non-FI$Cal","Dr: Acct 0875 - DEPRECIATION/AMORTIZATION","Dr: 5424920 - Amortization - Right-to-Use SBITA"))</f>
        <v>Dr: Acct 0875 - DEPRECIATION/AMORTIZATION</v>
      </c>
      <c r="C41" s="74"/>
      <c r="D41" s="74"/>
      <c r="E41" s="74"/>
      <c r="F41" s="142"/>
      <c r="G41" s="142"/>
      <c r="H41" s="141"/>
      <c r="I41" s="141"/>
      <c r="J41" s="78">
        <f>IF('Example 1 Modification Input'!$E$15="Yes",0,IF('Example 1 Modification Input'!$J$28=$E$7,SUMIFS('Example 1 Modification Input'!$G$32:$G$1243,'Example 1 Modification Input'!$J$32:$J$1243,'Example 1 Modification Output'!$E$7)+'Example 1 Modification Input'!$F$20,SUMIFS('Example 1 Modification Input'!$G$32:$G$1243,'Example 1 Modification Input'!$J$32:$J$1243,'Example 1 Modification Output'!$E$7)))</f>
        <v>55372.857103266855</v>
      </c>
      <c r="K41" s="142"/>
    </row>
    <row r="42" spans="1:15" ht="18.75" customHeight="1" x14ac:dyDescent="0.25">
      <c r="B42" s="79"/>
      <c r="C42" s="74" t="str">
        <f>IF('Example 1 Modification Input'!$K$22="FI$Cal","Cr: 1624190 - Accumulated Amortization - Right-to-Use SBITA",IF('Example 1 Modification Input'!$K$22="Non-FI$Cal", "Cr: Acct 0475 - ACCUMULATED AMORTIZATION - RIGHT-TO-USE SBITA","Please select either FI$Cal or non-FI$Cal in the input sheet"))</f>
        <v>Cr: Acct 0475 - ACCUMULATED AMORTIZATION - RIGHT-TO-USE SBITA</v>
      </c>
      <c r="D42" s="74"/>
      <c r="E42" s="74"/>
      <c r="F42" s="78"/>
      <c r="G42" s="78"/>
      <c r="H42" s="141"/>
      <c r="I42" s="141"/>
      <c r="J42" s="142"/>
      <c r="K42" s="142">
        <f>J41</f>
        <v>55372.857103266855</v>
      </c>
    </row>
    <row r="43" spans="1:15" ht="18.75" customHeight="1" x14ac:dyDescent="0.2">
      <c r="B43" s="118" t="s">
        <v>51</v>
      </c>
      <c r="C43" s="144"/>
      <c r="D43" s="144"/>
      <c r="E43" s="74"/>
      <c r="F43" s="142"/>
      <c r="G43" s="142"/>
      <c r="H43" s="141"/>
      <c r="I43" s="141"/>
      <c r="J43" s="142"/>
      <c r="K43" s="142"/>
    </row>
    <row r="44" spans="1:15" ht="18.75" customHeight="1" x14ac:dyDescent="0.3">
      <c r="A44" s="121">
        <v>4</v>
      </c>
      <c r="B44" s="131" t="s">
        <v>1510</v>
      </c>
      <c r="C44" s="69"/>
      <c r="D44" s="69"/>
      <c r="E44" s="69"/>
      <c r="F44" s="72"/>
      <c r="G44" s="72"/>
      <c r="H44" s="71"/>
      <c r="I44" s="71"/>
      <c r="J44" s="72"/>
      <c r="K44" s="72"/>
      <c r="L44" s="75"/>
      <c r="M44" s="76"/>
    </row>
    <row r="45" spans="1:15" ht="18.75" customHeight="1" x14ac:dyDescent="0.2">
      <c r="B45" s="74" t="str">
        <f>IF('Example 1 Modification Input'!$K$22="FI$Cal","Dr: 5420488 - Debt Service - Principal - SBITA",
IF('Example 1 Modification Input'!$K$22="Non-FI$Cal", "Dr: Acct 0848 - DEBT SERVICE - PRINCIPAL LEASES","Please select either FI$Cal or non-FI$Cal in the input sheet"))</f>
        <v>Dr: Acct 0848 - DEBT SERVICE - PRINCIPAL LEASES</v>
      </c>
      <c r="C45" s="74"/>
      <c r="D45" s="74"/>
      <c r="E45" s="74"/>
      <c r="F45" s="78"/>
      <c r="G45" s="78"/>
      <c r="H45" s="141"/>
      <c r="I45" s="141"/>
      <c r="J45" s="145">
        <f>ROUND(IF('Example 1 Modification Input'!$E$15="Yes",0,IF('Example 1 Modification Input'!$J$28=$E$7,SUMIFS('Example 1 Modification Input'!$E$32:$E$1243,'Example 1 Modification Input'!$J$32:$J$1243,'Example 1 Modification Output'!$E$7)+'Example 1 Modification Input'!$E$20,SUMIFS('Example 1 Modification Input'!$E$32:$E$1243,'Example 1 Modification Input'!$J$32:$J$1243,'Example 1 Modification Output'!$E$7))),2)</f>
        <v>51330.27</v>
      </c>
      <c r="K45" s="78"/>
      <c r="L45" s="74"/>
      <c r="M45" s="74"/>
      <c r="O45" s="73"/>
    </row>
    <row r="46" spans="1:15" ht="18.75" customHeight="1" x14ac:dyDescent="0.2">
      <c r="B46" s="74" t="str">
        <f>IF('Example 1 Modification Input'!$K$22="FI$Cal","Dr: 5420098 - Debt Service - Interest - SBITA",
IF('Example 1 Modification Input'!$K$22="Non-FI$Cal",
IF('Example 1 Modification Input'!$E$11="NO","Dr: Acct 0851 - DEBT SERVICE - INTEREST LEASES","Dr: Acct 0894 - INTEREST EXPENSE AND FISCAL CHARGES"),"Please select either FI$Cal or non-FI$Cal in the input sheet"))</f>
        <v>Dr: Acct 0851 - DEBT SERVICE - INTEREST LEASES</v>
      </c>
      <c r="C46" s="74"/>
      <c r="D46" s="74"/>
      <c r="E46" s="74"/>
      <c r="F46" s="78"/>
      <c r="G46" s="78"/>
      <c r="H46" s="141"/>
      <c r="I46" s="141"/>
      <c r="J46" s="145">
        <f>ROUND(IF('Example 1 Modification Input'!$E$15="Yes",0,IF('Example 1 Modification Input'!$J$28=$E$7,SUMIFS('Example 1 Modification Input'!$D$32:$D$1243,'Example 1 Modification Input'!$J$32:$J$1243,'Example 1 Modification Output'!$E$7)+'Example 1 Modification Input'!$D$20,SUMIFS('Example 1 Modification Input'!$D$32:$D$1243,'Example 1 Modification Input'!$J$32:$J$1243,'Example 1 Modification Output'!$E$7))),2)</f>
        <v>669.73</v>
      </c>
      <c r="K46" s="78"/>
      <c r="L46" s="74"/>
      <c r="M46" s="74"/>
      <c r="O46" s="73"/>
    </row>
    <row r="47" spans="1:15" ht="18.75" customHeight="1" x14ac:dyDescent="0.25">
      <c r="B47" s="79"/>
      <c r="C47" s="74" t="str">
        <f>IF('Example 1 Modification Input'!$K$22="Non-FI$Cal",VLOOKUP($E$4,'Drop-down menus'!$T$1:$W$10,4,FALSE),"Cr: 5346350 - Information Technology Services - Subscription")</f>
        <v>Cr: Acct 0XXX - FUNCTIONAL EXPENSE</v>
      </c>
      <c r="D47" s="74"/>
      <c r="E47" s="74"/>
      <c r="F47" s="78"/>
      <c r="G47" s="78"/>
      <c r="H47" s="141"/>
      <c r="I47" s="141"/>
      <c r="J47" s="78"/>
      <c r="K47" s="78">
        <f>SUM(J45:J46)</f>
        <v>52000</v>
      </c>
      <c r="L47" s="78"/>
      <c r="M47" s="74"/>
    </row>
    <row r="48" spans="1:15" ht="18.75" customHeight="1" x14ac:dyDescent="0.2">
      <c r="B48" s="117"/>
      <c r="C48" s="74"/>
      <c r="D48" s="144"/>
      <c r="E48" s="74"/>
      <c r="F48" s="78"/>
      <c r="G48" s="78"/>
      <c r="H48" s="141"/>
      <c r="I48" s="141"/>
      <c r="J48" s="78"/>
      <c r="K48" s="78"/>
      <c r="L48" s="78"/>
      <c r="M48" s="74"/>
    </row>
    <row r="49" spans="1:15" ht="18.75" customHeight="1" x14ac:dyDescent="0.3">
      <c r="A49" s="121">
        <v>5</v>
      </c>
      <c r="B49" s="131" t="s">
        <v>1504</v>
      </c>
      <c r="C49" s="69"/>
      <c r="D49" s="69"/>
      <c r="E49" s="69"/>
      <c r="F49" s="72"/>
      <c r="G49" s="72"/>
      <c r="H49" s="71"/>
      <c r="I49" s="71"/>
      <c r="J49" s="72"/>
      <c r="K49" s="72"/>
    </row>
    <row r="50" spans="1:15" ht="18.75" customHeight="1" x14ac:dyDescent="0.2">
      <c r="B50" s="74" t="str">
        <f>IF('Example 1 Modification Input'!$K$22="FI$Cal","Dr: 2590180 - Right-to-Use SBITA Liability - Noncurrent (GAAP)",
IF('Example 1 Modification Input'!$K$22="Non-FI$Cal", "Dr: Acct 0674 - RIGHT-TO-USE SBITA LIABILITY","Please complete the input sheet fully"))</f>
        <v>Dr: Acct 0674 - RIGHT-TO-USE SBITA LIABILITY</v>
      </c>
      <c r="C50" s="74"/>
      <c r="D50" s="74"/>
      <c r="E50" s="74"/>
      <c r="F50" s="142"/>
      <c r="G50" s="142"/>
      <c r="H50" s="141"/>
      <c r="I50" s="141"/>
      <c r="J50" s="142">
        <f>K51</f>
        <v>51330.27</v>
      </c>
      <c r="K50" s="142"/>
      <c r="O50" s="73"/>
    </row>
    <row r="51" spans="1:15" ht="18.75" customHeight="1" x14ac:dyDescent="0.25">
      <c r="B51" s="79"/>
      <c r="C51" s="74" t="str">
        <f>IF('Example 1 Modification Input'!$K$22="FI$Cal","Cr: 5420488 - Debt Service - Principal - SBITA",IF('Example 1 Modification Input'!$K$22="Non-FI$Cal", "Cr: Acct 0848 -  DEBT SERV-PRINCIPAL (GAAP ADJ)","Cr: Acct 0848 -  DEBT SERV-PRINCIPAL (GAAP ADJ)"))</f>
        <v>Cr: Acct 0848 -  DEBT SERV-PRINCIPAL (GAAP ADJ)</v>
      </c>
      <c r="D51" s="74"/>
      <c r="E51" s="74"/>
      <c r="F51" s="142"/>
      <c r="G51" s="142"/>
      <c r="H51" s="141"/>
      <c r="I51" s="141"/>
      <c r="J51" s="142"/>
      <c r="K51" s="142">
        <f>J45</f>
        <v>51330.27</v>
      </c>
      <c r="O51" s="73"/>
    </row>
    <row r="52" spans="1:15" ht="18.75" customHeight="1" x14ac:dyDescent="0.2">
      <c r="B52" s="117"/>
      <c r="C52" s="74"/>
      <c r="D52" s="144"/>
      <c r="E52" s="74"/>
      <c r="F52" s="142"/>
      <c r="G52" s="142"/>
      <c r="H52" s="141"/>
      <c r="I52" s="141"/>
      <c r="J52" s="142"/>
      <c r="K52" s="142"/>
    </row>
    <row r="53" spans="1:15" ht="18.75" customHeight="1" x14ac:dyDescent="0.3">
      <c r="A53" s="121">
        <v>6</v>
      </c>
      <c r="B53" s="131" t="s">
        <v>1511</v>
      </c>
      <c r="C53" s="69"/>
      <c r="D53" s="69"/>
      <c r="E53" s="69"/>
      <c r="F53" s="72"/>
      <c r="G53" s="72"/>
      <c r="H53" s="71"/>
      <c r="I53" s="71"/>
      <c r="J53" s="72"/>
      <c r="K53" s="72"/>
    </row>
    <row r="54" spans="1:15" ht="18.75" customHeight="1" x14ac:dyDescent="0.2">
      <c r="A54" s="32"/>
      <c r="B54" s="74" t="str">
        <f>IF('Example 1 Modification Input'!$K$22="FI$Cal","Dr: 2590180 - Right-to-Use SBITA Liability - Noncurrent (GAAP)",
IF('Example 1 Modification Input'!$K$22="Non-FI$Cal", "Dr: Acct 0674 - RIGHT-TO-USE SBITA LIABILITY","Please select either FI$Cal or non-FI$Cal in the input sheet"))</f>
        <v>Dr: Acct 0674 - RIGHT-TO-USE SBITA LIABILITY</v>
      </c>
      <c r="C54" s="74"/>
      <c r="D54" s="74"/>
      <c r="E54" s="74"/>
      <c r="F54" s="142"/>
      <c r="G54" s="142"/>
      <c r="H54" s="141"/>
      <c r="I54" s="141"/>
      <c r="J54" s="143">
        <f>K55</f>
        <v>51321.41</v>
      </c>
      <c r="K54" s="142"/>
      <c r="L54" s="74"/>
      <c r="M54" s="80"/>
      <c r="O54" s="73"/>
    </row>
    <row r="55" spans="1:15" ht="18.75" customHeight="1" x14ac:dyDescent="0.25">
      <c r="B55" s="79"/>
      <c r="C55" s="74" t="str">
        <f>IF('Example 1 Modification Input'!$K$22="FI$Cal","Cr: 2090955 - Right-to-Use SBITA Liability - Current (GAAP)",IF('Example 1 Modification Input'!$K$22="Non-FI$Cal", "Cr: Acct 0651 - RIGHT-TO-USE SBITA LIABILITY (CURRENT PORTION LT)","Please complete the input sheet fully."))</f>
        <v>Cr: Acct 0651 - RIGHT-TO-USE SBITA LIABILITY (CURRENT PORTION LT)</v>
      </c>
      <c r="D55" s="74"/>
      <c r="E55" s="74"/>
      <c r="F55" s="142"/>
      <c r="G55" s="142"/>
      <c r="H55" s="141"/>
      <c r="I55" s="141"/>
      <c r="J55" s="142"/>
      <c r="K55" s="142">
        <f>ROUND(IF(OR($E$7="",'Example 1 Modification Input'!$E$15="Yes"),0,IF(OR('Example 1 Modification Input'!$E$15="Yes",$E$7&lt;'Example 1 Modification Input'!$J$28),0,SUM(INDEX('Example 1 Modification Input'!$A$32:$E$1243,MATCH(DATE(RIGHT($E$7,4),7,1),'Example 1 Modification Input'!$A$32:$A$1243),5):INDEX('Example 1 Modification Input'!$A$32:$E$1243,MATCH(DATE(RIGHT($E$7,4)+1,6,1),'Example 1 Modification Input'!$A$32:$A$1243),5)))),2)</f>
        <v>51321.41</v>
      </c>
      <c r="O55" s="73"/>
    </row>
    <row r="56" spans="1:15" ht="18.75" customHeight="1" x14ac:dyDescent="0.2">
      <c r="B56" s="315" t="s">
        <v>1540</v>
      </c>
      <c r="C56" s="315"/>
      <c r="D56" s="315"/>
      <c r="E56" s="315"/>
      <c r="F56" s="315"/>
      <c r="G56" s="315"/>
      <c r="H56" s="315"/>
      <c r="I56" s="315"/>
      <c r="J56" s="72"/>
      <c r="K56" s="72"/>
    </row>
    <row r="57" spans="1:15" ht="18.75" customHeight="1" x14ac:dyDescent="0.2">
      <c r="B57" s="315"/>
      <c r="C57" s="315"/>
      <c r="D57" s="315"/>
      <c r="E57" s="315"/>
      <c r="F57" s="315"/>
      <c r="G57" s="315"/>
      <c r="H57" s="315"/>
      <c r="I57" s="315"/>
      <c r="J57" s="72"/>
      <c r="K57" s="72"/>
    </row>
    <row r="58" spans="1:15" ht="18.75" customHeight="1" x14ac:dyDescent="0.2">
      <c r="B58" s="159"/>
      <c r="C58" s="159"/>
      <c r="D58" s="159"/>
      <c r="E58" s="159"/>
      <c r="F58" s="159"/>
      <c r="G58" s="159"/>
      <c r="H58" s="159"/>
      <c r="I58" s="159"/>
      <c r="J58" s="72"/>
      <c r="K58" s="72"/>
    </row>
    <row r="59" spans="1:15" ht="18.75" customHeight="1" x14ac:dyDescent="0.2">
      <c r="A59" s="125" t="s">
        <v>1505</v>
      </c>
      <c r="B59" s="126"/>
      <c r="C59" s="127"/>
      <c r="D59" s="127"/>
      <c r="E59" s="127"/>
      <c r="F59" s="128"/>
      <c r="G59" s="128"/>
      <c r="H59" s="129"/>
      <c r="I59" s="129"/>
      <c r="J59" s="128"/>
      <c r="K59" s="128"/>
    </row>
    <row r="60" spans="1:15" ht="18.75" customHeight="1" x14ac:dyDescent="0.3">
      <c r="A60" s="121">
        <v>7</v>
      </c>
      <c r="B60" s="131" t="s">
        <v>1506</v>
      </c>
      <c r="J60" s="81"/>
      <c r="K60" s="81"/>
    </row>
    <row r="61" spans="1:15" ht="18.75" customHeight="1" x14ac:dyDescent="0.2">
      <c r="A61" s="32"/>
      <c r="B61" s="74" t="str">
        <f>IF('Example 1 Modification Input'!$K$22="FI$Cal","Dr: 1624190 - Accumulated Amortization - Right-to-Use SBITA",IF('Example 1 Modification Input'!$K$22="Non-FI$Cal", "Dr: Acct 0475 - ACCUMULATED AMORTIZATION - RIGHT-TO-USE SBITA","Please select either FI$Cal or non-FI$Cal in the input sheet"))</f>
        <v>Dr: Acct 0475 - ACCUMULATED AMORTIZATION - RIGHT-TO-USE SBITA</v>
      </c>
      <c r="C61" s="144"/>
      <c r="D61" s="144"/>
      <c r="E61" s="144"/>
      <c r="F61" s="144"/>
      <c r="G61" s="144"/>
      <c r="H61" s="144"/>
      <c r="I61" s="144"/>
      <c r="J61" s="143">
        <f>IF('Example 1 Modification Input'!$E$15="Yes",0,'Example 1 Modification Input'!M28)</f>
        <v>0</v>
      </c>
      <c r="K61" s="142"/>
    </row>
    <row r="62" spans="1:15" ht="18.75" customHeight="1" x14ac:dyDescent="0.2">
      <c r="A62" s="91"/>
      <c r="B62" s="144"/>
      <c r="C62" s="74" t="str">
        <f>IF('Example 1 Modification Input'!$K$22="FI$Cal","Cr: 1624100 - Right-to-Use SBITA – Amortizable",
IF('Example 1 Modification Input'!$K$22="Non-FI$Cal","Cr: Acct 0480 - RIGHT-TO-USE SBITA - AMORTIZABLE","Please select either FI$Cal or non-FI$Cal in the input sheet"))</f>
        <v>Cr: Acct 0480 - RIGHT-TO-USE SBITA - AMORTIZABLE</v>
      </c>
      <c r="D62" s="144"/>
      <c r="E62" s="144"/>
      <c r="F62" s="144"/>
      <c r="G62" s="144"/>
      <c r="H62" s="144"/>
      <c r="I62" s="144"/>
      <c r="J62" s="142"/>
      <c r="K62" s="142">
        <f>J61</f>
        <v>0</v>
      </c>
    </row>
    <row r="63" spans="1:15" ht="18.75" customHeight="1" x14ac:dyDescent="0.2">
      <c r="A63" s="91"/>
      <c r="B63" s="119"/>
      <c r="J63" s="81"/>
      <c r="K63" s="81"/>
    </row>
    <row r="64" spans="1:15" ht="18.75" customHeight="1" x14ac:dyDescent="0.2">
      <c r="A64" s="125" t="s">
        <v>1545</v>
      </c>
      <c r="B64" s="126"/>
      <c r="C64" s="127"/>
      <c r="D64" s="127"/>
      <c r="E64" s="127"/>
      <c r="F64" s="128"/>
      <c r="G64" s="128"/>
      <c r="H64" s="129"/>
      <c r="I64" s="129"/>
      <c r="J64" s="128"/>
      <c r="K64" s="128"/>
    </row>
    <row r="65" spans="1:11" ht="18.75" customHeight="1" x14ac:dyDescent="0.3">
      <c r="A65" s="121">
        <v>8</v>
      </c>
      <c r="B65" s="131" t="s">
        <v>1534</v>
      </c>
      <c r="C65" s="69"/>
      <c r="D65" s="69"/>
      <c r="E65" s="69"/>
      <c r="F65" s="72"/>
      <c r="G65" s="72"/>
      <c r="H65" s="71"/>
      <c r="I65" s="71"/>
      <c r="J65" s="72"/>
      <c r="K65" s="72"/>
    </row>
    <row r="66" spans="1:11" ht="18.75" customHeight="1" x14ac:dyDescent="0.2">
      <c r="B66" s="74" t="str">
        <f>IF('Example 1 Modification Input'!$K$22="FI$Cal","Dr: 2590180 - Right-to-Use SBITA Liability - Noncurrent (GAAP)",IF('Example 1 Modification Input'!$K$22="Non-FI$Cal", "Dr: Acct 0674 - RIGHT-TO-USE SBITA LIABILITY","Please complete the input sheet fully."))</f>
        <v>Dr: Acct 0674 - RIGHT-TO-USE SBITA LIABILITY</v>
      </c>
      <c r="C66" s="74"/>
      <c r="D66" s="74"/>
      <c r="E66" s="74"/>
      <c r="F66" s="142"/>
      <c r="G66" s="142"/>
      <c r="H66" s="141"/>
      <c r="I66" s="141"/>
      <c r="J66" s="142">
        <f>IF(AND('Example 1 Modification Input'!$E$15="Yes",'Example 1 Modification Input'!$F$15=$E$7),'Example 1 Modification Input'!$E$16,IF('Example 1 Modification Input'!$E$22&lt;0,'Example 1 Modification Input'!$N$28,0))</f>
        <v>0</v>
      </c>
      <c r="K66" s="142"/>
    </row>
    <row r="67" spans="1:11" ht="18.75" customHeight="1" x14ac:dyDescent="0.2">
      <c r="B67" s="74" t="str">
        <f>IF('Example 1 Modification Input'!$K$22="FI$Cal","Dr: 1624190 - Accumulated Amortization - Right-to-Use SBITA",IF('Example 1 Modification Input'!$K$22="Non-FI$Cal", "Dr: Acct 0475 - ACCUMULATED AMORTIZATION - RIGHT-TO-USE SBITA","Please select either FI$Cal or non-FI$Cal in the input sheet"))</f>
        <v>Dr: Acct 0475 - ACCUMULATED AMORTIZATION - RIGHT-TO-USE SBITA</v>
      </c>
      <c r="C67" s="74"/>
      <c r="D67" s="74"/>
      <c r="E67" s="74"/>
      <c r="F67" s="142"/>
      <c r="G67" s="142"/>
      <c r="H67" s="141"/>
      <c r="I67" s="141"/>
      <c r="J67" s="142">
        <f>IF(AND('Example 1 Modification Input'!$E$15="Yes",'Example 1 Modification Input'!$F$15=$E$7),'Example 1 Modification Input'!$E$17,0)</f>
        <v>0</v>
      </c>
      <c r="K67" s="142"/>
    </row>
    <row r="68" spans="1:11" ht="18.75" customHeight="1" x14ac:dyDescent="0.2">
      <c r="B68" s="74" t="str">
        <f>IF('Example 1 Modification Input'!$K$22="Non-FI$Cal",VLOOKUP($E$4,'Drop-down menus'!$T$1:$W$10,3,FALSE),"Dr: 5346350 - Information Technology Services - Subscription")</f>
        <v>Dr: Acct 0XXX - FUNCTIONAL EXPENSE</v>
      </c>
      <c r="C68" s="74"/>
      <c r="D68" s="74"/>
      <c r="E68" s="74"/>
      <c r="F68" s="142"/>
      <c r="G68" s="142"/>
      <c r="H68" s="141"/>
      <c r="I68" s="141"/>
      <c r="J68" s="142">
        <f>IF('Example 1 Modification Input'!$E$15="No",0,IF($J$66+$J$67&gt;$K$69,0,$K$69-$J$66-$J$67))</f>
        <v>0</v>
      </c>
      <c r="K68" s="142"/>
    </row>
    <row r="69" spans="1:11" ht="18.75" customHeight="1" x14ac:dyDescent="0.25">
      <c r="B69" s="79"/>
      <c r="C69" s="141" t="str">
        <f>IF('Example 1 Modification Input'!$K$22="FI$Cal","Cr: 1624100 - Right-to-Use SBITA - Amortizable",
IF('Example 1 Modification Input'!$K$22="Non-FI$Cal", "Cr: Acct 0480 - RIGHT-TO-USE SBITA - AMORTIZABLE","Please complete rows 5 and 14 of the input sheet."))</f>
        <v>Cr: Acct 0480 - RIGHT-TO-USE SBITA - AMORTIZABLE</v>
      </c>
      <c r="D69" s="74"/>
      <c r="E69" s="74"/>
      <c r="F69" s="142"/>
      <c r="G69" s="142"/>
      <c r="H69" s="141"/>
      <c r="I69" s="141"/>
      <c r="J69" s="142"/>
      <c r="K69" s="142">
        <f>IF(AND('Example 1 Modification Input'!$E$15="Yes",'Example 1 Modification Input'!$F$15=$E$7),'Example 1 Modification Input'!$E$24,IF('Example 1 Modification Input'!$E$22&lt;0,'Example 1 Modification Input'!$N$28,0))</f>
        <v>0</v>
      </c>
    </row>
    <row r="70" spans="1:11" ht="18.75" customHeight="1" x14ac:dyDescent="0.25">
      <c r="B70" s="79"/>
      <c r="C70" s="74" t="str">
        <f>IF('Example 1 Modification Input'!$K$22="Non-FI$Cal",VLOOKUP($E$4,'Drop-down menus'!$T$1:$W$10,4,FALSE),"Cr: 5346350 - Information Technology Services - Subscription")</f>
        <v>Cr: Acct 0XXX - FUNCTIONAL EXPENSE</v>
      </c>
      <c r="D70" s="74"/>
      <c r="E70" s="74"/>
      <c r="F70" s="142"/>
      <c r="G70" s="142"/>
      <c r="H70" s="141"/>
      <c r="I70" s="141"/>
      <c r="J70" s="142"/>
      <c r="K70" s="142">
        <f>IF('Example 1 Modification Input'!$E$15="No",0,IF($J$66+$J$67&lt;$K$69,0,($J$66+$J$67)-$K$69))</f>
        <v>0</v>
      </c>
    </row>
    <row r="71" spans="1:11" ht="18.75" customHeight="1" x14ac:dyDescent="0.2">
      <c r="B71" s="164" t="s">
        <v>1536</v>
      </c>
      <c r="C71" s="74"/>
      <c r="D71" s="74"/>
      <c r="E71" s="74"/>
      <c r="F71" s="142"/>
      <c r="G71" s="142"/>
      <c r="H71" s="141"/>
      <c r="I71" s="141"/>
      <c r="J71" s="142"/>
      <c r="K71" s="142"/>
    </row>
    <row r="72" spans="1:11" ht="18.75" customHeight="1" x14ac:dyDescent="0.2">
      <c r="B72" s="117"/>
      <c r="C72" s="69"/>
      <c r="E72" s="69"/>
      <c r="F72" s="77"/>
      <c r="G72" s="77"/>
      <c r="H72" s="71"/>
      <c r="I72" s="71"/>
      <c r="J72" s="77"/>
      <c r="K72" s="77"/>
    </row>
    <row r="73" spans="1:11" ht="18.75" customHeight="1" x14ac:dyDescent="0.3">
      <c r="A73" s="121">
        <v>9</v>
      </c>
      <c r="B73" s="131" t="s">
        <v>1535</v>
      </c>
      <c r="C73" s="69"/>
      <c r="D73" s="69"/>
      <c r="E73" s="69"/>
      <c r="F73" s="72"/>
      <c r="G73" s="72"/>
      <c r="H73" s="71"/>
      <c r="I73" s="71"/>
      <c r="J73" s="72"/>
      <c r="K73" s="72"/>
    </row>
    <row r="74" spans="1:11" ht="18.75" customHeight="1" x14ac:dyDescent="0.2">
      <c r="A74" s="146"/>
      <c r="B74" s="141" t="str">
        <f>IF('Example 1 Modification Input'!$K$22="FI$Cal","Dr: 1624100 - Right-to-Use SBITA - Amortizable",
IF('Example 1 Modification Input'!$K$22="Non-FI$Cal", "Dr: Acct 0480 - RIGHT-TO-USE SBITA - AMORTIZABLE","Please complete rows 5 and 14 of the input sheet."))</f>
        <v>Dr: Acct 0480 - RIGHT-TO-USE SBITA - AMORTIZABLE</v>
      </c>
      <c r="C74" s="74"/>
      <c r="D74" s="74"/>
      <c r="E74" s="74"/>
      <c r="F74" s="143"/>
      <c r="G74" s="143"/>
      <c r="H74" s="141"/>
      <c r="I74" s="141"/>
      <c r="J74" s="142">
        <f>IF('Example 1 Modification Input'!$E$15="Yes",0,IF('Example 1 Modification Input'!$E$22&gt;0,'Example 1 Modification Input'!$N$28,0))</f>
        <v>102651.68496423024</v>
      </c>
      <c r="K74" s="72"/>
    </row>
    <row r="75" spans="1:11" ht="18.75" customHeight="1" x14ac:dyDescent="0.2">
      <c r="C75" s="74" t="str">
        <f>IF('Example 1 Modification Input'!$K$22="FI$Cal","Cr: 2590180 - Right-to-Use SBITA Liability - Noncurrent (GAAP)",IF('Example 1 Modification Input'!$K$22="Non-FI$Cal", "Cr: Acct 0674 - RIGHT-TO-USE SBITA LIABILITY","Please complete the input sheet fully."))</f>
        <v>Cr: Acct 0674 - RIGHT-TO-USE SBITA LIABILITY</v>
      </c>
      <c r="D75" s="74"/>
      <c r="E75" s="74"/>
      <c r="F75" s="142"/>
      <c r="G75" s="142"/>
      <c r="H75" s="141"/>
      <c r="I75" s="141"/>
      <c r="J75" s="142"/>
      <c r="K75" s="142">
        <f>IF('Example 1 Modification Input'!$E$15="Yes",0,IF('Example 1 Modification Input'!$E$22&gt;0,'Example 1 Modification Input'!$N$28,0))</f>
        <v>102651.68496423024</v>
      </c>
    </row>
    <row r="76" spans="1:11" ht="18.75" customHeight="1" x14ac:dyDescent="0.2">
      <c r="A76" s="132"/>
      <c r="B76" s="164" t="s">
        <v>1537</v>
      </c>
      <c r="C76" s="69"/>
      <c r="D76" s="69"/>
      <c r="E76" s="69"/>
      <c r="F76" s="72"/>
      <c r="G76" s="72"/>
      <c r="H76" s="71"/>
      <c r="I76" s="71"/>
      <c r="J76" s="32"/>
      <c r="K76" s="72"/>
    </row>
    <row r="77" spans="1:11" ht="18.75" customHeight="1" x14ac:dyDescent="0.2">
      <c r="A77" s="91"/>
      <c r="B77" s="119"/>
      <c r="J77" s="32"/>
      <c r="K77" s="81"/>
    </row>
    <row r="78" spans="1:11" ht="18.75" customHeight="1" x14ac:dyDescent="0.2">
      <c r="A78" s="125"/>
      <c r="B78" s="126"/>
      <c r="C78" s="127"/>
      <c r="D78" s="127"/>
      <c r="E78" s="127"/>
      <c r="F78" s="128"/>
      <c r="G78" s="128"/>
      <c r="H78" s="129"/>
      <c r="I78" s="129"/>
      <c r="J78" s="128"/>
      <c r="K78" s="128"/>
    </row>
    <row r="79" spans="1:11" ht="18.75" hidden="1" customHeight="1" x14ac:dyDescent="0.2">
      <c r="A79" s="91"/>
      <c r="B79" s="119"/>
      <c r="J79" s="81"/>
      <c r="K79" s="81"/>
    </row>
    <row r="80" spans="1:11" ht="18.75" hidden="1" customHeight="1" x14ac:dyDescent="0.2">
      <c r="A80" s="91"/>
      <c r="B80" s="119"/>
      <c r="J80" s="81"/>
      <c r="K80" s="81"/>
    </row>
    <row r="81" spans="1:11" ht="18.75" hidden="1" customHeight="1" x14ac:dyDescent="0.25">
      <c r="A81" s="91"/>
      <c r="B81" s="79"/>
      <c r="J81" s="81"/>
      <c r="K81" s="81"/>
    </row>
    <row r="82" spans="1:11" ht="18.75" hidden="1" customHeight="1" x14ac:dyDescent="0.25">
      <c r="B82" s="68"/>
      <c r="C82" s="69"/>
      <c r="D82" s="69"/>
      <c r="E82" s="69"/>
      <c r="F82" s="72"/>
      <c r="G82" s="72"/>
      <c r="H82" s="71"/>
      <c r="I82" s="71"/>
      <c r="J82" s="72"/>
      <c r="K82" s="72"/>
    </row>
    <row r="83" spans="1:11" ht="18.75" hidden="1" customHeight="1" x14ac:dyDescent="0.25">
      <c r="B83" s="68"/>
      <c r="C83" s="69"/>
      <c r="D83" s="69"/>
      <c r="E83" s="69"/>
      <c r="F83" s="72"/>
      <c r="G83" s="72"/>
      <c r="H83" s="71"/>
      <c r="I83" s="71"/>
      <c r="J83" s="72"/>
      <c r="K83" s="72"/>
    </row>
    <row r="84" spans="1:11" hidden="1" x14ac:dyDescent="0.2">
      <c r="A84" s="82"/>
      <c r="B84" s="69"/>
      <c r="J84" s="81"/>
      <c r="K84" s="81"/>
    </row>
    <row r="85" spans="1:11" hidden="1" x14ac:dyDescent="0.2"/>
  </sheetData>
  <sheetProtection sheet="1" formatColumns="0" formatRows="0" insertColumns="0" insertRows="0" sort="0" autoFilter="0" pivotTables="0"/>
  <mergeCells count="16">
    <mergeCell ref="B56:I57"/>
    <mergeCell ref="E4:G4"/>
    <mergeCell ref="B1:K1"/>
    <mergeCell ref="B2:D2"/>
    <mergeCell ref="E2:G2"/>
    <mergeCell ref="B3:D3"/>
    <mergeCell ref="E3:G3"/>
    <mergeCell ref="B8:D10"/>
    <mergeCell ref="E8:G10"/>
    <mergeCell ref="A12:K13"/>
    <mergeCell ref="B5:D5"/>
    <mergeCell ref="E5:G5"/>
    <mergeCell ref="B6:D6"/>
    <mergeCell ref="E6:G6"/>
    <mergeCell ref="B7:D7"/>
    <mergeCell ref="E7:G7"/>
  </mergeCells>
  <pageMargins left="0.7" right="0.7" top="0.75" bottom="0.75" header="0.3" footer="0.3"/>
  <pageSetup scale="49" orientation="portrait" r:id="rId1"/>
  <headerFooter>
    <oddHeader>&amp;C&amp;"arial,Bold"&amp;14GASB 96 
GAAP Adjusting Journal Entries</oddHeader>
    <oddFooter>&amp;L&amp;"arial,Regular"&amp;12State Controller's Office&amp;C&amp;"arial,Regular"&amp;12
Example 1 Output&amp;R&amp;"arial,Regular"&amp;12Page &amp;P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84D8EE2F-7D5A-49D2-9DB3-8EF4802804E7}">
          <x14:formula1>
            <xm:f>'Drop-down menus'!$L$2:$L$102</xm:f>
          </x14:formula1>
          <xm:sqref>E7:G7</xm:sqref>
        </x14:dataValidation>
        <x14:dataValidation type="list" allowBlank="1" showInputMessage="1" showErrorMessage="1" xr:uid="{59142AB9-2F77-4CBC-B24E-63FE8AE7634D}">
          <x14:formula1>
            <xm:f>'Drop-down menus'!$P$1:$P$3</xm:f>
          </x14:formula1>
          <xm:sqref>E8:G10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A7BE8-790B-48A0-8990-E4BE62CBC942}">
  <sheetPr>
    <tabColor theme="8" tint="-0.249977111117893"/>
    <pageSetUpPr fitToPage="1"/>
  </sheetPr>
  <dimension ref="A1:T37"/>
  <sheetViews>
    <sheetView zoomScale="75" zoomScaleNormal="75" workbookViewId="0">
      <selection activeCell="A9" sqref="A9"/>
    </sheetView>
  </sheetViews>
  <sheetFormatPr defaultRowHeight="15" x14ac:dyDescent="0.2"/>
  <cols>
    <col min="1" max="1" width="19.5703125" style="6" customWidth="1"/>
    <col min="2" max="2" width="23.28515625" style="6" customWidth="1"/>
    <col min="3" max="3" width="23.42578125" style="6" customWidth="1"/>
    <col min="4" max="4" width="3.140625" style="6" customWidth="1"/>
    <col min="5" max="5" width="78.42578125" style="6" customWidth="1"/>
    <col min="6" max="16384" width="9.140625" style="6"/>
  </cols>
  <sheetData>
    <row r="1" spans="1:20" ht="22.5" customHeight="1" x14ac:dyDescent="0.25">
      <c r="A1" s="340" t="str">
        <f>CONCATENATE("Individual SBITA Note Disclosure Worksheet - ",'Example 1 Modification Input'!$E$12)</f>
        <v>Individual SBITA Note Disclosure Worksheet - Governmental Fund</v>
      </c>
      <c r="B1" s="340"/>
      <c r="C1" s="340"/>
      <c r="D1" s="340"/>
      <c r="E1" s="340"/>
    </row>
    <row r="2" spans="1:20" ht="22.5" customHeight="1" x14ac:dyDescent="0.25">
      <c r="A2" s="5"/>
      <c r="B2" s="5"/>
      <c r="C2" s="5"/>
      <c r="D2" s="5"/>
      <c r="E2" s="5"/>
    </row>
    <row r="3" spans="1:20" ht="22.5" customHeight="1" x14ac:dyDescent="0.25">
      <c r="A3" s="338" t="s">
        <v>1464</v>
      </c>
      <c r="B3" s="338"/>
      <c r="C3" s="10" t="str">
        <f>'Example 1 Modification Output'!E2</f>
        <v>Microsoft 365</v>
      </c>
      <c r="D3" s="10"/>
      <c r="E3" s="11" t="str">
        <f>"All of the questions below are for Fiscal Year "&amp;$C$7&amp;":"</f>
        <v>All of the questions below are for Fiscal Year 2023–2024:</v>
      </c>
      <c r="F3" s="10"/>
      <c r="G3" s="10"/>
    </row>
    <row r="4" spans="1:20" ht="22.5" customHeight="1" x14ac:dyDescent="0.25">
      <c r="A4" s="338" t="s">
        <v>30</v>
      </c>
      <c r="B4" s="338"/>
      <c r="C4" s="12" t="str">
        <f>'Example 1 Modification Input'!$E$9</f>
        <v>1234</v>
      </c>
      <c r="D4" s="10"/>
      <c r="E4" s="339" t="s">
        <v>1465</v>
      </c>
      <c r="F4" s="10"/>
      <c r="G4" s="10"/>
    </row>
    <row r="5" spans="1:20" ht="22.5" customHeight="1" x14ac:dyDescent="0.25">
      <c r="A5" s="338" t="s">
        <v>17</v>
      </c>
      <c r="B5" s="338"/>
      <c r="C5" s="12">
        <f>'Example 1 Modification Output'!E5</f>
        <v>4321</v>
      </c>
      <c r="D5" s="12"/>
      <c r="E5" s="341"/>
      <c r="F5" s="12"/>
      <c r="G5" s="12"/>
    </row>
    <row r="6" spans="1:20" ht="22.5" customHeight="1" x14ac:dyDescent="0.25">
      <c r="A6" s="13" t="s">
        <v>1659</v>
      </c>
      <c r="B6" s="13"/>
      <c r="C6" s="12" t="str">
        <f>'Example 1 Modification Input'!$E$12</f>
        <v>Governmental Fund</v>
      </c>
      <c r="D6" s="12"/>
      <c r="E6" s="23" t="s">
        <v>11</v>
      </c>
      <c r="F6" s="12"/>
      <c r="G6" s="12"/>
    </row>
    <row r="7" spans="1:20" ht="22.5" customHeight="1" x14ac:dyDescent="0.25">
      <c r="A7" s="338" t="s">
        <v>14</v>
      </c>
      <c r="B7" s="338"/>
      <c r="C7" s="24" t="str">
        <f>'Example 1 Modification Output'!$E$7</f>
        <v>2023–2024</v>
      </c>
      <c r="E7" s="339" t="str">
        <f>"If yes, record the dollar amount of variable payments below for fiscal year "&amp;$C$7&amp;":"</f>
        <v>If yes, record the dollar amount of variable payments below for fiscal year 2023–2024:</v>
      </c>
      <c r="F7" s="13"/>
      <c r="G7" s="13"/>
      <c r="H7" s="13"/>
      <c r="I7" s="13"/>
      <c r="J7" s="13"/>
      <c r="K7" s="13"/>
      <c r="L7" s="13"/>
      <c r="M7" s="13"/>
      <c r="N7" s="13"/>
      <c r="O7" s="13"/>
      <c r="P7" s="13"/>
      <c r="Q7" s="13"/>
      <c r="R7" s="13"/>
      <c r="S7" s="13"/>
      <c r="T7" s="13"/>
    </row>
    <row r="8" spans="1:20" ht="22.5" customHeight="1" x14ac:dyDescent="0.25">
      <c r="A8" s="14" t="s">
        <v>62</v>
      </c>
      <c r="B8" s="14" t="s">
        <v>8</v>
      </c>
      <c r="C8" s="9" t="s">
        <v>9</v>
      </c>
      <c r="E8" s="339"/>
      <c r="F8" s="13"/>
      <c r="G8" s="13"/>
      <c r="H8" s="13"/>
      <c r="I8" s="13"/>
      <c r="J8" s="13"/>
      <c r="K8" s="13"/>
      <c r="L8" s="13"/>
      <c r="M8" s="13"/>
      <c r="N8" s="13"/>
      <c r="O8" s="13"/>
      <c r="P8" s="13"/>
      <c r="Q8" s="13"/>
      <c r="R8" s="13"/>
      <c r="S8" s="13"/>
      <c r="T8" s="13"/>
    </row>
    <row r="9" spans="1:20" ht="22.5" customHeight="1" x14ac:dyDescent="0.25">
      <c r="A9" s="244" t="str">
        <f>RIGHT(C7,4)&amp;"–"&amp;RIGHT(C7,4)+1</f>
        <v>2024–2025</v>
      </c>
      <c r="B9" s="245">
        <f>SUM(INDEX('Example 1 Modification Input'!$A$32:$E$1243,MATCH(DATE(LEFT($A9,4),7,1),'Example 1 Modification Input'!$A$32:$A$1243),5):INDEX('Example 1 Modification Input'!$A$32:$E$1243,MATCH(DATE(RIGHT($A9,4),6,1),'Example 1 Modification Input'!$A$32:$A$1243),5))</f>
        <v>51321.414810388553</v>
      </c>
      <c r="C9" s="16">
        <f>SUM(INDEX('Example 1 Modification Input'!$A$32:$E$1243,MATCH(DATE(LEFT($A9,4),7,1),'Example 1 Modification Input'!$A$32:$A$1243),4):INDEX('Example 1 Modification Input'!$A$32:$E$1243,MATCH(DATE(RIGHT($A9,4),6,1),'Example 1 Modification Input'!$A$32:$A$1243),4))</f>
        <v>678.58518961144705</v>
      </c>
      <c r="E9" s="22">
        <v>0</v>
      </c>
    </row>
    <row r="10" spans="1:20" ht="22.5" customHeight="1" x14ac:dyDescent="0.25">
      <c r="A10" s="15" t="str">
        <f>LEFT(A9,4)+1&amp;"–"&amp;RIGHT(A9,4)+1</f>
        <v>2025–2026</v>
      </c>
      <c r="B10" s="16">
        <f>SUM(INDEX('Example 1 Modification Input'!$A$32:$E$1243,MATCH(DATE(LEFT($A10,4),7,1),'Example 1 Modification Input'!$A$32:$A$1243),5):INDEX('Example 1 Modification Input'!$A$32:$E$1243,MATCH(DATE(RIGHT($A10,4),6,1),'Example 1 Modification Input'!$A$32:$A$1243),5))</f>
        <v>-4.8684901631302729E-13</v>
      </c>
      <c r="C10" s="16">
        <f>SUM(INDEX('Example 1 Modification Input'!$A$32:$E$1243,MATCH(DATE(LEFT($A10,4),7,1),'Example 1 Modification Input'!$A$32:$A$1243),4):INDEX('Example 1 Modification Input'!$A$32:$E$1243,MATCH(DATE(RIGHT($A10,4),6,1),'Example 1 Modification Input'!$A$32:$A$1243),4))</f>
        <v>4.8684901631302729E-13</v>
      </c>
      <c r="D10" s="17"/>
      <c r="E10" s="339" t="str">
        <f>"2. Record the dollar amount of any other payments for this SBITA, such as termination penalties, not previously recorded in the payment schedule for fiscal year "&amp;$C$7&amp;":"</f>
        <v>2. Record the dollar amount of any other payments for this SBITA, such as termination penalties, not previously recorded in the payment schedule for fiscal year 2023–2024:</v>
      </c>
      <c r="F10" s="18"/>
      <c r="G10" s="18"/>
      <c r="H10" s="18"/>
      <c r="I10" s="18"/>
      <c r="J10" s="18"/>
      <c r="K10" s="18"/>
      <c r="L10" s="18"/>
      <c r="M10" s="18"/>
      <c r="N10" s="18"/>
      <c r="O10" s="18"/>
      <c r="P10" s="18"/>
      <c r="Q10" s="18"/>
      <c r="R10" s="18"/>
      <c r="S10" s="18"/>
      <c r="T10" s="18"/>
    </row>
    <row r="11" spans="1:20" ht="22.5" customHeight="1" x14ac:dyDescent="0.25">
      <c r="A11" s="15" t="str">
        <f>LEFT(A10,4)+1&amp;"–"&amp;RIGHT(A10,4)+1</f>
        <v>2026–2027</v>
      </c>
      <c r="B11" s="16">
        <f>SUM(INDEX('Example 1 Modification Input'!$A$32:$E$1243,MATCH(DATE(LEFT($A11,4),7,1),'Example 1 Modification Input'!$A$32:$A$1243),5):INDEX('Example 1 Modification Input'!$A$32:$E$1243,MATCH(DATE(RIGHT($A11,4),6,1),'Example 1 Modification Input'!$A$32:$A$1243),5))</f>
        <v>0</v>
      </c>
      <c r="C11" s="16">
        <f>SUM(INDEX('Example 1 Modification Input'!$A$32:$E$1243,MATCH(DATE(LEFT($A11,4),7,1),'Example 1 Modification Input'!$A$32:$A$1243),4):INDEX('Example 1 Modification Input'!$A$32:$E$1243,MATCH(DATE(RIGHT($A11,4),6,1),'Example 1 Modification Input'!$A$32:$A$1243),4))</f>
        <v>0</v>
      </c>
      <c r="E11" s="339"/>
      <c r="F11" s="19"/>
      <c r="G11" s="19"/>
      <c r="H11" s="19"/>
      <c r="I11" s="20"/>
      <c r="J11" s="20"/>
      <c r="K11" s="20"/>
      <c r="L11" s="20"/>
      <c r="M11" s="20"/>
      <c r="N11" s="20"/>
      <c r="O11" s="20"/>
      <c r="P11" s="20"/>
      <c r="Q11" s="20"/>
      <c r="R11" s="20"/>
    </row>
    <row r="12" spans="1:20" ht="22.5" customHeight="1" x14ac:dyDescent="0.25">
      <c r="A12" s="15" t="str">
        <f>LEFT(A11,4)+1&amp;"–"&amp;RIGHT(A11,4)+1</f>
        <v>2027–2028</v>
      </c>
      <c r="B12" s="16">
        <f>SUM(INDEX('Example 1 Modification Input'!$A$32:$E$1243,MATCH(DATE(LEFT($A12,4),7,1),'Example 1 Modification Input'!$A$32:$A$1243),5):INDEX('Example 1 Modification Input'!$A$32:$E$1243,MATCH(DATE(RIGHT($A12,4),6,1),'Example 1 Modification Input'!$A$32:$A$1243),5))</f>
        <v>0</v>
      </c>
      <c r="C12" s="16">
        <f>SUM(INDEX('Example 1 Modification Input'!$A$32:$E$1243,MATCH(DATE(LEFT($A12,4),7,1),'Example 1 Modification Input'!$A$32:$A$1243),4):INDEX('Example 1 Modification Input'!$A$32:$E$1243,MATCH(DATE(RIGHT($A12,4),6,1),'Example 1 Modification Input'!$A$32:$A$1243),4))</f>
        <v>0</v>
      </c>
      <c r="E12" s="339"/>
      <c r="F12" s="19"/>
      <c r="G12" s="19"/>
      <c r="H12" s="19"/>
      <c r="I12" s="20"/>
      <c r="J12" s="20"/>
      <c r="K12" s="20"/>
      <c r="L12" s="20"/>
      <c r="M12" s="20"/>
      <c r="N12" s="20"/>
      <c r="O12" s="20"/>
      <c r="P12" s="20"/>
      <c r="Q12" s="20"/>
      <c r="R12" s="20"/>
    </row>
    <row r="13" spans="1:20" ht="22.5" customHeight="1" x14ac:dyDescent="0.25">
      <c r="A13" s="15" t="str">
        <f>LEFT(A12,4)+1&amp;"–"&amp;RIGHT(A12,4)+1</f>
        <v>2028–2029</v>
      </c>
      <c r="B13" s="16">
        <f>SUM(INDEX('Example 1 Modification Input'!$A$32:$E$1243,MATCH(DATE(LEFT($A13,4),7,1),'Example 1 Modification Input'!$A$32:$A$1243),5):INDEX('Example 1 Modification Input'!$A$32:$E$1243,MATCH(DATE(RIGHT($A13,4),6,1),'Example 1 Modification Input'!$A$32:$A$1243),5))</f>
        <v>0</v>
      </c>
      <c r="C13" s="16">
        <f>SUM(INDEX('Example 1 Modification Input'!$A$32:$E$1243,MATCH(DATE(LEFT($A13,4),7,1),'Example 1 Modification Input'!$A$32:$A$1243),4):INDEX('Example 1 Modification Input'!$A$32:$E$1243,MATCH(DATE(RIGHT($A13,4),6,1),'Example 1 Modification Input'!$A$32:$A$1243),4))</f>
        <v>0</v>
      </c>
      <c r="E13" s="22">
        <v>0</v>
      </c>
      <c r="F13" s="13"/>
      <c r="G13" s="13"/>
      <c r="H13" s="13"/>
      <c r="I13" s="13"/>
      <c r="J13" s="13"/>
      <c r="K13" s="13"/>
      <c r="L13" s="13"/>
      <c r="M13" s="13"/>
      <c r="N13" s="13"/>
      <c r="O13" s="13"/>
      <c r="P13" s="13"/>
      <c r="Q13" s="13"/>
      <c r="R13" s="13"/>
      <c r="S13" s="13"/>
      <c r="T13" s="13"/>
    </row>
    <row r="14" spans="1:20" ht="22.5" customHeight="1" x14ac:dyDescent="0.25">
      <c r="A14" s="15" t="str">
        <f>LEFT(A13,4)+1&amp;"–"&amp;RIGHT(A13,4)+5</f>
        <v>2029–2034</v>
      </c>
      <c r="B14" s="16">
        <f>SUM(INDEX('Example 1 Modification Input'!$A$32:$E$1243,MATCH(DATE(LEFT($A14,4),7,1),'Example 1 Modification Input'!$A$32:$A$1243),5):INDEX('Example 1 Modification Input'!$A$32:$E$1243,MATCH(DATE(RIGHT($A14,4),6,1),'Example 1 Modification Input'!$A$32:$A$1243),5))</f>
        <v>0</v>
      </c>
      <c r="C14" s="16">
        <f>SUM(INDEX('Example 1 Modification Input'!$A$32:$E$1243,MATCH(DATE(LEFT($A14,4),7,1),'Example 1 Modification Input'!$A$32:$A$1243),4):INDEX('Example 1 Modification Input'!$A$32:$E$1243,MATCH(DATE(RIGHT($A14,4),6,1),'Example 1 Modification Input'!$A$32:$A$1243),4))</f>
        <v>0</v>
      </c>
      <c r="E14" s="26"/>
    </row>
    <row r="15" spans="1:20" ht="22.5" customHeight="1" x14ac:dyDescent="0.25">
      <c r="A15" s="15" t="str">
        <f t="shared" ref="A15:A28" si="0">LEFT(A14,4)+5&amp;"–"&amp;RIGHT(A14,4)+5</f>
        <v>2034–2039</v>
      </c>
      <c r="B15" s="16">
        <f>SUM(INDEX('Example 1 Modification Input'!$A$32:$E$1243,MATCH(DATE(LEFT($A15,4),7,1),'Example 1 Modification Input'!$A$32:$A$1243),5):INDEX('Example 1 Modification Input'!$A$32:$E$1243,MATCH(DATE(RIGHT($A15,4),6,1),'Example 1 Modification Input'!$A$32:$A$1243),5))</f>
        <v>0</v>
      </c>
      <c r="C15" s="16">
        <f>SUM(INDEX('Example 1 Modification Input'!$A$32:$E$1243,MATCH(DATE(LEFT($A15,4),7,1),'Example 1 Modification Input'!$A$32:$A$1243),4):INDEX('Example 1 Modification Input'!$A$32:$E$1243,MATCH(DATE(RIGHT($A15,4),6,1),'Example 1 Modification Input'!$A$32:$A$1243),4))</f>
        <v>0</v>
      </c>
      <c r="E15" s="26"/>
      <c r="F15" s="18"/>
      <c r="G15" s="18"/>
      <c r="H15" s="18"/>
      <c r="I15" s="18"/>
      <c r="J15" s="18"/>
      <c r="K15" s="18"/>
      <c r="L15" s="18"/>
      <c r="M15" s="18"/>
      <c r="N15" s="18"/>
      <c r="O15" s="18"/>
      <c r="P15" s="18"/>
      <c r="Q15" s="18"/>
      <c r="R15" s="18"/>
      <c r="S15" s="18"/>
      <c r="T15" s="18"/>
    </row>
    <row r="16" spans="1:20" ht="22.5" customHeight="1" x14ac:dyDescent="0.25">
      <c r="A16" s="15" t="str">
        <f t="shared" si="0"/>
        <v>2039–2044</v>
      </c>
      <c r="B16" s="16">
        <f>SUM(INDEX('Example 1 Modification Input'!$A$32:$E$1243,MATCH(DATE(LEFT($A16,4),7,1),'Example 1 Modification Input'!$A$32:$A$1243),5):INDEX('Example 1 Modification Input'!$A$32:$E$1243,MATCH(DATE(RIGHT($A16,4),6,1),'Example 1 Modification Input'!$A$32:$A$1243),5))</f>
        <v>0</v>
      </c>
      <c r="C16" s="16">
        <f>SUM(INDEX('Example 1 Modification Input'!$A$32:$E$1243,MATCH(DATE(LEFT($A16,4),7,1),'Example 1 Modification Input'!$A$32:$A$1243),4):INDEX('Example 1 Modification Input'!$A$32:$E$1243,MATCH(DATE(RIGHT($A16,4),6,1),'Example 1 Modification Input'!$A$32:$A$1243),4))</f>
        <v>0</v>
      </c>
      <c r="E16" s="27"/>
      <c r="F16" s="19"/>
      <c r="G16" s="19"/>
      <c r="H16" s="19"/>
    </row>
    <row r="17" spans="1:20" ht="22.5" customHeight="1" x14ac:dyDescent="0.25">
      <c r="A17" s="15" t="str">
        <f t="shared" si="0"/>
        <v>2044–2049</v>
      </c>
      <c r="B17" s="16">
        <f>SUM(INDEX('Example 1 Modification Input'!$A$32:$E$1243,MATCH(DATE(LEFT($A17,4),7,1),'Example 1 Modification Input'!$A$32:$A$1243),5):INDEX('Example 1 Modification Input'!$A$32:$E$1243,MATCH(DATE(RIGHT($A17,4),6,1),'Example 1 Modification Input'!$A$32:$A$1243),5))</f>
        <v>0</v>
      </c>
      <c r="C17" s="16">
        <f>SUM(INDEX('Example 1 Modification Input'!$A$32:$E$1243,MATCH(DATE(LEFT($A17,4),7,1),'Example 1 Modification Input'!$A$32:$A$1243),4):INDEX('Example 1 Modification Input'!$A$32:$E$1243,MATCH(DATE(RIGHT($A17,4),6,1),'Example 1 Modification Input'!$A$32:$A$1243),4))</f>
        <v>0</v>
      </c>
      <c r="E17" s="27"/>
    </row>
    <row r="18" spans="1:20" ht="22.5" customHeight="1" x14ac:dyDescent="0.25">
      <c r="A18" s="15" t="str">
        <f t="shared" si="0"/>
        <v>2049–2054</v>
      </c>
      <c r="B18" s="16">
        <f>SUM(INDEX('Example 1 Modification Input'!$A$32:$E$1243,MATCH(DATE(LEFT($A18,4),7,1),'Example 1 Modification Input'!$A$32:$A$1243),5):INDEX('Example 1 Modification Input'!$A$32:$E$1243,MATCH(DATE(RIGHT($A18,4),6,1),'Example 1 Modification Input'!$A$32:$A$1243),5))</f>
        <v>0</v>
      </c>
      <c r="C18" s="16">
        <f>SUM(INDEX('Example 1 Modification Input'!$A$32:$E$1243,MATCH(DATE(LEFT($A18,4),7,1),'Example 1 Modification Input'!$A$32:$A$1243),4):INDEX('Example 1 Modification Input'!$A$32:$E$1243,MATCH(DATE(RIGHT($A18,4),6,1),'Example 1 Modification Input'!$A$32:$A$1243),4))</f>
        <v>0</v>
      </c>
      <c r="E18" s="27"/>
    </row>
    <row r="19" spans="1:20" ht="22.5" customHeight="1" x14ac:dyDescent="0.25">
      <c r="A19" s="15" t="str">
        <f t="shared" si="0"/>
        <v>2054–2059</v>
      </c>
      <c r="B19" s="16">
        <f>SUM(INDEX('Example 1 Modification Input'!$A$32:$E$1243,MATCH(DATE(LEFT($A19,4),7,1),'Example 1 Modification Input'!$A$32:$A$1243),5):INDEX('Example 1 Modification Input'!$A$32:$E$1243,MATCH(DATE(RIGHT($A19,4),6,1),'Example 1 Modification Input'!$A$32:$A$1243),5))</f>
        <v>0</v>
      </c>
      <c r="C19" s="16">
        <f>SUM(INDEX('Example 1 Modification Input'!$A$32:$E$1243,MATCH(DATE(LEFT($A19,4),7,1),'Example 1 Modification Input'!$A$32:$A$1243),4):INDEX('Example 1 Modification Input'!$A$32:$E$1243,MATCH(DATE(RIGHT($A19,4),6,1),'Example 1 Modification Input'!$A$32:$A$1243),4))</f>
        <v>0</v>
      </c>
      <c r="E19" s="27"/>
      <c r="F19" s="19"/>
      <c r="G19" s="19"/>
      <c r="H19" s="19"/>
    </row>
    <row r="20" spans="1:20" ht="22.5" customHeight="1" x14ac:dyDescent="0.25">
      <c r="A20" s="15" t="str">
        <f t="shared" si="0"/>
        <v>2059–2064</v>
      </c>
      <c r="B20" s="16">
        <f>SUM(INDEX('Example 1 Modification Input'!$A$32:$E$1243,MATCH(DATE(LEFT($A20,4),7,1),'Example 1 Modification Input'!$A$32:$A$1243),5):INDEX('Example 1 Modification Input'!$A$32:$E$1243,MATCH(DATE(RIGHT($A20,4),6,1),'Example 1 Modification Input'!$A$32:$A$1243),5))</f>
        <v>0</v>
      </c>
      <c r="C20" s="16">
        <f>SUM(INDEX('Example 1 Modification Input'!$A$32:$E$1243,MATCH(DATE(LEFT($A20,4),7,1),'Example 1 Modification Input'!$A$32:$A$1243),4):INDEX('Example 1 Modification Input'!$A$32:$E$1243,MATCH(DATE(RIGHT($A20,4),6,1),'Example 1 Modification Input'!$A$32:$A$1243),4))</f>
        <v>0</v>
      </c>
      <c r="E20" s="27"/>
      <c r="F20" s="19"/>
      <c r="G20" s="19"/>
      <c r="H20" s="19"/>
    </row>
    <row r="21" spans="1:20" ht="22.5" customHeight="1" x14ac:dyDescent="0.25">
      <c r="A21" s="15" t="str">
        <f t="shared" si="0"/>
        <v>2064–2069</v>
      </c>
      <c r="B21" s="16">
        <f>SUM(INDEX('Example 1 Modification Input'!$A$32:$E$1243,MATCH(DATE(LEFT($A21,4),7,1),'Example 1 Modification Input'!$A$32:$A$1243),5):INDEX('Example 1 Modification Input'!$A$32:$E$1243,MATCH(DATE(RIGHT($A21,4),6,1),'Example 1 Modification Input'!$A$32:$A$1243),5))</f>
        <v>0</v>
      </c>
      <c r="C21" s="16">
        <f>SUM(INDEX('Example 1 Modification Input'!$A$32:$E$1243,MATCH(DATE(LEFT($A21,4),7,1),'Example 1 Modification Input'!$A$32:$A$1243),4):INDEX('Example 1 Modification Input'!$A$32:$E$1243,MATCH(DATE(RIGHT($A21,4),6,1),'Example 1 Modification Input'!$A$32:$A$1243),4))</f>
        <v>0</v>
      </c>
      <c r="E21" s="26"/>
    </row>
    <row r="22" spans="1:20" ht="22.5" customHeight="1" x14ac:dyDescent="0.25">
      <c r="A22" s="15" t="str">
        <f t="shared" si="0"/>
        <v>2069–2074</v>
      </c>
      <c r="B22" s="16">
        <f>SUM(INDEX('Example 1 Modification Input'!$A$32:$E$1243,MATCH(DATE(LEFT($A22,4),7,1),'Example 1 Modification Input'!$A$32:$A$1243),5):INDEX('Example 1 Modification Input'!$A$32:$E$1243,MATCH(DATE(RIGHT($A22,4),6,1),'Example 1 Modification Input'!$A$32:$A$1243),5))</f>
        <v>0</v>
      </c>
      <c r="C22" s="16">
        <f>SUM(INDEX('Example 1 Modification Input'!$A$32:$E$1243,MATCH(DATE(LEFT($A22,4),7,1),'Example 1 Modification Input'!$A$32:$A$1243),4):INDEX('Example 1 Modification Input'!$A$32:$E$1243,MATCH(DATE(RIGHT($A22,4),6,1),'Example 1 Modification Input'!$A$32:$A$1243),4))</f>
        <v>0</v>
      </c>
      <c r="E22" s="27"/>
    </row>
    <row r="23" spans="1:20" ht="22.5" customHeight="1" x14ac:dyDescent="0.25">
      <c r="A23" s="15" t="str">
        <f t="shared" si="0"/>
        <v>2074–2079</v>
      </c>
      <c r="B23" s="16">
        <f>SUM(INDEX('Example 1 Modification Input'!$A$32:$E$1243,MATCH(DATE(LEFT($A23,4),7,1),'Example 1 Modification Input'!$A$32:$A$1243),5):INDEX('Example 1 Modification Input'!$A$32:$E$1243,MATCH(DATE(RIGHT($A23,4),6,1),'Example 1 Modification Input'!$A$32:$A$1243),5))</f>
        <v>0</v>
      </c>
      <c r="C23" s="16">
        <f>SUM(INDEX('Example 1 Modification Input'!$A$32:$E$1243,MATCH(DATE(LEFT($A23,4),7,1),'Example 1 Modification Input'!$A$32:$A$1243),4):INDEX('Example 1 Modification Input'!$A$32:$E$1243,MATCH(DATE(RIGHT($A23,4),6,1),'Example 1 Modification Input'!$A$32:$A$1243),4))</f>
        <v>0</v>
      </c>
      <c r="E23" s="27"/>
      <c r="F23" s="21"/>
      <c r="G23" s="21"/>
      <c r="H23" s="21"/>
      <c r="I23" s="21"/>
      <c r="J23" s="21"/>
      <c r="K23" s="21"/>
      <c r="L23" s="21"/>
      <c r="M23" s="21"/>
      <c r="N23" s="21"/>
      <c r="O23" s="21"/>
      <c r="P23" s="21"/>
      <c r="Q23" s="21"/>
      <c r="R23" s="21"/>
      <c r="S23" s="21"/>
      <c r="T23" s="21"/>
    </row>
    <row r="24" spans="1:20" ht="22.5" customHeight="1" x14ac:dyDescent="0.25">
      <c r="A24" s="15" t="str">
        <f t="shared" si="0"/>
        <v>2079–2084</v>
      </c>
      <c r="B24" s="16">
        <f>SUM(INDEX('Example 1 Modification Input'!$A$32:$E$1243,MATCH(DATE(LEFT($A24,4),7,1),'Example 1 Modification Input'!$A$32:$A$1243),5):INDEX('Example 1 Modification Input'!$A$32:$E$1243,MATCH(DATE(RIGHT($A24,4),6,1),'Example 1 Modification Input'!$A$32:$A$1243),5))</f>
        <v>0</v>
      </c>
      <c r="C24" s="16">
        <f>SUM(INDEX('Example 1 Modification Input'!$A$32:$E$1243,MATCH(DATE(LEFT($A24,4),7,1),'Example 1 Modification Input'!$A$32:$A$1243),4):INDEX('Example 1 Modification Input'!$A$32:$E$1243,MATCH(DATE(RIGHT($A24,4),6,1),'Example 1 Modification Input'!$A$32:$A$1243),4))</f>
        <v>0</v>
      </c>
      <c r="F24" s="21"/>
      <c r="G24" s="21"/>
      <c r="H24" s="21"/>
      <c r="I24" s="21"/>
      <c r="J24" s="21"/>
      <c r="K24" s="21"/>
      <c r="L24" s="21"/>
      <c r="M24" s="21"/>
      <c r="N24" s="21"/>
      <c r="O24" s="21"/>
      <c r="P24" s="21"/>
      <c r="Q24" s="21"/>
      <c r="R24" s="21"/>
      <c r="S24" s="21"/>
      <c r="T24" s="21"/>
    </row>
    <row r="25" spans="1:20" ht="22.5" customHeight="1" x14ac:dyDescent="0.25">
      <c r="A25" s="15" t="str">
        <f>LEFT(A24,4)+5&amp;"–"&amp;RIGHT(A24,4)+5</f>
        <v>2084–2089</v>
      </c>
      <c r="B25" s="16">
        <f>SUM(INDEX('Example 1 Modification Input'!$A$32:$E$1243,MATCH(DATE(LEFT($A25,4),7,1),'Example 1 Modification Input'!$A$32:$A$1243),5):INDEX('Example 1 Modification Input'!$A$32:$E$1243,MATCH(DATE(RIGHT($A25,4),6,1),'Example 1 Modification Input'!$A$32:$A$1243),5))</f>
        <v>0</v>
      </c>
      <c r="C25" s="16">
        <f>SUM(INDEX('Example 1 Modification Input'!$A$32:$E$1243,MATCH(DATE(LEFT($A25,4),7,1),'Example 1 Modification Input'!$A$32:$A$1243),4):INDEX('Example 1 Modification Input'!$A$32:$E$1243,MATCH(DATE(RIGHT($A25,4),6,1),'Example 1 Modification Input'!$A$32:$A$1243),4))</f>
        <v>0</v>
      </c>
      <c r="F25" s="9"/>
      <c r="G25" s="9"/>
      <c r="H25" s="9"/>
      <c r="I25" s="9"/>
      <c r="J25" s="9"/>
      <c r="K25" s="9"/>
      <c r="L25" s="9"/>
      <c r="M25" s="9"/>
      <c r="N25" s="9"/>
      <c r="O25" s="9"/>
      <c r="P25" s="9"/>
      <c r="Q25" s="9"/>
      <c r="R25" s="9"/>
      <c r="S25" s="9"/>
      <c r="T25" s="9"/>
    </row>
    <row r="26" spans="1:20" ht="22.5" customHeight="1" x14ac:dyDescent="0.25">
      <c r="A26" s="15" t="str">
        <f t="shared" si="0"/>
        <v>2089–2094</v>
      </c>
      <c r="B26" s="16">
        <f>SUM(INDEX('Example 1 Modification Input'!$A$32:$E$1243,MATCH(DATE(LEFT($A26,4),7,1),'Example 1 Modification Input'!$A$32:$A$1243),5):INDEX('Example 1 Modification Input'!$A$32:$E$1243,MATCH(DATE(RIGHT($A26,4),6,1),'Example 1 Modification Input'!$A$32:$A$1243),5))</f>
        <v>0</v>
      </c>
      <c r="C26" s="16">
        <f>SUM(INDEX('Example 1 Modification Input'!$A$32:$E$1243,MATCH(DATE(LEFT($A26,4),7,1),'Example 1 Modification Input'!$A$32:$A$1243),4):INDEX('Example 1 Modification Input'!$A$32:$E$1243,MATCH(DATE(RIGHT($A26,4),6,1),'Example 1 Modification Input'!$A$32:$A$1243),4))</f>
        <v>0</v>
      </c>
    </row>
    <row r="27" spans="1:20" ht="22.5" customHeight="1" x14ac:dyDescent="0.25">
      <c r="A27" s="15" t="str">
        <f t="shared" si="0"/>
        <v>2094–2099</v>
      </c>
      <c r="B27" s="16">
        <f>SUM(INDEX('Example 1 Modification Input'!$A$32:$E$1243,MATCH(DATE(LEFT($A27,4),7,1),'Example 1 Modification Input'!$A$32:$A$1243),5):INDEX('Example 1 Modification Input'!$A$32:$E$1243,MATCH(DATE(RIGHT($A27,4),6,1),'Example 1 Modification Input'!$A$32:$A$1243),5))</f>
        <v>0</v>
      </c>
      <c r="C27" s="16">
        <f>SUM(INDEX('Example 1 Modification Input'!$A$32:$E$1243,MATCH(DATE(LEFT($A27,4),7,1),'Example 1 Modification Input'!$A$32:$A$1243),4):INDEX('Example 1 Modification Input'!$A$32:$E$1243,MATCH(DATE(RIGHT($A27,4),6,1),'Example 1 Modification Input'!$A$32:$A$1243),4))</f>
        <v>0</v>
      </c>
    </row>
    <row r="28" spans="1:20" ht="22.5" customHeight="1" x14ac:dyDescent="0.25">
      <c r="A28" s="15" t="str">
        <f t="shared" si="0"/>
        <v>2099–2104</v>
      </c>
      <c r="B28" s="16">
        <f>SUM(INDEX('Example 1 Modification Input'!$A$32:$E$1243,MATCH(DATE(LEFT($A28,4),7,1),'Example 1 Modification Input'!$A$32:$A$1243),5):INDEX('Example 1 Modification Input'!$A$32:$E$1243,MATCH(DATE(RIGHT($A28,4),6,1),'Example 1 Modification Input'!$A$32:$A$1243),5))</f>
        <v>0</v>
      </c>
      <c r="C28" s="16">
        <f>SUM(INDEX('Example 1 Modification Input'!$A$32:$E$1243,MATCH(DATE(LEFT($A28,4),7,1),'Example 1 Modification Input'!$A$32:$A$1243),4):INDEX('Example 1 Modification Input'!$A$32:$E$1243,MATCH(DATE(RIGHT($A28,4),6,1),'Example 1 Modification Input'!$A$32:$A$1243),4))</f>
        <v>0</v>
      </c>
    </row>
    <row r="29" spans="1:20" ht="22.5" customHeight="1" x14ac:dyDescent="0.25">
      <c r="A29" s="15" t="str">
        <f>LEFT(A28,4)+5&amp;"–"&amp;RIGHT(A28,4)+5</f>
        <v>2104–2109</v>
      </c>
      <c r="B29" s="16">
        <f>SUM(INDEX('Example 1 Modification Input'!$A$32:$E$1243,MATCH(DATE(LEFT($A29,4),7,1),'Example 1 Modification Input'!$A$32:$A$1243),5):INDEX('Example 1 Modification Input'!$A$32:$E$1243,MATCH(DATE(RIGHT($A29,4),6,1),'Example 1 Modification Input'!$A$32:$A$1243),5))</f>
        <v>0</v>
      </c>
      <c r="C29" s="16">
        <f>SUM(INDEX('Example 1 Modification Input'!$A$32:$E$1243,MATCH(DATE(LEFT($A29,4),7,1),'Example 1 Modification Input'!$A$32:$A$1243),4):INDEX('Example 1 Modification Input'!$A$32:$E$1243,MATCH(DATE(RIGHT($A29,4),6,1),'Example 1 Modification Input'!$A$32:$A$1243),4))</f>
        <v>0</v>
      </c>
    </row>
    <row r="30" spans="1:20" ht="22.5" customHeight="1" x14ac:dyDescent="0.25">
      <c r="A30" s="15" t="str">
        <f>LEFT(A29,4)+5&amp;"–"&amp;RIGHT(A29,4)+5</f>
        <v>2109–2114</v>
      </c>
      <c r="B30" s="16">
        <f>SUM(INDEX('Example 1 Modification Input'!$A$32:$E$1243,MATCH(DATE(LEFT($A30,4),7,1),'Example 1 Modification Input'!$A$32:$A$1243),5):INDEX('Example 1 Modification Input'!$A$32:$E$1243,MATCH(DATE(RIGHT($A30,4),6,1),'Example 1 Modification Input'!$A$32:$A$1243),5))</f>
        <v>0</v>
      </c>
      <c r="C30" s="16">
        <f>SUM(INDEX('Example 1 Modification Input'!$A$32:$E$1243,MATCH(DATE(LEFT($A30,4),7,1),'Example 1 Modification Input'!$A$32:$A$1243),4):INDEX('Example 1 Modification Input'!$A$32:$E$1243,MATCH(DATE(RIGHT($A30,4),6,1),'Example 1 Modification Input'!$A$32:$A$1243),4))</f>
        <v>0</v>
      </c>
    </row>
    <row r="31" spans="1:20" ht="22.5" customHeight="1" x14ac:dyDescent="0.25">
      <c r="A31" s="15" t="str">
        <f>LEFT(A30,4)+5&amp;"–"&amp;RIGHT(A30,4)+5</f>
        <v>2114–2119</v>
      </c>
      <c r="B31" s="16">
        <f>SUM(INDEX('Example 1 Modification Input'!$A$32:$E$1243,MATCH(DATE(LEFT($A31,4),7,1),'Example 1 Modification Input'!$A$32:$A$1243),5):INDEX('Example 1 Modification Input'!$A$32:$E$1243,MATCH(DATE(RIGHT($A31,4),6,1),'Example 1 Modification Input'!$A$32:$A$1243),5))</f>
        <v>0</v>
      </c>
      <c r="C31" s="16">
        <f>SUM(INDEX('Example 1 Modification Input'!$A$32:$E$1243,MATCH(DATE(LEFT($A31,4),7,1),'Example 1 Modification Input'!$A$32:$A$1243),4):INDEX('Example 1 Modification Input'!$A$32:$E$1243,MATCH(DATE(RIGHT($A31,4),6,1),'Example 1 Modification Input'!$A$32:$A$1243),4))</f>
        <v>0</v>
      </c>
    </row>
    <row r="32" spans="1:20" ht="22.5" customHeight="1" x14ac:dyDescent="0.25">
      <c r="A32" s="15" t="str">
        <f>LEFT(A31,4)+5&amp;"–"&amp;RIGHT(A31,4)+5</f>
        <v>2119–2124</v>
      </c>
      <c r="B32" s="16">
        <f>SUM(INDEX('Example 1 Modification Input'!$A$32:$E$1243,MATCH(DATE(LEFT($A32,4),7,1),'Example 1 Modification Input'!$A$32:$A$1243),5):INDEX('Example 1 Modification Input'!$A$32:$E$1243,MATCH(DATE(RIGHT($A32,4),6,1),'Example 1 Modification Input'!$A$32:$A$1243),5))</f>
        <v>0</v>
      </c>
      <c r="C32" s="16">
        <f>SUM(INDEX('Example 1 Modification Input'!$A$32:$E$1243,MATCH(DATE(LEFT($A32,4),7,1),'Example 1 Modification Input'!$A$32:$A$1243),4):INDEX('Example 1 Modification Input'!$A$32:$E$1243,MATCH(DATE(RIGHT($A32,4),6,1),'Example 1 Modification Input'!$A$32:$A$1243),4))</f>
        <v>0</v>
      </c>
    </row>
    <row r="33" ht="22.5" customHeight="1" x14ac:dyDescent="0.2"/>
    <row r="35" ht="15" customHeight="1" x14ac:dyDescent="0.2"/>
    <row r="37" ht="35.25" customHeight="1" x14ac:dyDescent="0.2"/>
  </sheetData>
  <sheetProtection sheet="1" formatColumns="0" formatRows="0" insertColumns="0" insertRows="0" sort="0" autoFilter="0" pivotTables="0"/>
  <mergeCells count="8">
    <mergeCell ref="A7:B7"/>
    <mergeCell ref="E7:E8"/>
    <mergeCell ref="E10:E12"/>
    <mergeCell ref="A1:E1"/>
    <mergeCell ref="A3:B3"/>
    <mergeCell ref="A4:B4"/>
    <mergeCell ref="E4:E5"/>
    <mergeCell ref="A5:B5"/>
  </mergeCells>
  <dataValidations count="2">
    <dataValidation operator="lessThan" allowBlank="1" showInputMessage="1" showErrorMessage="1" sqref="F1:G2 A1:A2 H1:XFD6 A7:C32" xr:uid="{DC16982F-A88D-4DC3-ACCC-6F361840A373}"/>
    <dataValidation type="textLength" operator="lessThan" allowBlank="1" showInputMessage="1" showErrorMessage="1" sqref="A33:C1048576" xr:uid="{558D303D-874C-4ACE-A16C-C3B82CD61EDB}">
      <formula1>0</formula1>
    </dataValidation>
  </dataValidations>
  <pageMargins left="0.7" right="0.7" top="1.0372023809523809" bottom="0.75" header="0.3" footer="0.3"/>
  <pageSetup scale="69" orientation="landscape" r:id="rId1"/>
  <headerFooter>
    <oddHeader>&amp;C&amp;"arial,Bold"&amp;14GASB 96 
Contract Note Disclosure</oddHeader>
    <oddFooter>&amp;L&amp;"Arial ,Regular"&amp;12State Controller's Office&amp;C&amp;"arial,Regular"&amp;12Example 1 Note Disclosure&amp;R&amp;"arial,Regular"&amp;12Page &amp;P of &amp;N</oddFooter>
  </headerFooter>
  <colBreaks count="1" manualBreakCount="1">
    <brk id="21" min="6" max="40"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6A515E1-6666-4D6D-9DE9-9803D0966C88}">
          <x14:formula1>
            <xm:f>'Drop-down menus'!$M$1:$M$2</xm:f>
          </x14:formula1>
          <xm:sqref>E6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74BBD-1672-4891-9098-9EF403B1E7D7}">
  <sheetPr>
    <tabColor theme="8" tint="-0.249977111117893"/>
    <pageSetUpPr fitToPage="1"/>
  </sheetPr>
  <dimension ref="A1:U1239"/>
  <sheetViews>
    <sheetView topLeftCell="A4" zoomScale="75" zoomScaleNormal="75" workbookViewId="0">
      <selection activeCell="P19" sqref="P19"/>
    </sheetView>
  </sheetViews>
  <sheetFormatPr defaultRowHeight="15" x14ac:dyDescent="0.2"/>
  <cols>
    <col min="1" max="1" width="30.7109375" style="55" customWidth="1"/>
    <col min="2" max="2" width="28.7109375" style="175" hidden="1" customWidth="1"/>
    <col min="3" max="4" width="30.7109375" style="84" customWidth="1"/>
    <col min="5" max="5" width="30.7109375" style="55" customWidth="1"/>
    <col min="6" max="6" width="30.7109375" style="84" customWidth="1"/>
    <col min="7" max="7" width="28.42578125" style="84" customWidth="1"/>
    <col min="8" max="9" width="28" style="55" customWidth="1"/>
    <col min="10" max="10" width="35.5703125" style="92" hidden="1" customWidth="1"/>
    <col min="11" max="11" width="21" style="92" hidden="1" customWidth="1"/>
    <col min="12" max="12" width="26.28515625" style="92" hidden="1" customWidth="1"/>
    <col min="13" max="13" width="23.5703125" style="92" hidden="1" customWidth="1"/>
    <col min="14" max="14" width="26" style="92" hidden="1" customWidth="1"/>
    <col min="15" max="15" width="8" style="93" customWidth="1"/>
    <col min="16" max="16" width="32.5703125" style="55" customWidth="1"/>
    <col min="17" max="17" width="27.28515625" style="55" customWidth="1"/>
    <col min="18" max="18" width="30.7109375" style="55" customWidth="1"/>
    <col min="19" max="19" width="47.7109375" style="55" customWidth="1"/>
    <col min="20" max="20" width="9.5703125" style="55" customWidth="1"/>
    <col min="21" max="16384" width="9.140625" style="55"/>
  </cols>
  <sheetData>
    <row r="1" spans="1:21" ht="45" customHeight="1" x14ac:dyDescent="0.2">
      <c r="A1" s="342" t="s">
        <v>1553</v>
      </c>
      <c r="B1" s="342"/>
      <c r="C1" s="342"/>
      <c r="D1" s="342"/>
      <c r="E1" s="342"/>
      <c r="F1" s="342"/>
    </row>
    <row r="2" spans="1:21" ht="45" customHeight="1" x14ac:dyDescent="0.2">
      <c r="A2" s="308" t="s">
        <v>1507</v>
      </c>
      <c r="B2" s="308"/>
      <c r="C2" s="308"/>
      <c r="D2" s="308"/>
      <c r="E2" s="308"/>
      <c r="F2" s="308"/>
    </row>
    <row r="3" spans="1:21" ht="35.25" customHeight="1" x14ac:dyDescent="0.25">
      <c r="A3" s="309" t="s">
        <v>1554</v>
      </c>
      <c r="B3" s="310"/>
      <c r="C3" s="310"/>
      <c r="D3" s="310"/>
      <c r="E3" s="310"/>
      <c r="F3" s="310"/>
      <c r="G3" s="122"/>
      <c r="H3" s="122"/>
      <c r="I3" s="122"/>
      <c r="J3" s="94"/>
      <c r="K3" s="94"/>
      <c r="L3" s="94"/>
      <c r="M3" s="94"/>
      <c r="N3" s="94"/>
      <c r="O3" s="95"/>
      <c r="P3" s="31"/>
      <c r="Q3" s="31"/>
      <c r="R3" s="31"/>
      <c r="S3" s="31"/>
      <c r="U3" s="33"/>
    </row>
    <row r="4" spans="1:21" ht="33.75" customHeight="1" x14ac:dyDescent="0.25">
      <c r="A4" s="311" t="s">
        <v>33</v>
      </c>
      <c r="B4" s="312"/>
      <c r="C4" s="312"/>
      <c r="D4" s="312"/>
      <c r="E4" s="312"/>
      <c r="F4" s="313"/>
      <c r="G4" s="34"/>
      <c r="H4" s="34"/>
      <c r="I4" s="34"/>
      <c r="J4" s="96"/>
    </row>
    <row r="5" spans="1:21" ht="23.25" customHeight="1" x14ac:dyDescent="0.25">
      <c r="A5" s="261" t="s">
        <v>1469</v>
      </c>
      <c r="B5" s="262"/>
      <c r="C5" s="262"/>
      <c r="D5" s="263"/>
      <c r="E5" s="295" t="s">
        <v>1546</v>
      </c>
      <c r="F5" s="296"/>
      <c r="G5" s="35"/>
      <c r="H5" s="35"/>
      <c r="I5" s="35"/>
      <c r="J5" s="109"/>
      <c r="K5" s="97"/>
      <c r="L5" s="97"/>
      <c r="M5" s="97"/>
      <c r="N5" s="97"/>
      <c r="O5" s="98"/>
      <c r="P5" s="36"/>
      <c r="Q5" s="37"/>
      <c r="R5" s="37"/>
    </row>
    <row r="6" spans="1:21" ht="23.25" customHeight="1" x14ac:dyDescent="0.25">
      <c r="A6" s="261" t="s">
        <v>1468</v>
      </c>
      <c r="B6" s="262"/>
      <c r="C6" s="262"/>
      <c r="D6" s="263"/>
      <c r="E6" s="291">
        <v>2.4E-2</v>
      </c>
      <c r="F6" s="292"/>
      <c r="G6" s="38"/>
      <c r="H6" s="38"/>
      <c r="I6" s="38"/>
      <c r="J6" s="109"/>
      <c r="O6" s="92"/>
      <c r="Q6" s="37"/>
      <c r="R6" s="37"/>
    </row>
    <row r="7" spans="1:21" ht="23.25" hidden="1" customHeight="1" x14ac:dyDescent="0.25">
      <c r="A7" s="261" t="s">
        <v>1449</v>
      </c>
      <c r="B7" s="262"/>
      <c r="C7" s="262"/>
      <c r="D7" s="263"/>
      <c r="E7" s="343" t="s">
        <v>16</v>
      </c>
      <c r="F7" s="344"/>
      <c r="G7" s="39" t="s">
        <v>1450</v>
      </c>
      <c r="H7" s="35"/>
      <c r="I7" s="35"/>
      <c r="O7" s="99"/>
      <c r="P7" s="85"/>
      <c r="Q7" s="37"/>
      <c r="R7" s="37"/>
    </row>
    <row r="8" spans="1:21" ht="23.25" customHeight="1" x14ac:dyDescent="0.25">
      <c r="A8" s="261" t="s">
        <v>1453</v>
      </c>
      <c r="B8" s="262"/>
      <c r="C8" s="262"/>
      <c r="D8" s="263"/>
      <c r="E8" s="295" t="s">
        <v>1547</v>
      </c>
      <c r="F8" s="296"/>
      <c r="G8" s="39"/>
      <c r="H8" s="35"/>
      <c r="I8" s="35"/>
      <c r="O8" s="99"/>
      <c r="P8" s="85"/>
      <c r="Q8" s="37"/>
      <c r="R8" s="37"/>
    </row>
    <row r="9" spans="1:21" ht="23.25" customHeight="1" x14ac:dyDescent="0.25">
      <c r="A9" s="261" t="s">
        <v>1448</v>
      </c>
      <c r="B9" s="262"/>
      <c r="C9" s="262"/>
      <c r="D9" s="263"/>
      <c r="E9" s="302" t="s">
        <v>1548</v>
      </c>
      <c r="F9" s="303"/>
      <c r="G9" s="38"/>
      <c r="H9" s="40"/>
      <c r="I9" s="40"/>
      <c r="O9" s="92"/>
      <c r="Q9" s="37"/>
      <c r="R9" s="37"/>
    </row>
    <row r="10" spans="1:21" ht="23.25" customHeight="1" x14ac:dyDescent="0.25">
      <c r="A10" s="261" t="s">
        <v>1467</v>
      </c>
      <c r="B10" s="262"/>
      <c r="C10" s="262"/>
      <c r="D10" s="263"/>
      <c r="E10" s="297">
        <v>4321</v>
      </c>
      <c r="F10" s="298"/>
      <c r="G10" s="40"/>
      <c r="H10" s="40"/>
      <c r="I10" s="40"/>
      <c r="O10" s="92"/>
      <c r="R10" s="37"/>
    </row>
    <row r="11" spans="1:21" ht="23.25" customHeight="1" x14ac:dyDescent="0.25">
      <c r="A11" s="261" t="s">
        <v>34</v>
      </c>
      <c r="B11" s="262"/>
      <c r="C11" s="262"/>
      <c r="D11" s="263"/>
      <c r="E11" s="297" t="s">
        <v>11</v>
      </c>
      <c r="F11" s="298"/>
      <c r="G11" s="123"/>
      <c r="H11" s="166"/>
      <c r="I11" s="166"/>
      <c r="O11" s="92"/>
      <c r="R11" s="37"/>
    </row>
    <row r="12" spans="1:21" ht="23.25" customHeight="1" x14ac:dyDescent="0.25">
      <c r="A12" s="261" t="s">
        <v>1470</v>
      </c>
      <c r="B12" s="262"/>
      <c r="C12" s="262"/>
      <c r="D12" s="263"/>
      <c r="E12" s="297" t="s">
        <v>1471</v>
      </c>
      <c r="F12" s="298"/>
      <c r="G12" s="124" t="str">
        <f>IF(OR(AND($E$11='Drop-down menus'!$M$1,OR($E$12='Drop-down menus'!$O$2,$E$12='Drop-down menus'!$O$3)),AND($E$11='Drop-down menus'!$M$2,$E$12='Drop-down menus'!$O$1)),"ERROR - Fund Types Do Not Agree","")</f>
        <v/>
      </c>
      <c r="H12" s="166"/>
      <c r="I12" s="166"/>
      <c r="O12" s="92"/>
      <c r="R12" s="37"/>
    </row>
    <row r="13" spans="1:21" ht="23.25" customHeight="1" x14ac:dyDescent="0.25">
      <c r="A13" s="261" t="s">
        <v>1555</v>
      </c>
      <c r="B13" s="262"/>
      <c r="C13" s="262"/>
      <c r="D13" s="263"/>
      <c r="E13" s="345">
        <v>44652</v>
      </c>
      <c r="F13" s="346"/>
      <c r="G13" s="35"/>
      <c r="H13" s="35"/>
      <c r="I13" s="35"/>
      <c r="J13" s="167" t="s">
        <v>1556</v>
      </c>
      <c r="K13" s="168">
        <v>44744</v>
      </c>
      <c r="L13" s="169" t="str">
        <f>IF(OR($E$13&gt;=$K$13,$E$13=""),"Yes","No")</f>
        <v>No</v>
      </c>
      <c r="O13" s="92"/>
      <c r="R13" s="37"/>
    </row>
    <row r="14" spans="1:21" ht="23.25" customHeight="1" x14ac:dyDescent="0.2">
      <c r="A14" s="264" t="s">
        <v>31</v>
      </c>
      <c r="B14" s="279"/>
      <c r="C14" s="279"/>
      <c r="D14" s="280"/>
      <c r="E14" s="347">
        <f t="array" ref="E14">INDEX(A27:C1238,MATCH(FALSE,ISBLANK(C27:C1238),0),0)</f>
        <v>44743</v>
      </c>
      <c r="F14" s="348"/>
      <c r="G14" s="170"/>
      <c r="H14" s="170"/>
      <c r="I14" s="170"/>
      <c r="O14" s="92"/>
      <c r="Q14" s="83"/>
    </row>
    <row r="15" spans="1:21" ht="23.25" customHeight="1" x14ac:dyDescent="0.25">
      <c r="A15" s="261" t="s">
        <v>29</v>
      </c>
      <c r="B15" s="262"/>
      <c r="C15" s="262"/>
      <c r="D15" s="263"/>
      <c r="E15" s="259" t="s">
        <v>6</v>
      </c>
      <c r="F15" s="286"/>
      <c r="G15" s="43"/>
      <c r="H15" s="43"/>
      <c r="I15" s="44"/>
      <c r="O15" s="92"/>
    </row>
    <row r="16" spans="1:21" ht="23.25" customHeight="1" x14ac:dyDescent="0.2">
      <c r="A16" s="264" t="s">
        <v>1557</v>
      </c>
      <c r="B16" s="279"/>
      <c r="C16" s="279"/>
      <c r="D16" s="280"/>
      <c r="E16" s="349">
        <f>IF(E15="Beginning",ABS(NPV(E6/12,INDEX(A27:B1238,MATCH(E14,A27:A1238,0),2):$B$1238))*(1+E6/12),ABS(NPV(E6/12,INDEX(A27:B1238,MATCH(E14,A27:A1238,0),2):$B$1238)))</f>
        <v>49108.93439395036</v>
      </c>
      <c r="F16" s="350"/>
      <c r="G16" s="171"/>
      <c r="H16" s="171"/>
      <c r="I16" s="171"/>
      <c r="J16" s="105" t="s">
        <v>1476</v>
      </c>
      <c r="K16" s="105" t="s">
        <v>1477</v>
      </c>
      <c r="L16" s="106" t="s">
        <v>1478</v>
      </c>
      <c r="M16" s="106" t="s">
        <v>1479</v>
      </c>
      <c r="N16" s="106" t="s">
        <v>1480</v>
      </c>
      <c r="O16" s="92"/>
      <c r="Q16" s="37"/>
      <c r="R16" s="37"/>
    </row>
    <row r="17" spans="1:19" ht="23.25" customHeight="1" x14ac:dyDescent="0.25">
      <c r="A17" s="351" t="s">
        <v>1558</v>
      </c>
      <c r="B17" s="352"/>
      <c r="C17" s="352"/>
      <c r="D17" s="353"/>
      <c r="E17" s="354">
        <f>50000*(9/12)</f>
        <v>37500</v>
      </c>
      <c r="F17" s="260"/>
      <c r="G17" s="223"/>
      <c r="H17" s="171"/>
      <c r="I17" s="171"/>
      <c r="J17" s="107" t="str">
        <f>LEFT('Example 1 Original Output'!$E$7,4)-1&amp;"–"&amp;RIGHT('Example 1 Original Output'!$E$7,4)-1</f>
        <v>2022–2023</v>
      </c>
      <c r="K17" s="108">
        <f>DATE(RIGHT(J17,4),6,1)</f>
        <v>45078</v>
      </c>
      <c r="L17" s="90">
        <f>(ROUND(SUMIFS($F$27:$F$1238,$A$27:$A$1238,$K$17),2))</f>
        <v>0</v>
      </c>
      <c r="M17" s="90">
        <f>IF(AND('Example 1 Original Output'!$E$7&gt;'Example 1 Original Input'!$J$20,'Example 1 Original Output'!$E$7&lt;='Example 1 Original Input'!$L$20),SUMIFS($H$27:$H$1238,$A$27:$A$1238,$K$17),0)</f>
        <v>49490.819653685932</v>
      </c>
      <c r="N17" s="90">
        <f>IF(AND($J$17&gt;=$J$20,$J$17&lt;$L$20),$E$19,0)</f>
        <v>86608.93439395036</v>
      </c>
      <c r="O17" s="98"/>
      <c r="P17" s="36"/>
      <c r="Q17" s="37"/>
      <c r="R17" s="37"/>
    </row>
    <row r="18" spans="1:19" ht="23.25" customHeight="1" x14ac:dyDescent="0.25">
      <c r="A18" s="351" t="s">
        <v>1559</v>
      </c>
      <c r="B18" s="352"/>
      <c r="C18" s="352"/>
      <c r="D18" s="353"/>
      <c r="E18" s="354">
        <v>0</v>
      </c>
      <c r="F18" s="260"/>
      <c r="G18" s="171"/>
      <c r="H18" s="171"/>
      <c r="I18" s="171"/>
      <c r="O18" s="98"/>
      <c r="P18" s="36"/>
      <c r="Q18" s="37"/>
      <c r="R18" s="37"/>
    </row>
    <row r="19" spans="1:19" ht="23.25" customHeight="1" x14ac:dyDescent="0.2">
      <c r="A19" s="264" t="s">
        <v>1560</v>
      </c>
      <c r="B19" s="279"/>
      <c r="C19" s="279"/>
      <c r="D19" s="280"/>
      <c r="E19" s="267">
        <f>E16+E18+E17</f>
        <v>86608.93439395036</v>
      </c>
      <c r="F19" s="268"/>
      <c r="G19" s="171"/>
      <c r="H19" s="171"/>
      <c r="I19" s="171"/>
      <c r="J19" s="86" t="s">
        <v>1481</v>
      </c>
      <c r="K19" s="86" t="s">
        <v>1482</v>
      </c>
      <c r="L19" s="86" t="s">
        <v>1475</v>
      </c>
      <c r="M19" s="86" t="s">
        <v>1483</v>
      </c>
      <c r="O19" s="98"/>
      <c r="P19" s="36"/>
      <c r="Q19" s="37"/>
      <c r="R19" s="37"/>
    </row>
    <row r="20" spans="1:19" ht="23.25" customHeight="1" x14ac:dyDescent="0.25">
      <c r="A20" s="264" t="s">
        <v>1561</v>
      </c>
      <c r="B20" s="279"/>
      <c r="C20" s="279"/>
      <c r="D20" s="280"/>
      <c r="E20" s="284" t="s">
        <v>1455</v>
      </c>
      <c r="F20" s="285"/>
      <c r="G20" s="46"/>
      <c r="H20" s="47"/>
      <c r="I20" s="47"/>
      <c r="J20" s="87" t="str">
        <f>IF(OR(MONTH($E$14)=1,MONTH($E$14)=2,MONTH($E$14)=3,MONTH($E$14)=4,MONTH($E$14)=5,MONTH($E$14)=6),YEAR($E$14)-1&amp;"–"&amp;YEAR($E$14),YEAR($E$14)&amp;"–"&amp;YEAR($E$14)+1)</f>
        <v>2022–2023</v>
      </c>
      <c r="K20" s="88">
        <f>EDATE($E$14,+($E$22-1))</f>
        <v>45352</v>
      </c>
      <c r="L20" s="87" t="str">
        <f>IF(OR(MONTH($K$20)=1,MONTH($K$20)=2,MONTH($K$20)=3,MONTH($K$20)=4,MONTH($K$20)=5,MONTH($K$20)=6),YEAR($K$20)-1&amp;"–"&amp;YEAR($K$20),YEAR($K$20)&amp;"–"&amp;YEAR($K$20)+1)</f>
        <v>2023–2024</v>
      </c>
      <c r="M20" s="89">
        <f>IF($L$20='Example 1 Original Output'!$E$7,$E$19,0)</f>
        <v>86608.93439395036</v>
      </c>
      <c r="O20" s="98"/>
      <c r="P20" s="36"/>
      <c r="Q20" s="37"/>
      <c r="R20" s="37"/>
    </row>
    <row r="21" spans="1:19" ht="23.25" customHeight="1" x14ac:dyDescent="0.2">
      <c r="A21" s="264" t="s">
        <v>1562</v>
      </c>
      <c r="B21" s="279"/>
      <c r="C21" s="279"/>
      <c r="D21" s="280"/>
      <c r="E21" s="355">
        <f>IF(E20="Subscription-Based Information Technology Arrangements",10*12,"0")</f>
        <v>120</v>
      </c>
      <c r="F21" s="356"/>
      <c r="G21" s="172"/>
      <c r="H21" s="172"/>
      <c r="I21" s="172"/>
      <c r="O21" s="98"/>
      <c r="P21" s="36"/>
      <c r="Q21" s="37"/>
      <c r="R21" s="37"/>
    </row>
    <row r="22" spans="1:19" ht="23.25" customHeight="1" x14ac:dyDescent="0.2">
      <c r="A22" s="264" t="s">
        <v>1563</v>
      </c>
      <c r="B22" s="279"/>
      <c r="C22" s="279"/>
      <c r="D22" s="280"/>
      <c r="E22" s="355">
        <f>ROUND(COUNTIF(C27:C1238,"&lt;&gt;"&amp;""),1)</f>
        <v>21</v>
      </c>
      <c r="F22" s="356"/>
      <c r="G22" s="172"/>
      <c r="H22" s="172"/>
      <c r="I22" s="172"/>
    </row>
    <row r="23" spans="1:19" ht="23.25" customHeight="1" x14ac:dyDescent="0.25">
      <c r="A23" s="264" t="s">
        <v>1564</v>
      </c>
      <c r="B23" s="279"/>
      <c r="C23" s="279"/>
      <c r="D23" s="280"/>
      <c r="E23" s="281">
        <f>IF(E21&lt;E22,E21,E22)</f>
        <v>21</v>
      </c>
      <c r="F23" s="282"/>
      <c r="G23" s="49"/>
      <c r="H23" s="49"/>
      <c r="I23" s="49"/>
      <c r="R23" s="37"/>
      <c r="S23" s="84"/>
    </row>
    <row r="24" spans="1:19" ht="20.25" customHeight="1" x14ac:dyDescent="0.2">
      <c r="A24" s="173"/>
      <c r="B24" s="173"/>
      <c r="C24" s="173"/>
      <c r="D24" s="174"/>
      <c r="F24" s="175"/>
      <c r="G24" s="175"/>
      <c r="H24" s="175"/>
      <c r="I24" s="175"/>
    </row>
    <row r="25" spans="1:19" ht="87.75" customHeight="1" x14ac:dyDescent="0.25">
      <c r="A25" s="253" t="s">
        <v>1565</v>
      </c>
      <c r="B25" s="254"/>
      <c r="C25" s="254"/>
      <c r="D25" s="254"/>
      <c r="E25" s="254"/>
      <c r="F25" s="254"/>
      <c r="G25" s="254"/>
      <c r="H25" s="254"/>
      <c r="I25" s="255"/>
    </row>
    <row r="26" spans="1:19" ht="66" customHeight="1" x14ac:dyDescent="0.25">
      <c r="A26" s="52" t="s">
        <v>0</v>
      </c>
      <c r="B26" s="53"/>
      <c r="C26" s="54" t="s">
        <v>12</v>
      </c>
      <c r="D26" s="52" t="s">
        <v>2</v>
      </c>
      <c r="E26" s="52" t="s">
        <v>1</v>
      </c>
      <c r="F26" s="53" t="str">
        <f>IF(E15="Beginning","Beginning Monthly Obligation Balance","Ending Monthly Obligation Balance")</f>
        <v>Beginning Monthly Obligation Balance</v>
      </c>
      <c r="G26" s="53" t="s">
        <v>1513</v>
      </c>
      <c r="H26" s="53" t="s">
        <v>63</v>
      </c>
      <c r="I26" s="53" t="s">
        <v>1514</v>
      </c>
      <c r="J26" s="100" t="s">
        <v>1484</v>
      </c>
    </row>
    <row r="27" spans="1:19" ht="20.25" customHeight="1" x14ac:dyDescent="0.2">
      <c r="A27" s="176">
        <v>44743</v>
      </c>
      <c r="B27" s="177">
        <f>IF(C27&gt;0,C27*-1,C27)</f>
        <v>0</v>
      </c>
      <c r="C27" s="158">
        <v>0</v>
      </c>
      <c r="D27" s="60">
        <f>IF(C27&lt;&gt;"",IF(E15="Beginning",0,$E$16*($E$6/12)),0)</f>
        <v>0</v>
      </c>
      <c r="E27" s="178">
        <f t="shared" ref="E27:E90" si="0">C27-D27</f>
        <v>0</v>
      </c>
      <c r="F27" s="60">
        <f>IF(C27&lt;&gt;"",$E$16-E27,0)</f>
        <v>49108.93439395036</v>
      </c>
      <c r="G27" s="60">
        <f>IF(C27&lt;&gt;"",$E$19/$E$23,0)</f>
        <v>4124.2349711404931</v>
      </c>
      <c r="H27" s="60">
        <f>IF(C27&lt;&gt;"",G27,0)</f>
        <v>4124.2349711404931</v>
      </c>
      <c r="I27" s="60">
        <f>IF(C27&lt;&gt;"",$E$19-H27,0)</f>
        <v>82484.699422809863</v>
      </c>
      <c r="J27" s="92" t="str">
        <f>IF(OR(MONTH(A27)=1,MONTH(A27)=2,MONTH(A27)=3,MONTH(A27)=4,MONTH(A27)=5,MONTH(A27)=6),YEAR(A27)-1&amp;"–"&amp;YEAR(A27),YEAR(A27)&amp;"–"&amp;YEAR(A27)+1)</f>
        <v>2022–2023</v>
      </c>
      <c r="Q27" s="61"/>
    </row>
    <row r="28" spans="1:19" ht="20.25" customHeight="1" x14ac:dyDescent="0.2">
      <c r="A28" s="176">
        <v>44774</v>
      </c>
      <c r="B28" s="177">
        <f t="shared" ref="B28:B91" si="1">IF(C28&gt;0,C28*-1,C28)</f>
        <v>0</v>
      </c>
      <c r="C28" s="158">
        <v>0</v>
      </c>
      <c r="D28" s="60">
        <f t="shared" ref="D28:D91" si="2">IF(C28="",0,IF($E$15="Beginning",IF(C27&lt;&gt;"",$F27*$E$6/12,0),IF(C27&lt;&gt;"",$F27*$E$6/12,$E$16*$E$6/12)))</f>
        <v>98.217868787900727</v>
      </c>
      <c r="E28" s="178">
        <f t="shared" si="0"/>
        <v>-98.217868787900727</v>
      </c>
      <c r="F28" s="60">
        <f t="shared" ref="F28:F91" si="3">IF(C28="",0,IF(C27="",$E$16-E28,IF(C28&lt;&gt;"",F27-E28)))</f>
        <v>49207.152262738258</v>
      </c>
      <c r="G28" s="60">
        <f>IF(AND(C28&lt;&gt;"",G27&lt;E$19),$E$19/$E$23,0)</f>
        <v>4124.2349711404931</v>
      </c>
      <c r="H28" s="60">
        <f t="shared" ref="H28:H91" si="4">IF(C28&lt;&gt;"",G28+H27,0)</f>
        <v>8248.4699422809863</v>
      </c>
      <c r="I28" s="60">
        <f>IF(C28&lt;&gt;"",$E$19-H28,0)</f>
        <v>78360.464451669366</v>
      </c>
      <c r="J28" s="92" t="str">
        <f t="shared" ref="J28:J91" si="5">IF(OR(MONTH(A28)=1,MONTH(A28)=2,MONTH(A28)=3,MONTH(A28)=4,MONTH(A28)=5,MONTH(A28)=6),YEAR(A28)-1&amp;"–"&amp;YEAR(A28),YEAR(A28)&amp;"–"&amp;YEAR(A28)+1)</f>
        <v>2022–2023</v>
      </c>
      <c r="Q28" s="61"/>
    </row>
    <row r="29" spans="1:19" ht="20.25" customHeight="1" x14ac:dyDescent="0.2">
      <c r="A29" s="176">
        <v>44805</v>
      </c>
      <c r="B29" s="177">
        <f t="shared" si="1"/>
        <v>0</v>
      </c>
      <c r="C29" s="158">
        <v>0</v>
      </c>
      <c r="D29" s="60">
        <f t="shared" si="2"/>
        <v>98.41430452547651</v>
      </c>
      <c r="E29" s="178">
        <f t="shared" si="0"/>
        <v>-98.41430452547651</v>
      </c>
      <c r="F29" s="60">
        <f t="shared" si="3"/>
        <v>49305.566567263733</v>
      </c>
      <c r="G29" s="60">
        <f>IF(AND(C29&lt;&gt;"",SUM(G$27:G28)&lt;E$19),$E$19/$E$23,0)</f>
        <v>4124.2349711404931</v>
      </c>
      <c r="H29" s="60">
        <f t="shared" si="4"/>
        <v>12372.704913421479</v>
      </c>
      <c r="I29" s="60">
        <f t="shared" ref="I29:I92" si="6">IF(C29&lt;&gt;"",$E$19-H29,0)</f>
        <v>74236.229480528884</v>
      </c>
      <c r="J29" s="92" t="str">
        <f t="shared" si="5"/>
        <v>2022–2023</v>
      </c>
      <c r="Q29" s="61"/>
    </row>
    <row r="30" spans="1:19" ht="20.25" customHeight="1" x14ac:dyDescent="0.2">
      <c r="A30" s="176">
        <v>44835</v>
      </c>
      <c r="B30" s="177">
        <f t="shared" si="1"/>
        <v>0</v>
      </c>
      <c r="C30" s="158">
        <v>0</v>
      </c>
      <c r="D30" s="60">
        <f t="shared" si="2"/>
        <v>98.611133134527464</v>
      </c>
      <c r="E30" s="178">
        <f t="shared" si="0"/>
        <v>-98.611133134527464</v>
      </c>
      <c r="F30" s="60">
        <f t="shared" si="3"/>
        <v>49404.177700398264</v>
      </c>
      <c r="G30" s="60">
        <f>IF(AND(C30&lt;&gt;"",SUM(G$27:G29)&lt;E$19),$E$19/$E$23,0)</f>
        <v>4124.2349711404931</v>
      </c>
      <c r="H30" s="60">
        <f t="shared" si="4"/>
        <v>16496.939884561973</v>
      </c>
      <c r="I30" s="60">
        <f t="shared" si="6"/>
        <v>70111.994509388387</v>
      </c>
      <c r="J30" s="92" t="str">
        <f t="shared" si="5"/>
        <v>2022–2023</v>
      </c>
      <c r="Q30" s="61"/>
    </row>
    <row r="31" spans="1:19" ht="20.25" customHeight="1" x14ac:dyDescent="0.2">
      <c r="A31" s="176">
        <v>44866</v>
      </c>
      <c r="B31" s="177">
        <f t="shared" si="1"/>
        <v>0</v>
      </c>
      <c r="C31" s="158">
        <v>0</v>
      </c>
      <c r="D31" s="60">
        <f t="shared" si="2"/>
        <v>98.808355400796529</v>
      </c>
      <c r="E31" s="178">
        <f t="shared" si="0"/>
        <v>-98.808355400796529</v>
      </c>
      <c r="F31" s="60">
        <f t="shared" si="3"/>
        <v>49502.986055799061</v>
      </c>
      <c r="G31" s="60">
        <f>IF(AND(C31&lt;&gt;"",SUM(G$27:G30)&lt;E$19),$E$19/$E$23,0)</f>
        <v>4124.2349711404931</v>
      </c>
      <c r="H31" s="60">
        <f t="shared" si="4"/>
        <v>20621.174855702466</v>
      </c>
      <c r="I31" s="60">
        <f t="shared" si="6"/>
        <v>65987.75953824789</v>
      </c>
      <c r="J31" s="92" t="str">
        <f t="shared" si="5"/>
        <v>2022–2023</v>
      </c>
      <c r="L31" s="102"/>
      <c r="N31" s="101"/>
      <c r="Q31" s="61"/>
    </row>
    <row r="32" spans="1:19" ht="20.25" customHeight="1" x14ac:dyDescent="0.2">
      <c r="A32" s="176">
        <v>44896</v>
      </c>
      <c r="B32" s="177">
        <f t="shared" si="1"/>
        <v>0</v>
      </c>
      <c r="C32" s="158">
        <v>0</v>
      </c>
      <c r="D32" s="60">
        <f t="shared" si="2"/>
        <v>99.005972111598126</v>
      </c>
      <c r="E32" s="178">
        <f t="shared" si="0"/>
        <v>-99.005972111598126</v>
      </c>
      <c r="F32" s="60">
        <f t="shared" si="3"/>
        <v>49601.992027910659</v>
      </c>
      <c r="G32" s="60">
        <f>IF(AND(C32&lt;&gt;"",SUM(G$27:G31)&lt;E$19),$E$19/$E$23,0)</f>
        <v>4124.2349711404931</v>
      </c>
      <c r="H32" s="60">
        <f t="shared" si="4"/>
        <v>24745.409826842959</v>
      </c>
      <c r="I32" s="60">
        <f t="shared" si="6"/>
        <v>61863.524567107401</v>
      </c>
      <c r="J32" s="92" t="str">
        <f t="shared" si="5"/>
        <v>2022–2023</v>
      </c>
      <c r="N32" s="101"/>
      <c r="Q32" s="61"/>
    </row>
    <row r="33" spans="1:18" ht="20.25" customHeight="1" x14ac:dyDescent="0.2">
      <c r="A33" s="176">
        <v>44927</v>
      </c>
      <c r="B33" s="177">
        <f t="shared" si="1"/>
        <v>0</v>
      </c>
      <c r="C33" s="158">
        <v>0</v>
      </c>
      <c r="D33" s="60">
        <f t="shared" si="2"/>
        <v>99.203984055821323</v>
      </c>
      <c r="E33" s="178">
        <f t="shared" si="0"/>
        <v>-99.203984055821323</v>
      </c>
      <c r="F33" s="60">
        <f t="shared" si="3"/>
        <v>49701.19601196648</v>
      </c>
      <c r="G33" s="60">
        <f>IF(AND(C33&lt;&gt;"",SUM(G$27:G32)&lt;E$19),$E$19/$E$23,0)</f>
        <v>4124.2349711404931</v>
      </c>
      <c r="H33" s="60">
        <f t="shared" si="4"/>
        <v>28869.644797983452</v>
      </c>
      <c r="I33" s="60">
        <f t="shared" si="6"/>
        <v>57739.289595966911</v>
      </c>
      <c r="J33" s="92" t="str">
        <f t="shared" si="5"/>
        <v>2022–2023</v>
      </c>
      <c r="N33" s="101"/>
      <c r="Q33" s="61"/>
    </row>
    <row r="34" spans="1:18" ht="20.25" customHeight="1" x14ac:dyDescent="0.2">
      <c r="A34" s="176">
        <v>44958</v>
      </c>
      <c r="B34" s="177">
        <f t="shared" si="1"/>
        <v>0</v>
      </c>
      <c r="C34" s="158">
        <v>0</v>
      </c>
      <c r="D34" s="60">
        <f t="shared" si="2"/>
        <v>99.402392023932961</v>
      </c>
      <c r="E34" s="178">
        <f t="shared" si="0"/>
        <v>-99.402392023932961</v>
      </c>
      <c r="F34" s="60">
        <f t="shared" si="3"/>
        <v>49800.598403990414</v>
      </c>
      <c r="G34" s="60">
        <f>IF(AND(C34&lt;&gt;"",SUM(G$27:G33)&lt;E$19),$E$19/$E$23,0)</f>
        <v>4124.2349711404931</v>
      </c>
      <c r="H34" s="60">
        <f t="shared" si="4"/>
        <v>32993.879769123945</v>
      </c>
      <c r="I34" s="60">
        <f t="shared" si="6"/>
        <v>53615.054624826415</v>
      </c>
      <c r="J34" s="92" t="str">
        <f t="shared" si="5"/>
        <v>2022–2023</v>
      </c>
      <c r="N34" s="101"/>
      <c r="Q34" s="61"/>
    </row>
    <row r="35" spans="1:18" ht="20.25" customHeight="1" x14ac:dyDescent="0.2">
      <c r="A35" s="176">
        <v>44986</v>
      </c>
      <c r="B35" s="177">
        <f t="shared" si="1"/>
        <v>0</v>
      </c>
      <c r="C35" s="158">
        <v>0</v>
      </c>
      <c r="D35" s="60">
        <f t="shared" si="2"/>
        <v>99.601196807980827</v>
      </c>
      <c r="E35" s="178">
        <f t="shared" si="0"/>
        <v>-99.601196807980827</v>
      </c>
      <c r="F35" s="60">
        <f t="shared" si="3"/>
        <v>49900.199600798398</v>
      </c>
      <c r="G35" s="60">
        <f>IF(AND(C35&lt;&gt;"",SUM(G$27:G34)&lt;E$19),$E$19/$E$23,0)</f>
        <v>4124.2349711404931</v>
      </c>
      <c r="H35" s="60">
        <f t="shared" si="4"/>
        <v>37118.114740264442</v>
      </c>
      <c r="I35" s="60">
        <f t="shared" si="6"/>
        <v>49490.819653685918</v>
      </c>
      <c r="J35" s="92" t="str">
        <f t="shared" si="5"/>
        <v>2022–2023</v>
      </c>
      <c r="N35" s="101"/>
    </row>
    <row r="36" spans="1:18" ht="20.25" customHeight="1" x14ac:dyDescent="0.2">
      <c r="A36" s="176">
        <v>45017</v>
      </c>
      <c r="B36" s="177">
        <f t="shared" si="1"/>
        <v>-50000</v>
      </c>
      <c r="C36" s="158">
        <v>50000</v>
      </c>
      <c r="D36" s="60">
        <f t="shared" si="2"/>
        <v>99.800399201596804</v>
      </c>
      <c r="E36" s="178">
        <f t="shared" si="0"/>
        <v>49900.199600798405</v>
      </c>
      <c r="F36" s="60">
        <f t="shared" si="3"/>
        <v>-7.2759576141834259E-12</v>
      </c>
      <c r="G36" s="60">
        <f>IF(AND(C36&lt;&gt;"",SUM(G$27:G35)&lt;E$19),$E$19/$E$23,0)</f>
        <v>4124.2349711404931</v>
      </c>
      <c r="H36" s="60">
        <f t="shared" si="4"/>
        <v>41242.349711404939</v>
      </c>
      <c r="I36" s="60">
        <f t="shared" si="6"/>
        <v>45366.584682545421</v>
      </c>
      <c r="J36" s="92" t="str">
        <f t="shared" si="5"/>
        <v>2022–2023</v>
      </c>
      <c r="N36" s="101"/>
    </row>
    <row r="37" spans="1:18" ht="20.25" customHeight="1" x14ac:dyDescent="0.2">
      <c r="A37" s="176">
        <v>45047</v>
      </c>
      <c r="B37" s="177">
        <f t="shared" si="1"/>
        <v>0</v>
      </c>
      <c r="C37" s="158">
        <v>0</v>
      </c>
      <c r="D37" s="60">
        <f t="shared" si="2"/>
        <v>-1.4551915228366852E-14</v>
      </c>
      <c r="E37" s="178">
        <f t="shared" si="0"/>
        <v>1.4551915228366852E-14</v>
      </c>
      <c r="F37" s="60">
        <f t="shared" si="3"/>
        <v>-7.2905095294117928E-12</v>
      </c>
      <c r="G37" s="60">
        <f>IF(AND(C37&lt;&gt;"",SUM(G$27:G36)&lt;E$19),$E$19/$E$23,0)</f>
        <v>4124.2349711404931</v>
      </c>
      <c r="H37" s="60">
        <f t="shared" si="4"/>
        <v>45366.584682545435</v>
      </c>
      <c r="I37" s="60">
        <f t="shared" si="6"/>
        <v>41242.349711404924</v>
      </c>
      <c r="J37" s="92" t="str">
        <f t="shared" si="5"/>
        <v>2022–2023</v>
      </c>
      <c r="L37" s="103"/>
      <c r="N37" s="101"/>
    </row>
    <row r="38" spans="1:18" ht="20.25" customHeight="1" x14ac:dyDescent="0.25">
      <c r="A38" s="176">
        <v>45078</v>
      </c>
      <c r="B38" s="177">
        <f t="shared" si="1"/>
        <v>0</v>
      </c>
      <c r="C38" s="158">
        <v>0</v>
      </c>
      <c r="D38" s="60">
        <f t="shared" si="2"/>
        <v>-1.4581019058823587E-14</v>
      </c>
      <c r="E38" s="178">
        <f t="shared" si="0"/>
        <v>1.4581019058823587E-14</v>
      </c>
      <c r="F38" s="179">
        <f t="shared" si="3"/>
        <v>-7.3050905484706156E-12</v>
      </c>
      <c r="G38" s="179">
        <f>IF(AND(C38&lt;&gt;"",SUM(G$27:G37)&lt;E$19),$E$19/$E$23,0)</f>
        <v>4124.2349711404931</v>
      </c>
      <c r="H38" s="179">
        <f t="shared" si="4"/>
        <v>49490.819653685932</v>
      </c>
      <c r="I38" s="60">
        <f t="shared" si="6"/>
        <v>37118.114740264427</v>
      </c>
      <c r="J38" s="92" t="str">
        <f t="shared" si="5"/>
        <v>2022–2023</v>
      </c>
      <c r="L38" s="103"/>
      <c r="N38" s="101"/>
      <c r="O38" s="180" t="s">
        <v>1566</v>
      </c>
      <c r="P38" s="181" t="s">
        <v>1567</v>
      </c>
      <c r="Q38" s="182"/>
      <c r="R38" s="182"/>
    </row>
    <row r="39" spans="1:18" ht="20.25" customHeight="1" x14ac:dyDescent="0.25">
      <c r="A39" s="176">
        <v>45108</v>
      </c>
      <c r="B39" s="177">
        <f t="shared" si="1"/>
        <v>0</v>
      </c>
      <c r="C39" s="158">
        <v>0</v>
      </c>
      <c r="D39" s="216">
        <f t="shared" si="2"/>
        <v>-1.4610181096941232E-14</v>
      </c>
      <c r="E39" s="218">
        <f t="shared" si="0"/>
        <v>1.4610181096941232E-14</v>
      </c>
      <c r="F39" s="179">
        <f t="shared" si="3"/>
        <v>-7.3197007295675569E-12</v>
      </c>
      <c r="G39" s="216">
        <f>IF(AND(C39&lt;&gt;"",SUM(G$27:G38)&lt;E$19),$E$19/$E$23,0)</f>
        <v>4124.2349711404931</v>
      </c>
      <c r="H39" s="179">
        <f t="shared" si="4"/>
        <v>53615.054624826429</v>
      </c>
      <c r="I39" s="60">
        <f t="shared" si="6"/>
        <v>32993.879769123931</v>
      </c>
      <c r="J39" s="92" t="str">
        <f t="shared" si="5"/>
        <v>2023–2024</v>
      </c>
      <c r="L39" s="103"/>
      <c r="N39" s="101"/>
      <c r="O39" s="183" t="s">
        <v>1568</v>
      </c>
      <c r="P39" s="184" t="s">
        <v>1569</v>
      </c>
      <c r="Q39" s="184"/>
      <c r="R39" s="185">
        <f>SUM(D39:D43)</f>
        <v>-7.3343694098529873E-14</v>
      </c>
    </row>
    <row r="40" spans="1:18" ht="20.25" customHeight="1" x14ac:dyDescent="0.25">
      <c r="A40" s="176">
        <v>45139</v>
      </c>
      <c r="B40" s="177">
        <f t="shared" si="1"/>
        <v>0</v>
      </c>
      <c r="C40" s="158">
        <v>0</v>
      </c>
      <c r="D40" s="216">
        <f t="shared" si="2"/>
        <v>-1.4639401459135114E-14</v>
      </c>
      <c r="E40" s="218">
        <f t="shared" si="0"/>
        <v>1.4639401459135114E-14</v>
      </c>
      <c r="F40" s="179">
        <f t="shared" si="3"/>
        <v>-7.3343401310266918E-12</v>
      </c>
      <c r="G40" s="216">
        <f>IF(AND(C40&lt;&gt;"",SUM(G$27:G39)&lt;E$19),$E$19/$E$23,0)</f>
        <v>4124.2349711404931</v>
      </c>
      <c r="H40" s="179">
        <f t="shared" si="4"/>
        <v>57739.289595966926</v>
      </c>
      <c r="I40" s="60">
        <f t="shared" si="6"/>
        <v>28869.644797983434</v>
      </c>
      <c r="J40" s="92" t="str">
        <f t="shared" si="5"/>
        <v>2023–2024</v>
      </c>
      <c r="L40" s="103"/>
      <c r="N40" s="101"/>
      <c r="O40" s="183" t="s">
        <v>1570</v>
      </c>
      <c r="P40" s="184" t="s">
        <v>1571</v>
      </c>
      <c r="Q40" s="184"/>
      <c r="R40" s="185">
        <f>SUM(E39:E43)</f>
        <v>7.3343694098529873E-14</v>
      </c>
    </row>
    <row r="41" spans="1:18" ht="20.25" customHeight="1" x14ac:dyDescent="0.25">
      <c r="A41" s="176">
        <v>45170</v>
      </c>
      <c r="B41" s="177">
        <f t="shared" si="1"/>
        <v>0</v>
      </c>
      <c r="C41" s="158">
        <v>0</v>
      </c>
      <c r="D41" s="216">
        <f t="shared" si="2"/>
        <v>-1.4668680262053386E-14</v>
      </c>
      <c r="E41" s="218">
        <f t="shared" si="0"/>
        <v>1.4668680262053386E-14</v>
      </c>
      <c r="F41" s="179">
        <f t="shared" si="3"/>
        <v>-7.349008811288746E-12</v>
      </c>
      <c r="G41" s="216">
        <f>IF(AND(C41&lt;&gt;"",SUM(G$27:G40)&lt;E$19),$E$19/$E$23,0)</f>
        <v>4124.2349711404931</v>
      </c>
      <c r="H41" s="179">
        <f t="shared" si="4"/>
        <v>61863.524567107423</v>
      </c>
      <c r="I41" s="60">
        <f t="shared" si="6"/>
        <v>24745.409826842937</v>
      </c>
      <c r="J41" s="92" t="str">
        <f t="shared" si="5"/>
        <v>2023–2024</v>
      </c>
      <c r="L41" s="103"/>
      <c r="N41" s="101"/>
      <c r="O41" s="183" t="s">
        <v>1572</v>
      </c>
      <c r="P41" s="184" t="s">
        <v>1573</v>
      </c>
      <c r="Q41" s="184"/>
      <c r="R41" s="185">
        <f>SUM(G39:G43)</f>
        <v>20621.174855702466</v>
      </c>
    </row>
    <row r="42" spans="1:18" ht="20.25" customHeight="1" x14ac:dyDescent="0.2">
      <c r="A42" s="176">
        <v>45200</v>
      </c>
      <c r="B42" s="177">
        <f t="shared" si="1"/>
        <v>0</v>
      </c>
      <c r="C42" s="158">
        <v>0</v>
      </c>
      <c r="D42" s="216">
        <f t="shared" si="2"/>
        <v>-1.4698017622577493E-14</v>
      </c>
      <c r="E42" s="218">
        <f t="shared" si="0"/>
        <v>1.4698017622577493E-14</v>
      </c>
      <c r="F42" s="179">
        <f t="shared" si="3"/>
        <v>-7.3637068289113228E-12</v>
      </c>
      <c r="G42" s="216">
        <f>IF(AND(C42&lt;&gt;"",SUM(G$27:G41)&lt;E$19),$E$19/$E$23,0)</f>
        <v>4124.2349711404931</v>
      </c>
      <c r="H42" s="179">
        <f t="shared" si="4"/>
        <v>65987.759538247919</v>
      </c>
      <c r="I42" s="60">
        <f t="shared" si="6"/>
        <v>20621.17485570244</v>
      </c>
      <c r="J42" s="92" t="str">
        <f t="shared" si="5"/>
        <v>2023–2024</v>
      </c>
      <c r="L42" s="103"/>
      <c r="N42" s="101"/>
    </row>
    <row r="43" spans="1:18" ht="20.25" customHeight="1" x14ac:dyDescent="0.25">
      <c r="A43" s="176">
        <v>45231</v>
      </c>
      <c r="B43" s="177">
        <f t="shared" si="1"/>
        <v>0</v>
      </c>
      <c r="C43" s="158">
        <v>0</v>
      </c>
      <c r="D43" s="216">
        <f t="shared" si="2"/>
        <v>-1.4727413657822645E-14</v>
      </c>
      <c r="E43" s="218">
        <f t="shared" si="0"/>
        <v>1.4727413657822645E-14</v>
      </c>
      <c r="F43" s="188">
        <f t="shared" si="3"/>
        <v>-7.3784342425691463E-12</v>
      </c>
      <c r="G43" s="216">
        <f>IF(AND(C43&lt;&gt;"",SUM(G$27:G42)&lt;E$19),$E$19/$E$23,0)</f>
        <v>4124.2349711404931</v>
      </c>
      <c r="H43" s="188">
        <f t="shared" si="4"/>
        <v>70111.994509388416</v>
      </c>
      <c r="I43" s="187">
        <f t="shared" si="6"/>
        <v>16496.939884561943</v>
      </c>
      <c r="J43" s="92" t="str">
        <f t="shared" si="5"/>
        <v>2023–2024</v>
      </c>
      <c r="L43" s="103"/>
      <c r="N43" s="101"/>
    </row>
    <row r="44" spans="1:18" ht="20.25" customHeight="1" x14ac:dyDescent="0.25">
      <c r="A44" s="176">
        <v>45261</v>
      </c>
      <c r="B44" s="177">
        <f t="shared" si="1"/>
        <v>0</v>
      </c>
      <c r="C44" s="186">
        <v>0</v>
      </c>
      <c r="D44" s="179">
        <f t="shared" si="2"/>
        <v>-1.4756868485138293E-14</v>
      </c>
      <c r="E44" s="178">
        <f t="shared" si="0"/>
        <v>1.4756868485138293E-14</v>
      </c>
      <c r="F44" s="179">
        <f t="shared" si="3"/>
        <v>-7.3931911110542851E-12</v>
      </c>
      <c r="G44" s="179">
        <f>IF(AND(C44&lt;&gt;"",SUM(G$27:G43)&lt;E$19),$E$19/$E$23,0)</f>
        <v>4124.2349711404931</v>
      </c>
      <c r="H44" s="179">
        <f t="shared" si="4"/>
        <v>74236.229480528913</v>
      </c>
      <c r="I44" s="179">
        <f t="shared" si="6"/>
        <v>12372.704913421447</v>
      </c>
      <c r="J44" s="92" t="str">
        <f t="shared" si="5"/>
        <v>2023–2024</v>
      </c>
      <c r="L44" s="103"/>
      <c r="N44" s="101"/>
    </row>
    <row r="45" spans="1:18" ht="20.25" customHeight="1" x14ac:dyDescent="0.25">
      <c r="A45" s="176">
        <v>45292</v>
      </c>
      <c r="B45" s="177">
        <f t="shared" si="1"/>
        <v>0</v>
      </c>
      <c r="C45" s="158">
        <v>0</v>
      </c>
      <c r="D45" s="60">
        <f t="shared" si="2"/>
        <v>-1.4786382222108569E-14</v>
      </c>
      <c r="E45" s="178">
        <f t="shared" si="0"/>
        <v>1.4786382222108569E-14</v>
      </c>
      <c r="F45" s="179">
        <f t="shared" si="3"/>
        <v>-7.4079774932763939E-12</v>
      </c>
      <c r="G45" s="179">
        <f>IF(AND(C45&lt;&gt;"",SUM(G$27:G44)&lt;E$19),$E$19/$E$23,0)</f>
        <v>4124.2349711404931</v>
      </c>
      <c r="H45" s="179">
        <f t="shared" si="4"/>
        <v>78360.46445166941</v>
      </c>
      <c r="I45" s="60">
        <f t="shared" si="6"/>
        <v>8248.4699422809499</v>
      </c>
      <c r="J45" s="92" t="str">
        <f t="shared" si="5"/>
        <v>2023–2024</v>
      </c>
      <c r="L45" s="103"/>
      <c r="N45" s="101"/>
      <c r="O45" s="180" t="s">
        <v>1566</v>
      </c>
      <c r="P45" s="181" t="s">
        <v>1574</v>
      </c>
      <c r="Q45" s="182"/>
      <c r="R45" s="182"/>
    </row>
    <row r="46" spans="1:18" ht="20.25" customHeight="1" x14ac:dyDescent="0.25">
      <c r="A46" s="176">
        <v>45323</v>
      </c>
      <c r="B46" s="177">
        <f t="shared" si="1"/>
        <v>0</v>
      </c>
      <c r="C46" s="158">
        <v>0</v>
      </c>
      <c r="D46" s="60">
        <f t="shared" si="2"/>
        <v>-1.4815954986552786E-14</v>
      </c>
      <c r="E46" s="178">
        <f t="shared" si="0"/>
        <v>1.4815954986552786E-14</v>
      </c>
      <c r="F46" s="179">
        <f t="shared" si="3"/>
        <v>-7.4227934482629471E-12</v>
      </c>
      <c r="G46" s="179">
        <f>IF(AND(C46&lt;&gt;"",SUM(G$27:G45)&lt;E$19),$E$19/$E$23,0)</f>
        <v>4124.2349711404931</v>
      </c>
      <c r="H46" s="179">
        <f t="shared" si="4"/>
        <v>82484.699422809907</v>
      </c>
      <c r="I46" s="60">
        <f t="shared" si="6"/>
        <v>4124.2349711404531</v>
      </c>
      <c r="J46" s="92" t="str">
        <f t="shared" si="5"/>
        <v>2023–2024</v>
      </c>
      <c r="L46" s="103"/>
      <c r="N46" s="101"/>
      <c r="O46" s="183" t="s">
        <v>1575</v>
      </c>
      <c r="P46" s="161" t="s">
        <v>1576</v>
      </c>
      <c r="Q46" s="161"/>
      <c r="R46" s="185">
        <f>$F$43</f>
        <v>-7.3784342425691463E-12</v>
      </c>
    </row>
    <row r="47" spans="1:18" ht="20.25" customHeight="1" x14ac:dyDescent="0.25">
      <c r="A47" s="176">
        <v>45352</v>
      </c>
      <c r="B47" s="177">
        <f t="shared" si="1"/>
        <v>0</v>
      </c>
      <c r="C47" s="158">
        <v>0</v>
      </c>
      <c r="D47" s="60">
        <f t="shared" si="2"/>
        <v>-1.4845586896525895E-14</v>
      </c>
      <c r="E47" s="178">
        <f t="shared" si="0"/>
        <v>1.4845586896525895E-14</v>
      </c>
      <c r="F47" s="179">
        <f t="shared" si="3"/>
        <v>-7.4376390351594731E-12</v>
      </c>
      <c r="G47" s="179">
        <f>IF(AND(C47&lt;&gt;"",SUM(G$27:G46)&lt;E$19),$E$19/$E$23,0)</f>
        <v>4124.2349711404931</v>
      </c>
      <c r="H47" s="179">
        <f t="shared" si="4"/>
        <v>86608.934393950403</v>
      </c>
      <c r="I47" s="60">
        <f t="shared" si="6"/>
        <v>-4.3655745685100555E-11</v>
      </c>
      <c r="J47" s="92" t="str">
        <f t="shared" si="5"/>
        <v>2023–2024</v>
      </c>
      <c r="L47" s="103"/>
      <c r="N47" s="101"/>
      <c r="O47" s="183" t="s">
        <v>1577</v>
      </c>
      <c r="P47" s="161" t="s">
        <v>1578</v>
      </c>
      <c r="Q47" s="161"/>
      <c r="R47" s="185">
        <f>$H$43</f>
        <v>70111.994509388416</v>
      </c>
    </row>
    <row r="48" spans="1:18" ht="20.25" customHeight="1" x14ac:dyDescent="0.25">
      <c r="A48" s="176">
        <v>45383</v>
      </c>
      <c r="B48" s="177">
        <f t="shared" si="1"/>
        <v>0</v>
      </c>
      <c r="C48" s="158"/>
      <c r="D48" s="60">
        <f t="shared" si="2"/>
        <v>0</v>
      </c>
      <c r="E48" s="178">
        <f t="shared" si="0"/>
        <v>0</v>
      </c>
      <c r="F48" s="179">
        <f t="shared" si="3"/>
        <v>0</v>
      </c>
      <c r="G48" s="179">
        <f>IF(AND(C48&lt;&gt;"",SUM(G$27:G47)&lt;E$19),$E$19/$E$23,0)</f>
        <v>0</v>
      </c>
      <c r="H48" s="179">
        <f t="shared" si="4"/>
        <v>0</v>
      </c>
      <c r="I48" s="60">
        <f t="shared" si="6"/>
        <v>0</v>
      </c>
      <c r="J48" s="92" t="str">
        <f t="shared" si="5"/>
        <v>2023–2024</v>
      </c>
      <c r="L48" s="103"/>
      <c r="N48" s="101"/>
      <c r="O48" s="183" t="s">
        <v>1579</v>
      </c>
      <c r="P48" s="161" t="s">
        <v>1580</v>
      </c>
      <c r="Q48" s="161"/>
      <c r="R48" s="185">
        <f>$I$43</f>
        <v>16496.939884561943</v>
      </c>
    </row>
    <row r="49" spans="1:17" ht="20.25" customHeight="1" x14ac:dyDescent="0.2">
      <c r="A49" s="176">
        <v>45413</v>
      </c>
      <c r="B49" s="177">
        <f t="shared" si="1"/>
        <v>0</v>
      </c>
      <c r="C49" s="158"/>
      <c r="D49" s="60">
        <f t="shared" si="2"/>
        <v>0</v>
      </c>
      <c r="E49" s="178">
        <f t="shared" si="0"/>
        <v>0</v>
      </c>
      <c r="F49" s="179">
        <f t="shared" si="3"/>
        <v>0</v>
      </c>
      <c r="G49" s="179">
        <f>IF(AND(C49&lt;&gt;"",SUM(G$27:G48)&lt;E$19),$E$19/$E$23,0)</f>
        <v>0</v>
      </c>
      <c r="H49" s="179">
        <f t="shared" si="4"/>
        <v>0</v>
      </c>
      <c r="I49" s="60">
        <f t="shared" si="6"/>
        <v>0</v>
      </c>
      <c r="J49" s="92" t="str">
        <f t="shared" si="5"/>
        <v>2023–2024</v>
      </c>
      <c r="L49" s="103"/>
      <c r="N49" s="101"/>
    </row>
    <row r="50" spans="1:17" ht="20.25" customHeight="1" x14ac:dyDescent="0.2">
      <c r="A50" s="176">
        <v>45444</v>
      </c>
      <c r="B50" s="177">
        <f t="shared" si="1"/>
        <v>0</v>
      </c>
      <c r="C50" s="158"/>
      <c r="D50" s="60">
        <f t="shared" si="2"/>
        <v>0</v>
      </c>
      <c r="E50" s="178">
        <f t="shared" si="0"/>
        <v>0</v>
      </c>
      <c r="F50" s="179">
        <f t="shared" si="3"/>
        <v>0</v>
      </c>
      <c r="G50" s="179">
        <f>IF(AND(C50&lt;&gt;"",SUM(G$27:G49)&lt;E$19),$E$19/$E$23,0)</f>
        <v>0</v>
      </c>
      <c r="H50" s="179">
        <f t="shared" si="4"/>
        <v>0</v>
      </c>
      <c r="I50" s="60">
        <f t="shared" si="6"/>
        <v>0</v>
      </c>
      <c r="J50" s="92" t="str">
        <f t="shared" si="5"/>
        <v>2023–2024</v>
      </c>
      <c r="L50" s="103"/>
      <c r="N50" s="101"/>
    </row>
    <row r="51" spans="1:17" ht="20.25" customHeight="1" x14ac:dyDescent="0.2">
      <c r="A51" s="176">
        <v>45474</v>
      </c>
      <c r="B51" s="177">
        <f t="shared" si="1"/>
        <v>0</v>
      </c>
      <c r="C51" s="158"/>
      <c r="D51" s="60">
        <f t="shared" si="2"/>
        <v>0</v>
      </c>
      <c r="E51" s="178">
        <f t="shared" si="0"/>
        <v>0</v>
      </c>
      <c r="F51" s="179">
        <f t="shared" si="3"/>
        <v>0</v>
      </c>
      <c r="G51" s="60">
        <f>IF(AND(C51&lt;&gt;"",SUM(G$27:G50)&lt;E$19),$E$19/$E$23,0)</f>
        <v>0</v>
      </c>
      <c r="H51" s="60">
        <f t="shared" si="4"/>
        <v>0</v>
      </c>
      <c r="I51" s="60">
        <f t="shared" si="6"/>
        <v>0</v>
      </c>
      <c r="J51" s="92" t="str">
        <f t="shared" si="5"/>
        <v>2024–2025</v>
      </c>
      <c r="L51" s="103"/>
      <c r="N51" s="101"/>
    </row>
    <row r="52" spans="1:17" ht="20.25" customHeight="1" x14ac:dyDescent="0.2">
      <c r="A52" s="176">
        <v>45505</v>
      </c>
      <c r="B52" s="177">
        <f t="shared" si="1"/>
        <v>0</v>
      </c>
      <c r="C52" s="158"/>
      <c r="D52" s="60">
        <f t="shared" si="2"/>
        <v>0</v>
      </c>
      <c r="E52" s="178">
        <f t="shared" si="0"/>
        <v>0</v>
      </c>
      <c r="F52" s="179">
        <f t="shared" si="3"/>
        <v>0</v>
      </c>
      <c r="G52" s="60">
        <f>IF(AND(C52&lt;&gt;"",SUM(G$27:G51)&lt;E$19),$E$19/$E$23,0)</f>
        <v>0</v>
      </c>
      <c r="H52" s="60">
        <f t="shared" si="4"/>
        <v>0</v>
      </c>
      <c r="I52" s="60">
        <f t="shared" si="6"/>
        <v>0</v>
      </c>
      <c r="J52" s="92" t="str">
        <f t="shared" si="5"/>
        <v>2024–2025</v>
      </c>
      <c r="L52" s="103"/>
      <c r="N52" s="101"/>
    </row>
    <row r="53" spans="1:17" ht="20.25" customHeight="1" x14ac:dyDescent="0.2">
      <c r="A53" s="176">
        <v>45536</v>
      </c>
      <c r="B53" s="177">
        <f t="shared" si="1"/>
        <v>0</v>
      </c>
      <c r="C53" s="158"/>
      <c r="D53" s="60">
        <f t="shared" si="2"/>
        <v>0</v>
      </c>
      <c r="E53" s="178">
        <f t="shared" si="0"/>
        <v>0</v>
      </c>
      <c r="F53" s="179">
        <f t="shared" si="3"/>
        <v>0</v>
      </c>
      <c r="G53" s="60">
        <f>IF(AND(C53&lt;&gt;"",SUM(G$27:G52)&lt;E$19),$E$19/$E$23,0)</f>
        <v>0</v>
      </c>
      <c r="H53" s="60">
        <f t="shared" si="4"/>
        <v>0</v>
      </c>
      <c r="I53" s="60">
        <f t="shared" si="6"/>
        <v>0</v>
      </c>
      <c r="J53" s="92" t="str">
        <f t="shared" si="5"/>
        <v>2024–2025</v>
      </c>
      <c r="L53" s="103"/>
      <c r="N53" s="101"/>
      <c r="Q53" s="61"/>
    </row>
    <row r="54" spans="1:17" ht="20.25" customHeight="1" x14ac:dyDescent="0.2">
      <c r="A54" s="176">
        <v>45566</v>
      </c>
      <c r="B54" s="177">
        <f t="shared" si="1"/>
        <v>0</v>
      </c>
      <c r="C54" s="158"/>
      <c r="D54" s="60">
        <f t="shared" si="2"/>
        <v>0</v>
      </c>
      <c r="E54" s="178">
        <f t="shared" si="0"/>
        <v>0</v>
      </c>
      <c r="F54" s="179">
        <f t="shared" si="3"/>
        <v>0</v>
      </c>
      <c r="G54" s="60">
        <f>IF(AND(C54&lt;&gt;"",SUM(G$27:G53)&lt;E$19),$E$19/$E$23,0)</f>
        <v>0</v>
      </c>
      <c r="H54" s="60">
        <f t="shared" si="4"/>
        <v>0</v>
      </c>
      <c r="I54" s="60">
        <f t="shared" si="6"/>
        <v>0</v>
      </c>
      <c r="J54" s="92" t="str">
        <f t="shared" si="5"/>
        <v>2024–2025</v>
      </c>
      <c r="L54" s="103"/>
      <c r="N54" s="101"/>
      <c r="Q54" s="61"/>
    </row>
    <row r="55" spans="1:17" ht="20.25" customHeight="1" x14ac:dyDescent="0.2">
      <c r="A55" s="176">
        <v>45597</v>
      </c>
      <c r="B55" s="177">
        <f t="shared" si="1"/>
        <v>0</v>
      </c>
      <c r="C55" s="158"/>
      <c r="D55" s="60">
        <f t="shared" si="2"/>
        <v>0</v>
      </c>
      <c r="E55" s="178">
        <f t="shared" si="0"/>
        <v>0</v>
      </c>
      <c r="F55" s="60">
        <f t="shared" si="3"/>
        <v>0</v>
      </c>
      <c r="G55" s="60">
        <f>IF(AND(C55&lt;&gt;"",SUM(G$27:G54)&lt;E$19),$E$19/$E$23,0)</f>
        <v>0</v>
      </c>
      <c r="H55" s="60">
        <f t="shared" si="4"/>
        <v>0</v>
      </c>
      <c r="I55" s="60">
        <f t="shared" si="6"/>
        <v>0</v>
      </c>
      <c r="J55" s="92" t="str">
        <f t="shared" si="5"/>
        <v>2024–2025</v>
      </c>
      <c r="L55" s="103"/>
      <c r="N55" s="101"/>
      <c r="Q55" s="61"/>
    </row>
    <row r="56" spans="1:17" ht="20.25" customHeight="1" x14ac:dyDescent="0.2">
      <c r="A56" s="176">
        <v>45627</v>
      </c>
      <c r="B56" s="177">
        <f t="shared" si="1"/>
        <v>0</v>
      </c>
      <c r="C56" s="158"/>
      <c r="D56" s="60">
        <f t="shared" si="2"/>
        <v>0</v>
      </c>
      <c r="E56" s="178">
        <f t="shared" si="0"/>
        <v>0</v>
      </c>
      <c r="F56" s="60">
        <f t="shared" si="3"/>
        <v>0</v>
      </c>
      <c r="G56" s="60">
        <f>IF(AND(C56&lt;&gt;"",SUM(G$27:G55)&lt;E$19),$E$19/$E$23,0)</f>
        <v>0</v>
      </c>
      <c r="H56" s="60">
        <f t="shared" si="4"/>
        <v>0</v>
      </c>
      <c r="I56" s="60">
        <f t="shared" si="6"/>
        <v>0</v>
      </c>
      <c r="J56" s="92" t="str">
        <f t="shared" si="5"/>
        <v>2024–2025</v>
      </c>
      <c r="L56" s="103"/>
      <c r="N56" s="101"/>
      <c r="Q56" s="61"/>
    </row>
    <row r="57" spans="1:17" ht="20.25" customHeight="1" x14ac:dyDescent="0.2">
      <c r="A57" s="176">
        <v>45658</v>
      </c>
      <c r="B57" s="177">
        <f t="shared" si="1"/>
        <v>0</v>
      </c>
      <c r="C57" s="158"/>
      <c r="D57" s="60">
        <f t="shared" si="2"/>
        <v>0</v>
      </c>
      <c r="E57" s="178">
        <f t="shared" si="0"/>
        <v>0</v>
      </c>
      <c r="F57" s="60">
        <f t="shared" si="3"/>
        <v>0</v>
      </c>
      <c r="G57" s="60">
        <f>IF(AND(C57&lt;&gt;"",SUM(G$27:G56)&lt;E$19),$E$19/$E$23,0)</f>
        <v>0</v>
      </c>
      <c r="H57" s="60">
        <f t="shared" si="4"/>
        <v>0</v>
      </c>
      <c r="I57" s="60">
        <f t="shared" si="6"/>
        <v>0</v>
      </c>
      <c r="J57" s="92" t="str">
        <f t="shared" si="5"/>
        <v>2024–2025</v>
      </c>
      <c r="L57" s="103"/>
      <c r="N57" s="101"/>
      <c r="Q57" s="61"/>
    </row>
    <row r="58" spans="1:17" ht="20.25" customHeight="1" x14ac:dyDescent="0.2">
      <c r="A58" s="176">
        <v>45689</v>
      </c>
      <c r="B58" s="177">
        <f t="shared" si="1"/>
        <v>0</v>
      </c>
      <c r="C58" s="158"/>
      <c r="D58" s="60">
        <f t="shared" si="2"/>
        <v>0</v>
      </c>
      <c r="E58" s="178">
        <f t="shared" si="0"/>
        <v>0</v>
      </c>
      <c r="F58" s="60">
        <f t="shared" si="3"/>
        <v>0</v>
      </c>
      <c r="G58" s="60">
        <f>IF(AND(C58&lt;&gt;"",SUM(G$27:G57)&lt;E$19),$E$19/$E$23,0)</f>
        <v>0</v>
      </c>
      <c r="H58" s="60">
        <f t="shared" si="4"/>
        <v>0</v>
      </c>
      <c r="I58" s="60">
        <f t="shared" si="6"/>
        <v>0</v>
      </c>
      <c r="J58" s="92" t="str">
        <f t="shared" si="5"/>
        <v>2024–2025</v>
      </c>
      <c r="L58" s="103"/>
      <c r="N58" s="101"/>
      <c r="Q58" s="61"/>
    </row>
    <row r="59" spans="1:17" ht="20.25" customHeight="1" x14ac:dyDescent="0.2">
      <c r="A59" s="176">
        <v>45717</v>
      </c>
      <c r="B59" s="177">
        <f t="shared" si="1"/>
        <v>0</v>
      </c>
      <c r="C59" s="158"/>
      <c r="D59" s="60">
        <f t="shared" si="2"/>
        <v>0</v>
      </c>
      <c r="E59" s="178">
        <f t="shared" si="0"/>
        <v>0</v>
      </c>
      <c r="F59" s="60">
        <f t="shared" si="3"/>
        <v>0</v>
      </c>
      <c r="G59" s="60">
        <f>IF(AND(C59&lt;&gt;"",SUM(G$27:G58)&lt;E$19),$E$19/$E$23,0)</f>
        <v>0</v>
      </c>
      <c r="H59" s="60">
        <f t="shared" si="4"/>
        <v>0</v>
      </c>
      <c r="I59" s="60">
        <f t="shared" si="6"/>
        <v>0</v>
      </c>
      <c r="J59" s="92" t="str">
        <f t="shared" si="5"/>
        <v>2024–2025</v>
      </c>
      <c r="L59" s="103"/>
      <c r="N59" s="101"/>
      <c r="Q59" s="61"/>
    </row>
    <row r="60" spans="1:17" ht="20.25" customHeight="1" x14ac:dyDescent="0.2">
      <c r="A60" s="176">
        <v>45748</v>
      </c>
      <c r="B60" s="177">
        <f t="shared" si="1"/>
        <v>0</v>
      </c>
      <c r="C60" s="158"/>
      <c r="D60" s="60">
        <f t="shared" si="2"/>
        <v>0</v>
      </c>
      <c r="E60" s="178">
        <f t="shared" si="0"/>
        <v>0</v>
      </c>
      <c r="F60" s="60">
        <f t="shared" si="3"/>
        <v>0</v>
      </c>
      <c r="G60" s="60">
        <f>IF(AND(C60&lt;&gt;"",SUM(G$27:G59)&lt;E$19),$E$19/$E$23,0)</f>
        <v>0</v>
      </c>
      <c r="H60" s="60">
        <f t="shared" si="4"/>
        <v>0</v>
      </c>
      <c r="I60" s="60">
        <f t="shared" si="6"/>
        <v>0</v>
      </c>
      <c r="J60" s="92" t="str">
        <f t="shared" si="5"/>
        <v>2024–2025</v>
      </c>
      <c r="L60" s="103"/>
      <c r="N60" s="101"/>
      <c r="Q60" s="61"/>
    </row>
    <row r="61" spans="1:17" ht="20.25" customHeight="1" x14ac:dyDescent="0.2">
      <c r="A61" s="176">
        <v>45778</v>
      </c>
      <c r="B61" s="177">
        <f t="shared" si="1"/>
        <v>0</v>
      </c>
      <c r="C61" s="158"/>
      <c r="D61" s="60">
        <f t="shared" si="2"/>
        <v>0</v>
      </c>
      <c r="E61" s="178">
        <f t="shared" si="0"/>
        <v>0</v>
      </c>
      <c r="F61" s="60">
        <f t="shared" si="3"/>
        <v>0</v>
      </c>
      <c r="G61" s="60">
        <f>IF(AND(C61&lt;&gt;"",SUM(G$27:G60)&lt;E$19),$E$19/$E$23,0)</f>
        <v>0</v>
      </c>
      <c r="H61" s="60">
        <f t="shared" si="4"/>
        <v>0</v>
      </c>
      <c r="I61" s="60">
        <f t="shared" si="6"/>
        <v>0</v>
      </c>
      <c r="J61" s="92" t="str">
        <f t="shared" si="5"/>
        <v>2024–2025</v>
      </c>
      <c r="L61" s="103"/>
      <c r="N61" s="101"/>
      <c r="Q61" s="61"/>
    </row>
    <row r="62" spans="1:17" ht="20.25" customHeight="1" x14ac:dyDescent="0.2">
      <c r="A62" s="176">
        <v>45809</v>
      </c>
      <c r="B62" s="177">
        <f t="shared" si="1"/>
        <v>0</v>
      </c>
      <c r="C62" s="158"/>
      <c r="D62" s="60">
        <f t="shared" si="2"/>
        <v>0</v>
      </c>
      <c r="E62" s="178">
        <f t="shared" si="0"/>
        <v>0</v>
      </c>
      <c r="F62" s="60">
        <f t="shared" si="3"/>
        <v>0</v>
      </c>
      <c r="G62" s="60">
        <f>IF(AND(C62&lt;&gt;"",SUM(G$27:G61)&lt;E$19),$E$19/$E$23,0)</f>
        <v>0</v>
      </c>
      <c r="H62" s="60">
        <f t="shared" si="4"/>
        <v>0</v>
      </c>
      <c r="I62" s="60">
        <f t="shared" si="6"/>
        <v>0</v>
      </c>
      <c r="J62" s="92" t="str">
        <f t="shared" si="5"/>
        <v>2024–2025</v>
      </c>
      <c r="L62" s="103"/>
      <c r="N62" s="101"/>
      <c r="Q62" s="61"/>
    </row>
    <row r="63" spans="1:17" ht="20.25" customHeight="1" x14ac:dyDescent="0.2">
      <c r="A63" s="176">
        <v>45839</v>
      </c>
      <c r="B63" s="177">
        <f t="shared" si="1"/>
        <v>0</v>
      </c>
      <c r="C63" s="158"/>
      <c r="D63" s="60">
        <f t="shared" si="2"/>
        <v>0</v>
      </c>
      <c r="E63" s="178">
        <f t="shared" si="0"/>
        <v>0</v>
      </c>
      <c r="F63" s="60">
        <f t="shared" si="3"/>
        <v>0</v>
      </c>
      <c r="G63" s="60">
        <f>IF(AND(C63&lt;&gt;"",SUM(G$27:G62)&lt;E$19),$E$19/$E$23,0)</f>
        <v>0</v>
      </c>
      <c r="H63" s="60">
        <f t="shared" si="4"/>
        <v>0</v>
      </c>
      <c r="I63" s="60">
        <f t="shared" si="6"/>
        <v>0</v>
      </c>
      <c r="J63" s="92" t="str">
        <f t="shared" si="5"/>
        <v>2025–2026</v>
      </c>
      <c r="L63" s="103"/>
      <c r="N63" s="101"/>
      <c r="Q63" s="61"/>
    </row>
    <row r="64" spans="1:17" ht="20.25" customHeight="1" x14ac:dyDescent="0.2">
      <c r="A64" s="176">
        <v>45870</v>
      </c>
      <c r="B64" s="177">
        <f t="shared" si="1"/>
        <v>0</v>
      </c>
      <c r="C64" s="158"/>
      <c r="D64" s="60">
        <f t="shared" si="2"/>
        <v>0</v>
      </c>
      <c r="E64" s="178">
        <f t="shared" si="0"/>
        <v>0</v>
      </c>
      <c r="F64" s="60">
        <f t="shared" si="3"/>
        <v>0</v>
      </c>
      <c r="G64" s="60">
        <f>IF(AND(C64&lt;&gt;"",SUM(G$27:G63)&lt;E$19),$E$19/$E$23,0)</f>
        <v>0</v>
      </c>
      <c r="H64" s="60">
        <f t="shared" si="4"/>
        <v>0</v>
      </c>
      <c r="I64" s="60">
        <f t="shared" si="6"/>
        <v>0</v>
      </c>
      <c r="J64" s="92" t="str">
        <f t="shared" si="5"/>
        <v>2025–2026</v>
      </c>
      <c r="L64" s="103"/>
      <c r="N64" s="101"/>
      <c r="Q64" s="61"/>
    </row>
    <row r="65" spans="1:17" ht="20.25" customHeight="1" x14ac:dyDescent="0.2">
      <c r="A65" s="176">
        <v>45901</v>
      </c>
      <c r="B65" s="177">
        <f t="shared" si="1"/>
        <v>0</v>
      </c>
      <c r="C65" s="158"/>
      <c r="D65" s="60">
        <f t="shared" si="2"/>
        <v>0</v>
      </c>
      <c r="E65" s="178">
        <f t="shared" si="0"/>
        <v>0</v>
      </c>
      <c r="F65" s="60">
        <f t="shared" si="3"/>
        <v>0</v>
      </c>
      <c r="G65" s="60">
        <f>IF(AND(C65&lt;&gt;"",SUM(G$27:G64)&lt;E$19),$E$19/$E$23,0)</f>
        <v>0</v>
      </c>
      <c r="H65" s="60">
        <f t="shared" si="4"/>
        <v>0</v>
      </c>
      <c r="I65" s="60">
        <f t="shared" si="6"/>
        <v>0</v>
      </c>
      <c r="J65" s="92" t="str">
        <f t="shared" si="5"/>
        <v>2025–2026</v>
      </c>
      <c r="L65" s="103"/>
      <c r="N65" s="101"/>
      <c r="Q65" s="61"/>
    </row>
    <row r="66" spans="1:17" ht="20.25" customHeight="1" x14ac:dyDescent="0.2">
      <c r="A66" s="176">
        <v>45931</v>
      </c>
      <c r="B66" s="177">
        <f t="shared" si="1"/>
        <v>0</v>
      </c>
      <c r="C66" s="158"/>
      <c r="D66" s="60">
        <f t="shared" si="2"/>
        <v>0</v>
      </c>
      <c r="E66" s="178">
        <f t="shared" si="0"/>
        <v>0</v>
      </c>
      <c r="F66" s="60">
        <f t="shared" si="3"/>
        <v>0</v>
      </c>
      <c r="G66" s="60">
        <f>IF(AND(C66&lt;&gt;"",SUM(G$27:G65)&lt;E$19),$E$19/$E$23,0)</f>
        <v>0</v>
      </c>
      <c r="H66" s="60">
        <f t="shared" si="4"/>
        <v>0</v>
      </c>
      <c r="I66" s="60">
        <f t="shared" si="6"/>
        <v>0</v>
      </c>
      <c r="J66" s="92" t="str">
        <f t="shared" si="5"/>
        <v>2025–2026</v>
      </c>
      <c r="L66" s="103"/>
      <c r="N66" s="101"/>
      <c r="Q66" s="61"/>
    </row>
    <row r="67" spans="1:17" ht="20.25" customHeight="1" x14ac:dyDescent="0.2">
      <c r="A67" s="176">
        <v>45962</v>
      </c>
      <c r="B67" s="177">
        <f t="shared" si="1"/>
        <v>0</v>
      </c>
      <c r="C67" s="158"/>
      <c r="D67" s="60">
        <f t="shared" si="2"/>
        <v>0</v>
      </c>
      <c r="E67" s="178">
        <f t="shared" si="0"/>
        <v>0</v>
      </c>
      <c r="F67" s="60">
        <f t="shared" si="3"/>
        <v>0</v>
      </c>
      <c r="G67" s="60">
        <f>IF(AND(C67&lt;&gt;"",SUM(G$27:G66)&lt;E$19),$E$19/$E$23,0)</f>
        <v>0</v>
      </c>
      <c r="H67" s="60">
        <f t="shared" si="4"/>
        <v>0</v>
      </c>
      <c r="I67" s="60">
        <f t="shared" si="6"/>
        <v>0</v>
      </c>
      <c r="J67" s="92" t="str">
        <f t="shared" si="5"/>
        <v>2025–2026</v>
      </c>
      <c r="L67" s="103"/>
      <c r="N67" s="101"/>
      <c r="Q67" s="61"/>
    </row>
    <row r="68" spans="1:17" ht="20.25" customHeight="1" x14ac:dyDescent="0.2">
      <c r="A68" s="176">
        <v>45992</v>
      </c>
      <c r="B68" s="177">
        <f t="shared" si="1"/>
        <v>0</v>
      </c>
      <c r="C68" s="158"/>
      <c r="D68" s="60">
        <f t="shared" si="2"/>
        <v>0</v>
      </c>
      <c r="E68" s="178">
        <f t="shared" si="0"/>
        <v>0</v>
      </c>
      <c r="F68" s="60">
        <f t="shared" si="3"/>
        <v>0</v>
      </c>
      <c r="G68" s="60">
        <f>IF(AND(C68&lt;&gt;"",SUM(G$27:G67)&lt;E$19),$E$19/$E$23,0)</f>
        <v>0</v>
      </c>
      <c r="H68" s="60">
        <f t="shared" si="4"/>
        <v>0</v>
      </c>
      <c r="I68" s="60">
        <f t="shared" si="6"/>
        <v>0</v>
      </c>
      <c r="J68" s="92" t="str">
        <f t="shared" si="5"/>
        <v>2025–2026</v>
      </c>
      <c r="L68" s="103"/>
      <c r="N68" s="101"/>
      <c r="Q68" s="61"/>
    </row>
    <row r="69" spans="1:17" ht="20.25" customHeight="1" x14ac:dyDescent="0.2">
      <c r="A69" s="176">
        <v>46023</v>
      </c>
      <c r="B69" s="177">
        <f t="shared" si="1"/>
        <v>0</v>
      </c>
      <c r="C69" s="158"/>
      <c r="D69" s="60">
        <f t="shared" si="2"/>
        <v>0</v>
      </c>
      <c r="E69" s="178">
        <f t="shared" si="0"/>
        <v>0</v>
      </c>
      <c r="F69" s="60">
        <f t="shared" si="3"/>
        <v>0</v>
      </c>
      <c r="G69" s="60">
        <f>IF(AND(C69&lt;&gt;"",SUM(G$27:G68)&lt;E$19),$E$19/$E$23,0)</f>
        <v>0</v>
      </c>
      <c r="H69" s="60">
        <f t="shared" si="4"/>
        <v>0</v>
      </c>
      <c r="I69" s="60">
        <f t="shared" si="6"/>
        <v>0</v>
      </c>
      <c r="J69" s="92" t="str">
        <f t="shared" si="5"/>
        <v>2025–2026</v>
      </c>
      <c r="L69" s="103"/>
      <c r="N69" s="101"/>
      <c r="Q69" s="61"/>
    </row>
    <row r="70" spans="1:17" ht="20.25" customHeight="1" x14ac:dyDescent="0.2">
      <c r="A70" s="176">
        <v>46054</v>
      </c>
      <c r="B70" s="177">
        <f t="shared" si="1"/>
        <v>0</v>
      </c>
      <c r="C70" s="158"/>
      <c r="D70" s="60">
        <f t="shared" si="2"/>
        <v>0</v>
      </c>
      <c r="E70" s="178">
        <f t="shared" si="0"/>
        <v>0</v>
      </c>
      <c r="F70" s="60">
        <f t="shared" si="3"/>
        <v>0</v>
      </c>
      <c r="G70" s="60">
        <f>IF(AND(C70&lt;&gt;"",SUM(G$27:G69)&lt;E$19),$E$19/$E$23,0)</f>
        <v>0</v>
      </c>
      <c r="H70" s="60">
        <f t="shared" si="4"/>
        <v>0</v>
      </c>
      <c r="I70" s="60">
        <f t="shared" si="6"/>
        <v>0</v>
      </c>
      <c r="J70" s="92" t="str">
        <f t="shared" si="5"/>
        <v>2025–2026</v>
      </c>
      <c r="L70" s="103"/>
      <c r="N70" s="101"/>
      <c r="Q70" s="61"/>
    </row>
    <row r="71" spans="1:17" ht="20.25" customHeight="1" x14ac:dyDescent="0.2">
      <c r="A71" s="176">
        <v>46082</v>
      </c>
      <c r="B71" s="177">
        <f t="shared" si="1"/>
        <v>0</v>
      </c>
      <c r="C71" s="158"/>
      <c r="D71" s="60">
        <f t="shared" si="2"/>
        <v>0</v>
      </c>
      <c r="E71" s="178">
        <f t="shared" si="0"/>
        <v>0</v>
      </c>
      <c r="F71" s="60">
        <f t="shared" si="3"/>
        <v>0</v>
      </c>
      <c r="G71" s="60">
        <f>IF(AND(C71&lt;&gt;"",SUM(G$27:G70)&lt;E$19),$E$19/$E$23,0)</f>
        <v>0</v>
      </c>
      <c r="H71" s="60">
        <f t="shared" si="4"/>
        <v>0</v>
      </c>
      <c r="I71" s="60">
        <f t="shared" si="6"/>
        <v>0</v>
      </c>
      <c r="J71" s="92" t="str">
        <f t="shared" si="5"/>
        <v>2025–2026</v>
      </c>
      <c r="L71" s="103"/>
      <c r="N71" s="101"/>
      <c r="Q71" s="61"/>
    </row>
    <row r="72" spans="1:17" ht="20.25" customHeight="1" x14ac:dyDescent="0.2">
      <c r="A72" s="176">
        <v>46113</v>
      </c>
      <c r="B72" s="177">
        <f t="shared" si="1"/>
        <v>0</v>
      </c>
      <c r="C72" s="158"/>
      <c r="D72" s="60">
        <f t="shared" si="2"/>
        <v>0</v>
      </c>
      <c r="E72" s="178">
        <f t="shared" si="0"/>
        <v>0</v>
      </c>
      <c r="F72" s="60">
        <f t="shared" si="3"/>
        <v>0</v>
      </c>
      <c r="G72" s="60">
        <f>IF(AND(C72&lt;&gt;"",SUM(G$27:G71)&lt;E$19),$E$19/$E$23,0)</f>
        <v>0</v>
      </c>
      <c r="H72" s="60">
        <f t="shared" si="4"/>
        <v>0</v>
      </c>
      <c r="I72" s="60">
        <f t="shared" si="6"/>
        <v>0</v>
      </c>
      <c r="J72" s="92" t="str">
        <f t="shared" si="5"/>
        <v>2025–2026</v>
      </c>
      <c r="L72" s="103"/>
      <c r="N72" s="101"/>
      <c r="Q72" s="61"/>
    </row>
    <row r="73" spans="1:17" ht="20.25" customHeight="1" x14ac:dyDescent="0.2">
      <c r="A73" s="176">
        <v>46143</v>
      </c>
      <c r="B73" s="177">
        <f t="shared" si="1"/>
        <v>0</v>
      </c>
      <c r="C73" s="158"/>
      <c r="D73" s="60">
        <f t="shared" si="2"/>
        <v>0</v>
      </c>
      <c r="E73" s="178">
        <f t="shared" si="0"/>
        <v>0</v>
      </c>
      <c r="F73" s="60">
        <f t="shared" si="3"/>
        <v>0</v>
      </c>
      <c r="G73" s="60">
        <f>IF(AND(C73&lt;&gt;"",SUM(G$27:G72)&lt;E$19),$E$19/$E$23,0)</f>
        <v>0</v>
      </c>
      <c r="H73" s="60">
        <f t="shared" si="4"/>
        <v>0</v>
      </c>
      <c r="I73" s="60">
        <f t="shared" si="6"/>
        <v>0</v>
      </c>
      <c r="J73" s="92" t="str">
        <f t="shared" si="5"/>
        <v>2025–2026</v>
      </c>
      <c r="L73" s="103"/>
      <c r="N73" s="101"/>
      <c r="Q73" s="61"/>
    </row>
    <row r="74" spans="1:17" ht="20.25" customHeight="1" x14ac:dyDescent="0.2">
      <c r="A74" s="176">
        <v>46174</v>
      </c>
      <c r="B74" s="177">
        <f t="shared" si="1"/>
        <v>0</v>
      </c>
      <c r="C74" s="158"/>
      <c r="D74" s="60">
        <f t="shared" si="2"/>
        <v>0</v>
      </c>
      <c r="E74" s="178">
        <f t="shared" si="0"/>
        <v>0</v>
      </c>
      <c r="F74" s="60">
        <f t="shared" si="3"/>
        <v>0</v>
      </c>
      <c r="G74" s="60">
        <f>IF(AND(C74&lt;&gt;"",SUM(G$27:G73)&lt;E$19),$E$19/$E$23,0)</f>
        <v>0</v>
      </c>
      <c r="H74" s="60">
        <f t="shared" si="4"/>
        <v>0</v>
      </c>
      <c r="I74" s="60">
        <f t="shared" si="6"/>
        <v>0</v>
      </c>
      <c r="J74" s="92" t="str">
        <f t="shared" si="5"/>
        <v>2025–2026</v>
      </c>
      <c r="L74" s="103"/>
      <c r="N74" s="101"/>
      <c r="Q74" s="61"/>
    </row>
    <row r="75" spans="1:17" ht="20.25" customHeight="1" x14ac:dyDescent="0.2">
      <c r="A75" s="176">
        <v>46204</v>
      </c>
      <c r="B75" s="177">
        <f t="shared" si="1"/>
        <v>0</v>
      </c>
      <c r="C75" s="158"/>
      <c r="D75" s="60">
        <f t="shared" si="2"/>
        <v>0</v>
      </c>
      <c r="E75" s="178">
        <f t="shared" si="0"/>
        <v>0</v>
      </c>
      <c r="F75" s="60">
        <f t="shared" si="3"/>
        <v>0</v>
      </c>
      <c r="G75" s="60">
        <f>IF(AND(C75&lt;&gt;"",SUM(G$27:G74)&lt;E$19),$E$19/$E$23,0)</f>
        <v>0</v>
      </c>
      <c r="H75" s="60">
        <f t="shared" si="4"/>
        <v>0</v>
      </c>
      <c r="I75" s="60">
        <f t="shared" si="6"/>
        <v>0</v>
      </c>
      <c r="J75" s="92" t="str">
        <f t="shared" si="5"/>
        <v>2026–2027</v>
      </c>
      <c r="L75" s="103"/>
      <c r="N75" s="101"/>
      <c r="Q75" s="61"/>
    </row>
    <row r="76" spans="1:17" ht="20.25" customHeight="1" x14ac:dyDescent="0.2">
      <c r="A76" s="176">
        <v>46235</v>
      </c>
      <c r="B76" s="177">
        <f t="shared" si="1"/>
        <v>0</v>
      </c>
      <c r="C76" s="158"/>
      <c r="D76" s="60">
        <f t="shared" si="2"/>
        <v>0</v>
      </c>
      <c r="E76" s="178">
        <f t="shared" si="0"/>
        <v>0</v>
      </c>
      <c r="F76" s="60">
        <f t="shared" si="3"/>
        <v>0</v>
      </c>
      <c r="G76" s="60">
        <f>IF(AND(C76&lt;&gt;"",SUM(G$27:G75)&lt;E$19),$E$19/$E$23,0)</f>
        <v>0</v>
      </c>
      <c r="H76" s="60">
        <f t="shared" si="4"/>
        <v>0</v>
      </c>
      <c r="I76" s="60">
        <f t="shared" si="6"/>
        <v>0</v>
      </c>
      <c r="J76" s="92" t="str">
        <f t="shared" si="5"/>
        <v>2026–2027</v>
      </c>
      <c r="L76" s="103"/>
      <c r="N76" s="101"/>
      <c r="Q76" s="61"/>
    </row>
    <row r="77" spans="1:17" ht="20.25" customHeight="1" x14ac:dyDescent="0.2">
      <c r="A77" s="176">
        <v>46266</v>
      </c>
      <c r="B77" s="177">
        <f t="shared" si="1"/>
        <v>0</v>
      </c>
      <c r="C77" s="158"/>
      <c r="D77" s="60">
        <f t="shared" si="2"/>
        <v>0</v>
      </c>
      <c r="E77" s="178">
        <f t="shared" si="0"/>
        <v>0</v>
      </c>
      <c r="F77" s="60">
        <f t="shared" si="3"/>
        <v>0</v>
      </c>
      <c r="G77" s="60">
        <f>IF(AND(C77&lt;&gt;"",SUM(G$27:G76)&lt;E$19),$E$19/$E$23,0)</f>
        <v>0</v>
      </c>
      <c r="H77" s="60">
        <f t="shared" si="4"/>
        <v>0</v>
      </c>
      <c r="I77" s="60">
        <f t="shared" si="6"/>
        <v>0</v>
      </c>
      <c r="J77" s="92" t="str">
        <f t="shared" si="5"/>
        <v>2026–2027</v>
      </c>
      <c r="L77" s="103"/>
      <c r="N77" s="101"/>
      <c r="Q77" s="61"/>
    </row>
    <row r="78" spans="1:17" ht="20.25" customHeight="1" x14ac:dyDescent="0.2">
      <c r="A78" s="176">
        <v>46296</v>
      </c>
      <c r="B78" s="177">
        <f t="shared" si="1"/>
        <v>0</v>
      </c>
      <c r="C78" s="158"/>
      <c r="D78" s="60">
        <f t="shared" si="2"/>
        <v>0</v>
      </c>
      <c r="E78" s="178">
        <f t="shared" si="0"/>
        <v>0</v>
      </c>
      <c r="F78" s="60">
        <f t="shared" si="3"/>
        <v>0</v>
      </c>
      <c r="G78" s="60">
        <f>IF(AND(C78&lt;&gt;"",SUM(G$27:G77)&lt;E$19),$E$19/$E$23,0)</f>
        <v>0</v>
      </c>
      <c r="H78" s="60">
        <f t="shared" si="4"/>
        <v>0</v>
      </c>
      <c r="I78" s="60">
        <f t="shared" si="6"/>
        <v>0</v>
      </c>
      <c r="J78" s="92" t="str">
        <f t="shared" si="5"/>
        <v>2026–2027</v>
      </c>
      <c r="L78" s="103"/>
      <c r="N78" s="101"/>
      <c r="Q78" s="61"/>
    </row>
    <row r="79" spans="1:17" ht="20.25" customHeight="1" x14ac:dyDescent="0.2">
      <c r="A79" s="176">
        <v>46327</v>
      </c>
      <c r="B79" s="177">
        <f t="shared" si="1"/>
        <v>0</v>
      </c>
      <c r="C79" s="158"/>
      <c r="D79" s="60">
        <f t="shared" si="2"/>
        <v>0</v>
      </c>
      <c r="E79" s="178">
        <f t="shared" si="0"/>
        <v>0</v>
      </c>
      <c r="F79" s="60">
        <f t="shared" si="3"/>
        <v>0</v>
      </c>
      <c r="G79" s="60">
        <f>IF(AND(C79&lt;&gt;"",SUM(G$27:G78)&lt;E$19),$E$19/$E$23,0)</f>
        <v>0</v>
      </c>
      <c r="H79" s="60">
        <f t="shared" si="4"/>
        <v>0</v>
      </c>
      <c r="I79" s="60">
        <f t="shared" si="6"/>
        <v>0</v>
      </c>
      <c r="J79" s="92" t="str">
        <f t="shared" si="5"/>
        <v>2026–2027</v>
      </c>
      <c r="L79" s="103"/>
      <c r="N79" s="101"/>
      <c r="Q79" s="61"/>
    </row>
    <row r="80" spans="1:17" ht="20.25" customHeight="1" x14ac:dyDescent="0.2">
      <c r="A80" s="176">
        <v>46357</v>
      </c>
      <c r="B80" s="177">
        <f t="shared" si="1"/>
        <v>0</v>
      </c>
      <c r="C80" s="158"/>
      <c r="D80" s="60">
        <f t="shared" si="2"/>
        <v>0</v>
      </c>
      <c r="E80" s="178">
        <f t="shared" si="0"/>
        <v>0</v>
      </c>
      <c r="F80" s="60">
        <f t="shared" si="3"/>
        <v>0</v>
      </c>
      <c r="G80" s="60">
        <f>IF(AND(C80&lt;&gt;"",SUM(G$27:G79)&lt;E$19),$E$19/$E$23,0)</f>
        <v>0</v>
      </c>
      <c r="H80" s="60">
        <f t="shared" si="4"/>
        <v>0</v>
      </c>
      <c r="I80" s="60">
        <f t="shared" si="6"/>
        <v>0</v>
      </c>
      <c r="J80" s="92" t="str">
        <f t="shared" si="5"/>
        <v>2026–2027</v>
      </c>
      <c r="L80" s="103"/>
      <c r="N80" s="101"/>
      <c r="Q80" s="61"/>
    </row>
    <row r="81" spans="1:17" ht="20.25" customHeight="1" x14ac:dyDescent="0.2">
      <c r="A81" s="176">
        <v>46388</v>
      </c>
      <c r="B81" s="177">
        <f t="shared" si="1"/>
        <v>0</v>
      </c>
      <c r="C81" s="158"/>
      <c r="D81" s="60">
        <f t="shared" si="2"/>
        <v>0</v>
      </c>
      <c r="E81" s="178">
        <f t="shared" si="0"/>
        <v>0</v>
      </c>
      <c r="F81" s="60">
        <f t="shared" si="3"/>
        <v>0</v>
      </c>
      <c r="G81" s="60">
        <f>IF(AND(C81&lt;&gt;"",SUM(G$27:G80)&lt;E$19),$E$19/$E$23,0)</f>
        <v>0</v>
      </c>
      <c r="H81" s="60">
        <f t="shared" si="4"/>
        <v>0</v>
      </c>
      <c r="I81" s="60">
        <f t="shared" si="6"/>
        <v>0</v>
      </c>
      <c r="J81" s="92" t="str">
        <f t="shared" si="5"/>
        <v>2026–2027</v>
      </c>
      <c r="L81" s="103"/>
      <c r="N81" s="101"/>
      <c r="Q81" s="61"/>
    </row>
    <row r="82" spans="1:17" ht="20.25" customHeight="1" x14ac:dyDescent="0.2">
      <c r="A82" s="176">
        <v>46419</v>
      </c>
      <c r="B82" s="177">
        <f t="shared" si="1"/>
        <v>0</v>
      </c>
      <c r="C82" s="158"/>
      <c r="D82" s="60">
        <f t="shared" si="2"/>
        <v>0</v>
      </c>
      <c r="E82" s="178">
        <f t="shared" si="0"/>
        <v>0</v>
      </c>
      <c r="F82" s="60">
        <f t="shared" si="3"/>
        <v>0</v>
      </c>
      <c r="G82" s="60">
        <f>IF(AND(C82&lt;&gt;"",SUM(G$27:G81)&lt;E$19),$E$19/$E$23,0)</f>
        <v>0</v>
      </c>
      <c r="H82" s="60">
        <f t="shared" si="4"/>
        <v>0</v>
      </c>
      <c r="I82" s="60">
        <f t="shared" si="6"/>
        <v>0</v>
      </c>
      <c r="J82" s="92" t="str">
        <f t="shared" si="5"/>
        <v>2026–2027</v>
      </c>
      <c r="L82" s="103"/>
      <c r="N82" s="101"/>
      <c r="Q82" s="61"/>
    </row>
    <row r="83" spans="1:17" ht="20.25" customHeight="1" x14ac:dyDescent="0.2">
      <c r="A83" s="176">
        <v>46447</v>
      </c>
      <c r="B83" s="177">
        <f t="shared" si="1"/>
        <v>0</v>
      </c>
      <c r="C83" s="158"/>
      <c r="D83" s="60">
        <f t="shared" si="2"/>
        <v>0</v>
      </c>
      <c r="E83" s="178">
        <f t="shared" si="0"/>
        <v>0</v>
      </c>
      <c r="F83" s="60">
        <f t="shared" si="3"/>
        <v>0</v>
      </c>
      <c r="G83" s="60">
        <f>IF(AND(C83&lt;&gt;"",SUM(G$27:G82)&lt;E$19),$E$19/$E$23,0)</f>
        <v>0</v>
      </c>
      <c r="H83" s="60">
        <f t="shared" si="4"/>
        <v>0</v>
      </c>
      <c r="I83" s="60">
        <f t="shared" si="6"/>
        <v>0</v>
      </c>
      <c r="J83" s="92" t="str">
        <f t="shared" si="5"/>
        <v>2026–2027</v>
      </c>
      <c r="L83" s="103"/>
      <c r="N83" s="101"/>
      <c r="Q83" s="61"/>
    </row>
    <row r="84" spans="1:17" ht="20.25" customHeight="1" x14ac:dyDescent="0.2">
      <c r="A84" s="176">
        <v>46478</v>
      </c>
      <c r="B84" s="177">
        <f t="shared" si="1"/>
        <v>0</v>
      </c>
      <c r="C84" s="158"/>
      <c r="D84" s="60">
        <f t="shared" si="2"/>
        <v>0</v>
      </c>
      <c r="E84" s="178">
        <f t="shared" si="0"/>
        <v>0</v>
      </c>
      <c r="F84" s="60">
        <f t="shared" si="3"/>
        <v>0</v>
      </c>
      <c r="G84" s="60">
        <f>IF(AND(C84&lt;&gt;"",SUM(G$27:G83)&lt;E$19),$E$19/$E$23,0)</f>
        <v>0</v>
      </c>
      <c r="H84" s="60">
        <f t="shared" si="4"/>
        <v>0</v>
      </c>
      <c r="I84" s="60">
        <f t="shared" si="6"/>
        <v>0</v>
      </c>
      <c r="J84" s="92" t="str">
        <f t="shared" si="5"/>
        <v>2026–2027</v>
      </c>
      <c r="L84" s="103"/>
      <c r="N84" s="101"/>
      <c r="Q84" s="61"/>
    </row>
    <row r="85" spans="1:17" ht="20.25" customHeight="1" x14ac:dyDescent="0.2">
      <c r="A85" s="176">
        <v>46508</v>
      </c>
      <c r="B85" s="177">
        <f t="shared" si="1"/>
        <v>0</v>
      </c>
      <c r="C85" s="158"/>
      <c r="D85" s="60">
        <f t="shared" si="2"/>
        <v>0</v>
      </c>
      <c r="E85" s="178">
        <f t="shared" si="0"/>
        <v>0</v>
      </c>
      <c r="F85" s="60">
        <f t="shared" si="3"/>
        <v>0</v>
      </c>
      <c r="G85" s="60">
        <f>IF(AND(C85&lt;&gt;"",SUM(G$27:G84)&lt;E$19),$E$19/$E$23,0)</f>
        <v>0</v>
      </c>
      <c r="H85" s="60">
        <f t="shared" si="4"/>
        <v>0</v>
      </c>
      <c r="I85" s="60">
        <f t="shared" si="6"/>
        <v>0</v>
      </c>
      <c r="J85" s="92" t="str">
        <f t="shared" si="5"/>
        <v>2026–2027</v>
      </c>
      <c r="L85" s="103"/>
      <c r="N85" s="101"/>
      <c r="Q85" s="61"/>
    </row>
    <row r="86" spans="1:17" ht="20.25" customHeight="1" x14ac:dyDescent="0.2">
      <c r="A86" s="176">
        <v>46539</v>
      </c>
      <c r="B86" s="177">
        <f t="shared" si="1"/>
        <v>0</v>
      </c>
      <c r="C86" s="158"/>
      <c r="D86" s="60">
        <f t="shared" si="2"/>
        <v>0</v>
      </c>
      <c r="E86" s="178">
        <f t="shared" si="0"/>
        <v>0</v>
      </c>
      <c r="F86" s="60">
        <f t="shared" si="3"/>
        <v>0</v>
      </c>
      <c r="G86" s="60">
        <f>IF(AND(C86&lt;&gt;"",SUM(G$27:G85)&lt;E$19),$E$19/$E$23,0)</f>
        <v>0</v>
      </c>
      <c r="H86" s="179">
        <f>IF(C86&lt;&gt;"",G86+H85,0)</f>
        <v>0</v>
      </c>
      <c r="I86" s="60">
        <f t="shared" si="6"/>
        <v>0</v>
      </c>
      <c r="J86" s="92" t="str">
        <f t="shared" si="5"/>
        <v>2026–2027</v>
      </c>
      <c r="L86" s="103"/>
      <c r="N86" s="101"/>
      <c r="Q86" s="61"/>
    </row>
    <row r="87" spans="1:17" ht="20.25" customHeight="1" x14ac:dyDescent="0.2">
      <c r="A87" s="176">
        <v>46569</v>
      </c>
      <c r="B87" s="177">
        <f t="shared" si="1"/>
        <v>0</v>
      </c>
      <c r="C87" s="158"/>
      <c r="D87" s="60">
        <f t="shared" si="2"/>
        <v>0</v>
      </c>
      <c r="E87" s="178">
        <f t="shared" si="0"/>
        <v>0</v>
      </c>
      <c r="F87" s="60">
        <f t="shared" si="3"/>
        <v>0</v>
      </c>
      <c r="G87" s="60">
        <f>IF(AND(C87&lt;&gt;"",SUM(G$27:G86)&lt;E$19),$E$19/$E$23,0)</f>
        <v>0</v>
      </c>
      <c r="H87" s="60">
        <f t="shared" si="4"/>
        <v>0</v>
      </c>
      <c r="I87" s="60">
        <f t="shared" si="6"/>
        <v>0</v>
      </c>
      <c r="J87" s="92" t="str">
        <f t="shared" si="5"/>
        <v>2027–2028</v>
      </c>
      <c r="L87" s="103"/>
      <c r="N87" s="101"/>
      <c r="Q87" s="61"/>
    </row>
    <row r="88" spans="1:17" ht="20.25" customHeight="1" x14ac:dyDescent="0.2">
      <c r="A88" s="176">
        <v>46600</v>
      </c>
      <c r="B88" s="177">
        <f t="shared" si="1"/>
        <v>0</v>
      </c>
      <c r="C88" s="158"/>
      <c r="D88" s="60">
        <f t="shared" si="2"/>
        <v>0</v>
      </c>
      <c r="E88" s="178">
        <f t="shared" si="0"/>
        <v>0</v>
      </c>
      <c r="F88" s="60">
        <f t="shared" si="3"/>
        <v>0</v>
      </c>
      <c r="G88" s="60">
        <f>IF(AND(C88&lt;&gt;"",SUM(G$27:G87)&lt;E$19),$E$19/$E$23,0)</f>
        <v>0</v>
      </c>
      <c r="H88" s="60">
        <f t="shared" si="4"/>
        <v>0</v>
      </c>
      <c r="I88" s="60">
        <f t="shared" si="6"/>
        <v>0</v>
      </c>
      <c r="J88" s="92" t="str">
        <f t="shared" si="5"/>
        <v>2027–2028</v>
      </c>
      <c r="L88" s="103"/>
      <c r="N88" s="101"/>
      <c r="Q88" s="61"/>
    </row>
    <row r="89" spans="1:17" ht="20.25" customHeight="1" x14ac:dyDescent="0.2">
      <c r="A89" s="176">
        <v>46631</v>
      </c>
      <c r="B89" s="177">
        <f t="shared" si="1"/>
        <v>0</v>
      </c>
      <c r="C89" s="158"/>
      <c r="D89" s="60">
        <f t="shared" si="2"/>
        <v>0</v>
      </c>
      <c r="E89" s="178">
        <f t="shared" si="0"/>
        <v>0</v>
      </c>
      <c r="F89" s="60">
        <f t="shared" si="3"/>
        <v>0</v>
      </c>
      <c r="G89" s="60">
        <f>IF(AND(C89&lt;&gt;"",SUM(G$27:G88)&lt;E$19),$E$19/$E$23,0)</f>
        <v>0</v>
      </c>
      <c r="H89" s="60">
        <f t="shared" si="4"/>
        <v>0</v>
      </c>
      <c r="I89" s="60">
        <f t="shared" si="6"/>
        <v>0</v>
      </c>
      <c r="J89" s="92" t="str">
        <f t="shared" si="5"/>
        <v>2027–2028</v>
      </c>
      <c r="L89" s="103"/>
      <c r="N89" s="101"/>
      <c r="Q89" s="61"/>
    </row>
    <row r="90" spans="1:17" ht="20.25" customHeight="1" x14ac:dyDescent="0.2">
      <c r="A90" s="176">
        <v>46661</v>
      </c>
      <c r="B90" s="177">
        <f t="shared" si="1"/>
        <v>0</v>
      </c>
      <c r="C90" s="158"/>
      <c r="D90" s="60">
        <f t="shared" si="2"/>
        <v>0</v>
      </c>
      <c r="E90" s="178">
        <f t="shared" si="0"/>
        <v>0</v>
      </c>
      <c r="F90" s="60">
        <f t="shared" si="3"/>
        <v>0</v>
      </c>
      <c r="G90" s="60">
        <f>IF(AND(C90&lt;&gt;"",SUM(G$27:G89)&lt;E$19),$E$19/$E$23,0)</f>
        <v>0</v>
      </c>
      <c r="H90" s="60">
        <f t="shared" si="4"/>
        <v>0</v>
      </c>
      <c r="I90" s="60">
        <f t="shared" si="6"/>
        <v>0</v>
      </c>
      <c r="J90" s="92" t="str">
        <f t="shared" si="5"/>
        <v>2027–2028</v>
      </c>
      <c r="L90" s="103"/>
      <c r="N90" s="101"/>
      <c r="Q90" s="61"/>
    </row>
    <row r="91" spans="1:17" ht="20.25" customHeight="1" x14ac:dyDescent="0.2">
      <c r="A91" s="176">
        <v>46692</v>
      </c>
      <c r="B91" s="177">
        <f t="shared" si="1"/>
        <v>0</v>
      </c>
      <c r="C91" s="158"/>
      <c r="D91" s="60">
        <f t="shared" si="2"/>
        <v>0</v>
      </c>
      <c r="E91" s="178">
        <f t="shared" ref="E91:E154" si="7">C91-D91</f>
        <v>0</v>
      </c>
      <c r="F91" s="60">
        <f t="shared" si="3"/>
        <v>0</v>
      </c>
      <c r="G91" s="60">
        <f>IF(AND(C91&lt;&gt;"",SUM(G$27:G90)&lt;E$19),$E$19/$E$23,0)</f>
        <v>0</v>
      </c>
      <c r="H91" s="60">
        <f t="shared" si="4"/>
        <v>0</v>
      </c>
      <c r="I91" s="60">
        <f t="shared" si="6"/>
        <v>0</v>
      </c>
      <c r="J91" s="92" t="str">
        <f t="shared" si="5"/>
        <v>2027–2028</v>
      </c>
      <c r="L91" s="103"/>
      <c r="N91" s="101"/>
      <c r="Q91" s="61"/>
    </row>
    <row r="92" spans="1:17" ht="20.25" customHeight="1" x14ac:dyDescent="0.2">
      <c r="A92" s="176">
        <v>46722</v>
      </c>
      <c r="B92" s="177">
        <f t="shared" ref="B92:B155" si="8">IF(C92&gt;0,C92*-1,C92)</f>
        <v>0</v>
      </c>
      <c r="C92" s="158"/>
      <c r="D92" s="60">
        <f t="shared" ref="D92:D155" si="9">IF(C92="",0,IF($E$15="Beginning",IF(C91&lt;&gt;"",$F91*$E$6/12,0),IF(C91&lt;&gt;"",$F91*$E$6/12,$E$16*$E$6/12)))</f>
        <v>0</v>
      </c>
      <c r="E92" s="178">
        <f t="shared" si="7"/>
        <v>0</v>
      </c>
      <c r="F92" s="60">
        <f t="shared" ref="F92:F155" si="10">IF(C92="",0,IF(C91="",$E$16-E92,IF(C92&lt;&gt;"",F91-E92)))</f>
        <v>0</v>
      </c>
      <c r="G92" s="60">
        <f>IF(AND(C92&lt;&gt;"",SUM(G$27:G91)&lt;E$19),$E$19/$E$23,0)</f>
        <v>0</v>
      </c>
      <c r="H92" s="60">
        <f t="shared" ref="H92:H155" si="11">IF(C92&lt;&gt;"",G92+H91,0)</f>
        <v>0</v>
      </c>
      <c r="I92" s="60">
        <f t="shared" si="6"/>
        <v>0</v>
      </c>
      <c r="J92" s="92" t="str">
        <f t="shared" ref="J92:J155" si="12">IF(OR(MONTH(A92)=1,MONTH(A92)=2,MONTH(A92)=3,MONTH(A92)=4,MONTH(A92)=5,MONTH(A92)=6),YEAR(A92)-1&amp;"–"&amp;YEAR(A92),YEAR(A92)&amp;"–"&amp;YEAR(A92)+1)</f>
        <v>2027–2028</v>
      </c>
      <c r="L92" s="103"/>
      <c r="N92" s="101"/>
      <c r="Q92" s="61"/>
    </row>
    <row r="93" spans="1:17" ht="20.25" customHeight="1" x14ac:dyDescent="0.2">
      <c r="A93" s="176">
        <v>46753</v>
      </c>
      <c r="B93" s="177">
        <f t="shared" si="8"/>
        <v>0</v>
      </c>
      <c r="C93" s="158"/>
      <c r="D93" s="60">
        <f t="shared" si="9"/>
        <v>0</v>
      </c>
      <c r="E93" s="178">
        <f t="shared" si="7"/>
        <v>0</v>
      </c>
      <c r="F93" s="60">
        <f t="shared" si="10"/>
        <v>0</v>
      </c>
      <c r="G93" s="60">
        <f>IF(AND(C93&lt;&gt;"",SUM(G$27:G92)&lt;E$19),$E$19/$E$23,0)</f>
        <v>0</v>
      </c>
      <c r="H93" s="60">
        <f t="shared" si="11"/>
        <v>0</v>
      </c>
      <c r="I93" s="60">
        <f t="shared" ref="I93:I156" si="13">IF(C93&lt;&gt;"",$E$19-H93,0)</f>
        <v>0</v>
      </c>
      <c r="J93" s="92" t="str">
        <f t="shared" si="12"/>
        <v>2027–2028</v>
      </c>
      <c r="L93" s="103"/>
      <c r="N93" s="101"/>
      <c r="Q93" s="61"/>
    </row>
    <row r="94" spans="1:17" ht="20.25" customHeight="1" x14ac:dyDescent="0.2">
      <c r="A94" s="176">
        <v>46784</v>
      </c>
      <c r="B94" s="177">
        <f t="shared" si="8"/>
        <v>0</v>
      </c>
      <c r="C94" s="158"/>
      <c r="D94" s="60">
        <f t="shared" si="9"/>
        <v>0</v>
      </c>
      <c r="E94" s="178">
        <f t="shared" si="7"/>
        <v>0</v>
      </c>
      <c r="F94" s="60">
        <f t="shared" si="10"/>
        <v>0</v>
      </c>
      <c r="G94" s="60">
        <f>IF(AND(C94&lt;&gt;"",SUM(G$27:G93)&lt;E$19),$E$19/$E$23,0)</f>
        <v>0</v>
      </c>
      <c r="H94" s="60">
        <f t="shared" si="11"/>
        <v>0</v>
      </c>
      <c r="I94" s="60">
        <f t="shared" si="13"/>
        <v>0</v>
      </c>
      <c r="J94" s="92" t="str">
        <f t="shared" si="12"/>
        <v>2027–2028</v>
      </c>
      <c r="L94" s="103"/>
      <c r="N94" s="101"/>
      <c r="Q94" s="61"/>
    </row>
    <row r="95" spans="1:17" ht="20.25" customHeight="1" x14ac:dyDescent="0.2">
      <c r="A95" s="176">
        <v>46813</v>
      </c>
      <c r="B95" s="177">
        <f t="shared" si="8"/>
        <v>0</v>
      </c>
      <c r="C95" s="158"/>
      <c r="D95" s="60">
        <f t="shared" si="9"/>
        <v>0</v>
      </c>
      <c r="E95" s="178">
        <f t="shared" si="7"/>
        <v>0</v>
      </c>
      <c r="F95" s="60">
        <f t="shared" si="10"/>
        <v>0</v>
      </c>
      <c r="G95" s="60">
        <f>IF(AND(C95&lt;&gt;"",SUM(G$27:G94)&lt;E$19),$E$19/$E$23,0)</f>
        <v>0</v>
      </c>
      <c r="H95" s="60">
        <f t="shared" si="11"/>
        <v>0</v>
      </c>
      <c r="I95" s="60">
        <f t="shared" si="13"/>
        <v>0</v>
      </c>
      <c r="J95" s="92" t="str">
        <f t="shared" si="12"/>
        <v>2027–2028</v>
      </c>
      <c r="L95" s="103"/>
      <c r="N95" s="101"/>
      <c r="Q95" s="61"/>
    </row>
    <row r="96" spans="1:17" ht="20.25" customHeight="1" x14ac:dyDescent="0.2">
      <c r="A96" s="176">
        <v>46844</v>
      </c>
      <c r="B96" s="177">
        <f t="shared" si="8"/>
        <v>0</v>
      </c>
      <c r="C96" s="158"/>
      <c r="D96" s="60">
        <f t="shared" si="9"/>
        <v>0</v>
      </c>
      <c r="E96" s="178">
        <f t="shared" si="7"/>
        <v>0</v>
      </c>
      <c r="F96" s="60">
        <f t="shared" si="10"/>
        <v>0</v>
      </c>
      <c r="G96" s="60">
        <f>IF(AND(C96&lt;&gt;"",SUM(G$27:G95)&lt;E$19),$E$19/$E$23,0)</f>
        <v>0</v>
      </c>
      <c r="H96" s="60">
        <f t="shared" si="11"/>
        <v>0</v>
      </c>
      <c r="I96" s="60">
        <f t="shared" si="13"/>
        <v>0</v>
      </c>
      <c r="J96" s="92" t="str">
        <f t="shared" si="12"/>
        <v>2027–2028</v>
      </c>
      <c r="L96" s="103"/>
      <c r="N96" s="101"/>
      <c r="Q96" s="61"/>
    </row>
    <row r="97" spans="1:17" ht="20.25" customHeight="1" x14ac:dyDescent="0.2">
      <c r="A97" s="176">
        <v>46874</v>
      </c>
      <c r="B97" s="177">
        <f t="shared" si="8"/>
        <v>0</v>
      </c>
      <c r="C97" s="158"/>
      <c r="D97" s="60">
        <f t="shared" si="9"/>
        <v>0</v>
      </c>
      <c r="E97" s="178">
        <f t="shared" si="7"/>
        <v>0</v>
      </c>
      <c r="F97" s="60">
        <f t="shared" si="10"/>
        <v>0</v>
      </c>
      <c r="G97" s="60">
        <f>IF(AND(C97&lt;&gt;"",SUM(G$27:G96)&lt;E$19),$E$19/$E$23,0)</f>
        <v>0</v>
      </c>
      <c r="H97" s="60">
        <f t="shared" si="11"/>
        <v>0</v>
      </c>
      <c r="I97" s="60">
        <f t="shared" si="13"/>
        <v>0</v>
      </c>
      <c r="J97" s="92" t="str">
        <f t="shared" si="12"/>
        <v>2027–2028</v>
      </c>
      <c r="L97" s="103"/>
      <c r="N97" s="101"/>
      <c r="Q97" s="61"/>
    </row>
    <row r="98" spans="1:17" ht="20.25" customHeight="1" x14ac:dyDescent="0.2">
      <c r="A98" s="176">
        <v>46905</v>
      </c>
      <c r="B98" s="177">
        <f t="shared" si="8"/>
        <v>0</v>
      </c>
      <c r="C98" s="158"/>
      <c r="D98" s="60">
        <f t="shared" si="9"/>
        <v>0</v>
      </c>
      <c r="E98" s="178">
        <f t="shared" si="7"/>
        <v>0</v>
      </c>
      <c r="F98" s="60">
        <f t="shared" si="10"/>
        <v>0</v>
      </c>
      <c r="G98" s="60">
        <f>IF(AND(C98&lt;&gt;"",SUM(G$27:G97)&lt;E$19),$E$19/$E$23,0)</f>
        <v>0</v>
      </c>
      <c r="H98" s="60">
        <f t="shared" si="11"/>
        <v>0</v>
      </c>
      <c r="I98" s="60">
        <f t="shared" si="13"/>
        <v>0</v>
      </c>
      <c r="J98" s="92" t="str">
        <f t="shared" si="12"/>
        <v>2027–2028</v>
      </c>
      <c r="L98" s="103"/>
      <c r="N98" s="101"/>
      <c r="Q98" s="61"/>
    </row>
    <row r="99" spans="1:17" ht="20.25" customHeight="1" x14ac:dyDescent="0.2">
      <c r="A99" s="176">
        <v>46935</v>
      </c>
      <c r="B99" s="177">
        <f t="shared" si="8"/>
        <v>0</v>
      </c>
      <c r="C99" s="158"/>
      <c r="D99" s="60">
        <f t="shared" si="9"/>
        <v>0</v>
      </c>
      <c r="E99" s="178">
        <f t="shared" si="7"/>
        <v>0</v>
      </c>
      <c r="F99" s="60">
        <f t="shared" si="10"/>
        <v>0</v>
      </c>
      <c r="G99" s="60">
        <f>IF(AND(C99&lt;&gt;"",SUM(G$27:G98)&lt;E$19),$E$19/$E$23,0)</f>
        <v>0</v>
      </c>
      <c r="H99" s="60">
        <f t="shared" si="11"/>
        <v>0</v>
      </c>
      <c r="I99" s="60">
        <f t="shared" si="13"/>
        <v>0</v>
      </c>
      <c r="J99" s="92" t="str">
        <f t="shared" si="12"/>
        <v>2028–2029</v>
      </c>
      <c r="L99" s="103"/>
      <c r="N99" s="101"/>
      <c r="Q99" s="61"/>
    </row>
    <row r="100" spans="1:17" ht="20.25" customHeight="1" x14ac:dyDescent="0.2">
      <c r="A100" s="176">
        <v>46966</v>
      </c>
      <c r="B100" s="177">
        <f t="shared" si="8"/>
        <v>0</v>
      </c>
      <c r="C100" s="158"/>
      <c r="D100" s="60">
        <f t="shared" si="9"/>
        <v>0</v>
      </c>
      <c r="E100" s="178">
        <f t="shared" si="7"/>
        <v>0</v>
      </c>
      <c r="F100" s="60">
        <f t="shared" si="10"/>
        <v>0</v>
      </c>
      <c r="G100" s="60">
        <f>IF(AND(C100&lt;&gt;"",SUM(G$27:G99)&lt;E$19),$E$19/$E$23,0)</f>
        <v>0</v>
      </c>
      <c r="H100" s="60">
        <f t="shared" si="11"/>
        <v>0</v>
      </c>
      <c r="I100" s="60">
        <f t="shared" si="13"/>
        <v>0</v>
      </c>
      <c r="J100" s="92" t="str">
        <f t="shared" si="12"/>
        <v>2028–2029</v>
      </c>
      <c r="L100" s="103"/>
      <c r="N100" s="101"/>
      <c r="Q100" s="61"/>
    </row>
    <row r="101" spans="1:17" ht="20.25" customHeight="1" x14ac:dyDescent="0.2">
      <c r="A101" s="176">
        <v>46997</v>
      </c>
      <c r="B101" s="177">
        <f t="shared" si="8"/>
        <v>0</v>
      </c>
      <c r="C101" s="158"/>
      <c r="D101" s="60">
        <f t="shared" si="9"/>
        <v>0</v>
      </c>
      <c r="E101" s="178">
        <f t="shared" si="7"/>
        <v>0</v>
      </c>
      <c r="F101" s="60">
        <f t="shared" si="10"/>
        <v>0</v>
      </c>
      <c r="G101" s="60">
        <f>IF(AND(C101&lt;&gt;"",SUM(G$27:G100)&lt;E$19),$E$19/$E$23,0)</f>
        <v>0</v>
      </c>
      <c r="H101" s="60">
        <f t="shared" si="11"/>
        <v>0</v>
      </c>
      <c r="I101" s="60">
        <f t="shared" si="13"/>
        <v>0</v>
      </c>
      <c r="J101" s="92" t="str">
        <f t="shared" si="12"/>
        <v>2028–2029</v>
      </c>
      <c r="L101" s="103"/>
      <c r="N101" s="101"/>
      <c r="Q101" s="61"/>
    </row>
    <row r="102" spans="1:17" ht="20.25" customHeight="1" x14ac:dyDescent="0.2">
      <c r="A102" s="176">
        <v>47027</v>
      </c>
      <c r="B102" s="177">
        <f t="shared" si="8"/>
        <v>0</v>
      </c>
      <c r="C102" s="158"/>
      <c r="D102" s="60">
        <f t="shared" si="9"/>
        <v>0</v>
      </c>
      <c r="E102" s="178">
        <f t="shared" si="7"/>
        <v>0</v>
      </c>
      <c r="F102" s="60">
        <f t="shared" si="10"/>
        <v>0</v>
      </c>
      <c r="G102" s="60">
        <f>IF(AND(C102&lt;&gt;"",SUM(G$27:G101)&lt;E$19),$E$19/$E$23,0)</f>
        <v>0</v>
      </c>
      <c r="H102" s="60">
        <f t="shared" si="11"/>
        <v>0</v>
      </c>
      <c r="I102" s="60">
        <f t="shared" si="13"/>
        <v>0</v>
      </c>
      <c r="J102" s="92" t="str">
        <f t="shared" si="12"/>
        <v>2028–2029</v>
      </c>
      <c r="L102" s="103"/>
      <c r="N102" s="101"/>
      <c r="Q102" s="61"/>
    </row>
    <row r="103" spans="1:17" ht="20.25" customHeight="1" x14ac:dyDescent="0.2">
      <c r="A103" s="176">
        <v>47058</v>
      </c>
      <c r="B103" s="177">
        <f t="shared" si="8"/>
        <v>0</v>
      </c>
      <c r="C103" s="158"/>
      <c r="D103" s="60">
        <f t="shared" si="9"/>
        <v>0</v>
      </c>
      <c r="E103" s="178">
        <f t="shared" si="7"/>
        <v>0</v>
      </c>
      <c r="F103" s="60">
        <f t="shared" si="10"/>
        <v>0</v>
      </c>
      <c r="G103" s="60">
        <f>IF(AND(C103&lt;&gt;"",SUM(G$27:G102)&lt;E$19),$E$19/$E$23,0)</f>
        <v>0</v>
      </c>
      <c r="H103" s="60">
        <f t="shared" si="11"/>
        <v>0</v>
      </c>
      <c r="I103" s="60">
        <f t="shared" si="13"/>
        <v>0</v>
      </c>
      <c r="J103" s="92" t="str">
        <f t="shared" si="12"/>
        <v>2028–2029</v>
      </c>
      <c r="L103" s="103"/>
      <c r="N103" s="101"/>
      <c r="Q103" s="61"/>
    </row>
    <row r="104" spans="1:17" ht="20.25" customHeight="1" x14ac:dyDescent="0.2">
      <c r="A104" s="176">
        <v>47088</v>
      </c>
      <c r="B104" s="177">
        <f t="shared" si="8"/>
        <v>0</v>
      </c>
      <c r="C104" s="158"/>
      <c r="D104" s="60">
        <f t="shared" si="9"/>
        <v>0</v>
      </c>
      <c r="E104" s="178">
        <f t="shared" si="7"/>
        <v>0</v>
      </c>
      <c r="F104" s="60">
        <f t="shared" si="10"/>
        <v>0</v>
      </c>
      <c r="G104" s="60">
        <f>IF(AND(C104&lt;&gt;"",SUM(G$27:G103)&lt;E$19),$E$19/$E$23,0)</f>
        <v>0</v>
      </c>
      <c r="H104" s="60">
        <f t="shared" si="11"/>
        <v>0</v>
      </c>
      <c r="I104" s="60">
        <f t="shared" si="13"/>
        <v>0</v>
      </c>
      <c r="J104" s="92" t="str">
        <f t="shared" si="12"/>
        <v>2028–2029</v>
      </c>
      <c r="L104" s="103"/>
      <c r="N104" s="101"/>
      <c r="Q104" s="61"/>
    </row>
    <row r="105" spans="1:17" ht="20.25" customHeight="1" x14ac:dyDescent="0.2">
      <c r="A105" s="176">
        <v>47119</v>
      </c>
      <c r="B105" s="177">
        <f t="shared" si="8"/>
        <v>0</v>
      </c>
      <c r="C105" s="158"/>
      <c r="D105" s="60">
        <f t="shared" si="9"/>
        <v>0</v>
      </c>
      <c r="E105" s="178">
        <f t="shared" si="7"/>
        <v>0</v>
      </c>
      <c r="F105" s="60">
        <f t="shared" si="10"/>
        <v>0</v>
      </c>
      <c r="G105" s="60">
        <f>IF(AND(C105&lt;&gt;"",SUM(G$27:G104)&lt;E$19),$E$19/$E$23,0)</f>
        <v>0</v>
      </c>
      <c r="H105" s="60">
        <f t="shared" si="11"/>
        <v>0</v>
      </c>
      <c r="I105" s="60">
        <f t="shared" si="13"/>
        <v>0</v>
      </c>
      <c r="J105" s="92" t="str">
        <f t="shared" si="12"/>
        <v>2028–2029</v>
      </c>
      <c r="L105" s="103"/>
      <c r="N105" s="101"/>
      <c r="Q105" s="61"/>
    </row>
    <row r="106" spans="1:17" ht="20.25" customHeight="1" x14ac:dyDescent="0.2">
      <c r="A106" s="176">
        <v>47150</v>
      </c>
      <c r="B106" s="177">
        <f t="shared" si="8"/>
        <v>0</v>
      </c>
      <c r="C106" s="158"/>
      <c r="D106" s="60">
        <f t="shared" si="9"/>
        <v>0</v>
      </c>
      <c r="E106" s="178">
        <f t="shared" si="7"/>
        <v>0</v>
      </c>
      <c r="F106" s="60">
        <f t="shared" si="10"/>
        <v>0</v>
      </c>
      <c r="G106" s="60">
        <f>IF(AND(C106&lt;&gt;"",SUM(G$27:G105)&lt;E$19),$E$19/$E$23,0)</f>
        <v>0</v>
      </c>
      <c r="H106" s="60">
        <f t="shared" si="11"/>
        <v>0</v>
      </c>
      <c r="I106" s="60">
        <f t="shared" si="13"/>
        <v>0</v>
      </c>
      <c r="J106" s="92" t="str">
        <f t="shared" si="12"/>
        <v>2028–2029</v>
      </c>
      <c r="L106" s="103"/>
      <c r="N106" s="101"/>
      <c r="Q106" s="61"/>
    </row>
    <row r="107" spans="1:17" ht="20.25" customHeight="1" x14ac:dyDescent="0.2">
      <c r="A107" s="176">
        <v>47178</v>
      </c>
      <c r="B107" s="177">
        <f t="shared" si="8"/>
        <v>0</v>
      </c>
      <c r="C107" s="158"/>
      <c r="D107" s="60">
        <f t="shared" si="9"/>
        <v>0</v>
      </c>
      <c r="E107" s="178">
        <f t="shared" si="7"/>
        <v>0</v>
      </c>
      <c r="F107" s="60">
        <f t="shared" si="10"/>
        <v>0</v>
      </c>
      <c r="G107" s="60">
        <f>IF(AND(C107&lt;&gt;"",SUM(G$27:G106)&lt;E$19),$E$19/$E$23,0)</f>
        <v>0</v>
      </c>
      <c r="H107" s="60">
        <f t="shared" si="11"/>
        <v>0</v>
      </c>
      <c r="I107" s="60">
        <f t="shared" si="13"/>
        <v>0</v>
      </c>
      <c r="J107" s="92" t="str">
        <f t="shared" si="12"/>
        <v>2028–2029</v>
      </c>
      <c r="L107" s="103"/>
      <c r="N107" s="101"/>
      <c r="Q107" s="61"/>
    </row>
    <row r="108" spans="1:17" ht="20.25" customHeight="1" x14ac:dyDescent="0.2">
      <c r="A108" s="176">
        <v>47209</v>
      </c>
      <c r="B108" s="177">
        <f t="shared" si="8"/>
        <v>0</v>
      </c>
      <c r="C108" s="158"/>
      <c r="D108" s="60">
        <f t="shared" si="9"/>
        <v>0</v>
      </c>
      <c r="E108" s="178">
        <f t="shared" si="7"/>
        <v>0</v>
      </c>
      <c r="F108" s="60">
        <f t="shared" si="10"/>
        <v>0</v>
      </c>
      <c r="G108" s="60">
        <f>IF(AND(C108&lt;&gt;"",SUM(G$27:G107)&lt;E$19),$E$19/$E$23,0)</f>
        <v>0</v>
      </c>
      <c r="H108" s="60">
        <f t="shared" si="11"/>
        <v>0</v>
      </c>
      <c r="I108" s="60">
        <f t="shared" si="13"/>
        <v>0</v>
      </c>
      <c r="J108" s="92" t="str">
        <f t="shared" si="12"/>
        <v>2028–2029</v>
      </c>
      <c r="L108" s="103"/>
      <c r="N108" s="101"/>
      <c r="Q108" s="61"/>
    </row>
    <row r="109" spans="1:17" ht="20.25" customHeight="1" x14ac:dyDescent="0.2">
      <c r="A109" s="176">
        <v>47239</v>
      </c>
      <c r="B109" s="177">
        <f t="shared" si="8"/>
        <v>0</v>
      </c>
      <c r="C109" s="158"/>
      <c r="D109" s="60">
        <f t="shared" si="9"/>
        <v>0</v>
      </c>
      <c r="E109" s="178">
        <f t="shared" si="7"/>
        <v>0</v>
      </c>
      <c r="F109" s="60">
        <f t="shared" si="10"/>
        <v>0</v>
      </c>
      <c r="G109" s="60">
        <f>IF(AND(C109&lt;&gt;"",SUM(G$27:G108)&lt;E$19),$E$19/$E$23,0)</f>
        <v>0</v>
      </c>
      <c r="H109" s="60">
        <f t="shared" si="11"/>
        <v>0</v>
      </c>
      <c r="I109" s="60">
        <f t="shared" si="13"/>
        <v>0</v>
      </c>
      <c r="J109" s="92" t="str">
        <f t="shared" si="12"/>
        <v>2028–2029</v>
      </c>
      <c r="L109" s="103"/>
      <c r="N109" s="101"/>
      <c r="Q109" s="61"/>
    </row>
    <row r="110" spans="1:17" ht="20.25" customHeight="1" x14ac:dyDescent="0.2">
      <c r="A110" s="176">
        <v>47270</v>
      </c>
      <c r="B110" s="177">
        <f t="shared" si="8"/>
        <v>0</v>
      </c>
      <c r="C110" s="158"/>
      <c r="D110" s="60">
        <f t="shared" si="9"/>
        <v>0</v>
      </c>
      <c r="E110" s="178">
        <f t="shared" si="7"/>
        <v>0</v>
      </c>
      <c r="F110" s="60">
        <f t="shared" si="10"/>
        <v>0</v>
      </c>
      <c r="G110" s="60">
        <f>IF(AND(C110&lt;&gt;"",SUM(G$27:G109)&lt;E$19),$E$19/$E$23,0)</f>
        <v>0</v>
      </c>
      <c r="H110" s="60">
        <f t="shared" si="11"/>
        <v>0</v>
      </c>
      <c r="I110" s="60">
        <f t="shared" si="13"/>
        <v>0</v>
      </c>
      <c r="J110" s="92" t="str">
        <f t="shared" si="12"/>
        <v>2028–2029</v>
      </c>
      <c r="L110" s="103"/>
      <c r="N110" s="101"/>
      <c r="Q110" s="61"/>
    </row>
    <row r="111" spans="1:17" ht="20.25" customHeight="1" x14ac:dyDescent="0.2">
      <c r="A111" s="176">
        <v>47300</v>
      </c>
      <c r="B111" s="177">
        <f t="shared" si="8"/>
        <v>0</v>
      </c>
      <c r="C111" s="158"/>
      <c r="D111" s="60">
        <f t="shared" si="9"/>
        <v>0</v>
      </c>
      <c r="E111" s="178">
        <f t="shared" si="7"/>
        <v>0</v>
      </c>
      <c r="F111" s="60">
        <f t="shared" si="10"/>
        <v>0</v>
      </c>
      <c r="G111" s="60">
        <f>IF(AND(C111&lt;&gt;"",SUM(G$27:G110)&lt;E$19),$E$19/$E$23,0)</f>
        <v>0</v>
      </c>
      <c r="H111" s="60">
        <f t="shared" si="11"/>
        <v>0</v>
      </c>
      <c r="I111" s="60">
        <f t="shared" si="13"/>
        <v>0</v>
      </c>
      <c r="J111" s="92" t="str">
        <f t="shared" si="12"/>
        <v>2029–2030</v>
      </c>
      <c r="L111" s="103"/>
      <c r="N111" s="101"/>
      <c r="Q111" s="61"/>
    </row>
    <row r="112" spans="1:17" ht="20.25" customHeight="1" x14ac:dyDescent="0.2">
      <c r="A112" s="176">
        <v>47331</v>
      </c>
      <c r="B112" s="177">
        <f t="shared" si="8"/>
        <v>0</v>
      </c>
      <c r="C112" s="158"/>
      <c r="D112" s="60">
        <f t="shared" si="9"/>
        <v>0</v>
      </c>
      <c r="E112" s="178">
        <f t="shared" si="7"/>
        <v>0</v>
      </c>
      <c r="F112" s="60">
        <f t="shared" si="10"/>
        <v>0</v>
      </c>
      <c r="G112" s="60">
        <f>IF(AND(C112&lt;&gt;"",SUM(G$27:G111)&lt;E$19),$E$19/$E$23,0)</f>
        <v>0</v>
      </c>
      <c r="H112" s="60">
        <f t="shared" si="11"/>
        <v>0</v>
      </c>
      <c r="I112" s="60">
        <f t="shared" si="13"/>
        <v>0</v>
      </c>
      <c r="J112" s="92" t="str">
        <f t="shared" si="12"/>
        <v>2029–2030</v>
      </c>
      <c r="L112" s="103"/>
      <c r="N112" s="101"/>
      <c r="Q112" s="61"/>
    </row>
    <row r="113" spans="1:17" ht="20.25" customHeight="1" x14ac:dyDescent="0.2">
      <c r="A113" s="176">
        <v>47362</v>
      </c>
      <c r="B113" s="177">
        <f t="shared" si="8"/>
        <v>0</v>
      </c>
      <c r="C113" s="158"/>
      <c r="D113" s="60">
        <f t="shared" si="9"/>
        <v>0</v>
      </c>
      <c r="E113" s="178">
        <f t="shared" si="7"/>
        <v>0</v>
      </c>
      <c r="F113" s="60">
        <f t="shared" si="10"/>
        <v>0</v>
      </c>
      <c r="G113" s="60">
        <f>IF(AND(C113&lt;&gt;"",SUM(G$27:G112)&lt;E$19),$E$19/$E$23,0)</f>
        <v>0</v>
      </c>
      <c r="H113" s="60">
        <f t="shared" si="11"/>
        <v>0</v>
      </c>
      <c r="I113" s="60">
        <f t="shared" si="13"/>
        <v>0</v>
      </c>
      <c r="J113" s="92" t="str">
        <f t="shared" si="12"/>
        <v>2029–2030</v>
      </c>
      <c r="L113" s="103"/>
      <c r="N113" s="101"/>
      <c r="Q113" s="61"/>
    </row>
    <row r="114" spans="1:17" ht="20.25" customHeight="1" x14ac:dyDescent="0.2">
      <c r="A114" s="176">
        <v>47392</v>
      </c>
      <c r="B114" s="177">
        <f t="shared" si="8"/>
        <v>0</v>
      </c>
      <c r="C114" s="158"/>
      <c r="D114" s="60">
        <f t="shared" si="9"/>
        <v>0</v>
      </c>
      <c r="E114" s="178">
        <f t="shared" si="7"/>
        <v>0</v>
      </c>
      <c r="F114" s="60">
        <f t="shared" si="10"/>
        <v>0</v>
      </c>
      <c r="G114" s="60">
        <f>IF(AND(C114&lt;&gt;"",SUM(G$27:G113)&lt;E$19),$E$19/$E$23,0)</f>
        <v>0</v>
      </c>
      <c r="H114" s="60">
        <f t="shared" si="11"/>
        <v>0</v>
      </c>
      <c r="I114" s="60">
        <f t="shared" si="13"/>
        <v>0</v>
      </c>
      <c r="J114" s="92" t="str">
        <f t="shared" si="12"/>
        <v>2029–2030</v>
      </c>
      <c r="L114" s="103"/>
      <c r="N114" s="101"/>
      <c r="Q114" s="61"/>
    </row>
    <row r="115" spans="1:17" ht="20.25" customHeight="1" x14ac:dyDescent="0.2">
      <c r="A115" s="176">
        <v>47423</v>
      </c>
      <c r="B115" s="177">
        <f t="shared" si="8"/>
        <v>0</v>
      </c>
      <c r="C115" s="158"/>
      <c r="D115" s="60">
        <f t="shared" si="9"/>
        <v>0</v>
      </c>
      <c r="E115" s="178">
        <f t="shared" si="7"/>
        <v>0</v>
      </c>
      <c r="F115" s="60">
        <f t="shared" si="10"/>
        <v>0</v>
      </c>
      <c r="G115" s="60">
        <f>IF(AND(C115&lt;&gt;"",SUM(G$27:G114)&lt;E$19),$E$19/$E$23,0)</f>
        <v>0</v>
      </c>
      <c r="H115" s="60">
        <f t="shared" si="11"/>
        <v>0</v>
      </c>
      <c r="I115" s="60">
        <f t="shared" si="13"/>
        <v>0</v>
      </c>
      <c r="J115" s="92" t="str">
        <f t="shared" si="12"/>
        <v>2029–2030</v>
      </c>
      <c r="L115" s="103"/>
      <c r="N115" s="101"/>
      <c r="Q115" s="61"/>
    </row>
    <row r="116" spans="1:17" ht="20.25" customHeight="1" x14ac:dyDescent="0.2">
      <c r="A116" s="176">
        <v>47453</v>
      </c>
      <c r="B116" s="177">
        <f t="shared" si="8"/>
        <v>0</v>
      </c>
      <c r="C116" s="158"/>
      <c r="D116" s="60">
        <f t="shared" si="9"/>
        <v>0</v>
      </c>
      <c r="E116" s="178">
        <f t="shared" si="7"/>
        <v>0</v>
      </c>
      <c r="F116" s="60">
        <f t="shared" si="10"/>
        <v>0</v>
      </c>
      <c r="G116" s="60">
        <f>IF(AND(C116&lt;&gt;"",SUM(G$27:G115)&lt;E$19),$E$19/$E$23,0)</f>
        <v>0</v>
      </c>
      <c r="H116" s="60">
        <f t="shared" si="11"/>
        <v>0</v>
      </c>
      <c r="I116" s="60">
        <f t="shared" si="13"/>
        <v>0</v>
      </c>
      <c r="J116" s="92" t="str">
        <f t="shared" si="12"/>
        <v>2029–2030</v>
      </c>
      <c r="L116" s="103"/>
      <c r="N116" s="101"/>
      <c r="Q116" s="61"/>
    </row>
    <row r="117" spans="1:17" ht="20.25" customHeight="1" x14ac:dyDescent="0.2">
      <c r="A117" s="176">
        <v>47484</v>
      </c>
      <c r="B117" s="177">
        <f t="shared" si="8"/>
        <v>0</v>
      </c>
      <c r="C117" s="158"/>
      <c r="D117" s="60">
        <f t="shared" si="9"/>
        <v>0</v>
      </c>
      <c r="E117" s="178">
        <f t="shared" si="7"/>
        <v>0</v>
      </c>
      <c r="F117" s="60">
        <f t="shared" si="10"/>
        <v>0</v>
      </c>
      <c r="G117" s="60">
        <f>IF(AND(C117&lt;&gt;"",SUM(G$27:G116)&lt;E$19),$E$19/$E$23,0)</f>
        <v>0</v>
      </c>
      <c r="H117" s="60">
        <f t="shared" si="11"/>
        <v>0</v>
      </c>
      <c r="I117" s="60">
        <f t="shared" si="13"/>
        <v>0</v>
      </c>
      <c r="J117" s="92" t="str">
        <f t="shared" si="12"/>
        <v>2029–2030</v>
      </c>
      <c r="L117" s="103"/>
      <c r="N117" s="101"/>
      <c r="Q117" s="61"/>
    </row>
    <row r="118" spans="1:17" ht="20.25" customHeight="1" x14ac:dyDescent="0.2">
      <c r="A118" s="176">
        <v>47515</v>
      </c>
      <c r="B118" s="177">
        <f t="shared" si="8"/>
        <v>0</v>
      </c>
      <c r="C118" s="158"/>
      <c r="D118" s="60">
        <f t="shared" si="9"/>
        <v>0</v>
      </c>
      <c r="E118" s="178">
        <f t="shared" si="7"/>
        <v>0</v>
      </c>
      <c r="F118" s="60">
        <f t="shared" si="10"/>
        <v>0</v>
      </c>
      <c r="G118" s="60">
        <f>IF(AND(C118&lt;&gt;"",SUM(G$27:G117)&lt;E$19),$E$19/$E$23,0)</f>
        <v>0</v>
      </c>
      <c r="H118" s="60">
        <f t="shared" si="11"/>
        <v>0</v>
      </c>
      <c r="I118" s="60">
        <f t="shared" si="13"/>
        <v>0</v>
      </c>
      <c r="J118" s="92" t="str">
        <f t="shared" si="12"/>
        <v>2029–2030</v>
      </c>
      <c r="L118" s="103"/>
      <c r="N118" s="101"/>
      <c r="Q118" s="61"/>
    </row>
    <row r="119" spans="1:17" ht="20.25" customHeight="1" x14ac:dyDescent="0.2">
      <c r="A119" s="176">
        <v>47543</v>
      </c>
      <c r="B119" s="177">
        <f t="shared" si="8"/>
        <v>0</v>
      </c>
      <c r="C119" s="158"/>
      <c r="D119" s="60">
        <f t="shared" si="9"/>
        <v>0</v>
      </c>
      <c r="E119" s="178">
        <f t="shared" si="7"/>
        <v>0</v>
      </c>
      <c r="F119" s="60">
        <f t="shared" si="10"/>
        <v>0</v>
      </c>
      <c r="G119" s="60">
        <f>IF(AND(C119&lt;&gt;"",SUM(G$27:G118)&lt;E$19),$E$19/$E$23,0)</f>
        <v>0</v>
      </c>
      <c r="H119" s="60">
        <f t="shared" si="11"/>
        <v>0</v>
      </c>
      <c r="I119" s="60">
        <f t="shared" si="13"/>
        <v>0</v>
      </c>
      <c r="J119" s="92" t="str">
        <f t="shared" si="12"/>
        <v>2029–2030</v>
      </c>
      <c r="L119" s="103"/>
      <c r="N119" s="101"/>
      <c r="Q119" s="61"/>
    </row>
    <row r="120" spans="1:17" ht="20.25" customHeight="1" x14ac:dyDescent="0.2">
      <c r="A120" s="176">
        <v>47574</v>
      </c>
      <c r="B120" s="177">
        <f t="shared" si="8"/>
        <v>0</v>
      </c>
      <c r="C120" s="158"/>
      <c r="D120" s="60">
        <f t="shared" si="9"/>
        <v>0</v>
      </c>
      <c r="E120" s="178">
        <f t="shared" si="7"/>
        <v>0</v>
      </c>
      <c r="F120" s="60">
        <f t="shared" si="10"/>
        <v>0</v>
      </c>
      <c r="G120" s="60">
        <f>IF(AND(C120&lt;&gt;"",SUM(G$27:G119)&lt;E$19),$E$19/$E$23,0)</f>
        <v>0</v>
      </c>
      <c r="H120" s="60">
        <f t="shared" si="11"/>
        <v>0</v>
      </c>
      <c r="I120" s="60">
        <f t="shared" si="13"/>
        <v>0</v>
      </c>
      <c r="J120" s="92" t="str">
        <f t="shared" si="12"/>
        <v>2029–2030</v>
      </c>
      <c r="L120" s="103"/>
      <c r="N120" s="101"/>
      <c r="Q120" s="61"/>
    </row>
    <row r="121" spans="1:17" ht="20.25" customHeight="1" x14ac:dyDescent="0.2">
      <c r="A121" s="176">
        <v>47604</v>
      </c>
      <c r="B121" s="177">
        <f t="shared" si="8"/>
        <v>0</v>
      </c>
      <c r="C121" s="158"/>
      <c r="D121" s="60">
        <f t="shared" si="9"/>
        <v>0</v>
      </c>
      <c r="E121" s="178">
        <f t="shared" si="7"/>
        <v>0</v>
      </c>
      <c r="F121" s="60">
        <f t="shared" si="10"/>
        <v>0</v>
      </c>
      <c r="G121" s="60">
        <f>IF(AND(C121&lt;&gt;"",SUM(G$27:G120)&lt;E$19),$E$19/$E$23,0)</f>
        <v>0</v>
      </c>
      <c r="H121" s="60">
        <f t="shared" si="11"/>
        <v>0</v>
      </c>
      <c r="I121" s="60">
        <f t="shared" si="13"/>
        <v>0</v>
      </c>
      <c r="J121" s="92" t="str">
        <f t="shared" si="12"/>
        <v>2029–2030</v>
      </c>
      <c r="L121" s="103"/>
      <c r="N121" s="101"/>
      <c r="Q121" s="61"/>
    </row>
    <row r="122" spans="1:17" ht="20.25" customHeight="1" x14ac:dyDescent="0.2">
      <c r="A122" s="176">
        <v>47635</v>
      </c>
      <c r="B122" s="177">
        <f t="shared" si="8"/>
        <v>0</v>
      </c>
      <c r="C122" s="158"/>
      <c r="D122" s="60">
        <f t="shared" si="9"/>
        <v>0</v>
      </c>
      <c r="E122" s="178">
        <f t="shared" si="7"/>
        <v>0</v>
      </c>
      <c r="F122" s="60">
        <f t="shared" si="10"/>
        <v>0</v>
      </c>
      <c r="G122" s="60">
        <f>IF(AND(C122&lt;&gt;"",SUM(G$27:G121)&lt;E$19),$E$19/$E$23,0)</f>
        <v>0</v>
      </c>
      <c r="H122" s="60">
        <f t="shared" si="11"/>
        <v>0</v>
      </c>
      <c r="I122" s="60">
        <f t="shared" si="13"/>
        <v>0</v>
      </c>
      <c r="J122" s="92" t="str">
        <f t="shared" si="12"/>
        <v>2029–2030</v>
      </c>
      <c r="L122" s="103"/>
      <c r="N122" s="101"/>
      <c r="Q122" s="61"/>
    </row>
    <row r="123" spans="1:17" ht="20.25" customHeight="1" x14ac:dyDescent="0.2">
      <c r="A123" s="176">
        <v>47665</v>
      </c>
      <c r="B123" s="177">
        <f t="shared" si="8"/>
        <v>0</v>
      </c>
      <c r="C123" s="158"/>
      <c r="D123" s="60">
        <f t="shared" si="9"/>
        <v>0</v>
      </c>
      <c r="E123" s="178">
        <f t="shared" si="7"/>
        <v>0</v>
      </c>
      <c r="F123" s="60">
        <f t="shared" si="10"/>
        <v>0</v>
      </c>
      <c r="G123" s="60">
        <f>IF(AND(C123&lt;&gt;"",SUM(G$27:G122)&lt;E$19),$E$19/$E$23,0)</f>
        <v>0</v>
      </c>
      <c r="H123" s="60">
        <f t="shared" si="11"/>
        <v>0</v>
      </c>
      <c r="I123" s="60">
        <f t="shared" si="13"/>
        <v>0</v>
      </c>
      <c r="J123" s="92" t="str">
        <f t="shared" si="12"/>
        <v>2030–2031</v>
      </c>
      <c r="L123" s="103"/>
      <c r="N123" s="101"/>
      <c r="Q123" s="61"/>
    </row>
    <row r="124" spans="1:17" ht="20.25" customHeight="1" x14ac:dyDescent="0.2">
      <c r="A124" s="176">
        <v>47696</v>
      </c>
      <c r="B124" s="177">
        <f t="shared" si="8"/>
        <v>0</v>
      </c>
      <c r="C124" s="158"/>
      <c r="D124" s="60">
        <f t="shared" si="9"/>
        <v>0</v>
      </c>
      <c r="E124" s="178">
        <f t="shared" si="7"/>
        <v>0</v>
      </c>
      <c r="F124" s="60">
        <f t="shared" si="10"/>
        <v>0</v>
      </c>
      <c r="G124" s="60">
        <f>IF(AND(C124&lt;&gt;"",SUM(G$27:G123)&lt;E$19),$E$19/$E$23,0)</f>
        <v>0</v>
      </c>
      <c r="H124" s="60">
        <f t="shared" si="11"/>
        <v>0</v>
      </c>
      <c r="I124" s="60">
        <f t="shared" si="13"/>
        <v>0</v>
      </c>
      <c r="J124" s="92" t="str">
        <f t="shared" si="12"/>
        <v>2030–2031</v>
      </c>
      <c r="L124" s="103"/>
      <c r="N124" s="101"/>
      <c r="Q124" s="61"/>
    </row>
    <row r="125" spans="1:17" ht="20.25" customHeight="1" x14ac:dyDescent="0.2">
      <c r="A125" s="176">
        <v>47727</v>
      </c>
      <c r="B125" s="177">
        <f t="shared" si="8"/>
        <v>0</v>
      </c>
      <c r="C125" s="158"/>
      <c r="D125" s="60">
        <f t="shared" si="9"/>
        <v>0</v>
      </c>
      <c r="E125" s="178">
        <f t="shared" si="7"/>
        <v>0</v>
      </c>
      <c r="F125" s="60">
        <f t="shared" si="10"/>
        <v>0</v>
      </c>
      <c r="G125" s="60">
        <f>IF(AND(C125&lt;&gt;"",SUM(G$27:G124)&lt;E$19),$E$19/$E$23,0)</f>
        <v>0</v>
      </c>
      <c r="H125" s="60">
        <f t="shared" si="11"/>
        <v>0</v>
      </c>
      <c r="I125" s="60">
        <f t="shared" si="13"/>
        <v>0</v>
      </c>
      <c r="J125" s="92" t="str">
        <f t="shared" si="12"/>
        <v>2030–2031</v>
      </c>
      <c r="L125" s="103"/>
      <c r="N125" s="101"/>
      <c r="Q125" s="61"/>
    </row>
    <row r="126" spans="1:17" ht="20.25" customHeight="1" x14ac:dyDescent="0.2">
      <c r="A126" s="176">
        <v>47757</v>
      </c>
      <c r="B126" s="177">
        <f t="shared" si="8"/>
        <v>0</v>
      </c>
      <c r="C126" s="158"/>
      <c r="D126" s="60">
        <f t="shared" si="9"/>
        <v>0</v>
      </c>
      <c r="E126" s="178">
        <f t="shared" si="7"/>
        <v>0</v>
      </c>
      <c r="F126" s="60">
        <f t="shared" si="10"/>
        <v>0</v>
      </c>
      <c r="G126" s="60">
        <f>IF(AND(C126&lt;&gt;"",SUM(G$27:G125)&lt;E$19),$E$19/$E$23,0)</f>
        <v>0</v>
      </c>
      <c r="H126" s="60">
        <f t="shared" si="11"/>
        <v>0</v>
      </c>
      <c r="I126" s="60">
        <f t="shared" si="13"/>
        <v>0</v>
      </c>
      <c r="J126" s="92" t="str">
        <f t="shared" si="12"/>
        <v>2030–2031</v>
      </c>
      <c r="L126" s="103"/>
      <c r="N126" s="101"/>
      <c r="Q126" s="61"/>
    </row>
    <row r="127" spans="1:17" ht="20.25" customHeight="1" x14ac:dyDescent="0.2">
      <c r="A127" s="176">
        <v>47788</v>
      </c>
      <c r="B127" s="177">
        <f t="shared" si="8"/>
        <v>0</v>
      </c>
      <c r="C127" s="158"/>
      <c r="D127" s="60">
        <f t="shared" si="9"/>
        <v>0</v>
      </c>
      <c r="E127" s="178">
        <f t="shared" si="7"/>
        <v>0</v>
      </c>
      <c r="F127" s="60">
        <f t="shared" si="10"/>
        <v>0</v>
      </c>
      <c r="G127" s="60">
        <f>IF(AND(C127&lt;&gt;"",SUM(G$27:G126)&lt;E$19),$E$19/$E$23,0)</f>
        <v>0</v>
      </c>
      <c r="H127" s="60">
        <f t="shared" si="11"/>
        <v>0</v>
      </c>
      <c r="I127" s="60">
        <f t="shared" si="13"/>
        <v>0</v>
      </c>
      <c r="J127" s="92" t="str">
        <f t="shared" si="12"/>
        <v>2030–2031</v>
      </c>
      <c r="L127" s="103"/>
      <c r="N127" s="101"/>
      <c r="Q127" s="61"/>
    </row>
    <row r="128" spans="1:17" ht="20.25" customHeight="1" x14ac:dyDescent="0.2">
      <c r="A128" s="176">
        <v>47818</v>
      </c>
      <c r="B128" s="177">
        <f t="shared" si="8"/>
        <v>0</v>
      </c>
      <c r="C128" s="158"/>
      <c r="D128" s="60">
        <f t="shared" si="9"/>
        <v>0</v>
      </c>
      <c r="E128" s="178">
        <f t="shared" si="7"/>
        <v>0</v>
      </c>
      <c r="F128" s="60">
        <f t="shared" si="10"/>
        <v>0</v>
      </c>
      <c r="G128" s="60">
        <f>IF(AND(C128&lt;&gt;"",SUM(G$27:G127)&lt;E$19),$E$19/$E$23,0)</f>
        <v>0</v>
      </c>
      <c r="H128" s="60">
        <f t="shared" si="11"/>
        <v>0</v>
      </c>
      <c r="I128" s="60">
        <f t="shared" si="13"/>
        <v>0</v>
      </c>
      <c r="J128" s="92" t="str">
        <f t="shared" si="12"/>
        <v>2030–2031</v>
      </c>
      <c r="L128" s="103"/>
      <c r="N128" s="101"/>
      <c r="Q128" s="61"/>
    </row>
    <row r="129" spans="1:17" ht="20.25" customHeight="1" x14ac:dyDescent="0.2">
      <c r="A129" s="176">
        <v>47849</v>
      </c>
      <c r="B129" s="177">
        <f t="shared" si="8"/>
        <v>0</v>
      </c>
      <c r="C129" s="158"/>
      <c r="D129" s="60">
        <f t="shared" si="9"/>
        <v>0</v>
      </c>
      <c r="E129" s="178">
        <f t="shared" si="7"/>
        <v>0</v>
      </c>
      <c r="F129" s="60">
        <f t="shared" si="10"/>
        <v>0</v>
      </c>
      <c r="G129" s="60">
        <f>IF(AND(C129&lt;&gt;"",SUM(G$27:G128)&lt;E$19),$E$19/$E$23,0)</f>
        <v>0</v>
      </c>
      <c r="H129" s="60">
        <f t="shared" si="11"/>
        <v>0</v>
      </c>
      <c r="I129" s="60">
        <f t="shared" si="13"/>
        <v>0</v>
      </c>
      <c r="J129" s="92" t="str">
        <f t="shared" si="12"/>
        <v>2030–2031</v>
      </c>
      <c r="L129" s="103"/>
      <c r="N129" s="101"/>
      <c r="Q129" s="61"/>
    </row>
    <row r="130" spans="1:17" ht="20.25" customHeight="1" x14ac:dyDescent="0.2">
      <c r="A130" s="176">
        <v>47880</v>
      </c>
      <c r="B130" s="177">
        <f t="shared" si="8"/>
        <v>0</v>
      </c>
      <c r="C130" s="158"/>
      <c r="D130" s="60">
        <f t="shared" si="9"/>
        <v>0</v>
      </c>
      <c r="E130" s="178">
        <f t="shared" si="7"/>
        <v>0</v>
      </c>
      <c r="F130" s="60">
        <f t="shared" si="10"/>
        <v>0</v>
      </c>
      <c r="G130" s="60">
        <f>IF(AND(C130&lt;&gt;"",SUM(G$27:G129)&lt;E$19),$E$19/$E$23,0)</f>
        <v>0</v>
      </c>
      <c r="H130" s="60">
        <f t="shared" si="11"/>
        <v>0</v>
      </c>
      <c r="I130" s="60">
        <f t="shared" si="13"/>
        <v>0</v>
      </c>
      <c r="J130" s="92" t="str">
        <f t="shared" si="12"/>
        <v>2030–2031</v>
      </c>
      <c r="L130" s="103"/>
      <c r="N130" s="101"/>
      <c r="Q130" s="61"/>
    </row>
    <row r="131" spans="1:17" ht="20.25" customHeight="1" x14ac:dyDescent="0.2">
      <c r="A131" s="176">
        <v>47908</v>
      </c>
      <c r="B131" s="177">
        <f t="shared" si="8"/>
        <v>0</v>
      </c>
      <c r="C131" s="158"/>
      <c r="D131" s="60">
        <f t="shared" si="9"/>
        <v>0</v>
      </c>
      <c r="E131" s="178">
        <f t="shared" si="7"/>
        <v>0</v>
      </c>
      <c r="F131" s="60">
        <f t="shared" si="10"/>
        <v>0</v>
      </c>
      <c r="G131" s="60">
        <f>IF(AND(C131&lt;&gt;"",SUM(G$27:G130)&lt;E$19),$E$19/$E$23,0)</f>
        <v>0</v>
      </c>
      <c r="H131" s="60">
        <f t="shared" si="11"/>
        <v>0</v>
      </c>
      <c r="I131" s="60">
        <f t="shared" si="13"/>
        <v>0</v>
      </c>
      <c r="J131" s="92" t="str">
        <f t="shared" si="12"/>
        <v>2030–2031</v>
      </c>
      <c r="L131" s="103"/>
      <c r="N131" s="101"/>
      <c r="Q131" s="61"/>
    </row>
    <row r="132" spans="1:17" ht="20.25" customHeight="1" x14ac:dyDescent="0.2">
      <c r="A132" s="176">
        <v>47939</v>
      </c>
      <c r="B132" s="177">
        <f t="shared" si="8"/>
        <v>0</v>
      </c>
      <c r="C132" s="158"/>
      <c r="D132" s="60">
        <f t="shared" si="9"/>
        <v>0</v>
      </c>
      <c r="E132" s="178">
        <f t="shared" si="7"/>
        <v>0</v>
      </c>
      <c r="F132" s="60">
        <f t="shared" si="10"/>
        <v>0</v>
      </c>
      <c r="G132" s="60">
        <f>IF(AND(C132&lt;&gt;"",SUM(G$27:G131)&lt;E$19),$E$19/$E$23,0)</f>
        <v>0</v>
      </c>
      <c r="H132" s="60">
        <f t="shared" si="11"/>
        <v>0</v>
      </c>
      <c r="I132" s="60">
        <f t="shared" si="13"/>
        <v>0</v>
      </c>
      <c r="J132" s="92" t="str">
        <f t="shared" si="12"/>
        <v>2030–2031</v>
      </c>
      <c r="L132" s="103"/>
      <c r="N132" s="101"/>
      <c r="Q132" s="61"/>
    </row>
    <row r="133" spans="1:17" ht="20.25" customHeight="1" x14ac:dyDescent="0.2">
      <c r="A133" s="176">
        <v>47969</v>
      </c>
      <c r="B133" s="177">
        <f t="shared" si="8"/>
        <v>0</v>
      </c>
      <c r="C133" s="158"/>
      <c r="D133" s="60">
        <f t="shared" si="9"/>
        <v>0</v>
      </c>
      <c r="E133" s="178">
        <f t="shared" si="7"/>
        <v>0</v>
      </c>
      <c r="F133" s="60">
        <f t="shared" si="10"/>
        <v>0</v>
      </c>
      <c r="G133" s="60">
        <f>IF(AND(C133&lt;&gt;"",SUM(G$27:G132)&lt;E$19),$E$19/$E$23,0)</f>
        <v>0</v>
      </c>
      <c r="H133" s="60">
        <f t="shared" si="11"/>
        <v>0</v>
      </c>
      <c r="I133" s="60">
        <f t="shared" si="13"/>
        <v>0</v>
      </c>
      <c r="J133" s="92" t="str">
        <f t="shared" si="12"/>
        <v>2030–2031</v>
      </c>
      <c r="L133" s="103"/>
      <c r="N133" s="101"/>
      <c r="Q133" s="61"/>
    </row>
    <row r="134" spans="1:17" ht="20.25" customHeight="1" x14ac:dyDescent="0.2">
      <c r="A134" s="176">
        <v>48000</v>
      </c>
      <c r="B134" s="177">
        <f t="shared" si="8"/>
        <v>0</v>
      </c>
      <c r="C134" s="158"/>
      <c r="D134" s="60">
        <f t="shared" si="9"/>
        <v>0</v>
      </c>
      <c r="E134" s="178">
        <f t="shared" si="7"/>
        <v>0</v>
      </c>
      <c r="F134" s="60">
        <f t="shared" si="10"/>
        <v>0</v>
      </c>
      <c r="G134" s="60">
        <f>IF(AND(C134&lt;&gt;"",SUM(G$27:G133)&lt;E$19),$E$19/$E$23,0)</f>
        <v>0</v>
      </c>
      <c r="H134" s="60">
        <f t="shared" si="11"/>
        <v>0</v>
      </c>
      <c r="I134" s="60">
        <f t="shared" si="13"/>
        <v>0</v>
      </c>
      <c r="J134" s="92" t="str">
        <f t="shared" si="12"/>
        <v>2030–2031</v>
      </c>
      <c r="L134" s="103"/>
      <c r="N134" s="101"/>
      <c r="Q134" s="61"/>
    </row>
    <row r="135" spans="1:17" ht="20.25" customHeight="1" x14ac:dyDescent="0.2">
      <c r="A135" s="176">
        <v>48030</v>
      </c>
      <c r="B135" s="177">
        <f t="shared" si="8"/>
        <v>0</v>
      </c>
      <c r="C135" s="158"/>
      <c r="D135" s="60">
        <f t="shared" si="9"/>
        <v>0</v>
      </c>
      <c r="E135" s="178">
        <f t="shared" si="7"/>
        <v>0</v>
      </c>
      <c r="F135" s="60">
        <f t="shared" si="10"/>
        <v>0</v>
      </c>
      <c r="G135" s="60">
        <f>IF(AND(C135&lt;&gt;"",SUM(G$27:G134)&lt;E$19),$E$19/$E$23,0)</f>
        <v>0</v>
      </c>
      <c r="H135" s="60">
        <f t="shared" si="11"/>
        <v>0</v>
      </c>
      <c r="I135" s="60">
        <f t="shared" si="13"/>
        <v>0</v>
      </c>
      <c r="J135" s="92" t="str">
        <f t="shared" si="12"/>
        <v>2031–2032</v>
      </c>
      <c r="L135" s="103"/>
      <c r="N135" s="101"/>
      <c r="Q135" s="61"/>
    </row>
    <row r="136" spans="1:17" ht="20.25" customHeight="1" x14ac:dyDescent="0.2">
      <c r="A136" s="176">
        <v>48061</v>
      </c>
      <c r="B136" s="177">
        <f t="shared" si="8"/>
        <v>0</v>
      </c>
      <c r="C136" s="158"/>
      <c r="D136" s="60">
        <f t="shared" si="9"/>
        <v>0</v>
      </c>
      <c r="E136" s="178">
        <f t="shared" si="7"/>
        <v>0</v>
      </c>
      <c r="F136" s="60">
        <f t="shared" si="10"/>
        <v>0</v>
      </c>
      <c r="G136" s="60">
        <f>IF(AND(C136&lt;&gt;"",SUM(G$27:G135)&lt;E$19),$E$19/$E$23,0)</f>
        <v>0</v>
      </c>
      <c r="H136" s="60">
        <f t="shared" si="11"/>
        <v>0</v>
      </c>
      <c r="I136" s="60">
        <f t="shared" si="13"/>
        <v>0</v>
      </c>
      <c r="J136" s="92" t="str">
        <f t="shared" si="12"/>
        <v>2031–2032</v>
      </c>
      <c r="L136" s="103"/>
      <c r="N136" s="101"/>
      <c r="Q136" s="61"/>
    </row>
    <row r="137" spans="1:17" ht="20.25" customHeight="1" x14ac:dyDescent="0.2">
      <c r="A137" s="176">
        <v>48092</v>
      </c>
      <c r="B137" s="177">
        <f t="shared" si="8"/>
        <v>0</v>
      </c>
      <c r="C137" s="158"/>
      <c r="D137" s="60">
        <f t="shared" si="9"/>
        <v>0</v>
      </c>
      <c r="E137" s="178">
        <f t="shared" si="7"/>
        <v>0</v>
      </c>
      <c r="F137" s="60">
        <f t="shared" si="10"/>
        <v>0</v>
      </c>
      <c r="G137" s="60">
        <f>IF(AND(C137&lt;&gt;"",SUM(G$27:G136)&lt;E$19),$E$19/$E$23,0)</f>
        <v>0</v>
      </c>
      <c r="H137" s="60">
        <f t="shared" si="11"/>
        <v>0</v>
      </c>
      <c r="I137" s="60">
        <f t="shared" si="13"/>
        <v>0</v>
      </c>
      <c r="J137" s="92" t="str">
        <f t="shared" si="12"/>
        <v>2031–2032</v>
      </c>
      <c r="L137" s="103"/>
      <c r="N137" s="101"/>
      <c r="Q137" s="61"/>
    </row>
    <row r="138" spans="1:17" ht="20.25" customHeight="1" x14ac:dyDescent="0.2">
      <c r="A138" s="176">
        <v>48122</v>
      </c>
      <c r="B138" s="177">
        <f t="shared" si="8"/>
        <v>0</v>
      </c>
      <c r="C138" s="158"/>
      <c r="D138" s="60">
        <f t="shared" si="9"/>
        <v>0</v>
      </c>
      <c r="E138" s="178">
        <f t="shared" si="7"/>
        <v>0</v>
      </c>
      <c r="F138" s="60">
        <f t="shared" si="10"/>
        <v>0</v>
      </c>
      <c r="G138" s="60">
        <f>IF(AND(C138&lt;&gt;"",SUM(G$27:G137)&lt;E$19),$E$19/$E$23,0)</f>
        <v>0</v>
      </c>
      <c r="H138" s="60">
        <f t="shared" si="11"/>
        <v>0</v>
      </c>
      <c r="I138" s="60">
        <f t="shared" si="13"/>
        <v>0</v>
      </c>
      <c r="J138" s="92" t="str">
        <f t="shared" si="12"/>
        <v>2031–2032</v>
      </c>
      <c r="L138" s="103"/>
      <c r="N138" s="101"/>
      <c r="Q138" s="61"/>
    </row>
    <row r="139" spans="1:17" ht="20.25" customHeight="1" x14ac:dyDescent="0.2">
      <c r="A139" s="176">
        <v>48153</v>
      </c>
      <c r="B139" s="177">
        <f t="shared" si="8"/>
        <v>0</v>
      </c>
      <c r="C139" s="158"/>
      <c r="D139" s="60">
        <f t="shared" si="9"/>
        <v>0</v>
      </c>
      <c r="E139" s="178">
        <f t="shared" si="7"/>
        <v>0</v>
      </c>
      <c r="F139" s="60">
        <f t="shared" si="10"/>
        <v>0</v>
      </c>
      <c r="G139" s="60">
        <f>IF(AND(C139&lt;&gt;"",SUM(G$27:G138)&lt;E$19),$E$19/$E$23,0)</f>
        <v>0</v>
      </c>
      <c r="H139" s="60">
        <f t="shared" si="11"/>
        <v>0</v>
      </c>
      <c r="I139" s="60">
        <f t="shared" si="13"/>
        <v>0</v>
      </c>
      <c r="J139" s="92" t="str">
        <f t="shared" si="12"/>
        <v>2031–2032</v>
      </c>
      <c r="L139" s="103"/>
      <c r="N139" s="101"/>
      <c r="Q139" s="61"/>
    </row>
    <row r="140" spans="1:17" ht="20.25" customHeight="1" x14ac:dyDescent="0.2">
      <c r="A140" s="176">
        <v>48183</v>
      </c>
      <c r="B140" s="177">
        <f t="shared" si="8"/>
        <v>0</v>
      </c>
      <c r="C140" s="158"/>
      <c r="D140" s="60">
        <f t="shared" si="9"/>
        <v>0</v>
      </c>
      <c r="E140" s="178">
        <f t="shared" si="7"/>
        <v>0</v>
      </c>
      <c r="F140" s="60">
        <f t="shared" si="10"/>
        <v>0</v>
      </c>
      <c r="G140" s="60">
        <f>IF(AND(C140&lt;&gt;"",SUM(G$27:G139)&lt;E$19),$E$19/$E$23,0)</f>
        <v>0</v>
      </c>
      <c r="H140" s="60">
        <f t="shared" si="11"/>
        <v>0</v>
      </c>
      <c r="I140" s="60">
        <f t="shared" si="13"/>
        <v>0</v>
      </c>
      <c r="J140" s="92" t="str">
        <f t="shared" si="12"/>
        <v>2031–2032</v>
      </c>
      <c r="L140" s="103"/>
      <c r="N140" s="101"/>
      <c r="Q140" s="61"/>
    </row>
    <row r="141" spans="1:17" ht="20.25" customHeight="1" x14ac:dyDescent="0.2">
      <c r="A141" s="176">
        <v>48214</v>
      </c>
      <c r="B141" s="177">
        <f t="shared" si="8"/>
        <v>0</v>
      </c>
      <c r="C141" s="158"/>
      <c r="D141" s="60">
        <f t="shared" si="9"/>
        <v>0</v>
      </c>
      <c r="E141" s="178">
        <f t="shared" si="7"/>
        <v>0</v>
      </c>
      <c r="F141" s="60">
        <f t="shared" si="10"/>
        <v>0</v>
      </c>
      <c r="G141" s="60">
        <f>IF(AND(C141&lt;&gt;"",SUM(G$27:G140)&lt;E$19),$E$19/$E$23,0)</f>
        <v>0</v>
      </c>
      <c r="H141" s="60">
        <f t="shared" si="11"/>
        <v>0</v>
      </c>
      <c r="I141" s="60">
        <f t="shared" si="13"/>
        <v>0</v>
      </c>
      <c r="J141" s="92" t="str">
        <f t="shared" si="12"/>
        <v>2031–2032</v>
      </c>
      <c r="L141" s="103"/>
      <c r="N141" s="101"/>
      <c r="Q141" s="61"/>
    </row>
    <row r="142" spans="1:17" ht="20.25" customHeight="1" x14ac:dyDescent="0.2">
      <c r="A142" s="176">
        <v>48245</v>
      </c>
      <c r="B142" s="177">
        <f t="shared" si="8"/>
        <v>0</v>
      </c>
      <c r="C142" s="158"/>
      <c r="D142" s="60">
        <f t="shared" si="9"/>
        <v>0</v>
      </c>
      <c r="E142" s="178">
        <f t="shared" si="7"/>
        <v>0</v>
      </c>
      <c r="F142" s="60">
        <f t="shared" si="10"/>
        <v>0</v>
      </c>
      <c r="G142" s="60">
        <f>IF(AND(C142&lt;&gt;"",SUM(G$27:G141)&lt;E$19),$E$19/$E$23,0)</f>
        <v>0</v>
      </c>
      <c r="H142" s="60">
        <f t="shared" si="11"/>
        <v>0</v>
      </c>
      <c r="I142" s="60">
        <f t="shared" si="13"/>
        <v>0</v>
      </c>
      <c r="J142" s="92" t="str">
        <f t="shared" si="12"/>
        <v>2031–2032</v>
      </c>
      <c r="L142" s="103"/>
      <c r="N142" s="101"/>
      <c r="Q142" s="61"/>
    </row>
    <row r="143" spans="1:17" ht="20.25" customHeight="1" x14ac:dyDescent="0.2">
      <c r="A143" s="176">
        <v>48274</v>
      </c>
      <c r="B143" s="177">
        <f t="shared" si="8"/>
        <v>0</v>
      </c>
      <c r="C143" s="158"/>
      <c r="D143" s="60">
        <f t="shared" si="9"/>
        <v>0</v>
      </c>
      <c r="E143" s="178">
        <f t="shared" si="7"/>
        <v>0</v>
      </c>
      <c r="F143" s="60">
        <f t="shared" si="10"/>
        <v>0</v>
      </c>
      <c r="G143" s="60">
        <f>IF(AND(C143&lt;&gt;"",SUM(G$27:G142)&lt;E$19),$E$19/$E$23,0)</f>
        <v>0</v>
      </c>
      <c r="H143" s="60">
        <f t="shared" si="11"/>
        <v>0</v>
      </c>
      <c r="I143" s="60">
        <f t="shared" si="13"/>
        <v>0</v>
      </c>
      <c r="J143" s="92" t="str">
        <f t="shared" si="12"/>
        <v>2031–2032</v>
      </c>
      <c r="L143" s="103"/>
      <c r="N143" s="101"/>
      <c r="Q143" s="61"/>
    </row>
    <row r="144" spans="1:17" ht="20.25" customHeight="1" x14ac:dyDescent="0.2">
      <c r="A144" s="176">
        <v>48305</v>
      </c>
      <c r="B144" s="177">
        <f t="shared" si="8"/>
        <v>0</v>
      </c>
      <c r="C144" s="158"/>
      <c r="D144" s="60">
        <f t="shared" si="9"/>
        <v>0</v>
      </c>
      <c r="E144" s="178">
        <f t="shared" si="7"/>
        <v>0</v>
      </c>
      <c r="F144" s="60">
        <f t="shared" si="10"/>
        <v>0</v>
      </c>
      <c r="G144" s="60">
        <f>IF(AND(C144&lt;&gt;"",SUM(G$27:G143)&lt;E$19),$E$19/$E$23,0)</f>
        <v>0</v>
      </c>
      <c r="H144" s="60">
        <f t="shared" si="11"/>
        <v>0</v>
      </c>
      <c r="I144" s="60">
        <f t="shared" si="13"/>
        <v>0</v>
      </c>
      <c r="J144" s="92" t="str">
        <f t="shared" si="12"/>
        <v>2031–2032</v>
      </c>
      <c r="L144" s="103"/>
      <c r="N144" s="101"/>
      <c r="Q144" s="61"/>
    </row>
    <row r="145" spans="1:17" ht="20.25" customHeight="1" x14ac:dyDescent="0.2">
      <c r="A145" s="176">
        <v>48335</v>
      </c>
      <c r="B145" s="177">
        <f t="shared" si="8"/>
        <v>0</v>
      </c>
      <c r="C145" s="158"/>
      <c r="D145" s="60">
        <f t="shared" si="9"/>
        <v>0</v>
      </c>
      <c r="E145" s="178">
        <f t="shared" si="7"/>
        <v>0</v>
      </c>
      <c r="F145" s="60">
        <f t="shared" si="10"/>
        <v>0</v>
      </c>
      <c r="G145" s="60">
        <f>IF(AND(C145&lt;&gt;"",SUM(G$27:G144)&lt;E$19),$E$19/$E$23,0)</f>
        <v>0</v>
      </c>
      <c r="H145" s="60">
        <f t="shared" si="11"/>
        <v>0</v>
      </c>
      <c r="I145" s="60">
        <f t="shared" si="13"/>
        <v>0</v>
      </c>
      <c r="J145" s="92" t="str">
        <f t="shared" si="12"/>
        <v>2031–2032</v>
      </c>
      <c r="L145" s="103"/>
      <c r="N145" s="101"/>
      <c r="Q145" s="61"/>
    </row>
    <row r="146" spans="1:17" ht="20.25" customHeight="1" x14ac:dyDescent="0.2">
      <c r="A146" s="176">
        <v>48366</v>
      </c>
      <c r="B146" s="177">
        <f t="shared" si="8"/>
        <v>0</v>
      </c>
      <c r="C146" s="158"/>
      <c r="D146" s="60">
        <f t="shared" si="9"/>
        <v>0</v>
      </c>
      <c r="E146" s="178">
        <f t="shared" si="7"/>
        <v>0</v>
      </c>
      <c r="F146" s="60">
        <f t="shared" si="10"/>
        <v>0</v>
      </c>
      <c r="G146" s="60">
        <f>IF(AND(C146&lt;&gt;"",SUM(G$27:G145)&lt;E$19),$E$19/$E$23,0)</f>
        <v>0</v>
      </c>
      <c r="H146" s="60">
        <f t="shared" si="11"/>
        <v>0</v>
      </c>
      <c r="I146" s="60">
        <f t="shared" si="13"/>
        <v>0</v>
      </c>
      <c r="J146" s="92" t="str">
        <f t="shared" si="12"/>
        <v>2031–2032</v>
      </c>
      <c r="L146" s="103"/>
      <c r="N146" s="101"/>
      <c r="Q146" s="61"/>
    </row>
    <row r="147" spans="1:17" ht="20.25" customHeight="1" x14ac:dyDescent="0.2">
      <c r="A147" s="176">
        <v>48396</v>
      </c>
      <c r="B147" s="177">
        <f t="shared" si="8"/>
        <v>0</v>
      </c>
      <c r="C147" s="158"/>
      <c r="D147" s="60">
        <f t="shared" si="9"/>
        <v>0</v>
      </c>
      <c r="E147" s="178">
        <f t="shared" si="7"/>
        <v>0</v>
      </c>
      <c r="F147" s="60">
        <f t="shared" si="10"/>
        <v>0</v>
      </c>
      <c r="G147" s="60">
        <f>IF(AND(C147&lt;&gt;"",SUM(G$27:G146)&lt;E$19),$E$19/$E$23,0)</f>
        <v>0</v>
      </c>
      <c r="H147" s="60">
        <f t="shared" si="11"/>
        <v>0</v>
      </c>
      <c r="I147" s="60">
        <f t="shared" si="13"/>
        <v>0</v>
      </c>
      <c r="J147" s="92" t="str">
        <f t="shared" si="12"/>
        <v>2032–2033</v>
      </c>
      <c r="L147" s="103"/>
      <c r="N147" s="101"/>
      <c r="Q147" s="61"/>
    </row>
    <row r="148" spans="1:17" ht="20.25" customHeight="1" x14ac:dyDescent="0.2">
      <c r="A148" s="176">
        <v>48427</v>
      </c>
      <c r="B148" s="177">
        <f t="shared" si="8"/>
        <v>0</v>
      </c>
      <c r="C148" s="158"/>
      <c r="D148" s="60">
        <f t="shared" si="9"/>
        <v>0</v>
      </c>
      <c r="E148" s="178">
        <f t="shared" si="7"/>
        <v>0</v>
      </c>
      <c r="F148" s="60">
        <f t="shared" si="10"/>
        <v>0</v>
      </c>
      <c r="G148" s="60">
        <f>IF(AND(C148&lt;&gt;"",SUM(G$27:G147)&lt;E$19),$E$19/$E$23,0)</f>
        <v>0</v>
      </c>
      <c r="H148" s="60">
        <f t="shared" si="11"/>
        <v>0</v>
      </c>
      <c r="I148" s="60">
        <f t="shared" si="13"/>
        <v>0</v>
      </c>
      <c r="J148" s="92" t="str">
        <f t="shared" si="12"/>
        <v>2032–2033</v>
      </c>
      <c r="L148" s="103"/>
      <c r="N148" s="101"/>
      <c r="Q148" s="61"/>
    </row>
    <row r="149" spans="1:17" ht="20.25" customHeight="1" x14ac:dyDescent="0.2">
      <c r="A149" s="176">
        <v>48458</v>
      </c>
      <c r="B149" s="177">
        <f t="shared" si="8"/>
        <v>0</v>
      </c>
      <c r="C149" s="158"/>
      <c r="D149" s="60">
        <f t="shared" si="9"/>
        <v>0</v>
      </c>
      <c r="E149" s="178">
        <f t="shared" si="7"/>
        <v>0</v>
      </c>
      <c r="F149" s="60">
        <f t="shared" si="10"/>
        <v>0</v>
      </c>
      <c r="G149" s="60">
        <f>IF(AND(C149&lt;&gt;"",SUM(G$27:G148)&lt;E$19),$E$19/$E$23,0)</f>
        <v>0</v>
      </c>
      <c r="H149" s="60">
        <f t="shared" si="11"/>
        <v>0</v>
      </c>
      <c r="I149" s="60">
        <f t="shared" si="13"/>
        <v>0</v>
      </c>
      <c r="J149" s="92" t="str">
        <f t="shared" si="12"/>
        <v>2032–2033</v>
      </c>
      <c r="L149" s="103"/>
      <c r="N149" s="101"/>
      <c r="Q149" s="61"/>
    </row>
    <row r="150" spans="1:17" ht="20.25" customHeight="1" x14ac:dyDescent="0.2">
      <c r="A150" s="176">
        <v>48488</v>
      </c>
      <c r="B150" s="177">
        <f t="shared" si="8"/>
        <v>0</v>
      </c>
      <c r="C150" s="158"/>
      <c r="D150" s="60">
        <f t="shared" si="9"/>
        <v>0</v>
      </c>
      <c r="E150" s="178">
        <f t="shared" si="7"/>
        <v>0</v>
      </c>
      <c r="F150" s="60">
        <f t="shared" si="10"/>
        <v>0</v>
      </c>
      <c r="G150" s="60">
        <f>IF(AND(C150&lt;&gt;"",SUM(G$27:G149)&lt;E$19),$E$19/$E$23,0)</f>
        <v>0</v>
      </c>
      <c r="H150" s="60">
        <f t="shared" si="11"/>
        <v>0</v>
      </c>
      <c r="I150" s="60">
        <f t="shared" si="13"/>
        <v>0</v>
      </c>
      <c r="J150" s="92" t="str">
        <f t="shared" si="12"/>
        <v>2032–2033</v>
      </c>
      <c r="L150" s="103"/>
      <c r="N150" s="101"/>
      <c r="Q150" s="61"/>
    </row>
    <row r="151" spans="1:17" ht="20.25" customHeight="1" x14ac:dyDescent="0.2">
      <c r="A151" s="176">
        <v>48519</v>
      </c>
      <c r="B151" s="177">
        <f t="shared" si="8"/>
        <v>0</v>
      </c>
      <c r="C151" s="158"/>
      <c r="D151" s="60">
        <f t="shared" si="9"/>
        <v>0</v>
      </c>
      <c r="E151" s="178">
        <f t="shared" si="7"/>
        <v>0</v>
      </c>
      <c r="F151" s="60">
        <f t="shared" si="10"/>
        <v>0</v>
      </c>
      <c r="G151" s="60">
        <f>IF(AND(C151&lt;&gt;"",SUM(G$27:G150)&lt;E$19),$E$19/$E$23,0)</f>
        <v>0</v>
      </c>
      <c r="H151" s="60">
        <f t="shared" si="11"/>
        <v>0</v>
      </c>
      <c r="I151" s="60">
        <f t="shared" si="13"/>
        <v>0</v>
      </c>
      <c r="J151" s="92" t="str">
        <f t="shared" si="12"/>
        <v>2032–2033</v>
      </c>
      <c r="L151" s="103"/>
      <c r="N151" s="101"/>
      <c r="Q151" s="61"/>
    </row>
    <row r="152" spans="1:17" ht="20.25" customHeight="1" x14ac:dyDescent="0.2">
      <c r="A152" s="176">
        <v>48549</v>
      </c>
      <c r="B152" s="177">
        <f t="shared" si="8"/>
        <v>0</v>
      </c>
      <c r="C152" s="158"/>
      <c r="D152" s="60">
        <f t="shared" si="9"/>
        <v>0</v>
      </c>
      <c r="E152" s="178">
        <f t="shared" si="7"/>
        <v>0</v>
      </c>
      <c r="F152" s="60">
        <f t="shared" si="10"/>
        <v>0</v>
      </c>
      <c r="G152" s="60">
        <f>IF(AND(C152&lt;&gt;"",SUM(G$27:G151)&lt;E$19),$E$19/$E$23,0)</f>
        <v>0</v>
      </c>
      <c r="H152" s="60">
        <f t="shared" si="11"/>
        <v>0</v>
      </c>
      <c r="I152" s="60">
        <f t="shared" si="13"/>
        <v>0</v>
      </c>
      <c r="J152" s="92" t="str">
        <f t="shared" si="12"/>
        <v>2032–2033</v>
      </c>
      <c r="L152" s="103"/>
      <c r="N152" s="101"/>
      <c r="Q152" s="61"/>
    </row>
    <row r="153" spans="1:17" ht="20.25" customHeight="1" x14ac:dyDescent="0.2">
      <c r="A153" s="176">
        <v>48580</v>
      </c>
      <c r="B153" s="177">
        <f t="shared" si="8"/>
        <v>0</v>
      </c>
      <c r="C153" s="158"/>
      <c r="D153" s="60">
        <f t="shared" si="9"/>
        <v>0</v>
      </c>
      <c r="E153" s="178">
        <f t="shared" si="7"/>
        <v>0</v>
      </c>
      <c r="F153" s="60">
        <f t="shared" si="10"/>
        <v>0</v>
      </c>
      <c r="G153" s="60">
        <f>IF(AND(C153&lt;&gt;"",SUM(G$27:G152)&lt;E$19),$E$19/$E$23,0)</f>
        <v>0</v>
      </c>
      <c r="H153" s="60">
        <f t="shared" si="11"/>
        <v>0</v>
      </c>
      <c r="I153" s="60">
        <f t="shared" si="13"/>
        <v>0</v>
      </c>
      <c r="J153" s="92" t="str">
        <f t="shared" si="12"/>
        <v>2032–2033</v>
      </c>
      <c r="L153" s="103"/>
      <c r="N153" s="101"/>
      <c r="Q153" s="61"/>
    </row>
    <row r="154" spans="1:17" ht="20.25" customHeight="1" x14ac:dyDescent="0.2">
      <c r="A154" s="176">
        <v>48611</v>
      </c>
      <c r="B154" s="177">
        <f t="shared" si="8"/>
        <v>0</v>
      </c>
      <c r="C154" s="158"/>
      <c r="D154" s="60">
        <f t="shared" si="9"/>
        <v>0</v>
      </c>
      <c r="E154" s="178">
        <f t="shared" si="7"/>
        <v>0</v>
      </c>
      <c r="F154" s="60">
        <f t="shared" si="10"/>
        <v>0</v>
      </c>
      <c r="G154" s="60">
        <f>IF(AND(C154&lt;&gt;"",SUM(G$27:G153)&lt;E$19),$E$19/$E$23,0)</f>
        <v>0</v>
      </c>
      <c r="H154" s="60">
        <f t="shared" si="11"/>
        <v>0</v>
      </c>
      <c r="I154" s="60">
        <f t="shared" si="13"/>
        <v>0</v>
      </c>
      <c r="J154" s="92" t="str">
        <f t="shared" si="12"/>
        <v>2032–2033</v>
      </c>
      <c r="L154" s="103"/>
      <c r="N154" s="101"/>
      <c r="Q154" s="61"/>
    </row>
    <row r="155" spans="1:17" ht="20.25" customHeight="1" x14ac:dyDescent="0.2">
      <c r="A155" s="176">
        <v>48639</v>
      </c>
      <c r="B155" s="177">
        <f t="shared" si="8"/>
        <v>0</v>
      </c>
      <c r="C155" s="158"/>
      <c r="D155" s="60">
        <f t="shared" si="9"/>
        <v>0</v>
      </c>
      <c r="E155" s="178">
        <f t="shared" ref="E155:E218" si="14">C155-D155</f>
        <v>0</v>
      </c>
      <c r="F155" s="60">
        <f t="shared" si="10"/>
        <v>0</v>
      </c>
      <c r="G155" s="60">
        <f>IF(AND(C155&lt;&gt;"",SUM(G$27:G154)&lt;E$19),$E$19/$E$23,0)</f>
        <v>0</v>
      </c>
      <c r="H155" s="60">
        <f t="shared" si="11"/>
        <v>0</v>
      </c>
      <c r="I155" s="60">
        <f t="shared" si="13"/>
        <v>0</v>
      </c>
      <c r="J155" s="92" t="str">
        <f t="shared" si="12"/>
        <v>2032–2033</v>
      </c>
      <c r="L155" s="103"/>
      <c r="N155" s="101"/>
      <c r="Q155" s="61"/>
    </row>
    <row r="156" spans="1:17" ht="20.25" customHeight="1" x14ac:dyDescent="0.2">
      <c r="A156" s="176">
        <v>48670</v>
      </c>
      <c r="B156" s="177">
        <f t="shared" ref="B156:B219" si="15">IF(C156&gt;0,C156*-1,C156)</f>
        <v>0</v>
      </c>
      <c r="C156" s="158"/>
      <c r="D156" s="60">
        <f t="shared" ref="D156:D219" si="16">IF(C156="",0,IF($E$15="Beginning",IF(C155&lt;&gt;"",$F155*$E$6/12,0),IF(C155&lt;&gt;"",$F155*$E$6/12,$E$16*$E$6/12)))</f>
        <v>0</v>
      </c>
      <c r="E156" s="178">
        <f t="shared" si="14"/>
        <v>0</v>
      </c>
      <c r="F156" s="60">
        <f t="shared" ref="F156:F219" si="17">IF(C156="",0,IF(C155="",$E$16-E156,IF(C156&lt;&gt;"",F155-E156)))</f>
        <v>0</v>
      </c>
      <c r="G156" s="60">
        <f>IF(AND(C156&lt;&gt;"",SUM(G$27:G155)&lt;E$19),$E$19/$E$23,0)</f>
        <v>0</v>
      </c>
      <c r="H156" s="60">
        <f t="shared" ref="H156:H219" si="18">IF(C156&lt;&gt;"",G156+H155,0)</f>
        <v>0</v>
      </c>
      <c r="I156" s="60">
        <f t="shared" si="13"/>
        <v>0</v>
      </c>
      <c r="J156" s="92" t="str">
        <f t="shared" ref="J156:J219" si="19">IF(OR(MONTH(A156)=1,MONTH(A156)=2,MONTH(A156)=3,MONTH(A156)=4,MONTH(A156)=5,MONTH(A156)=6),YEAR(A156)-1&amp;"–"&amp;YEAR(A156),YEAR(A156)&amp;"–"&amp;YEAR(A156)+1)</f>
        <v>2032–2033</v>
      </c>
      <c r="L156" s="103"/>
      <c r="N156" s="101"/>
      <c r="Q156" s="61"/>
    </row>
    <row r="157" spans="1:17" ht="20.25" customHeight="1" x14ac:dyDescent="0.2">
      <c r="A157" s="176">
        <v>48700</v>
      </c>
      <c r="B157" s="177">
        <f t="shared" si="15"/>
        <v>0</v>
      </c>
      <c r="C157" s="158"/>
      <c r="D157" s="60">
        <f t="shared" si="16"/>
        <v>0</v>
      </c>
      <c r="E157" s="178">
        <f t="shared" si="14"/>
        <v>0</v>
      </c>
      <c r="F157" s="60">
        <f t="shared" si="17"/>
        <v>0</v>
      </c>
      <c r="G157" s="60">
        <f>IF(AND(C157&lt;&gt;"",SUM(G$27:G156)&lt;E$19),$E$19/$E$23,0)</f>
        <v>0</v>
      </c>
      <c r="H157" s="60">
        <f t="shared" si="18"/>
        <v>0</v>
      </c>
      <c r="I157" s="60">
        <f t="shared" ref="I157:I220" si="20">IF(C157&lt;&gt;"",$E$19-H157,0)</f>
        <v>0</v>
      </c>
      <c r="J157" s="92" t="str">
        <f t="shared" si="19"/>
        <v>2032–2033</v>
      </c>
      <c r="L157" s="103"/>
      <c r="N157" s="101"/>
      <c r="Q157" s="61"/>
    </row>
    <row r="158" spans="1:17" ht="20.25" customHeight="1" x14ac:dyDescent="0.2">
      <c r="A158" s="176">
        <v>48731</v>
      </c>
      <c r="B158" s="177">
        <f t="shared" si="15"/>
        <v>0</v>
      </c>
      <c r="C158" s="158"/>
      <c r="D158" s="60">
        <f t="shared" si="16"/>
        <v>0</v>
      </c>
      <c r="E158" s="178">
        <f t="shared" si="14"/>
        <v>0</v>
      </c>
      <c r="F158" s="60">
        <f t="shared" si="17"/>
        <v>0</v>
      </c>
      <c r="G158" s="60">
        <f>IF(AND(C158&lt;&gt;"",SUM(G$27:G157)&lt;E$19),$E$19/$E$23,0)</f>
        <v>0</v>
      </c>
      <c r="H158" s="60">
        <f t="shared" si="18"/>
        <v>0</v>
      </c>
      <c r="I158" s="60">
        <f t="shared" si="20"/>
        <v>0</v>
      </c>
      <c r="J158" s="92" t="str">
        <f t="shared" si="19"/>
        <v>2032–2033</v>
      </c>
      <c r="L158" s="103"/>
      <c r="N158" s="101"/>
      <c r="Q158" s="61"/>
    </row>
    <row r="159" spans="1:17" ht="20.25" customHeight="1" x14ac:dyDescent="0.2">
      <c r="A159" s="176">
        <v>48761</v>
      </c>
      <c r="B159" s="177">
        <f t="shared" si="15"/>
        <v>0</v>
      </c>
      <c r="C159" s="158"/>
      <c r="D159" s="60">
        <f t="shared" si="16"/>
        <v>0</v>
      </c>
      <c r="E159" s="178">
        <f t="shared" si="14"/>
        <v>0</v>
      </c>
      <c r="F159" s="60">
        <f t="shared" si="17"/>
        <v>0</v>
      </c>
      <c r="G159" s="60">
        <f>IF(AND(C159&lt;&gt;"",SUM(G$27:G158)&lt;E$19),$E$19/$E$23,0)</f>
        <v>0</v>
      </c>
      <c r="H159" s="60">
        <f t="shared" si="18"/>
        <v>0</v>
      </c>
      <c r="I159" s="60">
        <f t="shared" si="20"/>
        <v>0</v>
      </c>
      <c r="J159" s="92" t="str">
        <f t="shared" si="19"/>
        <v>2033–2034</v>
      </c>
      <c r="L159" s="103"/>
      <c r="N159" s="101"/>
      <c r="Q159" s="61"/>
    </row>
    <row r="160" spans="1:17" ht="20.25" customHeight="1" x14ac:dyDescent="0.2">
      <c r="A160" s="176">
        <v>48792</v>
      </c>
      <c r="B160" s="177">
        <f t="shared" si="15"/>
        <v>0</v>
      </c>
      <c r="C160" s="158"/>
      <c r="D160" s="60">
        <f t="shared" si="16"/>
        <v>0</v>
      </c>
      <c r="E160" s="178">
        <f t="shared" si="14"/>
        <v>0</v>
      </c>
      <c r="F160" s="60">
        <f t="shared" si="17"/>
        <v>0</v>
      </c>
      <c r="G160" s="60">
        <f>IF(AND(C160&lt;&gt;"",SUM(G$27:G159)&lt;E$19),$E$19/$E$23,0)</f>
        <v>0</v>
      </c>
      <c r="H160" s="60">
        <f t="shared" si="18"/>
        <v>0</v>
      </c>
      <c r="I160" s="60">
        <f t="shared" si="20"/>
        <v>0</v>
      </c>
      <c r="J160" s="92" t="str">
        <f t="shared" si="19"/>
        <v>2033–2034</v>
      </c>
      <c r="L160" s="103"/>
      <c r="N160" s="101"/>
      <c r="Q160" s="61"/>
    </row>
    <row r="161" spans="1:17" ht="20.25" customHeight="1" x14ac:dyDescent="0.2">
      <c r="A161" s="176">
        <v>48823</v>
      </c>
      <c r="B161" s="177">
        <f t="shared" si="15"/>
        <v>0</v>
      </c>
      <c r="C161" s="158"/>
      <c r="D161" s="60">
        <f t="shared" si="16"/>
        <v>0</v>
      </c>
      <c r="E161" s="178">
        <f t="shared" si="14"/>
        <v>0</v>
      </c>
      <c r="F161" s="60">
        <f t="shared" si="17"/>
        <v>0</v>
      </c>
      <c r="G161" s="60">
        <f>IF(AND(C161&lt;&gt;"",SUM(G$27:G160)&lt;E$19),$E$19/$E$23,0)</f>
        <v>0</v>
      </c>
      <c r="H161" s="60">
        <f t="shared" si="18"/>
        <v>0</v>
      </c>
      <c r="I161" s="60">
        <f t="shared" si="20"/>
        <v>0</v>
      </c>
      <c r="J161" s="92" t="str">
        <f t="shared" si="19"/>
        <v>2033–2034</v>
      </c>
      <c r="L161" s="103"/>
      <c r="N161" s="101"/>
      <c r="Q161" s="61"/>
    </row>
    <row r="162" spans="1:17" ht="20.25" customHeight="1" x14ac:dyDescent="0.2">
      <c r="A162" s="176">
        <v>48853</v>
      </c>
      <c r="B162" s="177">
        <f t="shared" si="15"/>
        <v>0</v>
      </c>
      <c r="C162" s="158"/>
      <c r="D162" s="60">
        <f t="shared" si="16"/>
        <v>0</v>
      </c>
      <c r="E162" s="178">
        <f t="shared" si="14"/>
        <v>0</v>
      </c>
      <c r="F162" s="60">
        <f t="shared" si="17"/>
        <v>0</v>
      </c>
      <c r="G162" s="60">
        <f>IF(AND(C162&lt;&gt;"",SUM(G$27:G161)&lt;E$19),$E$19/$E$23,0)</f>
        <v>0</v>
      </c>
      <c r="H162" s="60">
        <f t="shared" si="18"/>
        <v>0</v>
      </c>
      <c r="I162" s="60">
        <f t="shared" si="20"/>
        <v>0</v>
      </c>
      <c r="J162" s="92" t="str">
        <f t="shared" si="19"/>
        <v>2033–2034</v>
      </c>
      <c r="L162" s="103"/>
      <c r="N162" s="101"/>
      <c r="Q162" s="61"/>
    </row>
    <row r="163" spans="1:17" ht="20.25" customHeight="1" x14ac:dyDescent="0.2">
      <c r="A163" s="176">
        <v>48884</v>
      </c>
      <c r="B163" s="177">
        <f t="shared" si="15"/>
        <v>0</v>
      </c>
      <c r="C163" s="158"/>
      <c r="D163" s="60">
        <f t="shared" si="16"/>
        <v>0</v>
      </c>
      <c r="E163" s="178">
        <f t="shared" si="14"/>
        <v>0</v>
      </c>
      <c r="F163" s="60">
        <f t="shared" si="17"/>
        <v>0</v>
      </c>
      <c r="G163" s="60">
        <f>IF(AND(C163&lt;&gt;"",SUM(G$27:G162)&lt;E$19),$E$19/$E$23,0)</f>
        <v>0</v>
      </c>
      <c r="H163" s="60">
        <f t="shared" si="18"/>
        <v>0</v>
      </c>
      <c r="I163" s="60">
        <f t="shared" si="20"/>
        <v>0</v>
      </c>
      <c r="J163" s="92" t="str">
        <f t="shared" si="19"/>
        <v>2033–2034</v>
      </c>
      <c r="L163" s="103"/>
      <c r="N163" s="101"/>
      <c r="Q163" s="61"/>
    </row>
    <row r="164" spans="1:17" ht="20.25" customHeight="1" x14ac:dyDescent="0.2">
      <c r="A164" s="176">
        <v>48914</v>
      </c>
      <c r="B164" s="177">
        <f t="shared" si="15"/>
        <v>0</v>
      </c>
      <c r="C164" s="158"/>
      <c r="D164" s="60">
        <f t="shared" si="16"/>
        <v>0</v>
      </c>
      <c r="E164" s="178">
        <f t="shared" si="14"/>
        <v>0</v>
      </c>
      <c r="F164" s="60">
        <f t="shared" si="17"/>
        <v>0</v>
      </c>
      <c r="G164" s="60">
        <f>IF(AND(C164&lt;&gt;"",SUM(G$27:G163)&lt;E$19),$E$19/$E$23,0)</f>
        <v>0</v>
      </c>
      <c r="H164" s="60">
        <f t="shared" si="18"/>
        <v>0</v>
      </c>
      <c r="I164" s="60">
        <f t="shared" si="20"/>
        <v>0</v>
      </c>
      <c r="J164" s="92" t="str">
        <f t="shared" si="19"/>
        <v>2033–2034</v>
      </c>
      <c r="L164" s="103"/>
      <c r="N164" s="101"/>
      <c r="Q164" s="61"/>
    </row>
    <row r="165" spans="1:17" ht="20.25" customHeight="1" x14ac:dyDescent="0.2">
      <c r="A165" s="176">
        <v>48945</v>
      </c>
      <c r="B165" s="177">
        <f t="shared" si="15"/>
        <v>0</v>
      </c>
      <c r="C165" s="158"/>
      <c r="D165" s="60">
        <f t="shared" si="16"/>
        <v>0</v>
      </c>
      <c r="E165" s="178">
        <f t="shared" si="14"/>
        <v>0</v>
      </c>
      <c r="F165" s="60">
        <f t="shared" si="17"/>
        <v>0</v>
      </c>
      <c r="G165" s="60">
        <f>IF(AND(C165&lt;&gt;"",SUM(G$27:G164)&lt;E$19),$E$19/$E$23,0)</f>
        <v>0</v>
      </c>
      <c r="H165" s="60">
        <f t="shared" si="18"/>
        <v>0</v>
      </c>
      <c r="I165" s="60">
        <f t="shared" si="20"/>
        <v>0</v>
      </c>
      <c r="J165" s="92" t="str">
        <f t="shared" si="19"/>
        <v>2033–2034</v>
      </c>
      <c r="L165" s="103"/>
      <c r="N165" s="101"/>
      <c r="Q165" s="61"/>
    </row>
    <row r="166" spans="1:17" ht="20.25" customHeight="1" x14ac:dyDescent="0.2">
      <c r="A166" s="176">
        <v>48976</v>
      </c>
      <c r="B166" s="177">
        <f t="shared" si="15"/>
        <v>0</v>
      </c>
      <c r="C166" s="158"/>
      <c r="D166" s="60">
        <f t="shared" si="16"/>
        <v>0</v>
      </c>
      <c r="E166" s="178">
        <f t="shared" si="14"/>
        <v>0</v>
      </c>
      <c r="F166" s="60">
        <f t="shared" si="17"/>
        <v>0</v>
      </c>
      <c r="G166" s="60">
        <f>IF(AND(C166&lt;&gt;"",SUM(G$27:G165)&lt;E$19),$E$19/$E$23,0)</f>
        <v>0</v>
      </c>
      <c r="H166" s="60">
        <f t="shared" si="18"/>
        <v>0</v>
      </c>
      <c r="I166" s="60">
        <f t="shared" si="20"/>
        <v>0</v>
      </c>
      <c r="J166" s="92" t="str">
        <f t="shared" si="19"/>
        <v>2033–2034</v>
      </c>
      <c r="L166" s="103"/>
      <c r="N166" s="101"/>
      <c r="Q166" s="61"/>
    </row>
    <row r="167" spans="1:17" ht="20.25" customHeight="1" x14ac:dyDescent="0.2">
      <c r="A167" s="176">
        <v>49004</v>
      </c>
      <c r="B167" s="177">
        <f t="shared" si="15"/>
        <v>0</v>
      </c>
      <c r="C167" s="158"/>
      <c r="D167" s="60">
        <f t="shared" si="16"/>
        <v>0</v>
      </c>
      <c r="E167" s="178">
        <f t="shared" si="14"/>
        <v>0</v>
      </c>
      <c r="F167" s="60">
        <f t="shared" si="17"/>
        <v>0</v>
      </c>
      <c r="G167" s="60">
        <f>IF(AND(C167&lt;&gt;"",SUM(G$27:G166)&lt;E$19),$E$19/$E$23,0)</f>
        <v>0</v>
      </c>
      <c r="H167" s="60">
        <f t="shared" si="18"/>
        <v>0</v>
      </c>
      <c r="I167" s="60">
        <f t="shared" si="20"/>
        <v>0</v>
      </c>
      <c r="J167" s="92" t="str">
        <f t="shared" si="19"/>
        <v>2033–2034</v>
      </c>
      <c r="L167" s="103"/>
      <c r="N167" s="101"/>
      <c r="Q167" s="61"/>
    </row>
    <row r="168" spans="1:17" ht="20.25" customHeight="1" x14ac:dyDescent="0.2">
      <c r="A168" s="176">
        <v>49035</v>
      </c>
      <c r="B168" s="177">
        <f t="shared" si="15"/>
        <v>0</v>
      </c>
      <c r="C168" s="158"/>
      <c r="D168" s="60">
        <f t="shared" si="16"/>
        <v>0</v>
      </c>
      <c r="E168" s="178">
        <f t="shared" si="14"/>
        <v>0</v>
      </c>
      <c r="F168" s="60">
        <f t="shared" si="17"/>
        <v>0</v>
      </c>
      <c r="G168" s="60">
        <f>IF(AND(C168&lt;&gt;"",SUM(G$27:G167)&lt;E$19),$E$19/$E$23,0)</f>
        <v>0</v>
      </c>
      <c r="H168" s="60">
        <f t="shared" si="18"/>
        <v>0</v>
      </c>
      <c r="I168" s="60">
        <f t="shared" si="20"/>
        <v>0</v>
      </c>
      <c r="J168" s="92" t="str">
        <f t="shared" si="19"/>
        <v>2033–2034</v>
      </c>
      <c r="L168" s="103"/>
      <c r="N168" s="101"/>
      <c r="Q168" s="61"/>
    </row>
    <row r="169" spans="1:17" ht="20.25" customHeight="1" x14ac:dyDescent="0.2">
      <c r="A169" s="176">
        <v>49065</v>
      </c>
      <c r="B169" s="177">
        <f t="shared" si="15"/>
        <v>0</v>
      </c>
      <c r="C169" s="158"/>
      <c r="D169" s="60">
        <f t="shared" si="16"/>
        <v>0</v>
      </c>
      <c r="E169" s="178">
        <f t="shared" si="14"/>
        <v>0</v>
      </c>
      <c r="F169" s="60">
        <f t="shared" si="17"/>
        <v>0</v>
      </c>
      <c r="G169" s="60">
        <f>IF(AND(C169&lt;&gt;"",SUM(G$27:G168)&lt;E$19),$E$19/$E$23,0)</f>
        <v>0</v>
      </c>
      <c r="H169" s="60">
        <f t="shared" si="18"/>
        <v>0</v>
      </c>
      <c r="I169" s="60">
        <f t="shared" si="20"/>
        <v>0</v>
      </c>
      <c r="J169" s="92" t="str">
        <f t="shared" si="19"/>
        <v>2033–2034</v>
      </c>
      <c r="L169" s="103"/>
      <c r="N169" s="101"/>
      <c r="Q169" s="61"/>
    </row>
    <row r="170" spans="1:17" ht="20.25" customHeight="1" x14ac:dyDescent="0.2">
      <c r="A170" s="176">
        <v>49096</v>
      </c>
      <c r="B170" s="177">
        <f t="shared" si="15"/>
        <v>0</v>
      </c>
      <c r="C170" s="158"/>
      <c r="D170" s="60">
        <f t="shared" si="16"/>
        <v>0</v>
      </c>
      <c r="E170" s="178">
        <f t="shared" si="14"/>
        <v>0</v>
      </c>
      <c r="F170" s="60">
        <f t="shared" si="17"/>
        <v>0</v>
      </c>
      <c r="G170" s="60">
        <f>IF(AND(C170&lt;&gt;"",SUM(G$27:G169)&lt;E$19),$E$19/$E$23,0)</f>
        <v>0</v>
      </c>
      <c r="H170" s="60">
        <f t="shared" si="18"/>
        <v>0</v>
      </c>
      <c r="I170" s="60">
        <f t="shared" si="20"/>
        <v>0</v>
      </c>
      <c r="J170" s="92" t="str">
        <f t="shared" si="19"/>
        <v>2033–2034</v>
      </c>
      <c r="L170" s="103"/>
      <c r="N170" s="101"/>
      <c r="Q170" s="61"/>
    </row>
    <row r="171" spans="1:17" ht="20.25" customHeight="1" x14ac:dyDescent="0.2">
      <c r="A171" s="176">
        <v>49126</v>
      </c>
      <c r="B171" s="177">
        <f t="shared" si="15"/>
        <v>0</v>
      </c>
      <c r="C171" s="158"/>
      <c r="D171" s="60">
        <f t="shared" si="16"/>
        <v>0</v>
      </c>
      <c r="E171" s="178">
        <f t="shared" si="14"/>
        <v>0</v>
      </c>
      <c r="F171" s="60">
        <f t="shared" si="17"/>
        <v>0</v>
      </c>
      <c r="G171" s="60">
        <f>IF(AND(C171&lt;&gt;"",SUM(G$27:G170)&lt;E$19),$E$19/$E$23,0)</f>
        <v>0</v>
      </c>
      <c r="H171" s="60">
        <f t="shared" si="18"/>
        <v>0</v>
      </c>
      <c r="I171" s="60">
        <f t="shared" si="20"/>
        <v>0</v>
      </c>
      <c r="J171" s="92" t="str">
        <f t="shared" si="19"/>
        <v>2034–2035</v>
      </c>
      <c r="L171" s="103"/>
      <c r="N171" s="101"/>
      <c r="Q171" s="61"/>
    </row>
    <row r="172" spans="1:17" ht="20.25" customHeight="1" x14ac:dyDescent="0.2">
      <c r="A172" s="176">
        <v>49157</v>
      </c>
      <c r="B172" s="177">
        <f t="shared" si="15"/>
        <v>0</v>
      </c>
      <c r="C172" s="158"/>
      <c r="D172" s="60">
        <f t="shared" si="16"/>
        <v>0</v>
      </c>
      <c r="E172" s="178">
        <f t="shared" si="14"/>
        <v>0</v>
      </c>
      <c r="F172" s="60">
        <f t="shared" si="17"/>
        <v>0</v>
      </c>
      <c r="G172" s="60">
        <f>IF(AND(C172&lt;&gt;"",SUM(G$27:G171)&lt;E$19),$E$19/$E$23,0)</f>
        <v>0</v>
      </c>
      <c r="H172" s="60">
        <f t="shared" si="18"/>
        <v>0</v>
      </c>
      <c r="I172" s="60">
        <f t="shared" si="20"/>
        <v>0</v>
      </c>
      <c r="J172" s="92" t="str">
        <f t="shared" si="19"/>
        <v>2034–2035</v>
      </c>
      <c r="L172" s="103"/>
      <c r="N172" s="101"/>
      <c r="Q172" s="61"/>
    </row>
    <row r="173" spans="1:17" ht="20.25" customHeight="1" x14ac:dyDescent="0.2">
      <c r="A173" s="176">
        <v>49188</v>
      </c>
      <c r="B173" s="177">
        <f t="shared" si="15"/>
        <v>0</v>
      </c>
      <c r="C173" s="158"/>
      <c r="D173" s="60">
        <f t="shared" si="16"/>
        <v>0</v>
      </c>
      <c r="E173" s="178">
        <f t="shared" si="14"/>
        <v>0</v>
      </c>
      <c r="F173" s="60">
        <f t="shared" si="17"/>
        <v>0</v>
      </c>
      <c r="G173" s="60">
        <f>IF(AND(C173&lt;&gt;"",SUM(G$27:G172)&lt;E$19),$E$19/$E$23,0)</f>
        <v>0</v>
      </c>
      <c r="H173" s="60">
        <f t="shared" si="18"/>
        <v>0</v>
      </c>
      <c r="I173" s="60">
        <f t="shared" si="20"/>
        <v>0</v>
      </c>
      <c r="J173" s="92" t="str">
        <f t="shared" si="19"/>
        <v>2034–2035</v>
      </c>
      <c r="L173" s="103"/>
      <c r="N173" s="101"/>
      <c r="Q173" s="61"/>
    </row>
    <row r="174" spans="1:17" ht="20.25" customHeight="1" x14ac:dyDescent="0.2">
      <c r="A174" s="176">
        <v>49218</v>
      </c>
      <c r="B174" s="177">
        <f t="shared" si="15"/>
        <v>0</v>
      </c>
      <c r="C174" s="158"/>
      <c r="D174" s="60">
        <f t="shared" si="16"/>
        <v>0</v>
      </c>
      <c r="E174" s="178">
        <f t="shared" si="14"/>
        <v>0</v>
      </c>
      <c r="F174" s="60">
        <f t="shared" si="17"/>
        <v>0</v>
      </c>
      <c r="G174" s="60">
        <f>IF(AND(C174&lt;&gt;"",SUM(G$27:G173)&lt;E$19),$E$19/$E$23,0)</f>
        <v>0</v>
      </c>
      <c r="H174" s="60">
        <f t="shared" si="18"/>
        <v>0</v>
      </c>
      <c r="I174" s="60">
        <f t="shared" si="20"/>
        <v>0</v>
      </c>
      <c r="J174" s="92" t="str">
        <f t="shared" si="19"/>
        <v>2034–2035</v>
      </c>
      <c r="L174" s="103"/>
      <c r="N174" s="101"/>
      <c r="Q174" s="61"/>
    </row>
    <row r="175" spans="1:17" ht="20.25" customHeight="1" x14ac:dyDescent="0.2">
      <c r="A175" s="176">
        <v>49249</v>
      </c>
      <c r="B175" s="177">
        <f t="shared" si="15"/>
        <v>0</v>
      </c>
      <c r="C175" s="158"/>
      <c r="D175" s="60">
        <f t="shared" si="16"/>
        <v>0</v>
      </c>
      <c r="E175" s="178">
        <f t="shared" si="14"/>
        <v>0</v>
      </c>
      <c r="F175" s="60">
        <f t="shared" si="17"/>
        <v>0</v>
      </c>
      <c r="G175" s="60">
        <f>IF(AND(C175&lt;&gt;"",SUM(G$27:G174)&lt;E$19),$E$19/$E$23,0)</f>
        <v>0</v>
      </c>
      <c r="H175" s="60">
        <f t="shared" si="18"/>
        <v>0</v>
      </c>
      <c r="I175" s="60">
        <f t="shared" si="20"/>
        <v>0</v>
      </c>
      <c r="J175" s="92" t="str">
        <f t="shared" si="19"/>
        <v>2034–2035</v>
      </c>
      <c r="L175" s="103"/>
      <c r="N175" s="101"/>
      <c r="Q175" s="61"/>
    </row>
    <row r="176" spans="1:17" ht="20.25" customHeight="1" x14ac:dyDescent="0.2">
      <c r="A176" s="176">
        <v>49279</v>
      </c>
      <c r="B176" s="177">
        <f t="shared" si="15"/>
        <v>0</v>
      </c>
      <c r="C176" s="158"/>
      <c r="D176" s="60">
        <f t="shared" si="16"/>
        <v>0</v>
      </c>
      <c r="E176" s="178">
        <f t="shared" si="14"/>
        <v>0</v>
      </c>
      <c r="F176" s="60">
        <f t="shared" si="17"/>
        <v>0</v>
      </c>
      <c r="G176" s="60">
        <f>IF(AND(C176&lt;&gt;"",SUM(G$27:G175)&lt;E$19),$E$19/$E$23,0)</f>
        <v>0</v>
      </c>
      <c r="H176" s="60">
        <f t="shared" si="18"/>
        <v>0</v>
      </c>
      <c r="I176" s="60">
        <f t="shared" si="20"/>
        <v>0</v>
      </c>
      <c r="J176" s="92" t="str">
        <f t="shared" si="19"/>
        <v>2034–2035</v>
      </c>
      <c r="L176" s="103"/>
      <c r="N176" s="101"/>
      <c r="Q176" s="61"/>
    </row>
    <row r="177" spans="1:17" ht="20.25" customHeight="1" x14ac:dyDescent="0.2">
      <c r="A177" s="176">
        <v>49310</v>
      </c>
      <c r="B177" s="177">
        <f t="shared" si="15"/>
        <v>0</v>
      </c>
      <c r="C177" s="158"/>
      <c r="D177" s="60">
        <f t="shared" si="16"/>
        <v>0</v>
      </c>
      <c r="E177" s="178">
        <f t="shared" si="14"/>
        <v>0</v>
      </c>
      <c r="F177" s="60">
        <f t="shared" si="17"/>
        <v>0</v>
      </c>
      <c r="G177" s="60">
        <f>IF(AND(C177&lt;&gt;"",SUM(G$27:G176)&lt;E$19),$E$19/$E$23,0)</f>
        <v>0</v>
      </c>
      <c r="H177" s="60">
        <f t="shared" si="18"/>
        <v>0</v>
      </c>
      <c r="I177" s="60">
        <f t="shared" si="20"/>
        <v>0</v>
      </c>
      <c r="J177" s="92" t="str">
        <f t="shared" si="19"/>
        <v>2034–2035</v>
      </c>
      <c r="L177" s="103"/>
      <c r="N177" s="101"/>
      <c r="Q177" s="61"/>
    </row>
    <row r="178" spans="1:17" ht="20.25" customHeight="1" x14ac:dyDescent="0.2">
      <c r="A178" s="176">
        <v>49341</v>
      </c>
      <c r="B178" s="177">
        <f t="shared" si="15"/>
        <v>0</v>
      </c>
      <c r="C178" s="158"/>
      <c r="D178" s="60">
        <f t="shared" si="16"/>
        <v>0</v>
      </c>
      <c r="E178" s="178">
        <f t="shared" si="14"/>
        <v>0</v>
      </c>
      <c r="F178" s="60">
        <f t="shared" si="17"/>
        <v>0</v>
      </c>
      <c r="G178" s="60">
        <f>IF(AND(C178&lt;&gt;"",SUM(G$27:G177)&lt;E$19),$E$19/$E$23,0)</f>
        <v>0</v>
      </c>
      <c r="H178" s="60">
        <f t="shared" si="18"/>
        <v>0</v>
      </c>
      <c r="I178" s="60">
        <f t="shared" si="20"/>
        <v>0</v>
      </c>
      <c r="J178" s="92" t="str">
        <f t="shared" si="19"/>
        <v>2034–2035</v>
      </c>
      <c r="L178" s="103"/>
      <c r="N178" s="101"/>
      <c r="Q178" s="61"/>
    </row>
    <row r="179" spans="1:17" ht="20.25" customHeight="1" x14ac:dyDescent="0.2">
      <c r="A179" s="176">
        <v>49369</v>
      </c>
      <c r="B179" s="177">
        <f t="shared" si="15"/>
        <v>0</v>
      </c>
      <c r="C179" s="158"/>
      <c r="D179" s="60">
        <f t="shared" si="16"/>
        <v>0</v>
      </c>
      <c r="E179" s="178">
        <f t="shared" si="14"/>
        <v>0</v>
      </c>
      <c r="F179" s="60">
        <f t="shared" si="17"/>
        <v>0</v>
      </c>
      <c r="G179" s="60">
        <f>IF(AND(C179&lt;&gt;"",SUM(G$27:G178)&lt;E$19),$E$19/$E$23,0)</f>
        <v>0</v>
      </c>
      <c r="H179" s="60">
        <f t="shared" si="18"/>
        <v>0</v>
      </c>
      <c r="I179" s="60">
        <f t="shared" si="20"/>
        <v>0</v>
      </c>
      <c r="J179" s="92" t="str">
        <f t="shared" si="19"/>
        <v>2034–2035</v>
      </c>
      <c r="L179" s="103"/>
      <c r="N179" s="101"/>
      <c r="Q179" s="61"/>
    </row>
    <row r="180" spans="1:17" ht="20.25" customHeight="1" x14ac:dyDescent="0.2">
      <c r="A180" s="176">
        <v>49400</v>
      </c>
      <c r="B180" s="177">
        <f t="shared" si="15"/>
        <v>0</v>
      </c>
      <c r="C180" s="158"/>
      <c r="D180" s="60">
        <f t="shared" si="16"/>
        <v>0</v>
      </c>
      <c r="E180" s="178">
        <f t="shared" si="14"/>
        <v>0</v>
      </c>
      <c r="F180" s="60">
        <f t="shared" si="17"/>
        <v>0</v>
      </c>
      <c r="G180" s="60">
        <f>IF(AND(C180&lt;&gt;"",SUM(G$27:G179)&lt;E$19),$E$19/$E$23,0)</f>
        <v>0</v>
      </c>
      <c r="H180" s="60">
        <f t="shared" si="18"/>
        <v>0</v>
      </c>
      <c r="I180" s="60">
        <f t="shared" si="20"/>
        <v>0</v>
      </c>
      <c r="J180" s="92" t="str">
        <f t="shared" si="19"/>
        <v>2034–2035</v>
      </c>
      <c r="L180" s="103"/>
      <c r="N180" s="101"/>
      <c r="Q180" s="61"/>
    </row>
    <row r="181" spans="1:17" ht="20.25" customHeight="1" x14ac:dyDescent="0.2">
      <c r="A181" s="176">
        <v>49430</v>
      </c>
      <c r="B181" s="177">
        <f t="shared" si="15"/>
        <v>0</v>
      </c>
      <c r="C181" s="158"/>
      <c r="D181" s="60">
        <f t="shared" si="16"/>
        <v>0</v>
      </c>
      <c r="E181" s="178">
        <f t="shared" si="14"/>
        <v>0</v>
      </c>
      <c r="F181" s="60">
        <f t="shared" si="17"/>
        <v>0</v>
      </c>
      <c r="G181" s="60">
        <f>IF(AND(C181&lt;&gt;"",SUM(G$27:G180)&lt;E$19),$E$19/$E$23,0)</f>
        <v>0</v>
      </c>
      <c r="H181" s="60">
        <f t="shared" si="18"/>
        <v>0</v>
      </c>
      <c r="I181" s="60">
        <f t="shared" si="20"/>
        <v>0</v>
      </c>
      <c r="J181" s="92" t="str">
        <f t="shared" si="19"/>
        <v>2034–2035</v>
      </c>
      <c r="L181" s="103"/>
      <c r="N181" s="101"/>
      <c r="Q181" s="61"/>
    </row>
    <row r="182" spans="1:17" ht="20.25" customHeight="1" x14ac:dyDescent="0.2">
      <c r="A182" s="176">
        <v>49461</v>
      </c>
      <c r="B182" s="177">
        <f t="shared" si="15"/>
        <v>0</v>
      </c>
      <c r="C182" s="158"/>
      <c r="D182" s="60">
        <f t="shared" si="16"/>
        <v>0</v>
      </c>
      <c r="E182" s="178">
        <f t="shared" si="14"/>
        <v>0</v>
      </c>
      <c r="F182" s="60">
        <f t="shared" si="17"/>
        <v>0</v>
      </c>
      <c r="G182" s="60">
        <f>IF(AND(C182&lt;&gt;"",SUM(G$27:G181)&lt;E$19),$E$19/$E$23,0)</f>
        <v>0</v>
      </c>
      <c r="H182" s="60">
        <f t="shared" si="18"/>
        <v>0</v>
      </c>
      <c r="I182" s="60">
        <f t="shared" si="20"/>
        <v>0</v>
      </c>
      <c r="J182" s="92" t="str">
        <f t="shared" si="19"/>
        <v>2034–2035</v>
      </c>
      <c r="L182" s="103"/>
      <c r="N182" s="101"/>
      <c r="Q182" s="61"/>
    </row>
    <row r="183" spans="1:17" ht="20.25" customHeight="1" x14ac:dyDescent="0.2">
      <c r="A183" s="176">
        <v>49491</v>
      </c>
      <c r="B183" s="177">
        <f t="shared" si="15"/>
        <v>0</v>
      </c>
      <c r="C183" s="158"/>
      <c r="D183" s="60">
        <f t="shared" si="16"/>
        <v>0</v>
      </c>
      <c r="E183" s="178">
        <f t="shared" si="14"/>
        <v>0</v>
      </c>
      <c r="F183" s="60">
        <f t="shared" si="17"/>
        <v>0</v>
      </c>
      <c r="G183" s="60">
        <f>IF(AND(C183&lt;&gt;"",SUM(G$27:G182)&lt;E$19),$E$19/$E$23,0)</f>
        <v>0</v>
      </c>
      <c r="H183" s="60">
        <f t="shared" si="18"/>
        <v>0</v>
      </c>
      <c r="I183" s="60">
        <f t="shared" si="20"/>
        <v>0</v>
      </c>
      <c r="J183" s="92" t="str">
        <f t="shared" si="19"/>
        <v>2035–2036</v>
      </c>
      <c r="L183" s="103"/>
      <c r="N183" s="101"/>
      <c r="Q183" s="61"/>
    </row>
    <row r="184" spans="1:17" ht="20.25" customHeight="1" x14ac:dyDescent="0.2">
      <c r="A184" s="176">
        <v>49522</v>
      </c>
      <c r="B184" s="177">
        <f t="shared" si="15"/>
        <v>0</v>
      </c>
      <c r="C184" s="158"/>
      <c r="D184" s="60">
        <f t="shared" si="16"/>
        <v>0</v>
      </c>
      <c r="E184" s="178">
        <f t="shared" si="14"/>
        <v>0</v>
      </c>
      <c r="F184" s="60">
        <f t="shared" si="17"/>
        <v>0</v>
      </c>
      <c r="G184" s="60">
        <f>IF(AND(C184&lt;&gt;"",SUM(G$27:G183)&lt;E$19),$E$19/$E$23,0)</f>
        <v>0</v>
      </c>
      <c r="H184" s="60">
        <f t="shared" si="18"/>
        <v>0</v>
      </c>
      <c r="I184" s="60">
        <f t="shared" si="20"/>
        <v>0</v>
      </c>
      <c r="J184" s="92" t="str">
        <f t="shared" si="19"/>
        <v>2035–2036</v>
      </c>
      <c r="L184" s="103"/>
      <c r="N184" s="101"/>
      <c r="Q184" s="61"/>
    </row>
    <row r="185" spans="1:17" ht="20.25" customHeight="1" x14ac:dyDescent="0.2">
      <c r="A185" s="176">
        <v>49553</v>
      </c>
      <c r="B185" s="177">
        <f t="shared" si="15"/>
        <v>0</v>
      </c>
      <c r="C185" s="158"/>
      <c r="D185" s="60">
        <f t="shared" si="16"/>
        <v>0</v>
      </c>
      <c r="E185" s="178">
        <f t="shared" si="14"/>
        <v>0</v>
      </c>
      <c r="F185" s="60">
        <f t="shared" si="17"/>
        <v>0</v>
      </c>
      <c r="G185" s="60">
        <f>IF(AND(C185&lt;&gt;"",SUM(G$27:G184)&lt;E$19),$E$19/$E$23,0)</f>
        <v>0</v>
      </c>
      <c r="H185" s="60">
        <f t="shared" si="18"/>
        <v>0</v>
      </c>
      <c r="I185" s="60">
        <f t="shared" si="20"/>
        <v>0</v>
      </c>
      <c r="J185" s="92" t="str">
        <f t="shared" si="19"/>
        <v>2035–2036</v>
      </c>
      <c r="L185" s="103"/>
      <c r="N185" s="101"/>
      <c r="Q185" s="61"/>
    </row>
    <row r="186" spans="1:17" ht="20.25" customHeight="1" x14ac:dyDescent="0.2">
      <c r="A186" s="176">
        <v>49583</v>
      </c>
      <c r="B186" s="177">
        <f t="shared" si="15"/>
        <v>0</v>
      </c>
      <c r="C186" s="158"/>
      <c r="D186" s="60">
        <f t="shared" si="16"/>
        <v>0</v>
      </c>
      <c r="E186" s="178">
        <f t="shared" si="14"/>
        <v>0</v>
      </c>
      <c r="F186" s="60">
        <f t="shared" si="17"/>
        <v>0</v>
      </c>
      <c r="G186" s="60">
        <f>IF(AND(C186&lt;&gt;"",SUM(G$27:G185)&lt;E$19),$E$19/$E$23,0)</f>
        <v>0</v>
      </c>
      <c r="H186" s="60">
        <f t="shared" si="18"/>
        <v>0</v>
      </c>
      <c r="I186" s="60">
        <f t="shared" si="20"/>
        <v>0</v>
      </c>
      <c r="J186" s="92" t="str">
        <f t="shared" si="19"/>
        <v>2035–2036</v>
      </c>
      <c r="L186" s="103"/>
      <c r="N186" s="101"/>
      <c r="Q186" s="61"/>
    </row>
    <row r="187" spans="1:17" ht="20.25" customHeight="1" x14ac:dyDescent="0.2">
      <c r="A187" s="176">
        <v>49614</v>
      </c>
      <c r="B187" s="177">
        <f t="shared" si="15"/>
        <v>0</v>
      </c>
      <c r="C187" s="158"/>
      <c r="D187" s="60">
        <f t="shared" si="16"/>
        <v>0</v>
      </c>
      <c r="E187" s="178">
        <f t="shared" si="14"/>
        <v>0</v>
      </c>
      <c r="F187" s="60">
        <f t="shared" si="17"/>
        <v>0</v>
      </c>
      <c r="G187" s="60">
        <f>IF(AND(C187&lt;&gt;"",SUM(G$27:G186)&lt;E$19),$E$19/$E$23,0)</f>
        <v>0</v>
      </c>
      <c r="H187" s="60">
        <f t="shared" si="18"/>
        <v>0</v>
      </c>
      <c r="I187" s="60">
        <f t="shared" si="20"/>
        <v>0</v>
      </c>
      <c r="J187" s="92" t="str">
        <f t="shared" si="19"/>
        <v>2035–2036</v>
      </c>
      <c r="L187" s="103"/>
      <c r="N187" s="101"/>
      <c r="Q187" s="61"/>
    </row>
    <row r="188" spans="1:17" ht="20.25" customHeight="1" x14ac:dyDescent="0.2">
      <c r="A188" s="176">
        <v>49644</v>
      </c>
      <c r="B188" s="177">
        <f t="shared" si="15"/>
        <v>0</v>
      </c>
      <c r="C188" s="158"/>
      <c r="D188" s="60">
        <f t="shared" si="16"/>
        <v>0</v>
      </c>
      <c r="E188" s="178">
        <f t="shared" si="14"/>
        <v>0</v>
      </c>
      <c r="F188" s="60">
        <f t="shared" si="17"/>
        <v>0</v>
      </c>
      <c r="G188" s="60">
        <f>IF(AND(C188&lt;&gt;"",SUM(G$27:G187)&lt;E$19),$E$19/$E$23,0)</f>
        <v>0</v>
      </c>
      <c r="H188" s="60">
        <f t="shared" si="18"/>
        <v>0</v>
      </c>
      <c r="I188" s="60">
        <f t="shared" si="20"/>
        <v>0</v>
      </c>
      <c r="J188" s="92" t="str">
        <f t="shared" si="19"/>
        <v>2035–2036</v>
      </c>
      <c r="L188" s="103"/>
      <c r="N188" s="101"/>
      <c r="Q188" s="61"/>
    </row>
    <row r="189" spans="1:17" ht="20.25" customHeight="1" x14ac:dyDescent="0.2">
      <c r="A189" s="176">
        <v>49675</v>
      </c>
      <c r="B189" s="177">
        <f t="shared" si="15"/>
        <v>0</v>
      </c>
      <c r="C189" s="158"/>
      <c r="D189" s="60">
        <f t="shared" si="16"/>
        <v>0</v>
      </c>
      <c r="E189" s="178">
        <f t="shared" si="14"/>
        <v>0</v>
      </c>
      <c r="F189" s="60">
        <f t="shared" si="17"/>
        <v>0</v>
      </c>
      <c r="G189" s="60">
        <f>IF(AND(C189&lt;&gt;"",SUM(G$27:G188)&lt;E$19),$E$19/$E$23,0)</f>
        <v>0</v>
      </c>
      <c r="H189" s="60">
        <f t="shared" si="18"/>
        <v>0</v>
      </c>
      <c r="I189" s="60">
        <f t="shared" si="20"/>
        <v>0</v>
      </c>
      <c r="J189" s="92" t="str">
        <f t="shared" si="19"/>
        <v>2035–2036</v>
      </c>
      <c r="L189" s="103"/>
      <c r="N189" s="101"/>
      <c r="Q189" s="61"/>
    </row>
    <row r="190" spans="1:17" ht="20.25" customHeight="1" x14ac:dyDescent="0.2">
      <c r="A190" s="176">
        <v>49706</v>
      </c>
      <c r="B190" s="177">
        <f t="shared" si="15"/>
        <v>0</v>
      </c>
      <c r="C190" s="158"/>
      <c r="D190" s="60">
        <f t="shared" si="16"/>
        <v>0</v>
      </c>
      <c r="E190" s="178">
        <f t="shared" si="14"/>
        <v>0</v>
      </c>
      <c r="F190" s="60">
        <f t="shared" si="17"/>
        <v>0</v>
      </c>
      <c r="G190" s="60">
        <f>IF(AND(C190&lt;&gt;"",SUM(G$27:G189)&lt;E$19),$E$19/$E$23,0)</f>
        <v>0</v>
      </c>
      <c r="H190" s="60">
        <f t="shared" si="18"/>
        <v>0</v>
      </c>
      <c r="I190" s="60">
        <f t="shared" si="20"/>
        <v>0</v>
      </c>
      <c r="J190" s="92" t="str">
        <f t="shared" si="19"/>
        <v>2035–2036</v>
      </c>
      <c r="L190" s="103"/>
      <c r="N190" s="101"/>
      <c r="Q190" s="61"/>
    </row>
    <row r="191" spans="1:17" ht="20.25" customHeight="1" x14ac:dyDescent="0.2">
      <c r="A191" s="176">
        <v>49735</v>
      </c>
      <c r="B191" s="177">
        <f t="shared" si="15"/>
        <v>0</v>
      </c>
      <c r="C191" s="158"/>
      <c r="D191" s="60">
        <f t="shared" si="16"/>
        <v>0</v>
      </c>
      <c r="E191" s="178">
        <f t="shared" si="14"/>
        <v>0</v>
      </c>
      <c r="F191" s="60">
        <f t="shared" si="17"/>
        <v>0</v>
      </c>
      <c r="G191" s="60">
        <f>IF(AND(C191&lt;&gt;"",SUM(G$27:G190)&lt;E$19),$E$19/$E$23,0)</f>
        <v>0</v>
      </c>
      <c r="H191" s="60">
        <f t="shared" si="18"/>
        <v>0</v>
      </c>
      <c r="I191" s="60">
        <f t="shared" si="20"/>
        <v>0</v>
      </c>
      <c r="J191" s="92" t="str">
        <f t="shared" si="19"/>
        <v>2035–2036</v>
      </c>
      <c r="L191" s="103"/>
      <c r="N191" s="101"/>
      <c r="Q191" s="61"/>
    </row>
    <row r="192" spans="1:17" ht="20.25" customHeight="1" x14ac:dyDescent="0.2">
      <c r="A192" s="176">
        <v>49766</v>
      </c>
      <c r="B192" s="177">
        <f t="shared" si="15"/>
        <v>0</v>
      </c>
      <c r="C192" s="158"/>
      <c r="D192" s="60">
        <f t="shared" si="16"/>
        <v>0</v>
      </c>
      <c r="E192" s="178">
        <f t="shared" si="14"/>
        <v>0</v>
      </c>
      <c r="F192" s="60">
        <f t="shared" si="17"/>
        <v>0</v>
      </c>
      <c r="G192" s="60">
        <f>IF(AND(C192&lt;&gt;"",SUM(G$27:G191)&lt;E$19),$E$19/$E$23,0)</f>
        <v>0</v>
      </c>
      <c r="H192" s="60">
        <f t="shared" si="18"/>
        <v>0</v>
      </c>
      <c r="I192" s="60">
        <f t="shared" si="20"/>
        <v>0</v>
      </c>
      <c r="J192" s="92" t="str">
        <f t="shared" si="19"/>
        <v>2035–2036</v>
      </c>
      <c r="L192" s="103"/>
      <c r="N192" s="101"/>
      <c r="Q192" s="61"/>
    </row>
    <row r="193" spans="1:17" ht="20.25" customHeight="1" x14ac:dyDescent="0.2">
      <c r="A193" s="176">
        <v>49796</v>
      </c>
      <c r="B193" s="177">
        <f t="shared" si="15"/>
        <v>0</v>
      </c>
      <c r="C193" s="158"/>
      <c r="D193" s="60">
        <f t="shared" si="16"/>
        <v>0</v>
      </c>
      <c r="E193" s="178">
        <f t="shared" si="14"/>
        <v>0</v>
      </c>
      <c r="F193" s="60">
        <f t="shared" si="17"/>
        <v>0</v>
      </c>
      <c r="G193" s="60">
        <f>IF(AND(C193&lt;&gt;"",SUM(G$27:G192)&lt;E$19),$E$19/$E$23,0)</f>
        <v>0</v>
      </c>
      <c r="H193" s="60">
        <f t="shared" si="18"/>
        <v>0</v>
      </c>
      <c r="I193" s="60">
        <f t="shared" si="20"/>
        <v>0</v>
      </c>
      <c r="J193" s="92" t="str">
        <f t="shared" si="19"/>
        <v>2035–2036</v>
      </c>
      <c r="L193" s="103"/>
      <c r="N193" s="101"/>
      <c r="Q193" s="61"/>
    </row>
    <row r="194" spans="1:17" ht="20.25" customHeight="1" x14ac:dyDescent="0.2">
      <c r="A194" s="176">
        <v>49827</v>
      </c>
      <c r="B194" s="177">
        <f t="shared" si="15"/>
        <v>0</v>
      </c>
      <c r="C194" s="158"/>
      <c r="D194" s="60">
        <f t="shared" si="16"/>
        <v>0</v>
      </c>
      <c r="E194" s="178">
        <f t="shared" si="14"/>
        <v>0</v>
      </c>
      <c r="F194" s="60">
        <f t="shared" si="17"/>
        <v>0</v>
      </c>
      <c r="G194" s="60">
        <f>IF(AND(C194&lt;&gt;"",SUM(G$27:G193)&lt;E$19),$E$19/$E$23,0)</f>
        <v>0</v>
      </c>
      <c r="H194" s="60">
        <f t="shared" si="18"/>
        <v>0</v>
      </c>
      <c r="I194" s="60">
        <f t="shared" si="20"/>
        <v>0</v>
      </c>
      <c r="J194" s="92" t="str">
        <f t="shared" si="19"/>
        <v>2035–2036</v>
      </c>
      <c r="L194" s="103"/>
      <c r="N194" s="101"/>
      <c r="Q194" s="61"/>
    </row>
    <row r="195" spans="1:17" ht="20.25" customHeight="1" x14ac:dyDescent="0.2">
      <c r="A195" s="176">
        <v>49857</v>
      </c>
      <c r="B195" s="177">
        <f t="shared" si="15"/>
        <v>0</v>
      </c>
      <c r="C195" s="158"/>
      <c r="D195" s="60">
        <f t="shared" si="16"/>
        <v>0</v>
      </c>
      <c r="E195" s="178">
        <f t="shared" si="14"/>
        <v>0</v>
      </c>
      <c r="F195" s="60">
        <f t="shared" si="17"/>
        <v>0</v>
      </c>
      <c r="G195" s="60">
        <f>IF(AND(C195&lt;&gt;"",SUM(G$27:G194)&lt;E$19),$E$19/$E$23,0)</f>
        <v>0</v>
      </c>
      <c r="H195" s="60">
        <f t="shared" si="18"/>
        <v>0</v>
      </c>
      <c r="I195" s="60">
        <f t="shared" si="20"/>
        <v>0</v>
      </c>
      <c r="J195" s="92" t="str">
        <f t="shared" si="19"/>
        <v>2036–2037</v>
      </c>
      <c r="L195" s="103"/>
      <c r="N195" s="101"/>
      <c r="Q195" s="61"/>
    </row>
    <row r="196" spans="1:17" ht="20.25" customHeight="1" x14ac:dyDescent="0.2">
      <c r="A196" s="176">
        <v>49888</v>
      </c>
      <c r="B196" s="177">
        <f t="shared" si="15"/>
        <v>0</v>
      </c>
      <c r="C196" s="158"/>
      <c r="D196" s="60">
        <f t="shared" si="16"/>
        <v>0</v>
      </c>
      <c r="E196" s="178">
        <f t="shared" si="14"/>
        <v>0</v>
      </c>
      <c r="F196" s="60">
        <f t="shared" si="17"/>
        <v>0</v>
      </c>
      <c r="G196" s="60">
        <f>IF(AND(C196&lt;&gt;"",SUM(G$27:G195)&lt;E$19),$E$19/$E$23,0)</f>
        <v>0</v>
      </c>
      <c r="H196" s="60">
        <f t="shared" si="18"/>
        <v>0</v>
      </c>
      <c r="I196" s="60">
        <f t="shared" si="20"/>
        <v>0</v>
      </c>
      <c r="J196" s="92" t="str">
        <f t="shared" si="19"/>
        <v>2036–2037</v>
      </c>
      <c r="L196" s="103"/>
      <c r="N196" s="101"/>
      <c r="Q196" s="61"/>
    </row>
    <row r="197" spans="1:17" ht="20.25" customHeight="1" x14ac:dyDescent="0.2">
      <c r="A197" s="176">
        <v>49919</v>
      </c>
      <c r="B197" s="177">
        <f t="shared" si="15"/>
        <v>0</v>
      </c>
      <c r="C197" s="158"/>
      <c r="D197" s="60">
        <f t="shared" si="16"/>
        <v>0</v>
      </c>
      <c r="E197" s="178">
        <f t="shared" si="14"/>
        <v>0</v>
      </c>
      <c r="F197" s="60">
        <f t="shared" si="17"/>
        <v>0</v>
      </c>
      <c r="G197" s="60">
        <f>IF(AND(C197&lt;&gt;"",SUM(G$27:G196)&lt;E$19),$E$19/$E$23,0)</f>
        <v>0</v>
      </c>
      <c r="H197" s="60">
        <f t="shared" si="18"/>
        <v>0</v>
      </c>
      <c r="I197" s="60">
        <f t="shared" si="20"/>
        <v>0</v>
      </c>
      <c r="J197" s="92" t="str">
        <f t="shared" si="19"/>
        <v>2036–2037</v>
      </c>
      <c r="L197" s="103"/>
      <c r="N197" s="101"/>
      <c r="Q197" s="61"/>
    </row>
    <row r="198" spans="1:17" ht="20.25" customHeight="1" x14ac:dyDescent="0.2">
      <c r="A198" s="176">
        <v>49949</v>
      </c>
      <c r="B198" s="177">
        <f t="shared" si="15"/>
        <v>0</v>
      </c>
      <c r="C198" s="158"/>
      <c r="D198" s="60">
        <f t="shared" si="16"/>
        <v>0</v>
      </c>
      <c r="E198" s="178">
        <f t="shared" si="14"/>
        <v>0</v>
      </c>
      <c r="F198" s="60">
        <f t="shared" si="17"/>
        <v>0</v>
      </c>
      <c r="G198" s="60">
        <f>IF(AND(C198&lt;&gt;"",SUM(G$27:G197)&lt;E$19),$E$19/$E$23,0)</f>
        <v>0</v>
      </c>
      <c r="H198" s="60">
        <f t="shared" si="18"/>
        <v>0</v>
      </c>
      <c r="I198" s="60">
        <f t="shared" si="20"/>
        <v>0</v>
      </c>
      <c r="J198" s="92" t="str">
        <f t="shared" si="19"/>
        <v>2036–2037</v>
      </c>
      <c r="L198" s="103"/>
      <c r="N198" s="101"/>
      <c r="Q198" s="61"/>
    </row>
    <row r="199" spans="1:17" ht="20.25" customHeight="1" x14ac:dyDescent="0.2">
      <c r="A199" s="176">
        <v>49980</v>
      </c>
      <c r="B199" s="177">
        <f t="shared" si="15"/>
        <v>0</v>
      </c>
      <c r="C199" s="158"/>
      <c r="D199" s="60">
        <f t="shared" si="16"/>
        <v>0</v>
      </c>
      <c r="E199" s="178">
        <f t="shared" si="14"/>
        <v>0</v>
      </c>
      <c r="F199" s="60">
        <f t="shared" si="17"/>
        <v>0</v>
      </c>
      <c r="G199" s="60">
        <f>IF(AND(C199&lt;&gt;"",SUM(G$27:G198)&lt;E$19),$E$19/$E$23,0)</f>
        <v>0</v>
      </c>
      <c r="H199" s="60">
        <f t="shared" si="18"/>
        <v>0</v>
      </c>
      <c r="I199" s="60">
        <f t="shared" si="20"/>
        <v>0</v>
      </c>
      <c r="J199" s="92" t="str">
        <f t="shared" si="19"/>
        <v>2036–2037</v>
      </c>
      <c r="L199" s="103"/>
      <c r="N199" s="101"/>
      <c r="Q199" s="61"/>
    </row>
    <row r="200" spans="1:17" ht="20.25" customHeight="1" x14ac:dyDescent="0.2">
      <c r="A200" s="176">
        <v>50010</v>
      </c>
      <c r="B200" s="177">
        <f t="shared" si="15"/>
        <v>0</v>
      </c>
      <c r="C200" s="158"/>
      <c r="D200" s="60">
        <f t="shared" si="16"/>
        <v>0</v>
      </c>
      <c r="E200" s="178">
        <f t="shared" si="14"/>
        <v>0</v>
      </c>
      <c r="F200" s="60">
        <f t="shared" si="17"/>
        <v>0</v>
      </c>
      <c r="G200" s="60">
        <f>IF(AND(C200&lt;&gt;"",SUM(G$27:G199)&lt;E$19),$E$19/$E$23,0)</f>
        <v>0</v>
      </c>
      <c r="H200" s="60">
        <f t="shared" si="18"/>
        <v>0</v>
      </c>
      <c r="I200" s="60">
        <f t="shared" si="20"/>
        <v>0</v>
      </c>
      <c r="J200" s="92" t="str">
        <f t="shared" si="19"/>
        <v>2036–2037</v>
      </c>
      <c r="L200" s="103"/>
      <c r="N200" s="101"/>
      <c r="Q200" s="61"/>
    </row>
    <row r="201" spans="1:17" ht="20.25" customHeight="1" x14ac:dyDescent="0.2">
      <c r="A201" s="176">
        <v>50041</v>
      </c>
      <c r="B201" s="177">
        <f t="shared" si="15"/>
        <v>0</v>
      </c>
      <c r="C201" s="158"/>
      <c r="D201" s="60">
        <f t="shared" si="16"/>
        <v>0</v>
      </c>
      <c r="E201" s="178">
        <f t="shared" si="14"/>
        <v>0</v>
      </c>
      <c r="F201" s="60">
        <f t="shared" si="17"/>
        <v>0</v>
      </c>
      <c r="G201" s="60">
        <f>IF(AND(C201&lt;&gt;"",SUM(G$27:G200)&lt;E$19),$E$19/$E$23,0)</f>
        <v>0</v>
      </c>
      <c r="H201" s="60">
        <f t="shared" si="18"/>
        <v>0</v>
      </c>
      <c r="I201" s="60">
        <f t="shared" si="20"/>
        <v>0</v>
      </c>
      <c r="J201" s="92" t="str">
        <f t="shared" si="19"/>
        <v>2036–2037</v>
      </c>
      <c r="L201" s="103"/>
      <c r="N201" s="101"/>
      <c r="Q201" s="61"/>
    </row>
    <row r="202" spans="1:17" ht="20.25" customHeight="1" x14ac:dyDescent="0.2">
      <c r="A202" s="176">
        <v>50072</v>
      </c>
      <c r="B202" s="177">
        <f t="shared" si="15"/>
        <v>0</v>
      </c>
      <c r="C202" s="158"/>
      <c r="D202" s="60">
        <f t="shared" si="16"/>
        <v>0</v>
      </c>
      <c r="E202" s="178">
        <f t="shared" si="14"/>
        <v>0</v>
      </c>
      <c r="F202" s="60">
        <f t="shared" si="17"/>
        <v>0</v>
      </c>
      <c r="G202" s="60">
        <f>IF(AND(C202&lt;&gt;"",SUM(G$27:G201)&lt;E$19),$E$19/$E$23,0)</f>
        <v>0</v>
      </c>
      <c r="H202" s="60">
        <f t="shared" si="18"/>
        <v>0</v>
      </c>
      <c r="I202" s="60">
        <f t="shared" si="20"/>
        <v>0</v>
      </c>
      <c r="J202" s="92" t="str">
        <f t="shared" si="19"/>
        <v>2036–2037</v>
      </c>
      <c r="L202" s="103"/>
      <c r="N202" s="101"/>
      <c r="Q202" s="61"/>
    </row>
    <row r="203" spans="1:17" ht="20.25" customHeight="1" x14ac:dyDescent="0.2">
      <c r="A203" s="176">
        <v>50100</v>
      </c>
      <c r="B203" s="177">
        <f t="shared" si="15"/>
        <v>0</v>
      </c>
      <c r="C203" s="158"/>
      <c r="D203" s="60">
        <f t="shared" si="16"/>
        <v>0</v>
      </c>
      <c r="E203" s="178">
        <f t="shared" si="14"/>
        <v>0</v>
      </c>
      <c r="F203" s="60">
        <f t="shared" si="17"/>
        <v>0</v>
      </c>
      <c r="G203" s="60">
        <f>IF(AND(C203&lt;&gt;"",SUM(G$27:G202)&lt;E$19),$E$19/$E$23,0)</f>
        <v>0</v>
      </c>
      <c r="H203" s="60">
        <f t="shared" si="18"/>
        <v>0</v>
      </c>
      <c r="I203" s="60">
        <f t="shared" si="20"/>
        <v>0</v>
      </c>
      <c r="J203" s="92" t="str">
        <f t="shared" si="19"/>
        <v>2036–2037</v>
      </c>
      <c r="L203" s="103"/>
      <c r="N203" s="101"/>
      <c r="Q203" s="61"/>
    </row>
    <row r="204" spans="1:17" ht="20.25" customHeight="1" x14ac:dyDescent="0.2">
      <c r="A204" s="176">
        <v>50131</v>
      </c>
      <c r="B204" s="177">
        <f t="shared" si="15"/>
        <v>0</v>
      </c>
      <c r="C204" s="158"/>
      <c r="D204" s="60">
        <f t="shared" si="16"/>
        <v>0</v>
      </c>
      <c r="E204" s="178">
        <f t="shared" si="14"/>
        <v>0</v>
      </c>
      <c r="F204" s="60">
        <f t="shared" si="17"/>
        <v>0</v>
      </c>
      <c r="G204" s="60">
        <f>IF(AND(C204&lt;&gt;"",SUM(G$27:G203)&lt;E$19),$E$19/$E$23,0)</f>
        <v>0</v>
      </c>
      <c r="H204" s="60">
        <f t="shared" si="18"/>
        <v>0</v>
      </c>
      <c r="I204" s="60">
        <f t="shared" si="20"/>
        <v>0</v>
      </c>
      <c r="J204" s="92" t="str">
        <f t="shared" si="19"/>
        <v>2036–2037</v>
      </c>
      <c r="L204" s="103"/>
      <c r="N204" s="101"/>
      <c r="Q204" s="61"/>
    </row>
    <row r="205" spans="1:17" ht="20.25" customHeight="1" x14ac:dyDescent="0.2">
      <c r="A205" s="176">
        <v>50161</v>
      </c>
      <c r="B205" s="177">
        <f t="shared" si="15"/>
        <v>0</v>
      </c>
      <c r="C205" s="158"/>
      <c r="D205" s="60">
        <f t="shared" si="16"/>
        <v>0</v>
      </c>
      <c r="E205" s="178">
        <f t="shared" si="14"/>
        <v>0</v>
      </c>
      <c r="F205" s="60">
        <f t="shared" si="17"/>
        <v>0</v>
      </c>
      <c r="G205" s="60">
        <f>IF(AND(C205&lt;&gt;"",SUM(G$27:G204)&lt;E$19),$E$19/$E$23,0)</f>
        <v>0</v>
      </c>
      <c r="H205" s="60">
        <f t="shared" si="18"/>
        <v>0</v>
      </c>
      <c r="I205" s="60">
        <f t="shared" si="20"/>
        <v>0</v>
      </c>
      <c r="J205" s="92" t="str">
        <f t="shared" si="19"/>
        <v>2036–2037</v>
      </c>
      <c r="L205" s="103"/>
      <c r="N205" s="101"/>
      <c r="Q205" s="61"/>
    </row>
    <row r="206" spans="1:17" ht="20.25" customHeight="1" x14ac:dyDescent="0.2">
      <c r="A206" s="176">
        <v>50192</v>
      </c>
      <c r="B206" s="177">
        <f t="shared" si="15"/>
        <v>0</v>
      </c>
      <c r="C206" s="158"/>
      <c r="D206" s="60">
        <f t="shared" si="16"/>
        <v>0</v>
      </c>
      <c r="E206" s="178">
        <f t="shared" si="14"/>
        <v>0</v>
      </c>
      <c r="F206" s="60">
        <f t="shared" si="17"/>
        <v>0</v>
      </c>
      <c r="G206" s="60">
        <f>IF(AND(C206&lt;&gt;"",SUM(G$27:G205)&lt;E$19),$E$19/$E$23,0)</f>
        <v>0</v>
      </c>
      <c r="H206" s="60">
        <f t="shared" si="18"/>
        <v>0</v>
      </c>
      <c r="I206" s="60">
        <f t="shared" si="20"/>
        <v>0</v>
      </c>
      <c r="J206" s="92" t="str">
        <f t="shared" si="19"/>
        <v>2036–2037</v>
      </c>
      <c r="L206" s="103"/>
      <c r="N206" s="101"/>
      <c r="Q206" s="61"/>
    </row>
    <row r="207" spans="1:17" ht="20.25" customHeight="1" x14ac:dyDescent="0.2">
      <c r="A207" s="176">
        <v>50222</v>
      </c>
      <c r="B207" s="177">
        <f t="shared" si="15"/>
        <v>0</v>
      </c>
      <c r="C207" s="158"/>
      <c r="D207" s="60">
        <f t="shared" si="16"/>
        <v>0</v>
      </c>
      <c r="E207" s="178">
        <f t="shared" si="14"/>
        <v>0</v>
      </c>
      <c r="F207" s="60">
        <f t="shared" si="17"/>
        <v>0</v>
      </c>
      <c r="G207" s="60">
        <f>IF(AND(C207&lt;&gt;"",SUM(G$27:G206)&lt;E$19),$E$19/$E$23,0)</f>
        <v>0</v>
      </c>
      <c r="H207" s="60">
        <f t="shared" si="18"/>
        <v>0</v>
      </c>
      <c r="I207" s="60">
        <f t="shared" si="20"/>
        <v>0</v>
      </c>
      <c r="J207" s="92" t="str">
        <f t="shared" si="19"/>
        <v>2037–2038</v>
      </c>
      <c r="L207" s="103"/>
      <c r="N207" s="101"/>
      <c r="Q207" s="61"/>
    </row>
    <row r="208" spans="1:17" ht="20.25" customHeight="1" x14ac:dyDescent="0.2">
      <c r="A208" s="176">
        <v>50253</v>
      </c>
      <c r="B208" s="177">
        <f t="shared" si="15"/>
        <v>0</v>
      </c>
      <c r="C208" s="158"/>
      <c r="D208" s="60">
        <f t="shared" si="16"/>
        <v>0</v>
      </c>
      <c r="E208" s="178">
        <f t="shared" si="14"/>
        <v>0</v>
      </c>
      <c r="F208" s="60">
        <f t="shared" si="17"/>
        <v>0</v>
      </c>
      <c r="G208" s="60">
        <f>IF(AND(C208&lt;&gt;"",SUM(G$27:G207)&lt;E$19),$E$19/$E$23,0)</f>
        <v>0</v>
      </c>
      <c r="H208" s="60">
        <f t="shared" si="18"/>
        <v>0</v>
      </c>
      <c r="I208" s="60">
        <f t="shared" si="20"/>
        <v>0</v>
      </c>
      <c r="J208" s="92" t="str">
        <f t="shared" si="19"/>
        <v>2037–2038</v>
      </c>
      <c r="L208" s="103"/>
      <c r="N208" s="101"/>
      <c r="Q208" s="61"/>
    </row>
    <row r="209" spans="1:17" ht="20.25" customHeight="1" x14ac:dyDescent="0.2">
      <c r="A209" s="176">
        <v>50284</v>
      </c>
      <c r="B209" s="177">
        <f t="shared" si="15"/>
        <v>0</v>
      </c>
      <c r="C209" s="158"/>
      <c r="D209" s="60">
        <f t="shared" si="16"/>
        <v>0</v>
      </c>
      <c r="E209" s="178">
        <f t="shared" si="14"/>
        <v>0</v>
      </c>
      <c r="F209" s="60">
        <f t="shared" si="17"/>
        <v>0</v>
      </c>
      <c r="G209" s="60">
        <f>IF(AND(C209&lt;&gt;"",SUM(G$27:G208)&lt;E$19),$E$19/$E$23,0)</f>
        <v>0</v>
      </c>
      <c r="H209" s="60">
        <f t="shared" si="18"/>
        <v>0</v>
      </c>
      <c r="I209" s="60">
        <f t="shared" si="20"/>
        <v>0</v>
      </c>
      <c r="J209" s="92" t="str">
        <f t="shared" si="19"/>
        <v>2037–2038</v>
      </c>
      <c r="L209" s="103"/>
      <c r="N209" s="101"/>
      <c r="Q209" s="61"/>
    </row>
    <row r="210" spans="1:17" ht="20.25" customHeight="1" x14ac:dyDescent="0.2">
      <c r="A210" s="176">
        <v>50314</v>
      </c>
      <c r="B210" s="177">
        <f t="shared" si="15"/>
        <v>0</v>
      </c>
      <c r="C210" s="158"/>
      <c r="D210" s="60">
        <f t="shared" si="16"/>
        <v>0</v>
      </c>
      <c r="E210" s="178">
        <f t="shared" si="14"/>
        <v>0</v>
      </c>
      <c r="F210" s="60">
        <f t="shared" si="17"/>
        <v>0</v>
      </c>
      <c r="G210" s="60">
        <f>IF(AND(C210&lt;&gt;"",SUM(G$27:G209)&lt;E$19),$E$19/$E$23,0)</f>
        <v>0</v>
      </c>
      <c r="H210" s="60">
        <f t="shared" si="18"/>
        <v>0</v>
      </c>
      <c r="I210" s="60">
        <f t="shared" si="20"/>
        <v>0</v>
      </c>
      <c r="J210" s="92" t="str">
        <f t="shared" si="19"/>
        <v>2037–2038</v>
      </c>
      <c r="L210" s="103"/>
      <c r="N210" s="101"/>
      <c r="Q210" s="61"/>
    </row>
    <row r="211" spans="1:17" ht="20.25" customHeight="1" x14ac:dyDescent="0.2">
      <c r="A211" s="176">
        <v>50345</v>
      </c>
      <c r="B211" s="177">
        <f t="shared" si="15"/>
        <v>0</v>
      </c>
      <c r="C211" s="158"/>
      <c r="D211" s="60">
        <f t="shared" si="16"/>
        <v>0</v>
      </c>
      <c r="E211" s="178">
        <f t="shared" si="14"/>
        <v>0</v>
      </c>
      <c r="F211" s="60">
        <f t="shared" si="17"/>
        <v>0</v>
      </c>
      <c r="G211" s="60">
        <f>IF(AND(C211&lt;&gt;"",SUM(G$27:G210)&lt;E$19),$E$19/$E$23,0)</f>
        <v>0</v>
      </c>
      <c r="H211" s="60">
        <f t="shared" si="18"/>
        <v>0</v>
      </c>
      <c r="I211" s="60">
        <f t="shared" si="20"/>
        <v>0</v>
      </c>
      <c r="J211" s="92" t="str">
        <f t="shared" si="19"/>
        <v>2037–2038</v>
      </c>
      <c r="L211" s="103"/>
      <c r="N211" s="101"/>
      <c r="Q211" s="61"/>
    </row>
    <row r="212" spans="1:17" ht="20.25" customHeight="1" x14ac:dyDescent="0.2">
      <c r="A212" s="176">
        <v>50375</v>
      </c>
      <c r="B212" s="177">
        <f t="shared" si="15"/>
        <v>0</v>
      </c>
      <c r="C212" s="158"/>
      <c r="D212" s="60">
        <f t="shared" si="16"/>
        <v>0</v>
      </c>
      <c r="E212" s="178">
        <f t="shared" si="14"/>
        <v>0</v>
      </c>
      <c r="F212" s="60">
        <f t="shared" si="17"/>
        <v>0</v>
      </c>
      <c r="G212" s="60">
        <f>IF(AND(C212&lt;&gt;"",SUM(G$27:G211)&lt;E$19),$E$19/$E$23,0)</f>
        <v>0</v>
      </c>
      <c r="H212" s="60">
        <f t="shared" si="18"/>
        <v>0</v>
      </c>
      <c r="I212" s="60">
        <f t="shared" si="20"/>
        <v>0</v>
      </c>
      <c r="J212" s="92" t="str">
        <f t="shared" si="19"/>
        <v>2037–2038</v>
      </c>
      <c r="L212" s="103"/>
      <c r="N212" s="101"/>
      <c r="Q212" s="61"/>
    </row>
    <row r="213" spans="1:17" ht="20.25" customHeight="1" x14ac:dyDescent="0.2">
      <c r="A213" s="176">
        <v>50406</v>
      </c>
      <c r="B213" s="177">
        <f t="shared" si="15"/>
        <v>0</v>
      </c>
      <c r="C213" s="158"/>
      <c r="D213" s="60">
        <f t="shared" si="16"/>
        <v>0</v>
      </c>
      <c r="E213" s="178">
        <f t="shared" si="14"/>
        <v>0</v>
      </c>
      <c r="F213" s="60">
        <f t="shared" si="17"/>
        <v>0</v>
      </c>
      <c r="G213" s="60">
        <f>IF(AND(C213&lt;&gt;"",SUM(G$27:G212)&lt;E$19),$E$19/$E$23,0)</f>
        <v>0</v>
      </c>
      <c r="H213" s="60">
        <f t="shared" si="18"/>
        <v>0</v>
      </c>
      <c r="I213" s="60">
        <f t="shared" si="20"/>
        <v>0</v>
      </c>
      <c r="J213" s="92" t="str">
        <f t="shared" si="19"/>
        <v>2037–2038</v>
      </c>
      <c r="L213" s="103"/>
      <c r="N213" s="101"/>
      <c r="Q213" s="61"/>
    </row>
    <row r="214" spans="1:17" ht="20.25" customHeight="1" x14ac:dyDescent="0.2">
      <c r="A214" s="176">
        <v>50437</v>
      </c>
      <c r="B214" s="177">
        <f t="shared" si="15"/>
        <v>0</v>
      </c>
      <c r="C214" s="158"/>
      <c r="D214" s="60">
        <f t="shared" si="16"/>
        <v>0</v>
      </c>
      <c r="E214" s="178">
        <f t="shared" si="14"/>
        <v>0</v>
      </c>
      <c r="F214" s="60">
        <f t="shared" si="17"/>
        <v>0</v>
      </c>
      <c r="G214" s="60">
        <f>IF(AND(C214&lt;&gt;"",SUM(G$27:G213)&lt;E$19),$E$19/$E$23,0)</f>
        <v>0</v>
      </c>
      <c r="H214" s="60">
        <f t="shared" si="18"/>
        <v>0</v>
      </c>
      <c r="I214" s="60">
        <f t="shared" si="20"/>
        <v>0</v>
      </c>
      <c r="J214" s="92" t="str">
        <f t="shared" si="19"/>
        <v>2037–2038</v>
      </c>
      <c r="L214" s="103"/>
      <c r="N214" s="101"/>
      <c r="Q214" s="61"/>
    </row>
    <row r="215" spans="1:17" ht="20.25" customHeight="1" x14ac:dyDescent="0.2">
      <c r="A215" s="176">
        <v>50465</v>
      </c>
      <c r="B215" s="177">
        <f t="shared" si="15"/>
        <v>0</v>
      </c>
      <c r="C215" s="158"/>
      <c r="D215" s="60">
        <f t="shared" si="16"/>
        <v>0</v>
      </c>
      <c r="E215" s="178">
        <f t="shared" si="14"/>
        <v>0</v>
      </c>
      <c r="F215" s="60">
        <f t="shared" si="17"/>
        <v>0</v>
      </c>
      <c r="G215" s="60">
        <f>IF(AND(C215&lt;&gt;"",SUM(G$27:G214)&lt;E$19),$E$19/$E$23,0)</f>
        <v>0</v>
      </c>
      <c r="H215" s="60">
        <f t="shared" si="18"/>
        <v>0</v>
      </c>
      <c r="I215" s="60">
        <f t="shared" si="20"/>
        <v>0</v>
      </c>
      <c r="J215" s="92" t="str">
        <f t="shared" si="19"/>
        <v>2037–2038</v>
      </c>
      <c r="L215" s="103"/>
      <c r="N215" s="101"/>
      <c r="Q215" s="61"/>
    </row>
    <row r="216" spans="1:17" ht="20.25" customHeight="1" x14ac:dyDescent="0.2">
      <c r="A216" s="176">
        <v>50496</v>
      </c>
      <c r="B216" s="177">
        <f t="shared" si="15"/>
        <v>0</v>
      </c>
      <c r="C216" s="158"/>
      <c r="D216" s="60">
        <f t="shared" si="16"/>
        <v>0</v>
      </c>
      <c r="E216" s="178">
        <f t="shared" si="14"/>
        <v>0</v>
      </c>
      <c r="F216" s="60">
        <f t="shared" si="17"/>
        <v>0</v>
      </c>
      <c r="G216" s="60">
        <f>IF(AND(C216&lt;&gt;"",SUM(G$27:G215)&lt;E$19),$E$19/$E$23,0)</f>
        <v>0</v>
      </c>
      <c r="H216" s="60">
        <f t="shared" si="18"/>
        <v>0</v>
      </c>
      <c r="I216" s="60">
        <f t="shared" si="20"/>
        <v>0</v>
      </c>
      <c r="J216" s="92" t="str">
        <f t="shared" si="19"/>
        <v>2037–2038</v>
      </c>
      <c r="L216" s="103"/>
      <c r="N216" s="101"/>
      <c r="Q216" s="61"/>
    </row>
    <row r="217" spans="1:17" ht="20.25" customHeight="1" x14ac:dyDescent="0.2">
      <c r="A217" s="176">
        <v>50526</v>
      </c>
      <c r="B217" s="177">
        <f t="shared" si="15"/>
        <v>0</v>
      </c>
      <c r="C217" s="158"/>
      <c r="D217" s="60">
        <f t="shared" si="16"/>
        <v>0</v>
      </c>
      <c r="E217" s="178">
        <f t="shared" si="14"/>
        <v>0</v>
      </c>
      <c r="F217" s="60">
        <f t="shared" si="17"/>
        <v>0</v>
      </c>
      <c r="G217" s="60">
        <f>IF(AND(C217&lt;&gt;"",SUM(G$27:G216)&lt;E$19),$E$19/$E$23,0)</f>
        <v>0</v>
      </c>
      <c r="H217" s="60">
        <f t="shared" si="18"/>
        <v>0</v>
      </c>
      <c r="I217" s="60">
        <f t="shared" si="20"/>
        <v>0</v>
      </c>
      <c r="J217" s="92" t="str">
        <f t="shared" si="19"/>
        <v>2037–2038</v>
      </c>
      <c r="L217" s="103"/>
      <c r="N217" s="101"/>
      <c r="Q217" s="61"/>
    </row>
    <row r="218" spans="1:17" ht="20.25" customHeight="1" x14ac:dyDescent="0.2">
      <c r="A218" s="176">
        <v>50557</v>
      </c>
      <c r="B218" s="177">
        <f t="shared" si="15"/>
        <v>0</v>
      </c>
      <c r="C218" s="158"/>
      <c r="D218" s="60">
        <f t="shared" si="16"/>
        <v>0</v>
      </c>
      <c r="E218" s="178">
        <f t="shared" si="14"/>
        <v>0</v>
      </c>
      <c r="F218" s="60">
        <f t="shared" si="17"/>
        <v>0</v>
      </c>
      <c r="G218" s="60">
        <f>IF(AND(C218&lt;&gt;"",SUM(G$27:G217)&lt;E$19),$E$19/$E$23,0)</f>
        <v>0</v>
      </c>
      <c r="H218" s="60">
        <f t="shared" si="18"/>
        <v>0</v>
      </c>
      <c r="I218" s="60">
        <f t="shared" si="20"/>
        <v>0</v>
      </c>
      <c r="J218" s="92" t="str">
        <f t="shared" si="19"/>
        <v>2037–2038</v>
      </c>
      <c r="L218" s="103"/>
      <c r="N218" s="101"/>
      <c r="Q218" s="61"/>
    </row>
    <row r="219" spans="1:17" ht="20.25" customHeight="1" x14ac:dyDescent="0.2">
      <c r="A219" s="176">
        <v>50587</v>
      </c>
      <c r="B219" s="177">
        <f t="shared" si="15"/>
        <v>0</v>
      </c>
      <c r="C219" s="158"/>
      <c r="D219" s="60">
        <f t="shared" si="16"/>
        <v>0</v>
      </c>
      <c r="E219" s="178">
        <f t="shared" ref="E219:E282" si="21">C219-D219</f>
        <v>0</v>
      </c>
      <c r="F219" s="60">
        <f t="shared" si="17"/>
        <v>0</v>
      </c>
      <c r="G219" s="60">
        <f>IF(AND(C219&lt;&gt;"",SUM(G$27:G218)&lt;E$19),$E$19/$E$23,0)</f>
        <v>0</v>
      </c>
      <c r="H219" s="60">
        <f t="shared" si="18"/>
        <v>0</v>
      </c>
      <c r="I219" s="60">
        <f t="shared" si="20"/>
        <v>0</v>
      </c>
      <c r="J219" s="92" t="str">
        <f t="shared" si="19"/>
        <v>2038–2039</v>
      </c>
      <c r="L219" s="103"/>
      <c r="N219" s="101"/>
      <c r="Q219" s="61"/>
    </row>
    <row r="220" spans="1:17" ht="20.25" customHeight="1" x14ac:dyDescent="0.2">
      <c r="A220" s="176">
        <v>50618</v>
      </c>
      <c r="B220" s="177">
        <f t="shared" ref="B220:B283" si="22">IF(C220&gt;0,C220*-1,C220)</f>
        <v>0</v>
      </c>
      <c r="C220" s="158"/>
      <c r="D220" s="60">
        <f t="shared" ref="D220:D283" si="23">IF(C220="",0,IF($E$15="Beginning",IF(C219&lt;&gt;"",$F219*$E$6/12,0),IF(C219&lt;&gt;"",$F219*$E$6/12,$E$16*$E$6/12)))</f>
        <v>0</v>
      </c>
      <c r="E220" s="178">
        <f t="shared" si="21"/>
        <v>0</v>
      </c>
      <c r="F220" s="60">
        <f t="shared" ref="F220:F283" si="24">IF(C220="",0,IF(C219="",$E$16-E220,IF(C220&lt;&gt;"",F219-E220)))</f>
        <v>0</v>
      </c>
      <c r="G220" s="60">
        <f>IF(AND(C220&lt;&gt;"",SUM(G$27:G219)&lt;E$19),$E$19/$E$23,0)</f>
        <v>0</v>
      </c>
      <c r="H220" s="60">
        <f t="shared" ref="H220:H283" si="25">IF(C220&lt;&gt;"",G220+H219,0)</f>
        <v>0</v>
      </c>
      <c r="I220" s="60">
        <f t="shared" si="20"/>
        <v>0</v>
      </c>
      <c r="J220" s="92" t="str">
        <f t="shared" ref="J220:J283" si="26">IF(OR(MONTH(A220)=1,MONTH(A220)=2,MONTH(A220)=3,MONTH(A220)=4,MONTH(A220)=5,MONTH(A220)=6),YEAR(A220)-1&amp;"–"&amp;YEAR(A220),YEAR(A220)&amp;"–"&amp;YEAR(A220)+1)</f>
        <v>2038–2039</v>
      </c>
      <c r="L220" s="103"/>
      <c r="N220" s="101"/>
      <c r="Q220" s="61"/>
    </row>
    <row r="221" spans="1:17" ht="20.25" customHeight="1" x14ac:dyDescent="0.2">
      <c r="A221" s="176">
        <v>50649</v>
      </c>
      <c r="B221" s="177">
        <f t="shared" si="22"/>
        <v>0</v>
      </c>
      <c r="C221" s="158"/>
      <c r="D221" s="60">
        <f t="shared" si="23"/>
        <v>0</v>
      </c>
      <c r="E221" s="178">
        <f t="shared" si="21"/>
        <v>0</v>
      </c>
      <c r="F221" s="60">
        <f t="shared" si="24"/>
        <v>0</v>
      </c>
      <c r="G221" s="60">
        <f>IF(AND(C221&lt;&gt;"",SUM(G$27:G220)&lt;E$19),$E$19/$E$23,0)</f>
        <v>0</v>
      </c>
      <c r="H221" s="60">
        <f t="shared" si="25"/>
        <v>0</v>
      </c>
      <c r="I221" s="60">
        <f t="shared" ref="I221:I284" si="27">IF(C221&lt;&gt;"",$E$19-H221,0)</f>
        <v>0</v>
      </c>
      <c r="J221" s="92" t="str">
        <f t="shared" si="26"/>
        <v>2038–2039</v>
      </c>
      <c r="L221" s="103"/>
      <c r="N221" s="101"/>
      <c r="Q221" s="61"/>
    </row>
    <row r="222" spans="1:17" ht="20.25" customHeight="1" x14ac:dyDescent="0.2">
      <c r="A222" s="176">
        <v>50679</v>
      </c>
      <c r="B222" s="177">
        <f t="shared" si="22"/>
        <v>0</v>
      </c>
      <c r="C222" s="158"/>
      <c r="D222" s="60">
        <f t="shared" si="23"/>
        <v>0</v>
      </c>
      <c r="E222" s="178">
        <f t="shared" si="21"/>
        <v>0</v>
      </c>
      <c r="F222" s="60">
        <f t="shared" si="24"/>
        <v>0</v>
      </c>
      <c r="G222" s="60">
        <f>IF(AND(C222&lt;&gt;"",SUM(G$27:G221)&lt;E$19),$E$19/$E$23,0)</f>
        <v>0</v>
      </c>
      <c r="H222" s="60">
        <f t="shared" si="25"/>
        <v>0</v>
      </c>
      <c r="I222" s="60">
        <f t="shared" si="27"/>
        <v>0</v>
      </c>
      <c r="J222" s="92" t="str">
        <f t="shared" si="26"/>
        <v>2038–2039</v>
      </c>
      <c r="L222" s="103"/>
      <c r="N222" s="101"/>
      <c r="Q222" s="61"/>
    </row>
    <row r="223" spans="1:17" ht="20.25" customHeight="1" x14ac:dyDescent="0.2">
      <c r="A223" s="176">
        <v>50710</v>
      </c>
      <c r="B223" s="177">
        <f t="shared" si="22"/>
        <v>0</v>
      </c>
      <c r="C223" s="158"/>
      <c r="D223" s="60">
        <f t="shared" si="23"/>
        <v>0</v>
      </c>
      <c r="E223" s="178">
        <f t="shared" si="21"/>
        <v>0</v>
      </c>
      <c r="F223" s="60">
        <f t="shared" si="24"/>
        <v>0</v>
      </c>
      <c r="G223" s="60">
        <f>IF(AND(C223&lt;&gt;"",SUM(G$27:G222)&lt;E$19),$E$19/$E$23,0)</f>
        <v>0</v>
      </c>
      <c r="H223" s="60">
        <f t="shared" si="25"/>
        <v>0</v>
      </c>
      <c r="I223" s="60">
        <f t="shared" si="27"/>
        <v>0</v>
      </c>
      <c r="J223" s="92" t="str">
        <f t="shared" si="26"/>
        <v>2038–2039</v>
      </c>
      <c r="L223" s="103"/>
      <c r="N223" s="101"/>
      <c r="Q223" s="61"/>
    </row>
    <row r="224" spans="1:17" ht="20.25" customHeight="1" x14ac:dyDescent="0.2">
      <c r="A224" s="176">
        <v>50740</v>
      </c>
      <c r="B224" s="177">
        <f t="shared" si="22"/>
        <v>0</v>
      </c>
      <c r="C224" s="158"/>
      <c r="D224" s="60">
        <f t="shared" si="23"/>
        <v>0</v>
      </c>
      <c r="E224" s="178">
        <f t="shared" si="21"/>
        <v>0</v>
      </c>
      <c r="F224" s="60">
        <f t="shared" si="24"/>
        <v>0</v>
      </c>
      <c r="G224" s="60">
        <f>IF(AND(C224&lt;&gt;"",SUM(G$27:G223)&lt;E$19),$E$19/$E$23,0)</f>
        <v>0</v>
      </c>
      <c r="H224" s="60">
        <f t="shared" si="25"/>
        <v>0</v>
      </c>
      <c r="I224" s="60">
        <f t="shared" si="27"/>
        <v>0</v>
      </c>
      <c r="J224" s="92" t="str">
        <f t="shared" si="26"/>
        <v>2038–2039</v>
      </c>
      <c r="L224" s="103"/>
      <c r="N224" s="101"/>
      <c r="Q224" s="61"/>
    </row>
    <row r="225" spans="1:17" ht="20.25" customHeight="1" x14ac:dyDescent="0.2">
      <c r="A225" s="176">
        <v>50771</v>
      </c>
      <c r="B225" s="177">
        <f t="shared" si="22"/>
        <v>0</v>
      </c>
      <c r="C225" s="158"/>
      <c r="D225" s="60">
        <f t="shared" si="23"/>
        <v>0</v>
      </c>
      <c r="E225" s="178">
        <f t="shared" si="21"/>
        <v>0</v>
      </c>
      <c r="F225" s="60">
        <f t="shared" si="24"/>
        <v>0</v>
      </c>
      <c r="G225" s="60">
        <f>IF(AND(C225&lt;&gt;"",SUM(G$27:G224)&lt;E$19),$E$19/$E$23,0)</f>
        <v>0</v>
      </c>
      <c r="H225" s="60">
        <f t="shared" si="25"/>
        <v>0</v>
      </c>
      <c r="I225" s="60">
        <f t="shared" si="27"/>
        <v>0</v>
      </c>
      <c r="J225" s="92" t="str">
        <f t="shared" si="26"/>
        <v>2038–2039</v>
      </c>
      <c r="L225" s="103"/>
      <c r="N225" s="101"/>
      <c r="Q225" s="61"/>
    </row>
    <row r="226" spans="1:17" ht="20.25" customHeight="1" x14ac:dyDescent="0.2">
      <c r="A226" s="176">
        <v>50802</v>
      </c>
      <c r="B226" s="177">
        <f t="shared" si="22"/>
        <v>0</v>
      </c>
      <c r="C226" s="158"/>
      <c r="D226" s="60">
        <f t="shared" si="23"/>
        <v>0</v>
      </c>
      <c r="E226" s="178">
        <f t="shared" si="21"/>
        <v>0</v>
      </c>
      <c r="F226" s="60">
        <f t="shared" si="24"/>
        <v>0</v>
      </c>
      <c r="G226" s="60">
        <f>IF(AND(C226&lt;&gt;"",SUM(G$27:G225)&lt;E$19),$E$19/$E$23,0)</f>
        <v>0</v>
      </c>
      <c r="H226" s="60">
        <f t="shared" si="25"/>
        <v>0</v>
      </c>
      <c r="I226" s="60">
        <f t="shared" si="27"/>
        <v>0</v>
      </c>
      <c r="J226" s="92" t="str">
        <f t="shared" si="26"/>
        <v>2038–2039</v>
      </c>
      <c r="L226" s="103"/>
      <c r="N226" s="101"/>
      <c r="Q226" s="61"/>
    </row>
    <row r="227" spans="1:17" ht="20.25" customHeight="1" x14ac:dyDescent="0.2">
      <c r="A227" s="176">
        <v>50830</v>
      </c>
      <c r="B227" s="177">
        <f t="shared" si="22"/>
        <v>0</v>
      </c>
      <c r="C227" s="158"/>
      <c r="D227" s="60">
        <f t="shared" si="23"/>
        <v>0</v>
      </c>
      <c r="E227" s="178">
        <f t="shared" si="21"/>
        <v>0</v>
      </c>
      <c r="F227" s="60">
        <f t="shared" si="24"/>
        <v>0</v>
      </c>
      <c r="G227" s="60">
        <f>IF(AND(C227&lt;&gt;"",SUM(G$27:G226)&lt;E$19),$E$19/$E$23,0)</f>
        <v>0</v>
      </c>
      <c r="H227" s="60">
        <f t="shared" si="25"/>
        <v>0</v>
      </c>
      <c r="I227" s="60">
        <f t="shared" si="27"/>
        <v>0</v>
      </c>
      <c r="J227" s="92" t="str">
        <f t="shared" si="26"/>
        <v>2038–2039</v>
      </c>
      <c r="L227" s="103"/>
      <c r="N227" s="101"/>
      <c r="Q227" s="61"/>
    </row>
    <row r="228" spans="1:17" ht="20.25" customHeight="1" x14ac:dyDescent="0.2">
      <c r="A228" s="176">
        <v>50861</v>
      </c>
      <c r="B228" s="177">
        <f t="shared" si="22"/>
        <v>0</v>
      </c>
      <c r="C228" s="158"/>
      <c r="D228" s="60">
        <f t="shared" si="23"/>
        <v>0</v>
      </c>
      <c r="E228" s="178">
        <f t="shared" si="21"/>
        <v>0</v>
      </c>
      <c r="F228" s="60">
        <f t="shared" si="24"/>
        <v>0</v>
      </c>
      <c r="G228" s="60">
        <f>IF(AND(C228&lt;&gt;"",SUM(G$27:G227)&lt;E$19),$E$19/$E$23,0)</f>
        <v>0</v>
      </c>
      <c r="H228" s="60">
        <f t="shared" si="25"/>
        <v>0</v>
      </c>
      <c r="I228" s="60">
        <f t="shared" si="27"/>
        <v>0</v>
      </c>
      <c r="J228" s="92" t="str">
        <f t="shared" si="26"/>
        <v>2038–2039</v>
      </c>
      <c r="L228" s="103"/>
      <c r="N228" s="101"/>
      <c r="Q228" s="61"/>
    </row>
    <row r="229" spans="1:17" ht="20.25" customHeight="1" x14ac:dyDescent="0.2">
      <c r="A229" s="176">
        <v>50891</v>
      </c>
      <c r="B229" s="177">
        <f t="shared" si="22"/>
        <v>0</v>
      </c>
      <c r="C229" s="158"/>
      <c r="D229" s="60">
        <f t="shared" si="23"/>
        <v>0</v>
      </c>
      <c r="E229" s="178">
        <f t="shared" si="21"/>
        <v>0</v>
      </c>
      <c r="F229" s="60">
        <f t="shared" si="24"/>
        <v>0</v>
      </c>
      <c r="G229" s="60">
        <f>IF(AND(C229&lt;&gt;"",SUM(G$27:G228)&lt;E$19),$E$19/$E$23,0)</f>
        <v>0</v>
      </c>
      <c r="H229" s="60">
        <f t="shared" si="25"/>
        <v>0</v>
      </c>
      <c r="I229" s="60">
        <f t="shared" si="27"/>
        <v>0</v>
      </c>
      <c r="J229" s="92" t="str">
        <f t="shared" si="26"/>
        <v>2038–2039</v>
      </c>
      <c r="L229" s="103"/>
      <c r="N229" s="101"/>
      <c r="Q229" s="61"/>
    </row>
    <row r="230" spans="1:17" ht="20.25" customHeight="1" x14ac:dyDescent="0.2">
      <c r="A230" s="176">
        <v>50922</v>
      </c>
      <c r="B230" s="177">
        <f t="shared" si="22"/>
        <v>0</v>
      </c>
      <c r="C230" s="158"/>
      <c r="D230" s="60">
        <f t="shared" si="23"/>
        <v>0</v>
      </c>
      <c r="E230" s="178">
        <f t="shared" si="21"/>
        <v>0</v>
      </c>
      <c r="F230" s="60">
        <f t="shared" si="24"/>
        <v>0</v>
      </c>
      <c r="G230" s="60">
        <f>IF(AND(C230&lt;&gt;"",SUM(G$27:G229)&lt;E$19),$E$19/$E$23,0)</f>
        <v>0</v>
      </c>
      <c r="H230" s="60">
        <f t="shared" si="25"/>
        <v>0</v>
      </c>
      <c r="I230" s="60">
        <f t="shared" si="27"/>
        <v>0</v>
      </c>
      <c r="J230" s="92" t="str">
        <f t="shared" si="26"/>
        <v>2038–2039</v>
      </c>
      <c r="L230" s="103"/>
      <c r="N230" s="101"/>
      <c r="Q230" s="61"/>
    </row>
    <row r="231" spans="1:17" ht="20.25" customHeight="1" x14ac:dyDescent="0.2">
      <c r="A231" s="176">
        <v>50952</v>
      </c>
      <c r="B231" s="177">
        <f t="shared" si="22"/>
        <v>0</v>
      </c>
      <c r="C231" s="158"/>
      <c r="D231" s="60">
        <f t="shared" si="23"/>
        <v>0</v>
      </c>
      <c r="E231" s="178">
        <f t="shared" si="21"/>
        <v>0</v>
      </c>
      <c r="F231" s="60">
        <f t="shared" si="24"/>
        <v>0</v>
      </c>
      <c r="G231" s="60">
        <f>IF(AND(C231&lt;&gt;"",SUM(G$27:G230)&lt;E$19),$E$19/$E$23,0)</f>
        <v>0</v>
      </c>
      <c r="H231" s="60">
        <f t="shared" si="25"/>
        <v>0</v>
      </c>
      <c r="I231" s="60">
        <f t="shared" si="27"/>
        <v>0</v>
      </c>
      <c r="J231" s="92" t="str">
        <f t="shared" si="26"/>
        <v>2039–2040</v>
      </c>
      <c r="L231" s="103"/>
      <c r="N231" s="101"/>
      <c r="Q231" s="61"/>
    </row>
    <row r="232" spans="1:17" ht="20.25" customHeight="1" x14ac:dyDescent="0.2">
      <c r="A232" s="176">
        <v>50983</v>
      </c>
      <c r="B232" s="177">
        <f t="shared" si="22"/>
        <v>0</v>
      </c>
      <c r="C232" s="158"/>
      <c r="D232" s="60">
        <f t="shared" si="23"/>
        <v>0</v>
      </c>
      <c r="E232" s="178">
        <f t="shared" si="21"/>
        <v>0</v>
      </c>
      <c r="F232" s="60">
        <f t="shared" si="24"/>
        <v>0</v>
      </c>
      <c r="G232" s="60">
        <f>IF(AND(C232&lt;&gt;"",SUM(G$27:G231)&lt;E$19),$E$19/$E$23,0)</f>
        <v>0</v>
      </c>
      <c r="H232" s="60">
        <f t="shared" si="25"/>
        <v>0</v>
      </c>
      <c r="I232" s="60">
        <f t="shared" si="27"/>
        <v>0</v>
      </c>
      <c r="J232" s="92" t="str">
        <f t="shared" si="26"/>
        <v>2039–2040</v>
      </c>
      <c r="L232" s="103"/>
      <c r="N232" s="101"/>
      <c r="Q232" s="61"/>
    </row>
    <row r="233" spans="1:17" ht="20.25" customHeight="1" x14ac:dyDescent="0.2">
      <c r="A233" s="176">
        <v>51014</v>
      </c>
      <c r="B233" s="177">
        <f t="shared" si="22"/>
        <v>0</v>
      </c>
      <c r="C233" s="158"/>
      <c r="D233" s="60">
        <f t="shared" si="23"/>
        <v>0</v>
      </c>
      <c r="E233" s="178">
        <f t="shared" si="21"/>
        <v>0</v>
      </c>
      <c r="F233" s="60">
        <f t="shared" si="24"/>
        <v>0</v>
      </c>
      <c r="G233" s="60">
        <f>IF(AND(C233&lt;&gt;"",SUM(G$27:G232)&lt;E$19),$E$19/$E$23,0)</f>
        <v>0</v>
      </c>
      <c r="H233" s="60">
        <f t="shared" si="25"/>
        <v>0</v>
      </c>
      <c r="I233" s="60">
        <f t="shared" si="27"/>
        <v>0</v>
      </c>
      <c r="J233" s="92" t="str">
        <f t="shared" si="26"/>
        <v>2039–2040</v>
      </c>
      <c r="L233" s="103"/>
      <c r="N233" s="101"/>
      <c r="Q233" s="61"/>
    </row>
    <row r="234" spans="1:17" ht="20.25" customHeight="1" x14ac:dyDescent="0.2">
      <c r="A234" s="176">
        <v>51044</v>
      </c>
      <c r="B234" s="177">
        <f t="shared" si="22"/>
        <v>0</v>
      </c>
      <c r="C234" s="158"/>
      <c r="D234" s="60">
        <f t="shared" si="23"/>
        <v>0</v>
      </c>
      <c r="E234" s="178">
        <f t="shared" si="21"/>
        <v>0</v>
      </c>
      <c r="F234" s="60">
        <f t="shared" si="24"/>
        <v>0</v>
      </c>
      <c r="G234" s="60">
        <f>IF(AND(C234&lt;&gt;"",SUM(G$27:G233)&lt;E$19),$E$19/$E$23,0)</f>
        <v>0</v>
      </c>
      <c r="H234" s="60">
        <f t="shared" si="25"/>
        <v>0</v>
      </c>
      <c r="I234" s="60">
        <f t="shared" si="27"/>
        <v>0</v>
      </c>
      <c r="J234" s="92" t="str">
        <f t="shared" si="26"/>
        <v>2039–2040</v>
      </c>
      <c r="L234" s="103"/>
      <c r="N234" s="101"/>
      <c r="Q234" s="61"/>
    </row>
    <row r="235" spans="1:17" ht="20.25" customHeight="1" x14ac:dyDescent="0.2">
      <c r="A235" s="176">
        <v>51075</v>
      </c>
      <c r="B235" s="177">
        <f t="shared" si="22"/>
        <v>0</v>
      </c>
      <c r="C235" s="158"/>
      <c r="D235" s="60">
        <f t="shared" si="23"/>
        <v>0</v>
      </c>
      <c r="E235" s="178">
        <f t="shared" si="21"/>
        <v>0</v>
      </c>
      <c r="F235" s="60">
        <f t="shared" si="24"/>
        <v>0</v>
      </c>
      <c r="G235" s="60">
        <f>IF(AND(C235&lt;&gt;"",SUM(G$27:G234)&lt;E$19),$E$19/$E$23,0)</f>
        <v>0</v>
      </c>
      <c r="H235" s="60">
        <f t="shared" si="25"/>
        <v>0</v>
      </c>
      <c r="I235" s="60">
        <f t="shared" si="27"/>
        <v>0</v>
      </c>
      <c r="J235" s="92" t="str">
        <f t="shared" si="26"/>
        <v>2039–2040</v>
      </c>
      <c r="L235" s="103"/>
      <c r="N235" s="101"/>
      <c r="Q235" s="61"/>
    </row>
    <row r="236" spans="1:17" ht="20.25" customHeight="1" x14ac:dyDescent="0.2">
      <c r="A236" s="176">
        <v>51105</v>
      </c>
      <c r="B236" s="177">
        <f t="shared" si="22"/>
        <v>0</v>
      </c>
      <c r="C236" s="158"/>
      <c r="D236" s="60">
        <f t="shared" si="23"/>
        <v>0</v>
      </c>
      <c r="E236" s="178">
        <f t="shared" si="21"/>
        <v>0</v>
      </c>
      <c r="F236" s="60">
        <f t="shared" si="24"/>
        <v>0</v>
      </c>
      <c r="G236" s="60">
        <f>IF(AND(C236&lt;&gt;"",SUM(G$27:G235)&lt;E$19),$E$19/$E$23,0)</f>
        <v>0</v>
      </c>
      <c r="H236" s="60">
        <f t="shared" si="25"/>
        <v>0</v>
      </c>
      <c r="I236" s="60">
        <f t="shared" si="27"/>
        <v>0</v>
      </c>
      <c r="J236" s="92" t="str">
        <f t="shared" si="26"/>
        <v>2039–2040</v>
      </c>
      <c r="L236" s="103"/>
      <c r="N236" s="101"/>
      <c r="Q236" s="61"/>
    </row>
    <row r="237" spans="1:17" ht="20.25" customHeight="1" x14ac:dyDescent="0.2">
      <c r="A237" s="176">
        <v>51136</v>
      </c>
      <c r="B237" s="177">
        <f t="shared" si="22"/>
        <v>0</v>
      </c>
      <c r="C237" s="158"/>
      <c r="D237" s="60">
        <f t="shared" si="23"/>
        <v>0</v>
      </c>
      <c r="E237" s="178">
        <f t="shared" si="21"/>
        <v>0</v>
      </c>
      <c r="F237" s="60">
        <f t="shared" si="24"/>
        <v>0</v>
      </c>
      <c r="G237" s="60">
        <f>IF(AND(C237&lt;&gt;"",SUM(G$27:G236)&lt;E$19),$E$19/$E$23,0)</f>
        <v>0</v>
      </c>
      <c r="H237" s="60">
        <f t="shared" si="25"/>
        <v>0</v>
      </c>
      <c r="I237" s="60">
        <f t="shared" si="27"/>
        <v>0</v>
      </c>
      <c r="J237" s="92" t="str">
        <f t="shared" si="26"/>
        <v>2039–2040</v>
      </c>
      <c r="L237" s="103"/>
      <c r="N237" s="101"/>
      <c r="Q237" s="61"/>
    </row>
    <row r="238" spans="1:17" ht="20.25" customHeight="1" x14ac:dyDescent="0.2">
      <c r="A238" s="176">
        <v>51167</v>
      </c>
      <c r="B238" s="177">
        <f t="shared" si="22"/>
        <v>0</v>
      </c>
      <c r="C238" s="158"/>
      <c r="D238" s="60">
        <f t="shared" si="23"/>
        <v>0</v>
      </c>
      <c r="E238" s="178">
        <f t="shared" si="21"/>
        <v>0</v>
      </c>
      <c r="F238" s="60">
        <f t="shared" si="24"/>
        <v>0</v>
      </c>
      <c r="G238" s="60">
        <f>IF(AND(C238&lt;&gt;"",SUM(G$27:G237)&lt;E$19),$E$19/$E$23,0)</f>
        <v>0</v>
      </c>
      <c r="H238" s="60">
        <f t="shared" si="25"/>
        <v>0</v>
      </c>
      <c r="I238" s="60">
        <f t="shared" si="27"/>
        <v>0</v>
      </c>
      <c r="J238" s="92" t="str">
        <f t="shared" si="26"/>
        <v>2039–2040</v>
      </c>
      <c r="L238" s="103"/>
      <c r="N238" s="101"/>
      <c r="Q238" s="61"/>
    </row>
    <row r="239" spans="1:17" ht="20.25" customHeight="1" x14ac:dyDescent="0.2">
      <c r="A239" s="176">
        <v>51196</v>
      </c>
      <c r="B239" s="177">
        <f t="shared" si="22"/>
        <v>0</v>
      </c>
      <c r="C239" s="158"/>
      <c r="D239" s="60">
        <f t="shared" si="23"/>
        <v>0</v>
      </c>
      <c r="E239" s="178">
        <f t="shared" si="21"/>
        <v>0</v>
      </c>
      <c r="F239" s="60">
        <f t="shared" si="24"/>
        <v>0</v>
      </c>
      <c r="G239" s="60">
        <f>IF(AND(C239&lt;&gt;"",SUM(G$27:G238)&lt;E$19),$E$19/$E$23,0)</f>
        <v>0</v>
      </c>
      <c r="H239" s="60">
        <f t="shared" si="25"/>
        <v>0</v>
      </c>
      <c r="I239" s="60">
        <f t="shared" si="27"/>
        <v>0</v>
      </c>
      <c r="J239" s="92" t="str">
        <f t="shared" si="26"/>
        <v>2039–2040</v>
      </c>
      <c r="L239" s="103"/>
      <c r="N239" s="101"/>
      <c r="Q239" s="61"/>
    </row>
    <row r="240" spans="1:17" ht="20.25" customHeight="1" x14ac:dyDescent="0.2">
      <c r="A240" s="176">
        <v>51227</v>
      </c>
      <c r="B240" s="177">
        <f t="shared" si="22"/>
        <v>0</v>
      </c>
      <c r="C240" s="158"/>
      <c r="D240" s="60">
        <f t="shared" si="23"/>
        <v>0</v>
      </c>
      <c r="E240" s="178">
        <f t="shared" si="21"/>
        <v>0</v>
      </c>
      <c r="F240" s="60">
        <f t="shared" si="24"/>
        <v>0</v>
      </c>
      <c r="G240" s="60">
        <f>IF(AND(C240&lt;&gt;"",SUM(G$27:G239)&lt;E$19),$E$19/$E$23,0)</f>
        <v>0</v>
      </c>
      <c r="H240" s="60">
        <f t="shared" si="25"/>
        <v>0</v>
      </c>
      <c r="I240" s="60">
        <f t="shared" si="27"/>
        <v>0</v>
      </c>
      <c r="J240" s="92" t="str">
        <f t="shared" si="26"/>
        <v>2039–2040</v>
      </c>
      <c r="L240" s="103"/>
      <c r="N240" s="101"/>
      <c r="Q240" s="61"/>
    </row>
    <row r="241" spans="1:17" ht="20.25" customHeight="1" x14ac:dyDescent="0.2">
      <c r="A241" s="176">
        <v>51257</v>
      </c>
      <c r="B241" s="177">
        <f t="shared" si="22"/>
        <v>0</v>
      </c>
      <c r="C241" s="158"/>
      <c r="D241" s="60">
        <f t="shared" si="23"/>
        <v>0</v>
      </c>
      <c r="E241" s="178">
        <f t="shared" si="21"/>
        <v>0</v>
      </c>
      <c r="F241" s="60">
        <f t="shared" si="24"/>
        <v>0</v>
      </c>
      <c r="G241" s="60">
        <f>IF(AND(C241&lt;&gt;"",SUM(G$27:G240)&lt;E$19),$E$19/$E$23,0)</f>
        <v>0</v>
      </c>
      <c r="H241" s="60">
        <f t="shared" si="25"/>
        <v>0</v>
      </c>
      <c r="I241" s="60">
        <f t="shared" si="27"/>
        <v>0</v>
      </c>
      <c r="J241" s="92" t="str">
        <f t="shared" si="26"/>
        <v>2039–2040</v>
      </c>
      <c r="L241" s="103"/>
      <c r="N241" s="101"/>
      <c r="Q241" s="61"/>
    </row>
    <row r="242" spans="1:17" ht="20.25" customHeight="1" x14ac:dyDescent="0.2">
      <c r="A242" s="176">
        <v>51288</v>
      </c>
      <c r="B242" s="177">
        <f t="shared" si="22"/>
        <v>0</v>
      </c>
      <c r="C242" s="158"/>
      <c r="D242" s="60">
        <f t="shared" si="23"/>
        <v>0</v>
      </c>
      <c r="E242" s="178">
        <f t="shared" si="21"/>
        <v>0</v>
      </c>
      <c r="F242" s="60">
        <f t="shared" si="24"/>
        <v>0</v>
      </c>
      <c r="G242" s="60">
        <f>IF(AND(C242&lt;&gt;"",SUM(G$27:G241)&lt;E$19),$E$19/$E$23,0)</f>
        <v>0</v>
      </c>
      <c r="H242" s="60">
        <f t="shared" si="25"/>
        <v>0</v>
      </c>
      <c r="I242" s="60">
        <f t="shared" si="27"/>
        <v>0</v>
      </c>
      <c r="J242" s="92" t="str">
        <f t="shared" si="26"/>
        <v>2039–2040</v>
      </c>
      <c r="L242" s="103"/>
      <c r="N242" s="101"/>
      <c r="Q242" s="61"/>
    </row>
    <row r="243" spans="1:17" ht="20.25" customHeight="1" x14ac:dyDescent="0.2">
      <c r="A243" s="176">
        <v>51318</v>
      </c>
      <c r="B243" s="177">
        <f t="shared" si="22"/>
        <v>0</v>
      </c>
      <c r="C243" s="158"/>
      <c r="D243" s="60">
        <f t="shared" si="23"/>
        <v>0</v>
      </c>
      <c r="E243" s="178">
        <f t="shared" si="21"/>
        <v>0</v>
      </c>
      <c r="F243" s="60">
        <f t="shared" si="24"/>
        <v>0</v>
      </c>
      <c r="G243" s="60">
        <f>IF(AND(C243&lt;&gt;"",SUM(G$27:G242)&lt;E$19),$E$19/$E$23,0)</f>
        <v>0</v>
      </c>
      <c r="H243" s="60">
        <f t="shared" si="25"/>
        <v>0</v>
      </c>
      <c r="I243" s="60">
        <f t="shared" si="27"/>
        <v>0</v>
      </c>
      <c r="J243" s="92" t="str">
        <f t="shared" si="26"/>
        <v>2040–2041</v>
      </c>
      <c r="L243" s="103"/>
      <c r="N243" s="101"/>
      <c r="Q243" s="61"/>
    </row>
    <row r="244" spans="1:17" ht="20.25" customHeight="1" x14ac:dyDescent="0.2">
      <c r="A244" s="176">
        <v>51349</v>
      </c>
      <c r="B244" s="177">
        <f t="shared" si="22"/>
        <v>0</v>
      </c>
      <c r="C244" s="158"/>
      <c r="D244" s="60">
        <f t="shared" si="23"/>
        <v>0</v>
      </c>
      <c r="E244" s="178">
        <f t="shared" si="21"/>
        <v>0</v>
      </c>
      <c r="F244" s="60">
        <f t="shared" si="24"/>
        <v>0</v>
      </c>
      <c r="G244" s="60">
        <f>IF(AND(C244&lt;&gt;"",SUM(G$27:G243)&lt;E$19),$E$19/$E$23,0)</f>
        <v>0</v>
      </c>
      <c r="H244" s="60">
        <f t="shared" si="25"/>
        <v>0</v>
      </c>
      <c r="I244" s="60">
        <f t="shared" si="27"/>
        <v>0</v>
      </c>
      <c r="J244" s="92" t="str">
        <f t="shared" si="26"/>
        <v>2040–2041</v>
      </c>
      <c r="L244" s="103"/>
      <c r="N244" s="101"/>
      <c r="Q244" s="61"/>
    </row>
    <row r="245" spans="1:17" ht="20.25" customHeight="1" x14ac:dyDescent="0.2">
      <c r="A245" s="176">
        <v>51380</v>
      </c>
      <c r="B245" s="177">
        <f t="shared" si="22"/>
        <v>0</v>
      </c>
      <c r="C245" s="158"/>
      <c r="D245" s="60">
        <f t="shared" si="23"/>
        <v>0</v>
      </c>
      <c r="E245" s="178">
        <f t="shared" si="21"/>
        <v>0</v>
      </c>
      <c r="F245" s="60">
        <f t="shared" si="24"/>
        <v>0</v>
      </c>
      <c r="G245" s="60">
        <f>IF(AND(C245&lt;&gt;"",SUM(G$27:G244)&lt;E$19),$E$19/$E$23,0)</f>
        <v>0</v>
      </c>
      <c r="H245" s="60">
        <f t="shared" si="25"/>
        <v>0</v>
      </c>
      <c r="I245" s="60">
        <f t="shared" si="27"/>
        <v>0</v>
      </c>
      <c r="J245" s="92" t="str">
        <f t="shared" si="26"/>
        <v>2040–2041</v>
      </c>
      <c r="L245" s="103"/>
      <c r="N245" s="101"/>
      <c r="Q245" s="61"/>
    </row>
    <row r="246" spans="1:17" ht="20.25" customHeight="1" x14ac:dyDescent="0.2">
      <c r="A246" s="176">
        <v>51410</v>
      </c>
      <c r="B246" s="177">
        <f t="shared" si="22"/>
        <v>0</v>
      </c>
      <c r="C246" s="158"/>
      <c r="D246" s="60">
        <f t="shared" si="23"/>
        <v>0</v>
      </c>
      <c r="E246" s="178">
        <f t="shared" si="21"/>
        <v>0</v>
      </c>
      <c r="F246" s="60">
        <f t="shared" si="24"/>
        <v>0</v>
      </c>
      <c r="G246" s="60">
        <f>IF(AND(C246&lt;&gt;"",SUM(G$27:G245)&lt;E$19),$E$19/$E$23,0)</f>
        <v>0</v>
      </c>
      <c r="H246" s="60">
        <f t="shared" si="25"/>
        <v>0</v>
      </c>
      <c r="I246" s="60">
        <f t="shared" si="27"/>
        <v>0</v>
      </c>
      <c r="J246" s="92" t="str">
        <f t="shared" si="26"/>
        <v>2040–2041</v>
      </c>
      <c r="L246" s="103"/>
      <c r="N246" s="101"/>
      <c r="Q246" s="61"/>
    </row>
    <row r="247" spans="1:17" ht="20.25" customHeight="1" x14ac:dyDescent="0.2">
      <c r="A247" s="176">
        <v>51441</v>
      </c>
      <c r="B247" s="177">
        <f t="shared" si="22"/>
        <v>0</v>
      </c>
      <c r="C247" s="158"/>
      <c r="D247" s="60">
        <f t="shared" si="23"/>
        <v>0</v>
      </c>
      <c r="E247" s="178">
        <f t="shared" si="21"/>
        <v>0</v>
      </c>
      <c r="F247" s="60">
        <f t="shared" si="24"/>
        <v>0</v>
      </c>
      <c r="G247" s="60">
        <f>IF(AND(C247&lt;&gt;"",SUM(G$27:G246)&lt;E$19),$E$19/$E$23,0)</f>
        <v>0</v>
      </c>
      <c r="H247" s="60">
        <f t="shared" si="25"/>
        <v>0</v>
      </c>
      <c r="I247" s="60">
        <f t="shared" si="27"/>
        <v>0</v>
      </c>
      <c r="J247" s="92" t="str">
        <f t="shared" si="26"/>
        <v>2040–2041</v>
      </c>
      <c r="L247" s="103"/>
      <c r="N247" s="101"/>
      <c r="Q247" s="61"/>
    </row>
    <row r="248" spans="1:17" ht="20.25" customHeight="1" x14ac:dyDescent="0.2">
      <c r="A248" s="176">
        <v>51471</v>
      </c>
      <c r="B248" s="177">
        <f t="shared" si="22"/>
        <v>0</v>
      </c>
      <c r="C248" s="158"/>
      <c r="D248" s="60">
        <f t="shared" si="23"/>
        <v>0</v>
      </c>
      <c r="E248" s="178">
        <f t="shared" si="21"/>
        <v>0</v>
      </c>
      <c r="F248" s="60">
        <f t="shared" si="24"/>
        <v>0</v>
      </c>
      <c r="G248" s="60">
        <f>IF(AND(C248&lt;&gt;"",SUM(G$27:G247)&lt;E$19),$E$19/$E$23,0)</f>
        <v>0</v>
      </c>
      <c r="H248" s="60">
        <f t="shared" si="25"/>
        <v>0</v>
      </c>
      <c r="I248" s="60">
        <f t="shared" si="27"/>
        <v>0</v>
      </c>
      <c r="J248" s="92" t="str">
        <f t="shared" si="26"/>
        <v>2040–2041</v>
      </c>
      <c r="L248" s="103"/>
      <c r="N248" s="101"/>
      <c r="Q248" s="61"/>
    </row>
    <row r="249" spans="1:17" ht="20.25" customHeight="1" x14ac:dyDescent="0.2">
      <c r="A249" s="176">
        <v>51502</v>
      </c>
      <c r="B249" s="177">
        <f t="shared" si="22"/>
        <v>0</v>
      </c>
      <c r="C249" s="158"/>
      <c r="D249" s="60">
        <f t="shared" si="23"/>
        <v>0</v>
      </c>
      <c r="E249" s="178">
        <f t="shared" si="21"/>
        <v>0</v>
      </c>
      <c r="F249" s="60">
        <f t="shared" si="24"/>
        <v>0</v>
      </c>
      <c r="G249" s="60">
        <f>IF(AND(C249&lt;&gt;"",SUM(G$27:G248)&lt;E$19),$E$19/$E$23,0)</f>
        <v>0</v>
      </c>
      <c r="H249" s="60">
        <f t="shared" si="25"/>
        <v>0</v>
      </c>
      <c r="I249" s="60">
        <f t="shared" si="27"/>
        <v>0</v>
      </c>
      <c r="J249" s="92" t="str">
        <f t="shared" si="26"/>
        <v>2040–2041</v>
      </c>
      <c r="L249" s="103"/>
      <c r="N249" s="101"/>
      <c r="Q249" s="61"/>
    </row>
    <row r="250" spans="1:17" ht="20.25" customHeight="1" x14ac:dyDescent="0.2">
      <c r="A250" s="176">
        <v>51533</v>
      </c>
      <c r="B250" s="177">
        <f t="shared" si="22"/>
        <v>0</v>
      </c>
      <c r="C250" s="158"/>
      <c r="D250" s="60">
        <f t="shared" si="23"/>
        <v>0</v>
      </c>
      <c r="E250" s="178">
        <f t="shared" si="21"/>
        <v>0</v>
      </c>
      <c r="F250" s="60">
        <f t="shared" si="24"/>
        <v>0</v>
      </c>
      <c r="G250" s="60">
        <f>IF(AND(C250&lt;&gt;"",SUM(G$27:G249)&lt;E$19),$E$19/$E$23,0)</f>
        <v>0</v>
      </c>
      <c r="H250" s="60">
        <f t="shared" si="25"/>
        <v>0</v>
      </c>
      <c r="I250" s="60">
        <f t="shared" si="27"/>
        <v>0</v>
      </c>
      <c r="J250" s="92" t="str">
        <f t="shared" si="26"/>
        <v>2040–2041</v>
      </c>
      <c r="L250" s="103"/>
      <c r="N250" s="101"/>
      <c r="Q250" s="61"/>
    </row>
    <row r="251" spans="1:17" ht="20.25" customHeight="1" x14ac:dyDescent="0.2">
      <c r="A251" s="176">
        <v>51561</v>
      </c>
      <c r="B251" s="177">
        <f t="shared" si="22"/>
        <v>0</v>
      </c>
      <c r="C251" s="158"/>
      <c r="D251" s="60">
        <f t="shared" si="23"/>
        <v>0</v>
      </c>
      <c r="E251" s="178">
        <f t="shared" si="21"/>
        <v>0</v>
      </c>
      <c r="F251" s="60">
        <f t="shared" si="24"/>
        <v>0</v>
      </c>
      <c r="G251" s="60">
        <f>IF(AND(C251&lt;&gt;"",SUM(G$27:G250)&lt;E$19),$E$19/$E$23,0)</f>
        <v>0</v>
      </c>
      <c r="H251" s="60">
        <f t="shared" si="25"/>
        <v>0</v>
      </c>
      <c r="I251" s="60">
        <f t="shared" si="27"/>
        <v>0</v>
      </c>
      <c r="J251" s="92" t="str">
        <f t="shared" si="26"/>
        <v>2040–2041</v>
      </c>
      <c r="L251" s="103"/>
      <c r="N251" s="101"/>
      <c r="Q251" s="61"/>
    </row>
    <row r="252" spans="1:17" ht="20.25" customHeight="1" x14ac:dyDescent="0.2">
      <c r="A252" s="176">
        <v>51592</v>
      </c>
      <c r="B252" s="177">
        <f t="shared" si="22"/>
        <v>0</v>
      </c>
      <c r="C252" s="158"/>
      <c r="D252" s="60">
        <f t="shared" si="23"/>
        <v>0</v>
      </c>
      <c r="E252" s="178">
        <f t="shared" si="21"/>
        <v>0</v>
      </c>
      <c r="F252" s="60">
        <f t="shared" si="24"/>
        <v>0</v>
      </c>
      <c r="G252" s="60">
        <f>IF(AND(C252&lt;&gt;"",SUM(G$27:G251)&lt;E$19),$E$19/$E$23,0)</f>
        <v>0</v>
      </c>
      <c r="H252" s="60">
        <f t="shared" si="25"/>
        <v>0</v>
      </c>
      <c r="I252" s="60">
        <f t="shared" si="27"/>
        <v>0</v>
      </c>
      <c r="J252" s="92" t="str">
        <f t="shared" si="26"/>
        <v>2040–2041</v>
      </c>
      <c r="L252" s="103"/>
      <c r="N252" s="101"/>
      <c r="Q252" s="61"/>
    </row>
    <row r="253" spans="1:17" ht="20.25" customHeight="1" x14ac:dyDescent="0.2">
      <c r="A253" s="176">
        <v>51622</v>
      </c>
      <c r="B253" s="177">
        <f t="shared" si="22"/>
        <v>0</v>
      </c>
      <c r="C253" s="158"/>
      <c r="D253" s="60">
        <f t="shared" si="23"/>
        <v>0</v>
      </c>
      <c r="E253" s="178">
        <f t="shared" si="21"/>
        <v>0</v>
      </c>
      <c r="F253" s="60">
        <f t="shared" si="24"/>
        <v>0</v>
      </c>
      <c r="G253" s="60">
        <f>IF(AND(C253&lt;&gt;"",SUM(G$27:G252)&lt;E$19),$E$19/$E$23,0)</f>
        <v>0</v>
      </c>
      <c r="H253" s="60">
        <f t="shared" si="25"/>
        <v>0</v>
      </c>
      <c r="I253" s="60">
        <f t="shared" si="27"/>
        <v>0</v>
      </c>
      <c r="J253" s="92" t="str">
        <f t="shared" si="26"/>
        <v>2040–2041</v>
      </c>
      <c r="L253" s="103"/>
      <c r="N253" s="101"/>
      <c r="Q253" s="61"/>
    </row>
    <row r="254" spans="1:17" ht="20.25" customHeight="1" x14ac:dyDescent="0.2">
      <c r="A254" s="176">
        <v>51653</v>
      </c>
      <c r="B254" s="177">
        <f t="shared" si="22"/>
        <v>0</v>
      </c>
      <c r="C254" s="158"/>
      <c r="D254" s="60">
        <f t="shared" si="23"/>
        <v>0</v>
      </c>
      <c r="E254" s="178">
        <f t="shared" si="21"/>
        <v>0</v>
      </c>
      <c r="F254" s="60">
        <f t="shared" si="24"/>
        <v>0</v>
      </c>
      <c r="G254" s="60">
        <f>IF(AND(C254&lt;&gt;"",SUM(G$27:G253)&lt;E$19),$E$19/$E$23,0)</f>
        <v>0</v>
      </c>
      <c r="H254" s="60">
        <f t="shared" si="25"/>
        <v>0</v>
      </c>
      <c r="I254" s="60">
        <f t="shared" si="27"/>
        <v>0</v>
      </c>
      <c r="J254" s="92" t="str">
        <f t="shared" si="26"/>
        <v>2040–2041</v>
      </c>
      <c r="L254" s="103"/>
      <c r="N254" s="101"/>
      <c r="Q254" s="61"/>
    </row>
    <row r="255" spans="1:17" ht="20.25" customHeight="1" x14ac:dyDescent="0.2">
      <c r="A255" s="176">
        <v>51683</v>
      </c>
      <c r="B255" s="177">
        <f t="shared" si="22"/>
        <v>0</v>
      </c>
      <c r="C255" s="158"/>
      <c r="D255" s="60">
        <f t="shared" si="23"/>
        <v>0</v>
      </c>
      <c r="E255" s="178">
        <f t="shared" si="21"/>
        <v>0</v>
      </c>
      <c r="F255" s="60">
        <f t="shared" si="24"/>
        <v>0</v>
      </c>
      <c r="G255" s="60">
        <f>IF(AND(C255&lt;&gt;"",SUM(G$27:G254)&lt;E$19),$E$19/$E$23,0)</f>
        <v>0</v>
      </c>
      <c r="H255" s="60">
        <f t="shared" si="25"/>
        <v>0</v>
      </c>
      <c r="I255" s="60">
        <f t="shared" si="27"/>
        <v>0</v>
      </c>
      <c r="J255" s="92" t="str">
        <f t="shared" si="26"/>
        <v>2041–2042</v>
      </c>
      <c r="L255" s="103"/>
      <c r="N255" s="101"/>
      <c r="Q255" s="61"/>
    </row>
    <row r="256" spans="1:17" ht="20.25" customHeight="1" x14ac:dyDescent="0.2">
      <c r="A256" s="176">
        <v>51714</v>
      </c>
      <c r="B256" s="177">
        <f t="shared" si="22"/>
        <v>0</v>
      </c>
      <c r="C256" s="158"/>
      <c r="D256" s="60">
        <f t="shared" si="23"/>
        <v>0</v>
      </c>
      <c r="E256" s="178">
        <f t="shared" si="21"/>
        <v>0</v>
      </c>
      <c r="F256" s="60">
        <f t="shared" si="24"/>
        <v>0</v>
      </c>
      <c r="G256" s="60">
        <f>IF(AND(C256&lt;&gt;"",SUM(G$27:G255)&lt;E$19),$E$19/$E$23,0)</f>
        <v>0</v>
      </c>
      <c r="H256" s="60">
        <f t="shared" si="25"/>
        <v>0</v>
      </c>
      <c r="I256" s="60">
        <f t="shared" si="27"/>
        <v>0</v>
      </c>
      <c r="J256" s="92" t="str">
        <f t="shared" si="26"/>
        <v>2041–2042</v>
      </c>
      <c r="L256" s="103"/>
      <c r="N256" s="101"/>
      <c r="Q256" s="61"/>
    </row>
    <row r="257" spans="1:17" ht="20.25" customHeight="1" x14ac:dyDescent="0.2">
      <c r="A257" s="176">
        <v>51745</v>
      </c>
      <c r="B257" s="177">
        <f t="shared" si="22"/>
        <v>0</v>
      </c>
      <c r="C257" s="158"/>
      <c r="D257" s="60">
        <f t="shared" si="23"/>
        <v>0</v>
      </c>
      <c r="E257" s="178">
        <f t="shared" si="21"/>
        <v>0</v>
      </c>
      <c r="F257" s="60">
        <f t="shared" si="24"/>
        <v>0</v>
      </c>
      <c r="G257" s="60">
        <f>IF(AND(C257&lt;&gt;"",SUM(G$27:G256)&lt;E$19),$E$19/$E$23,0)</f>
        <v>0</v>
      </c>
      <c r="H257" s="60">
        <f t="shared" si="25"/>
        <v>0</v>
      </c>
      <c r="I257" s="60">
        <f t="shared" si="27"/>
        <v>0</v>
      </c>
      <c r="J257" s="92" t="str">
        <f t="shared" si="26"/>
        <v>2041–2042</v>
      </c>
      <c r="L257" s="103"/>
      <c r="N257" s="101"/>
      <c r="Q257" s="61"/>
    </row>
    <row r="258" spans="1:17" ht="20.25" customHeight="1" x14ac:dyDescent="0.2">
      <c r="A258" s="176">
        <v>51775</v>
      </c>
      <c r="B258" s="177">
        <f t="shared" si="22"/>
        <v>0</v>
      </c>
      <c r="C258" s="158"/>
      <c r="D258" s="60">
        <f t="shared" si="23"/>
        <v>0</v>
      </c>
      <c r="E258" s="178">
        <f t="shared" si="21"/>
        <v>0</v>
      </c>
      <c r="F258" s="60">
        <f t="shared" si="24"/>
        <v>0</v>
      </c>
      <c r="G258" s="60">
        <f>IF(AND(C258&lt;&gt;"",SUM(G$27:G257)&lt;E$19),$E$19/$E$23,0)</f>
        <v>0</v>
      </c>
      <c r="H258" s="60">
        <f t="shared" si="25"/>
        <v>0</v>
      </c>
      <c r="I258" s="60">
        <f t="shared" si="27"/>
        <v>0</v>
      </c>
      <c r="J258" s="92" t="str">
        <f t="shared" si="26"/>
        <v>2041–2042</v>
      </c>
      <c r="L258" s="103"/>
      <c r="N258" s="101"/>
      <c r="Q258" s="61"/>
    </row>
    <row r="259" spans="1:17" ht="20.25" customHeight="1" x14ac:dyDescent="0.2">
      <c r="A259" s="176">
        <v>51806</v>
      </c>
      <c r="B259" s="177">
        <f t="shared" si="22"/>
        <v>0</v>
      </c>
      <c r="C259" s="158"/>
      <c r="D259" s="60">
        <f t="shared" si="23"/>
        <v>0</v>
      </c>
      <c r="E259" s="178">
        <f t="shared" si="21"/>
        <v>0</v>
      </c>
      <c r="F259" s="60">
        <f t="shared" si="24"/>
        <v>0</v>
      </c>
      <c r="G259" s="60">
        <f>IF(AND(C259&lt;&gt;"",SUM(G$27:G258)&lt;E$19),$E$19/$E$23,0)</f>
        <v>0</v>
      </c>
      <c r="H259" s="60">
        <f t="shared" si="25"/>
        <v>0</v>
      </c>
      <c r="I259" s="60">
        <f t="shared" si="27"/>
        <v>0</v>
      </c>
      <c r="J259" s="92" t="str">
        <f t="shared" si="26"/>
        <v>2041–2042</v>
      </c>
      <c r="L259" s="103"/>
      <c r="N259" s="101"/>
      <c r="Q259" s="61"/>
    </row>
    <row r="260" spans="1:17" ht="20.25" customHeight="1" x14ac:dyDescent="0.2">
      <c r="A260" s="176">
        <v>51836</v>
      </c>
      <c r="B260" s="177">
        <f t="shared" si="22"/>
        <v>0</v>
      </c>
      <c r="C260" s="158"/>
      <c r="D260" s="60">
        <f t="shared" si="23"/>
        <v>0</v>
      </c>
      <c r="E260" s="178">
        <f t="shared" si="21"/>
        <v>0</v>
      </c>
      <c r="F260" s="60">
        <f t="shared" si="24"/>
        <v>0</v>
      </c>
      <c r="G260" s="60">
        <f>IF(AND(C260&lt;&gt;"",SUM(G$27:G259)&lt;E$19),$E$19/$E$23,0)</f>
        <v>0</v>
      </c>
      <c r="H260" s="60">
        <f t="shared" si="25"/>
        <v>0</v>
      </c>
      <c r="I260" s="60">
        <f t="shared" si="27"/>
        <v>0</v>
      </c>
      <c r="J260" s="92" t="str">
        <f t="shared" si="26"/>
        <v>2041–2042</v>
      </c>
      <c r="L260" s="103"/>
      <c r="N260" s="101"/>
      <c r="Q260" s="61"/>
    </row>
    <row r="261" spans="1:17" ht="20.25" customHeight="1" x14ac:dyDescent="0.2">
      <c r="A261" s="176">
        <v>51867</v>
      </c>
      <c r="B261" s="177">
        <f t="shared" si="22"/>
        <v>0</v>
      </c>
      <c r="C261" s="158"/>
      <c r="D261" s="60">
        <f t="shared" si="23"/>
        <v>0</v>
      </c>
      <c r="E261" s="178">
        <f t="shared" si="21"/>
        <v>0</v>
      </c>
      <c r="F261" s="60">
        <f t="shared" si="24"/>
        <v>0</v>
      </c>
      <c r="G261" s="60">
        <f>IF(AND(C261&lt;&gt;"",SUM(G$27:G260)&lt;E$19),$E$19/$E$23,0)</f>
        <v>0</v>
      </c>
      <c r="H261" s="60">
        <f t="shared" si="25"/>
        <v>0</v>
      </c>
      <c r="I261" s="60">
        <f t="shared" si="27"/>
        <v>0</v>
      </c>
      <c r="J261" s="92" t="str">
        <f t="shared" si="26"/>
        <v>2041–2042</v>
      </c>
      <c r="L261" s="103"/>
      <c r="N261" s="101"/>
      <c r="Q261" s="61"/>
    </row>
    <row r="262" spans="1:17" ht="20.25" customHeight="1" x14ac:dyDescent="0.2">
      <c r="A262" s="176">
        <v>51898</v>
      </c>
      <c r="B262" s="177">
        <f t="shared" si="22"/>
        <v>0</v>
      </c>
      <c r="C262" s="158"/>
      <c r="D262" s="60">
        <f t="shared" si="23"/>
        <v>0</v>
      </c>
      <c r="E262" s="178">
        <f t="shared" si="21"/>
        <v>0</v>
      </c>
      <c r="F262" s="60">
        <f t="shared" si="24"/>
        <v>0</v>
      </c>
      <c r="G262" s="60">
        <f>IF(AND(C262&lt;&gt;"",SUM(G$27:G261)&lt;E$19),$E$19/$E$23,0)</f>
        <v>0</v>
      </c>
      <c r="H262" s="60">
        <f t="shared" si="25"/>
        <v>0</v>
      </c>
      <c r="I262" s="60">
        <f t="shared" si="27"/>
        <v>0</v>
      </c>
      <c r="J262" s="92" t="str">
        <f t="shared" si="26"/>
        <v>2041–2042</v>
      </c>
      <c r="L262" s="103"/>
      <c r="N262" s="101"/>
      <c r="Q262" s="61"/>
    </row>
    <row r="263" spans="1:17" ht="20.25" customHeight="1" x14ac:dyDescent="0.2">
      <c r="A263" s="176">
        <v>51926</v>
      </c>
      <c r="B263" s="177">
        <f t="shared" si="22"/>
        <v>0</v>
      </c>
      <c r="C263" s="158"/>
      <c r="D263" s="60">
        <f t="shared" si="23"/>
        <v>0</v>
      </c>
      <c r="E263" s="178">
        <f t="shared" si="21"/>
        <v>0</v>
      </c>
      <c r="F263" s="60">
        <f t="shared" si="24"/>
        <v>0</v>
      </c>
      <c r="G263" s="60">
        <f>IF(AND(C263&lt;&gt;"",SUM(G$27:G262)&lt;E$19),$E$19/$E$23,0)</f>
        <v>0</v>
      </c>
      <c r="H263" s="60">
        <f t="shared" si="25"/>
        <v>0</v>
      </c>
      <c r="I263" s="60">
        <f t="shared" si="27"/>
        <v>0</v>
      </c>
      <c r="J263" s="92" t="str">
        <f t="shared" si="26"/>
        <v>2041–2042</v>
      </c>
      <c r="L263" s="103"/>
      <c r="N263" s="101"/>
      <c r="Q263" s="61"/>
    </row>
    <row r="264" spans="1:17" ht="20.25" customHeight="1" x14ac:dyDescent="0.2">
      <c r="A264" s="176">
        <v>51957</v>
      </c>
      <c r="B264" s="177">
        <f t="shared" si="22"/>
        <v>0</v>
      </c>
      <c r="C264" s="158"/>
      <c r="D264" s="60">
        <f t="shared" si="23"/>
        <v>0</v>
      </c>
      <c r="E264" s="178">
        <f t="shared" si="21"/>
        <v>0</v>
      </c>
      <c r="F264" s="60">
        <f t="shared" si="24"/>
        <v>0</v>
      </c>
      <c r="G264" s="60">
        <f>IF(AND(C264&lt;&gt;"",SUM(G$27:G263)&lt;E$19),$E$19/$E$23,0)</f>
        <v>0</v>
      </c>
      <c r="H264" s="60">
        <f t="shared" si="25"/>
        <v>0</v>
      </c>
      <c r="I264" s="60">
        <f t="shared" si="27"/>
        <v>0</v>
      </c>
      <c r="J264" s="92" t="str">
        <f t="shared" si="26"/>
        <v>2041–2042</v>
      </c>
      <c r="L264" s="103"/>
      <c r="N264" s="101"/>
      <c r="Q264" s="61"/>
    </row>
    <row r="265" spans="1:17" ht="20.25" customHeight="1" x14ac:dyDescent="0.2">
      <c r="A265" s="176">
        <v>51987</v>
      </c>
      <c r="B265" s="177">
        <f t="shared" si="22"/>
        <v>0</v>
      </c>
      <c r="C265" s="158"/>
      <c r="D265" s="60">
        <f t="shared" si="23"/>
        <v>0</v>
      </c>
      <c r="E265" s="178">
        <f t="shared" si="21"/>
        <v>0</v>
      </c>
      <c r="F265" s="60">
        <f t="shared" si="24"/>
        <v>0</v>
      </c>
      <c r="G265" s="60">
        <f>IF(AND(C265&lt;&gt;"",SUM(G$27:G264)&lt;E$19),$E$19/$E$23,0)</f>
        <v>0</v>
      </c>
      <c r="H265" s="60">
        <f t="shared" si="25"/>
        <v>0</v>
      </c>
      <c r="I265" s="60">
        <f t="shared" si="27"/>
        <v>0</v>
      </c>
      <c r="J265" s="92" t="str">
        <f t="shared" si="26"/>
        <v>2041–2042</v>
      </c>
      <c r="L265" s="103"/>
      <c r="N265" s="101"/>
      <c r="Q265" s="61"/>
    </row>
    <row r="266" spans="1:17" ht="20.25" customHeight="1" x14ac:dyDescent="0.2">
      <c r="A266" s="176">
        <v>52018</v>
      </c>
      <c r="B266" s="177">
        <f t="shared" si="22"/>
        <v>0</v>
      </c>
      <c r="C266" s="158"/>
      <c r="D266" s="60">
        <f t="shared" si="23"/>
        <v>0</v>
      </c>
      <c r="E266" s="178">
        <f t="shared" si="21"/>
        <v>0</v>
      </c>
      <c r="F266" s="60">
        <f t="shared" si="24"/>
        <v>0</v>
      </c>
      <c r="G266" s="60">
        <f>IF(AND(C266&lt;&gt;"",SUM(G$27:G265)&lt;E$19),$E$19/$E$23,0)</f>
        <v>0</v>
      </c>
      <c r="H266" s="60">
        <f t="shared" si="25"/>
        <v>0</v>
      </c>
      <c r="I266" s="60">
        <f t="shared" si="27"/>
        <v>0</v>
      </c>
      <c r="J266" s="92" t="str">
        <f t="shared" si="26"/>
        <v>2041–2042</v>
      </c>
      <c r="L266" s="103"/>
      <c r="N266" s="101"/>
      <c r="Q266" s="61"/>
    </row>
    <row r="267" spans="1:17" ht="20.25" customHeight="1" x14ac:dyDescent="0.2">
      <c r="A267" s="176">
        <v>52048</v>
      </c>
      <c r="B267" s="177">
        <f t="shared" si="22"/>
        <v>0</v>
      </c>
      <c r="C267" s="158"/>
      <c r="D267" s="60">
        <f t="shared" si="23"/>
        <v>0</v>
      </c>
      <c r="E267" s="178">
        <f t="shared" si="21"/>
        <v>0</v>
      </c>
      <c r="F267" s="60">
        <f t="shared" si="24"/>
        <v>0</v>
      </c>
      <c r="G267" s="60">
        <f>IF(AND(C267&lt;&gt;"",SUM(G$27:G266)&lt;E$19),$E$19/$E$23,0)</f>
        <v>0</v>
      </c>
      <c r="H267" s="60">
        <f t="shared" si="25"/>
        <v>0</v>
      </c>
      <c r="I267" s="60">
        <f t="shared" si="27"/>
        <v>0</v>
      </c>
      <c r="J267" s="92" t="str">
        <f t="shared" si="26"/>
        <v>2042–2043</v>
      </c>
      <c r="L267" s="103"/>
      <c r="N267" s="101"/>
      <c r="Q267" s="61"/>
    </row>
    <row r="268" spans="1:17" ht="20.25" customHeight="1" x14ac:dyDescent="0.2">
      <c r="A268" s="176">
        <v>52079</v>
      </c>
      <c r="B268" s="177">
        <f t="shared" si="22"/>
        <v>0</v>
      </c>
      <c r="C268" s="158"/>
      <c r="D268" s="60">
        <f t="shared" si="23"/>
        <v>0</v>
      </c>
      <c r="E268" s="178">
        <f t="shared" si="21"/>
        <v>0</v>
      </c>
      <c r="F268" s="60">
        <f t="shared" si="24"/>
        <v>0</v>
      </c>
      <c r="G268" s="60">
        <f>IF(AND(C268&lt;&gt;"",SUM(G$27:G267)&lt;E$19),$E$19/$E$23,0)</f>
        <v>0</v>
      </c>
      <c r="H268" s="60">
        <f t="shared" si="25"/>
        <v>0</v>
      </c>
      <c r="I268" s="60">
        <f t="shared" si="27"/>
        <v>0</v>
      </c>
      <c r="J268" s="92" t="str">
        <f t="shared" si="26"/>
        <v>2042–2043</v>
      </c>
      <c r="L268" s="103"/>
      <c r="N268" s="101"/>
      <c r="Q268" s="61"/>
    </row>
    <row r="269" spans="1:17" ht="20.25" customHeight="1" x14ac:dyDescent="0.2">
      <c r="A269" s="176">
        <v>52110</v>
      </c>
      <c r="B269" s="177">
        <f t="shared" si="22"/>
        <v>0</v>
      </c>
      <c r="C269" s="158"/>
      <c r="D269" s="60">
        <f t="shared" si="23"/>
        <v>0</v>
      </c>
      <c r="E269" s="178">
        <f t="shared" si="21"/>
        <v>0</v>
      </c>
      <c r="F269" s="60">
        <f t="shared" si="24"/>
        <v>0</v>
      </c>
      <c r="G269" s="60">
        <f>IF(AND(C269&lt;&gt;"",SUM(G$27:G268)&lt;E$19),$E$19/$E$23,0)</f>
        <v>0</v>
      </c>
      <c r="H269" s="60">
        <f t="shared" si="25"/>
        <v>0</v>
      </c>
      <c r="I269" s="60">
        <f t="shared" si="27"/>
        <v>0</v>
      </c>
      <c r="J269" s="92" t="str">
        <f t="shared" si="26"/>
        <v>2042–2043</v>
      </c>
      <c r="L269" s="103"/>
      <c r="N269" s="101"/>
      <c r="Q269" s="61"/>
    </row>
    <row r="270" spans="1:17" ht="20.25" customHeight="1" x14ac:dyDescent="0.2">
      <c r="A270" s="176">
        <v>52140</v>
      </c>
      <c r="B270" s="177">
        <f t="shared" si="22"/>
        <v>0</v>
      </c>
      <c r="C270" s="158"/>
      <c r="D270" s="60">
        <f t="shared" si="23"/>
        <v>0</v>
      </c>
      <c r="E270" s="178">
        <f t="shared" si="21"/>
        <v>0</v>
      </c>
      <c r="F270" s="60">
        <f t="shared" si="24"/>
        <v>0</v>
      </c>
      <c r="G270" s="60">
        <f>IF(AND(C270&lt;&gt;"",SUM(G$27:G269)&lt;E$19),$E$19/$E$23,0)</f>
        <v>0</v>
      </c>
      <c r="H270" s="60">
        <f t="shared" si="25"/>
        <v>0</v>
      </c>
      <c r="I270" s="60">
        <f t="shared" si="27"/>
        <v>0</v>
      </c>
      <c r="J270" s="92" t="str">
        <f t="shared" si="26"/>
        <v>2042–2043</v>
      </c>
      <c r="L270" s="103"/>
      <c r="N270" s="101"/>
      <c r="Q270" s="61"/>
    </row>
    <row r="271" spans="1:17" ht="20.25" customHeight="1" x14ac:dyDescent="0.2">
      <c r="A271" s="176">
        <v>52171</v>
      </c>
      <c r="B271" s="177">
        <f t="shared" si="22"/>
        <v>0</v>
      </c>
      <c r="C271" s="158"/>
      <c r="D271" s="60">
        <f t="shared" si="23"/>
        <v>0</v>
      </c>
      <c r="E271" s="178">
        <f t="shared" si="21"/>
        <v>0</v>
      </c>
      <c r="F271" s="60">
        <f t="shared" si="24"/>
        <v>0</v>
      </c>
      <c r="G271" s="60">
        <f>IF(AND(C271&lt;&gt;"",SUM(G$27:G270)&lt;E$19),$E$19/$E$23,0)</f>
        <v>0</v>
      </c>
      <c r="H271" s="60">
        <f t="shared" si="25"/>
        <v>0</v>
      </c>
      <c r="I271" s="60">
        <f t="shared" si="27"/>
        <v>0</v>
      </c>
      <c r="J271" s="92" t="str">
        <f t="shared" si="26"/>
        <v>2042–2043</v>
      </c>
      <c r="L271" s="103"/>
      <c r="N271" s="101"/>
      <c r="Q271" s="61"/>
    </row>
    <row r="272" spans="1:17" ht="20.25" customHeight="1" x14ac:dyDescent="0.2">
      <c r="A272" s="176">
        <v>52201</v>
      </c>
      <c r="B272" s="177">
        <f t="shared" si="22"/>
        <v>0</v>
      </c>
      <c r="C272" s="158"/>
      <c r="D272" s="60">
        <f t="shared" si="23"/>
        <v>0</v>
      </c>
      <c r="E272" s="178">
        <f t="shared" si="21"/>
        <v>0</v>
      </c>
      <c r="F272" s="60">
        <f t="shared" si="24"/>
        <v>0</v>
      </c>
      <c r="G272" s="60">
        <f>IF(AND(C272&lt;&gt;"",SUM(G$27:G271)&lt;E$19),$E$19/$E$23,0)</f>
        <v>0</v>
      </c>
      <c r="H272" s="60">
        <f t="shared" si="25"/>
        <v>0</v>
      </c>
      <c r="I272" s="60">
        <f t="shared" si="27"/>
        <v>0</v>
      </c>
      <c r="J272" s="92" t="str">
        <f t="shared" si="26"/>
        <v>2042–2043</v>
      </c>
      <c r="L272" s="103"/>
      <c r="N272" s="101"/>
      <c r="Q272" s="61"/>
    </row>
    <row r="273" spans="1:17" ht="20.25" customHeight="1" x14ac:dyDescent="0.2">
      <c r="A273" s="176">
        <v>52232</v>
      </c>
      <c r="B273" s="177">
        <f t="shared" si="22"/>
        <v>0</v>
      </c>
      <c r="C273" s="158"/>
      <c r="D273" s="60">
        <f t="shared" si="23"/>
        <v>0</v>
      </c>
      <c r="E273" s="178">
        <f t="shared" si="21"/>
        <v>0</v>
      </c>
      <c r="F273" s="60">
        <f t="shared" si="24"/>
        <v>0</v>
      </c>
      <c r="G273" s="60">
        <f>IF(AND(C273&lt;&gt;"",SUM(G$27:G272)&lt;E$19),$E$19/$E$23,0)</f>
        <v>0</v>
      </c>
      <c r="H273" s="60">
        <f t="shared" si="25"/>
        <v>0</v>
      </c>
      <c r="I273" s="60">
        <f t="shared" si="27"/>
        <v>0</v>
      </c>
      <c r="J273" s="92" t="str">
        <f t="shared" si="26"/>
        <v>2042–2043</v>
      </c>
      <c r="L273" s="103"/>
      <c r="N273" s="101"/>
      <c r="Q273" s="61"/>
    </row>
    <row r="274" spans="1:17" ht="20.25" customHeight="1" x14ac:dyDescent="0.2">
      <c r="A274" s="176">
        <v>52263</v>
      </c>
      <c r="B274" s="177">
        <f t="shared" si="22"/>
        <v>0</v>
      </c>
      <c r="C274" s="158"/>
      <c r="D274" s="60">
        <f t="shared" si="23"/>
        <v>0</v>
      </c>
      <c r="E274" s="178">
        <f t="shared" si="21"/>
        <v>0</v>
      </c>
      <c r="F274" s="60">
        <f t="shared" si="24"/>
        <v>0</v>
      </c>
      <c r="G274" s="60">
        <f>IF(AND(C274&lt;&gt;"",SUM(G$27:G273)&lt;E$19),$E$19/$E$23,0)</f>
        <v>0</v>
      </c>
      <c r="H274" s="60">
        <f t="shared" si="25"/>
        <v>0</v>
      </c>
      <c r="I274" s="60">
        <f t="shared" si="27"/>
        <v>0</v>
      </c>
      <c r="J274" s="92" t="str">
        <f t="shared" si="26"/>
        <v>2042–2043</v>
      </c>
      <c r="L274" s="103"/>
      <c r="N274" s="101"/>
      <c r="Q274" s="61"/>
    </row>
    <row r="275" spans="1:17" ht="20.25" customHeight="1" x14ac:dyDescent="0.2">
      <c r="A275" s="176">
        <v>52291</v>
      </c>
      <c r="B275" s="177">
        <f t="shared" si="22"/>
        <v>0</v>
      </c>
      <c r="C275" s="158"/>
      <c r="D275" s="60">
        <f t="shared" si="23"/>
        <v>0</v>
      </c>
      <c r="E275" s="178">
        <f t="shared" si="21"/>
        <v>0</v>
      </c>
      <c r="F275" s="60">
        <f t="shared" si="24"/>
        <v>0</v>
      </c>
      <c r="G275" s="60">
        <f>IF(AND(C275&lt;&gt;"",SUM(G$27:G274)&lt;E$19),$E$19/$E$23,0)</f>
        <v>0</v>
      </c>
      <c r="H275" s="60">
        <f t="shared" si="25"/>
        <v>0</v>
      </c>
      <c r="I275" s="60">
        <f t="shared" si="27"/>
        <v>0</v>
      </c>
      <c r="J275" s="92" t="str">
        <f t="shared" si="26"/>
        <v>2042–2043</v>
      </c>
      <c r="L275" s="103"/>
      <c r="N275" s="101"/>
      <c r="Q275" s="61"/>
    </row>
    <row r="276" spans="1:17" ht="20.25" customHeight="1" x14ac:dyDescent="0.2">
      <c r="A276" s="176">
        <v>52322</v>
      </c>
      <c r="B276" s="177">
        <f t="shared" si="22"/>
        <v>0</v>
      </c>
      <c r="C276" s="158"/>
      <c r="D276" s="60">
        <f t="shared" si="23"/>
        <v>0</v>
      </c>
      <c r="E276" s="178">
        <f t="shared" si="21"/>
        <v>0</v>
      </c>
      <c r="F276" s="60">
        <f t="shared" si="24"/>
        <v>0</v>
      </c>
      <c r="G276" s="60">
        <f>IF(AND(C276&lt;&gt;"",SUM(G$27:G275)&lt;E$19),$E$19/$E$23,0)</f>
        <v>0</v>
      </c>
      <c r="H276" s="60">
        <f t="shared" si="25"/>
        <v>0</v>
      </c>
      <c r="I276" s="60">
        <f t="shared" si="27"/>
        <v>0</v>
      </c>
      <c r="J276" s="92" t="str">
        <f t="shared" si="26"/>
        <v>2042–2043</v>
      </c>
      <c r="L276" s="103"/>
      <c r="N276" s="101"/>
      <c r="Q276" s="61"/>
    </row>
    <row r="277" spans="1:17" ht="20.25" customHeight="1" x14ac:dyDescent="0.2">
      <c r="A277" s="176">
        <v>52352</v>
      </c>
      <c r="B277" s="177">
        <f t="shared" si="22"/>
        <v>0</v>
      </c>
      <c r="C277" s="158"/>
      <c r="D277" s="60">
        <f t="shared" si="23"/>
        <v>0</v>
      </c>
      <c r="E277" s="178">
        <f t="shared" si="21"/>
        <v>0</v>
      </c>
      <c r="F277" s="60">
        <f t="shared" si="24"/>
        <v>0</v>
      </c>
      <c r="G277" s="60">
        <f>IF(AND(C277&lt;&gt;"",SUM(G$27:G276)&lt;E$19),$E$19/$E$23,0)</f>
        <v>0</v>
      </c>
      <c r="H277" s="60">
        <f t="shared" si="25"/>
        <v>0</v>
      </c>
      <c r="I277" s="60">
        <f t="shared" si="27"/>
        <v>0</v>
      </c>
      <c r="J277" s="92" t="str">
        <f t="shared" si="26"/>
        <v>2042–2043</v>
      </c>
      <c r="L277" s="103"/>
      <c r="N277" s="101"/>
      <c r="Q277" s="61"/>
    </row>
    <row r="278" spans="1:17" ht="20.25" customHeight="1" x14ac:dyDescent="0.2">
      <c r="A278" s="176">
        <v>52383</v>
      </c>
      <c r="B278" s="177">
        <f t="shared" si="22"/>
        <v>0</v>
      </c>
      <c r="C278" s="158"/>
      <c r="D278" s="60">
        <f t="shared" si="23"/>
        <v>0</v>
      </c>
      <c r="E278" s="178">
        <f t="shared" si="21"/>
        <v>0</v>
      </c>
      <c r="F278" s="60">
        <f t="shared" si="24"/>
        <v>0</v>
      </c>
      <c r="G278" s="60">
        <f>IF(AND(C278&lt;&gt;"",SUM(G$27:G277)&lt;E$19),$E$19/$E$23,0)</f>
        <v>0</v>
      </c>
      <c r="H278" s="60">
        <f t="shared" si="25"/>
        <v>0</v>
      </c>
      <c r="I278" s="60">
        <f t="shared" si="27"/>
        <v>0</v>
      </c>
      <c r="J278" s="92" t="str">
        <f t="shared" si="26"/>
        <v>2042–2043</v>
      </c>
      <c r="L278" s="103"/>
      <c r="N278" s="101"/>
      <c r="Q278" s="61"/>
    </row>
    <row r="279" spans="1:17" ht="20.25" customHeight="1" x14ac:dyDescent="0.2">
      <c r="A279" s="176">
        <v>52413</v>
      </c>
      <c r="B279" s="177">
        <f t="shared" si="22"/>
        <v>0</v>
      </c>
      <c r="C279" s="158"/>
      <c r="D279" s="60">
        <f t="shared" si="23"/>
        <v>0</v>
      </c>
      <c r="E279" s="178">
        <f t="shared" si="21"/>
        <v>0</v>
      </c>
      <c r="F279" s="60">
        <f t="shared" si="24"/>
        <v>0</v>
      </c>
      <c r="G279" s="60">
        <f>IF(AND(C279&lt;&gt;"",SUM(G$27:G278)&lt;E$19),$E$19/$E$23,0)</f>
        <v>0</v>
      </c>
      <c r="H279" s="60">
        <f t="shared" si="25"/>
        <v>0</v>
      </c>
      <c r="I279" s="60">
        <f t="shared" si="27"/>
        <v>0</v>
      </c>
      <c r="J279" s="92" t="str">
        <f t="shared" si="26"/>
        <v>2043–2044</v>
      </c>
      <c r="L279" s="103"/>
      <c r="N279" s="101"/>
      <c r="Q279" s="61"/>
    </row>
    <row r="280" spans="1:17" ht="20.25" customHeight="1" x14ac:dyDescent="0.2">
      <c r="A280" s="176">
        <v>52444</v>
      </c>
      <c r="B280" s="177">
        <f t="shared" si="22"/>
        <v>0</v>
      </c>
      <c r="C280" s="158"/>
      <c r="D280" s="60">
        <f t="shared" si="23"/>
        <v>0</v>
      </c>
      <c r="E280" s="178">
        <f t="shared" si="21"/>
        <v>0</v>
      </c>
      <c r="F280" s="60">
        <f t="shared" si="24"/>
        <v>0</v>
      </c>
      <c r="G280" s="60">
        <f>IF(AND(C280&lt;&gt;"",SUM(G$27:G279)&lt;E$19),$E$19/$E$23,0)</f>
        <v>0</v>
      </c>
      <c r="H280" s="60">
        <f t="shared" si="25"/>
        <v>0</v>
      </c>
      <c r="I280" s="60">
        <f t="shared" si="27"/>
        <v>0</v>
      </c>
      <c r="J280" s="92" t="str">
        <f t="shared" si="26"/>
        <v>2043–2044</v>
      </c>
      <c r="L280" s="103"/>
      <c r="N280" s="101"/>
      <c r="Q280" s="61"/>
    </row>
    <row r="281" spans="1:17" ht="20.25" customHeight="1" x14ac:dyDescent="0.2">
      <c r="A281" s="176">
        <v>52475</v>
      </c>
      <c r="B281" s="177">
        <f t="shared" si="22"/>
        <v>0</v>
      </c>
      <c r="C281" s="158"/>
      <c r="D281" s="60">
        <f t="shared" si="23"/>
        <v>0</v>
      </c>
      <c r="E281" s="178">
        <f t="shared" si="21"/>
        <v>0</v>
      </c>
      <c r="F281" s="60">
        <f t="shared" si="24"/>
        <v>0</v>
      </c>
      <c r="G281" s="60">
        <f>IF(AND(C281&lt;&gt;"",SUM(G$27:G280)&lt;E$19),$E$19/$E$23,0)</f>
        <v>0</v>
      </c>
      <c r="H281" s="60">
        <f t="shared" si="25"/>
        <v>0</v>
      </c>
      <c r="I281" s="60">
        <f t="shared" si="27"/>
        <v>0</v>
      </c>
      <c r="J281" s="92" t="str">
        <f t="shared" si="26"/>
        <v>2043–2044</v>
      </c>
      <c r="L281" s="103"/>
      <c r="N281" s="101"/>
      <c r="Q281" s="61"/>
    </row>
    <row r="282" spans="1:17" ht="20.25" customHeight="1" x14ac:dyDescent="0.2">
      <c r="A282" s="176">
        <v>52505</v>
      </c>
      <c r="B282" s="177">
        <f t="shared" si="22"/>
        <v>0</v>
      </c>
      <c r="C282" s="158"/>
      <c r="D282" s="60">
        <f t="shared" si="23"/>
        <v>0</v>
      </c>
      <c r="E282" s="178">
        <f t="shared" si="21"/>
        <v>0</v>
      </c>
      <c r="F282" s="60">
        <f t="shared" si="24"/>
        <v>0</v>
      </c>
      <c r="G282" s="60">
        <f>IF(AND(C282&lt;&gt;"",SUM(G$27:G281)&lt;E$19),$E$19/$E$23,0)</f>
        <v>0</v>
      </c>
      <c r="H282" s="60">
        <f t="shared" si="25"/>
        <v>0</v>
      </c>
      <c r="I282" s="60">
        <f t="shared" si="27"/>
        <v>0</v>
      </c>
      <c r="J282" s="92" t="str">
        <f t="shared" si="26"/>
        <v>2043–2044</v>
      </c>
      <c r="L282" s="103"/>
      <c r="N282" s="101"/>
      <c r="Q282" s="61"/>
    </row>
    <row r="283" spans="1:17" ht="20.25" customHeight="1" x14ac:dyDescent="0.2">
      <c r="A283" s="176">
        <v>52536</v>
      </c>
      <c r="B283" s="177">
        <f t="shared" si="22"/>
        <v>0</v>
      </c>
      <c r="C283" s="158"/>
      <c r="D283" s="60">
        <f t="shared" si="23"/>
        <v>0</v>
      </c>
      <c r="E283" s="178">
        <f t="shared" ref="E283:E346" si="28">C283-D283</f>
        <v>0</v>
      </c>
      <c r="F283" s="60">
        <f t="shared" si="24"/>
        <v>0</v>
      </c>
      <c r="G283" s="60">
        <f>IF(AND(C283&lt;&gt;"",SUM(G$27:G282)&lt;E$19),$E$19/$E$23,0)</f>
        <v>0</v>
      </c>
      <c r="H283" s="60">
        <f t="shared" si="25"/>
        <v>0</v>
      </c>
      <c r="I283" s="60">
        <f t="shared" si="27"/>
        <v>0</v>
      </c>
      <c r="J283" s="92" t="str">
        <f t="shared" si="26"/>
        <v>2043–2044</v>
      </c>
      <c r="L283" s="103"/>
      <c r="N283" s="101"/>
      <c r="Q283" s="61"/>
    </row>
    <row r="284" spans="1:17" ht="20.25" customHeight="1" x14ac:dyDescent="0.2">
      <c r="A284" s="176">
        <v>52566</v>
      </c>
      <c r="B284" s="177">
        <f t="shared" ref="B284:B347" si="29">IF(C284&gt;0,C284*-1,C284)</f>
        <v>0</v>
      </c>
      <c r="C284" s="158"/>
      <c r="D284" s="60">
        <f t="shared" ref="D284:D347" si="30">IF(C284="",0,IF($E$15="Beginning",IF(C283&lt;&gt;"",$F283*$E$6/12,0),IF(C283&lt;&gt;"",$F283*$E$6/12,$E$16*$E$6/12)))</f>
        <v>0</v>
      </c>
      <c r="E284" s="178">
        <f t="shared" si="28"/>
        <v>0</v>
      </c>
      <c r="F284" s="60">
        <f t="shared" ref="F284:F347" si="31">IF(C284="",0,IF(C283="",$E$16-E284,IF(C284&lt;&gt;"",F283-E284)))</f>
        <v>0</v>
      </c>
      <c r="G284" s="60">
        <f>IF(AND(C284&lt;&gt;"",SUM(G$27:G283)&lt;E$19),$E$19/$E$23,0)</f>
        <v>0</v>
      </c>
      <c r="H284" s="60">
        <f t="shared" ref="H284:H347" si="32">IF(C284&lt;&gt;"",G284+H283,0)</f>
        <v>0</v>
      </c>
      <c r="I284" s="60">
        <f t="shared" si="27"/>
        <v>0</v>
      </c>
      <c r="J284" s="92" t="str">
        <f t="shared" ref="J284:J347" si="33">IF(OR(MONTH(A284)=1,MONTH(A284)=2,MONTH(A284)=3,MONTH(A284)=4,MONTH(A284)=5,MONTH(A284)=6),YEAR(A284)-1&amp;"–"&amp;YEAR(A284),YEAR(A284)&amp;"–"&amp;YEAR(A284)+1)</f>
        <v>2043–2044</v>
      </c>
      <c r="L284" s="103"/>
      <c r="N284" s="101"/>
      <c r="Q284" s="61"/>
    </row>
    <row r="285" spans="1:17" ht="20.25" customHeight="1" x14ac:dyDescent="0.2">
      <c r="A285" s="176">
        <v>52597</v>
      </c>
      <c r="B285" s="177">
        <f t="shared" si="29"/>
        <v>0</v>
      </c>
      <c r="C285" s="158"/>
      <c r="D285" s="60">
        <f t="shared" si="30"/>
        <v>0</v>
      </c>
      <c r="E285" s="178">
        <f t="shared" si="28"/>
        <v>0</v>
      </c>
      <c r="F285" s="60">
        <f t="shared" si="31"/>
        <v>0</v>
      </c>
      <c r="G285" s="60">
        <f>IF(AND(C285&lt;&gt;"",SUM(G$27:G284)&lt;E$19),$E$19/$E$23,0)</f>
        <v>0</v>
      </c>
      <c r="H285" s="60">
        <f t="shared" si="32"/>
        <v>0</v>
      </c>
      <c r="I285" s="60">
        <f t="shared" ref="I285:I348" si="34">IF(C285&lt;&gt;"",$E$19-H285,0)</f>
        <v>0</v>
      </c>
      <c r="J285" s="92" t="str">
        <f t="shared" si="33"/>
        <v>2043–2044</v>
      </c>
      <c r="L285" s="103"/>
      <c r="N285" s="101"/>
      <c r="Q285" s="61"/>
    </row>
    <row r="286" spans="1:17" ht="20.25" customHeight="1" x14ac:dyDescent="0.2">
      <c r="A286" s="176">
        <v>52628</v>
      </c>
      <c r="B286" s="177">
        <f t="shared" si="29"/>
        <v>0</v>
      </c>
      <c r="C286" s="158"/>
      <c r="D286" s="60">
        <f t="shared" si="30"/>
        <v>0</v>
      </c>
      <c r="E286" s="178">
        <f t="shared" si="28"/>
        <v>0</v>
      </c>
      <c r="F286" s="60">
        <f t="shared" si="31"/>
        <v>0</v>
      </c>
      <c r="G286" s="60">
        <f>IF(AND(C286&lt;&gt;"",SUM(G$27:G285)&lt;E$19),$E$19/$E$23,0)</f>
        <v>0</v>
      </c>
      <c r="H286" s="60">
        <f t="shared" si="32"/>
        <v>0</v>
      </c>
      <c r="I286" s="60">
        <f t="shared" si="34"/>
        <v>0</v>
      </c>
      <c r="J286" s="92" t="str">
        <f t="shared" si="33"/>
        <v>2043–2044</v>
      </c>
      <c r="L286" s="103"/>
      <c r="N286" s="101"/>
      <c r="Q286" s="61"/>
    </row>
    <row r="287" spans="1:17" ht="20.25" customHeight="1" x14ac:dyDescent="0.2">
      <c r="A287" s="176">
        <v>52657</v>
      </c>
      <c r="B287" s="177">
        <f t="shared" si="29"/>
        <v>0</v>
      </c>
      <c r="C287" s="158"/>
      <c r="D287" s="60">
        <f t="shared" si="30"/>
        <v>0</v>
      </c>
      <c r="E287" s="178">
        <f t="shared" si="28"/>
        <v>0</v>
      </c>
      <c r="F287" s="60">
        <f t="shared" si="31"/>
        <v>0</v>
      </c>
      <c r="G287" s="60">
        <f>IF(AND(C287&lt;&gt;"",SUM(G$27:G286)&lt;E$19),$E$19/$E$23,0)</f>
        <v>0</v>
      </c>
      <c r="H287" s="60">
        <f t="shared" si="32"/>
        <v>0</v>
      </c>
      <c r="I287" s="60">
        <f t="shared" si="34"/>
        <v>0</v>
      </c>
      <c r="J287" s="92" t="str">
        <f t="shared" si="33"/>
        <v>2043–2044</v>
      </c>
      <c r="L287" s="103"/>
      <c r="N287" s="101"/>
      <c r="Q287" s="61"/>
    </row>
    <row r="288" spans="1:17" ht="20.25" customHeight="1" x14ac:dyDescent="0.2">
      <c r="A288" s="176">
        <v>52688</v>
      </c>
      <c r="B288" s="177">
        <f t="shared" si="29"/>
        <v>0</v>
      </c>
      <c r="C288" s="158"/>
      <c r="D288" s="60">
        <f t="shared" si="30"/>
        <v>0</v>
      </c>
      <c r="E288" s="178">
        <f t="shared" si="28"/>
        <v>0</v>
      </c>
      <c r="F288" s="60">
        <f t="shared" si="31"/>
        <v>0</v>
      </c>
      <c r="G288" s="60">
        <f>IF(AND(C288&lt;&gt;"",SUM(G$27:G287)&lt;E$19),$E$19/$E$23,0)</f>
        <v>0</v>
      </c>
      <c r="H288" s="60">
        <f t="shared" si="32"/>
        <v>0</v>
      </c>
      <c r="I288" s="60">
        <f t="shared" si="34"/>
        <v>0</v>
      </c>
      <c r="J288" s="92" t="str">
        <f t="shared" si="33"/>
        <v>2043–2044</v>
      </c>
      <c r="L288" s="103"/>
      <c r="N288" s="101"/>
      <c r="Q288" s="61"/>
    </row>
    <row r="289" spans="1:17" ht="20.25" customHeight="1" x14ac:dyDescent="0.2">
      <c r="A289" s="176">
        <v>52718</v>
      </c>
      <c r="B289" s="177">
        <f t="shared" si="29"/>
        <v>0</v>
      </c>
      <c r="C289" s="158"/>
      <c r="D289" s="60">
        <f t="shared" si="30"/>
        <v>0</v>
      </c>
      <c r="E289" s="178">
        <f t="shared" si="28"/>
        <v>0</v>
      </c>
      <c r="F289" s="60">
        <f t="shared" si="31"/>
        <v>0</v>
      </c>
      <c r="G289" s="60">
        <f>IF(AND(C289&lt;&gt;"",SUM(G$27:G288)&lt;E$19),$E$19/$E$23,0)</f>
        <v>0</v>
      </c>
      <c r="H289" s="60">
        <f t="shared" si="32"/>
        <v>0</v>
      </c>
      <c r="I289" s="60">
        <f t="shared" si="34"/>
        <v>0</v>
      </c>
      <c r="J289" s="92" t="str">
        <f t="shared" si="33"/>
        <v>2043–2044</v>
      </c>
      <c r="L289" s="103"/>
      <c r="N289" s="101"/>
      <c r="Q289" s="61"/>
    </row>
    <row r="290" spans="1:17" ht="20.25" customHeight="1" x14ac:dyDescent="0.2">
      <c r="A290" s="176">
        <v>52749</v>
      </c>
      <c r="B290" s="177">
        <f t="shared" si="29"/>
        <v>0</v>
      </c>
      <c r="C290" s="158"/>
      <c r="D290" s="60">
        <f t="shared" si="30"/>
        <v>0</v>
      </c>
      <c r="E290" s="178">
        <f t="shared" si="28"/>
        <v>0</v>
      </c>
      <c r="F290" s="60">
        <f t="shared" si="31"/>
        <v>0</v>
      </c>
      <c r="G290" s="60">
        <f>IF(AND(C290&lt;&gt;"",SUM(G$27:G289)&lt;E$19),$E$19/$E$23,0)</f>
        <v>0</v>
      </c>
      <c r="H290" s="60">
        <f t="shared" si="32"/>
        <v>0</v>
      </c>
      <c r="I290" s="60">
        <f t="shared" si="34"/>
        <v>0</v>
      </c>
      <c r="J290" s="92" t="str">
        <f t="shared" si="33"/>
        <v>2043–2044</v>
      </c>
      <c r="L290" s="103"/>
      <c r="N290" s="101"/>
      <c r="Q290" s="61"/>
    </row>
    <row r="291" spans="1:17" ht="20.25" customHeight="1" x14ac:dyDescent="0.2">
      <c r="A291" s="176">
        <v>52779</v>
      </c>
      <c r="B291" s="177">
        <f t="shared" si="29"/>
        <v>0</v>
      </c>
      <c r="C291" s="158"/>
      <c r="D291" s="60">
        <f t="shared" si="30"/>
        <v>0</v>
      </c>
      <c r="E291" s="178">
        <f t="shared" si="28"/>
        <v>0</v>
      </c>
      <c r="F291" s="60">
        <f t="shared" si="31"/>
        <v>0</v>
      </c>
      <c r="G291" s="60">
        <f>IF(AND(C291&lt;&gt;"",SUM(G$27:G290)&lt;E$19),$E$19/$E$23,0)</f>
        <v>0</v>
      </c>
      <c r="H291" s="60">
        <f t="shared" si="32"/>
        <v>0</v>
      </c>
      <c r="I291" s="60">
        <f t="shared" si="34"/>
        <v>0</v>
      </c>
      <c r="J291" s="92" t="str">
        <f t="shared" si="33"/>
        <v>2044–2045</v>
      </c>
      <c r="L291" s="103"/>
      <c r="N291" s="101"/>
      <c r="Q291" s="61"/>
    </row>
    <row r="292" spans="1:17" ht="20.25" customHeight="1" x14ac:dyDescent="0.2">
      <c r="A292" s="176">
        <v>52810</v>
      </c>
      <c r="B292" s="177">
        <f t="shared" si="29"/>
        <v>0</v>
      </c>
      <c r="C292" s="158"/>
      <c r="D292" s="60">
        <f t="shared" si="30"/>
        <v>0</v>
      </c>
      <c r="E292" s="178">
        <f t="shared" si="28"/>
        <v>0</v>
      </c>
      <c r="F292" s="60">
        <f t="shared" si="31"/>
        <v>0</v>
      </c>
      <c r="G292" s="60">
        <f>IF(AND(C292&lt;&gt;"",SUM(G$27:G291)&lt;E$19),$E$19/$E$23,0)</f>
        <v>0</v>
      </c>
      <c r="H292" s="60">
        <f t="shared" si="32"/>
        <v>0</v>
      </c>
      <c r="I292" s="60">
        <f t="shared" si="34"/>
        <v>0</v>
      </c>
      <c r="J292" s="92" t="str">
        <f t="shared" si="33"/>
        <v>2044–2045</v>
      </c>
      <c r="L292" s="103"/>
      <c r="N292" s="101"/>
      <c r="Q292" s="61"/>
    </row>
    <row r="293" spans="1:17" ht="20.25" customHeight="1" x14ac:dyDescent="0.2">
      <c r="A293" s="176">
        <v>52841</v>
      </c>
      <c r="B293" s="177">
        <f t="shared" si="29"/>
        <v>0</v>
      </c>
      <c r="C293" s="158"/>
      <c r="D293" s="60">
        <f t="shared" si="30"/>
        <v>0</v>
      </c>
      <c r="E293" s="178">
        <f t="shared" si="28"/>
        <v>0</v>
      </c>
      <c r="F293" s="60">
        <f t="shared" si="31"/>
        <v>0</v>
      </c>
      <c r="G293" s="60">
        <f>IF(AND(C293&lt;&gt;"",SUM(G$27:G292)&lt;E$19),$E$19/$E$23,0)</f>
        <v>0</v>
      </c>
      <c r="H293" s="60">
        <f t="shared" si="32"/>
        <v>0</v>
      </c>
      <c r="I293" s="60">
        <f t="shared" si="34"/>
        <v>0</v>
      </c>
      <c r="J293" s="92" t="str">
        <f t="shared" si="33"/>
        <v>2044–2045</v>
      </c>
      <c r="L293" s="103"/>
      <c r="N293" s="101"/>
      <c r="Q293" s="61"/>
    </row>
    <row r="294" spans="1:17" ht="20.25" customHeight="1" x14ac:dyDescent="0.2">
      <c r="A294" s="176">
        <v>52871</v>
      </c>
      <c r="B294" s="177">
        <f t="shared" si="29"/>
        <v>0</v>
      </c>
      <c r="C294" s="158"/>
      <c r="D294" s="60">
        <f t="shared" si="30"/>
        <v>0</v>
      </c>
      <c r="E294" s="178">
        <f t="shared" si="28"/>
        <v>0</v>
      </c>
      <c r="F294" s="60">
        <f t="shared" si="31"/>
        <v>0</v>
      </c>
      <c r="G294" s="60">
        <f>IF(AND(C294&lt;&gt;"",SUM(G$27:G293)&lt;E$19),$E$19/$E$23,0)</f>
        <v>0</v>
      </c>
      <c r="H294" s="60">
        <f t="shared" si="32"/>
        <v>0</v>
      </c>
      <c r="I294" s="60">
        <f t="shared" si="34"/>
        <v>0</v>
      </c>
      <c r="J294" s="92" t="str">
        <f t="shared" si="33"/>
        <v>2044–2045</v>
      </c>
      <c r="L294" s="103"/>
      <c r="N294" s="101"/>
      <c r="Q294" s="61"/>
    </row>
    <row r="295" spans="1:17" ht="20.25" customHeight="1" x14ac:dyDescent="0.2">
      <c r="A295" s="176">
        <v>52902</v>
      </c>
      <c r="B295" s="177">
        <f t="shared" si="29"/>
        <v>0</v>
      </c>
      <c r="C295" s="158"/>
      <c r="D295" s="60">
        <f t="shared" si="30"/>
        <v>0</v>
      </c>
      <c r="E295" s="178">
        <f t="shared" si="28"/>
        <v>0</v>
      </c>
      <c r="F295" s="60">
        <f t="shared" si="31"/>
        <v>0</v>
      </c>
      <c r="G295" s="60">
        <f>IF(AND(C295&lt;&gt;"",SUM(G$27:G294)&lt;E$19),$E$19/$E$23,0)</f>
        <v>0</v>
      </c>
      <c r="H295" s="60">
        <f t="shared" si="32"/>
        <v>0</v>
      </c>
      <c r="I295" s="60">
        <f t="shared" si="34"/>
        <v>0</v>
      </c>
      <c r="J295" s="92" t="str">
        <f t="shared" si="33"/>
        <v>2044–2045</v>
      </c>
      <c r="L295" s="103"/>
      <c r="N295" s="101"/>
      <c r="Q295" s="61"/>
    </row>
    <row r="296" spans="1:17" ht="20.25" customHeight="1" x14ac:dyDescent="0.2">
      <c r="A296" s="176">
        <v>52932</v>
      </c>
      <c r="B296" s="177">
        <f t="shared" si="29"/>
        <v>0</v>
      </c>
      <c r="C296" s="158"/>
      <c r="D296" s="60">
        <f t="shared" si="30"/>
        <v>0</v>
      </c>
      <c r="E296" s="178">
        <f t="shared" si="28"/>
        <v>0</v>
      </c>
      <c r="F296" s="60">
        <f t="shared" si="31"/>
        <v>0</v>
      </c>
      <c r="G296" s="60">
        <f>IF(AND(C296&lt;&gt;"",SUM(G$27:G295)&lt;E$19),$E$19/$E$23,0)</f>
        <v>0</v>
      </c>
      <c r="H296" s="60">
        <f t="shared" si="32"/>
        <v>0</v>
      </c>
      <c r="I296" s="60">
        <f t="shared" si="34"/>
        <v>0</v>
      </c>
      <c r="J296" s="92" t="str">
        <f t="shared" si="33"/>
        <v>2044–2045</v>
      </c>
      <c r="L296" s="103"/>
      <c r="N296" s="101"/>
      <c r="Q296" s="61"/>
    </row>
    <row r="297" spans="1:17" ht="20.25" customHeight="1" x14ac:dyDescent="0.2">
      <c r="A297" s="176">
        <v>52963</v>
      </c>
      <c r="B297" s="177">
        <f t="shared" si="29"/>
        <v>0</v>
      </c>
      <c r="C297" s="158"/>
      <c r="D297" s="60">
        <f t="shared" si="30"/>
        <v>0</v>
      </c>
      <c r="E297" s="178">
        <f t="shared" si="28"/>
        <v>0</v>
      </c>
      <c r="F297" s="60">
        <f t="shared" si="31"/>
        <v>0</v>
      </c>
      <c r="G297" s="60">
        <f>IF(AND(C297&lt;&gt;"",SUM(G$27:G296)&lt;E$19),$E$19/$E$23,0)</f>
        <v>0</v>
      </c>
      <c r="H297" s="60">
        <f t="shared" si="32"/>
        <v>0</v>
      </c>
      <c r="I297" s="60">
        <f t="shared" si="34"/>
        <v>0</v>
      </c>
      <c r="J297" s="92" t="str">
        <f t="shared" si="33"/>
        <v>2044–2045</v>
      </c>
      <c r="L297" s="103"/>
      <c r="N297" s="101"/>
      <c r="Q297" s="61"/>
    </row>
    <row r="298" spans="1:17" ht="20.25" customHeight="1" x14ac:dyDescent="0.2">
      <c r="A298" s="176">
        <v>52994</v>
      </c>
      <c r="B298" s="177">
        <f t="shared" si="29"/>
        <v>0</v>
      </c>
      <c r="C298" s="158"/>
      <c r="D298" s="60">
        <f t="shared" si="30"/>
        <v>0</v>
      </c>
      <c r="E298" s="178">
        <f t="shared" si="28"/>
        <v>0</v>
      </c>
      <c r="F298" s="60">
        <f t="shared" si="31"/>
        <v>0</v>
      </c>
      <c r="G298" s="60">
        <f>IF(AND(C298&lt;&gt;"",SUM(G$27:G297)&lt;E$19),$E$19/$E$23,0)</f>
        <v>0</v>
      </c>
      <c r="H298" s="60">
        <f t="shared" si="32"/>
        <v>0</v>
      </c>
      <c r="I298" s="60">
        <f t="shared" si="34"/>
        <v>0</v>
      </c>
      <c r="J298" s="92" t="str">
        <f t="shared" si="33"/>
        <v>2044–2045</v>
      </c>
      <c r="L298" s="103"/>
      <c r="N298" s="101"/>
      <c r="Q298" s="61"/>
    </row>
    <row r="299" spans="1:17" ht="20.25" customHeight="1" x14ac:dyDescent="0.2">
      <c r="A299" s="176">
        <v>53022</v>
      </c>
      <c r="B299" s="177">
        <f t="shared" si="29"/>
        <v>0</v>
      </c>
      <c r="C299" s="158"/>
      <c r="D299" s="60">
        <f t="shared" si="30"/>
        <v>0</v>
      </c>
      <c r="E299" s="178">
        <f t="shared" si="28"/>
        <v>0</v>
      </c>
      <c r="F299" s="60">
        <f t="shared" si="31"/>
        <v>0</v>
      </c>
      <c r="G299" s="60">
        <f>IF(AND(C299&lt;&gt;"",SUM(G$27:G298)&lt;E$19),$E$19/$E$23,0)</f>
        <v>0</v>
      </c>
      <c r="H299" s="60">
        <f t="shared" si="32"/>
        <v>0</v>
      </c>
      <c r="I299" s="60">
        <f t="shared" si="34"/>
        <v>0</v>
      </c>
      <c r="J299" s="92" t="str">
        <f t="shared" si="33"/>
        <v>2044–2045</v>
      </c>
      <c r="L299" s="103"/>
      <c r="N299" s="101"/>
      <c r="Q299" s="61"/>
    </row>
    <row r="300" spans="1:17" ht="20.25" customHeight="1" x14ac:dyDescent="0.2">
      <c r="A300" s="176">
        <v>53053</v>
      </c>
      <c r="B300" s="177">
        <f t="shared" si="29"/>
        <v>0</v>
      </c>
      <c r="C300" s="158"/>
      <c r="D300" s="60">
        <f t="shared" si="30"/>
        <v>0</v>
      </c>
      <c r="E300" s="178">
        <f t="shared" si="28"/>
        <v>0</v>
      </c>
      <c r="F300" s="60">
        <f t="shared" si="31"/>
        <v>0</v>
      </c>
      <c r="G300" s="60">
        <f>IF(AND(C300&lt;&gt;"",SUM(G$27:G299)&lt;E$19),$E$19/$E$23,0)</f>
        <v>0</v>
      </c>
      <c r="H300" s="60">
        <f t="shared" si="32"/>
        <v>0</v>
      </c>
      <c r="I300" s="60">
        <f t="shared" si="34"/>
        <v>0</v>
      </c>
      <c r="J300" s="92" t="str">
        <f t="shared" si="33"/>
        <v>2044–2045</v>
      </c>
      <c r="L300" s="103"/>
      <c r="N300" s="101"/>
      <c r="Q300" s="61"/>
    </row>
    <row r="301" spans="1:17" ht="20.25" customHeight="1" x14ac:dyDescent="0.2">
      <c r="A301" s="176">
        <v>53083</v>
      </c>
      <c r="B301" s="177">
        <f t="shared" si="29"/>
        <v>0</v>
      </c>
      <c r="C301" s="158"/>
      <c r="D301" s="60">
        <f t="shared" si="30"/>
        <v>0</v>
      </c>
      <c r="E301" s="178">
        <f t="shared" si="28"/>
        <v>0</v>
      </c>
      <c r="F301" s="60">
        <f t="shared" si="31"/>
        <v>0</v>
      </c>
      <c r="G301" s="60">
        <f>IF(AND(C301&lt;&gt;"",SUM(G$27:G300)&lt;E$19),$E$19/$E$23,0)</f>
        <v>0</v>
      </c>
      <c r="H301" s="60">
        <f t="shared" si="32"/>
        <v>0</v>
      </c>
      <c r="I301" s="60">
        <f t="shared" si="34"/>
        <v>0</v>
      </c>
      <c r="J301" s="92" t="str">
        <f t="shared" si="33"/>
        <v>2044–2045</v>
      </c>
      <c r="L301" s="103"/>
      <c r="N301" s="101"/>
      <c r="Q301" s="61"/>
    </row>
    <row r="302" spans="1:17" ht="20.25" customHeight="1" x14ac:dyDescent="0.2">
      <c r="A302" s="176">
        <v>53114</v>
      </c>
      <c r="B302" s="177">
        <f t="shared" si="29"/>
        <v>0</v>
      </c>
      <c r="C302" s="158"/>
      <c r="D302" s="60">
        <f t="shared" si="30"/>
        <v>0</v>
      </c>
      <c r="E302" s="178">
        <f t="shared" si="28"/>
        <v>0</v>
      </c>
      <c r="F302" s="60">
        <f t="shared" si="31"/>
        <v>0</v>
      </c>
      <c r="G302" s="60">
        <f>IF(AND(C302&lt;&gt;"",SUM(G$27:G301)&lt;E$19),$E$19/$E$23,0)</f>
        <v>0</v>
      </c>
      <c r="H302" s="60">
        <f t="shared" si="32"/>
        <v>0</v>
      </c>
      <c r="I302" s="60">
        <f t="shared" si="34"/>
        <v>0</v>
      </c>
      <c r="J302" s="92" t="str">
        <f t="shared" si="33"/>
        <v>2044–2045</v>
      </c>
      <c r="L302" s="103"/>
      <c r="N302" s="101"/>
      <c r="Q302" s="61"/>
    </row>
    <row r="303" spans="1:17" ht="20.25" customHeight="1" x14ac:dyDescent="0.2">
      <c r="A303" s="176">
        <v>53144</v>
      </c>
      <c r="B303" s="177">
        <f t="shared" si="29"/>
        <v>0</v>
      </c>
      <c r="C303" s="158"/>
      <c r="D303" s="60">
        <f t="shared" si="30"/>
        <v>0</v>
      </c>
      <c r="E303" s="178">
        <f t="shared" si="28"/>
        <v>0</v>
      </c>
      <c r="F303" s="60">
        <f t="shared" si="31"/>
        <v>0</v>
      </c>
      <c r="G303" s="60">
        <f>IF(AND(C303&lt;&gt;"",SUM(G$27:G302)&lt;E$19),$E$19/$E$23,0)</f>
        <v>0</v>
      </c>
      <c r="H303" s="60">
        <f t="shared" si="32"/>
        <v>0</v>
      </c>
      <c r="I303" s="60">
        <f t="shared" si="34"/>
        <v>0</v>
      </c>
      <c r="J303" s="92" t="str">
        <f t="shared" si="33"/>
        <v>2045–2046</v>
      </c>
      <c r="L303" s="103"/>
      <c r="N303" s="101"/>
      <c r="Q303" s="61"/>
    </row>
    <row r="304" spans="1:17" ht="20.25" customHeight="1" x14ac:dyDescent="0.2">
      <c r="A304" s="176">
        <v>53175</v>
      </c>
      <c r="B304" s="177">
        <f t="shared" si="29"/>
        <v>0</v>
      </c>
      <c r="C304" s="158"/>
      <c r="D304" s="60">
        <f t="shared" si="30"/>
        <v>0</v>
      </c>
      <c r="E304" s="178">
        <f t="shared" si="28"/>
        <v>0</v>
      </c>
      <c r="F304" s="60">
        <f t="shared" si="31"/>
        <v>0</v>
      </c>
      <c r="G304" s="60">
        <f>IF(AND(C304&lt;&gt;"",SUM(G$27:G303)&lt;E$19),$E$19/$E$23,0)</f>
        <v>0</v>
      </c>
      <c r="H304" s="60">
        <f t="shared" si="32"/>
        <v>0</v>
      </c>
      <c r="I304" s="60">
        <f t="shared" si="34"/>
        <v>0</v>
      </c>
      <c r="J304" s="92" t="str">
        <f t="shared" si="33"/>
        <v>2045–2046</v>
      </c>
      <c r="L304" s="103"/>
      <c r="N304" s="101"/>
      <c r="Q304" s="61"/>
    </row>
    <row r="305" spans="1:17" ht="20.25" customHeight="1" x14ac:dyDescent="0.2">
      <c r="A305" s="176">
        <v>53206</v>
      </c>
      <c r="B305" s="177">
        <f t="shared" si="29"/>
        <v>0</v>
      </c>
      <c r="C305" s="158"/>
      <c r="D305" s="60">
        <f t="shared" si="30"/>
        <v>0</v>
      </c>
      <c r="E305" s="178">
        <f t="shared" si="28"/>
        <v>0</v>
      </c>
      <c r="F305" s="60">
        <f t="shared" si="31"/>
        <v>0</v>
      </c>
      <c r="G305" s="60">
        <f>IF(AND(C305&lt;&gt;"",SUM(G$27:G304)&lt;E$19),$E$19/$E$23,0)</f>
        <v>0</v>
      </c>
      <c r="H305" s="60">
        <f t="shared" si="32"/>
        <v>0</v>
      </c>
      <c r="I305" s="60">
        <f t="shared" si="34"/>
        <v>0</v>
      </c>
      <c r="J305" s="92" t="str">
        <f t="shared" si="33"/>
        <v>2045–2046</v>
      </c>
      <c r="L305" s="103"/>
      <c r="N305" s="101"/>
      <c r="Q305" s="61"/>
    </row>
    <row r="306" spans="1:17" ht="20.25" customHeight="1" x14ac:dyDescent="0.2">
      <c r="A306" s="176">
        <v>53236</v>
      </c>
      <c r="B306" s="177">
        <f t="shared" si="29"/>
        <v>0</v>
      </c>
      <c r="C306" s="158"/>
      <c r="D306" s="60">
        <f t="shared" si="30"/>
        <v>0</v>
      </c>
      <c r="E306" s="178">
        <f t="shared" si="28"/>
        <v>0</v>
      </c>
      <c r="F306" s="60">
        <f t="shared" si="31"/>
        <v>0</v>
      </c>
      <c r="G306" s="60">
        <f>IF(AND(C306&lt;&gt;"",SUM(G$27:G305)&lt;E$19),$E$19/$E$23,0)</f>
        <v>0</v>
      </c>
      <c r="H306" s="60">
        <f t="shared" si="32"/>
        <v>0</v>
      </c>
      <c r="I306" s="60">
        <f t="shared" si="34"/>
        <v>0</v>
      </c>
      <c r="J306" s="92" t="str">
        <f t="shared" si="33"/>
        <v>2045–2046</v>
      </c>
      <c r="L306" s="103"/>
      <c r="N306" s="101"/>
      <c r="Q306" s="61"/>
    </row>
    <row r="307" spans="1:17" ht="20.25" customHeight="1" x14ac:dyDescent="0.2">
      <c r="A307" s="176">
        <v>53267</v>
      </c>
      <c r="B307" s="177">
        <f t="shared" si="29"/>
        <v>0</v>
      </c>
      <c r="C307" s="158"/>
      <c r="D307" s="60">
        <f t="shared" si="30"/>
        <v>0</v>
      </c>
      <c r="E307" s="178">
        <f t="shared" si="28"/>
        <v>0</v>
      </c>
      <c r="F307" s="60">
        <f t="shared" si="31"/>
        <v>0</v>
      </c>
      <c r="G307" s="60">
        <f>IF(AND(C307&lt;&gt;"",SUM(G$27:G306)&lt;E$19),$E$19/$E$23,0)</f>
        <v>0</v>
      </c>
      <c r="H307" s="60">
        <f t="shared" si="32"/>
        <v>0</v>
      </c>
      <c r="I307" s="60">
        <f t="shared" si="34"/>
        <v>0</v>
      </c>
      <c r="J307" s="92" t="str">
        <f t="shared" si="33"/>
        <v>2045–2046</v>
      </c>
      <c r="L307" s="103"/>
      <c r="N307" s="101"/>
      <c r="Q307" s="61"/>
    </row>
    <row r="308" spans="1:17" ht="20.25" customHeight="1" x14ac:dyDescent="0.2">
      <c r="A308" s="176">
        <v>53297</v>
      </c>
      <c r="B308" s="177">
        <f t="shared" si="29"/>
        <v>0</v>
      </c>
      <c r="C308" s="158"/>
      <c r="D308" s="60">
        <f t="shared" si="30"/>
        <v>0</v>
      </c>
      <c r="E308" s="178">
        <f t="shared" si="28"/>
        <v>0</v>
      </c>
      <c r="F308" s="60">
        <f t="shared" si="31"/>
        <v>0</v>
      </c>
      <c r="G308" s="60">
        <f>IF(AND(C308&lt;&gt;"",SUM(G$27:G307)&lt;E$19),$E$19/$E$23,0)</f>
        <v>0</v>
      </c>
      <c r="H308" s="60">
        <f t="shared" si="32"/>
        <v>0</v>
      </c>
      <c r="I308" s="60">
        <f t="shared" si="34"/>
        <v>0</v>
      </c>
      <c r="J308" s="92" t="str">
        <f t="shared" si="33"/>
        <v>2045–2046</v>
      </c>
      <c r="L308" s="103"/>
      <c r="N308" s="101"/>
      <c r="Q308" s="61"/>
    </row>
    <row r="309" spans="1:17" ht="20.25" customHeight="1" x14ac:dyDescent="0.2">
      <c r="A309" s="176">
        <v>53328</v>
      </c>
      <c r="B309" s="177">
        <f t="shared" si="29"/>
        <v>0</v>
      </c>
      <c r="C309" s="158"/>
      <c r="D309" s="60">
        <f t="shared" si="30"/>
        <v>0</v>
      </c>
      <c r="E309" s="178">
        <f t="shared" si="28"/>
        <v>0</v>
      </c>
      <c r="F309" s="60">
        <f t="shared" si="31"/>
        <v>0</v>
      </c>
      <c r="G309" s="60">
        <f>IF(AND(C309&lt;&gt;"",SUM(G$27:G308)&lt;E$19),$E$19/$E$23,0)</f>
        <v>0</v>
      </c>
      <c r="H309" s="60">
        <f t="shared" si="32"/>
        <v>0</v>
      </c>
      <c r="I309" s="60">
        <f t="shared" si="34"/>
        <v>0</v>
      </c>
      <c r="J309" s="92" t="str">
        <f t="shared" si="33"/>
        <v>2045–2046</v>
      </c>
      <c r="L309" s="103"/>
      <c r="N309" s="101"/>
      <c r="Q309" s="61"/>
    </row>
    <row r="310" spans="1:17" ht="20.25" customHeight="1" x14ac:dyDescent="0.2">
      <c r="A310" s="176">
        <v>53359</v>
      </c>
      <c r="B310" s="177">
        <f t="shared" si="29"/>
        <v>0</v>
      </c>
      <c r="C310" s="158"/>
      <c r="D310" s="60">
        <f t="shared" si="30"/>
        <v>0</v>
      </c>
      <c r="E310" s="178">
        <f t="shared" si="28"/>
        <v>0</v>
      </c>
      <c r="F310" s="60">
        <f t="shared" si="31"/>
        <v>0</v>
      </c>
      <c r="G310" s="60">
        <f>IF(AND(C310&lt;&gt;"",SUM(G$27:G309)&lt;E$19),$E$19/$E$23,0)</f>
        <v>0</v>
      </c>
      <c r="H310" s="60">
        <f t="shared" si="32"/>
        <v>0</v>
      </c>
      <c r="I310" s="60">
        <f t="shared" si="34"/>
        <v>0</v>
      </c>
      <c r="J310" s="92" t="str">
        <f t="shared" si="33"/>
        <v>2045–2046</v>
      </c>
      <c r="L310" s="103"/>
      <c r="N310" s="101"/>
      <c r="Q310" s="61"/>
    </row>
    <row r="311" spans="1:17" ht="20.25" customHeight="1" x14ac:dyDescent="0.2">
      <c r="A311" s="176">
        <v>53387</v>
      </c>
      <c r="B311" s="177">
        <f t="shared" si="29"/>
        <v>0</v>
      </c>
      <c r="C311" s="158"/>
      <c r="D311" s="60">
        <f t="shared" si="30"/>
        <v>0</v>
      </c>
      <c r="E311" s="178">
        <f t="shared" si="28"/>
        <v>0</v>
      </c>
      <c r="F311" s="60">
        <f t="shared" si="31"/>
        <v>0</v>
      </c>
      <c r="G311" s="60">
        <f>IF(AND(C311&lt;&gt;"",SUM(G$27:G310)&lt;E$19),$E$19/$E$23,0)</f>
        <v>0</v>
      </c>
      <c r="H311" s="60">
        <f t="shared" si="32"/>
        <v>0</v>
      </c>
      <c r="I311" s="60">
        <f t="shared" si="34"/>
        <v>0</v>
      </c>
      <c r="J311" s="92" t="str">
        <f t="shared" si="33"/>
        <v>2045–2046</v>
      </c>
      <c r="L311" s="103"/>
      <c r="N311" s="101"/>
      <c r="Q311" s="61"/>
    </row>
    <row r="312" spans="1:17" ht="20.25" customHeight="1" x14ac:dyDescent="0.2">
      <c r="A312" s="176">
        <v>53418</v>
      </c>
      <c r="B312" s="177">
        <f t="shared" si="29"/>
        <v>0</v>
      </c>
      <c r="C312" s="158"/>
      <c r="D312" s="60">
        <f t="shared" si="30"/>
        <v>0</v>
      </c>
      <c r="E312" s="178">
        <f t="shared" si="28"/>
        <v>0</v>
      </c>
      <c r="F312" s="60">
        <f t="shared" si="31"/>
        <v>0</v>
      </c>
      <c r="G312" s="60">
        <f>IF(AND(C312&lt;&gt;"",SUM(G$27:G311)&lt;E$19),$E$19/$E$23,0)</f>
        <v>0</v>
      </c>
      <c r="H312" s="60">
        <f t="shared" si="32"/>
        <v>0</v>
      </c>
      <c r="I312" s="60">
        <f t="shared" si="34"/>
        <v>0</v>
      </c>
      <c r="J312" s="92" t="str">
        <f t="shared" si="33"/>
        <v>2045–2046</v>
      </c>
      <c r="L312" s="103"/>
      <c r="N312" s="101"/>
      <c r="Q312" s="61"/>
    </row>
    <row r="313" spans="1:17" ht="20.25" customHeight="1" x14ac:dyDescent="0.2">
      <c r="A313" s="176">
        <v>53448</v>
      </c>
      <c r="B313" s="177">
        <f t="shared" si="29"/>
        <v>0</v>
      </c>
      <c r="C313" s="158"/>
      <c r="D313" s="60">
        <f t="shared" si="30"/>
        <v>0</v>
      </c>
      <c r="E313" s="178">
        <f t="shared" si="28"/>
        <v>0</v>
      </c>
      <c r="F313" s="60">
        <f t="shared" si="31"/>
        <v>0</v>
      </c>
      <c r="G313" s="60">
        <f>IF(AND(C313&lt;&gt;"",SUM(G$27:G312)&lt;E$19),$E$19/$E$23,0)</f>
        <v>0</v>
      </c>
      <c r="H313" s="60">
        <f t="shared" si="32"/>
        <v>0</v>
      </c>
      <c r="I313" s="60">
        <f t="shared" si="34"/>
        <v>0</v>
      </c>
      <c r="J313" s="92" t="str">
        <f t="shared" si="33"/>
        <v>2045–2046</v>
      </c>
      <c r="L313" s="103"/>
      <c r="N313" s="101"/>
      <c r="Q313" s="61"/>
    </row>
    <row r="314" spans="1:17" ht="20.25" customHeight="1" x14ac:dyDescent="0.2">
      <c r="A314" s="176">
        <v>53479</v>
      </c>
      <c r="B314" s="177">
        <f t="shared" si="29"/>
        <v>0</v>
      </c>
      <c r="C314" s="158"/>
      <c r="D314" s="60">
        <f t="shared" si="30"/>
        <v>0</v>
      </c>
      <c r="E314" s="178">
        <f t="shared" si="28"/>
        <v>0</v>
      </c>
      <c r="F314" s="60">
        <f t="shared" si="31"/>
        <v>0</v>
      </c>
      <c r="G314" s="60">
        <f>IF(AND(C314&lt;&gt;"",SUM(G$27:G313)&lt;E$19),$E$19/$E$23,0)</f>
        <v>0</v>
      </c>
      <c r="H314" s="60">
        <f t="shared" si="32"/>
        <v>0</v>
      </c>
      <c r="I314" s="60">
        <f t="shared" si="34"/>
        <v>0</v>
      </c>
      <c r="J314" s="92" t="str">
        <f t="shared" si="33"/>
        <v>2045–2046</v>
      </c>
      <c r="L314" s="103"/>
      <c r="N314" s="101"/>
      <c r="Q314" s="61"/>
    </row>
    <row r="315" spans="1:17" ht="20.25" customHeight="1" x14ac:dyDescent="0.2">
      <c r="A315" s="176">
        <v>53509</v>
      </c>
      <c r="B315" s="177">
        <f t="shared" si="29"/>
        <v>0</v>
      </c>
      <c r="C315" s="158"/>
      <c r="D315" s="60">
        <f t="shared" si="30"/>
        <v>0</v>
      </c>
      <c r="E315" s="178">
        <f t="shared" si="28"/>
        <v>0</v>
      </c>
      <c r="F315" s="60">
        <f t="shared" si="31"/>
        <v>0</v>
      </c>
      <c r="G315" s="60">
        <f>IF(AND(C315&lt;&gt;"",SUM(G$27:G314)&lt;E$19),$E$19/$E$23,0)</f>
        <v>0</v>
      </c>
      <c r="H315" s="60">
        <f t="shared" si="32"/>
        <v>0</v>
      </c>
      <c r="I315" s="60">
        <f t="shared" si="34"/>
        <v>0</v>
      </c>
      <c r="J315" s="92" t="str">
        <f t="shared" si="33"/>
        <v>2046–2047</v>
      </c>
      <c r="L315" s="103"/>
      <c r="N315" s="101"/>
      <c r="Q315" s="61"/>
    </row>
    <row r="316" spans="1:17" ht="20.25" customHeight="1" x14ac:dyDescent="0.2">
      <c r="A316" s="176">
        <v>53540</v>
      </c>
      <c r="B316" s="177">
        <f t="shared" si="29"/>
        <v>0</v>
      </c>
      <c r="C316" s="158"/>
      <c r="D316" s="60">
        <f t="shared" si="30"/>
        <v>0</v>
      </c>
      <c r="E316" s="178">
        <f t="shared" si="28"/>
        <v>0</v>
      </c>
      <c r="F316" s="60">
        <f t="shared" si="31"/>
        <v>0</v>
      </c>
      <c r="G316" s="60">
        <f>IF(AND(C316&lt;&gt;"",SUM(G$27:G315)&lt;E$19),$E$19/$E$23,0)</f>
        <v>0</v>
      </c>
      <c r="H316" s="60">
        <f t="shared" si="32"/>
        <v>0</v>
      </c>
      <c r="I316" s="60">
        <f t="shared" si="34"/>
        <v>0</v>
      </c>
      <c r="J316" s="92" t="str">
        <f t="shared" si="33"/>
        <v>2046–2047</v>
      </c>
      <c r="L316" s="103"/>
      <c r="N316" s="101"/>
      <c r="Q316" s="61"/>
    </row>
    <row r="317" spans="1:17" ht="20.25" customHeight="1" x14ac:dyDescent="0.2">
      <c r="A317" s="176">
        <v>53571</v>
      </c>
      <c r="B317" s="177">
        <f t="shared" si="29"/>
        <v>0</v>
      </c>
      <c r="C317" s="158"/>
      <c r="D317" s="60">
        <f t="shared" si="30"/>
        <v>0</v>
      </c>
      <c r="E317" s="178">
        <f t="shared" si="28"/>
        <v>0</v>
      </c>
      <c r="F317" s="60">
        <f t="shared" si="31"/>
        <v>0</v>
      </c>
      <c r="G317" s="60">
        <f>IF(AND(C317&lt;&gt;"",SUM(G$27:G316)&lt;E$19),$E$19/$E$23,0)</f>
        <v>0</v>
      </c>
      <c r="H317" s="60">
        <f t="shared" si="32"/>
        <v>0</v>
      </c>
      <c r="I317" s="60">
        <f t="shared" si="34"/>
        <v>0</v>
      </c>
      <c r="J317" s="92" t="str">
        <f t="shared" si="33"/>
        <v>2046–2047</v>
      </c>
      <c r="L317" s="103"/>
      <c r="N317" s="101"/>
      <c r="Q317" s="61"/>
    </row>
    <row r="318" spans="1:17" ht="20.25" customHeight="1" x14ac:dyDescent="0.2">
      <c r="A318" s="176">
        <v>53601</v>
      </c>
      <c r="B318" s="177">
        <f t="shared" si="29"/>
        <v>0</v>
      </c>
      <c r="C318" s="158"/>
      <c r="D318" s="60">
        <f t="shared" si="30"/>
        <v>0</v>
      </c>
      <c r="E318" s="178">
        <f t="shared" si="28"/>
        <v>0</v>
      </c>
      <c r="F318" s="60">
        <f t="shared" si="31"/>
        <v>0</v>
      </c>
      <c r="G318" s="60">
        <f>IF(AND(C318&lt;&gt;"",SUM(G$27:G317)&lt;E$19),$E$19/$E$23,0)</f>
        <v>0</v>
      </c>
      <c r="H318" s="60">
        <f t="shared" si="32"/>
        <v>0</v>
      </c>
      <c r="I318" s="60">
        <f t="shared" si="34"/>
        <v>0</v>
      </c>
      <c r="J318" s="92" t="str">
        <f t="shared" si="33"/>
        <v>2046–2047</v>
      </c>
      <c r="L318" s="103"/>
      <c r="N318" s="101"/>
      <c r="Q318" s="61"/>
    </row>
    <row r="319" spans="1:17" ht="20.25" customHeight="1" x14ac:dyDescent="0.2">
      <c r="A319" s="176">
        <v>53632</v>
      </c>
      <c r="B319" s="177">
        <f t="shared" si="29"/>
        <v>0</v>
      </c>
      <c r="C319" s="158"/>
      <c r="D319" s="60">
        <f t="shared" si="30"/>
        <v>0</v>
      </c>
      <c r="E319" s="178">
        <f t="shared" si="28"/>
        <v>0</v>
      </c>
      <c r="F319" s="60">
        <f t="shared" si="31"/>
        <v>0</v>
      </c>
      <c r="G319" s="60">
        <f>IF(AND(C319&lt;&gt;"",SUM(G$27:G318)&lt;E$19),$E$19/$E$23,0)</f>
        <v>0</v>
      </c>
      <c r="H319" s="60">
        <f t="shared" si="32"/>
        <v>0</v>
      </c>
      <c r="I319" s="60">
        <f t="shared" si="34"/>
        <v>0</v>
      </c>
      <c r="J319" s="92" t="str">
        <f t="shared" si="33"/>
        <v>2046–2047</v>
      </c>
      <c r="L319" s="103"/>
      <c r="N319" s="101"/>
      <c r="Q319" s="61"/>
    </row>
    <row r="320" spans="1:17" ht="20.25" customHeight="1" x14ac:dyDescent="0.2">
      <c r="A320" s="176">
        <v>53662</v>
      </c>
      <c r="B320" s="177">
        <f t="shared" si="29"/>
        <v>0</v>
      </c>
      <c r="C320" s="158"/>
      <c r="D320" s="60">
        <f t="shared" si="30"/>
        <v>0</v>
      </c>
      <c r="E320" s="178">
        <f t="shared" si="28"/>
        <v>0</v>
      </c>
      <c r="F320" s="60">
        <f t="shared" si="31"/>
        <v>0</v>
      </c>
      <c r="G320" s="60">
        <f>IF(AND(C320&lt;&gt;"",SUM(G$27:G319)&lt;E$19),$E$19/$E$23,0)</f>
        <v>0</v>
      </c>
      <c r="H320" s="60">
        <f t="shared" si="32"/>
        <v>0</v>
      </c>
      <c r="I320" s="60">
        <f t="shared" si="34"/>
        <v>0</v>
      </c>
      <c r="J320" s="92" t="str">
        <f t="shared" si="33"/>
        <v>2046–2047</v>
      </c>
      <c r="L320" s="103"/>
      <c r="N320" s="101"/>
      <c r="Q320" s="61"/>
    </row>
    <row r="321" spans="1:17" ht="20.25" customHeight="1" x14ac:dyDescent="0.2">
      <c r="A321" s="176">
        <v>53693</v>
      </c>
      <c r="B321" s="177">
        <f t="shared" si="29"/>
        <v>0</v>
      </c>
      <c r="C321" s="158"/>
      <c r="D321" s="60">
        <f t="shared" si="30"/>
        <v>0</v>
      </c>
      <c r="E321" s="178">
        <f t="shared" si="28"/>
        <v>0</v>
      </c>
      <c r="F321" s="60">
        <f t="shared" si="31"/>
        <v>0</v>
      </c>
      <c r="G321" s="60">
        <f>IF(AND(C321&lt;&gt;"",SUM(G$27:G320)&lt;E$19),$E$19/$E$23,0)</f>
        <v>0</v>
      </c>
      <c r="H321" s="60">
        <f t="shared" si="32"/>
        <v>0</v>
      </c>
      <c r="I321" s="60">
        <f t="shared" si="34"/>
        <v>0</v>
      </c>
      <c r="J321" s="92" t="str">
        <f t="shared" si="33"/>
        <v>2046–2047</v>
      </c>
      <c r="L321" s="103"/>
      <c r="N321" s="101"/>
      <c r="Q321" s="61"/>
    </row>
    <row r="322" spans="1:17" ht="20.25" customHeight="1" x14ac:dyDescent="0.2">
      <c r="A322" s="176">
        <v>53724</v>
      </c>
      <c r="B322" s="177">
        <f t="shared" si="29"/>
        <v>0</v>
      </c>
      <c r="C322" s="158"/>
      <c r="D322" s="60">
        <f t="shared" si="30"/>
        <v>0</v>
      </c>
      <c r="E322" s="178">
        <f t="shared" si="28"/>
        <v>0</v>
      </c>
      <c r="F322" s="60">
        <f t="shared" si="31"/>
        <v>0</v>
      </c>
      <c r="G322" s="60">
        <f>IF(AND(C322&lt;&gt;"",SUM(G$27:G321)&lt;E$19),$E$19/$E$23,0)</f>
        <v>0</v>
      </c>
      <c r="H322" s="60">
        <f t="shared" si="32"/>
        <v>0</v>
      </c>
      <c r="I322" s="60">
        <f t="shared" si="34"/>
        <v>0</v>
      </c>
      <c r="J322" s="92" t="str">
        <f t="shared" si="33"/>
        <v>2046–2047</v>
      </c>
      <c r="L322" s="103"/>
      <c r="N322" s="101"/>
      <c r="Q322" s="61"/>
    </row>
    <row r="323" spans="1:17" ht="20.25" customHeight="1" x14ac:dyDescent="0.2">
      <c r="A323" s="176">
        <v>53752</v>
      </c>
      <c r="B323" s="177">
        <f t="shared" si="29"/>
        <v>0</v>
      </c>
      <c r="C323" s="158"/>
      <c r="D323" s="60">
        <f t="shared" si="30"/>
        <v>0</v>
      </c>
      <c r="E323" s="178">
        <f t="shared" si="28"/>
        <v>0</v>
      </c>
      <c r="F323" s="60">
        <f t="shared" si="31"/>
        <v>0</v>
      </c>
      <c r="G323" s="60">
        <f>IF(AND(C323&lt;&gt;"",SUM(G$27:G322)&lt;E$19),$E$19/$E$23,0)</f>
        <v>0</v>
      </c>
      <c r="H323" s="60">
        <f t="shared" si="32"/>
        <v>0</v>
      </c>
      <c r="I323" s="60">
        <f t="shared" si="34"/>
        <v>0</v>
      </c>
      <c r="J323" s="92" t="str">
        <f t="shared" si="33"/>
        <v>2046–2047</v>
      </c>
      <c r="L323" s="103"/>
      <c r="N323" s="101"/>
      <c r="Q323" s="61"/>
    </row>
    <row r="324" spans="1:17" ht="20.25" customHeight="1" x14ac:dyDescent="0.2">
      <c r="A324" s="176">
        <v>53783</v>
      </c>
      <c r="B324" s="177">
        <f t="shared" si="29"/>
        <v>0</v>
      </c>
      <c r="C324" s="158"/>
      <c r="D324" s="60">
        <f t="shared" si="30"/>
        <v>0</v>
      </c>
      <c r="E324" s="178">
        <f t="shared" si="28"/>
        <v>0</v>
      </c>
      <c r="F324" s="60">
        <f t="shared" si="31"/>
        <v>0</v>
      </c>
      <c r="G324" s="60">
        <f>IF(AND(C324&lt;&gt;"",SUM(G$27:G323)&lt;E$19),$E$19/$E$23,0)</f>
        <v>0</v>
      </c>
      <c r="H324" s="60">
        <f t="shared" si="32"/>
        <v>0</v>
      </c>
      <c r="I324" s="60">
        <f t="shared" si="34"/>
        <v>0</v>
      </c>
      <c r="J324" s="92" t="str">
        <f t="shared" si="33"/>
        <v>2046–2047</v>
      </c>
      <c r="L324" s="103"/>
      <c r="N324" s="101"/>
      <c r="Q324" s="61"/>
    </row>
    <row r="325" spans="1:17" ht="20.25" customHeight="1" x14ac:dyDescent="0.2">
      <c r="A325" s="176">
        <v>53813</v>
      </c>
      <c r="B325" s="177">
        <f t="shared" si="29"/>
        <v>0</v>
      </c>
      <c r="C325" s="158"/>
      <c r="D325" s="60">
        <f t="shared" si="30"/>
        <v>0</v>
      </c>
      <c r="E325" s="178">
        <f t="shared" si="28"/>
        <v>0</v>
      </c>
      <c r="F325" s="60">
        <f t="shared" si="31"/>
        <v>0</v>
      </c>
      <c r="G325" s="60">
        <f>IF(AND(C325&lt;&gt;"",SUM(G$27:G324)&lt;E$19),$E$19/$E$23,0)</f>
        <v>0</v>
      </c>
      <c r="H325" s="60">
        <f t="shared" si="32"/>
        <v>0</v>
      </c>
      <c r="I325" s="60">
        <f t="shared" si="34"/>
        <v>0</v>
      </c>
      <c r="J325" s="92" t="str">
        <f t="shared" si="33"/>
        <v>2046–2047</v>
      </c>
      <c r="L325" s="103"/>
      <c r="N325" s="101"/>
      <c r="Q325" s="61"/>
    </row>
    <row r="326" spans="1:17" ht="20.25" customHeight="1" x14ac:dyDescent="0.2">
      <c r="A326" s="176">
        <v>53844</v>
      </c>
      <c r="B326" s="177">
        <f t="shared" si="29"/>
        <v>0</v>
      </c>
      <c r="C326" s="158"/>
      <c r="D326" s="60">
        <f t="shared" si="30"/>
        <v>0</v>
      </c>
      <c r="E326" s="178">
        <f t="shared" si="28"/>
        <v>0</v>
      </c>
      <c r="F326" s="60">
        <f t="shared" si="31"/>
        <v>0</v>
      </c>
      <c r="G326" s="60">
        <f>IF(AND(C326&lt;&gt;"",SUM(G$27:G325)&lt;E$19),$E$19/$E$23,0)</f>
        <v>0</v>
      </c>
      <c r="H326" s="60">
        <f t="shared" si="32"/>
        <v>0</v>
      </c>
      <c r="I326" s="60">
        <f t="shared" si="34"/>
        <v>0</v>
      </c>
      <c r="J326" s="92" t="str">
        <f t="shared" si="33"/>
        <v>2046–2047</v>
      </c>
      <c r="L326" s="103"/>
      <c r="N326" s="101"/>
      <c r="Q326" s="61"/>
    </row>
    <row r="327" spans="1:17" ht="20.25" customHeight="1" x14ac:dyDescent="0.2">
      <c r="A327" s="176">
        <v>53874</v>
      </c>
      <c r="B327" s="177">
        <f t="shared" si="29"/>
        <v>0</v>
      </c>
      <c r="C327" s="158"/>
      <c r="D327" s="60">
        <f t="shared" si="30"/>
        <v>0</v>
      </c>
      <c r="E327" s="178">
        <f t="shared" si="28"/>
        <v>0</v>
      </c>
      <c r="F327" s="60">
        <f t="shared" si="31"/>
        <v>0</v>
      </c>
      <c r="G327" s="60">
        <f>IF(AND(C327&lt;&gt;"",SUM(G$27:G326)&lt;E$19),$E$19/$E$23,0)</f>
        <v>0</v>
      </c>
      <c r="H327" s="60">
        <f t="shared" si="32"/>
        <v>0</v>
      </c>
      <c r="I327" s="60">
        <f t="shared" si="34"/>
        <v>0</v>
      </c>
      <c r="J327" s="92" t="str">
        <f t="shared" si="33"/>
        <v>2047–2048</v>
      </c>
      <c r="L327" s="103"/>
      <c r="N327" s="101"/>
      <c r="Q327" s="61"/>
    </row>
    <row r="328" spans="1:17" ht="20.25" customHeight="1" x14ac:dyDescent="0.2">
      <c r="A328" s="176">
        <v>53905</v>
      </c>
      <c r="B328" s="177">
        <f t="shared" si="29"/>
        <v>0</v>
      </c>
      <c r="C328" s="158"/>
      <c r="D328" s="60">
        <f t="shared" si="30"/>
        <v>0</v>
      </c>
      <c r="E328" s="178">
        <f t="shared" si="28"/>
        <v>0</v>
      </c>
      <c r="F328" s="60">
        <f t="shared" si="31"/>
        <v>0</v>
      </c>
      <c r="G328" s="60">
        <f>IF(AND(C328&lt;&gt;"",SUM(G$27:G327)&lt;E$19),$E$19/$E$23,0)</f>
        <v>0</v>
      </c>
      <c r="H328" s="60">
        <f t="shared" si="32"/>
        <v>0</v>
      </c>
      <c r="I328" s="60">
        <f t="shared" si="34"/>
        <v>0</v>
      </c>
      <c r="J328" s="92" t="str">
        <f t="shared" si="33"/>
        <v>2047–2048</v>
      </c>
      <c r="L328" s="103"/>
      <c r="N328" s="101"/>
      <c r="Q328" s="61"/>
    </row>
    <row r="329" spans="1:17" ht="20.25" customHeight="1" x14ac:dyDescent="0.2">
      <c r="A329" s="176">
        <v>53936</v>
      </c>
      <c r="B329" s="177">
        <f t="shared" si="29"/>
        <v>0</v>
      </c>
      <c r="C329" s="158"/>
      <c r="D329" s="60">
        <f t="shared" si="30"/>
        <v>0</v>
      </c>
      <c r="E329" s="178">
        <f t="shared" si="28"/>
        <v>0</v>
      </c>
      <c r="F329" s="60">
        <f t="shared" si="31"/>
        <v>0</v>
      </c>
      <c r="G329" s="60">
        <f>IF(AND(C329&lt;&gt;"",SUM(G$27:G328)&lt;E$19),$E$19/$E$23,0)</f>
        <v>0</v>
      </c>
      <c r="H329" s="60">
        <f t="shared" si="32"/>
        <v>0</v>
      </c>
      <c r="I329" s="60">
        <f t="shared" si="34"/>
        <v>0</v>
      </c>
      <c r="J329" s="92" t="str">
        <f t="shared" si="33"/>
        <v>2047–2048</v>
      </c>
      <c r="L329" s="103"/>
      <c r="N329" s="101"/>
      <c r="Q329" s="61"/>
    </row>
    <row r="330" spans="1:17" ht="20.25" customHeight="1" x14ac:dyDescent="0.2">
      <c r="A330" s="176">
        <v>53966</v>
      </c>
      <c r="B330" s="177">
        <f t="shared" si="29"/>
        <v>0</v>
      </c>
      <c r="C330" s="158"/>
      <c r="D330" s="60">
        <f t="shared" si="30"/>
        <v>0</v>
      </c>
      <c r="E330" s="178">
        <f t="shared" si="28"/>
        <v>0</v>
      </c>
      <c r="F330" s="60">
        <f t="shared" si="31"/>
        <v>0</v>
      </c>
      <c r="G330" s="60">
        <f>IF(AND(C330&lt;&gt;"",SUM(G$27:G329)&lt;E$19),$E$19/$E$23,0)</f>
        <v>0</v>
      </c>
      <c r="H330" s="60">
        <f t="shared" si="32"/>
        <v>0</v>
      </c>
      <c r="I330" s="60">
        <f t="shared" si="34"/>
        <v>0</v>
      </c>
      <c r="J330" s="92" t="str">
        <f t="shared" si="33"/>
        <v>2047–2048</v>
      </c>
      <c r="L330" s="103"/>
      <c r="N330" s="101"/>
      <c r="Q330" s="61"/>
    </row>
    <row r="331" spans="1:17" ht="20.25" customHeight="1" x14ac:dyDescent="0.2">
      <c r="A331" s="176">
        <v>53997</v>
      </c>
      <c r="B331" s="177">
        <f t="shared" si="29"/>
        <v>0</v>
      </c>
      <c r="C331" s="158"/>
      <c r="D331" s="60">
        <f t="shared" si="30"/>
        <v>0</v>
      </c>
      <c r="E331" s="178">
        <f t="shared" si="28"/>
        <v>0</v>
      </c>
      <c r="F331" s="60">
        <f t="shared" si="31"/>
        <v>0</v>
      </c>
      <c r="G331" s="60">
        <f>IF(AND(C331&lt;&gt;"",SUM(G$27:G330)&lt;E$19),$E$19/$E$23,0)</f>
        <v>0</v>
      </c>
      <c r="H331" s="60">
        <f t="shared" si="32"/>
        <v>0</v>
      </c>
      <c r="I331" s="60">
        <f t="shared" si="34"/>
        <v>0</v>
      </c>
      <c r="J331" s="92" t="str">
        <f t="shared" si="33"/>
        <v>2047–2048</v>
      </c>
      <c r="L331" s="103"/>
      <c r="N331" s="101"/>
      <c r="Q331" s="61"/>
    </row>
    <row r="332" spans="1:17" ht="20.25" customHeight="1" x14ac:dyDescent="0.2">
      <c r="A332" s="176">
        <v>54027</v>
      </c>
      <c r="B332" s="177">
        <f t="shared" si="29"/>
        <v>0</v>
      </c>
      <c r="C332" s="158"/>
      <c r="D332" s="60">
        <f t="shared" si="30"/>
        <v>0</v>
      </c>
      <c r="E332" s="178">
        <f t="shared" si="28"/>
        <v>0</v>
      </c>
      <c r="F332" s="60">
        <f t="shared" si="31"/>
        <v>0</v>
      </c>
      <c r="G332" s="60">
        <f>IF(AND(C332&lt;&gt;"",SUM(G$27:G331)&lt;E$19),$E$19/$E$23,0)</f>
        <v>0</v>
      </c>
      <c r="H332" s="60">
        <f t="shared" si="32"/>
        <v>0</v>
      </c>
      <c r="I332" s="60">
        <f t="shared" si="34"/>
        <v>0</v>
      </c>
      <c r="J332" s="92" t="str">
        <f t="shared" si="33"/>
        <v>2047–2048</v>
      </c>
      <c r="L332" s="103"/>
      <c r="N332" s="101"/>
      <c r="Q332" s="61"/>
    </row>
    <row r="333" spans="1:17" ht="20.25" customHeight="1" x14ac:dyDescent="0.2">
      <c r="A333" s="176">
        <v>54058</v>
      </c>
      <c r="B333" s="177">
        <f t="shared" si="29"/>
        <v>0</v>
      </c>
      <c r="C333" s="158"/>
      <c r="D333" s="60">
        <f t="shared" si="30"/>
        <v>0</v>
      </c>
      <c r="E333" s="178">
        <f t="shared" si="28"/>
        <v>0</v>
      </c>
      <c r="F333" s="60">
        <f t="shared" si="31"/>
        <v>0</v>
      </c>
      <c r="G333" s="60">
        <f>IF(AND(C333&lt;&gt;"",SUM(G$27:G332)&lt;E$19),$E$19/$E$23,0)</f>
        <v>0</v>
      </c>
      <c r="H333" s="60">
        <f t="shared" si="32"/>
        <v>0</v>
      </c>
      <c r="I333" s="60">
        <f t="shared" si="34"/>
        <v>0</v>
      </c>
      <c r="J333" s="92" t="str">
        <f t="shared" si="33"/>
        <v>2047–2048</v>
      </c>
      <c r="L333" s="103"/>
      <c r="N333" s="101"/>
      <c r="Q333" s="61"/>
    </row>
    <row r="334" spans="1:17" ht="20.25" customHeight="1" x14ac:dyDescent="0.2">
      <c r="A334" s="176">
        <v>54089</v>
      </c>
      <c r="B334" s="177">
        <f t="shared" si="29"/>
        <v>0</v>
      </c>
      <c r="C334" s="158"/>
      <c r="D334" s="60">
        <f t="shared" si="30"/>
        <v>0</v>
      </c>
      <c r="E334" s="178">
        <f t="shared" si="28"/>
        <v>0</v>
      </c>
      <c r="F334" s="60">
        <f t="shared" si="31"/>
        <v>0</v>
      </c>
      <c r="G334" s="60">
        <f>IF(AND(C334&lt;&gt;"",SUM(G$27:G333)&lt;E$19),$E$19/$E$23,0)</f>
        <v>0</v>
      </c>
      <c r="H334" s="60">
        <f t="shared" si="32"/>
        <v>0</v>
      </c>
      <c r="I334" s="60">
        <f t="shared" si="34"/>
        <v>0</v>
      </c>
      <c r="J334" s="92" t="str">
        <f t="shared" si="33"/>
        <v>2047–2048</v>
      </c>
      <c r="L334" s="103"/>
      <c r="N334" s="101"/>
      <c r="Q334" s="61"/>
    </row>
    <row r="335" spans="1:17" ht="20.25" customHeight="1" x14ac:dyDescent="0.2">
      <c r="A335" s="176">
        <v>54118</v>
      </c>
      <c r="B335" s="177">
        <f t="shared" si="29"/>
        <v>0</v>
      </c>
      <c r="C335" s="158"/>
      <c r="D335" s="60">
        <f t="shared" si="30"/>
        <v>0</v>
      </c>
      <c r="E335" s="178">
        <f t="shared" si="28"/>
        <v>0</v>
      </c>
      <c r="F335" s="60">
        <f t="shared" si="31"/>
        <v>0</v>
      </c>
      <c r="G335" s="60">
        <f>IF(AND(C335&lt;&gt;"",SUM(G$27:G334)&lt;E$19),$E$19/$E$23,0)</f>
        <v>0</v>
      </c>
      <c r="H335" s="60">
        <f t="shared" si="32"/>
        <v>0</v>
      </c>
      <c r="I335" s="60">
        <f t="shared" si="34"/>
        <v>0</v>
      </c>
      <c r="J335" s="92" t="str">
        <f t="shared" si="33"/>
        <v>2047–2048</v>
      </c>
      <c r="L335" s="103"/>
      <c r="N335" s="101"/>
      <c r="Q335" s="61"/>
    </row>
    <row r="336" spans="1:17" ht="20.25" customHeight="1" x14ac:dyDescent="0.2">
      <c r="A336" s="176">
        <v>54149</v>
      </c>
      <c r="B336" s="177">
        <f t="shared" si="29"/>
        <v>0</v>
      </c>
      <c r="C336" s="158"/>
      <c r="D336" s="60">
        <f t="shared" si="30"/>
        <v>0</v>
      </c>
      <c r="E336" s="178">
        <f t="shared" si="28"/>
        <v>0</v>
      </c>
      <c r="F336" s="60">
        <f t="shared" si="31"/>
        <v>0</v>
      </c>
      <c r="G336" s="60">
        <f>IF(AND(C336&lt;&gt;"",SUM(G$27:G335)&lt;E$19),$E$19/$E$23,0)</f>
        <v>0</v>
      </c>
      <c r="H336" s="60">
        <f t="shared" si="32"/>
        <v>0</v>
      </c>
      <c r="I336" s="60">
        <f t="shared" si="34"/>
        <v>0</v>
      </c>
      <c r="J336" s="92" t="str">
        <f t="shared" si="33"/>
        <v>2047–2048</v>
      </c>
      <c r="L336" s="103"/>
      <c r="N336" s="101"/>
      <c r="Q336" s="61"/>
    </row>
    <row r="337" spans="1:17" ht="20.25" customHeight="1" x14ac:dyDescent="0.2">
      <c r="A337" s="176">
        <v>54179</v>
      </c>
      <c r="B337" s="177">
        <f t="shared" si="29"/>
        <v>0</v>
      </c>
      <c r="C337" s="158"/>
      <c r="D337" s="60">
        <f t="shared" si="30"/>
        <v>0</v>
      </c>
      <c r="E337" s="178">
        <f t="shared" si="28"/>
        <v>0</v>
      </c>
      <c r="F337" s="60">
        <f t="shared" si="31"/>
        <v>0</v>
      </c>
      <c r="G337" s="60">
        <f>IF(AND(C337&lt;&gt;"",SUM(G$27:G336)&lt;E$19),$E$19/$E$23,0)</f>
        <v>0</v>
      </c>
      <c r="H337" s="60">
        <f t="shared" si="32"/>
        <v>0</v>
      </c>
      <c r="I337" s="60">
        <f t="shared" si="34"/>
        <v>0</v>
      </c>
      <c r="J337" s="92" t="str">
        <f t="shared" si="33"/>
        <v>2047–2048</v>
      </c>
      <c r="L337" s="103"/>
      <c r="N337" s="101"/>
      <c r="Q337" s="61"/>
    </row>
    <row r="338" spans="1:17" ht="20.25" customHeight="1" x14ac:dyDescent="0.2">
      <c r="A338" s="176">
        <v>54210</v>
      </c>
      <c r="B338" s="177">
        <f t="shared" si="29"/>
        <v>0</v>
      </c>
      <c r="C338" s="158"/>
      <c r="D338" s="60">
        <f t="shared" si="30"/>
        <v>0</v>
      </c>
      <c r="E338" s="178">
        <f t="shared" si="28"/>
        <v>0</v>
      </c>
      <c r="F338" s="60">
        <f t="shared" si="31"/>
        <v>0</v>
      </c>
      <c r="G338" s="60">
        <f>IF(AND(C338&lt;&gt;"",SUM(G$27:G337)&lt;E$19),$E$19/$E$23,0)</f>
        <v>0</v>
      </c>
      <c r="H338" s="60">
        <f t="shared" si="32"/>
        <v>0</v>
      </c>
      <c r="I338" s="60">
        <f t="shared" si="34"/>
        <v>0</v>
      </c>
      <c r="J338" s="92" t="str">
        <f t="shared" si="33"/>
        <v>2047–2048</v>
      </c>
      <c r="L338" s="103"/>
      <c r="N338" s="101"/>
      <c r="Q338" s="61"/>
    </row>
    <row r="339" spans="1:17" ht="20.25" customHeight="1" x14ac:dyDescent="0.2">
      <c r="A339" s="176">
        <v>54240</v>
      </c>
      <c r="B339" s="177">
        <f t="shared" si="29"/>
        <v>0</v>
      </c>
      <c r="C339" s="158"/>
      <c r="D339" s="60">
        <f t="shared" si="30"/>
        <v>0</v>
      </c>
      <c r="E339" s="178">
        <f t="shared" si="28"/>
        <v>0</v>
      </c>
      <c r="F339" s="60">
        <f t="shared" si="31"/>
        <v>0</v>
      </c>
      <c r="G339" s="60">
        <f>IF(AND(C339&lt;&gt;"",SUM(G$27:G338)&lt;E$19),$E$19/$E$23,0)</f>
        <v>0</v>
      </c>
      <c r="H339" s="60">
        <f t="shared" si="32"/>
        <v>0</v>
      </c>
      <c r="I339" s="60">
        <f t="shared" si="34"/>
        <v>0</v>
      </c>
      <c r="J339" s="92" t="str">
        <f t="shared" si="33"/>
        <v>2048–2049</v>
      </c>
      <c r="L339" s="103"/>
      <c r="N339" s="101"/>
      <c r="Q339" s="61"/>
    </row>
    <row r="340" spans="1:17" ht="20.25" customHeight="1" x14ac:dyDescent="0.2">
      <c r="A340" s="176">
        <v>54271</v>
      </c>
      <c r="B340" s="177">
        <f t="shared" si="29"/>
        <v>0</v>
      </c>
      <c r="C340" s="158"/>
      <c r="D340" s="60">
        <f t="shared" si="30"/>
        <v>0</v>
      </c>
      <c r="E340" s="178">
        <f t="shared" si="28"/>
        <v>0</v>
      </c>
      <c r="F340" s="60">
        <f t="shared" si="31"/>
        <v>0</v>
      </c>
      <c r="G340" s="60">
        <f>IF(AND(C340&lt;&gt;"",SUM(G$27:G339)&lt;E$19),$E$19/$E$23,0)</f>
        <v>0</v>
      </c>
      <c r="H340" s="60">
        <f t="shared" si="32"/>
        <v>0</v>
      </c>
      <c r="I340" s="60">
        <f t="shared" si="34"/>
        <v>0</v>
      </c>
      <c r="J340" s="92" t="str">
        <f t="shared" si="33"/>
        <v>2048–2049</v>
      </c>
      <c r="L340" s="103"/>
      <c r="N340" s="101"/>
      <c r="Q340" s="61"/>
    </row>
    <row r="341" spans="1:17" ht="20.25" customHeight="1" x14ac:dyDescent="0.2">
      <c r="A341" s="176">
        <v>54302</v>
      </c>
      <c r="B341" s="177">
        <f t="shared" si="29"/>
        <v>0</v>
      </c>
      <c r="C341" s="158"/>
      <c r="D341" s="60">
        <f t="shared" si="30"/>
        <v>0</v>
      </c>
      <c r="E341" s="178">
        <f t="shared" si="28"/>
        <v>0</v>
      </c>
      <c r="F341" s="60">
        <f t="shared" si="31"/>
        <v>0</v>
      </c>
      <c r="G341" s="60">
        <f>IF(AND(C341&lt;&gt;"",SUM(G$27:G340)&lt;E$19),$E$19/$E$23,0)</f>
        <v>0</v>
      </c>
      <c r="H341" s="60">
        <f t="shared" si="32"/>
        <v>0</v>
      </c>
      <c r="I341" s="60">
        <f t="shared" si="34"/>
        <v>0</v>
      </c>
      <c r="J341" s="92" t="str">
        <f t="shared" si="33"/>
        <v>2048–2049</v>
      </c>
      <c r="L341" s="103"/>
      <c r="N341" s="101"/>
      <c r="Q341" s="61"/>
    </row>
    <row r="342" spans="1:17" ht="20.25" customHeight="1" x14ac:dyDescent="0.2">
      <c r="A342" s="176">
        <v>54332</v>
      </c>
      <c r="B342" s="177">
        <f t="shared" si="29"/>
        <v>0</v>
      </c>
      <c r="C342" s="158"/>
      <c r="D342" s="60">
        <f t="shared" si="30"/>
        <v>0</v>
      </c>
      <c r="E342" s="178">
        <f t="shared" si="28"/>
        <v>0</v>
      </c>
      <c r="F342" s="60">
        <f t="shared" si="31"/>
        <v>0</v>
      </c>
      <c r="G342" s="60">
        <f>IF(AND(C342&lt;&gt;"",SUM(G$27:G341)&lt;E$19),$E$19/$E$23,0)</f>
        <v>0</v>
      </c>
      <c r="H342" s="60">
        <f t="shared" si="32"/>
        <v>0</v>
      </c>
      <c r="I342" s="60">
        <f t="shared" si="34"/>
        <v>0</v>
      </c>
      <c r="J342" s="92" t="str">
        <f t="shared" si="33"/>
        <v>2048–2049</v>
      </c>
      <c r="L342" s="103"/>
      <c r="N342" s="101"/>
      <c r="Q342" s="61"/>
    </row>
    <row r="343" spans="1:17" ht="20.25" customHeight="1" x14ac:dyDescent="0.2">
      <c r="A343" s="176">
        <v>54363</v>
      </c>
      <c r="B343" s="177">
        <f t="shared" si="29"/>
        <v>0</v>
      </c>
      <c r="C343" s="158"/>
      <c r="D343" s="60">
        <f t="shared" si="30"/>
        <v>0</v>
      </c>
      <c r="E343" s="178">
        <f t="shared" si="28"/>
        <v>0</v>
      </c>
      <c r="F343" s="60">
        <f t="shared" si="31"/>
        <v>0</v>
      </c>
      <c r="G343" s="60">
        <f>IF(AND(C343&lt;&gt;"",SUM(G$27:G342)&lt;E$19),$E$19/$E$23,0)</f>
        <v>0</v>
      </c>
      <c r="H343" s="60">
        <f t="shared" si="32"/>
        <v>0</v>
      </c>
      <c r="I343" s="60">
        <f t="shared" si="34"/>
        <v>0</v>
      </c>
      <c r="J343" s="92" t="str">
        <f t="shared" si="33"/>
        <v>2048–2049</v>
      </c>
      <c r="L343" s="103"/>
      <c r="N343" s="101"/>
      <c r="Q343" s="61"/>
    </row>
    <row r="344" spans="1:17" ht="20.25" customHeight="1" x14ac:dyDescent="0.2">
      <c r="A344" s="176">
        <v>54393</v>
      </c>
      <c r="B344" s="177">
        <f t="shared" si="29"/>
        <v>0</v>
      </c>
      <c r="C344" s="158"/>
      <c r="D344" s="60">
        <f t="shared" si="30"/>
        <v>0</v>
      </c>
      <c r="E344" s="178">
        <f t="shared" si="28"/>
        <v>0</v>
      </c>
      <c r="F344" s="60">
        <f t="shared" si="31"/>
        <v>0</v>
      </c>
      <c r="G344" s="60">
        <f>IF(AND(C344&lt;&gt;"",SUM(G$27:G343)&lt;E$19),$E$19/$E$23,0)</f>
        <v>0</v>
      </c>
      <c r="H344" s="60">
        <f t="shared" si="32"/>
        <v>0</v>
      </c>
      <c r="I344" s="60">
        <f t="shared" si="34"/>
        <v>0</v>
      </c>
      <c r="J344" s="92" t="str">
        <f t="shared" si="33"/>
        <v>2048–2049</v>
      </c>
      <c r="L344" s="103"/>
      <c r="N344" s="101"/>
      <c r="Q344" s="61"/>
    </row>
    <row r="345" spans="1:17" ht="20.25" customHeight="1" x14ac:dyDescent="0.2">
      <c r="A345" s="176">
        <v>54424</v>
      </c>
      <c r="B345" s="177">
        <f t="shared" si="29"/>
        <v>0</v>
      </c>
      <c r="C345" s="158"/>
      <c r="D345" s="60">
        <f t="shared" si="30"/>
        <v>0</v>
      </c>
      <c r="E345" s="178">
        <f t="shared" si="28"/>
        <v>0</v>
      </c>
      <c r="F345" s="60">
        <f t="shared" si="31"/>
        <v>0</v>
      </c>
      <c r="G345" s="60">
        <f>IF(AND(C345&lt;&gt;"",SUM(G$27:G344)&lt;E$19),$E$19/$E$23,0)</f>
        <v>0</v>
      </c>
      <c r="H345" s="60">
        <f t="shared" si="32"/>
        <v>0</v>
      </c>
      <c r="I345" s="60">
        <f t="shared" si="34"/>
        <v>0</v>
      </c>
      <c r="J345" s="92" t="str">
        <f t="shared" si="33"/>
        <v>2048–2049</v>
      </c>
      <c r="L345" s="103"/>
      <c r="N345" s="101"/>
      <c r="Q345" s="61"/>
    </row>
    <row r="346" spans="1:17" ht="20.25" customHeight="1" x14ac:dyDescent="0.2">
      <c r="A346" s="176">
        <v>54455</v>
      </c>
      <c r="B346" s="177">
        <f t="shared" si="29"/>
        <v>0</v>
      </c>
      <c r="C346" s="158"/>
      <c r="D346" s="60">
        <f t="shared" si="30"/>
        <v>0</v>
      </c>
      <c r="E346" s="178">
        <f t="shared" si="28"/>
        <v>0</v>
      </c>
      <c r="F346" s="60">
        <f t="shared" si="31"/>
        <v>0</v>
      </c>
      <c r="G346" s="60">
        <f>IF(AND(C346&lt;&gt;"",SUM(G$27:G345)&lt;E$19),$E$19/$E$23,0)</f>
        <v>0</v>
      </c>
      <c r="H346" s="60">
        <f t="shared" si="32"/>
        <v>0</v>
      </c>
      <c r="I346" s="60">
        <f t="shared" si="34"/>
        <v>0</v>
      </c>
      <c r="J346" s="92" t="str">
        <f t="shared" si="33"/>
        <v>2048–2049</v>
      </c>
      <c r="L346" s="103"/>
      <c r="N346" s="101"/>
      <c r="Q346" s="61"/>
    </row>
    <row r="347" spans="1:17" ht="20.25" customHeight="1" x14ac:dyDescent="0.2">
      <c r="A347" s="176">
        <v>54483</v>
      </c>
      <c r="B347" s="177">
        <f t="shared" si="29"/>
        <v>0</v>
      </c>
      <c r="C347" s="158"/>
      <c r="D347" s="60">
        <f t="shared" si="30"/>
        <v>0</v>
      </c>
      <c r="E347" s="178">
        <f t="shared" ref="E347:E410" si="35">C347-D347</f>
        <v>0</v>
      </c>
      <c r="F347" s="60">
        <f t="shared" si="31"/>
        <v>0</v>
      </c>
      <c r="G347" s="60">
        <f>IF(AND(C347&lt;&gt;"",SUM(G$27:G346)&lt;E$19),$E$19/$E$23,0)</f>
        <v>0</v>
      </c>
      <c r="H347" s="60">
        <f t="shared" si="32"/>
        <v>0</v>
      </c>
      <c r="I347" s="60">
        <f t="shared" si="34"/>
        <v>0</v>
      </c>
      <c r="J347" s="92" t="str">
        <f t="shared" si="33"/>
        <v>2048–2049</v>
      </c>
      <c r="L347" s="103"/>
      <c r="N347" s="101"/>
      <c r="Q347" s="61"/>
    </row>
    <row r="348" spans="1:17" ht="20.25" customHeight="1" x14ac:dyDescent="0.2">
      <c r="A348" s="176">
        <v>54514</v>
      </c>
      <c r="B348" s="177">
        <f t="shared" ref="B348:B411" si="36">IF(C348&gt;0,C348*-1,C348)</f>
        <v>0</v>
      </c>
      <c r="C348" s="158"/>
      <c r="D348" s="60">
        <f t="shared" ref="D348:D411" si="37">IF(C348="",0,IF($E$15="Beginning",IF(C347&lt;&gt;"",$F347*$E$6/12,0),IF(C347&lt;&gt;"",$F347*$E$6/12,$E$16*$E$6/12)))</f>
        <v>0</v>
      </c>
      <c r="E348" s="178">
        <f t="shared" si="35"/>
        <v>0</v>
      </c>
      <c r="F348" s="60">
        <f t="shared" ref="F348:F411" si="38">IF(C348="",0,IF(C347="",$E$16-E348,IF(C348&lt;&gt;"",F347-E348)))</f>
        <v>0</v>
      </c>
      <c r="G348" s="60">
        <f>IF(AND(C348&lt;&gt;"",SUM(G$27:G347)&lt;E$19),$E$19/$E$23,0)</f>
        <v>0</v>
      </c>
      <c r="H348" s="60">
        <f t="shared" ref="H348:H411" si="39">IF(C348&lt;&gt;"",G348+H347,0)</f>
        <v>0</v>
      </c>
      <c r="I348" s="60">
        <f t="shared" si="34"/>
        <v>0</v>
      </c>
      <c r="J348" s="92" t="str">
        <f t="shared" ref="J348:J411" si="40">IF(OR(MONTH(A348)=1,MONTH(A348)=2,MONTH(A348)=3,MONTH(A348)=4,MONTH(A348)=5,MONTH(A348)=6),YEAR(A348)-1&amp;"–"&amp;YEAR(A348),YEAR(A348)&amp;"–"&amp;YEAR(A348)+1)</f>
        <v>2048–2049</v>
      </c>
      <c r="L348" s="103"/>
      <c r="N348" s="101"/>
      <c r="Q348" s="61"/>
    </row>
    <row r="349" spans="1:17" ht="20.25" customHeight="1" x14ac:dyDescent="0.2">
      <c r="A349" s="176">
        <v>54544</v>
      </c>
      <c r="B349" s="177">
        <f t="shared" si="36"/>
        <v>0</v>
      </c>
      <c r="C349" s="158"/>
      <c r="D349" s="60">
        <f t="shared" si="37"/>
        <v>0</v>
      </c>
      <c r="E349" s="178">
        <f t="shared" si="35"/>
        <v>0</v>
      </c>
      <c r="F349" s="60">
        <f t="shared" si="38"/>
        <v>0</v>
      </c>
      <c r="G349" s="60">
        <f>IF(AND(C349&lt;&gt;"",SUM(G$27:G348)&lt;E$19),$E$19/$E$23,0)</f>
        <v>0</v>
      </c>
      <c r="H349" s="60">
        <f t="shared" si="39"/>
        <v>0</v>
      </c>
      <c r="I349" s="60">
        <f t="shared" ref="I349:I412" si="41">IF(C349&lt;&gt;"",$E$19-H349,0)</f>
        <v>0</v>
      </c>
      <c r="J349" s="92" t="str">
        <f t="shared" si="40"/>
        <v>2048–2049</v>
      </c>
      <c r="L349" s="103"/>
      <c r="N349" s="101"/>
      <c r="Q349" s="61"/>
    </row>
    <row r="350" spans="1:17" ht="20.25" customHeight="1" x14ac:dyDescent="0.2">
      <c r="A350" s="176">
        <v>54575</v>
      </c>
      <c r="B350" s="177">
        <f t="shared" si="36"/>
        <v>0</v>
      </c>
      <c r="C350" s="158"/>
      <c r="D350" s="60">
        <f t="shared" si="37"/>
        <v>0</v>
      </c>
      <c r="E350" s="178">
        <f t="shared" si="35"/>
        <v>0</v>
      </c>
      <c r="F350" s="60">
        <f t="shared" si="38"/>
        <v>0</v>
      </c>
      <c r="G350" s="60">
        <f>IF(AND(C350&lt;&gt;"",SUM(G$27:G349)&lt;E$19),$E$19/$E$23,0)</f>
        <v>0</v>
      </c>
      <c r="H350" s="60">
        <f t="shared" si="39"/>
        <v>0</v>
      </c>
      <c r="I350" s="60">
        <f t="shared" si="41"/>
        <v>0</v>
      </c>
      <c r="J350" s="92" t="str">
        <f t="shared" si="40"/>
        <v>2048–2049</v>
      </c>
      <c r="L350" s="103"/>
      <c r="N350" s="101"/>
      <c r="Q350" s="61"/>
    </row>
    <row r="351" spans="1:17" ht="20.25" customHeight="1" x14ac:dyDescent="0.2">
      <c r="A351" s="176">
        <v>54605</v>
      </c>
      <c r="B351" s="177">
        <f t="shared" si="36"/>
        <v>0</v>
      </c>
      <c r="C351" s="158"/>
      <c r="D351" s="60">
        <f t="shared" si="37"/>
        <v>0</v>
      </c>
      <c r="E351" s="178">
        <f t="shared" si="35"/>
        <v>0</v>
      </c>
      <c r="F351" s="60">
        <f t="shared" si="38"/>
        <v>0</v>
      </c>
      <c r="G351" s="60">
        <f>IF(AND(C351&lt;&gt;"",SUM(G$27:G350)&lt;E$19),$E$19/$E$23,0)</f>
        <v>0</v>
      </c>
      <c r="H351" s="60">
        <f t="shared" si="39"/>
        <v>0</v>
      </c>
      <c r="I351" s="60">
        <f t="shared" si="41"/>
        <v>0</v>
      </c>
      <c r="J351" s="92" t="str">
        <f t="shared" si="40"/>
        <v>2049–2050</v>
      </c>
      <c r="L351" s="103"/>
      <c r="N351" s="101"/>
      <c r="Q351" s="61"/>
    </row>
    <row r="352" spans="1:17" ht="20.25" customHeight="1" x14ac:dyDescent="0.2">
      <c r="A352" s="176">
        <v>54636</v>
      </c>
      <c r="B352" s="177">
        <f t="shared" si="36"/>
        <v>0</v>
      </c>
      <c r="C352" s="158"/>
      <c r="D352" s="60">
        <f t="shared" si="37"/>
        <v>0</v>
      </c>
      <c r="E352" s="178">
        <f t="shared" si="35"/>
        <v>0</v>
      </c>
      <c r="F352" s="60">
        <f t="shared" si="38"/>
        <v>0</v>
      </c>
      <c r="G352" s="60">
        <f>IF(AND(C352&lt;&gt;"",SUM(G$27:G351)&lt;E$19),$E$19/$E$23,0)</f>
        <v>0</v>
      </c>
      <c r="H352" s="60">
        <f t="shared" si="39"/>
        <v>0</v>
      </c>
      <c r="I352" s="60">
        <f t="shared" si="41"/>
        <v>0</v>
      </c>
      <c r="J352" s="92" t="str">
        <f t="shared" si="40"/>
        <v>2049–2050</v>
      </c>
      <c r="L352" s="103"/>
      <c r="N352" s="101"/>
      <c r="Q352" s="61"/>
    </row>
    <row r="353" spans="1:17" ht="20.25" customHeight="1" x14ac:dyDescent="0.2">
      <c r="A353" s="176">
        <v>54667</v>
      </c>
      <c r="B353" s="177">
        <f t="shared" si="36"/>
        <v>0</v>
      </c>
      <c r="C353" s="158"/>
      <c r="D353" s="60">
        <f t="shared" si="37"/>
        <v>0</v>
      </c>
      <c r="E353" s="178">
        <f t="shared" si="35"/>
        <v>0</v>
      </c>
      <c r="F353" s="60">
        <f t="shared" si="38"/>
        <v>0</v>
      </c>
      <c r="G353" s="60">
        <f>IF(AND(C353&lt;&gt;"",SUM(G$27:G352)&lt;E$19),$E$19/$E$23,0)</f>
        <v>0</v>
      </c>
      <c r="H353" s="60">
        <f t="shared" si="39"/>
        <v>0</v>
      </c>
      <c r="I353" s="60">
        <f t="shared" si="41"/>
        <v>0</v>
      </c>
      <c r="J353" s="92" t="str">
        <f t="shared" si="40"/>
        <v>2049–2050</v>
      </c>
      <c r="L353" s="103"/>
      <c r="N353" s="101"/>
      <c r="Q353" s="61"/>
    </row>
    <row r="354" spans="1:17" ht="20.25" customHeight="1" x14ac:dyDescent="0.2">
      <c r="A354" s="176">
        <v>54697</v>
      </c>
      <c r="B354" s="177">
        <f t="shared" si="36"/>
        <v>0</v>
      </c>
      <c r="C354" s="158"/>
      <c r="D354" s="60">
        <f t="shared" si="37"/>
        <v>0</v>
      </c>
      <c r="E354" s="178">
        <f t="shared" si="35"/>
        <v>0</v>
      </c>
      <c r="F354" s="60">
        <f t="shared" si="38"/>
        <v>0</v>
      </c>
      <c r="G354" s="60">
        <f>IF(AND(C354&lt;&gt;"",SUM(G$27:G353)&lt;E$19),$E$19/$E$23,0)</f>
        <v>0</v>
      </c>
      <c r="H354" s="60">
        <f t="shared" si="39"/>
        <v>0</v>
      </c>
      <c r="I354" s="60">
        <f t="shared" si="41"/>
        <v>0</v>
      </c>
      <c r="J354" s="92" t="str">
        <f t="shared" si="40"/>
        <v>2049–2050</v>
      </c>
      <c r="L354" s="103"/>
      <c r="N354" s="101"/>
      <c r="Q354" s="61"/>
    </row>
    <row r="355" spans="1:17" ht="20.25" customHeight="1" x14ac:dyDescent="0.2">
      <c r="A355" s="176">
        <v>54728</v>
      </c>
      <c r="B355" s="177">
        <f t="shared" si="36"/>
        <v>0</v>
      </c>
      <c r="C355" s="158"/>
      <c r="D355" s="60">
        <f t="shared" si="37"/>
        <v>0</v>
      </c>
      <c r="E355" s="178">
        <f t="shared" si="35"/>
        <v>0</v>
      </c>
      <c r="F355" s="60">
        <f t="shared" si="38"/>
        <v>0</v>
      </c>
      <c r="G355" s="60">
        <f>IF(AND(C355&lt;&gt;"",SUM(G$27:G354)&lt;E$19),$E$19/$E$23,0)</f>
        <v>0</v>
      </c>
      <c r="H355" s="60">
        <f t="shared" si="39"/>
        <v>0</v>
      </c>
      <c r="I355" s="60">
        <f t="shared" si="41"/>
        <v>0</v>
      </c>
      <c r="J355" s="92" t="str">
        <f t="shared" si="40"/>
        <v>2049–2050</v>
      </c>
      <c r="L355" s="103"/>
      <c r="N355" s="101"/>
      <c r="Q355" s="61"/>
    </row>
    <row r="356" spans="1:17" ht="20.25" customHeight="1" x14ac:dyDescent="0.2">
      <c r="A356" s="176">
        <v>54758</v>
      </c>
      <c r="B356" s="177">
        <f t="shared" si="36"/>
        <v>0</v>
      </c>
      <c r="C356" s="158"/>
      <c r="D356" s="60">
        <f t="shared" si="37"/>
        <v>0</v>
      </c>
      <c r="E356" s="178">
        <f t="shared" si="35"/>
        <v>0</v>
      </c>
      <c r="F356" s="60">
        <f t="shared" si="38"/>
        <v>0</v>
      </c>
      <c r="G356" s="60">
        <f>IF(AND(C356&lt;&gt;"",SUM(G$27:G355)&lt;E$19),$E$19/$E$23,0)</f>
        <v>0</v>
      </c>
      <c r="H356" s="60">
        <f t="shared" si="39"/>
        <v>0</v>
      </c>
      <c r="I356" s="60">
        <f t="shared" si="41"/>
        <v>0</v>
      </c>
      <c r="J356" s="92" t="str">
        <f t="shared" si="40"/>
        <v>2049–2050</v>
      </c>
      <c r="L356" s="103"/>
      <c r="N356" s="101"/>
      <c r="Q356" s="61"/>
    </row>
    <row r="357" spans="1:17" ht="20.25" customHeight="1" x14ac:dyDescent="0.2">
      <c r="A357" s="176">
        <v>54789</v>
      </c>
      <c r="B357" s="177">
        <f t="shared" si="36"/>
        <v>0</v>
      </c>
      <c r="C357" s="158"/>
      <c r="D357" s="60">
        <f t="shared" si="37"/>
        <v>0</v>
      </c>
      <c r="E357" s="178">
        <f t="shared" si="35"/>
        <v>0</v>
      </c>
      <c r="F357" s="60">
        <f t="shared" si="38"/>
        <v>0</v>
      </c>
      <c r="G357" s="60">
        <f>IF(AND(C357&lt;&gt;"",SUM(G$27:G356)&lt;E$19),$E$19/$E$23,0)</f>
        <v>0</v>
      </c>
      <c r="H357" s="60">
        <f t="shared" si="39"/>
        <v>0</v>
      </c>
      <c r="I357" s="60">
        <f t="shared" si="41"/>
        <v>0</v>
      </c>
      <c r="J357" s="92" t="str">
        <f t="shared" si="40"/>
        <v>2049–2050</v>
      </c>
      <c r="L357" s="103"/>
      <c r="N357" s="101"/>
      <c r="Q357" s="61"/>
    </row>
    <row r="358" spans="1:17" ht="20.25" customHeight="1" x14ac:dyDescent="0.2">
      <c r="A358" s="176">
        <v>54820</v>
      </c>
      <c r="B358" s="177">
        <f t="shared" si="36"/>
        <v>0</v>
      </c>
      <c r="C358" s="158"/>
      <c r="D358" s="60">
        <f t="shared" si="37"/>
        <v>0</v>
      </c>
      <c r="E358" s="178">
        <f t="shared" si="35"/>
        <v>0</v>
      </c>
      <c r="F358" s="60">
        <f t="shared" si="38"/>
        <v>0</v>
      </c>
      <c r="G358" s="60">
        <f>IF(AND(C358&lt;&gt;"",SUM(G$27:G357)&lt;E$19),$E$19/$E$23,0)</f>
        <v>0</v>
      </c>
      <c r="H358" s="60">
        <f t="shared" si="39"/>
        <v>0</v>
      </c>
      <c r="I358" s="60">
        <f t="shared" si="41"/>
        <v>0</v>
      </c>
      <c r="J358" s="92" t="str">
        <f t="shared" si="40"/>
        <v>2049–2050</v>
      </c>
      <c r="L358" s="103"/>
      <c r="N358" s="101"/>
      <c r="Q358" s="61"/>
    </row>
    <row r="359" spans="1:17" ht="20.25" customHeight="1" x14ac:dyDescent="0.2">
      <c r="A359" s="176">
        <v>54848</v>
      </c>
      <c r="B359" s="177">
        <f t="shared" si="36"/>
        <v>0</v>
      </c>
      <c r="C359" s="158"/>
      <c r="D359" s="60">
        <f t="shared" si="37"/>
        <v>0</v>
      </c>
      <c r="E359" s="178">
        <f t="shared" si="35"/>
        <v>0</v>
      </c>
      <c r="F359" s="60">
        <f t="shared" si="38"/>
        <v>0</v>
      </c>
      <c r="G359" s="60">
        <f>IF(AND(C359&lt;&gt;"",SUM(G$27:G358)&lt;E$19),$E$19/$E$23,0)</f>
        <v>0</v>
      </c>
      <c r="H359" s="60">
        <f t="shared" si="39"/>
        <v>0</v>
      </c>
      <c r="I359" s="60">
        <f t="shared" si="41"/>
        <v>0</v>
      </c>
      <c r="J359" s="92" t="str">
        <f t="shared" si="40"/>
        <v>2049–2050</v>
      </c>
      <c r="L359" s="103"/>
      <c r="N359" s="101"/>
      <c r="Q359" s="61"/>
    </row>
    <row r="360" spans="1:17" ht="20.25" customHeight="1" x14ac:dyDescent="0.2">
      <c r="A360" s="176">
        <v>54879</v>
      </c>
      <c r="B360" s="177">
        <f t="shared" si="36"/>
        <v>0</v>
      </c>
      <c r="C360" s="158"/>
      <c r="D360" s="60">
        <f t="shared" si="37"/>
        <v>0</v>
      </c>
      <c r="E360" s="178">
        <f t="shared" si="35"/>
        <v>0</v>
      </c>
      <c r="F360" s="60">
        <f t="shared" si="38"/>
        <v>0</v>
      </c>
      <c r="G360" s="60">
        <f>IF(AND(C360&lt;&gt;"",SUM(G$27:G359)&lt;E$19),$E$19/$E$23,0)</f>
        <v>0</v>
      </c>
      <c r="H360" s="60">
        <f t="shared" si="39"/>
        <v>0</v>
      </c>
      <c r="I360" s="60">
        <f t="shared" si="41"/>
        <v>0</v>
      </c>
      <c r="J360" s="92" t="str">
        <f t="shared" si="40"/>
        <v>2049–2050</v>
      </c>
      <c r="L360" s="103"/>
      <c r="N360" s="101"/>
      <c r="Q360" s="61"/>
    </row>
    <row r="361" spans="1:17" ht="20.25" customHeight="1" x14ac:dyDescent="0.2">
      <c r="A361" s="176">
        <v>54909</v>
      </c>
      <c r="B361" s="177">
        <f t="shared" si="36"/>
        <v>0</v>
      </c>
      <c r="C361" s="158"/>
      <c r="D361" s="60">
        <f t="shared" si="37"/>
        <v>0</v>
      </c>
      <c r="E361" s="178">
        <f t="shared" si="35"/>
        <v>0</v>
      </c>
      <c r="F361" s="60">
        <f t="shared" si="38"/>
        <v>0</v>
      </c>
      <c r="G361" s="60">
        <f>IF(AND(C361&lt;&gt;"",SUM(G$27:G360)&lt;E$19),$E$19/$E$23,0)</f>
        <v>0</v>
      </c>
      <c r="H361" s="60">
        <f t="shared" si="39"/>
        <v>0</v>
      </c>
      <c r="I361" s="60">
        <f t="shared" si="41"/>
        <v>0</v>
      </c>
      <c r="J361" s="92" t="str">
        <f t="shared" si="40"/>
        <v>2049–2050</v>
      </c>
      <c r="L361" s="103"/>
      <c r="N361" s="101"/>
      <c r="Q361" s="61"/>
    </row>
    <row r="362" spans="1:17" ht="20.25" customHeight="1" x14ac:dyDescent="0.2">
      <c r="A362" s="176">
        <v>54940</v>
      </c>
      <c r="B362" s="177">
        <f t="shared" si="36"/>
        <v>0</v>
      </c>
      <c r="C362" s="158"/>
      <c r="D362" s="60">
        <f t="shared" si="37"/>
        <v>0</v>
      </c>
      <c r="E362" s="178">
        <f t="shared" si="35"/>
        <v>0</v>
      </c>
      <c r="F362" s="60">
        <f t="shared" si="38"/>
        <v>0</v>
      </c>
      <c r="G362" s="60">
        <f>IF(AND(C362&lt;&gt;"",SUM(G$27:G361)&lt;E$19),$E$19/$E$23,0)</f>
        <v>0</v>
      </c>
      <c r="H362" s="60">
        <f t="shared" si="39"/>
        <v>0</v>
      </c>
      <c r="I362" s="60">
        <f t="shared" si="41"/>
        <v>0</v>
      </c>
      <c r="J362" s="92" t="str">
        <f t="shared" si="40"/>
        <v>2049–2050</v>
      </c>
      <c r="L362" s="103"/>
      <c r="N362" s="101"/>
      <c r="Q362" s="61"/>
    </row>
    <row r="363" spans="1:17" ht="20.25" customHeight="1" x14ac:dyDescent="0.2">
      <c r="A363" s="176">
        <v>54970</v>
      </c>
      <c r="B363" s="177">
        <f t="shared" si="36"/>
        <v>0</v>
      </c>
      <c r="C363" s="158"/>
      <c r="D363" s="60">
        <f t="shared" si="37"/>
        <v>0</v>
      </c>
      <c r="E363" s="178">
        <f t="shared" si="35"/>
        <v>0</v>
      </c>
      <c r="F363" s="60">
        <f t="shared" si="38"/>
        <v>0</v>
      </c>
      <c r="G363" s="60">
        <f>IF(AND(C363&lt;&gt;"",SUM(G$27:G362)&lt;E$19),$E$19/$E$23,0)</f>
        <v>0</v>
      </c>
      <c r="H363" s="60">
        <f t="shared" si="39"/>
        <v>0</v>
      </c>
      <c r="I363" s="60">
        <f t="shared" si="41"/>
        <v>0</v>
      </c>
      <c r="J363" s="92" t="str">
        <f t="shared" si="40"/>
        <v>2050–2051</v>
      </c>
      <c r="L363" s="103"/>
      <c r="N363" s="101"/>
      <c r="Q363" s="61"/>
    </row>
    <row r="364" spans="1:17" ht="20.25" customHeight="1" x14ac:dyDescent="0.2">
      <c r="A364" s="176">
        <v>55001</v>
      </c>
      <c r="B364" s="177">
        <f t="shared" si="36"/>
        <v>0</v>
      </c>
      <c r="C364" s="158"/>
      <c r="D364" s="60">
        <f t="shared" si="37"/>
        <v>0</v>
      </c>
      <c r="E364" s="178">
        <f t="shared" si="35"/>
        <v>0</v>
      </c>
      <c r="F364" s="60">
        <f t="shared" si="38"/>
        <v>0</v>
      </c>
      <c r="G364" s="60">
        <f>IF(AND(C364&lt;&gt;"",SUM(G$27:G363)&lt;E$19),$E$19/$E$23,0)</f>
        <v>0</v>
      </c>
      <c r="H364" s="60">
        <f t="shared" si="39"/>
        <v>0</v>
      </c>
      <c r="I364" s="60">
        <f t="shared" si="41"/>
        <v>0</v>
      </c>
      <c r="J364" s="92" t="str">
        <f t="shared" si="40"/>
        <v>2050–2051</v>
      </c>
      <c r="L364" s="103"/>
      <c r="N364" s="101"/>
      <c r="Q364" s="61"/>
    </row>
    <row r="365" spans="1:17" ht="20.25" customHeight="1" x14ac:dyDescent="0.2">
      <c r="A365" s="176">
        <v>55032</v>
      </c>
      <c r="B365" s="177">
        <f t="shared" si="36"/>
        <v>0</v>
      </c>
      <c r="C365" s="158"/>
      <c r="D365" s="60">
        <f t="shared" si="37"/>
        <v>0</v>
      </c>
      <c r="E365" s="178">
        <f t="shared" si="35"/>
        <v>0</v>
      </c>
      <c r="F365" s="60">
        <f t="shared" si="38"/>
        <v>0</v>
      </c>
      <c r="G365" s="60">
        <f>IF(AND(C365&lt;&gt;"",SUM(G$27:G364)&lt;E$19),$E$19/$E$23,0)</f>
        <v>0</v>
      </c>
      <c r="H365" s="60">
        <f t="shared" si="39"/>
        <v>0</v>
      </c>
      <c r="I365" s="60">
        <f t="shared" si="41"/>
        <v>0</v>
      </c>
      <c r="J365" s="92" t="str">
        <f t="shared" si="40"/>
        <v>2050–2051</v>
      </c>
      <c r="L365" s="103"/>
      <c r="N365" s="101"/>
      <c r="Q365" s="61"/>
    </row>
    <row r="366" spans="1:17" ht="20.25" customHeight="1" x14ac:dyDescent="0.2">
      <c r="A366" s="176">
        <v>55062</v>
      </c>
      <c r="B366" s="177">
        <f t="shared" si="36"/>
        <v>0</v>
      </c>
      <c r="C366" s="158"/>
      <c r="D366" s="60">
        <f t="shared" si="37"/>
        <v>0</v>
      </c>
      <c r="E366" s="178">
        <f t="shared" si="35"/>
        <v>0</v>
      </c>
      <c r="F366" s="60">
        <f t="shared" si="38"/>
        <v>0</v>
      </c>
      <c r="G366" s="60">
        <f>IF(AND(C366&lt;&gt;"",SUM(G$27:G365)&lt;E$19),$E$19/$E$23,0)</f>
        <v>0</v>
      </c>
      <c r="H366" s="60">
        <f t="shared" si="39"/>
        <v>0</v>
      </c>
      <c r="I366" s="60">
        <f t="shared" si="41"/>
        <v>0</v>
      </c>
      <c r="J366" s="92" t="str">
        <f t="shared" si="40"/>
        <v>2050–2051</v>
      </c>
      <c r="L366" s="103"/>
      <c r="N366" s="101"/>
      <c r="Q366" s="61"/>
    </row>
    <row r="367" spans="1:17" ht="20.25" customHeight="1" x14ac:dyDescent="0.2">
      <c r="A367" s="176">
        <v>55093</v>
      </c>
      <c r="B367" s="177">
        <f t="shared" si="36"/>
        <v>0</v>
      </c>
      <c r="C367" s="158"/>
      <c r="D367" s="60">
        <f t="shared" si="37"/>
        <v>0</v>
      </c>
      <c r="E367" s="178">
        <f t="shared" si="35"/>
        <v>0</v>
      </c>
      <c r="F367" s="60">
        <f t="shared" si="38"/>
        <v>0</v>
      </c>
      <c r="G367" s="60">
        <f>IF(AND(C367&lt;&gt;"",SUM(G$27:G366)&lt;E$19),$E$19/$E$23,0)</f>
        <v>0</v>
      </c>
      <c r="H367" s="60">
        <f t="shared" si="39"/>
        <v>0</v>
      </c>
      <c r="I367" s="60">
        <f t="shared" si="41"/>
        <v>0</v>
      </c>
      <c r="J367" s="92" t="str">
        <f t="shared" si="40"/>
        <v>2050–2051</v>
      </c>
      <c r="L367" s="103"/>
      <c r="N367" s="101"/>
      <c r="Q367" s="61"/>
    </row>
    <row r="368" spans="1:17" ht="20.25" customHeight="1" x14ac:dyDescent="0.2">
      <c r="A368" s="176">
        <v>55123</v>
      </c>
      <c r="B368" s="177">
        <f t="shared" si="36"/>
        <v>0</v>
      </c>
      <c r="C368" s="158"/>
      <c r="D368" s="60">
        <f t="shared" si="37"/>
        <v>0</v>
      </c>
      <c r="E368" s="178">
        <f t="shared" si="35"/>
        <v>0</v>
      </c>
      <c r="F368" s="60">
        <f t="shared" si="38"/>
        <v>0</v>
      </c>
      <c r="G368" s="60">
        <f>IF(AND(C368&lt;&gt;"",SUM(G$27:G367)&lt;E$19),$E$19/$E$23,0)</f>
        <v>0</v>
      </c>
      <c r="H368" s="60">
        <f t="shared" si="39"/>
        <v>0</v>
      </c>
      <c r="I368" s="60">
        <f t="shared" si="41"/>
        <v>0</v>
      </c>
      <c r="J368" s="92" t="str">
        <f t="shared" si="40"/>
        <v>2050–2051</v>
      </c>
      <c r="L368" s="103"/>
      <c r="N368" s="101"/>
      <c r="Q368" s="61"/>
    </row>
    <row r="369" spans="1:17" ht="20.25" customHeight="1" x14ac:dyDescent="0.2">
      <c r="A369" s="176">
        <v>55154</v>
      </c>
      <c r="B369" s="177">
        <f t="shared" si="36"/>
        <v>0</v>
      </c>
      <c r="C369" s="158"/>
      <c r="D369" s="60">
        <f t="shared" si="37"/>
        <v>0</v>
      </c>
      <c r="E369" s="178">
        <f t="shared" si="35"/>
        <v>0</v>
      </c>
      <c r="F369" s="60">
        <f t="shared" si="38"/>
        <v>0</v>
      </c>
      <c r="G369" s="60">
        <f>IF(AND(C369&lt;&gt;"",SUM(G$27:G368)&lt;E$19),$E$19/$E$23,0)</f>
        <v>0</v>
      </c>
      <c r="H369" s="60">
        <f t="shared" si="39"/>
        <v>0</v>
      </c>
      <c r="I369" s="60">
        <f t="shared" si="41"/>
        <v>0</v>
      </c>
      <c r="J369" s="92" t="str">
        <f t="shared" si="40"/>
        <v>2050–2051</v>
      </c>
      <c r="L369" s="103"/>
      <c r="N369" s="101"/>
      <c r="Q369" s="61"/>
    </row>
    <row r="370" spans="1:17" ht="20.25" customHeight="1" x14ac:dyDescent="0.2">
      <c r="A370" s="176">
        <v>55185</v>
      </c>
      <c r="B370" s="177">
        <f t="shared" si="36"/>
        <v>0</v>
      </c>
      <c r="C370" s="158"/>
      <c r="D370" s="60">
        <f t="shared" si="37"/>
        <v>0</v>
      </c>
      <c r="E370" s="178">
        <f t="shared" si="35"/>
        <v>0</v>
      </c>
      <c r="F370" s="60">
        <f t="shared" si="38"/>
        <v>0</v>
      </c>
      <c r="G370" s="60">
        <f>IF(AND(C370&lt;&gt;"",SUM(G$27:G369)&lt;E$19),$E$19/$E$23,0)</f>
        <v>0</v>
      </c>
      <c r="H370" s="60">
        <f t="shared" si="39"/>
        <v>0</v>
      </c>
      <c r="I370" s="60">
        <f t="shared" si="41"/>
        <v>0</v>
      </c>
      <c r="J370" s="92" t="str">
        <f t="shared" si="40"/>
        <v>2050–2051</v>
      </c>
      <c r="L370" s="103"/>
      <c r="N370" s="101"/>
      <c r="Q370" s="61"/>
    </row>
    <row r="371" spans="1:17" ht="20.25" customHeight="1" x14ac:dyDescent="0.2">
      <c r="A371" s="176">
        <v>55213</v>
      </c>
      <c r="B371" s="177">
        <f t="shared" si="36"/>
        <v>0</v>
      </c>
      <c r="C371" s="158"/>
      <c r="D371" s="60">
        <f t="shared" si="37"/>
        <v>0</v>
      </c>
      <c r="E371" s="178">
        <f t="shared" si="35"/>
        <v>0</v>
      </c>
      <c r="F371" s="60">
        <f t="shared" si="38"/>
        <v>0</v>
      </c>
      <c r="G371" s="60">
        <f>IF(AND(C371&lt;&gt;"",SUM(G$27:G370)&lt;E$19),$E$19/$E$23,0)</f>
        <v>0</v>
      </c>
      <c r="H371" s="60">
        <f t="shared" si="39"/>
        <v>0</v>
      </c>
      <c r="I371" s="60">
        <f t="shared" si="41"/>
        <v>0</v>
      </c>
      <c r="J371" s="92" t="str">
        <f t="shared" si="40"/>
        <v>2050–2051</v>
      </c>
      <c r="L371" s="103"/>
      <c r="N371" s="101"/>
      <c r="Q371" s="61"/>
    </row>
    <row r="372" spans="1:17" ht="20.25" customHeight="1" x14ac:dyDescent="0.2">
      <c r="A372" s="176">
        <v>55244</v>
      </c>
      <c r="B372" s="177">
        <f t="shared" si="36"/>
        <v>0</v>
      </c>
      <c r="C372" s="158"/>
      <c r="D372" s="60">
        <f t="shared" si="37"/>
        <v>0</v>
      </c>
      <c r="E372" s="178">
        <f t="shared" si="35"/>
        <v>0</v>
      </c>
      <c r="F372" s="60">
        <f t="shared" si="38"/>
        <v>0</v>
      </c>
      <c r="G372" s="60">
        <f>IF(AND(C372&lt;&gt;"",SUM(G$27:G371)&lt;E$19),$E$19/$E$23,0)</f>
        <v>0</v>
      </c>
      <c r="H372" s="60">
        <f t="shared" si="39"/>
        <v>0</v>
      </c>
      <c r="I372" s="60">
        <f t="shared" si="41"/>
        <v>0</v>
      </c>
      <c r="J372" s="92" t="str">
        <f t="shared" si="40"/>
        <v>2050–2051</v>
      </c>
      <c r="L372" s="103"/>
      <c r="N372" s="101"/>
      <c r="Q372" s="61"/>
    </row>
    <row r="373" spans="1:17" ht="20.25" customHeight="1" x14ac:dyDescent="0.2">
      <c r="A373" s="176">
        <v>55274</v>
      </c>
      <c r="B373" s="177">
        <f t="shared" si="36"/>
        <v>0</v>
      </c>
      <c r="C373" s="158"/>
      <c r="D373" s="60">
        <f t="shared" si="37"/>
        <v>0</v>
      </c>
      <c r="E373" s="178">
        <f t="shared" si="35"/>
        <v>0</v>
      </c>
      <c r="F373" s="60">
        <f t="shared" si="38"/>
        <v>0</v>
      </c>
      <c r="G373" s="60">
        <f>IF(AND(C373&lt;&gt;"",SUM(G$27:G372)&lt;E$19),$E$19/$E$23,0)</f>
        <v>0</v>
      </c>
      <c r="H373" s="60">
        <f t="shared" si="39"/>
        <v>0</v>
      </c>
      <c r="I373" s="60">
        <f t="shared" si="41"/>
        <v>0</v>
      </c>
      <c r="J373" s="92" t="str">
        <f t="shared" si="40"/>
        <v>2050–2051</v>
      </c>
      <c r="L373" s="103"/>
      <c r="N373" s="101"/>
      <c r="Q373" s="61"/>
    </row>
    <row r="374" spans="1:17" ht="20.25" customHeight="1" x14ac:dyDescent="0.2">
      <c r="A374" s="176">
        <v>55305</v>
      </c>
      <c r="B374" s="177">
        <f t="shared" si="36"/>
        <v>0</v>
      </c>
      <c r="C374" s="158"/>
      <c r="D374" s="60">
        <f t="shared" si="37"/>
        <v>0</v>
      </c>
      <c r="E374" s="178">
        <f t="shared" si="35"/>
        <v>0</v>
      </c>
      <c r="F374" s="60">
        <f t="shared" si="38"/>
        <v>0</v>
      </c>
      <c r="G374" s="60">
        <f>IF(AND(C374&lt;&gt;"",SUM(G$27:G373)&lt;E$19),$E$19/$E$23,0)</f>
        <v>0</v>
      </c>
      <c r="H374" s="60">
        <f t="shared" si="39"/>
        <v>0</v>
      </c>
      <c r="I374" s="60">
        <f t="shared" si="41"/>
        <v>0</v>
      </c>
      <c r="J374" s="92" t="str">
        <f t="shared" si="40"/>
        <v>2050–2051</v>
      </c>
      <c r="L374" s="103"/>
      <c r="N374" s="101"/>
      <c r="Q374" s="61"/>
    </row>
    <row r="375" spans="1:17" ht="20.25" customHeight="1" x14ac:dyDescent="0.2">
      <c r="A375" s="176">
        <v>55335</v>
      </c>
      <c r="B375" s="177">
        <f t="shared" si="36"/>
        <v>0</v>
      </c>
      <c r="C375" s="158"/>
      <c r="D375" s="60">
        <f t="shared" si="37"/>
        <v>0</v>
      </c>
      <c r="E375" s="178">
        <f t="shared" si="35"/>
        <v>0</v>
      </c>
      <c r="F375" s="60">
        <f t="shared" si="38"/>
        <v>0</v>
      </c>
      <c r="G375" s="60">
        <f>IF(AND(C375&lt;&gt;"",SUM(G$27:G374)&lt;E$19),$E$19/$E$23,0)</f>
        <v>0</v>
      </c>
      <c r="H375" s="60">
        <f t="shared" si="39"/>
        <v>0</v>
      </c>
      <c r="I375" s="60">
        <f t="shared" si="41"/>
        <v>0</v>
      </c>
      <c r="J375" s="92" t="str">
        <f t="shared" si="40"/>
        <v>2051–2052</v>
      </c>
      <c r="L375" s="103"/>
      <c r="N375" s="101"/>
      <c r="Q375" s="61"/>
    </row>
    <row r="376" spans="1:17" ht="20.25" customHeight="1" x14ac:dyDescent="0.2">
      <c r="A376" s="176">
        <v>55366</v>
      </c>
      <c r="B376" s="177">
        <f t="shared" si="36"/>
        <v>0</v>
      </c>
      <c r="C376" s="158"/>
      <c r="D376" s="60">
        <f t="shared" si="37"/>
        <v>0</v>
      </c>
      <c r="E376" s="178">
        <f t="shared" si="35"/>
        <v>0</v>
      </c>
      <c r="F376" s="60">
        <f t="shared" si="38"/>
        <v>0</v>
      </c>
      <c r="G376" s="60">
        <f>IF(AND(C376&lt;&gt;"",SUM(G$27:G375)&lt;E$19),$E$19/$E$23,0)</f>
        <v>0</v>
      </c>
      <c r="H376" s="60">
        <f t="shared" si="39"/>
        <v>0</v>
      </c>
      <c r="I376" s="60">
        <f t="shared" si="41"/>
        <v>0</v>
      </c>
      <c r="J376" s="92" t="str">
        <f t="shared" si="40"/>
        <v>2051–2052</v>
      </c>
      <c r="L376" s="103"/>
      <c r="N376" s="101"/>
      <c r="Q376" s="61"/>
    </row>
    <row r="377" spans="1:17" ht="20.25" customHeight="1" x14ac:dyDescent="0.2">
      <c r="A377" s="176">
        <v>55397</v>
      </c>
      <c r="B377" s="177">
        <f t="shared" si="36"/>
        <v>0</v>
      </c>
      <c r="C377" s="158"/>
      <c r="D377" s="60">
        <f t="shared" si="37"/>
        <v>0</v>
      </c>
      <c r="E377" s="178">
        <f t="shared" si="35"/>
        <v>0</v>
      </c>
      <c r="F377" s="60">
        <f t="shared" si="38"/>
        <v>0</v>
      </c>
      <c r="G377" s="60">
        <f>IF(AND(C377&lt;&gt;"",SUM(G$27:G376)&lt;E$19),$E$19/$E$23,0)</f>
        <v>0</v>
      </c>
      <c r="H377" s="60">
        <f t="shared" si="39"/>
        <v>0</v>
      </c>
      <c r="I377" s="60">
        <f t="shared" si="41"/>
        <v>0</v>
      </c>
      <c r="J377" s="92" t="str">
        <f t="shared" si="40"/>
        <v>2051–2052</v>
      </c>
      <c r="L377" s="103"/>
      <c r="N377" s="101"/>
      <c r="Q377" s="61"/>
    </row>
    <row r="378" spans="1:17" ht="20.25" customHeight="1" x14ac:dyDescent="0.2">
      <c r="A378" s="176">
        <v>55427</v>
      </c>
      <c r="B378" s="177">
        <f t="shared" si="36"/>
        <v>0</v>
      </c>
      <c r="C378" s="158"/>
      <c r="D378" s="60">
        <f t="shared" si="37"/>
        <v>0</v>
      </c>
      <c r="E378" s="178">
        <f t="shared" si="35"/>
        <v>0</v>
      </c>
      <c r="F378" s="60">
        <f t="shared" si="38"/>
        <v>0</v>
      </c>
      <c r="G378" s="60">
        <f>IF(AND(C378&lt;&gt;"",SUM(G$27:G377)&lt;E$19),$E$19/$E$23,0)</f>
        <v>0</v>
      </c>
      <c r="H378" s="60">
        <f t="shared" si="39"/>
        <v>0</v>
      </c>
      <c r="I378" s="60">
        <f t="shared" si="41"/>
        <v>0</v>
      </c>
      <c r="J378" s="92" t="str">
        <f t="shared" si="40"/>
        <v>2051–2052</v>
      </c>
      <c r="L378" s="103"/>
      <c r="N378" s="101"/>
      <c r="Q378" s="61"/>
    </row>
    <row r="379" spans="1:17" ht="20.25" customHeight="1" x14ac:dyDescent="0.2">
      <c r="A379" s="176">
        <v>55458</v>
      </c>
      <c r="B379" s="177">
        <f t="shared" si="36"/>
        <v>0</v>
      </c>
      <c r="C379" s="158"/>
      <c r="D379" s="60">
        <f t="shared" si="37"/>
        <v>0</v>
      </c>
      <c r="E379" s="178">
        <f t="shared" si="35"/>
        <v>0</v>
      </c>
      <c r="F379" s="60">
        <f t="shared" si="38"/>
        <v>0</v>
      </c>
      <c r="G379" s="60">
        <f>IF(AND(C379&lt;&gt;"",SUM(G$27:G378)&lt;E$19),$E$19/$E$23,0)</f>
        <v>0</v>
      </c>
      <c r="H379" s="60">
        <f t="shared" si="39"/>
        <v>0</v>
      </c>
      <c r="I379" s="60">
        <f t="shared" si="41"/>
        <v>0</v>
      </c>
      <c r="J379" s="92" t="str">
        <f t="shared" si="40"/>
        <v>2051–2052</v>
      </c>
      <c r="L379" s="103"/>
      <c r="N379" s="101"/>
      <c r="Q379" s="61"/>
    </row>
    <row r="380" spans="1:17" ht="20.25" customHeight="1" x14ac:dyDescent="0.2">
      <c r="A380" s="176">
        <v>55488</v>
      </c>
      <c r="B380" s="177">
        <f t="shared" si="36"/>
        <v>0</v>
      </c>
      <c r="C380" s="158"/>
      <c r="D380" s="60">
        <f t="shared" si="37"/>
        <v>0</v>
      </c>
      <c r="E380" s="178">
        <f t="shared" si="35"/>
        <v>0</v>
      </c>
      <c r="F380" s="60">
        <f t="shared" si="38"/>
        <v>0</v>
      </c>
      <c r="G380" s="60">
        <f>IF(AND(C380&lt;&gt;"",SUM(G$27:G379)&lt;E$19),$E$19/$E$23,0)</f>
        <v>0</v>
      </c>
      <c r="H380" s="60">
        <f t="shared" si="39"/>
        <v>0</v>
      </c>
      <c r="I380" s="60">
        <f t="shared" si="41"/>
        <v>0</v>
      </c>
      <c r="J380" s="92" t="str">
        <f t="shared" si="40"/>
        <v>2051–2052</v>
      </c>
      <c r="L380" s="103"/>
      <c r="N380" s="101"/>
      <c r="Q380" s="61"/>
    </row>
    <row r="381" spans="1:17" ht="20.25" customHeight="1" x14ac:dyDescent="0.2">
      <c r="A381" s="176">
        <v>55519</v>
      </c>
      <c r="B381" s="177">
        <f t="shared" si="36"/>
        <v>0</v>
      </c>
      <c r="C381" s="158"/>
      <c r="D381" s="60">
        <f t="shared" si="37"/>
        <v>0</v>
      </c>
      <c r="E381" s="178">
        <f t="shared" si="35"/>
        <v>0</v>
      </c>
      <c r="F381" s="60">
        <f t="shared" si="38"/>
        <v>0</v>
      </c>
      <c r="G381" s="60">
        <f>IF(AND(C381&lt;&gt;"",SUM(G$27:G380)&lt;E$19),$E$19/$E$23,0)</f>
        <v>0</v>
      </c>
      <c r="H381" s="60">
        <f t="shared" si="39"/>
        <v>0</v>
      </c>
      <c r="I381" s="60">
        <f t="shared" si="41"/>
        <v>0</v>
      </c>
      <c r="J381" s="92" t="str">
        <f t="shared" si="40"/>
        <v>2051–2052</v>
      </c>
      <c r="L381" s="103"/>
      <c r="N381" s="101"/>
      <c r="Q381" s="61"/>
    </row>
    <row r="382" spans="1:17" ht="20.25" customHeight="1" x14ac:dyDescent="0.2">
      <c r="A382" s="176">
        <v>55550</v>
      </c>
      <c r="B382" s="177">
        <f t="shared" si="36"/>
        <v>0</v>
      </c>
      <c r="C382" s="158"/>
      <c r="D382" s="60">
        <f t="shared" si="37"/>
        <v>0</v>
      </c>
      <c r="E382" s="178">
        <f t="shared" si="35"/>
        <v>0</v>
      </c>
      <c r="F382" s="60">
        <f t="shared" si="38"/>
        <v>0</v>
      </c>
      <c r="G382" s="60">
        <f>IF(AND(C382&lt;&gt;"",SUM(G$27:G381)&lt;E$19),$E$19/$E$23,0)</f>
        <v>0</v>
      </c>
      <c r="H382" s="60">
        <f t="shared" si="39"/>
        <v>0</v>
      </c>
      <c r="I382" s="60">
        <f t="shared" si="41"/>
        <v>0</v>
      </c>
      <c r="J382" s="92" t="str">
        <f t="shared" si="40"/>
        <v>2051–2052</v>
      </c>
      <c r="L382" s="103"/>
      <c r="N382" s="101"/>
      <c r="Q382" s="61"/>
    </row>
    <row r="383" spans="1:17" ht="20.25" customHeight="1" x14ac:dyDescent="0.2">
      <c r="A383" s="176">
        <v>55579</v>
      </c>
      <c r="B383" s="177">
        <f t="shared" si="36"/>
        <v>0</v>
      </c>
      <c r="C383" s="158"/>
      <c r="D383" s="60">
        <f t="shared" si="37"/>
        <v>0</v>
      </c>
      <c r="E383" s="178">
        <f t="shared" si="35"/>
        <v>0</v>
      </c>
      <c r="F383" s="60">
        <f t="shared" si="38"/>
        <v>0</v>
      </c>
      <c r="G383" s="60">
        <f>IF(AND(C383&lt;&gt;"",SUM(G$27:G382)&lt;E$19),$E$19/$E$23,0)</f>
        <v>0</v>
      </c>
      <c r="H383" s="60">
        <f t="shared" si="39"/>
        <v>0</v>
      </c>
      <c r="I383" s="60">
        <f t="shared" si="41"/>
        <v>0</v>
      </c>
      <c r="J383" s="92" t="str">
        <f t="shared" si="40"/>
        <v>2051–2052</v>
      </c>
      <c r="L383" s="103"/>
      <c r="N383" s="101"/>
      <c r="Q383" s="61"/>
    </row>
    <row r="384" spans="1:17" ht="20.25" customHeight="1" x14ac:dyDescent="0.2">
      <c r="A384" s="176">
        <v>55610</v>
      </c>
      <c r="B384" s="177">
        <f t="shared" si="36"/>
        <v>0</v>
      </c>
      <c r="C384" s="158"/>
      <c r="D384" s="60">
        <f t="shared" si="37"/>
        <v>0</v>
      </c>
      <c r="E384" s="178">
        <f t="shared" si="35"/>
        <v>0</v>
      </c>
      <c r="F384" s="60">
        <f t="shared" si="38"/>
        <v>0</v>
      </c>
      <c r="G384" s="60">
        <f>IF(AND(C384&lt;&gt;"",SUM(G$27:G383)&lt;E$19),$E$19/$E$23,0)</f>
        <v>0</v>
      </c>
      <c r="H384" s="60">
        <f t="shared" si="39"/>
        <v>0</v>
      </c>
      <c r="I384" s="60">
        <f t="shared" si="41"/>
        <v>0</v>
      </c>
      <c r="J384" s="92" t="str">
        <f t="shared" si="40"/>
        <v>2051–2052</v>
      </c>
      <c r="L384" s="103"/>
      <c r="N384" s="101"/>
      <c r="Q384" s="61"/>
    </row>
    <row r="385" spans="1:17" ht="20.25" customHeight="1" x14ac:dyDescent="0.2">
      <c r="A385" s="176">
        <v>55640</v>
      </c>
      <c r="B385" s="177">
        <f t="shared" si="36"/>
        <v>0</v>
      </c>
      <c r="C385" s="158"/>
      <c r="D385" s="60">
        <f t="shared" si="37"/>
        <v>0</v>
      </c>
      <c r="E385" s="178">
        <f t="shared" si="35"/>
        <v>0</v>
      </c>
      <c r="F385" s="60">
        <f t="shared" si="38"/>
        <v>0</v>
      </c>
      <c r="G385" s="60">
        <f>IF(AND(C385&lt;&gt;"",SUM(G$27:G384)&lt;E$19),$E$19/$E$23,0)</f>
        <v>0</v>
      </c>
      <c r="H385" s="60">
        <f t="shared" si="39"/>
        <v>0</v>
      </c>
      <c r="I385" s="60">
        <f t="shared" si="41"/>
        <v>0</v>
      </c>
      <c r="J385" s="92" t="str">
        <f t="shared" si="40"/>
        <v>2051–2052</v>
      </c>
      <c r="L385" s="103"/>
      <c r="N385" s="101"/>
      <c r="Q385" s="61"/>
    </row>
    <row r="386" spans="1:17" ht="20.25" customHeight="1" x14ac:dyDescent="0.2">
      <c r="A386" s="176">
        <v>55671</v>
      </c>
      <c r="B386" s="177">
        <f t="shared" si="36"/>
        <v>0</v>
      </c>
      <c r="C386" s="158"/>
      <c r="D386" s="60">
        <f t="shared" si="37"/>
        <v>0</v>
      </c>
      <c r="E386" s="178">
        <f t="shared" si="35"/>
        <v>0</v>
      </c>
      <c r="F386" s="60">
        <f t="shared" si="38"/>
        <v>0</v>
      </c>
      <c r="G386" s="60">
        <f>IF(AND(C386&lt;&gt;"",SUM(G$27:G385)&lt;E$19),$E$19/$E$23,0)</f>
        <v>0</v>
      </c>
      <c r="H386" s="60">
        <f t="shared" si="39"/>
        <v>0</v>
      </c>
      <c r="I386" s="60">
        <f t="shared" si="41"/>
        <v>0</v>
      </c>
      <c r="J386" s="92" t="str">
        <f t="shared" si="40"/>
        <v>2051–2052</v>
      </c>
      <c r="L386" s="103"/>
      <c r="N386" s="101"/>
      <c r="Q386" s="61"/>
    </row>
    <row r="387" spans="1:17" ht="20.25" customHeight="1" x14ac:dyDescent="0.2">
      <c r="A387" s="176">
        <v>55701</v>
      </c>
      <c r="B387" s="177">
        <f t="shared" si="36"/>
        <v>0</v>
      </c>
      <c r="C387" s="158"/>
      <c r="D387" s="60">
        <f t="shared" si="37"/>
        <v>0</v>
      </c>
      <c r="E387" s="178">
        <f t="shared" si="35"/>
        <v>0</v>
      </c>
      <c r="F387" s="60">
        <f t="shared" si="38"/>
        <v>0</v>
      </c>
      <c r="G387" s="60">
        <f>IF(AND(C387&lt;&gt;"",SUM(G$27:G386)&lt;E$19),$E$19/$E$23,0)</f>
        <v>0</v>
      </c>
      <c r="H387" s="60">
        <f t="shared" si="39"/>
        <v>0</v>
      </c>
      <c r="I387" s="60">
        <f t="shared" si="41"/>
        <v>0</v>
      </c>
      <c r="J387" s="92" t="str">
        <f t="shared" si="40"/>
        <v>2052–2053</v>
      </c>
      <c r="L387" s="103"/>
      <c r="N387" s="101"/>
      <c r="Q387" s="61"/>
    </row>
    <row r="388" spans="1:17" ht="20.25" customHeight="1" x14ac:dyDescent="0.2">
      <c r="A388" s="176">
        <v>55732</v>
      </c>
      <c r="B388" s="177">
        <f t="shared" si="36"/>
        <v>0</v>
      </c>
      <c r="C388" s="158"/>
      <c r="D388" s="60">
        <f t="shared" si="37"/>
        <v>0</v>
      </c>
      <c r="E388" s="178">
        <f t="shared" si="35"/>
        <v>0</v>
      </c>
      <c r="F388" s="60">
        <f t="shared" si="38"/>
        <v>0</v>
      </c>
      <c r="G388" s="60">
        <f>IF(AND(C388&lt;&gt;"",SUM(G$27:G387)&lt;E$19),$E$19/$E$23,0)</f>
        <v>0</v>
      </c>
      <c r="H388" s="60">
        <f t="shared" si="39"/>
        <v>0</v>
      </c>
      <c r="I388" s="60">
        <f t="shared" si="41"/>
        <v>0</v>
      </c>
      <c r="J388" s="92" t="str">
        <f t="shared" si="40"/>
        <v>2052–2053</v>
      </c>
      <c r="L388" s="103"/>
      <c r="N388" s="101"/>
      <c r="Q388" s="61"/>
    </row>
    <row r="389" spans="1:17" ht="20.25" customHeight="1" x14ac:dyDescent="0.2">
      <c r="A389" s="176">
        <v>55763</v>
      </c>
      <c r="B389" s="177">
        <f t="shared" si="36"/>
        <v>0</v>
      </c>
      <c r="C389" s="158"/>
      <c r="D389" s="60">
        <f t="shared" si="37"/>
        <v>0</v>
      </c>
      <c r="E389" s="178">
        <f t="shared" si="35"/>
        <v>0</v>
      </c>
      <c r="F389" s="60">
        <f t="shared" si="38"/>
        <v>0</v>
      </c>
      <c r="G389" s="60">
        <f>IF(AND(C389&lt;&gt;"",SUM(G$27:G388)&lt;E$19),$E$19/$E$23,0)</f>
        <v>0</v>
      </c>
      <c r="H389" s="60">
        <f t="shared" si="39"/>
        <v>0</v>
      </c>
      <c r="I389" s="60">
        <f t="shared" si="41"/>
        <v>0</v>
      </c>
      <c r="J389" s="92" t="str">
        <f t="shared" si="40"/>
        <v>2052–2053</v>
      </c>
      <c r="L389" s="103"/>
      <c r="N389" s="101"/>
      <c r="Q389" s="61"/>
    </row>
    <row r="390" spans="1:17" ht="20.25" customHeight="1" x14ac:dyDescent="0.2">
      <c r="A390" s="176">
        <v>55793</v>
      </c>
      <c r="B390" s="177">
        <f t="shared" si="36"/>
        <v>0</v>
      </c>
      <c r="C390" s="158"/>
      <c r="D390" s="60">
        <f t="shared" si="37"/>
        <v>0</v>
      </c>
      <c r="E390" s="178">
        <f t="shared" si="35"/>
        <v>0</v>
      </c>
      <c r="F390" s="60">
        <f t="shared" si="38"/>
        <v>0</v>
      </c>
      <c r="G390" s="60">
        <f>IF(AND(C390&lt;&gt;"",SUM(G$27:G389)&lt;E$19),$E$19/$E$23,0)</f>
        <v>0</v>
      </c>
      <c r="H390" s="60">
        <f t="shared" si="39"/>
        <v>0</v>
      </c>
      <c r="I390" s="60">
        <f t="shared" si="41"/>
        <v>0</v>
      </c>
      <c r="J390" s="92" t="str">
        <f t="shared" si="40"/>
        <v>2052–2053</v>
      </c>
      <c r="L390" s="103"/>
      <c r="N390" s="101"/>
      <c r="Q390" s="61"/>
    </row>
    <row r="391" spans="1:17" ht="20.25" customHeight="1" x14ac:dyDescent="0.2">
      <c r="A391" s="176">
        <v>55824</v>
      </c>
      <c r="B391" s="177">
        <f t="shared" si="36"/>
        <v>0</v>
      </c>
      <c r="C391" s="158"/>
      <c r="D391" s="60">
        <f t="shared" si="37"/>
        <v>0</v>
      </c>
      <c r="E391" s="178">
        <f t="shared" si="35"/>
        <v>0</v>
      </c>
      <c r="F391" s="60">
        <f t="shared" si="38"/>
        <v>0</v>
      </c>
      <c r="G391" s="60">
        <f>IF(AND(C391&lt;&gt;"",SUM(G$27:G390)&lt;E$19),$E$19/$E$23,0)</f>
        <v>0</v>
      </c>
      <c r="H391" s="60">
        <f t="shared" si="39"/>
        <v>0</v>
      </c>
      <c r="I391" s="60">
        <f t="shared" si="41"/>
        <v>0</v>
      </c>
      <c r="J391" s="92" t="str">
        <f t="shared" si="40"/>
        <v>2052–2053</v>
      </c>
      <c r="L391" s="103"/>
      <c r="N391" s="101"/>
      <c r="Q391" s="61"/>
    </row>
    <row r="392" spans="1:17" ht="20.25" customHeight="1" x14ac:dyDescent="0.2">
      <c r="A392" s="176">
        <v>55854</v>
      </c>
      <c r="B392" s="177">
        <f t="shared" si="36"/>
        <v>0</v>
      </c>
      <c r="C392" s="158"/>
      <c r="D392" s="60">
        <f t="shared" si="37"/>
        <v>0</v>
      </c>
      <c r="E392" s="178">
        <f t="shared" si="35"/>
        <v>0</v>
      </c>
      <c r="F392" s="60">
        <f t="shared" si="38"/>
        <v>0</v>
      </c>
      <c r="G392" s="60">
        <f>IF(AND(C392&lt;&gt;"",SUM(G$27:G391)&lt;E$19),$E$19/$E$23,0)</f>
        <v>0</v>
      </c>
      <c r="H392" s="60">
        <f t="shared" si="39"/>
        <v>0</v>
      </c>
      <c r="I392" s="60">
        <f t="shared" si="41"/>
        <v>0</v>
      </c>
      <c r="J392" s="92" t="str">
        <f t="shared" si="40"/>
        <v>2052–2053</v>
      </c>
      <c r="L392" s="103"/>
      <c r="N392" s="101"/>
      <c r="Q392" s="61"/>
    </row>
    <row r="393" spans="1:17" ht="20.25" customHeight="1" x14ac:dyDescent="0.2">
      <c r="A393" s="176">
        <v>55885</v>
      </c>
      <c r="B393" s="177">
        <f t="shared" si="36"/>
        <v>0</v>
      </c>
      <c r="C393" s="158"/>
      <c r="D393" s="60">
        <f t="shared" si="37"/>
        <v>0</v>
      </c>
      <c r="E393" s="178">
        <f t="shared" si="35"/>
        <v>0</v>
      </c>
      <c r="F393" s="60">
        <f t="shared" si="38"/>
        <v>0</v>
      </c>
      <c r="G393" s="60">
        <f>IF(AND(C393&lt;&gt;"",SUM(G$27:G392)&lt;E$19),$E$19/$E$23,0)</f>
        <v>0</v>
      </c>
      <c r="H393" s="60">
        <f t="shared" si="39"/>
        <v>0</v>
      </c>
      <c r="I393" s="60">
        <f t="shared" si="41"/>
        <v>0</v>
      </c>
      <c r="J393" s="92" t="str">
        <f t="shared" si="40"/>
        <v>2052–2053</v>
      </c>
      <c r="L393" s="103"/>
      <c r="N393" s="101"/>
      <c r="Q393" s="61"/>
    </row>
    <row r="394" spans="1:17" ht="20.25" customHeight="1" x14ac:dyDescent="0.2">
      <c r="A394" s="176">
        <v>55916</v>
      </c>
      <c r="B394" s="177">
        <f t="shared" si="36"/>
        <v>0</v>
      </c>
      <c r="C394" s="158"/>
      <c r="D394" s="60">
        <f t="shared" si="37"/>
        <v>0</v>
      </c>
      <c r="E394" s="178">
        <f t="shared" si="35"/>
        <v>0</v>
      </c>
      <c r="F394" s="60">
        <f t="shared" si="38"/>
        <v>0</v>
      </c>
      <c r="G394" s="60">
        <f>IF(AND(C394&lt;&gt;"",SUM(G$27:G393)&lt;E$19),$E$19/$E$23,0)</f>
        <v>0</v>
      </c>
      <c r="H394" s="60">
        <f t="shared" si="39"/>
        <v>0</v>
      </c>
      <c r="I394" s="60">
        <f t="shared" si="41"/>
        <v>0</v>
      </c>
      <c r="J394" s="92" t="str">
        <f t="shared" si="40"/>
        <v>2052–2053</v>
      </c>
      <c r="L394" s="103"/>
      <c r="N394" s="101"/>
      <c r="Q394" s="61"/>
    </row>
    <row r="395" spans="1:17" ht="20.25" customHeight="1" x14ac:dyDescent="0.2">
      <c r="A395" s="176">
        <v>55944</v>
      </c>
      <c r="B395" s="177">
        <f t="shared" si="36"/>
        <v>0</v>
      </c>
      <c r="C395" s="158"/>
      <c r="D395" s="60">
        <f t="shared" si="37"/>
        <v>0</v>
      </c>
      <c r="E395" s="178">
        <f t="shared" si="35"/>
        <v>0</v>
      </c>
      <c r="F395" s="60">
        <f t="shared" si="38"/>
        <v>0</v>
      </c>
      <c r="G395" s="60">
        <f>IF(AND(C395&lt;&gt;"",SUM(G$27:G394)&lt;E$19),$E$19/$E$23,0)</f>
        <v>0</v>
      </c>
      <c r="H395" s="60">
        <f t="shared" si="39"/>
        <v>0</v>
      </c>
      <c r="I395" s="60">
        <f t="shared" si="41"/>
        <v>0</v>
      </c>
      <c r="J395" s="92" t="str">
        <f t="shared" si="40"/>
        <v>2052–2053</v>
      </c>
      <c r="L395" s="103"/>
      <c r="N395" s="101"/>
      <c r="Q395" s="61"/>
    </row>
    <row r="396" spans="1:17" ht="20.25" customHeight="1" x14ac:dyDescent="0.2">
      <c r="A396" s="176">
        <v>55975</v>
      </c>
      <c r="B396" s="177">
        <f t="shared" si="36"/>
        <v>0</v>
      </c>
      <c r="C396" s="158"/>
      <c r="D396" s="60">
        <f t="shared" si="37"/>
        <v>0</v>
      </c>
      <c r="E396" s="178">
        <f t="shared" si="35"/>
        <v>0</v>
      </c>
      <c r="F396" s="60">
        <f t="shared" si="38"/>
        <v>0</v>
      </c>
      <c r="G396" s="60">
        <f>IF(AND(C396&lt;&gt;"",SUM(G$27:G395)&lt;E$19),$E$19/$E$23,0)</f>
        <v>0</v>
      </c>
      <c r="H396" s="60">
        <f t="shared" si="39"/>
        <v>0</v>
      </c>
      <c r="I396" s="60">
        <f t="shared" si="41"/>
        <v>0</v>
      </c>
      <c r="J396" s="92" t="str">
        <f t="shared" si="40"/>
        <v>2052–2053</v>
      </c>
      <c r="L396" s="103"/>
      <c r="N396" s="101"/>
      <c r="Q396" s="61"/>
    </row>
    <row r="397" spans="1:17" ht="20.25" customHeight="1" x14ac:dyDescent="0.2">
      <c r="A397" s="176">
        <v>56005</v>
      </c>
      <c r="B397" s="177">
        <f t="shared" si="36"/>
        <v>0</v>
      </c>
      <c r="C397" s="158"/>
      <c r="D397" s="60">
        <f t="shared" si="37"/>
        <v>0</v>
      </c>
      <c r="E397" s="178">
        <f t="shared" si="35"/>
        <v>0</v>
      </c>
      <c r="F397" s="60">
        <f t="shared" si="38"/>
        <v>0</v>
      </c>
      <c r="G397" s="60">
        <f>IF(AND(C397&lt;&gt;"",SUM(G$27:G396)&lt;E$19),$E$19/$E$23,0)</f>
        <v>0</v>
      </c>
      <c r="H397" s="60">
        <f t="shared" si="39"/>
        <v>0</v>
      </c>
      <c r="I397" s="60">
        <f t="shared" si="41"/>
        <v>0</v>
      </c>
      <c r="J397" s="92" t="str">
        <f t="shared" si="40"/>
        <v>2052–2053</v>
      </c>
      <c r="L397" s="103"/>
      <c r="N397" s="101"/>
      <c r="Q397" s="61"/>
    </row>
    <row r="398" spans="1:17" ht="20.25" customHeight="1" x14ac:dyDescent="0.2">
      <c r="A398" s="176">
        <v>56036</v>
      </c>
      <c r="B398" s="177">
        <f t="shared" si="36"/>
        <v>0</v>
      </c>
      <c r="C398" s="158"/>
      <c r="D398" s="60">
        <f t="shared" si="37"/>
        <v>0</v>
      </c>
      <c r="E398" s="178">
        <f t="shared" si="35"/>
        <v>0</v>
      </c>
      <c r="F398" s="60">
        <f t="shared" si="38"/>
        <v>0</v>
      </c>
      <c r="G398" s="60">
        <f>IF(AND(C398&lt;&gt;"",SUM(G$27:G397)&lt;E$19),$E$19/$E$23,0)</f>
        <v>0</v>
      </c>
      <c r="H398" s="60">
        <f t="shared" si="39"/>
        <v>0</v>
      </c>
      <c r="I398" s="60">
        <f t="shared" si="41"/>
        <v>0</v>
      </c>
      <c r="J398" s="92" t="str">
        <f t="shared" si="40"/>
        <v>2052–2053</v>
      </c>
      <c r="L398" s="103"/>
      <c r="N398" s="101"/>
      <c r="Q398" s="61"/>
    </row>
    <row r="399" spans="1:17" ht="20.25" customHeight="1" x14ac:dyDescent="0.2">
      <c r="A399" s="176">
        <v>56066</v>
      </c>
      <c r="B399" s="177">
        <f t="shared" si="36"/>
        <v>0</v>
      </c>
      <c r="C399" s="158"/>
      <c r="D399" s="60">
        <f t="shared" si="37"/>
        <v>0</v>
      </c>
      <c r="E399" s="178">
        <f t="shared" si="35"/>
        <v>0</v>
      </c>
      <c r="F399" s="60">
        <f t="shared" si="38"/>
        <v>0</v>
      </c>
      <c r="G399" s="60">
        <f>IF(AND(C399&lt;&gt;"",SUM(G$27:G398)&lt;E$19),$E$19/$E$23,0)</f>
        <v>0</v>
      </c>
      <c r="H399" s="60">
        <f t="shared" si="39"/>
        <v>0</v>
      </c>
      <c r="I399" s="60">
        <f t="shared" si="41"/>
        <v>0</v>
      </c>
      <c r="J399" s="92" t="str">
        <f t="shared" si="40"/>
        <v>2053–2054</v>
      </c>
      <c r="L399" s="103"/>
      <c r="N399" s="101"/>
      <c r="Q399" s="61"/>
    </row>
    <row r="400" spans="1:17" ht="20.25" customHeight="1" x14ac:dyDescent="0.2">
      <c r="A400" s="176">
        <v>56097</v>
      </c>
      <c r="B400" s="177">
        <f t="shared" si="36"/>
        <v>0</v>
      </c>
      <c r="C400" s="158"/>
      <c r="D400" s="60">
        <f t="shared" si="37"/>
        <v>0</v>
      </c>
      <c r="E400" s="178">
        <f t="shared" si="35"/>
        <v>0</v>
      </c>
      <c r="F400" s="60">
        <f t="shared" si="38"/>
        <v>0</v>
      </c>
      <c r="G400" s="60">
        <f>IF(AND(C400&lt;&gt;"",SUM(G$27:G399)&lt;E$19),$E$19/$E$23,0)</f>
        <v>0</v>
      </c>
      <c r="H400" s="60">
        <f t="shared" si="39"/>
        <v>0</v>
      </c>
      <c r="I400" s="60">
        <f t="shared" si="41"/>
        <v>0</v>
      </c>
      <c r="J400" s="92" t="str">
        <f t="shared" si="40"/>
        <v>2053–2054</v>
      </c>
      <c r="L400" s="103"/>
      <c r="N400" s="101"/>
      <c r="Q400" s="61"/>
    </row>
    <row r="401" spans="1:17" ht="20.25" customHeight="1" x14ac:dyDescent="0.2">
      <c r="A401" s="176">
        <v>56128</v>
      </c>
      <c r="B401" s="177">
        <f t="shared" si="36"/>
        <v>0</v>
      </c>
      <c r="C401" s="158"/>
      <c r="D401" s="60">
        <f t="shared" si="37"/>
        <v>0</v>
      </c>
      <c r="E401" s="178">
        <f t="shared" si="35"/>
        <v>0</v>
      </c>
      <c r="F401" s="60">
        <f t="shared" si="38"/>
        <v>0</v>
      </c>
      <c r="G401" s="60">
        <f>IF(AND(C401&lt;&gt;"",SUM(G$27:G400)&lt;E$19),$E$19/$E$23,0)</f>
        <v>0</v>
      </c>
      <c r="H401" s="60">
        <f t="shared" si="39"/>
        <v>0</v>
      </c>
      <c r="I401" s="60">
        <f t="shared" si="41"/>
        <v>0</v>
      </c>
      <c r="J401" s="92" t="str">
        <f t="shared" si="40"/>
        <v>2053–2054</v>
      </c>
      <c r="L401" s="103"/>
      <c r="N401" s="101"/>
      <c r="Q401" s="61"/>
    </row>
    <row r="402" spans="1:17" ht="20.25" customHeight="1" x14ac:dyDescent="0.2">
      <c r="A402" s="176">
        <v>56158</v>
      </c>
      <c r="B402" s="177">
        <f t="shared" si="36"/>
        <v>0</v>
      </c>
      <c r="C402" s="158"/>
      <c r="D402" s="60">
        <f t="shared" si="37"/>
        <v>0</v>
      </c>
      <c r="E402" s="178">
        <f t="shared" si="35"/>
        <v>0</v>
      </c>
      <c r="F402" s="60">
        <f t="shared" si="38"/>
        <v>0</v>
      </c>
      <c r="G402" s="60">
        <f>IF(AND(C402&lt;&gt;"",SUM(G$27:G401)&lt;E$19),$E$19/$E$23,0)</f>
        <v>0</v>
      </c>
      <c r="H402" s="60">
        <f t="shared" si="39"/>
        <v>0</v>
      </c>
      <c r="I402" s="60">
        <f t="shared" si="41"/>
        <v>0</v>
      </c>
      <c r="J402" s="92" t="str">
        <f t="shared" si="40"/>
        <v>2053–2054</v>
      </c>
      <c r="L402" s="103"/>
      <c r="N402" s="101"/>
      <c r="Q402" s="61"/>
    </row>
    <row r="403" spans="1:17" ht="20.25" customHeight="1" x14ac:dyDescent="0.2">
      <c r="A403" s="176">
        <v>56189</v>
      </c>
      <c r="B403" s="177">
        <f t="shared" si="36"/>
        <v>0</v>
      </c>
      <c r="C403" s="158"/>
      <c r="D403" s="60">
        <f t="shared" si="37"/>
        <v>0</v>
      </c>
      <c r="E403" s="178">
        <f t="shared" si="35"/>
        <v>0</v>
      </c>
      <c r="F403" s="60">
        <f t="shared" si="38"/>
        <v>0</v>
      </c>
      <c r="G403" s="60">
        <f>IF(AND(C403&lt;&gt;"",SUM(G$27:G402)&lt;E$19),$E$19/$E$23,0)</f>
        <v>0</v>
      </c>
      <c r="H403" s="60">
        <f t="shared" si="39"/>
        <v>0</v>
      </c>
      <c r="I403" s="60">
        <f t="shared" si="41"/>
        <v>0</v>
      </c>
      <c r="J403" s="92" t="str">
        <f t="shared" si="40"/>
        <v>2053–2054</v>
      </c>
      <c r="L403" s="103"/>
      <c r="N403" s="101"/>
      <c r="Q403" s="61"/>
    </row>
    <row r="404" spans="1:17" ht="20.25" customHeight="1" x14ac:dyDescent="0.2">
      <c r="A404" s="176">
        <v>56219</v>
      </c>
      <c r="B404" s="177">
        <f t="shared" si="36"/>
        <v>0</v>
      </c>
      <c r="C404" s="158"/>
      <c r="D404" s="60">
        <f t="shared" si="37"/>
        <v>0</v>
      </c>
      <c r="E404" s="178">
        <f t="shared" si="35"/>
        <v>0</v>
      </c>
      <c r="F404" s="60">
        <f t="shared" si="38"/>
        <v>0</v>
      </c>
      <c r="G404" s="60">
        <f>IF(AND(C404&lt;&gt;"",SUM(G$27:G403)&lt;E$19),$E$19/$E$23,0)</f>
        <v>0</v>
      </c>
      <c r="H404" s="60">
        <f t="shared" si="39"/>
        <v>0</v>
      </c>
      <c r="I404" s="60">
        <f t="shared" si="41"/>
        <v>0</v>
      </c>
      <c r="J404" s="92" t="str">
        <f t="shared" si="40"/>
        <v>2053–2054</v>
      </c>
      <c r="L404" s="103"/>
      <c r="N404" s="101"/>
      <c r="Q404" s="61"/>
    </row>
    <row r="405" spans="1:17" ht="20.25" customHeight="1" x14ac:dyDescent="0.2">
      <c r="A405" s="176">
        <v>56250</v>
      </c>
      <c r="B405" s="177">
        <f t="shared" si="36"/>
        <v>0</v>
      </c>
      <c r="C405" s="158"/>
      <c r="D405" s="60">
        <f t="shared" si="37"/>
        <v>0</v>
      </c>
      <c r="E405" s="178">
        <f t="shared" si="35"/>
        <v>0</v>
      </c>
      <c r="F405" s="60">
        <f t="shared" si="38"/>
        <v>0</v>
      </c>
      <c r="G405" s="60">
        <f>IF(AND(C405&lt;&gt;"",SUM(G$27:G404)&lt;E$19),$E$19/$E$23,0)</f>
        <v>0</v>
      </c>
      <c r="H405" s="60">
        <f t="shared" si="39"/>
        <v>0</v>
      </c>
      <c r="I405" s="60">
        <f t="shared" si="41"/>
        <v>0</v>
      </c>
      <c r="J405" s="92" t="str">
        <f t="shared" si="40"/>
        <v>2053–2054</v>
      </c>
      <c r="L405" s="103"/>
      <c r="N405" s="101"/>
      <c r="Q405" s="61"/>
    </row>
    <row r="406" spans="1:17" ht="20.25" customHeight="1" x14ac:dyDescent="0.2">
      <c r="A406" s="176">
        <v>56281</v>
      </c>
      <c r="B406" s="177">
        <f t="shared" si="36"/>
        <v>0</v>
      </c>
      <c r="C406" s="158"/>
      <c r="D406" s="60">
        <f t="shared" si="37"/>
        <v>0</v>
      </c>
      <c r="E406" s="178">
        <f t="shared" si="35"/>
        <v>0</v>
      </c>
      <c r="F406" s="60">
        <f t="shared" si="38"/>
        <v>0</v>
      </c>
      <c r="G406" s="60">
        <f>IF(AND(C406&lt;&gt;"",SUM(G$27:G405)&lt;E$19),$E$19/$E$23,0)</f>
        <v>0</v>
      </c>
      <c r="H406" s="60">
        <f t="shared" si="39"/>
        <v>0</v>
      </c>
      <c r="I406" s="60">
        <f t="shared" si="41"/>
        <v>0</v>
      </c>
      <c r="J406" s="92" t="str">
        <f t="shared" si="40"/>
        <v>2053–2054</v>
      </c>
      <c r="L406" s="103"/>
      <c r="N406" s="101"/>
      <c r="Q406" s="61"/>
    </row>
    <row r="407" spans="1:17" ht="20.25" customHeight="1" x14ac:dyDescent="0.2">
      <c r="A407" s="176">
        <v>56309</v>
      </c>
      <c r="B407" s="177">
        <f t="shared" si="36"/>
        <v>0</v>
      </c>
      <c r="C407" s="158"/>
      <c r="D407" s="60">
        <f t="shared" si="37"/>
        <v>0</v>
      </c>
      <c r="E407" s="178">
        <f t="shared" si="35"/>
        <v>0</v>
      </c>
      <c r="F407" s="60">
        <f t="shared" si="38"/>
        <v>0</v>
      </c>
      <c r="G407" s="60">
        <f>IF(AND(C407&lt;&gt;"",SUM(G$27:G406)&lt;E$19),$E$19/$E$23,0)</f>
        <v>0</v>
      </c>
      <c r="H407" s="60">
        <f t="shared" si="39"/>
        <v>0</v>
      </c>
      <c r="I407" s="60">
        <f t="shared" si="41"/>
        <v>0</v>
      </c>
      <c r="J407" s="92" t="str">
        <f t="shared" si="40"/>
        <v>2053–2054</v>
      </c>
      <c r="L407" s="103"/>
      <c r="N407" s="101"/>
      <c r="Q407" s="61"/>
    </row>
    <row r="408" spans="1:17" ht="20.25" customHeight="1" x14ac:dyDescent="0.2">
      <c r="A408" s="176">
        <v>56340</v>
      </c>
      <c r="B408" s="177">
        <f t="shared" si="36"/>
        <v>0</v>
      </c>
      <c r="C408" s="158"/>
      <c r="D408" s="60">
        <f t="shared" si="37"/>
        <v>0</v>
      </c>
      <c r="E408" s="178">
        <f t="shared" si="35"/>
        <v>0</v>
      </c>
      <c r="F408" s="60">
        <f t="shared" si="38"/>
        <v>0</v>
      </c>
      <c r="G408" s="60">
        <f>IF(AND(C408&lt;&gt;"",SUM(G$27:G407)&lt;E$19),$E$19/$E$23,0)</f>
        <v>0</v>
      </c>
      <c r="H408" s="60">
        <f t="shared" si="39"/>
        <v>0</v>
      </c>
      <c r="I408" s="60">
        <f t="shared" si="41"/>
        <v>0</v>
      </c>
      <c r="J408" s="92" t="str">
        <f t="shared" si="40"/>
        <v>2053–2054</v>
      </c>
      <c r="L408" s="103"/>
      <c r="N408" s="101"/>
      <c r="Q408" s="61"/>
    </row>
    <row r="409" spans="1:17" ht="20.25" customHeight="1" x14ac:dyDescent="0.2">
      <c r="A409" s="176">
        <v>56370</v>
      </c>
      <c r="B409" s="177">
        <f t="shared" si="36"/>
        <v>0</v>
      </c>
      <c r="C409" s="158"/>
      <c r="D409" s="60">
        <f t="shared" si="37"/>
        <v>0</v>
      </c>
      <c r="E409" s="178">
        <f t="shared" si="35"/>
        <v>0</v>
      </c>
      <c r="F409" s="60">
        <f t="shared" si="38"/>
        <v>0</v>
      </c>
      <c r="G409" s="60">
        <f>IF(AND(C409&lt;&gt;"",SUM(G$27:G408)&lt;E$19),$E$19/$E$23,0)</f>
        <v>0</v>
      </c>
      <c r="H409" s="60">
        <f t="shared" si="39"/>
        <v>0</v>
      </c>
      <c r="I409" s="60">
        <f t="shared" si="41"/>
        <v>0</v>
      </c>
      <c r="J409" s="92" t="str">
        <f t="shared" si="40"/>
        <v>2053–2054</v>
      </c>
      <c r="L409" s="103"/>
      <c r="N409" s="101"/>
      <c r="Q409" s="61"/>
    </row>
    <row r="410" spans="1:17" ht="20.25" customHeight="1" x14ac:dyDescent="0.2">
      <c r="A410" s="176">
        <v>56401</v>
      </c>
      <c r="B410" s="177">
        <f t="shared" si="36"/>
        <v>0</v>
      </c>
      <c r="C410" s="158"/>
      <c r="D410" s="60">
        <f t="shared" si="37"/>
        <v>0</v>
      </c>
      <c r="E410" s="178">
        <f t="shared" si="35"/>
        <v>0</v>
      </c>
      <c r="F410" s="60">
        <f t="shared" si="38"/>
        <v>0</v>
      </c>
      <c r="G410" s="60">
        <f>IF(AND(C410&lt;&gt;"",SUM(G$27:G409)&lt;E$19),$E$19/$E$23,0)</f>
        <v>0</v>
      </c>
      <c r="H410" s="60">
        <f t="shared" si="39"/>
        <v>0</v>
      </c>
      <c r="I410" s="60">
        <f t="shared" si="41"/>
        <v>0</v>
      </c>
      <c r="J410" s="92" t="str">
        <f t="shared" si="40"/>
        <v>2053–2054</v>
      </c>
      <c r="L410" s="103"/>
      <c r="N410" s="101"/>
      <c r="Q410" s="61"/>
    </row>
    <row r="411" spans="1:17" ht="20.25" customHeight="1" x14ac:dyDescent="0.2">
      <c r="A411" s="176">
        <v>56431</v>
      </c>
      <c r="B411" s="177">
        <f t="shared" si="36"/>
        <v>0</v>
      </c>
      <c r="C411" s="158"/>
      <c r="D411" s="60">
        <f t="shared" si="37"/>
        <v>0</v>
      </c>
      <c r="E411" s="178">
        <f t="shared" ref="E411:E474" si="42">C411-D411</f>
        <v>0</v>
      </c>
      <c r="F411" s="60">
        <f t="shared" si="38"/>
        <v>0</v>
      </c>
      <c r="G411" s="60">
        <f>IF(AND(C411&lt;&gt;"",SUM(G$27:G410)&lt;E$19),$E$19/$E$23,0)</f>
        <v>0</v>
      </c>
      <c r="H411" s="60">
        <f t="shared" si="39"/>
        <v>0</v>
      </c>
      <c r="I411" s="60">
        <f t="shared" si="41"/>
        <v>0</v>
      </c>
      <c r="J411" s="92" t="str">
        <f t="shared" si="40"/>
        <v>2054–2055</v>
      </c>
      <c r="L411" s="103"/>
      <c r="N411" s="101"/>
      <c r="Q411" s="61"/>
    </row>
    <row r="412" spans="1:17" ht="20.25" customHeight="1" x14ac:dyDescent="0.2">
      <c r="A412" s="176">
        <v>56462</v>
      </c>
      <c r="B412" s="177">
        <f t="shared" ref="B412:B475" si="43">IF(C412&gt;0,C412*-1,C412)</f>
        <v>0</v>
      </c>
      <c r="C412" s="158"/>
      <c r="D412" s="60">
        <f t="shared" ref="D412:D475" si="44">IF(C412="",0,IF($E$15="Beginning",IF(C411&lt;&gt;"",$F411*$E$6/12,0),IF(C411&lt;&gt;"",$F411*$E$6/12,$E$16*$E$6/12)))</f>
        <v>0</v>
      </c>
      <c r="E412" s="178">
        <f t="shared" si="42"/>
        <v>0</v>
      </c>
      <c r="F412" s="60">
        <f t="shared" ref="F412:F475" si="45">IF(C412="",0,IF(C411="",$E$16-E412,IF(C412&lt;&gt;"",F411-E412)))</f>
        <v>0</v>
      </c>
      <c r="G412" s="60">
        <f>IF(AND(C412&lt;&gt;"",SUM(G$27:G411)&lt;E$19),$E$19/$E$23,0)</f>
        <v>0</v>
      </c>
      <c r="H412" s="60">
        <f t="shared" ref="H412:H475" si="46">IF(C412&lt;&gt;"",G412+H411,0)</f>
        <v>0</v>
      </c>
      <c r="I412" s="60">
        <f t="shared" si="41"/>
        <v>0</v>
      </c>
      <c r="J412" s="92" t="str">
        <f t="shared" ref="J412:J475" si="47">IF(OR(MONTH(A412)=1,MONTH(A412)=2,MONTH(A412)=3,MONTH(A412)=4,MONTH(A412)=5,MONTH(A412)=6),YEAR(A412)-1&amp;"–"&amp;YEAR(A412),YEAR(A412)&amp;"–"&amp;YEAR(A412)+1)</f>
        <v>2054–2055</v>
      </c>
      <c r="L412" s="103"/>
      <c r="N412" s="101"/>
      <c r="Q412" s="61"/>
    </row>
    <row r="413" spans="1:17" ht="20.25" customHeight="1" x14ac:dyDescent="0.2">
      <c r="A413" s="176">
        <v>56493</v>
      </c>
      <c r="B413" s="177">
        <f t="shared" si="43"/>
        <v>0</v>
      </c>
      <c r="C413" s="158"/>
      <c r="D413" s="60">
        <f t="shared" si="44"/>
        <v>0</v>
      </c>
      <c r="E413" s="178">
        <f t="shared" si="42"/>
        <v>0</v>
      </c>
      <c r="F413" s="60">
        <f t="shared" si="45"/>
        <v>0</v>
      </c>
      <c r="G413" s="60">
        <f>IF(AND(C413&lt;&gt;"",SUM(G$27:G412)&lt;E$19),$E$19/$E$23,0)</f>
        <v>0</v>
      </c>
      <c r="H413" s="60">
        <f t="shared" si="46"/>
        <v>0</v>
      </c>
      <c r="I413" s="60">
        <f t="shared" ref="I413:I476" si="48">IF(C413&lt;&gt;"",$E$19-H413,0)</f>
        <v>0</v>
      </c>
      <c r="J413" s="92" t="str">
        <f t="shared" si="47"/>
        <v>2054–2055</v>
      </c>
      <c r="L413" s="103"/>
      <c r="N413" s="101"/>
      <c r="Q413" s="61"/>
    </row>
    <row r="414" spans="1:17" ht="20.25" customHeight="1" x14ac:dyDescent="0.2">
      <c r="A414" s="176">
        <v>56523</v>
      </c>
      <c r="B414" s="177">
        <f t="shared" si="43"/>
        <v>0</v>
      </c>
      <c r="C414" s="158"/>
      <c r="D414" s="60">
        <f t="shared" si="44"/>
        <v>0</v>
      </c>
      <c r="E414" s="178">
        <f t="shared" si="42"/>
        <v>0</v>
      </c>
      <c r="F414" s="60">
        <f t="shared" si="45"/>
        <v>0</v>
      </c>
      <c r="G414" s="60">
        <f>IF(AND(C414&lt;&gt;"",SUM(G$27:G413)&lt;E$19),$E$19/$E$23,0)</f>
        <v>0</v>
      </c>
      <c r="H414" s="60">
        <f t="shared" si="46"/>
        <v>0</v>
      </c>
      <c r="I414" s="60">
        <f t="shared" si="48"/>
        <v>0</v>
      </c>
      <c r="J414" s="92" t="str">
        <f t="shared" si="47"/>
        <v>2054–2055</v>
      </c>
      <c r="L414" s="103"/>
      <c r="N414" s="101"/>
      <c r="Q414" s="61"/>
    </row>
    <row r="415" spans="1:17" ht="20.25" customHeight="1" x14ac:dyDescent="0.2">
      <c r="A415" s="176">
        <v>56554</v>
      </c>
      <c r="B415" s="177">
        <f t="shared" si="43"/>
        <v>0</v>
      </c>
      <c r="C415" s="158"/>
      <c r="D415" s="60">
        <f t="shared" si="44"/>
        <v>0</v>
      </c>
      <c r="E415" s="178">
        <f t="shared" si="42"/>
        <v>0</v>
      </c>
      <c r="F415" s="60">
        <f t="shared" si="45"/>
        <v>0</v>
      </c>
      <c r="G415" s="60">
        <f>IF(AND(C415&lt;&gt;"",SUM(G$27:G414)&lt;E$19),$E$19/$E$23,0)</f>
        <v>0</v>
      </c>
      <c r="H415" s="60">
        <f t="shared" si="46"/>
        <v>0</v>
      </c>
      <c r="I415" s="60">
        <f t="shared" si="48"/>
        <v>0</v>
      </c>
      <c r="J415" s="92" t="str">
        <f t="shared" si="47"/>
        <v>2054–2055</v>
      </c>
      <c r="L415" s="103"/>
      <c r="N415" s="101"/>
      <c r="Q415" s="61"/>
    </row>
    <row r="416" spans="1:17" ht="20.25" customHeight="1" x14ac:dyDescent="0.2">
      <c r="A416" s="176">
        <v>56584</v>
      </c>
      <c r="B416" s="177">
        <f t="shared" si="43"/>
        <v>0</v>
      </c>
      <c r="C416" s="158"/>
      <c r="D416" s="60">
        <f t="shared" si="44"/>
        <v>0</v>
      </c>
      <c r="E416" s="178">
        <f t="shared" si="42"/>
        <v>0</v>
      </c>
      <c r="F416" s="60">
        <f t="shared" si="45"/>
        <v>0</v>
      </c>
      <c r="G416" s="60">
        <f>IF(AND(C416&lt;&gt;"",SUM(G$27:G415)&lt;E$19),$E$19/$E$23,0)</f>
        <v>0</v>
      </c>
      <c r="H416" s="60">
        <f t="shared" si="46"/>
        <v>0</v>
      </c>
      <c r="I416" s="60">
        <f t="shared" si="48"/>
        <v>0</v>
      </c>
      <c r="J416" s="92" t="str">
        <f t="shared" si="47"/>
        <v>2054–2055</v>
      </c>
      <c r="L416" s="103"/>
      <c r="N416" s="101"/>
      <c r="Q416" s="61"/>
    </row>
    <row r="417" spans="1:17" ht="20.25" customHeight="1" x14ac:dyDescent="0.2">
      <c r="A417" s="176">
        <v>56615</v>
      </c>
      <c r="B417" s="177">
        <f t="shared" si="43"/>
        <v>0</v>
      </c>
      <c r="C417" s="158"/>
      <c r="D417" s="60">
        <f t="shared" si="44"/>
        <v>0</v>
      </c>
      <c r="E417" s="178">
        <f t="shared" si="42"/>
        <v>0</v>
      </c>
      <c r="F417" s="60">
        <f t="shared" si="45"/>
        <v>0</v>
      </c>
      <c r="G417" s="60">
        <f>IF(AND(C417&lt;&gt;"",SUM(G$27:G416)&lt;E$19),$E$19/$E$23,0)</f>
        <v>0</v>
      </c>
      <c r="H417" s="60">
        <f t="shared" si="46"/>
        <v>0</v>
      </c>
      <c r="I417" s="60">
        <f t="shared" si="48"/>
        <v>0</v>
      </c>
      <c r="J417" s="92" t="str">
        <f t="shared" si="47"/>
        <v>2054–2055</v>
      </c>
      <c r="L417" s="103"/>
      <c r="N417" s="101"/>
      <c r="Q417" s="61"/>
    </row>
    <row r="418" spans="1:17" ht="20.25" customHeight="1" x14ac:dyDescent="0.2">
      <c r="A418" s="176">
        <v>56646</v>
      </c>
      <c r="B418" s="177">
        <f t="shared" si="43"/>
        <v>0</v>
      </c>
      <c r="C418" s="158"/>
      <c r="D418" s="60">
        <f t="shared" si="44"/>
        <v>0</v>
      </c>
      <c r="E418" s="178">
        <f t="shared" si="42"/>
        <v>0</v>
      </c>
      <c r="F418" s="60">
        <f t="shared" si="45"/>
        <v>0</v>
      </c>
      <c r="G418" s="60">
        <f>IF(AND(C418&lt;&gt;"",SUM(G$27:G417)&lt;E$19),$E$19/$E$23,0)</f>
        <v>0</v>
      </c>
      <c r="H418" s="60">
        <f t="shared" si="46"/>
        <v>0</v>
      </c>
      <c r="I418" s="60">
        <f t="shared" si="48"/>
        <v>0</v>
      </c>
      <c r="J418" s="92" t="str">
        <f t="shared" si="47"/>
        <v>2054–2055</v>
      </c>
      <c r="L418" s="103"/>
      <c r="N418" s="101"/>
      <c r="Q418" s="61"/>
    </row>
    <row r="419" spans="1:17" ht="20.25" customHeight="1" x14ac:dyDescent="0.2">
      <c r="A419" s="176">
        <v>56674</v>
      </c>
      <c r="B419" s="177">
        <f t="shared" si="43"/>
        <v>0</v>
      </c>
      <c r="C419" s="158"/>
      <c r="D419" s="60">
        <f t="shared" si="44"/>
        <v>0</v>
      </c>
      <c r="E419" s="178">
        <f t="shared" si="42"/>
        <v>0</v>
      </c>
      <c r="F419" s="60">
        <f t="shared" si="45"/>
        <v>0</v>
      </c>
      <c r="G419" s="60">
        <f>IF(AND(C419&lt;&gt;"",SUM(G$27:G418)&lt;E$19),$E$19/$E$23,0)</f>
        <v>0</v>
      </c>
      <c r="H419" s="60">
        <f t="shared" si="46"/>
        <v>0</v>
      </c>
      <c r="I419" s="60">
        <f t="shared" si="48"/>
        <v>0</v>
      </c>
      <c r="J419" s="92" t="str">
        <f t="shared" si="47"/>
        <v>2054–2055</v>
      </c>
      <c r="L419" s="103"/>
      <c r="N419" s="101"/>
      <c r="Q419" s="61"/>
    </row>
    <row r="420" spans="1:17" ht="20.25" customHeight="1" x14ac:dyDescent="0.2">
      <c r="A420" s="176">
        <v>56705</v>
      </c>
      <c r="B420" s="177">
        <f t="shared" si="43"/>
        <v>0</v>
      </c>
      <c r="C420" s="158"/>
      <c r="D420" s="60">
        <f t="shared" si="44"/>
        <v>0</v>
      </c>
      <c r="E420" s="178">
        <f t="shared" si="42"/>
        <v>0</v>
      </c>
      <c r="F420" s="60">
        <f t="shared" si="45"/>
        <v>0</v>
      </c>
      <c r="G420" s="60">
        <f>IF(AND(C420&lt;&gt;"",SUM(G$27:G419)&lt;E$19),$E$19/$E$23,0)</f>
        <v>0</v>
      </c>
      <c r="H420" s="60">
        <f t="shared" si="46"/>
        <v>0</v>
      </c>
      <c r="I420" s="60">
        <f t="shared" si="48"/>
        <v>0</v>
      </c>
      <c r="J420" s="92" t="str">
        <f t="shared" si="47"/>
        <v>2054–2055</v>
      </c>
      <c r="L420" s="103"/>
      <c r="N420" s="101"/>
      <c r="Q420" s="61"/>
    </row>
    <row r="421" spans="1:17" ht="20.25" customHeight="1" x14ac:dyDescent="0.2">
      <c r="A421" s="176">
        <v>56735</v>
      </c>
      <c r="B421" s="177">
        <f t="shared" si="43"/>
        <v>0</v>
      </c>
      <c r="C421" s="158"/>
      <c r="D421" s="60">
        <f t="shared" si="44"/>
        <v>0</v>
      </c>
      <c r="E421" s="178">
        <f t="shared" si="42"/>
        <v>0</v>
      </c>
      <c r="F421" s="60">
        <f t="shared" si="45"/>
        <v>0</v>
      </c>
      <c r="G421" s="60">
        <f>IF(AND(C421&lt;&gt;"",SUM(G$27:G420)&lt;E$19),$E$19/$E$23,0)</f>
        <v>0</v>
      </c>
      <c r="H421" s="60">
        <f t="shared" si="46"/>
        <v>0</v>
      </c>
      <c r="I421" s="60">
        <f t="shared" si="48"/>
        <v>0</v>
      </c>
      <c r="J421" s="92" t="str">
        <f t="shared" si="47"/>
        <v>2054–2055</v>
      </c>
      <c r="L421" s="103"/>
      <c r="N421" s="101"/>
      <c r="Q421" s="61"/>
    </row>
    <row r="422" spans="1:17" ht="20.25" customHeight="1" x14ac:dyDescent="0.2">
      <c r="A422" s="176">
        <v>56766</v>
      </c>
      <c r="B422" s="177">
        <f t="shared" si="43"/>
        <v>0</v>
      </c>
      <c r="C422" s="158"/>
      <c r="D422" s="60">
        <f t="shared" si="44"/>
        <v>0</v>
      </c>
      <c r="E422" s="178">
        <f t="shared" si="42"/>
        <v>0</v>
      </c>
      <c r="F422" s="60">
        <f t="shared" si="45"/>
        <v>0</v>
      </c>
      <c r="G422" s="60">
        <f>IF(AND(C422&lt;&gt;"",SUM(G$27:G421)&lt;E$19),$E$19/$E$23,0)</f>
        <v>0</v>
      </c>
      <c r="H422" s="60">
        <f t="shared" si="46"/>
        <v>0</v>
      </c>
      <c r="I422" s="60">
        <f t="shared" si="48"/>
        <v>0</v>
      </c>
      <c r="J422" s="92" t="str">
        <f t="shared" si="47"/>
        <v>2054–2055</v>
      </c>
      <c r="L422" s="103"/>
      <c r="N422" s="101"/>
      <c r="Q422" s="61"/>
    </row>
    <row r="423" spans="1:17" ht="20.25" customHeight="1" x14ac:dyDescent="0.2">
      <c r="A423" s="176">
        <v>56796</v>
      </c>
      <c r="B423" s="177">
        <f t="shared" si="43"/>
        <v>0</v>
      </c>
      <c r="C423" s="158"/>
      <c r="D423" s="60">
        <f t="shared" si="44"/>
        <v>0</v>
      </c>
      <c r="E423" s="178">
        <f t="shared" si="42"/>
        <v>0</v>
      </c>
      <c r="F423" s="60">
        <f t="shared" si="45"/>
        <v>0</v>
      </c>
      <c r="G423" s="60">
        <f>IF(AND(C423&lt;&gt;"",SUM(G$27:G422)&lt;E$19),$E$19/$E$23,0)</f>
        <v>0</v>
      </c>
      <c r="H423" s="60">
        <f t="shared" si="46"/>
        <v>0</v>
      </c>
      <c r="I423" s="60">
        <f t="shared" si="48"/>
        <v>0</v>
      </c>
      <c r="J423" s="92" t="str">
        <f t="shared" si="47"/>
        <v>2055–2056</v>
      </c>
      <c r="L423" s="103"/>
      <c r="N423" s="101"/>
      <c r="Q423" s="61"/>
    </row>
    <row r="424" spans="1:17" ht="20.25" customHeight="1" x14ac:dyDescent="0.2">
      <c r="A424" s="176">
        <v>56827</v>
      </c>
      <c r="B424" s="177">
        <f t="shared" si="43"/>
        <v>0</v>
      </c>
      <c r="C424" s="158"/>
      <c r="D424" s="60">
        <f t="shared" si="44"/>
        <v>0</v>
      </c>
      <c r="E424" s="178">
        <f t="shared" si="42"/>
        <v>0</v>
      </c>
      <c r="F424" s="60">
        <f t="shared" si="45"/>
        <v>0</v>
      </c>
      <c r="G424" s="60">
        <f>IF(AND(C424&lt;&gt;"",SUM(G$27:G423)&lt;E$19),$E$19/$E$23,0)</f>
        <v>0</v>
      </c>
      <c r="H424" s="60">
        <f t="shared" si="46"/>
        <v>0</v>
      </c>
      <c r="I424" s="60">
        <f t="shared" si="48"/>
        <v>0</v>
      </c>
      <c r="J424" s="92" t="str">
        <f t="shared" si="47"/>
        <v>2055–2056</v>
      </c>
      <c r="L424" s="103"/>
      <c r="N424" s="101"/>
      <c r="Q424" s="61"/>
    </row>
    <row r="425" spans="1:17" ht="20.25" customHeight="1" x14ac:dyDescent="0.2">
      <c r="A425" s="176">
        <v>56858</v>
      </c>
      <c r="B425" s="177">
        <f t="shared" si="43"/>
        <v>0</v>
      </c>
      <c r="C425" s="158"/>
      <c r="D425" s="60">
        <f t="shared" si="44"/>
        <v>0</v>
      </c>
      <c r="E425" s="178">
        <f t="shared" si="42"/>
        <v>0</v>
      </c>
      <c r="F425" s="60">
        <f t="shared" si="45"/>
        <v>0</v>
      </c>
      <c r="G425" s="60">
        <f>IF(AND(C425&lt;&gt;"",SUM(G$27:G424)&lt;E$19),$E$19/$E$23,0)</f>
        <v>0</v>
      </c>
      <c r="H425" s="60">
        <f t="shared" si="46"/>
        <v>0</v>
      </c>
      <c r="I425" s="60">
        <f t="shared" si="48"/>
        <v>0</v>
      </c>
      <c r="J425" s="92" t="str">
        <f t="shared" si="47"/>
        <v>2055–2056</v>
      </c>
      <c r="L425" s="103"/>
      <c r="N425" s="101"/>
      <c r="Q425" s="61"/>
    </row>
    <row r="426" spans="1:17" ht="20.25" customHeight="1" x14ac:dyDescent="0.2">
      <c r="A426" s="176">
        <v>56888</v>
      </c>
      <c r="B426" s="177">
        <f t="shared" si="43"/>
        <v>0</v>
      </c>
      <c r="C426" s="158"/>
      <c r="D426" s="60">
        <f t="shared" si="44"/>
        <v>0</v>
      </c>
      <c r="E426" s="178">
        <f t="shared" si="42"/>
        <v>0</v>
      </c>
      <c r="F426" s="60">
        <f t="shared" si="45"/>
        <v>0</v>
      </c>
      <c r="G426" s="60">
        <f>IF(AND(C426&lt;&gt;"",SUM(G$27:G425)&lt;E$19),$E$19/$E$23,0)</f>
        <v>0</v>
      </c>
      <c r="H426" s="60">
        <f t="shared" si="46"/>
        <v>0</v>
      </c>
      <c r="I426" s="60">
        <f t="shared" si="48"/>
        <v>0</v>
      </c>
      <c r="J426" s="92" t="str">
        <f t="shared" si="47"/>
        <v>2055–2056</v>
      </c>
      <c r="L426" s="103"/>
      <c r="N426" s="101"/>
      <c r="Q426" s="61"/>
    </row>
    <row r="427" spans="1:17" ht="20.25" customHeight="1" x14ac:dyDescent="0.2">
      <c r="A427" s="176">
        <v>56919</v>
      </c>
      <c r="B427" s="177">
        <f t="shared" si="43"/>
        <v>0</v>
      </c>
      <c r="C427" s="158"/>
      <c r="D427" s="60">
        <f t="shared" si="44"/>
        <v>0</v>
      </c>
      <c r="E427" s="178">
        <f t="shared" si="42"/>
        <v>0</v>
      </c>
      <c r="F427" s="60">
        <f t="shared" si="45"/>
        <v>0</v>
      </c>
      <c r="G427" s="60">
        <f>IF(AND(C427&lt;&gt;"",SUM(G$27:G426)&lt;E$19),$E$19/$E$23,0)</f>
        <v>0</v>
      </c>
      <c r="H427" s="60">
        <f t="shared" si="46"/>
        <v>0</v>
      </c>
      <c r="I427" s="60">
        <f t="shared" si="48"/>
        <v>0</v>
      </c>
      <c r="J427" s="92" t="str">
        <f t="shared" si="47"/>
        <v>2055–2056</v>
      </c>
      <c r="L427" s="103"/>
      <c r="N427" s="101"/>
      <c r="Q427" s="61"/>
    </row>
    <row r="428" spans="1:17" ht="20.25" customHeight="1" x14ac:dyDescent="0.2">
      <c r="A428" s="176">
        <v>56949</v>
      </c>
      <c r="B428" s="177">
        <f t="shared" si="43"/>
        <v>0</v>
      </c>
      <c r="C428" s="158"/>
      <c r="D428" s="60">
        <f t="shared" si="44"/>
        <v>0</v>
      </c>
      <c r="E428" s="178">
        <f t="shared" si="42"/>
        <v>0</v>
      </c>
      <c r="F428" s="60">
        <f t="shared" si="45"/>
        <v>0</v>
      </c>
      <c r="G428" s="60">
        <f>IF(AND(C428&lt;&gt;"",SUM(G$27:G427)&lt;E$19),$E$19/$E$23,0)</f>
        <v>0</v>
      </c>
      <c r="H428" s="60">
        <f t="shared" si="46"/>
        <v>0</v>
      </c>
      <c r="I428" s="60">
        <f t="shared" si="48"/>
        <v>0</v>
      </c>
      <c r="J428" s="92" t="str">
        <f t="shared" si="47"/>
        <v>2055–2056</v>
      </c>
      <c r="L428" s="103"/>
      <c r="N428" s="101"/>
      <c r="Q428" s="61"/>
    </row>
    <row r="429" spans="1:17" ht="20.25" customHeight="1" x14ac:dyDescent="0.2">
      <c r="A429" s="176">
        <v>56980</v>
      </c>
      <c r="B429" s="177">
        <f t="shared" si="43"/>
        <v>0</v>
      </c>
      <c r="C429" s="158"/>
      <c r="D429" s="60">
        <f t="shared" si="44"/>
        <v>0</v>
      </c>
      <c r="E429" s="178">
        <f t="shared" si="42"/>
        <v>0</v>
      </c>
      <c r="F429" s="60">
        <f t="shared" si="45"/>
        <v>0</v>
      </c>
      <c r="G429" s="60">
        <f>IF(AND(C429&lt;&gt;"",SUM(G$27:G428)&lt;E$19),$E$19/$E$23,0)</f>
        <v>0</v>
      </c>
      <c r="H429" s="60">
        <f t="shared" si="46"/>
        <v>0</v>
      </c>
      <c r="I429" s="60">
        <f t="shared" si="48"/>
        <v>0</v>
      </c>
      <c r="J429" s="92" t="str">
        <f t="shared" si="47"/>
        <v>2055–2056</v>
      </c>
      <c r="L429" s="103"/>
      <c r="N429" s="101"/>
      <c r="Q429" s="61"/>
    </row>
    <row r="430" spans="1:17" ht="20.25" customHeight="1" x14ac:dyDescent="0.2">
      <c r="A430" s="176">
        <v>57011</v>
      </c>
      <c r="B430" s="177">
        <f t="shared" si="43"/>
        <v>0</v>
      </c>
      <c r="C430" s="158"/>
      <c r="D430" s="60">
        <f t="shared" si="44"/>
        <v>0</v>
      </c>
      <c r="E430" s="178">
        <f t="shared" si="42"/>
        <v>0</v>
      </c>
      <c r="F430" s="60">
        <f t="shared" si="45"/>
        <v>0</v>
      </c>
      <c r="G430" s="60">
        <f>IF(AND(C430&lt;&gt;"",SUM(G$27:G429)&lt;E$19),$E$19/$E$23,0)</f>
        <v>0</v>
      </c>
      <c r="H430" s="60">
        <f t="shared" si="46"/>
        <v>0</v>
      </c>
      <c r="I430" s="60">
        <f t="shared" si="48"/>
        <v>0</v>
      </c>
      <c r="J430" s="92" t="str">
        <f t="shared" si="47"/>
        <v>2055–2056</v>
      </c>
      <c r="L430" s="103"/>
      <c r="N430" s="101"/>
      <c r="Q430" s="61"/>
    </row>
    <row r="431" spans="1:17" ht="20.25" customHeight="1" x14ac:dyDescent="0.2">
      <c r="A431" s="176">
        <v>57040</v>
      </c>
      <c r="B431" s="177">
        <f t="shared" si="43"/>
        <v>0</v>
      </c>
      <c r="C431" s="158"/>
      <c r="D431" s="60">
        <f t="shared" si="44"/>
        <v>0</v>
      </c>
      <c r="E431" s="178">
        <f t="shared" si="42"/>
        <v>0</v>
      </c>
      <c r="F431" s="60">
        <f t="shared" si="45"/>
        <v>0</v>
      </c>
      <c r="G431" s="60">
        <f>IF(AND(C431&lt;&gt;"",SUM(G$27:G430)&lt;E$19),$E$19/$E$23,0)</f>
        <v>0</v>
      </c>
      <c r="H431" s="60">
        <f t="shared" si="46"/>
        <v>0</v>
      </c>
      <c r="I431" s="60">
        <f t="shared" si="48"/>
        <v>0</v>
      </c>
      <c r="J431" s="92" t="str">
        <f t="shared" si="47"/>
        <v>2055–2056</v>
      </c>
      <c r="L431" s="103"/>
      <c r="N431" s="101"/>
      <c r="Q431" s="61"/>
    </row>
    <row r="432" spans="1:17" ht="20.25" customHeight="1" x14ac:dyDescent="0.2">
      <c r="A432" s="176">
        <v>57071</v>
      </c>
      <c r="B432" s="177">
        <f t="shared" si="43"/>
        <v>0</v>
      </c>
      <c r="C432" s="158"/>
      <c r="D432" s="60">
        <f t="shared" si="44"/>
        <v>0</v>
      </c>
      <c r="E432" s="178">
        <f t="shared" si="42"/>
        <v>0</v>
      </c>
      <c r="F432" s="60">
        <f t="shared" si="45"/>
        <v>0</v>
      </c>
      <c r="G432" s="60">
        <f>IF(AND(C432&lt;&gt;"",SUM(G$27:G431)&lt;E$19),$E$19/$E$23,0)</f>
        <v>0</v>
      </c>
      <c r="H432" s="60">
        <f t="shared" si="46"/>
        <v>0</v>
      </c>
      <c r="I432" s="60">
        <f t="shared" si="48"/>
        <v>0</v>
      </c>
      <c r="J432" s="92" t="str">
        <f t="shared" si="47"/>
        <v>2055–2056</v>
      </c>
      <c r="L432" s="103"/>
      <c r="N432" s="101"/>
      <c r="Q432" s="61"/>
    </row>
    <row r="433" spans="1:17" ht="20.25" customHeight="1" x14ac:dyDescent="0.2">
      <c r="A433" s="176">
        <v>57101</v>
      </c>
      <c r="B433" s="177">
        <f t="shared" si="43"/>
        <v>0</v>
      </c>
      <c r="C433" s="158"/>
      <c r="D433" s="60">
        <f t="shared" si="44"/>
        <v>0</v>
      </c>
      <c r="E433" s="178">
        <f t="shared" si="42"/>
        <v>0</v>
      </c>
      <c r="F433" s="60">
        <f t="shared" si="45"/>
        <v>0</v>
      </c>
      <c r="G433" s="60">
        <f>IF(AND(C433&lt;&gt;"",SUM(G$27:G432)&lt;E$19),$E$19/$E$23,0)</f>
        <v>0</v>
      </c>
      <c r="H433" s="60">
        <f t="shared" si="46"/>
        <v>0</v>
      </c>
      <c r="I433" s="60">
        <f t="shared" si="48"/>
        <v>0</v>
      </c>
      <c r="J433" s="92" t="str">
        <f t="shared" si="47"/>
        <v>2055–2056</v>
      </c>
      <c r="L433" s="103"/>
      <c r="N433" s="101"/>
      <c r="Q433" s="61"/>
    </row>
    <row r="434" spans="1:17" ht="20.25" customHeight="1" x14ac:dyDescent="0.2">
      <c r="A434" s="176">
        <v>57132</v>
      </c>
      <c r="B434" s="177">
        <f t="shared" si="43"/>
        <v>0</v>
      </c>
      <c r="C434" s="158"/>
      <c r="D434" s="60">
        <f t="shared" si="44"/>
        <v>0</v>
      </c>
      <c r="E434" s="178">
        <f t="shared" si="42"/>
        <v>0</v>
      </c>
      <c r="F434" s="60">
        <f t="shared" si="45"/>
        <v>0</v>
      </c>
      <c r="G434" s="60">
        <f>IF(AND(C434&lt;&gt;"",SUM(G$27:G433)&lt;E$19),$E$19/$E$23,0)</f>
        <v>0</v>
      </c>
      <c r="H434" s="60">
        <f t="shared" si="46"/>
        <v>0</v>
      </c>
      <c r="I434" s="60">
        <f t="shared" si="48"/>
        <v>0</v>
      </c>
      <c r="J434" s="92" t="str">
        <f t="shared" si="47"/>
        <v>2055–2056</v>
      </c>
      <c r="L434" s="103"/>
      <c r="N434" s="101"/>
      <c r="Q434" s="61"/>
    </row>
    <row r="435" spans="1:17" ht="20.25" customHeight="1" x14ac:dyDescent="0.2">
      <c r="A435" s="176">
        <v>57162</v>
      </c>
      <c r="B435" s="177">
        <f t="shared" si="43"/>
        <v>0</v>
      </c>
      <c r="C435" s="158"/>
      <c r="D435" s="60">
        <f t="shared" si="44"/>
        <v>0</v>
      </c>
      <c r="E435" s="178">
        <f t="shared" si="42"/>
        <v>0</v>
      </c>
      <c r="F435" s="60">
        <f t="shared" si="45"/>
        <v>0</v>
      </c>
      <c r="G435" s="60">
        <f>IF(AND(C435&lt;&gt;"",SUM(G$27:G434)&lt;E$19),$E$19/$E$23,0)</f>
        <v>0</v>
      </c>
      <c r="H435" s="60">
        <f t="shared" si="46"/>
        <v>0</v>
      </c>
      <c r="I435" s="60">
        <f t="shared" si="48"/>
        <v>0</v>
      </c>
      <c r="J435" s="92" t="str">
        <f t="shared" si="47"/>
        <v>2056–2057</v>
      </c>
      <c r="L435" s="103"/>
      <c r="N435" s="101"/>
      <c r="Q435" s="61"/>
    </row>
    <row r="436" spans="1:17" ht="20.25" customHeight="1" x14ac:dyDescent="0.2">
      <c r="A436" s="176">
        <v>57193</v>
      </c>
      <c r="B436" s="177">
        <f t="shared" si="43"/>
        <v>0</v>
      </c>
      <c r="C436" s="158"/>
      <c r="D436" s="60">
        <f t="shared" si="44"/>
        <v>0</v>
      </c>
      <c r="E436" s="178">
        <f t="shared" si="42"/>
        <v>0</v>
      </c>
      <c r="F436" s="60">
        <f t="shared" si="45"/>
        <v>0</v>
      </c>
      <c r="G436" s="60">
        <f>IF(AND(C436&lt;&gt;"",SUM(G$27:G435)&lt;E$19),$E$19/$E$23,0)</f>
        <v>0</v>
      </c>
      <c r="H436" s="60">
        <f t="shared" si="46"/>
        <v>0</v>
      </c>
      <c r="I436" s="60">
        <f t="shared" si="48"/>
        <v>0</v>
      </c>
      <c r="J436" s="92" t="str">
        <f t="shared" si="47"/>
        <v>2056–2057</v>
      </c>
      <c r="L436" s="103"/>
      <c r="N436" s="101"/>
      <c r="Q436" s="61"/>
    </row>
    <row r="437" spans="1:17" ht="20.25" customHeight="1" x14ac:dyDescent="0.2">
      <c r="A437" s="176">
        <v>57224</v>
      </c>
      <c r="B437" s="177">
        <f t="shared" si="43"/>
        <v>0</v>
      </c>
      <c r="C437" s="158"/>
      <c r="D437" s="60">
        <f t="shared" si="44"/>
        <v>0</v>
      </c>
      <c r="E437" s="178">
        <f t="shared" si="42"/>
        <v>0</v>
      </c>
      <c r="F437" s="60">
        <f t="shared" si="45"/>
        <v>0</v>
      </c>
      <c r="G437" s="60">
        <f>IF(AND(C437&lt;&gt;"",SUM(G$27:G436)&lt;E$19),$E$19/$E$23,0)</f>
        <v>0</v>
      </c>
      <c r="H437" s="60">
        <f t="shared" si="46"/>
        <v>0</v>
      </c>
      <c r="I437" s="60">
        <f t="shared" si="48"/>
        <v>0</v>
      </c>
      <c r="J437" s="92" t="str">
        <f t="shared" si="47"/>
        <v>2056–2057</v>
      </c>
      <c r="L437" s="103"/>
      <c r="N437" s="101"/>
      <c r="Q437" s="61"/>
    </row>
    <row r="438" spans="1:17" ht="20.25" customHeight="1" x14ac:dyDescent="0.2">
      <c r="A438" s="176">
        <v>57254</v>
      </c>
      <c r="B438" s="177">
        <f t="shared" si="43"/>
        <v>0</v>
      </c>
      <c r="C438" s="158"/>
      <c r="D438" s="60">
        <f t="shared" si="44"/>
        <v>0</v>
      </c>
      <c r="E438" s="178">
        <f t="shared" si="42"/>
        <v>0</v>
      </c>
      <c r="F438" s="60">
        <f t="shared" si="45"/>
        <v>0</v>
      </c>
      <c r="G438" s="60">
        <f>IF(AND(C438&lt;&gt;"",SUM(G$27:G437)&lt;E$19),$E$19/$E$23,0)</f>
        <v>0</v>
      </c>
      <c r="H438" s="60">
        <f t="shared" si="46"/>
        <v>0</v>
      </c>
      <c r="I438" s="60">
        <f t="shared" si="48"/>
        <v>0</v>
      </c>
      <c r="J438" s="92" t="str">
        <f t="shared" si="47"/>
        <v>2056–2057</v>
      </c>
      <c r="L438" s="103"/>
      <c r="N438" s="101"/>
      <c r="Q438" s="61"/>
    </row>
    <row r="439" spans="1:17" ht="20.25" customHeight="1" x14ac:dyDescent="0.2">
      <c r="A439" s="176">
        <v>57285</v>
      </c>
      <c r="B439" s="177">
        <f t="shared" si="43"/>
        <v>0</v>
      </c>
      <c r="C439" s="158"/>
      <c r="D439" s="60">
        <f t="shared" si="44"/>
        <v>0</v>
      </c>
      <c r="E439" s="178">
        <f t="shared" si="42"/>
        <v>0</v>
      </c>
      <c r="F439" s="60">
        <f t="shared" si="45"/>
        <v>0</v>
      </c>
      <c r="G439" s="60">
        <f>IF(AND(C439&lt;&gt;"",SUM(G$27:G438)&lt;E$19),$E$19/$E$23,0)</f>
        <v>0</v>
      </c>
      <c r="H439" s="60">
        <f t="shared" si="46"/>
        <v>0</v>
      </c>
      <c r="I439" s="60">
        <f t="shared" si="48"/>
        <v>0</v>
      </c>
      <c r="J439" s="92" t="str">
        <f t="shared" si="47"/>
        <v>2056–2057</v>
      </c>
      <c r="L439" s="103"/>
      <c r="N439" s="101"/>
      <c r="Q439" s="61"/>
    </row>
    <row r="440" spans="1:17" ht="20.25" customHeight="1" x14ac:dyDescent="0.2">
      <c r="A440" s="176">
        <v>57315</v>
      </c>
      <c r="B440" s="177">
        <f t="shared" si="43"/>
        <v>0</v>
      </c>
      <c r="C440" s="158"/>
      <c r="D440" s="60">
        <f t="shared" si="44"/>
        <v>0</v>
      </c>
      <c r="E440" s="178">
        <f t="shared" si="42"/>
        <v>0</v>
      </c>
      <c r="F440" s="60">
        <f t="shared" si="45"/>
        <v>0</v>
      </c>
      <c r="G440" s="60">
        <f>IF(AND(C440&lt;&gt;"",SUM(G$27:G439)&lt;E$19),$E$19/$E$23,0)</f>
        <v>0</v>
      </c>
      <c r="H440" s="60">
        <f t="shared" si="46"/>
        <v>0</v>
      </c>
      <c r="I440" s="60">
        <f t="shared" si="48"/>
        <v>0</v>
      </c>
      <c r="J440" s="92" t="str">
        <f t="shared" si="47"/>
        <v>2056–2057</v>
      </c>
      <c r="L440" s="103"/>
      <c r="N440" s="101"/>
      <c r="Q440" s="61"/>
    </row>
    <row r="441" spans="1:17" ht="20.25" customHeight="1" x14ac:dyDescent="0.2">
      <c r="A441" s="176">
        <v>57346</v>
      </c>
      <c r="B441" s="177">
        <f t="shared" si="43"/>
        <v>0</v>
      </c>
      <c r="C441" s="158"/>
      <c r="D441" s="60">
        <f t="shared" si="44"/>
        <v>0</v>
      </c>
      <c r="E441" s="178">
        <f t="shared" si="42"/>
        <v>0</v>
      </c>
      <c r="F441" s="60">
        <f t="shared" si="45"/>
        <v>0</v>
      </c>
      <c r="G441" s="60">
        <f>IF(AND(C441&lt;&gt;"",SUM(G$27:G440)&lt;E$19),$E$19/$E$23,0)</f>
        <v>0</v>
      </c>
      <c r="H441" s="60">
        <f t="shared" si="46"/>
        <v>0</v>
      </c>
      <c r="I441" s="60">
        <f t="shared" si="48"/>
        <v>0</v>
      </c>
      <c r="J441" s="92" t="str">
        <f t="shared" si="47"/>
        <v>2056–2057</v>
      </c>
      <c r="L441" s="103"/>
      <c r="N441" s="101"/>
      <c r="Q441" s="61"/>
    </row>
    <row r="442" spans="1:17" ht="20.25" customHeight="1" x14ac:dyDescent="0.2">
      <c r="A442" s="176">
        <v>57377</v>
      </c>
      <c r="B442" s="177">
        <f t="shared" si="43"/>
        <v>0</v>
      </c>
      <c r="C442" s="158"/>
      <c r="D442" s="60">
        <f t="shared" si="44"/>
        <v>0</v>
      </c>
      <c r="E442" s="178">
        <f t="shared" si="42"/>
        <v>0</v>
      </c>
      <c r="F442" s="60">
        <f t="shared" si="45"/>
        <v>0</v>
      </c>
      <c r="G442" s="60">
        <f>IF(AND(C442&lt;&gt;"",SUM(G$27:G441)&lt;E$19),$E$19/$E$23,0)</f>
        <v>0</v>
      </c>
      <c r="H442" s="60">
        <f t="shared" si="46"/>
        <v>0</v>
      </c>
      <c r="I442" s="60">
        <f t="shared" si="48"/>
        <v>0</v>
      </c>
      <c r="J442" s="92" t="str">
        <f t="shared" si="47"/>
        <v>2056–2057</v>
      </c>
      <c r="L442" s="103"/>
      <c r="N442" s="101"/>
      <c r="Q442" s="61"/>
    </row>
    <row r="443" spans="1:17" ht="20.25" customHeight="1" x14ac:dyDescent="0.2">
      <c r="A443" s="176">
        <v>57405</v>
      </c>
      <c r="B443" s="177">
        <f t="shared" si="43"/>
        <v>0</v>
      </c>
      <c r="C443" s="158"/>
      <c r="D443" s="60">
        <f t="shared" si="44"/>
        <v>0</v>
      </c>
      <c r="E443" s="178">
        <f t="shared" si="42"/>
        <v>0</v>
      </c>
      <c r="F443" s="60">
        <f t="shared" si="45"/>
        <v>0</v>
      </c>
      <c r="G443" s="60">
        <f>IF(AND(C443&lt;&gt;"",SUM(G$27:G442)&lt;E$19),$E$19/$E$23,0)</f>
        <v>0</v>
      </c>
      <c r="H443" s="60">
        <f t="shared" si="46"/>
        <v>0</v>
      </c>
      <c r="I443" s="60">
        <f t="shared" si="48"/>
        <v>0</v>
      </c>
      <c r="J443" s="92" t="str">
        <f t="shared" si="47"/>
        <v>2056–2057</v>
      </c>
      <c r="L443" s="103"/>
      <c r="N443" s="101"/>
      <c r="Q443" s="61"/>
    </row>
    <row r="444" spans="1:17" ht="20.25" customHeight="1" x14ac:dyDescent="0.2">
      <c r="A444" s="176">
        <v>57436</v>
      </c>
      <c r="B444" s="177">
        <f t="shared" si="43"/>
        <v>0</v>
      </c>
      <c r="C444" s="158"/>
      <c r="D444" s="60">
        <f t="shared" si="44"/>
        <v>0</v>
      </c>
      <c r="E444" s="178">
        <f t="shared" si="42"/>
        <v>0</v>
      </c>
      <c r="F444" s="60">
        <f t="shared" si="45"/>
        <v>0</v>
      </c>
      <c r="G444" s="60">
        <f>IF(AND(C444&lt;&gt;"",SUM(G$27:G443)&lt;E$19),$E$19/$E$23,0)</f>
        <v>0</v>
      </c>
      <c r="H444" s="60">
        <f t="shared" si="46"/>
        <v>0</v>
      </c>
      <c r="I444" s="60">
        <f t="shared" si="48"/>
        <v>0</v>
      </c>
      <c r="J444" s="92" t="str">
        <f t="shared" si="47"/>
        <v>2056–2057</v>
      </c>
      <c r="L444" s="103"/>
      <c r="N444" s="101"/>
      <c r="Q444" s="61"/>
    </row>
    <row r="445" spans="1:17" ht="20.25" customHeight="1" x14ac:dyDescent="0.2">
      <c r="A445" s="176">
        <v>57466</v>
      </c>
      <c r="B445" s="177">
        <f t="shared" si="43"/>
        <v>0</v>
      </c>
      <c r="C445" s="158"/>
      <c r="D445" s="60">
        <f t="shared" si="44"/>
        <v>0</v>
      </c>
      <c r="E445" s="178">
        <f t="shared" si="42"/>
        <v>0</v>
      </c>
      <c r="F445" s="60">
        <f t="shared" si="45"/>
        <v>0</v>
      </c>
      <c r="G445" s="60">
        <f>IF(AND(C445&lt;&gt;"",SUM(G$27:G444)&lt;E$19),$E$19/$E$23,0)</f>
        <v>0</v>
      </c>
      <c r="H445" s="60">
        <f t="shared" si="46"/>
        <v>0</v>
      </c>
      <c r="I445" s="60">
        <f t="shared" si="48"/>
        <v>0</v>
      </c>
      <c r="J445" s="92" t="str">
        <f t="shared" si="47"/>
        <v>2056–2057</v>
      </c>
      <c r="L445" s="103"/>
      <c r="N445" s="101"/>
      <c r="Q445" s="61"/>
    </row>
    <row r="446" spans="1:17" ht="20.25" customHeight="1" x14ac:dyDescent="0.2">
      <c r="A446" s="176">
        <v>57497</v>
      </c>
      <c r="B446" s="177">
        <f t="shared" si="43"/>
        <v>0</v>
      </c>
      <c r="C446" s="158"/>
      <c r="D446" s="60">
        <f t="shared" si="44"/>
        <v>0</v>
      </c>
      <c r="E446" s="178">
        <f t="shared" si="42"/>
        <v>0</v>
      </c>
      <c r="F446" s="60">
        <f t="shared" si="45"/>
        <v>0</v>
      </c>
      <c r="G446" s="60">
        <f>IF(AND(C446&lt;&gt;"",SUM(G$27:G445)&lt;E$19),$E$19/$E$23,0)</f>
        <v>0</v>
      </c>
      <c r="H446" s="60">
        <f t="shared" si="46"/>
        <v>0</v>
      </c>
      <c r="I446" s="60">
        <f t="shared" si="48"/>
        <v>0</v>
      </c>
      <c r="J446" s="92" t="str">
        <f t="shared" si="47"/>
        <v>2056–2057</v>
      </c>
      <c r="L446" s="103"/>
      <c r="N446" s="101"/>
      <c r="Q446" s="61"/>
    </row>
    <row r="447" spans="1:17" ht="20.25" customHeight="1" x14ac:dyDescent="0.2">
      <c r="A447" s="176">
        <v>57527</v>
      </c>
      <c r="B447" s="177">
        <f t="shared" si="43"/>
        <v>0</v>
      </c>
      <c r="C447" s="158"/>
      <c r="D447" s="60">
        <f t="shared" si="44"/>
        <v>0</v>
      </c>
      <c r="E447" s="178">
        <f t="shared" si="42"/>
        <v>0</v>
      </c>
      <c r="F447" s="60">
        <f t="shared" si="45"/>
        <v>0</v>
      </c>
      <c r="G447" s="60">
        <f>IF(AND(C447&lt;&gt;"",SUM(G$27:G446)&lt;E$19),$E$19/$E$23,0)</f>
        <v>0</v>
      </c>
      <c r="H447" s="60">
        <f t="shared" si="46"/>
        <v>0</v>
      </c>
      <c r="I447" s="60">
        <f t="shared" si="48"/>
        <v>0</v>
      </c>
      <c r="J447" s="92" t="str">
        <f t="shared" si="47"/>
        <v>2057–2058</v>
      </c>
      <c r="L447" s="103"/>
      <c r="N447" s="101"/>
      <c r="Q447" s="61"/>
    </row>
    <row r="448" spans="1:17" ht="20.25" customHeight="1" x14ac:dyDescent="0.2">
      <c r="A448" s="176">
        <v>57558</v>
      </c>
      <c r="B448" s="177">
        <f t="shared" si="43"/>
        <v>0</v>
      </c>
      <c r="C448" s="158"/>
      <c r="D448" s="60">
        <f t="shared" si="44"/>
        <v>0</v>
      </c>
      <c r="E448" s="178">
        <f t="shared" si="42"/>
        <v>0</v>
      </c>
      <c r="F448" s="60">
        <f t="shared" si="45"/>
        <v>0</v>
      </c>
      <c r="G448" s="60">
        <f>IF(AND(C448&lt;&gt;"",SUM(G$27:G447)&lt;E$19),$E$19/$E$23,0)</f>
        <v>0</v>
      </c>
      <c r="H448" s="60">
        <f t="shared" si="46"/>
        <v>0</v>
      </c>
      <c r="I448" s="60">
        <f t="shared" si="48"/>
        <v>0</v>
      </c>
      <c r="J448" s="92" t="str">
        <f t="shared" si="47"/>
        <v>2057–2058</v>
      </c>
      <c r="L448" s="103"/>
      <c r="N448" s="101"/>
      <c r="Q448" s="61"/>
    </row>
    <row r="449" spans="1:17" ht="20.25" customHeight="1" x14ac:dyDescent="0.2">
      <c r="A449" s="176">
        <v>57589</v>
      </c>
      <c r="B449" s="177">
        <f t="shared" si="43"/>
        <v>0</v>
      </c>
      <c r="C449" s="158"/>
      <c r="D449" s="60">
        <f t="shared" si="44"/>
        <v>0</v>
      </c>
      <c r="E449" s="178">
        <f t="shared" si="42"/>
        <v>0</v>
      </c>
      <c r="F449" s="60">
        <f t="shared" si="45"/>
        <v>0</v>
      </c>
      <c r="G449" s="60">
        <f>IF(AND(C449&lt;&gt;"",SUM(G$27:G448)&lt;E$19),$E$19/$E$23,0)</f>
        <v>0</v>
      </c>
      <c r="H449" s="60">
        <f t="shared" si="46"/>
        <v>0</v>
      </c>
      <c r="I449" s="60">
        <f t="shared" si="48"/>
        <v>0</v>
      </c>
      <c r="J449" s="92" t="str">
        <f t="shared" si="47"/>
        <v>2057–2058</v>
      </c>
      <c r="L449" s="103"/>
      <c r="N449" s="101"/>
      <c r="Q449" s="61"/>
    </row>
    <row r="450" spans="1:17" ht="20.25" customHeight="1" x14ac:dyDescent="0.2">
      <c r="A450" s="176">
        <v>57619</v>
      </c>
      <c r="B450" s="177">
        <f t="shared" si="43"/>
        <v>0</v>
      </c>
      <c r="C450" s="158"/>
      <c r="D450" s="60">
        <f t="shared" si="44"/>
        <v>0</v>
      </c>
      <c r="E450" s="178">
        <f t="shared" si="42"/>
        <v>0</v>
      </c>
      <c r="F450" s="60">
        <f t="shared" si="45"/>
        <v>0</v>
      </c>
      <c r="G450" s="60">
        <f>IF(AND(C450&lt;&gt;"",SUM(G$27:G449)&lt;E$19),$E$19/$E$23,0)</f>
        <v>0</v>
      </c>
      <c r="H450" s="60">
        <f t="shared" si="46"/>
        <v>0</v>
      </c>
      <c r="I450" s="60">
        <f t="shared" si="48"/>
        <v>0</v>
      </c>
      <c r="J450" s="92" t="str">
        <f t="shared" si="47"/>
        <v>2057–2058</v>
      </c>
      <c r="L450" s="103"/>
      <c r="N450" s="101"/>
      <c r="Q450" s="61"/>
    </row>
    <row r="451" spans="1:17" ht="20.25" customHeight="1" x14ac:dyDescent="0.2">
      <c r="A451" s="176">
        <v>57650</v>
      </c>
      <c r="B451" s="177">
        <f t="shared" si="43"/>
        <v>0</v>
      </c>
      <c r="C451" s="158"/>
      <c r="D451" s="60">
        <f t="shared" si="44"/>
        <v>0</v>
      </c>
      <c r="E451" s="178">
        <f t="shared" si="42"/>
        <v>0</v>
      </c>
      <c r="F451" s="60">
        <f t="shared" si="45"/>
        <v>0</v>
      </c>
      <c r="G451" s="60">
        <f>IF(AND(C451&lt;&gt;"",SUM(G$27:G450)&lt;E$19),$E$19/$E$23,0)</f>
        <v>0</v>
      </c>
      <c r="H451" s="60">
        <f t="shared" si="46"/>
        <v>0</v>
      </c>
      <c r="I451" s="60">
        <f t="shared" si="48"/>
        <v>0</v>
      </c>
      <c r="J451" s="92" t="str">
        <f t="shared" si="47"/>
        <v>2057–2058</v>
      </c>
      <c r="L451" s="103"/>
      <c r="N451" s="101"/>
      <c r="Q451" s="61"/>
    </row>
    <row r="452" spans="1:17" ht="20.25" customHeight="1" x14ac:dyDescent="0.2">
      <c r="A452" s="176">
        <v>57680</v>
      </c>
      <c r="B452" s="177">
        <f t="shared" si="43"/>
        <v>0</v>
      </c>
      <c r="C452" s="158"/>
      <c r="D452" s="60">
        <f t="shared" si="44"/>
        <v>0</v>
      </c>
      <c r="E452" s="178">
        <f t="shared" si="42"/>
        <v>0</v>
      </c>
      <c r="F452" s="60">
        <f t="shared" si="45"/>
        <v>0</v>
      </c>
      <c r="G452" s="60">
        <f>IF(AND(C452&lt;&gt;"",SUM(G$27:G451)&lt;E$19),$E$19/$E$23,0)</f>
        <v>0</v>
      </c>
      <c r="H452" s="60">
        <f t="shared" si="46"/>
        <v>0</v>
      </c>
      <c r="I452" s="60">
        <f t="shared" si="48"/>
        <v>0</v>
      </c>
      <c r="J452" s="92" t="str">
        <f t="shared" si="47"/>
        <v>2057–2058</v>
      </c>
      <c r="L452" s="103"/>
      <c r="N452" s="101"/>
      <c r="Q452" s="61"/>
    </row>
    <row r="453" spans="1:17" ht="20.25" customHeight="1" x14ac:dyDescent="0.2">
      <c r="A453" s="176">
        <v>57711</v>
      </c>
      <c r="B453" s="177">
        <f t="shared" si="43"/>
        <v>0</v>
      </c>
      <c r="C453" s="158"/>
      <c r="D453" s="60">
        <f t="shared" si="44"/>
        <v>0</v>
      </c>
      <c r="E453" s="178">
        <f t="shared" si="42"/>
        <v>0</v>
      </c>
      <c r="F453" s="60">
        <f t="shared" si="45"/>
        <v>0</v>
      </c>
      <c r="G453" s="60">
        <f>IF(AND(C453&lt;&gt;"",SUM(G$27:G452)&lt;E$19),$E$19/$E$23,0)</f>
        <v>0</v>
      </c>
      <c r="H453" s="60">
        <f t="shared" si="46"/>
        <v>0</v>
      </c>
      <c r="I453" s="60">
        <f t="shared" si="48"/>
        <v>0</v>
      </c>
      <c r="J453" s="92" t="str">
        <f t="shared" si="47"/>
        <v>2057–2058</v>
      </c>
      <c r="L453" s="103"/>
      <c r="N453" s="101"/>
      <c r="Q453" s="61"/>
    </row>
    <row r="454" spans="1:17" ht="20.25" customHeight="1" x14ac:dyDescent="0.2">
      <c r="A454" s="176">
        <v>57742</v>
      </c>
      <c r="B454" s="177">
        <f t="shared" si="43"/>
        <v>0</v>
      </c>
      <c r="C454" s="158"/>
      <c r="D454" s="60">
        <f t="shared" si="44"/>
        <v>0</v>
      </c>
      <c r="E454" s="178">
        <f t="shared" si="42"/>
        <v>0</v>
      </c>
      <c r="F454" s="60">
        <f t="shared" si="45"/>
        <v>0</v>
      </c>
      <c r="G454" s="60">
        <f>IF(AND(C454&lt;&gt;"",SUM(G$27:G453)&lt;E$19),$E$19/$E$23,0)</f>
        <v>0</v>
      </c>
      <c r="H454" s="60">
        <f t="shared" si="46"/>
        <v>0</v>
      </c>
      <c r="I454" s="60">
        <f t="shared" si="48"/>
        <v>0</v>
      </c>
      <c r="J454" s="92" t="str">
        <f t="shared" si="47"/>
        <v>2057–2058</v>
      </c>
      <c r="L454" s="103"/>
      <c r="N454" s="101"/>
      <c r="Q454" s="61"/>
    </row>
    <row r="455" spans="1:17" ht="20.25" customHeight="1" x14ac:dyDescent="0.2">
      <c r="A455" s="176">
        <v>57770</v>
      </c>
      <c r="B455" s="177">
        <f t="shared" si="43"/>
        <v>0</v>
      </c>
      <c r="C455" s="158"/>
      <c r="D455" s="60">
        <f t="shared" si="44"/>
        <v>0</v>
      </c>
      <c r="E455" s="178">
        <f t="shared" si="42"/>
        <v>0</v>
      </c>
      <c r="F455" s="60">
        <f t="shared" si="45"/>
        <v>0</v>
      </c>
      <c r="G455" s="60">
        <f>IF(AND(C455&lt;&gt;"",SUM(G$27:G454)&lt;E$19),$E$19/$E$23,0)</f>
        <v>0</v>
      </c>
      <c r="H455" s="60">
        <f t="shared" si="46"/>
        <v>0</v>
      </c>
      <c r="I455" s="60">
        <f t="shared" si="48"/>
        <v>0</v>
      </c>
      <c r="J455" s="92" t="str">
        <f t="shared" si="47"/>
        <v>2057–2058</v>
      </c>
      <c r="L455" s="103"/>
      <c r="N455" s="101"/>
      <c r="Q455" s="61"/>
    </row>
    <row r="456" spans="1:17" ht="20.25" customHeight="1" x14ac:dyDescent="0.2">
      <c r="A456" s="176">
        <v>57801</v>
      </c>
      <c r="B456" s="177">
        <f t="shared" si="43"/>
        <v>0</v>
      </c>
      <c r="C456" s="158"/>
      <c r="D456" s="60">
        <f t="shared" si="44"/>
        <v>0</v>
      </c>
      <c r="E456" s="178">
        <f t="shared" si="42"/>
        <v>0</v>
      </c>
      <c r="F456" s="60">
        <f t="shared" si="45"/>
        <v>0</v>
      </c>
      <c r="G456" s="60">
        <f>IF(AND(C456&lt;&gt;"",SUM(G$27:G455)&lt;E$19),$E$19/$E$23,0)</f>
        <v>0</v>
      </c>
      <c r="H456" s="60">
        <f t="shared" si="46"/>
        <v>0</v>
      </c>
      <c r="I456" s="60">
        <f t="shared" si="48"/>
        <v>0</v>
      </c>
      <c r="J456" s="92" t="str">
        <f t="shared" si="47"/>
        <v>2057–2058</v>
      </c>
      <c r="L456" s="103"/>
      <c r="N456" s="101"/>
      <c r="Q456" s="61"/>
    </row>
    <row r="457" spans="1:17" ht="20.25" customHeight="1" x14ac:dyDescent="0.2">
      <c r="A457" s="176">
        <v>57831</v>
      </c>
      <c r="B457" s="177">
        <f t="shared" si="43"/>
        <v>0</v>
      </c>
      <c r="C457" s="158"/>
      <c r="D457" s="60">
        <f t="shared" si="44"/>
        <v>0</v>
      </c>
      <c r="E457" s="178">
        <f t="shared" si="42"/>
        <v>0</v>
      </c>
      <c r="F457" s="60">
        <f t="shared" si="45"/>
        <v>0</v>
      </c>
      <c r="G457" s="60">
        <f>IF(AND(C457&lt;&gt;"",SUM(G$27:G456)&lt;E$19),$E$19/$E$23,0)</f>
        <v>0</v>
      </c>
      <c r="H457" s="60">
        <f t="shared" si="46"/>
        <v>0</v>
      </c>
      <c r="I457" s="60">
        <f t="shared" si="48"/>
        <v>0</v>
      </c>
      <c r="J457" s="92" t="str">
        <f t="shared" si="47"/>
        <v>2057–2058</v>
      </c>
      <c r="L457" s="103"/>
      <c r="N457" s="101"/>
      <c r="Q457" s="61"/>
    </row>
    <row r="458" spans="1:17" ht="20.25" customHeight="1" x14ac:dyDescent="0.2">
      <c r="A458" s="176">
        <v>57862</v>
      </c>
      <c r="B458" s="177">
        <f t="shared" si="43"/>
        <v>0</v>
      </c>
      <c r="C458" s="158"/>
      <c r="D458" s="60">
        <f t="shared" si="44"/>
        <v>0</v>
      </c>
      <c r="E458" s="178">
        <f t="shared" si="42"/>
        <v>0</v>
      </c>
      <c r="F458" s="60">
        <f t="shared" si="45"/>
        <v>0</v>
      </c>
      <c r="G458" s="60">
        <f>IF(AND(C458&lt;&gt;"",SUM(G$27:G457)&lt;E$19),$E$19/$E$23,0)</f>
        <v>0</v>
      </c>
      <c r="H458" s="60">
        <f t="shared" si="46"/>
        <v>0</v>
      </c>
      <c r="I458" s="60">
        <f t="shared" si="48"/>
        <v>0</v>
      </c>
      <c r="J458" s="92" t="str">
        <f t="shared" si="47"/>
        <v>2057–2058</v>
      </c>
      <c r="L458" s="103"/>
      <c r="N458" s="101"/>
      <c r="Q458" s="61"/>
    </row>
    <row r="459" spans="1:17" ht="20.25" customHeight="1" x14ac:dyDescent="0.2">
      <c r="A459" s="176">
        <v>57892</v>
      </c>
      <c r="B459" s="177">
        <f t="shared" si="43"/>
        <v>0</v>
      </c>
      <c r="C459" s="158"/>
      <c r="D459" s="60">
        <f t="shared" si="44"/>
        <v>0</v>
      </c>
      <c r="E459" s="178">
        <f t="shared" si="42"/>
        <v>0</v>
      </c>
      <c r="F459" s="60">
        <f t="shared" si="45"/>
        <v>0</v>
      </c>
      <c r="G459" s="60">
        <f>IF(AND(C459&lt;&gt;"",SUM(G$27:G458)&lt;E$19),$E$19/$E$23,0)</f>
        <v>0</v>
      </c>
      <c r="H459" s="60">
        <f t="shared" si="46"/>
        <v>0</v>
      </c>
      <c r="I459" s="60">
        <f t="shared" si="48"/>
        <v>0</v>
      </c>
      <c r="J459" s="92" t="str">
        <f t="shared" si="47"/>
        <v>2058–2059</v>
      </c>
      <c r="L459" s="103"/>
      <c r="N459" s="101"/>
      <c r="Q459" s="61"/>
    </row>
    <row r="460" spans="1:17" ht="20.25" customHeight="1" x14ac:dyDescent="0.2">
      <c r="A460" s="176">
        <v>57923</v>
      </c>
      <c r="B460" s="177">
        <f t="shared" si="43"/>
        <v>0</v>
      </c>
      <c r="C460" s="158"/>
      <c r="D460" s="60">
        <f t="shared" si="44"/>
        <v>0</v>
      </c>
      <c r="E460" s="178">
        <f t="shared" si="42"/>
        <v>0</v>
      </c>
      <c r="F460" s="60">
        <f t="shared" si="45"/>
        <v>0</v>
      </c>
      <c r="G460" s="60">
        <f>IF(AND(C460&lt;&gt;"",SUM(G$27:G459)&lt;E$19),$E$19/$E$23,0)</f>
        <v>0</v>
      </c>
      <c r="H460" s="60">
        <f t="shared" si="46"/>
        <v>0</v>
      </c>
      <c r="I460" s="60">
        <f t="shared" si="48"/>
        <v>0</v>
      </c>
      <c r="J460" s="92" t="str">
        <f t="shared" si="47"/>
        <v>2058–2059</v>
      </c>
      <c r="L460" s="103"/>
      <c r="N460" s="101"/>
      <c r="Q460" s="61"/>
    </row>
    <row r="461" spans="1:17" ht="20.25" customHeight="1" x14ac:dyDescent="0.2">
      <c r="A461" s="176">
        <v>57954</v>
      </c>
      <c r="B461" s="177">
        <f t="shared" si="43"/>
        <v>0</v>
      </c>
      <c r="C461" s="158"/>
      <c r="D461" s="60">
        <f t="shared" si="44"/>
        <v>0</v>
      </c>
      <c r="E461" s="178">
        <f t="shared" si="42"/>
        <v>0</v>
      </c>
      <c r="F461" s="60">
        <f t="shared" si="45"/>
        <v>0</v>
      </c>
      <c r="G461" s="60">
        <f>IF(AND(C461&lt;&gt;"",SUM(G$27:G460)&lt;E$19),$E$19/$E$23,0)</f>
        <v>0</v>
      </c>
      <c r="H461" s="60">
        <f t="shared" si="46"/>
        <v>0</v>
      </c>
      <c r="I461" s="60">
        <f t="shared" si="48"/>
        <v>0</v>
      </c>
      <c r="J461" s="92" t="str">
        <f t="shared" si="47"/>
        <v>2058–2059</v>
      </c>
      <c r="L461" s="103"/>
      <c r="N461" s="101"/>
      <c r="Q461" s="61"/>
    </row>
    <row r="462" spans="1:17" ht="20.25" customHeight="1" x14ac:dyDescent="0.2">
      <c r="A462" s="176">
        <v>57984</v>
      </c>
      <c r="B462" s="177">
        <f t="shared" si="43"/>
        <v>0</v>
      </c>
      <c r="C462" s="158"/>
      <c r="D462" s="60">
        <f t="shared" si="44"/>
        <v>0</v>
      </c>
      <c r="E462" s="178">
        <f t="shared" si="42"/>
        <v>0</v>
      </c>
      <c r="F462" s="60">
        <f t="shared" si="45"/>
        <v>0</v>
      </c>
      <c r="G462" s="60">
        <f>IF(AND(C462&lt;&gt;"",SUM(G$27:G461)&lt;E$19),$E$19/$E$23,0)</f>
        <v>0</v>
      </c>
      <c r="H462" s="60">
        <f t="shared" si="46"/>
        <v>0</v>
      </c>
      <c r="I462" s="60">
        <f t="shared" si="48"/>
        <v>0</v>
      </c>
      <c r="J462" s="92" t="str">
        <f t="shared" si="47"/>
        <v>2058–2059</v>
      </c>
      <c r="L462" s="103"/>
      <c r="N462" s="101"/>
      <c r="Q462" s="61"/>
    </row>
    <row r="463" spans="1:17" ht="20.25" customHeight="1" x14ac:dyDescent="0.2">
      <c r="A463" s="176">
        <v>58015</v>
      </c>
      <c r="B463" s="177">
        <f t="shared" si="43"/>
        <v>0</v>
      </c>
      <c r="C463" s="158"/>
      <c r="D463" s="60">
        <f t="shared" si="44"/>
        <v>0</v>
      </c>
      <c r="E463" s="178">
        <f t="shared" si="42"/>
        <v>0</v>
      </c>
      <c r="F463" s="60">
        <f t="shared" si="45"/>
        <v>0</v>
      </c>
      <c r="G463" s="60">
        <f>IF(AND(C463&lt;&gt;"",SUM(G$27:G462)&lt;E$19),$E$19/$E$23,0)</f>
        <v>0</v>
      </c>
      <c r="H463" s="60">
        <f t="shared" si="46"/>
        <v>0</v>
      </c>
      <c r="I463" s="60">
        <f t="shared" si="48"/>
        <v>0</v>
      </c>
      <c r="J463" s="92" t="str">
        <f t="shared" si="47"/>
        <v>2058–2059</v>
      </c>
      <c r="L463" s="103"/>
      <c r="N463" s="101"/>
      <c r="Q463" s="61"/>
    </row>
    <row r="464" spans="1:17" ht="20.25" customHeight="1" x14ac:dyDescent="0.2">
      <c r="A464" s="176">
        <v>58045</v>
      </c>
      <c r="B464" s="177">
        <f t="shared" si="43"/>
        <v>0</v>
      </c>
      <c r="C464" s="158"/>
      <c r="D464" s="60">
        <f t="shared" si="44"/>
        <v>0</v>
      </c>
      <c r="E464" s="178">
        <f t="shared" si="42"/>
        <v>0</v>
      </c>
      <c r="F464" s="60">
        <f t="shared" si="45"/>
        <v>0</v>
      </c>
      <c r="G464" s="60">
        <f>IF(AND(C464&lt;&gt;"",SUM(G$27:G463)&lt;E$19),$E$19/$E$23,0)</f>
        <v>0</v>
      </c>
      <c r="H464" s="60">
        <f t="shared" si="46"/>
        <v>0</v>
      </c>
      <c r="I464" s="60">
        <f t="shared" si="48"/>
        <v>0</v>
      </c>
      <c r="J464" s="92" t="str">
        <f t="shared" si="47"/>
        <v>2058–2059</v>
      </c>
      <c r="L464" s="103"/>
      <c r="N464" s="101"/>
      <c r="Q464" s="61"/>
    </row>
    <row r="465" spans="1:17" ht="20.25" customHeight="1" x14ac:dyDescent="0.2">
      <c r="A465" s="176">
        <v>58076</v>
      </c>
      <c r="B465" s="177">
        <f t="shared" si="43"/>
        <v>0</v>
      </c>
      <c r="C465" s="158"/>
      <c r="D465" s="60">
        <f t="shared" si="44"/>
        <v>0</v>
      </c>
      <c r="E465" s="178">
        <f t="shared" si="42"/>
        <v>0</v>
      </c>
      <c r="F465" s="60">
        <f t="shared" si="45"/>
        <v>0</v>
      </c>
      <c r="G465" s="60">
        <f>IF(AND(C465&lt;&gt;"",SUM(G$27:G464)&lt;E$19),$E$19/$E$23,0)</f>
        <v>0</v>
      </c>
      <c r="H465" s="60">
        <f t="shared" si="46"/>
        <v>0</v>
      </c>
      <c r="I465" s="60">
        <f t="shared" si="48"/>
        <v>0</v>
      </c>
      <c r="J465" s="92" t="str">
        <f t="shared" si="47"/>
        <v>2058–2059</v>
      </c>
      <c r="L465" s="103"/>
      <c r="N465" s="101"/>
      <c r="Q465" s="61"/>
    </row>
    <row r="466" spans="1:17" ht="20.25" customHeight="1" x14ac:dyDescent="0.2">
      <c r="A466" s="176">
        <v>58107</v>
      </c>
      <c r="B466" s="177">
        <f t="shared" si="43"/>
        <v>0</v>
      </c>
      <c r="C466" s="158"/>
      <c r="D466" s="60">
        <f t="shared" si="44"/>
        <v>0</v>
      </c>
      <c r="E466" s="178">
        <f t="shared" si="42"/>
        <v>0</v>
      </c>
      <c r="F466" s="60">
        <f t="shared" si="45"/>
        <v>0</v>
      </c>
      <c r="G466" s="60">
        <f>IF(AND(C466&lt;&gt;"",SUM(G$27:G465)&lt;E$19),$E$19/$E$23,0)</f>
        <v>0</v>
      </c>
      <c r="H466" s="60">
        <f t="shared" si="46"/>
        <v>0</v>
      </c>
      <c r="I466" s="60">
        <f t="shared" si="48"/>
        <v>0</v>
      </c>
      <c r="J466" s="92" t="str">
        <f t="shared" si="47"/>
        <v>2058–2059</v>
      </c>
      <c r="L466" s="103"/>
      <c r="N466" s="101"/>
      <c r="Q466" s="61"/>
    </row>
    <row r="467" spans="1:17" ht="20.25" customHeight="1" x14ac:dyDescent="0.2">
      <c r="A467" s="176">
        <v>58135</v>
      </c>
      <c r="B467" s="177">
        <f t="shared" si="43"/>
        <v>0</v>
      </c>
      <c r="C467" s="158"/>
      <c r="D467" s="60">
        <f t="shared" si="44"/>
        <v>0</v>
      </c>
      <c r="E467" s="178">
        <f t="shared" si="42"/>
        <v>0</v>
      </c>
      <c r="F467" s="60">
        <f t="shared" si="45"/>
        <v>0</v>
      </c>
      <c r="G467" s="60">
        <f>IF(AND(C467&lt;&gt;"",SUM(G$27:G466)&lt;E$19),$E$19/$E$23,0)</f>
        <v>0</v>
      </c>
      <c r="H467" s="60">
        <f t="shared" si="46"/>
        <v>0</v>
      </c>
      <c r="I467" s="60">
        <f t="shared" si="48"/>
        <v>0</v>
      </c>
      <c r="J467" s="92" t="str">
        <f t="shared" si="47"/>
        <v>2058–2059</v>
      </c>
      <c r="L467" s="103"/>
      <c r="N467" s="101"/>
      <c r="Q467" s="61"/>
    </row>
    <row r="468" spans="1:17" ht="20.25" customHeight="1" x14ac:dyDescent="0.2">
      <c r="A468" s="176">
        <v>58166</v>
      </c>
      <c r="B468" s="177">
        <f t="shared" si="43"/>
        <v>0</v>
      </c>
      <c r="C468" s="158"/>
      <c r="D468" s="60">
        <f t="shared" si="44"/>
        <v>0</v>
      </c>
      <c r="E468" s="178">
        <f t="shared" si="42"/>
        <v>0</v>
      </c>
      <c r="F468" s="60">
        <f t="shared" si="45"/>
        <v>0</v>
      </c>
      <c r="G468" s="60">
        <f>IF(AND(C468&lt;&gt;"",SUM(G$27:G467)&lt;E$19),$E$19/$E$23,0)</f>
        <v>0</v>
      </c>
      <c r="H468" s="60">
        <f t="shared" si="46"/>
        <v>0</v>
      </c>
      <c r="I468" s="60">
        <f t="shared" si="48"/>
        <v>0</v>
      </c>
      <c r="J468" s="92" t="str">
        <f t="shared" si="47"/>
        <v>2058–2059</v>
      </c>
      <c r="L468" s="103"/>
      <c r="N468" s="101"/>
      <c r="Q468" s="61"/>
    </row>
    <row r="469" spans="1:17" ht="20.25" customHeight="1" x14ac:dyDescent="0.2">
      <c r="A469" s="176">
        <v>58196</v>
      </c>
      <c r="B469" s="177">
        <f t="shared" si="43"/>
        <v>0</v>
      </c>
      <c r="C469" s="158"/>
      <c r="D469" s="60">
        <f t="shared" si="44"/>
        <v>0</v>
      </c>
      <c r="E469" s="178">
        <f t="shared" si="42"/>
        <v>0</v>
      </c>
      <c r="F469" s="60">
        <f t="shared" si="45"/>
        <v>0</v>
      </c>
      <c r="G469" s="60">
        <f>IF(AND(C469&lt;&gt;"",SUM(G$27:G468)&lt;E$19),$E$19/$E$23,0)</f>
        <v>0</v>
      </c>
      <c r="H469" s="60">
        <f t="shared" si="46"/>
        <v>0</v>
      </c>
      <c r="I469" s="60">
        <f t="shared" si="48"/>
        <v>0</v>
      </c>
      <c r="J469" s="92" t="str">
        <f t="shared" si="47"/>
        <v>2058–2059</v>
      </c>
      <c r="L469" s="103"/>
      <c r="N469" s="101"/>
      <c r="Q469" s="61"/>
    </row>
    <row r="470" spans="1:17" ht="20.25" customHeight="1" x14ac:dyDescent="0.2">
      <c r="A470" s="176">
        <v>58227</v>
      </c>
      <c r="B470" s="177">
        <f t="shared" si="43"/>
        <v>0</v>
      </c>
      <c r="C470" s="158"/>
      <c r="D470" s="60">
        <f t="shared" si="44"/>
        <v>0</v>
      </c>
      <c r="E470" s="178">
        <f t="shared" si="42"/>
        <v>0</v>
      </c>
      <c r="F470" s="60">
        <f t="shared" si="45"/>
        <v>0</v>
      </c>
      <c r="G470" s="60">
        <f>IF(AND(C470&lt;&gt;"",SUM(G$27:G469)&lt;E$19),$E$19/$E$23,0)</f>
        <v>0</v>
      </c>
      <c r="H470" s="60">
        <f t="shared" si="46"/>
        <v>0</v>
      </c>
      <c r="I470" s="60">
        <f t="shared" si="48"/>
        <v>0</v>
      </c>
      <c r="J470" s="92" t="str">
        <f t="shared" si="47"/>
        <v>2058–2059</v>
      </c>
      <c r="L470" s="103"/>
      <c r="N470" s="101"/>
      <c r="Q470" s="61"/>
    </row>
    <row r="471" spans="1:17" ht="20.25" customHeight="1" x14ac:dyDescent="0.2">
      <c r="A471" s="176">
        <v>58257</v>
      </c>
      <c r="B471" s="177">
        <f t="shared" si="43"/>
        <v>0</v>
      </c>
      <c r="C471" s="158"/>
      <c r="D471" s="60">
        <f t="shared" si="44"/>
        <v>0</v>
      </c>
      <c r="E471" s="178">
        <f t="shared" si="42"/>
        <v>0</v>
      </c>
      <c r="F471" s="60">
        <f t="shared" si="45"/>
        <v>0</v>
      </c>
      <c r="G471" s="60">
        <f>IF(AND(C471&lt;&gt;"",SUM(G$27:G470)&lt;E$19),$E$19/$E$23,0)</f>
        <v>0</v>
      </c>
      <c r="H471" s="60">
        <f t="shared" si="46"/>
        <v>0</v>
      </c>
      <c r="I471" s="60">
        <f t="shared" si="48"/>
        <v>0</v>
      </c>
      <c r="J471" s="92" t="str">
        <f t="shared" si="47"/>
        <v>2059–2060</v>
      </c>
      <c r="L471" s="103"/>
      <c r="N471" s="101"/>
      <c r="Q471" s="61"/>
    </row>
    <row r="472" spans="1:17" ht="20.25" customHeight="1" x14ac:dyDescent="0.2">
      <c r="A472" s="176">
        <v>58288</v>
      </c>
      <c r="B472" s="177">
        <f t="shared" si="43"/>
        <v>0</v>
      </c>
      <c r="C472" s="158"/>
      <c r="D472" s="60">
        <f t="shared" si="44"/>
        <v>0</v>
      </c>
      <c r="E472" s="178">
        <f t="shared" si="42"/>
        <v>0</v>
      </c>
      <c r="F472" s="60">
        <f t="shared" si="45"/>
        <v>0</v>
      </c>
      <c r="G472" s="60">
        <f>IF(AND(C472&lt;&gt;"",SUM(G$27:G471)&lt;E$19),$E$19/$E$23,0)</f>
        <v>0</v>
      </c>
      <c r="H472" s="60">
        <f t="shared" si="46"/>
        <v>0</v>
      </c>
      <c r="I472" s="60">
        <f t="shared" si="48"/>
        <v>0</v>
      </c>
      <c r="J472" s="92" t="str">
        <f t="shared" si="47"/>
        <v>2059–2060</v>
      </c>
      <c r="L472" s="103"/>
      <c r="N472" s="101"/>
      <c r="Q472" s="61"/>
    </row>
    <row r="473" spans="1:17" ht="20.25" customHeight="1" x14ac:dyDescent="0.2">
      <c r="A473" s="176">
        <v>58319</v>
      </c>
      <c r="B473" s="177">
        <f t="shared" si="43"/>
        <v>0</v>
      </c>
      <c r="C473" s="158"/>
      <c r="D473" s="60">
        <f t="shared" si="44"/>
        <v>0</v>
      </c>
      <c r="E473" s="178">
        <f t="shared" si="42"/>
        <v>0</v>
      </c>
      <c r="F473" s="60">
        <f t="shared" si="45"/>
        <v>0</v>
      </c>
      <c r="G473" s="60">
        <f>IF(AND(C473&lt;&gt;"",SUM(G$27:G472)&lt;E$19),$E$19/$E$23,0)</f>
        <v>0</v>
      </c>
      <c r="H473" s="60">
        <f t="shared" si="46"/>
        <v>0</v>
      </c>
      <c r="I473" s="60">
        <f t="shared" si="48"/>
        <v>0</v>
      </c>
      <c r="J473" s="92" t="str">
        <f t="shared" si="47"/>
        <v>2059–2060</v>
      </c>
      <c r="L473" s="103"/>
      <c r="N473" s="101"/>
      <c r="Q473" s="61"/>
    </row>
    <row r="474" spans="1:17" ht="20.25" customHeight="1" x14ac:dyDescent="0.2">
      <c r="A474" s="176">
        <v>58349</v>
      </c>
      <c r="B474" s="177">
        <f t="shared" si="43"/>
        <v>0</v>
      </c>
      <c r="C474" s="158"/>
      <c r="D474" s="60">
        <f t="shared" si="44"/>
        <v>0</v>
      </c>
      <c r="E474" s="178">
        <f t="shared" si="42"/>
        <v>0</v>
      </c>
      <c r="F474" s="60">
        <f t="shared" si="45"/>
        <v>0</v>
      </c>
      <c r="G474" s="60">
        <f>IF(AND(C474&lt;&gt;"",SUM(G$27:G473)&lt;E$19),$E$19/$E$23,0)</f>
        <v>0</v>
      </c>
      <c r="H474" s="60">
        <f t="shared" si="46"/>
        <v>0</v>
      </c>
      <c r="I474" s="60">
        <f t="shared" si="48"/>
        <v>0</v>
      </c>
      <c r="J474" s="92" t="str">
        <f t="shared" si="47"/>
        <v>2059–2060</v>
      </c>
      <c r="L474" s="103"/>
      <c r="N474" s="101"/>
      <c r="Q474" s="61"/>
    </row>
    <row r="475" spans="1:17" ht="20.25" customHeight="1" x14ac:dyDescent="0.2">
      <c r="A475" s="176">
        <v>58380</v>
      </c>
      <c r="B475" s="177">
        <f t="shared" si="43"/>
        <v>0</v>
      </c>
      <c r="C475" s="158"/>
      <c r="D475" s="60">
        <f t="shared" si="44"/>
        <v>0</v>
      </c>
      <c r="E475" s="178">
        <f t="shared" ref="E475:E538" si="49">C475-D475</f>
        <v>0</v>
      </c>
      <c r="F475" s="60">
        <f t="shared" si="45"/>
        <v>0</v>
      </c>
      <c r="G475" s="60">
        <f>IF(AND(C475&lt;&gt;"",SUM(G$27:G474)&lt;E$19),$E$19/$E$23,0)</f>
        <v>0</v>
      </c>
      <c r="H475" s="60">
        <f t="shared" si="46"/>
        <v>0</v>
      </c>
      <c r="I475" s="60">
        <f t="shared" si="48"/>
        <v>0</v>
      </c>
      <c r="J475" s="92" t="str">
        <f t="shared" si="47"/>
        <v>2059–2060</v>
      </c>
      <c r="L475" s="103"/>
      <c r="N475" s="101"/>
      <c r="Q475" s="61"/>
    </row>
    <row r="476" spans="1:17" ht="20.25" customHeight="1" x14ac:dyDescent="0.2">
      <c r="A476" s="176">
        <v>58410</v>
      </c>
      <c r="B476" s="177">
        <f t="shared" ref="B476:B539" si="50">IF(C476&gt;0,C476*-1,C476)</f>
        <v>0</v>
      </c>
      <c r="C476" s="158"/>
      <c r="D476" s="60">
        <f t="shared" ref="D476:D539" si="51">IF(C476="",0,IF($E$15="Beginning",IF(C475&lt;&gt;"",$F475*$E$6/12,0),IF(C475&lt;&gt;"",$F475*$E$6/12,$E$16*$E$6/12)))</f>
        <v>0</v>
      </c>
      <c r="E476" s="178">
        <f t="shared" si="49"/>
        <v>0</v>
      </c>
      <c r="F476" s="60">
        <f t="shared" ref="F476:F539" si="52">IF(C476="",0,IF(C475="",$E$16-E476,IF(C476&lt;&gt;"",F475-E476)))</f>
        <v>0</v>
      </c>
      <c r="G476" s="60">
        <f>IF(AND(C476&lt;&gt;"",SUM(G$27:G475)&lt;E$19),$E$19/$E$23,0)</f>
        <v>0</v>
      </c>
      <c r="H476" s="60">
        <f t="shared" ref="H476:H539" si="53">IF(C476&lt;&gt;"",G476+H475,0)</f>
        <v>0</v>
      </c>
      <c r="I476" s="60">
        <f t="shared" si="48"/>
        <v>0</v>
      </c>
      <c r="J476" s="92" t="str">
        <f t="shared" ref="J476:J539" si="54">IF(OR(MONTH(A476)=1,MONTH(A476)=2,MONTH(A476)=3,MONTH(A476)=4,MONTH(A476)=5,MONTH(A476)=6),YEAR(A476)-1&amp;"–"&amp;YEAR(A476),YEAR(A476)&amp;"–"&amp;YEAR(A476)+1)</f>
        <v>2059–2060</v>
      </c>
      <c r="L476" s="103"/>
      <c r="N476" s="101"/>
      <c r="Q476" s="61"/>
    </row>
    <row r="477" spans="1:17" ht="20.25" customHeight="1" x14ac:dyDescent="0.2">
      <c r="A477" s="176">
        <v>58441</v>
      </c>
      <c r="B477" s="177">
        <f t="shared" si="50"/>
        <v>0</v>
      </c>
      <c r="C477" s="158"/>
      <c r="D477" s="60">
        <f t="shared" si="51"/>
        <v>0</v>
      </c>
      <c r="E477" s="178">
        <f t="shared" si="49"/>
        <v>0</v>
      </c>
      <c r="F477" s="60">
        <f t="shared" si="52"/>
        <v>0</v>
      </c>
      <c r="G477" s="60">
        <f>IF(AND(C477&lt;&gt;"",SUM(G$27:G476)&lt;E$19),$E$19/$E$23,0)</f>
        <v>0</v>
      </c>
      <c r="H477" s="60">
        <f t="shared" si="53"/>
        <v>0</v>
      </c>
      <c r="I477" s="60">
        <f t="shared" ref="I477:I540" si="55">IF(C477&lt;&gt;"",$E$19-H477,0)</f>
        <v>0</v>
      </c>
      <c r="J477" s="92" t="str">
        <f t="shared" si="54"/>
        <v>2059–2060</v>
      </c>
      <c r="L477" s="103"/>
      <c r="N477" s="101"/>
      <c r="Q477" s="61"/>
    </row>
    <row r="478" spans="1:17" ht="20.25" customHeight="1" x14ac:dyDescent="0.2">
      <c r="A478" s="176">
        <v>58472</v>
      </c>
      <c r="B478" s="177">
        <f t="shared" si="50"/>
        <v>0</v>
      </c>
      <c r="C478" s="158"/>
      <c r="D478" s="60">
        <f t="shared" si="51"/>
        <v>0</v>
      </c>
      <c r="E478" s="178">
        <f t="shared" si="49"/>
        <v>0</v>
      </c>
      <c r="F478" s="60">
        <f t="shared" si="52"/>
        <v>0</v>
      </c>
      <c r="G478" s="60">
        <f>IF(AND(C478&lt;&gt;"",SUM(G$27:G477)&lt;E$19),$E$19/$E$23,0)</f>
        <v>0</v>
      </c>
      <c r="H478" s="60">
        <f t="shared" si="53"/>
        <v>0</v>
      </c>
      <c r="I478" s="60">
        <f t="shared" si="55"/>
        <v>0</v>
      </c>
      <c r="J478" s="92" t="str">
        <f t="shared" si="54"/>
        <v>2059–2060</v>
      </c>
      <c r="L478" s="103"/>
      <c r="N478" s="101"/>
      <c r="Q478" s="61"/>
    </row>
    <row r="479" spans="1:17" ht="20.25" customHeight="1" x14ac:dyDescent="0.2">
      <c r="A479" s="176">
        <v>58501</v>
      </c>
      <c r="B479" s="177">
        <f t="shared" si="50"/>
        <v>0</v>
      </c>
      <c r="C479" s="158"/>
      <c r="D479" s="60">
        <f t="shared" si="51"/>
        <v>0</v>
      </c>
      <c r="E479" s="178">
        <f t="shared" si="49"/>
        <v>0</v>
      </c>
      <c r="F479" s="60">
        <f t="shared" si="52"/>
        <v>0</v>
      </c>
      <c r="G479" s="60">
        <f>IF(AND(C479&lt;&gt;"",SUM(G$27:G478)&lt;E$19),$E$19/$E$23,0)</f>
        <v>0</v>
      </c>
      <c r="H479" s="60">
        <f t="shared" si="53"/>
        <v>0</v>
      </c>
      <c r="I479" s="60">
        <f t="shared" si="55"/>
        <v>0</v>
      </c>
      <c r="J479" s="92" t="str">
        <f t="shared" si="54"/>
        <v>2059–2060</v>
      </c>
      <c r="L479" s="103"/>
      <c r="N479" s="101"/>
      <c r="Q479" s="61"/>
    </row>
    <row r="480" spans="1:17" ht="20.25" customHeight="1" x14ac:dyDescent="0.2">
      <c r="A480" s="176">
        <v>58532</v>
      </c>
      <c r="B480" s="177">
        <f t="shared" si="50"/>
        <v>0</v>
      </c>
      <c r="C480" s="158"/>
      <c r="D480" s="60">
        <f t="shared" si="51"/>
        <v>0</v>
      </c>
      <c r="E480" s="178">
        <f t="shared" si="49"/>
        <v>0</v>
      </c>
      <c r="F480" s="60">
        <f t="shared" si="52"/>
        <v>0</v>
      </c>
      <c r="G480" s="60">
        <f>IF(AND(C480&lt;&gt;"",SUM(G$27:G479)&lt;E$19),$E$19/$E$23,0)</f>
        <v>0</v>
      </c>
      <c r="H480" s="60">
        <f t="shared" si="53"/>
        <v>0</v>
      </c>
      <c r="I480" s="60">
        <f t="shared" si="55"/>
        <v>0</v>
      </c>
      <c r="J480" s="92" t="str">
        <f t="shared" si="54"/>
        <v>2059–2060</v>
      </c>
      <c r="L480" s="103"/>
      <c r="N480" s="101"/>
      <c r="Q480" s="61"/>
    </row>
    <row r="481" spans="1:17" ht="20.25" customHeight="1" x14ac:dyDescent="0.2">
      <c r="A481" s="176">
        <v>58562</v>
      </c>
      <c r="B481" s="177">
        <f t="shared" si="50"/>
        <v>0</v>
      </c>
      <c r="C481" s="158"/>
      <c r="D481" s="60">
        <f t="shared" si="51"/>
        <v>0</v>
      </c>
      <c r="E481" s="178">
        <f t="shared" si="49"/>
        <v>0</v>
      </c>
      <c r="F481" s="60">
        <f t="shared" si="52"/>
        <v>0</v>
      </c>
      <c r="G481" s="60">
        <f>IF(AND(C481&lt;&gt;"",SUM(G$27:G480)&lt;E$19),$E$19/$E$23,0)</f>
        <v>0</v>
      </c>
      <c r="H481" s="60">
        <f t="shared" si="53"/>
        <v>0</v>
      </c>
      <c r="I481" s="60">
        <f t="shared" si="55"/>
        <v>0</v>
      </c>
      <c r="J481" s="92" t="str">
        <f t="shared" si="54"/>
        <v>2059–2060</v>
      </c>
      <c r="L481" s="103"/>
      <c r="N481" s="101"/>
      <c r="Q481" s="61"/>
    </row>
    <row r="482" spans="1:17" ht="20.25" customHeight="1" x14ac:dyDescent="0.2">
      <c r="A482" s="176">
        <v>58593</v>
      </c>
      <c r="B482" s="177">
        <f t="shared" si="50"/>
        <v>0</v>
      </c>
      <c r="C482" s="158"/>
      <c r="D482" s="60">
        <f t="shared" si="51"/>
        <v>0</v>
      </c>
      <c r="E482" s="178">
        <f t="shared" si="49"/>
        <v>0</v>
      </c>
      <c r="F482" s="60">
        <f t="shared" si="52"/>
        <v>0</v>
      </c>
      <c r="G482" s="60">
        <f>IF(AND(C482&lt;&gt;"",SUM(G$27:G481)&lt;E$19),$E$19/$E$23,0)</f>
        <v>0</v>
      </c>
      <c r="H482" s="60">
        <f t="shared" si="53"/>
        <v>0</v>
      </c>
      <c r="I482" s="60">
        <f t="shared" si="55"/>
        <v>0</v>
      </c>
      <c r="J482" s="92" t="str">
        <f t="shared" si="54"/>
        <v>2059–2060</v>
      </c>
      <c r="L482" s="103"/>
      <c r="N482" s="101"/>
      <c r="Q482" s="61"/>
    </row>
    <row r="483" spans="1:17" ht="20.25" customHeight="1" x14ac:dyDescent="0.2">
      <c r="A483" s="176">
        <v>58623</v>
      </c>
      <c r="B483" s="177">
        <f t="shared" si="50"/>
        <v>0</v>
      </c>
      <c r="C483" s="158"/>
      <c r="D483" s="60">
        <f t="shared" si="51"/>
        <v>0</v>
      </c>
      <c r="E483" s="178">
        <f t="shared" si="49"/>
        <v>0</v>
      </c>
      <c r="F483" s="60">
        <f t="shared" si="52"/>
        <v>0</v>
      </c>
      <c r="G483" s="60">
        <f>IF(AND(C483&lt;&gt;"",SUM(G$27:G482)&lt;E$19),$E$19/$E$23,0)</f>
        <v>0</v>
      </c>
      <c r="H483" s="60">
        <f t="shared" si="53"/>
        <v>0</v>
      </c>
      <c r="I483" s="60">
        <f t="shared" si="55"/>
        <v>0</v>
      </c>
      <c r="J483" s="92" t="str">
        <f t="shared" si="54"/>
        <v>2060–2061</v>
      </c>
      <c r="L483" s="103"/>
      <c r="N483" s="101"/>
      <c r="Q483" s="61"/>
    </row>
    <row r="484" spans="1:17" ht="20.25" customHeight="1" x14ac:dyDescent="0.2">
      <c r="A484" s="176">
        <v>58654</v>
      </c>
      <c r="B484" s="177">
        <f t="shared" si="50"/>
        <v>0</v>
      </c>
      <c r="C484" s="158"/>
      <c r="D484" s="60">
        <f t="shared" si="51"/>
        <v>0</v>
      </c>
      <c r="E484" s="178">
        <f t="shared" si="49"/>
        <v>0</v>
      </c>
      <c r="F484" s="60">
        <f t="shared" si="52"/>
        <v>0</v>
      </c>
      <c r="G484" s="60">
        <f>IF(AND(C484&lt;&gt;"",SUM(G$27:G483)&lt;E$19),$E$19/$E$23,0)</f>
        <v>0</v>
      </c>
      <c r="H484" s="60">
        <f t="shared" si="53"/>
        <v>0</v>
      </c>
      <c r="I484" s="60">
        <f t="shared" si="55"/>
        <v>0</v>
      </c>
      <c r="J484" s="92" t="str">
        <f t="shared" si="54"/>
        <v>2060–2061</v>
      </c>
      <c r="L484" s="103"/>
      <c r="N484" s="101"/>
      <c r="Q484" s="61"/>
    </row>
    <row r="485" spans="1:17" ht="20.25" customHeight="1" x14ac:dyDescent="0.2">
      <c r="A485" s="176">
        <v>58685</v>
      </c>
      <c r="B485" s="177">
        <f t="shared" si="50"/>
        <v>0</v>
      </c>
      <c r="C485" s="158"/>
      <c r="D485" s="60">
        <f t="shared" si="51"/>
        <v>0</v>
      </c>
      <c r="E485" s="178">
        <f t="shared" si="49"/>
        <v>0</v>
      </c>
      <c r="F485" s="60">
        <f t="shared" si="52"/>
        <v>0</v>
      </c>
      <c r="G485" s="60">
        <f>IF(AND(C485&lt;&gt;"",SUM(G$27:G484)&lt;E$19),$E$19/$E$23,0)</f>
        <v>0</v>
      </c>
      <c r="H485" s="60">
        <f t="shared" si="53"/>
        <v>0</v>
      </c>
      <c r="I485" s="60">
        <f t="shared" si="55"/>
        <v>0</v>
      </c>
      <c r="J485" s="92" t="str">
        <f t="shared" si="54"/>
        <v>2060–2061</v>
      </c>
      <c r="L485" s="103"/>
      <c r="N485" s="101"/>
      <c r="Q485" s="61"/>
    </row>
    <row r="486" spans="1:17" ht="20.25" customHeight="1" x14ac:dyDescent="0.2">
      <c r="A486" s="176">
        <v>58715</v>
      </c>
      <c r="B486" s="177">
        <f t="shared" si="50"/>
        <v>0</v>
      </c>
      <c r="C486" s="158"/>
      <c r="D486" s="60">
        <f t="shared" si="51"/>
        <v>0</v>
      </c>
      <c r="E486" s="178">
        <f t="shared" si="49"/>
        <v>0</v>
      </c>
      <c r="F486" s="60">
        <f t="shared" si="52"/>
        <v>0</v>
      </c>
      <c r="G486" s="60">
        <f>IF(AND(C486&lt;&gt;"",SUM(G$27:G485)&lt;E$19),$E$19/$E$23,0)</f>
        <v>0</v>
      </c>
      <c r="H486" s="60">
        <f t="shared" si="53"/>
        <v>0</v>
      </c>
      <c r="I486" s="60">
        <f t="shared" si="55"/>
        <v>0</v>
      </c>
      <c r="J486" s="92" t="str">
        <f t="shared" si="54"/>
        <v>2060–2061</v>
      </c>
      <c r="L486" s="103"/>
      <c r="N486" s="101"/>
      <c r="Q486" s="61"/>
    </row>
    <row r="487" spans="1:17" ht="20.25" customHeight="1" x14ac:dyDescent="0.2">
      <c r="A487" s="176">
        <v>58746</v>
      </c>
      <c r="B487" s="177">
        <f t="shared" si="50"/>
        <v>0</v>
      </c>
      <c r="C487" s="158"/>
      <c r="D487" s="60">
        <f t="shared" si="51"/>
        <v>0</v>
      </c>
      <c r="E487" s="178">
        <f t="shared" si="49"/>
        <v>0</v>
      </c>
      <c r="F487" s="60">
        <f t="shared" si="52"/>
        <v>0</v>
      </c>
      <c r="G487" s="60">
        <f>IF(AND(C487&lt;&gt;"",SUM(G$27:G486)&lt;E$19),$E$19/$E$23,0)</f>
        <v>0</v>
      </c>
      <c r="H487" s="60">
        <f t="shared" si="53"/>
        <v>0</v>
      </c>
      <c r="I487" s="60">
        <f t="shared" si="55"/>
        <v>0</v>
      </c>
      <c r="J487" s="92" t="str">
        <f t="shared" si="54"/>
        <v>2060–2061</v>
      </c>
      <c r="L487" s="103"/>
      <c r="N487" s="101"/>
      <c r="Q487" s="61"/>
    </row>
    <row r="488" spans="1:17" ht="20.25" customHeight="1" x14ac:dyDescent="0.2">
      <c r="A488" s="176">
        <v>58776</v>
      </c>
      <c r="B488" s="177">
        <f t="shared" si="50"/>
        <v>0</v>
      </c>
      <c r="C488" s="158"/>
      <c r="D488" s="60">
        <f t="shared" si="51"/>
        <v>0</v>
      </c>
      <c r="E488" s="178">
        <f t="shared" si="49"/>
        <v>0</v>
      </c>
      <c r="F488" s="60">
        <f t="shared" si="52"/>
        <v>0</v>
      </c>
      <c r="G488" s="60">
        <f>IF(AND(C488&lt;&gt;"",SUM(G$27:G487)&lt;E$19),$E$19/$E$23,0)</f>
        <v>0</v>
      </c>
      <c r="H488" s="60">
        <f t="shared" si="53"/>
        <v>0</v>
      </c>
      <c r="I488" s="60">
        <f t="shared" si="55"/>
        <v>0</v>
      </c>
      <c r="J488" s="92" t="str">
        <f t="shared" si="54"/>
        <v>2060–2061</v>
      </c>
      <c r="L488" s="103"/>
      <c r="N488" s="101"/>
      <c r="Q488" s="61"/>
    </row>
    <row r="489" spans="1:17" ht="20.25" customHeight="1" x14ac:dyDescent="0.2">
      <c r="A489" s="176">
        <v>58807</v>
      </c>
      <c r="B489" s="177">
        <f t="shared" si="50"/>
        <v>0</v>
      </c>
      <c r="C489" s="158"/>
      <c r="D489" s="60">
        <f t="shared" si="51"/>
        <v>0</v>
      </c>
      <c r="E489" s="178">
        <f t="shared" si="49"/>
        <v>0</v>
      </c>
      <c r="F489" s="60">
        <f t="shared" si="52"/>
        <v>0</v>
      </c>
      <c r="G489" s="60">
        <f>IF(AND(C489&lt;&gt;"",SUM(G$27:G488)&lt;E$19),$E$19/$E$23,0)</f>
        <v>0</v>
      </c>
      <c r="H489" s="60">
        <f t="shared" si="53"/>
        <v>0</v>
      </c>
      <c r="I489" s="60">
        <f t="shared" si="55"/>
        <v>0</v>
      </c>
      <c r="J489" s="92" t="str">
        <f t="shared" si="54"/>
        <v>2060–2061</v>
      </c>
      <c r="L489" s="103"/>
      <c r="N489" s="101"/>
      <c r="Q489" s="61"/>
    </row>
    <row r="490" spans="1:17" ht="20.25" customHeight="1" x14ac:dyDescent="0.2">
      <c r="A490" s="176">
        <v>58838</v>
      </c>
      <c r="B490" s="177">
        <f t="shared" si="50"/>
        <v>0</v>
      </c>
      <c r="C490" s="158"/>
      <c r="D490" s="60">
        <f t="shared" si="51"/>
        <v>0</v>
      </c>
      <c r="E490" s="178">
        <f t="shared" si="49"/>
        <v>0</v>
      </c>
      <c r="F490" s="60">
        <f t="shared" si="52"/>
        <v>0</v>
      </c>
      <c r="G490" s="60">
        <f>IF(AND(C490&lt;&gt;"",SUM(G$27:G489)&lt;E$19),$E$19/$E$23,0)</f>
        <v>0</v>
      </c>
      <c r="H490" s="60">
        <f t="shared" si="53"/>
        <v>0</v>
      </c>
      <c r="I490" s="60">
        <f t="shared" si="55"/>
        <v>0</v>
      </c>
      <c r="J490" s="92" t="str">
        <f t="shared" si="54"/>
        <v>2060–2061</v>
      </c>
      <c r="L490" s="103"/>
      <c r="N490" s="101"/>
      <c r="Q490" s="61"/>
    </row>
    <row r="491" spans="1:17" ht="20.25" customHeight="1" x14ac:dyDescent="0.2">
      <c r="A491" s="176">
        <v>58866</v>
      </c>
      <c r="B491" s="177">
        <f t="shared" si="50"/>
        <v>0</v>
      </c>
      <c r="C491" s="158"/>
      <c r="D491" s="60">
        <f t="shared" si="51"/>
        <v>0</v>
      </c>
      <c r="E491" s="178">
        <f t="shared" si="49"/>
        <v>0</v>
      </c>
      <c r="F491" s="60">
        <f t="shared" si="52"/>
        <v>0</v>
      </c>
      <c r="G491" s="60">
        <f>IF(AND(C491&lt;&gt;"",SUM(G$27:G490)&lt;E$19),$E$19/$E$23,0)</f>
        <v>0</v>
      </c>
      <c r="H491" s="60">
        <f t="shared" si="53"/>
        <v>0</v>
      </c>
      <c r="I491" s="60">
        <f t="shared" si="55"/>
        <v>0</v>
      </c>
      <c r="J491" s="92" t="str">
        <f t="shared" si="54"/>
        <v>2060–2061</v>
      </c>
      <c r="L491" s="103"/>
      <c r="N491" s="101"/>
      <c r="Q491" s="61"/>
    </row>
    <row r="492" spans="1:17" ht="20.25" customHeight="1" x14ac:dyDescent="0.2">
      <c r="A492" s="176">
        <v>58897</v>
      </c>
      <c r="B492" s="177">
        <f t="shared" si="50"/>
        <v>0</v>
      </c>
      <c r="C492" s="158"/>
      <c r="D492" s="60">
        <f t="shared" si="51"/>
        <v>0</v>
      </c>
      <c r="E492" s="178">
        <f t="shared" si="49"/>
        <v>0</v>
      </c>
      <c r="F492" s="60">
        <f t="shared" si="52"/>
        <v>0</v>
      </c>
      <c r="G492" s="60">
        <f>IF(AND(C492&lt;&gt;"",SUM(G$27:G491)&lt;E$19),$E$19/$E$23,0)</f>
        <v>0</v>
      </c>
      <c r="H492" s="60">
        <f t="shared" si="53"/>
        <v>0</v>
      </c>
      <c r="I492" s="60">
        <f t="shared" si="55"/>
        <v>0</v>
      </c>
      <c r="J492" s="92" t="str">
        <f t="shared" si="54"/>
        <v>2060–2061</v>
      </c>
      <c r="L492" s="103"/>
      <c r="N492" s="101"/>
      <c r="Q492" s="61"/>
    </row>
    <row r="493" spans="1:17" ht="20.25" customHeight="1" x14ac:dyDescent="0.2">
      <c r="A493" s="176">
        <v>58927</v>
      </c>
      <c r="B493" s="177">
        <f t="shared" si="50"/>
        <v>0</v>
      </c>
      <c r="C493" s="158"/>
      <c r="D493" s="60">
        <f t="shared" si="51"/>
        <v>0</v>
      </c>
      <c r="E493" s="178">
        <f t="shared" si="49"/>
        <v>0</v>
      </c>
      <c r="F493" s="60">
        <f t="shared" si="52"/>
        <v>0</v>
      </c>
      <c r="G493" s="60">
        <f>IF(AND(C493&lt;&gt;"",SUM(G$27:G492)&lt;E$19),$E$19/$E$23,0)</f>
        <v>0</v>
      </c>
      <c r="H493" s="60">
        <f t="shared" si="53"/>
        <v>0</v>
      </c>
      <c r="I493" s="60">
        <f t="shared" si="55"/>
        <v>0</v>
      </c>
      <c r="J493" s="92" t="str">
        <f t="shared" si="54"/>
        <v>2060–2061</v>
      </c>
      <c r="L493" s="103"/>
      <c r="N493" s="101"/>
      <c r="Q493" s="61"/>
    </row>
    <row r="494" spans="1:17" ht="20.25" customHeight="1" x14ac:dyDescent="0.2">
      <c r="A494" s="176">
        <v>58958</v>
      </c>
      <c r="B494" s="177">
        <f t="shared" si="50"/>
        <v>0</v>
      </c>
      <c r="C494" s="158"/>
      <c r="D494" s="60">
        <f t="shared" si="51"/>
        <v>0</v>
      </c>
      <c r="E494" s="178">
        <f t="shared" si="49"/>
        <v>0</v>
      </c>
      <c r="F494" s="60">
        <f t="shared" si="52"/>
        <v>0</v>
      </c>
      <c r="G494" s="60">
        <f>IF(AND(C494&lt;&gt;"",SUM(G$27:G493)&lt;E$19),$E$19/$E$23,0)</f>
        <v>0</v>
      </c>
      <c r="H494" s="60">
        <f t="shared" si="53"/>
        <v>0</v>
      </c>
      <c r="I494" s="60">
        <f t="shared" si="55"/>
        <v>0</v>
      </c>
      <c r="J494" s="92" t="str">
        <f t="shared" si="54"/>
        <v>2060–2061</v>
      </c>
      <c r="L494" s="103"/>
      <c r="N494" s="101"/>
      <c r="Q494" s="61"/>
    </row>
    <row r="495" spans="1:17" ht="20.25" customHeight="1" x14ac:dyDescent="0.2">
      <c r="A495" s="176">
        <v>58988</v>
      </c>
      <c r="B495" s="177">
        <f t="shared" si="50"/>
        <v>0</v>
      </c>
      <c r="C495" s="158"/>
      <c r="D495" s="60">
        <f t="shared" si="51"/>
        <v>0</v>
      </c>
      <c r="E495" s="178">
        <f t="shared" si="49"/>
        <v>0</v>
      </c>
      <c r="F495" s="60">
        <f t="shared" si="52"/>
        <v>0</v>
      </c>
      <c r="G495" s="60">
        <f>IF(AND(C495&lt;&gt;"",SUM(G$27:G494)&lt;E$19),$E$19/$E$23,0)</f>
        <v>0</v>
      </c>
      <c r="H495" s="60">
        <f t="shared" si="53"/>
        <v>0</v>
      </c>
      <c r="I495" s="60">
        <f t="shared" si="55"/>
        <v>0</v>
      </c>
      <c r="J495" s="92" t="str">
        <f t="shared" si="54"/>
        <v>2061–2062</v>
      </c>
      <c r="L495" s="103"/>
      <c r="N495" s="101"/>
      <c r="Q495" s="61"/>
    </row>
    <row r="496" spans="1:17" ht="20.25" customHeight="1" x14ac:dyDescent="0.2">
      <c r="A496" s="176">
        <v>59019</v>
      </c>
      <c r="B496" s="177">
        <f t="shared" si="50"/>
        <v>0</v>
      </c>
      <c r="C496" s="158"/>
      <c r="D496" s="60">
        <f t="shared" si="51"/>
        <v>0</v>
      </c>
      <c r="E496" s="178">
        <f t="shared" si="49"/>
        <v>0</v>
      </c>
      <c r="F496" s="60">
        <f t="shared" si="52"/>
        <v>0</v>
      </c>
      <c r="G496" s="60">
        <f>IF(AND(C496&lt;&gt;"",SUM(G$27:G495)&lt;E$19),$E$19/$E$23,0)</f>
        <v>0</v>
      </c>
      <c r="H496" s="60">
        <f t="shared" si="53"/>
        <v>0</v>
      </c>
      <c r="I496" s="60">
        <f t="shared" si="55"/>
        <v>0</v>
      </c>
      <c r="J496" s="92" t="str">
        <f t="shared" si="54"/>
        <v>2061–2062</v>
      </c>
      <c r="L496" s="103"/>
      <c r="N496" s="101"/>
      <c r="Q496" s="61"/>
    </row>
    <row r="497" spans="1:17" ht="20.25" customHeight="1" x14ac:dyDescent="0.2">
      <c r="A497" s="176">
        <v>59050</v>
      </c>
      <c r="B497" s="177">
        <f t="shared" si="50"/>
        <v>0</v>
      </c>
      <c r="C497" s="158"/>
      <c r="D497" s="60">
        <f t="shared" si="51"/>
        <v>0</v>
      </c>
      <c r="E497" s="178">
        <f t="shared" si="49"/>
        <v>0</v>
      </c>
      <c r="F497" s="60">
        <f t="shared" si="52"/>
        <v>0</v>
      </c>
      <c r="G497" s="60">
        <f>IF(AND(C497&lt;&gt;"",SUM(G$27:G496)&lt;E$19),$E$19/$E$23,0)</f>
        <v>0</v>
      </c>
      <c r="H497" s="60">
        <f t="shared" si="53"/>
        <v>0</v>
      </c>
      <c r="I497" s="60">
        <f t="shared" si="55"/>
        <v>0</v>
      </c>
      <c r="J497" s="92" t="str">
        <f t="shared" si="54"/>
        <v>2061–2062</v>
      </c>
      <c r="L497" s="103"/>
      <c r="N497" s="101"/>
      <c r="Q497" s="61"/>
    </row>
    <row r="498" spans="1:17" ht="20.25" customHeight="1" x14ac:dyDescent="0.2">
      <c r="A498" s="176">
        <v>59080</v>
      </c>
      <c r="B498" s="177">
        <f t="shared" si="50"/>
        <v>0</v>
      </c>
      <c r="C498" s="158"/>
      <c r="D498" s="60">
        <f t="shared" si="51"/>
        <v>0</v>
      </c>
      <c r="E498" s="178">
        <f t="shared" si="49"/>
        <v>0</v>
      </c>
      <c r="F498" s="60">
        <f t="shared" si="52"/>
        <v>0</v>
      </c>
      <c r="G498" s="60">
        <f>IF(AND(C498&lt;&gt;"",SUM(G$27:G497)&lt;E$19),$E$19/$E$23,0)</f>
        <v>0</v>
      </c>
      <c r="H498" s="60">
        <f t="shared" si="53"/>
        <v>0</v>
      </c>
      <c r="I498" s="60">
        <f t="shared" si="55"/>
        <v>0</v>
      </c>
      <c r="J498" s="92" t="str">
        <f t="shared" si="54"/>
        <v>2061–2062</v>
      </c>
      <c r="L498" s="103"/>
      <c r="N498" s="101"/>
      <c r="Q498" s="61"/>
    </row>
    <row r="499" spans="1:17" ht="20.25" customHeight="1" x14ac:dyDescent="0.2">
      <c r="A499" s="176">
        <v>59111</v>
      </c>
      <c r="B499" s="177">
        <f t="shared" si="50"/>
        <v>0</v>
      </c>
      <c r="C499" s="158"/>
      <c r="D499" s="60">
        <f t="shared" si="51"/>
        <v>0</v>
      </c>
      <c r="E499" s="178">
        <f t="shared" si="49"/>
        <v>0</v>
      </c>
      <c r="F499" s="60">
        <f t="shared" si="52"/>
        <v>0</v>
      </c>
      <c r="G499" s="60">
        <f>IF(AND(C499&lt;&gt;"",SUM(G$27:G498)&lt;E$19),$E$19/$E$23,0)</f>
        <v>0</v>
      </c>
      <c r="H499" s="60">
        <f t="shared" si="53"/>
        <v>0</v>
      </c>
      <c r="I499" s="60">
        <f t="shared" si="55"/>
        <v>0</v>
      </c>
      <c r="J499" s="92" t="str">
        <f t="shared" si="54"/>
        <v>2061–2062</v>
      </c>
      <c r="L499" s="103"/>
      <c r="N499" s="101"/>
      <c r="Q499" s="61"/>
    </row>
    <row r="500" spans="1:17" ht="20.25" customHeight="1" x14ac:dyDescent="0.2">
      <c r="A500" s="176">
        <v>59141</v>
      </c>
      <c r="B500" s="177">
        <f t="shared" si="50"/>
        <v>0</v>
      </c>
      <c r="C500" s="158"/>
      <c r="D500" s="60">
        <f t="shared" si="51"/>
        <v>0</v>
      </c>
      <c r="E500" s="178">
        <f t="shared" si="49"/>
        <v>0</v>
      </c>
      <c r="F500" s="60">
        <f t="shared" si="52"/>
        <v>0</v>
      </c>
      <c r="G500" s="60">
        <f>IF(AND(C500&lt;&gt;"",SUM(G$27:G499)&lt;E$19),$E$19/$E$23,0)</f>
        <v>0</v>
      </c>
      <c r="H500" s="60">
        <f t="shared" si="53"/>
        <v>0</v>
      </c>
      <c r="I500" s="60">
        <f t="shared" si="55"/>
        <v>0</v>
      </c>
      <c r="J500" s="92" t="str">
        <f t="shared" si="54"/>
        <v>2061–2062</v>
      </c>
      <c r="L500" s="103"/>
      <c r="N500" s="101"/>
      <c r="Q500" s="61"/>
    </row>
    <row r="501" spans="1:17" ht="20.25" customHeight="1" x14ac:dyDescent="0.2">
      <c r="A501" s="176">
        <v>59172</v>
      </c>
      <c r="B501" s="177">
        <f t="shared" si="50"/>
        <v>0</v>
      </c>
      <c r="C501" s="158"/>
      <c r="D501" s="60">
        <f t="shared" si="51"/>
        <v>0</v>
      </c>
      <c r="E501" s="178">
        <f t="shared" si="49"/>
        <v>0</v>
      </c>
      <c r="F501" s="60">
        <f t="shared" si="52"/>
        <v>0</v>
      </c>
      <c r="G501" s="60">
        <f>IF(AND(C501&lt;&gt;"",SUM(G$27:G500)&lt;E$19),$E$19/$E$23,0)</f>
        <v>0</v>
      </c>
      <c r="H501" s="60">
        <f t="shared" si="53"/>
        <v>0</v>
      </c>
      <c r="I501" s="60">
        <f t="shared" si="55"/>
        <v>0</v>
      </c>
      <c r="J501" s="92" t="str">
        <f t="shared" si="54"/>
        <v>2061–2062</v>
      </c>
      <c r="L501" s="103"/>
      <c r="N501" s="101"/>
      <c r="Q501" s="61"/>
    </row>
    <row r="502" spans="1:17" ht="20.25" customHeight="1" x14ac:dyDescent="0.2">
      <c r="A502" s="176">
        <v>59203</v>
      </c>
      <c r="B502" s="177">
        <f t="shared" si="50"/>
        <v>0</v>
      </c>
      <c r="C502" s="158"/>
      <c r="D502" s="60">
        <f t="shared" si="51"/>
        <v>0</v>
      </c>
      <c r="E502" s="178">
        <f t="shared" si="49"/>
        <v>0</v>
      </c>
      <c r="F502" s="60">
        <f t="shared" si="52"/>
        <v>0</v>
      </c>
      <c r="G502" s="60">
        <f>IF(AND(C502&lt;&gt;"",SUM(G$27:G501)&lt;E$19),$E$19/$E$23,0)</f>
        <v>0</v>
      </c>
      <c r="H502" s="60">
        <f t="shared" si="53"/>
        <v>0</v>
      </c>
      <c r="I502" s="60">
        <f t="shared" si="55"/>
        <v>0</v>
      </c>
      <c r="J502" s="92" t="str">
        <f t="shared" si="54"/>
        <v>2061–2062</v>
      </c>
      <c r="L502" s="103"/>
      <c r="N502" s="101"/>
      <c r="Q502" s="61"/>
    </row>
    <row r="503" spans="1:17" ht="20.25" customHeight="1" x14ac:dyDescent="0.2">
      <c r="A503" s="176">
        <v>59231</v>
      </c>
      <c r="B503" s="177">
        <f t="shared" si="50"/>
        <v>0</v>
      </c>
      <c r="C503" s="158"/>
      <c r="D503" s="60">
        <f t="shared" si="51"/>
        <v>0</v>
      </c>
      <c r="E503" s="178">
        <f t="shared" si="49"/>
        <v>0</v>
      </c>
      <c r="F503" s="60">
        <f t="shared" si="52"/>
        <v>0</v>
      </c>
      <c r="G503" s="60">
        <f>IF(AND(C503&lt;&gt;"",SUM(G$27:G502)&lt;E$19),$E$19/$E$23,0)</f>
        <v>0</v>
      </c>
      <c r="H503" s="60">
        <f t="shared" si="53"/>
        <v>0</v>
      </c>
      <c r="I503" s="60">
        <f t="shared" si="55"/>
        <v>0</v>
      </c>
      <c r="J503" s="92" t="str">
        <f t="shared" si="54"/>
        <v>2061–2062</v>
      </c>
      <c r="L503" s="103"/>
      <c r="N503" s="101"/>
      <c r="Q503" s="61"/>
    </row>
    <row r="504" spans="1:17" ht="20.25" customHeight="1" x14ac:dyDescent="0.2">
      <c r="A504" s="176">
        <v>59262</v>
      </c>
      <c r="B504" s="177">
        <f t="shared" si="50"/>
        <v>0</v>
      </c>
      <c r="C504" s="158"/>
      <c r="D504" s="60">
        <f t="shared" si="51"/>
        <v>0</v>
      </c>
      <c r="E504" s="178">
        <f t="shared" si="49"/>
        <v>0</v>
      </c>
      <c r="F504" s="60">
        <f t="shared" si="52"/>
        <v>0</v>
      </c>
      <c r="G504" s="60">
        <f>IF(AND(C504&lt;&gt;"",SUM(G$27:G503)&lt;E$19),$E$19/$E$23,0)</f>
        <v>0</v>
      </c>
      <c r="H504" s="60">
        <f t="shared" si="53"/>
        <v>0</v>
      </c>
      <c r="I504" s="60">
        <f t="shared" si="55"/>
        <v>0</v>
      </c>
      <c r="J504" s="92" t="str">
        <f t="shared" si="54"/>
        <v>2061–2062</v>
      </c>
      <c r="L504" s="103"/>
      <c r="N504" s="101"/>
      <c r="Q504" s="61"/>
    </row>
    <row r="505" spans="1:17" ht="20.25" customHeight="1" x14ac:dyDescent="0.2">
      <c r="A505" s="176">
        <v>59292</v>
      </c>
      <c r="B505" s="177">
        <f t="shared" si="50"/>
        <v>0</v>
      </c>
      <c r="C505" s="158"/>
      <c r="D505" s="60">
        <f t="shared" si="51"/>
        <v>0</v>
      </c>
      <c r="E505" s="178">
        <f t="shared" si="49"/>
        <v>0</v>
      </c>
      <c r="F505" s="60">
        <f t="shared" si="52"/>
        <v>0</v>
      </c>
      <c r="G505" s="60">
        <f>IF(AND(C505&lt;&gt;"",SUM(G$27:G504)&lt;E$19),$E$19/$E$23,0)</f>
        <v>0</v>
      </c>
      <c r="H505" s="60">
        <f t="shared" si="53"/>
        <v>0</v>
      </c>
      <c r="I505" s="60">
        <f t="shared" si="55"/>
        <v>0</v>
      </c>
      <c r="J505" s="92" t="str">
        <f t="shared" si="54"/>
        <v>2061–2062</v>
      </c>
      <c r="L505" s="103"/>
      <c r="N505" s="101"/>
      <c r="Q505" s="61"/>
    </row>
    <row r="506" spans="1:17" ht="20.25" customHeight="1" x14ac:dyDescent="0.2">
      <c r="A506" s="176">
        <v>59323</v>
      </c>
      <c r="B506" s="177">
        <f t="shared" si="50"/>
        <v>0</v>
      </c>
      <c r="C506" s="158"/>
      <c r="D506" s="60">
        <f t="shared" si="51"/>
        <v>0</v>
      </c>
      <c r="E506" s="178">
        <f t="shared" si="49"/>
        <v>0</v>
      </c>
      <c r="F506" s="60">
        <f t="shared" si="52"/>
        <v>0</v>
      </c>
      <c r="G506" s="60">
        <f>IF(AND(C506&lt;&gt;"",SUM(G$27:G505)&lt;E$19),$E$19/$E$23,0)</f>
        <v>0</v>
      </c>
      <c r="H506" s="60">
        <f t="shared" si="53"/>
        <v>0</v>
      </c>
      <c r="I506" s="60">
        <f t="shared" si="55"/>
        <v>0</v>
      </c>
      <c r="J506" s="92" t="str">
        <f t="shared" si="54"/>
        <v>2061–2062</v>
      </c>
      <c r="L506" s="103"/>
      <c r="N506" s="101"/>
      <c r="Q506" s="61"/>
    </row>
    <row r="507" spans="1:17" ht="20.25" customHeight="1" x14ac:dyDescent="0.2">
      <c r="A507" s="176">
        <v>59353</v>
      </c>
      <c r="B507" s="177">
        <f t="shared" si="50"/>
        <v>0</v>
      </c>
      <c r="C507" s="158"/>
      <c r="D507" s="60">
        <f t="shared" si="51"/>
        <v>0</v>
      </c>
      <c r="E507" s="178">
        <f t="shared" si="49"/>
        <v>0</v>
      </c>
      <c r="F507" s="60">
        <f t="shared" si="52"/>
        <v>0</v>
      </c>
      <c r="G507" s="60">
        <f>IF(AND(C507&lt;&gt;"",SUM(G$27:G506)&lt;E$19),$E$19/$E$23,0)</f>
        <v>0</v>
      </c>
      <c r="H507" s="60">
        <f t="shared" si="53"/>
        <v>0</v>
      </c>
      <c r="I507" s="60">
        <f t="shared" si="55"/>
        <v>0</v>
      </c>
      <c r="J507" s="92" t="str">
        <f t="shared" si="54"/>
        <v>2062–2063</v>
      </c>
      <c r="L507" s="103"/>
      <c r="N507" s="101"/>
      <c r="Q507" s="61"/>
    </row>
    <row r="508" spans="1:17" ht="20.25" customHeight="1" x14ac:dyDescent="0.2">
      <c r="A508" s="176">
        <v>59384</v>
      </c>
      <c r="B508" s="177">
        <f t="shared" si="50"/>
        <v>0</v>
      </c>
      <c r="C508" s="158"/>
      <c r="D508" s="60">
        <f t="shared" si="51"/>
        <v>0</v>
      </c>
      <c r="E508" s="178">
        <f t="shared" si="49"/>
        <v>0</v>
      </c>
      <c r="F508" s="60">
        <f t="shared" si="52"/>
        <v>0</v>
      </c>
      <c r="G508" s="60">
        <f>IF(AND(C508&lt;&gt;"",SUM(G$27:G507)&lt;E$19),$E$19/$E$23,0)</f>
        <v>0</v>
      </c>
      <c r="H508" s="60">
        <f t="shared" si="53"/>
        <v>0</v>
      </c>
      <c r="I508" s="60">
        <f t="shared" si="55"/>
        <v>0</v>
      </c>
      <c r="J508" s="92" t="str">
        <f t="shared" si="54"/>
        <v>2062–2063</v>
      </c>
      <c r="L508" s="103"/>
      <c r="N508" s="101"/>
      <c r="Q508" s="61"/>
    </row>
    <row r="509" spans="1:17" ht="20.25" customHeight="1" x14ac:dyDescent="0.2">
      <c r="A509" s="176">
        <v>59415</v>
      </c>
      <c r="B509" s="177">
        <f t="shared" si="50"/>
        <v>0</v>
      </c>
      <c r="C509" s="158"/>
      <c r="D509" s="60">
        <f t="shared" si="51"/>
        <v>0</v>
      </c>
      <c r="E509" s="178">
        <f t="shared" si="49"/>
        <v>0</v>
      </c>
      <c r="F509" s="60">
        <f t="shared" si="52"/>
        <v>0</v>
      </c>
      <c r="G509" s="60">
        <f>IF(AND(C509&lt;&gt;"",SUM(G$27:G508)&lt;E$19),$E$19/$E$23,0)</f>
        <v>0</v>
      </c>
      <c r="H509" s="60">
        <f t="shared" si="53"/>
        <v>0</v>
      </c>
      <c r="I509" s="60">
        <f t="shared" si="55"/>
        <v>0</v>
      </c>
      <c r="J509" s="92" t="str">
        <f t="shared" si="54"/>
        <v>2062–2063</v>
      </c>
      <c r="L509" s="103"/>
      <c r="N509" s="101"/>
      <c r="Q509" s="61"/>
    </row>
    <row r="510" spans="1:17" ht="20.25" customHeight="1" x14ac:dyDescent="0.2">
      <c r="A510" s="176">
        <v>59445</v>
      </c>
      <c r="B510" s="177">
        <f t="shared" si="50"/>
        <v>0</v>
      </c>
      <c r="C510" s="158"/>
      <c r="D510" s="60">
        <f t="shared" si="51"/>
        <v>0</v>
      </c>
      <c r="E510" s="178">
        <f t="shared" si="49"/>
        <v>0</v>
      </c>
      <c r="F510" s="60">
        <f t="shared" si="52"/>
        <v>0</v>
      </c>
      <c r="G510" s="60">
        <f>IF(AND(C510&lt;&gt;"",SUM(G$27:G509)&lt;E$19),$E$19/$E$23,0)</f>
        <v>0</v>
      </c>
      <c r="H510" s="60">
        <f t="shared" si="53"/>
        <v>0</v>
      </c>
      <c r="I510" s="60">
        <f t="shared" si="55"/>
        <v>0</v>
      </c>
      <c r="J510" s="92" t="str">
        <f t="shared" si="54"/>
        <v>2062–2063</v>
      </c>
      <c r="L510" s="103"/>
      <c r="N510" s="101"/>
      <c r="Q510" s="61"/>
    </row>
    <row r="511" spans="1:17" ht="20.25" customHeight="1" x14ac:dyDescent="0.2">
      <c r="A511" s="176">
        <v>59476</v>
      </c>
      <c r="B511" s="177">
        <f t="shared" si="50"/>
        <v>0</v>
      </c>
      <c r="C511" s="158"/>
      <c r="D511" s="60">
        <f t="shared" si="51"/>
        <v>0</v>
      </c>
      <c r="E511" s="178">
        <f t="shared" si="49"/>
        <v>0</v>
      </c>
      <c r="F511" s="60">
        <f t="shared" si="52"/>
        <v>0</v>
      </c>
      <c r="G511" s="60">
        <f>IF(AND(C511&lt;&gt;"",SUM(G$27:G510)&lt;E$19),$E$19/$E$23,0)</f>
        <v>0</v>
      </c>
      <c r="H511" s="60">
        <f t="shared" si="53"/>
        <v>0</v>
      </c>
      <c r="I511" s="60">
        <f t="shared" si="55"/>
        <v>0</v>
      </c>
      <c r="J511" s="92" t="str">
        <f t="shared" si="54"/>
        <v>2062–2063</v>
      </c>
      <c r="L511" s="103"/>
      <c r="N511" s="101"/>
      <c r="Q511" s="61"/>
    </row>
    <row r="512" spans="1:17" ht="20.25" customHeight="1" x14ac:dyDescent="0.2">
      <c r="A512" s="176">
        <v>59506</v>
      </c>
      <c r="B512" s="177">
        <f t="shared" si="50"/>
        <v>0</v>
      </c>
      <c r="C512" s="158"/>
      <c r="D512" s="60">
        <f t="shared" si="51"/>
        <v>0</v>
      </c>
      <c r="E512" s="178">
        <f t="shared" si="49"/>
        <v>0</v>
      </c>
      <c r="F512" s="60">
        <f t="shared" si="52"/>
        <v>0</v>
      </c>
      <c r="G512" s="60">
        <f>IF(AND(C512&lt;&gt;"",SUM(G$27:G511)&lt;E$19),$E$19/$E$23,0)</f>
        <v>0</v>
      </c>
      <c r="H512" s="60">
        <f t="shared" si="53"/>
        <v>0</v>
      </c>
      <c r="I512" s="60">
        <f t="shared" si="55"/>
        <v>0</v>
      </c>
      <c r="J512" s="92" t="str">
        <f t="shared" si="54"/>
        <v>2062–2063</v>
      </c>
      <c r="L512" s="103"/>
      <c r="N512" s="101"/>
      <c r="Q512" s="61"/>
    </row>
    <row r="513" spans="1:17" ht="20.25" customHeight="1" x14ac:dyDescent="0.2">
      <c r="A513" s="176">
        <v>59537</v>
      </c>
      <c r="B513" s="177">
        <f t="shared" si="50"/>
        <v>0</v>
      </c>
      <c r="C513" s="158"/>
      <c r="D513" s="60">
        <f t="shared" si="51"/>
        <v>0</v>
      </c>
      <c r="E513" s="178">
        <f t="shared" si="49"/>
        <v>0</v>
      </c>
      <c r="F513" s="60">
        <f t="shared" si="52"/>
        <v>0</v>
      </c>
      <c r="G513" s="60">
        <f>IF(AND(C513&lt;&gt;"",SUM(G$27:G512)&lt;E$19),$E$19/$E$23,0)</f>
        <v>0</v>
      </c>
      <c r="H513" s="60">
        <f t="shared" si="53"/>
        <v>0</v>
      </c>
      <c r="I513" s="60">
        <f t="shared" si="55"/>
        <v>0</v>
      </c>
      <c r="J513" s="92" t="str">
        <f t="shared" si="54"/>
        <v>2062–2063</v>
      </c>
      <c r="L513" s="103"/>
      <c r="N513" s="101"/>
      <c r="Q513" s="61"/>
    </row>
    <row r="514" spans="1:17" ht="20.25" customHeight="1" x14ac:dyDescent="0.2">
      <c r="A514" s="176">
        <v>59568</v>
      </c>
      <c r="B514" s="177">
        <f t="shared" si="50"/>
        <v>0</v>
      </c>
      <c r="C514" s="158"/>
      <c r="D514" s="60">
        <f t="shared" si="51"/>
        <v>0</v>
      </c>
      <c r="E514" s="178">
        <f t="shared" si="49"/>
        <v>0</v>
      </c>
      <c r="F514" s="60">
        <f t="shared" si="52"/>
        <v>0</v>
      </c>
      <c r="G514" s="60">
        <f>IF(AND(C514&lt;&gt;"",SUM(G$27:G513)&lt;E$19),$E$19/$E$23,0)</f>
        <v>0</v>
      </c>
      <c r="H514" s="60">
        <f t="shared" si="53"/>
        <v>0</v>
      </c>
      <c r="I514" s="60">
        <f t="shared" si="55"/>
        <v>0</v>
      </c>
      <c r="J514" s="92" t="str">
        <f t="shared" si="54"/>
        <v>2062–2063</v>
      </c>
      <c r="L514" s="103"/>
      <c r="N514" s="101"/>
      <c r="Q514" s="61"/>
    </row>
    <row r="515" spans="1:17" ht="20.25" customHeight="1" x14ac:dyDescent="0.2">
      <c r="A515" s="176">
        <v>59596</v>
      </c>
      <c r="B515" s="177">
        <f t="shared" si="50"/>
        <v>0</v>
      </c>
      <c r="C515" s="158"/>
      <c r="D515" s="60">
        <f t="shared" si="51"/>
        <v>0</v>
      </c>
      <c r="E515" s="178">
        <f t="shared" si="49"/>
        <v>0</v>
      </c>
      <c r="F515" s="60">
        <f t="shared" si="52"/>
        <v>0</v>
      </c>
      <c r="G515" s="60">
        <f>IF(AND(C515&lt;&gt;"",SUM(G$27:G514)&lt;E$19),$E$19/$E$23,0)</f>
        <v>0</v>
      </c>
      <c r="H515" s="60">
        <f t="shared" si="53"/>
        <v>0</v>
      </c>
      <c r="I515" s="60">
        <f t="shared" si="55"/>
        <v>0</v>
      </c>
      <c r="J515" s="92" t="str">
        <f t="shared" si="54"/>
        <v>2062–2063</v>
      </c>
      <c r="L515" s="103"/>
      <c r="N515" s="101"/>
      <c r="Q515" s="61"/>
    </row>
    <row r="516" spans="1:17" ht="20.25" customHeight="1" x14ac:dyDescent="0.2">
      <c r="A516" s="176">
        <v>59627</v>
      </c>
      <c r="B516" s="177">
        <f t="shared" si="50"/>
        <v>0</v>
      </c>
      <c r="C516" s="158"/>
      <c r="D516" s="60">
        <f t="shared" si="51"/>
        <v>0</v>
      </c>
      <c r="E516" s="178">
        <f t="shared" si="49"/>
        <v>0</v>
      </c>
      <c r="F516" s="60">
        <f t="shared" si="52"/>
        <v>0</v>
      </c>
      <c r="G516" s="60">
        <f>IF(AND(C516&lt;&gt;"",SUM(G$27:G515)&lt;E$19),$E$19/$E$23,0)</f>
        <v>0</v>
      </c>
      <c r="H516" s="60">
        <f t="shared" si="53"/>
        <v>0</v>
      </c>
      <c r="I516" s="60">
        <f t="shared" si="55"/>
        <v>0</v>
      </c>
      <c r="J516" s="92" t="str">
        <f t="shared" si="54"/>
        <v>2062–2063</v>
      </c>
      <c r="L516" s="103"/>
      <c r="N516" s="101"/>
      <c r="Q516" s="61"/>
    </row>
    <row r="517" spans="1:17" ht="20.25" customHeight="1" x14ac:dyDescent="0.2">
      <c r="A517" s="176">
        <v>59657</v>
      </c>
      <c r="B517" s="177">
        <f t="shared" si="50"/>
        <v>0</v>
      </c>
      <c r="C517" s="158"/>
      <c r="D517" s="60">
        <f t="shared" si="51"/>
        <v>0</v>
      </c>
      <c r="E517" s="178">
        <f t="shared" si="49"/>
        <v>0</v>
      </c>
      <c r="F517" s="60">
        <f t="shared" si="52"/>
        <v>0</v>
      </c>
      <c r="G517" s="60">
        <f>IF(AND(C517&lt;&gt;"",SUM(G$27:G516)&lt;E$19),$E$19/$E$23,0)</f>
        <v>0</v>
      </c>
      <c r="H517" s="60">
        <f t="shared" si="53"/>
        <v>0</v>
      </c>
      <c r="I517" s="60">
        <f t="shared" si="55"/>
        <v>0</v>
      </c>
      <c r="J517" s="92" t="str">
        <f t="shared" si="54"/>
        <v>2062–2063</v>
      </c>
      <c r="L517" s="103"/>
      <c r="N517" s="101"/>
      <c r="Q517" s="61"/>
    </row>
    <row r="518" spans="1:17" ht="20.25" customHeight="1" x14ac:dyDescent="0.2">
      <c r="A518" s="176">
        <v>59688</v>
      </c>
      <c r="B518" s="177">
        <f t="shared" si="50"/>
        <v>0</v>
      </c>
      <c r="C518" s="158"/>
      <c r="D518" s="60">
        <f t="shared" si="51"/>
        <v>0</v>
      </c>
      <c r="E518" s="178">
        <f t="shared" si="49"/>
        <v>0</v>
      </c>
      <c r="F518" s="60">
        <f t="shared" si="52"/>
        <v>0</v>
      </c>
      <c r="G518" s="60">
        <f>IF(AND(C518&lt;&gt;"",SUM(G$27:G517)&lt;E$19),$E$19/$E$23,0)</f>
        <v>0</v>
      </c>
      <c r="H518" s="60">
        <f t="shared" si="53"/>
        <v>0</v>
      </c>
      <c r="I518" s="60">
        <f t="shared" si="55"/>
        <v>0</v>
      </c>
      <c r="J518" s="92" t="str">
        <f t="shared" si="54"/>
        <v>2062–2063</v>
      </c>
      <c r="L518" s="103"/>
      <c r="N518" s="101"/>
      <c r="Q518" s="61"/>
    </row>
    <row r="519" spans="1:17" ht="20.25" customHeight="1" x14ac:dyDescent="0.2">
      <c r="A519" s="176">
        <v>59718</v>
      </c>
      <c r="B519" s="177">
        <f t="shared" si="50"/>
        <v>0</v>
      </c>
      <c r="C519" s="158"/>
      <c r="D519" s="60">
        <f t="shared" si="51"/>
        <v>0</v>
      </c>
      <c r="E519" s="178">
        <f t="shared" si="49"/>
        <v>0</v>
      </c>
      <c r="F519" s="60">
        <f t="shared" si="52"/>
        <v>0</v>
      </c>
      <c r="G519" s="60">
        <f>IF(AND(C519&lt;&gt;"",SUM(G$27:G518)&lt;E$19),$E$19/$E$23,0)</f>
        <v>0</v>
      </c>
      <c r="H519" s="60">
        <f t="shared" si="53"/>
        <v>0</v>
      </c>
      <c r="I519" s="60">
        <f t="shared" si="55"/>
        <v>0</v>
      </c>
      <c r="J519" s="92" t="str">
        <f t="shared" si="54"/>
        <v>2063–2064</v>
      </c>
      <c r="L519" s="103"/>
      <c r="N519" s="101"/>
      <c r="Q519" s="61"/>
    </row>
    <row r="520" spans="1:17" ht="20.25" customHeight="1" x14ac:dyDescent="0.2">
      <c r="A520" s="176">
        <v>59749</v>
      </c>
      <c r="B520" s="177">
        <f t="shared" si="50"/>
        <v>0</v>
      </c>
      <c r="C520" s="158"/>
      <c r="D520" s="60">
        <f t="shared" si="51"/>
        <v>0</v>
      </c>
      <c r="E520" s="178">
        <f t="shared" si="49"/>
        <v>0</v>
      </c>
      <c r="F520" s="60">
        <f t="shared" si="52"/>
        <v>0</v>
      </c>
      <c r="G520" s="60">
        <f>IF(AND(C520&lt;&gt;"",SUM(G$27:G519)&lt;E$19),$E$19/$E$23,0)</f>
        <v>0</v>
      </c>
      <c r="H520" s="60">
        <f t="shared" si="53"/>
        <v>0</v>
      </c>
      <c r="I520" s="60">
        <f t="shared" si="55"/>
        <v>0</v>
      </c>
      <c r="J520" s="92" t="str">
        <f t="shared" si="54"/>
        <v>2063–2064</v>
      </c>
      <c r="L520" s="103"/>
      <c r="N520" s="101"/>
      <c r="Q520" s="61"/>
    </row>
    <row r="521" spans="1:17" ht="20.25" customHeight="1" x14ac:dyDescent="0.2">
      <c r="A521" s="176">
        <v>59780</v>
      </c>
      <c r="B521" s="177">
        <f t="shared" si="50"/>
        <v>0</v>
      </c>
      <c r="C521" s="158"/>
      <c r="D521" s="60">
        <f t="shared" si="51"/>
        <v>0</v>
      </c>
      <c r="E521" s="178">
        <f t="shared" si="49"/>
        <v>0</v>
      </c>
      <c r="F521" s="60">
        <f t="shared" si="52"/>
        <v>0</v>
      </c>
      <c r="G521" s="60">
        <f>IF(AND(C521&lt;&gt;"",SUM(G$27:G520)&lt;E$19),$E$19/$E$23,0)</f>
        <v>0</v>
      </c>
      <c r="H521" s="60">
        <f t="shared" si="53"/>
        <v>0</v>
      </c>
      <c r="I521" s="60">
        <f t="shared" si="55"/>
        <v>0</v>
      </c>
      <c r="J521" s="92" t="str">
        <f t="shared" si="54"/>
        <v>2063–2064</v>
      </c>
      <c r="L521" s="103"/>
      <c r="N521" s="101"/>
      <c r="Q521" s="61"/>
    </row>
    <row r="522" spans="1:17" ht="20.25" customHeight="1" x14ac:dyDescent="0.2">
      <c r="A522" s="176">
        <v>59810</v>
      </c>
      <c r="B522" s="177">
        <f t="shared" si="50"/>
        <v>0</v>
      </c>
      <c r="C522" s="158"/>
      <c r="D522" s="60">
        <f t="shared" si="51"/>
        <v>0</v>
      </c>
      <c r="E522" s="178">
        <f t="shared" si="49"/>
        <v>0</v>
      </c>
      <c r="F522" s="60">
        <f t="shared" si="52"/>
        <v>0</v>
      </c>
      <c r="G522" s="60">
        <f>IF(AND(C522&lt;&gt;"",SUM(G$27:G521)&lt;E$19),$E$19/$E$23,0)</f>
        <v>0</v>
      </c>
      <c r="H522" s="60">
        <f t="shared" si="53"/>
        <v>0</v>
      </c>
      <c r="I522" s="60">
        <f t="shared" si="55"/>
        <v>0</v>
      </c>
      <c r="J522" s="92" t="str">
        <f t="shared" si="54"/>
        <v>2063–2064</v>
      </c>
      <c r="L522" s="103"/>
      <c r="N522" s="101"/>
      <c r="Q522" s="61"/>
    </row>
    <row r="523" spans="1:17" ht="20.25" customHeight="1" x14ac:dyDescent="0.2">
      <c r="A523" s="176">
        <v>59841</v>
      </c>
      <c r="B523" s="177">
        <f t="shared" si="50"/>
        <v>0</v>
      </c>
      <c r="C523" s="158"/>
      <c r="D523" s="60">
        <f t="shared" si="51"/>
        <v>0</v>
      </c>
      <c r="E523" s="178">
        <f t="shared" si="49"/>
        <v>0</v>
      </c>
      <c r="F523" s="60">
        <f t="shared" si="52"/>
        <v>0</v>
      </c>
      <c r="G523" s="60">
        <f>IF(AND(C523&lt;&gt;"",SUM(G$27:G522)&lt;E$19),$E$19/$E$23,0)</f>
        <v>0</v>
      </c>
      <c r="H523" s="60">
        <f t="shared" si="53"/>
        <v>0</v>
      </c>
      <c r="I523" s="60">
        <f t="shared" si="55"/>
        <v>0</v>
      </c>
      <c r="J523" s="92" t="str">
        <f t="shared" si="54"/>
        <v>2063–2064</v>
      </c>
      <c r="L523" s="103"/>
      <c r="N523" s="101"/>
      <c r="Q523" s="61"/>
    </row>
    <row r="524" spans="1:17" ht="20.25" customHeight="1" x14ac:dyDescent="0.2">
      <c r="A524" s="176">
        <v>59871</v>
      </c>
      <c r="B524" s="177">
        <f t="shared" si="50"/>
        <v>0</v>
      </c>
      <c r="C524" s="158"/>
      <c r="D524" s="60">
        <f t="shared" si="51"/>
        <v>0</v>
      </c>
      <c r="E524" s="178">
        <f t="shared" si="49"/>
        <v>0</v>
      </c>
      <c r="F524" s="60">
        <f t="shared" si="52"/>
        <v>0</v>
      </c>
      <c r="G524" s="60">
        <f>IF(AND(C524&lt;&gt;"",SUM(G$27:G523)&lt;E$19),$E$19/$E$23,0)</f>
        <v>0</v>
      </c>
      <c r="H524" s="60">
        <f t="shared" si="53"/>
        <v>0</v>
      </c>
      <c r="I524" s="60">
        <f t="shared" si="55"/>
        <v>0</v>
      </c>
      <c r="J524" s="92" t="str">
        <f t="shared" si="54"/>
        <v>2063–2064</v>
      </c>
      <c r="L524" s="103"/>
      <c r="N524" s="101"/>
      <c r="Q524" s="61"/>
    </row>
    <row r="525" spans="1:17" ht="20.25" customHeight="1" x14ac:dyDescent="0.2">
      <c r="A525" s="176">
        <v>59902</v>
      </c>
      <c r="B525" s="177">
        <f t="shared" si="50"/>
        <v>0</v>
      </c>
      <c r="C525" s="158"/>
      <c r="D525" s="60">
        <f t="shared" si="51"/>
        <v>0</v>
      </c>
      <c r="E525" s="178">
        <f t="shared" si="49"/>
        <v>0</v>
      </c>
      <c r="F525" s="60">
        <f t="shared" si="52"/>
        <v>0</v>
      </c>
      <c r="G525" s="60">
        <f>IF(AND(C525&lt;&gt;"",SUM(G$27:G524)&lt;E$19),$E$19/$E$23,0)</f>
        <v>0</v>
      </c>
      <c r="H525" s="60">
        <f t="shared" si="53"/>
        <v>0</v>
      </c>
      <c r="I525" s="60">
        <f t="shared" si="55"/>
        <v>0</v>
      </c>
      <c r="J525" s="92" t="str">
        <f t="shared" si="54"/>
        <v>2063–2064</v>
      </c>
      <c r="L525" s="103"/>
      <c r="N525" s="101"/>
      <c r="Q525" s="61"/>
    </row>
    <row r="526" spans="1:17" ht="20.25" customHeight="1" x14ac:dyDescent="0.2">
      <c r="A526" s="176">
        <v>59933</v>
      </c>
      <c r="B526" s="177">
        <f t="shared" si="50"/>
        <v>0</v>
      </c>
      <c r="C526" s="158"/>
      <c r="D526" s="60">
        <f t="shared" si="51"/>
        <v>0</v>
      </c>
      <c r="E526" s="178">
        <f t="shared" si="49"/>
        <v>0</v>
      </c>
      <c r="F526" s="60">
        <f t="shared" si="52"/>
        <v>0</v>
      </c>
      <c r="G526" s="60">
        <f>IF(AND(C526&lt;&gt;"",SUM(G$27:G525)&lt;E$19),$E$19/$E$23,0)</f>
        <v>0</v>
      </c>
      <c r="H526" s="60">
        <f t="shared" si="53"/>
        <v>0</v>
      </c>
      <c r="I526" s="60">
        <f t="shared" si="55"/>
        <v>0</v>
      </c>
      <c r="J526" s="92" t="str">
        <f t="shared" si="54"/>
        <v>2063–2064</v>
      </c>
      <c r="L526" s="103"/>
      <c r="N526" s="101"/>
      <c r="Q526" s="61"/>
    </row>
    <row r="527" spans="1:17" ht="20.25" customHeight="1" x14ac:dyDescent="0.2">
      <c r="A527" s="176">
        <v>59962</v>
      </c>
      <c r="B527" s="177">
        <f t="shared" si="50"/>
        <v>0</v>
      </c>
      <c r="C527" s="158"/>
      <c r="D527" s="60">
        <f t="shared" si="51"/>
        <v>0</v>
      </c>
      <c r="E527" s="178">
        <f t="shared" si="49"/>
        <v>0</v>
      </c>
      <c r="F527" s="60">
        <f t="shared" si="52"/>
        <v>0</v>
      </c>
      <c r="G527" s="60">
        <f>IF(AND(C527&lt;&gt;"",SUM(G$27:G526)&lt;E$19),$E$19/$E$23,0)</f>
        <v>0</v>
      </c>
      <c r="H527" s="60">
        <f t="shared" si="53"/>
        <v>0</v>
      </c>
      <c r="I527" s="60">
        <f t="shared" si="55"/>
        <v>0</v>
      </c>
      <c r="J527" s="92" t="str">
        <f t="shared" si="54"/>
        <v>2063–2064</v>
      </c>
      <c r="L527" s="103"/>
      <c r="N527" s="101"/>
      <c r="Q527" s="61"/>
    </row>
    <row r="528" spans="1:17" ht="20.25" customHeight="1" x14ac:dyDescent="0.2">
      <c r="A528" s="176">
        <v>59993</v>
      </c>
      <c r="B528" s="177">
        <f t="shared" si="50"/>
        <v>0</v>
      </c>
      <c r="C528" s="158"/>
      <c r="D528" s="60">
        <f t="shared" si="51"/>
        <v>0</v>
      </c>
      <c r="E528" s="178">
        <f t="shared" si="49"/>
        <v>0</v>
      </c>
      <c r="F528" s="60">
        <f t="shared" si="52"/>
        <v>0</v>
      </c>
      <c r="G528" s="60">
        <f>IF(AND(C528&lt;&gt;"",SUM(G$27:G527)&lt;E$19),$E$19/$E$23,0)</f>
        <v>0</v>
      </c>
      <c r="H528" s="60">
        <f t="shared" si="53"/>
        <v>0</v>
      </c>
      <c r="I528" s="60">
        <f t="shared" si="55"/>
        <v>0</v>
      </c>
      <c r="J528" s="92" t="str">
        <f t="shared" si="54"/>
        <v>2063–2064</v>
      </c>
      <c r="L528" s="103"/>
      <c r="N528" s="101"/>
      <c r="Q528" s="61"/>
    </row>
    <row r="529" spans="1:17" ht="20.25" customHeight="1" x14ac:dyDescent="0.2">
      <c r="A529" s="176">
        <v>60023</v>
      </c>
      <c r="B529" s="177">
        <f t="shared" si="50"/>
        <v>0</v>
      </c>
      <c r="C529" s="158"/>
      <c r="D529" s="60">
        <f t="shared" si="51"/>
        <v>0</v>
      </c>
      <c r="E529" s="178">
        <f t="shared" si="49"/>
        <v>0</v>
      </c>
      <c r="F529" s="60">
        <f t="shared" si="52"/>
        <v>0</v>
      </c>
      <c r="G529" s="60">
        <f>IF(AND(C529&lt;&gt;"",SUM(G$27:G528)&lt;E$19),$E$19/$E$23,0)</f>
        <v>0</v>
      </c>
      <c r="H529" s="60">
        <f t="shared" si="53"/>
        <v>0</v>
      </c>
      <c r="I529" s="60">
        <f t="shared" si="55"/>
        <v>0</v>
      </c>
      <c r="J529" s="92" t="str">
        <f t="shared" si="54"/>
        <v>2063–2064</v>
      </c>
      <c r="L529" s="103"/>
      <c r="N529" s="101"/>
      <c r="Q529" s="61"/>
    </row>
    <row r="530" spans="1:17" ht="20.25" customHeight="1" x14ac:dyDescent="0.2">
      <c r="A530" s="176">
        <v>60054</v>
      </c>
      <c r="B530" s="177">
        <f t="shared" si="50"/>
        <v>0</v>
      </c>
      <c r="C530" s="158"/>
      <c r="D530" s="60">
        <f t="shared" si="51"/>
        <v>0</v>
      </c>
      <c r="E530" s="178">
        <f t="shared" si="49"/>
        <v>0</v>
      </c>
      <c r="F530" s="60">
        <f t="shared" si="52"/>
        <v>0</v>
      </c>
      <c r="G530" s="60">
        <f>IF(AND(C530&lt;&gt;"",SUM(G$27:G529)&lt;E$19),$E$19/$E$23,0)</f>
        <v>0</v>
      </c>
      <c r="H530" s="60">
        <f t="shared" si="53"/>
        <v>0</v>
      </c>
      <c r="I530" s="60">
        <f t="shared" si="55"/>
        <v>0</v>
      </c>
      <c r="J530" s="92" t="str">
        <f t="shared" si="54"/>
        <v>2063–2064</v>
      </c>
      <c r="L530" s="103"/>
      <c r="N530" s="101"/>
      <c r="Q530" s="61"/>
    </row>
    <row r="531" spans="1:17" ht="20.25" customHeight="1" x14ac:dyDescent="0.2">
      <c r="A531" s="176">
        <v>60084</v>
      </c>
      <c r="B531" s="177">
        <f t="shared" si="50"/>
        <v>0</v>
      </c>
      <c r="C531" s="158"/>
      <c r="D531" s="60">
        <f t="shared" si="51"/>
        <v>0</v>
      </c>
      <c r="E531" s="178">
        <f t="shared" si="49"/>
        <v>0</v>
      </c>
      <c r="F531" s="60">
        <f t="shared" si="52"/>
        <v>0</v>
      </c>
      <c r="G531" s="60">
        <f>IF(AND(C531&lt;&gt;"",SUM(G$27:G530)&lt;E$19),$E$19/$E$23,0)</f>
        <v>0</v>
      </c>
      <c r="H531" s="60">
        <f t="shared" si="53"/>
        <v>0</v>
      </c>
      <c r="I531" s="60">
        <f t="shared" si="55"/>
        <v>0</v>
      </c>
      <c r="J531" s="92" t="str">
        <f t="shared" si="54"/>
        <v>2064–2065</v>
      </c>
      <c r="L531" s="103"/>
      <c r="N531" s="101"/>
      <c r="Q531" s="61"/>
    </row>
    <row r="532" spans="1:17" ht="20.25" customHeight="1" x14ac:dyDescent="0.2">
      <c r="A532" s="176">
        <v>60115</v>
      </c>
      <c r="B532" s="177">
        <f t="shared" si="50"/>
        <v>0</v>
      </c>
      <c r="C532" s="158"/>
      <c r="D532" s="60">
        <f t="shared" si="51"/>
        <v>0</v>
      </c>
      <c r="E532" s="178">
        <f t="shared" si="49"/>
        <v>0</v>
      </c>
      <c r="F532" s="60">
        <f t="shared" si="52"/>
        <v>0</v>
      </c>
      <c r="G532" s="60">
        <f>IF(AND(C532&lt;&gt;"",SUM(G$27:G531)&lt;E$19),$E$19/$E$23,0)</f>
        <v>0</v>
      </c>
      <c r="H532" s="60">
        <f t="shared" si="53"/>
        <v>0</v>
      </c>
      <c r="I532" s="60">
        <f t="shared" si="55"/>
        <v>0</v>
      </c>
      <c r="J532" s="92" t="str">
        <f t="shared" si="54"/>
        <v>2064–2065</v>
      </c>
      <c r="L532" s="103"/>
      <c r="N532" s="101"/>
      <c r="Q532" s="61"/>
    </row>
    <row r="533" spans="1:17" ht="20.25" customHeight="1" x14ac:dyDescent="0.2">
      <c r="A533" s="176">
        <v>60146</v>
      </c>
      <c r="B533" s="177">
        <f t="shared" si="50"/>
        <v>0</v>
      </c>
      <c r="C533" s="158"/>
      <c r="D533" s="60">
        <f t="shared" si="51"/>
        <v>0</v>
      </c>
      <c r="E533" s="178">
        <f t="shared" si="49"/>
        <v>0</v>
      </c>
      <c r="F533" s="60">
        <f t="shared" si="52"/>
        <v>0</v>
      </c>
      <c r="G533" s="60">
        <f>IF(AND(C533&lt;&gt;"",SUM(G$27:G532)&lt;E$19),$E$19/$E$23,0)</f>
        <v>0</v>
      </c>
      <c r="H533" s="60">
        <f t="shared" si="53"/>
        <v>0</v>
      </c>
      <c r="I533" s="60">
        <f t="shared" si="55"/>
        <v>0</v>
      </c>
      <c r="J533" s="92" t="str">
        <f t="shared" si="54"/>
        <v>2064–2065</v>
      </c>
      <c r="L533" s="103"/>
      <c r="N533" s="101"/>
      <c r="Q533" s="61"/>
    </row>
    <row r="534" spans="1:17" ht="20.25" customHeight="1" x14ac:dyDescent="0.2">
      <c r="A534" s="176">
        <v>60176</v>
      </c>
      <c r="B534" s="177">
        <f t="shared" si="50"/>
        <v>0</v>
      </c>
      <c r="C534" s="158"/>
      <c r="D534" s="60">
        <f t="shared" si="51"/>
        <v>0</v>
      </c>
      <c r="E534" s="178">
        <f t="shared" si="49"/>
        <v>0</v>
      </c>
      <c r="F534" s="60">
        <f t="shared" si="52"/>
        <v>0</v>
      </c>
      <c r="G534" s="60">
        <f>IF(AND(C534&lt;&gt;"",SUM(G$27:G533)&lt;E$19),$E$19/$E$23,0)</f>
        <v>0</v>
      </c>
      <c r="H534" s="60">
        <f t="shared" si="53"/>
        <v>0</v>
      </c>
      <c r="I534" s="60">
        <f t="shared" si="55"/>
        <v>0</v>
      </c>
      <c r="J534" s="92" t="str">
        <f t="shared" si="54"/>
        <v>2064–2065</v>
      </c>
      <c r="L534" s="103"/>
      <c r="N534" s="101"/>
      <c r="Q534" s="61"/>
    </row>
    <row r="535" spans="1:17" ht="20.25" customHeight="1" x14ac:dyDescent="0.2">
      <c r="A535" s="176">
        <v>60207</v>
      </c>
      <c r="B535" s="177">
        <f t="shared" si="50"/>
        <v>0</v>
      </c>
      <c r="C535" s="158"/>
      <c r="D535" s="60">
        <f t="shared" si="51"/>
        <v>0</v>
      </c>
      <c r="E535" s="178">
        <f t="shared" si="49"/>
        <v>0</v>
      </c>
      <c r="F535" s="60">
        <f t="shared" si="52"/>
        <v>0</v>
      </c>
      <c r="G535" s="60">
        <f>IF(AND(C535&lt;&gt;"",SUM(G$27:G534)&lt;E$19),$E$19/$E$23,0)</f>
        <v>0</v>
      </c>
      <c r="H535" s="60">
        <f t="shared" si="53"/>
        <v>0</v>
      </c>
      <c r="I535" s="60">
        <f t="shared" si="55"/>
        <v>0</v>
      </c>
      <c r="J535" s="92" t="str">
        <f t="shared" si="54"/>
        <v>2064–2065</v>
      </c>
      <c r="L535" s="103"/>
      <c r="N535" s="101"/>
      <c r="Q535" s="61"/>
    </row>
    <row r="536" spans="1:17" ht="20.25" customHeight="1" x14ac:dyDescent="0.2">
      <c r="A536" s="176">
        <v>60237</v>
      </c>
      <c r="B536" s="177">
        <f t="shared" si="50"/>
        <v>0</v>
      </c>
      <c r="C536" s="158"/>
      <c r="D536" s="60">
        <f t="shared" si="51"/>
        <v>0</v>
      </c>
      <c r="E536" s="178">
        <f t="shared" si="49"/>
        <v>0</v>
      </c>
      <c r="F536" s="60">
        <f t="shared" si="52"/>
        <v>0</v>
      </c>
      <c r="G536" s="60">
        <f>IF(AND(C536&lt;&gt;"",SUM(G$27:G535)&lt;E$19),$E$19/$E$23,0)</f>
        <v>0</v>
      </c>
      <c r="H536" s="60">
        <f t="shared" si="53"/>
        <v>0</v>
      </c>
      <c r="I536" s="60">
        <f t="shared" si="55"/>
        <v>0</v>
      </c>
      <c r="J536" s="92" t="str">
        <f t="shared" si="54"/>
        <v>2064–2065</v>
      </c>
      <c r="L536" s="103"/>
      <c r="N536" s="101"/>
      <c r="Q536" s="61"/>
    </row>
    <row r="537" spans="1:17" ht="20.25" customHeight="1" x14ac:dyDescent="0.2">
      <c r="A537" s="176">
        <v>60268</v>
      </c>
      <c r="B537" s="177">
        <f t="shared" si="50"/>
        <v>0</v>
      </c>
      <c r="C537" s="158"/>
      <c r="D537" s="60">
        <f t="shared" si="51"/>
        <v>0</v>
      </c>
      <c r="E537" s="178">
        <f t="shared" si="49"/>
        <v>0</v>
      </c>
      <c r="F537" s="60">
        <f t="shared" si="52"/>
        <v>0</v>
      </c>
      <c r="G537" s="60">
        <f>IF(AND(C537&lt;&gt;"",SUM(G$27:G536)&lt;E$19),$E$19/$E$23,0)</f>
        <v>0</v>
      </c>
      <c r="H537" s="60">
        <f t="shared" si="53"/>
        <v>0</v>
      </c>
      <c r="I537" s="60">
        <f t="shared" si="55"/>
        <v>0</v>
      </c>
      <c r="J537" s="92" t="str">
        <f t="shared" si="54"/>
        <v>2064–2065</v>
      </c>
      <c r="L537" s="103"/>
      <c r="N537" s="101"/>
      <c r="Q537" s="61"/>
    </row>
    <row r="538" spans="1:17" ht="20.25" customHeight="1" x14ac:dyDescent="0.2">
      <c r="A538" s="176">
        <v>60299</v>
      </c>
      <c r="B538" s="177">
        <f t="shared" si="50"/>
        <v>0</v>
      </c>
      <c r="C538" s="158"/>
      <c r="D538" s="60">
        <f t="shared" si="51"/>
        <v>0</v>
      </c>
      <c r="E538" s="178">
        <f t="shared" si="49"/>
        <v>0</v>
      </c>
      <c r="F538" s="60">
        <f t="shared" si="52"/>
        <v>0</v>
      </c>
      <c r="G538" s="60">
        <f>IF(AND(C538&lt;&gt;"",SUM(G$27:G537)&lt;E$19),$E$19/$E$23,0)</f>
        <v>0</v>
      </c>
      <c r="H538" s="60">
        <f t="shared" si="53"/>
        <v>0</v>
      </c>
      <c r="I538" s="60">
        <f t="shared" si="55"/>
        <v>0</v>
      </c>
      <c r="J538" s="92" t="str">
        <f t="shared" si="54"/>
        <v>2064–2065</v>
      </c>
      <c r="L538" s="103"/>
      <c r="N538" s="101"/>
      <c r="Q538" s="61"/>
    </row>
    <row r="539" spans="1:17" ht="20.25" customHeight="1" x14ac:dyDescent="0.2">
      <c r="A539" s="176">
        <v>60327</v>
      </c>
      <c r="B539" s="177">
        <f t="shared" si="50"/>
        <v>0</v>
      </c>
      <c r="C539" s="158"/>
      <c r="D539" s="60">
        <f t="shared" si="51"/>
        <v>0</v>
      </c>
      <c r="E539" s="178">
        <f t="shared" ref="E539:E602" si="56">C539-D539</f>
        <v>0</v>
      </c>
      <c r="F539" s="60">
        <f t="shared" si="52"/>
        <v>0</v>
      </c>
      <c r="G539" s="60">
        <f>IF(AND(C539&lt;&gt;"",SUM(G$27:G538)&lt;E$19),$E$19/$E$23,0)</f>
        <v>0</v>
      </c>
      <c r="H539" s="60">
        <f t="shared" si="53"/>
        <v>0</v>
      </c>
      <c r="I539" s="60">
        <f t="shared" si="55"/>
        <v>0</v>
      </c>
      <c r="J539" s="92" t="str">
        <f t="shared" si="54"/>
        <v>2064–2065</v>
      </c>
      <c r="L539" s="103"/>
      <c r="N539" s="101"/>
      <c r="Q539" s="61"/>
    </row>
    <row r="540" spans="1:17" ht="20.25" customHeight="1" x14ac:dyDescent="0.2">
      <c r="A540" s="176">
        <v>60358</v>
      </c>
      <c r="B540" s="177">
        <f t="shared" ref="B540:B603" si="57">IF(C540&gt;0,C540*-1,C540)</f>
        <v>0</v>
      </c>
      <c r="C540" s="158"/>
      <c r="D540" s="60">
        <f t="shared" ref="D540:D603" si="58">IF(C540="",0,IF($E$15="Beginning",IF(C539&lt;&gt;"",$F539*$E$6/12,0),IF(C539&lt;&gt;"",$F539*$E$6/12,$E$16*$E$6/12)))</f>
        <v>0</v>
      </c>
      <c r="E540" s="178">
        <f t="shared" si="56"/>
        <v>0</v>
      </c>
      <c r="F540" s="60">
        <f t="shared" ref="F540:F603" si="59">IF(C540="",0,IF(C539="",$E$16-E540,IF(C540&lt;&gt;"",F539-E540)))</f>
        <v>0</v>
      </c>
      <c r="G540" s="60">
        <f>IF(AND(C540&lt;&gt;"",SUM(G$27:G539)&lt;E$19),$E$19/$E$23,0)</f>
        <v>0</v>
      </c>
      <c r="H540" s="60">
        <f t="shared" ref="H540:H603" si="60">IF(C540&lt;&gt;"",G540+H539,0)</f>
        <v>0</v>
      </c>
      <c r="I540" s="60">
        <f t="shared" si="55"/>
        <v>0</v>
      </c>
      <c r="J540" s="92" t="str">
        <f t="shared" ref="J540:J603" si="61">IF(OR(MONTH(A540)=1,MONTH(A540)=2,MONTH(A540)=3,MONTH(A540)=4,MONTH(A540)=5,MONTH(A540)=6),YEAR(A540)-1&amp;"–"&amp;YEAR(A540),YEAR(A540)&amp;"–"&amp;YEAR(A540)+1)</f>
        <v>2064–2065</v>
      </c>
      <c r="L540" s="103"/>
      <c r="N540" s="101"/>
      <c r="Q540" s="61"/>
    </row>
    <row r="541" spans="1:17" ht="20.25" customHeight="1" x14ac:dyDescent="0.2">
      <c r="A541" s="176">
        <v>60388</v>
      </c>
      <c r="B541" s="177">
        <f t="shared" si="57"/>
        <v>0</v>
      </c>
      <c r="C541" s="158"/>
      <c r="D541" s="60">
        <f t="shared" si="58"/>
        <v>0</v>
      </c>
      <c r="E541" s="178">
        <f t="shared" si="56"/>
        <v>0</v>
      </c>
      <c r="F541" s="60">
        <f t="shared" si="59"/>
        <v>0</v>
      </c>
      <c r="G541" s="60">
        <f>IF(AND(C541&lt;&gt;"",SUM(G$27:G540)&lt;E$19),$E$19/$E$23,0)</f>
        <v>0</v>
      </c>
      <c r="H541" s="60">
        <f t="shared" si="60"/>
        <v>0</v>
      </c>
      <c r="I541" s="60">
        <f t="shared" ref="I541:I604" si="62">IF(C541&lt;&gt;"",$E$19-H541,0)</f>
        <v>0</v>
      </c>
      <c r="J541" s="92" t="str">
        <f t="shared" si="61"/>
        <v>2064–2065</v>
      </c>
      <c r="L541" s="103"/>
      <c r="N541" s="101"/>
      <c r="Q541" s="61"/>
    </row>
    <row r="542" spans="1:17" ht="20.25" customHeight="1" x14ac:dyDescent="0.2">
      <c r="A542" s="176">
        <v>60419</v>
      </c>
      <c r="B542" s="177">
        <f t="shared" si="57"/>
        <v>0</v>
      </c>
      <c r="C542" s="158"/>
      <c r="D542" s="60">
        <f t="shared" si="58"/>
        <v>0</v>
      </c>
      <c r="E542" s="178">
        <f t="shared" si="56"/>
        <v>0</v>
      </c>
      <c r="F542" s="60">
        <f t="shared" si="59"/>
        <v>0</v>
      </c>
      <c r="G542" s="60">
        <f>IF(AND(C542&lt;&gt;"",SUM(G$27:G541)&lt;E$19),$E$19/$E$23,0)</f>
        <v>0</v>
      </c>
      <c r="H542" s="60">
        <f t="shared" si="60"/>
        <v>0</v>
      </c>
      <c r="I542" s="60">
        <f t="shared" si="62"/>
        <v>0</v>
      </c>
      <c r="J542" s="92" t="str">
        <f t="shared" si="61"/>
        <v>2064–2065</v>
      </c>
      <c r="L542" s="103"/>
      <c r="N542" s="101"/>
      <c r="Q542" s="61"/>
    </row>
    <row r="543" spans="1:17" ht="20.25" customHeight="1" x14ac:dyDescent="0.2">
      <c r="A543" s="176">
        <v>60449</v>
      </c>
      <c r="B543" s="177">
        <f t="shared" si="57"/>
        <v>0</v>
      </c>
      <c r="C543" s="158"/>
      <c r="D543" s="60">
        <f t="shared" si="58"/>
        <v>0</v>
      </c>
      <c r="E543" s="178">
        <f t="shared" si="56"/>
        <v>0</v>
      </c>
      <c r="F543" s="60">
        <f t="shared" si="59"/>
        <v>0</v>
      </c>
      <c r="G543" s="60">
        <f>IF(AND(C543&lt;&gt;"",SUM(G$27:G542)&lt;E$19),$E$19/$E$23,0)</f>
        <v>0</v>
      </c>
      <c r="H543" s="60">
        <f t="shared" si="60"/>
        <v>0</v>
      </c>
      <c r="I543" s="60">
        <f t="shared" si="62"/>
        <v>0</v>
      </c>
      <c r="J543" s="92" t="str">
        <f t="shared" si="61"/>
        <v>2065–2066</v>
      </c>
      <c r="L543" s="103"/>
      <c r="N543" s="101"/>
      <c r="Q543" s="61"/>
    </row>
    <row r="544" spans="1:17" ht="20.25" customHeight="1" x14ac:dyDescent="0.2">
      <c r="A544" s="176">
        <v>60480</v>
      </c>
      <c r="B544" s="177">
        <f t="shared" si="57"/>
        <v>0</v>
      </c>
      <c r="C544" s="158"/>
      <c r="D544" s="60">
        <f t="shared" si="58"/>
        <v>0</v>
      </c>
      <c r="E544" s="178">
        <f t="shared" si="56"/>
        <v>0</v>
      </c>
      <c r="F544" s="60">
        <f t="shared" si="59"/>
        <v>0</v>
      </c>
      <c r="G544" s="60">
        <f>IF(AND(C544&lt;&gt;"",SUM(G$27:G543)&lt;E$19),$E$19/$E$23,0)</f>
        <v>0</v>
      </c>
      <c r="H544" s="60">
        <f t="shared" si="60"/>
        <v>0</v>
      </c>
      <c r="I544" s="60">
        <f t="shared" si="62"/>
        <v>0</v>
      </c>
      <c r="J544" s="92" t="str">
        <f t="shared" si="61"/>
        <v>2065–2066</v>
      </c>
      <c r="L544" s="103"/>
      <c r="N544" s="101"/>
      <c r="Q544" s="61"/>
    </row>
    <row r="545" spans="1:17" ht="20.25" customHeight="1" x14ac:dyDescent="0.2">
      <c r="A545" s="176">
        <v>60511</v>
      </c>
      <c r="B545" s="177">
        <f t="shared" si="57"/>
        <v>0</v>
      </c>
      <c r="C545" s="158"/>
      <c r="D545" s="60">
        <f t="shared" si="58"/>
        <v>0</v>
      </c>
      <c r="E545" s="178">
        <f t="shared" si="56"/>
        <v>0</v>
      </c>
      <c r="F545" s="60">
        <f t="shared" si="59"/>
        <v>0</v>
      </c>
      <c r="G545" s="60">
        <f>IF(AND(C545&lt;&gt;"",SUM(G$27:G544)&lt;E$19),$E$19/$E$23,0)</f>
        <v>0</v>
      </c>
      <c r="H545" s="60">
        <f t="shared" si="60"/>
        <v>0</v>
      </c>
      <c r="I545" s="60">
        <f t="shared" si="62"/>
        <v>0</v>
      </c>
      <c r="J545" s="92" t="str">
        <f t="shared" si="61"/>
        <v>2065–2066</v>
      </c>
      <c r="L545" s="103"/>
      <c r="N545" s="101"/>
      <c r="Q545" s="61"/>
    </row>
    <row r="546" spans="1:17" ht="20.25" customHeight="1" x14ac:dyDescent="0.2">
      <c r="A546" s="176">
        <v>60541</v>
      </c>
      <c r="B546" s="177">
        <f t="shared" si="57"/>
        <v>0</v>
      </c>
      <c r="C546" s="158"/>
      <c r="D546" s="60">
        <f t="shared" si="58"/>
        <v>0</v>
      </c>
      <c r="E546" s="178">
        <f t="shared" si="56"/>
        <v>0</v>
      </c>
      <c r="F546" s="60">
        <f t="shared" si="59"/>
        <v>0</v>
      </c>
      <c r="G546" s="60">
        <f>IF(AND(C546&lt;&gt;"",SUM(G$27:G545)&lt;E$19),$E$19/$E$23,0)</f>
        <v>0</v>
      </c>
      <c r="H546" s="60">
        <f t="shared" si="60"/>
        <v>0</v>
      </c>
      <c r="I546" s="60">
        <f t="shared" si="62"/>
        <v>0</v>
      </c>
      <c r="J546" s="92" t="str">
        <f t="shared" si="61"/>
        <v>2065–2066</v>
      </c>
      <c r="L546" s="103"/>
      <c r="N546" s="101"/>
      <c r="Q546" s="61"/>
    </row>
    <row r="547" spans="1:17" ht="20.25" customHeight="1" x14ac:dyDescent="0.2">
      <c r="A547" s="176">
        <v>60572</v>
      </c>
      <c r="B547" s="177">
        <f t="shared" si="57"/>
        <v>0</v>
      </c>
      <c r="C547" s="158"/>
      <c r="D547" s="60">
        <f t="shared" si="58"/>
        <v>0</v>
      </c>
      <c r="E547" s="178">
        <f t="shared" si="56"/>
        <v>0</v>
      </c>
      <c r="F547" s="60">
        <f t="shared" si="59"/>
        <v>0</v>
      </c>
      <c r="G547" s="60">
        <f>IF(AND(C547&lt;&gt;"",SUM(G$27:G546)&lt;E$19),$E$19/$E$23,0)</f>
        <v>0</v>
      </c>
      <c r="H547" s="60">
        <f t="shared" si="60"/>
        <v>0</v>
      </c>
      <c r="I547" s="60">
        <f t="shared" si="62"/>
        <v>0</v>
      </c>
      <c r="J547" s="92" t="str">
        <f t="shared" si="61"/>
        <v>2065–2066</v>
      </c>
      <c r="L547" s="103"/>
      <c r="N547" s="101"/>
      <c r="Q547" s="61"/>
    </row>
    <row r="548" spans="1:17" ht="20.25" customHeight="1" x14ac:dyDescent="0.2">
      <c r="A548" s="176">
        <v>60602</v>
      </c>
      <c r="B548" s="177">
        <f t="shared" si="57"/>
        <v>0</v>
      </c>
      <c r="C548" s="158"/>
      <c r="D548" s="60">
        <f t="shared" si="58"/>
        <v>0</v>
      </c>
      <c r="E548" s="178">
        <f t="shared" si="56"/>
        <v>0</v>
      </c>
      <c r="F548" s="60">
        <f t="shared" si="59"/>
        <v>0</v>
      </c>
      <c r="G548" s="60">
        <f>IF(AND(C548&lt;&gt;"",SUM(G$27:G547)&lt;E$19),$E$19/$E$23,0)</f>
        <v>0</v>
      </c>
      <c r="H548" s="60">
        <f t="shared" si="60"/>
        <v>0</v>
      </c>
      <c r="I548" s="60">
        <f t="shared" si="62"/>
        <v>0</v>
      </c>
      <c r="J548" s="92" t="str">
        <f t="shared" si="61"/>
        <v>2065–2066</v>
      </c>
      <c r="L548" s="103"/>
      <c r="N548" s="101"/>
      <c r="Q548" s="61"/>
    </row>
    <row r="549" spans="1:17" ht="20.25" customHeight="1" x14ac:dyDescent="0.2">
      <c r="A549" s="176">
        <v>60633</v>
      </c>
      <c r="B549" s="177">
        <f t="shared" si="57"/>
        <v>0</v>
      </c>
      <c r="C549" s="158"/>
      <c r="D549" s="60">
        <f t="shared" si="58"/>
        <v>0</v>
      </c>
      <c r="E549" s="178">
        <f t="shared" si="56"/>
        <v>0</v>
      </c>
      <c r="F549" s="60">
        <f t="shared" si="59"/>
        <v>0</v>
      </c>
      <c r="G549" s="60">
        <f>IF(AND(C549&lt;&gt;"",SUM(G$27:G548)&lt;E$19),$E$19/$E$23,0)</f>
        <v>0</v>
      </c>
      <c r="H549" s="60">
        <f t="shared" si="60"/>
        <v>0</v>
      </c>
      <c r="I549" s="60">
        <f t="shared" si="62"/>
        <v>0</v>
      </c>
      <c r="J549" s="92" t="str">
        <f t="shared" si="61"/>
        <v>2065–2066</v>
      </c>
      <c r="L549" s="103"/>
      <c r="N549" s="101"/>
      <c r="Q549" s="61"/>
    </row>
    <row r="550" spans="1:17" ht="20.25" customHeight="1" x14ac:dyDescent="0.2">
      <c r="A550" s="176">
        <v>60664</v>
      </c>
      <c r="B550" s="177">
        <f t="shared" si="57"/>
        <v>0</v>
      </c>
      <c r="C550" s="158"/>
      <c r="D550" s="60">
        <f t="shared" si="58"/>
        <v>0</v>
      </c>
      <c r="E550" s="178">
        <f t="shared" si="56"/>
        <v>0</v>
      </c>
      <c r="F550" s="60">
        <f t="shared" si="59"/>
        <v>0</v>
      </c>
      <c r="G550" s="60">
        <f>IF(AND(C550&lt;&gt;"",SUM(G$27:G549)&lt;E$19),$E$19/$E$23,0)</f>
        <v>0</v>
      </c>
      <c r="H550" s="60">
        <f t="shared" si="60"/>
        <v>0</v>
      </c>
      <c r="I550" s="60">
        <f t="shared" si="62"/>
        <v>0</v>
      </c>
      <c r="J550" s="92" t="str">
        <f t="shared" si="61"/>
        <v>2065–2066</v>
      </c>
      <c r="L550" s="103"/>
      <c r="N550" s="101"/>
      <c r="Q550" s="61"/>
    </row>
    <row r="551" spans="1:17" ht="20.25" customHeight="1" x14ac:dyDescent="0.2">
      <c r="A551" s="176">
        <v>60692</v>
      </c>
      <c r="B551" s="177">
        <f t="shared" si="57"/>
        <v>0</v>
      </c>
      <c r="C551" s="158"/>
      <c r="D551" s="60">
        <f t="shared" si="58"/>
        <v>0</v>
      </c>
      <c r="E551" s="178">
        <f t="shared" si="56"/>
        <v>0</v>
      </c>
      <c r="F551" s="60">
        <f t="shared" si="59"/>
        <v>0</v>
      </c>
      <c r="G551" s="60">
        <f>IF(AND(C551&lt;&gt;"",SUM(G$27:G550)&lt;E$19),$E$19/$E$23,0)</f>
        <v>0</v>
      </c>
      <c r="H551" s="60">
        <f t="shared" si="60"/>
        <v>0</v>
      </c>
      <c r="I551" s="60">
        <f t="shared" si="62"/>
        <v>0</v>
      </c>
      <c r="J551" s="92" t="str">
        <f t="shared" si="61"/>
        <v>2065–2066</v>
      </c>
      <c r="L551" s="103"/>
      <c r="N551" s="101"/>
      <c r="Q551" s="61"/>
    </row>
    <row r="552" spans="1:17" ht="20.25" customHeight="1" x14ac:dyDescent="0.2">
      <c r="A552" s="176">
        <v>60723</v>
      </c>
      <c r="B552" s="177">
        <f t="shared" si="57"/>
        <v>0</v>
      </c>
      <c r="C552" s="158"/>
      <c r="D552" s="60">
        <f t="shared" si="58"/>
        <v>0</v>
      </c>
      <c r="E552" s="178">
        <f t="shared" si="56"/>
        <v>0</v>
      </c>
      <c r="F552" s="60">
        <f t="shared" si="59"/>
        <v>0</v>
      </c>
      <c r="G552" s="60">
        <f>IF(AND(C552&lt;&gt;"",SUM(G$27:G551)&lt;E$19),$E$19/$E$23,0)</f>
        <v>0</v>
      </c>
      <c r="H552" s="60">
        <f t="shared" si="60"/>
        <v>0</v>
      </c>
      <c r="I552" s="60">
        <f t="shared" si="62"/>
        <v>0</v>
      </c>
      <c r="J552" s="92" t="str">
        <f t="shared" si="61"/>
        <v>2065–2066</v>
      </c>
      <c r="L552" s="103"/>
      <c r="N552" s="101"/>
      <c r="Q552" s="61"/>
    </row>
    <row r="553" spans="1:17" ht="20.25" customHeight="1" x14ac:dyDescent="0.2">
      <c r="A553" s="176">
        <v>60753</v>
      </c>
      <c r="B553" s="177">
        <f t="shared" si="57"/>
        <v>0</v>
      </c>
      <c r="C553" s="158"/>
      <c r="D553" s="60">
        <f t="shared" si="58"/>
        <v>0</v>
      </c>
      <c r="E553" s="178">
        <f t="shared" si="56"/>
        <v>0</v>
      </c>
      <c r="F553" s="60">
        <f t="shared" si="59"/>
        <v>0</v>
      </c>
      <c r="G553" s="60">
        <f>IF(AND(C553&lt;&gt;"",SUM(G$27:G552)&lt;E$19),$E$19/$E$23,0)</f>
        <v>0</v>
      </c>
      <c r="H553" s="60">
        <f t="shared" si="60"/>
        <v>0</v>
      </c>
      <c r="I553" s="60">
        <f t="shared" si="62"/>
        <v>0</v>
      </c>
      <c r="J553" s="92" t="str">
        <f t="shared" si="61"/>
        <v>2065–2066</v>
      </c>
      <c r="L553" s="103"/>
      <c r="N553" s="101"/>
      <c r="Q553" s="61"/>
    </row>
    <row r="554" spans="1:17" ht="20.25" customHeight="1" x14ac:dyDescent="0.2">
      <c r="A554" s="176">
        <v>60784</v>
      </c>
      <c r="B554" s="177">
        <f t="shared" si="57"/>
        <v>0</v>
      </c>
      <c r="C554" s="158"/>
      <c r="D554" s="60">
        <f t="shared" si="58"/>
        <v>0</v>
      </c>
      <c r="E554" s="178">
        <f t="shared" si="56"/>
        <v>0</v>
      </c>
      <c r="F554" s="60">
        <f t="shared" si="59"/>
        <v>0</v>
      </c>
      <c r="G554" s="60">
        <f>IF(AND(C554&lt;&gt;"",SUM(G$27:G553)&lt;E$19),$E$19/$E$23,0)</f>
        <v>0</v>
      </c>
      <c r="H554" s="60">
        <f t="shared" si="60"/>
        <v>0</v>
      </c>
      <c r="I554" s="60">
        <f t="shared" si="62"/>
        <v>0</v>
      </c>
      <c r="J554" s="92" t="str">
        <f t="shared" si="61"/>
        <v>2065–2066</v>
      </c>
      <c r="L554" s="103"/>
      <c r="N554" s="101"/>
      <c r="Q554" s="61"/>
    </row>
    <row r="555" spans="1:17" ht="20.25" customHeight="1" x14ac:dyDescent="0.2">
      <c r="A555" s="176">
        <v>60814</v>
      </c>
      <c r="B555" s="177">
        <f t="shared" si="57"/>
        <v>0</v>
      </c>
      <c r="C555" s="158"/>
      <c r="D555" s="60">
        <f t="shared" si="58"/>
        <v>0</v>
      </c>
      <c r="E555" s="178">
        <f t="shared" si="56"/>
        <v>0</v>
      </c>
      <c r="F555" s="60">
        <f t="shared" si="59"/>
        <v>0</v>
      </c>
      <c r="G555" s="60">
        <f>IF(AND(C555&lt;&gt;"",SUM(G$27:G554)&lt;E$19),$E$19/$E$23,0)</f>
        <v>0</v>
      </c>
      <c r="H555" s="60">
        <f t="shared" si="60"/>
        <v>0</v>
      </c>
      <c r="I555" s="60">
        <f t="shared" si="62"/>
        <v>0</v>
      </c>
      <c r="J555" s="92" t="str">
        <f t="shared" si="61"/>
        <v>2066–2067</v>
      </c>
      <c r="L555" s="103"/>
      <c r="N555" s="101"/>
      <c r="Q555" s="61"/>
    </row>
    <row r="556" spans="1:17" ht="20.25" customHeight="1" x14ac:dyDescent="0.2">
      <c r="A556" s="176">
        <v>60845</v>
      </c>
      <c r="B556" s="177">
        <f t="shared" si="57"/>
        <v>0</v>
      </c>
      <c r="C556" s="158"/>
      <c r="D556" s="60">
        <f t="shared" si="58"/>
        <v>0</v>
      </c>
      <c r="E556" s="178">
        <f t="shared" si="56"/>
        <v>0</v>
      </c>
      <c r="F556" s="60">
        <f t="shared" si="59"/>
        <v>0</v>
      </c>
      <c r="G556" s="60">
        <f>IF(AND(C556&lt;&gt;"",SUM(G$27:G555)&lt;E$19),$E$19/$E$23,0)</f>
        <v>0</v>
      </c>
      <c r="H556" s="60">
        <f t="shared" si="60"/>
        <v>0</v>
      </c>
      <c r="I556" s="60">
        <f t="shared" si="62"/>
        <v>0</v>
      </c>
      <c r="J556" s="92" t="str">
        <f t="shared" si="61"/>
        <v>2066–2067</v>
      </c>
      <c r="L556" s="103"/>
      <c r="N556" s="101"/>
      <c r="Q556" s="61"/>
    </row>
    <row r="557" spans="1:17" ht="20.25" customHeight="1" x14ac:dyDescent="0.2">
      <c r="A557" s="176">
        <v>60876</v>
      </c>
      <c r="B557" s="177">
        <f t="shared" si="57"/>
        <v>0</v>
      </c>
      <c r="C557" s="158"/>
      <c r="D557" s="60">
        <f t="shared" si="58"/>
        <v>0</v>
      </c>
      <c r="E557" s="178">
        <f t="shared" si="56"/>
        <v>0</v>
      </c>
      <c r="F557" s="60">
        <f t="shared" si="59"/>
        <v>0</v>
      </c>
      <c r="G557" s="60">
        <f>IF(AND(C557&lt;&gt;"",SUM(G$27:G556)&lt;E$19),$E$19/$E$23,0)</f>
        <v>0</v>
      </c>
      <c r="H557" s="60">
        <f t="shared" si="60"/>
        <v>0</v>
      </c>
      <c r="I557" s="60">
        <f t="shared" si="62"/>
        <v>0</v>
      </c>
      <c r="J557" s="92" t="str">
        <f t="shared" si="61"/>
        <v>2066–2067</v>
      </c>
      <c r="L557" s="103"/>
      <c r="N557" s="101"/>
      <c r="Q557" s="61"/>
    </row>
    <row r="558" spans="1:17" ht="20.25" customHeight="1" x14ac:dyDescent="0.2">
      <c r="A558" s="176">
        <v>60906</v>
      </c>
      <c r="B558" s="177">
        <f t="shared" si="57"/>
        <v>0</v>
      </c>
      <c r="C558" s="158"/>
      <c r="D558" s="60">
        <f t="shared" si="58"/>
        <v>0</v>
      </c>
      <c r="E558" s="178">
        <f t="shared" si="56"/>
        <v>0</v>
      </c>
      <c r="F558" s="60">
        <f t="shared" si="59"/>
        <v>0</v>
      </c>
      <c r="G558" s="60">
        <f>IF(AND(C558&lt;&gt;"",SUM(G$27:G557)&lt;E$19),$E$19/$E$23,0)</f>
        <v>0</v>
      </c>
      <c r="H558" s="60">
        <f t="shared" si="60"/>
        <v>0</v>
      </c>
      <c r="I558" s="60">
        <f t="shared" si="62"/>
        <v>0</v>
      </c>
      <c r="J558" s="92" t="str">
        <f t="shared" si="61"/>
        <v>2066–2067</v>
      </c>
      <c r="L558" s="103"/>
      <c r="N558" s="101"/>
      <c r="Q558" s="61"/>
    </row>
    <row r="559" spans="1:17" ht="20.25" customHeight="1" x14ac:dyDescent="0.2">
      <c r="A559" s="176">
        <v>60937</v>
      </c>
      <c r="B559" s="177">
        <f t="shared" si="57"/>
        <v>0</v>
      </c>
      <c r="C559" s="158"/>
      <c r="D559" s="60">
        <f t="shared" si="58"/>
        <v>0</v>
      </c>
      <c r="E559" s="178">
        <f t="shared" si="56"/>
        <v>0</v>
      </c>
      <c r="F559" s="60">
        <f t="shared" si="59"/>
        <v>0</v>
      </c>
      <c r="G559" s="60">
        <f>IF(AND(C559&lt;&gt;"",SUM(G$27:G558)&lt;E$19),$E$19/$E$23,0)</f>
        <v>0</v>
      </c>
      <c r="H559" s="60">
        <f t="shared" si="60"/>
        <v>0</v>
      </c>
      <c r="I559" s="60">
        <f t="shared" si="62"/>
        <v>0</v>
      </c>
      <c r="J559" s="92" t="str">
        <f t="shared" si="61"/>
        <v>2066–2067</v>
      </c>
      <c r="L559" s="103"/>
      <c r="N559" s="101"/>
      <c r="Q559" s="61"/>
    </row>
    <row r="560" spans="1:17" ht="20.25" customHeight="1" x14ac:dyDescent="0.2">
      <c r="A560" s="176">
        <v>60967</v>
      </c>
      <c r="B560" s="177">
        <f t="shared" si="57"/>
        <v>0</v>
      </c>
      <c r="C560" s="158"/>
      <c r="D560" s="60">
        <f t="shared" si="58"/>
        <v>0</v>
      </c>
      <c r="E560" s="178">
        <f t="shared" si="56"/>
        <v>0</v>
      </c>
      <c r="F560" s="60">
        <f t="shared" si="59"/>
        <v>0</v>
      </c>
      <c r="G560" s="60">
        <f>IF(AND(C560&lt;&gt;"",SUM(G$27:G559)&lt;E$19),$E$19/$E$23,0)</f>
        <v>0</v>
      </c>
      <c r="H560" s="60">
        <f t="shared" si="60"/>
        <v>0</v>
      </c>
      <c r="I560" s="60">
        <f t="shared" si="62"/>
        <v>0</v>
      </c>
      <c r="J560" s="92" t="str">
        <f t="shared" si="61"/>
        <v>2066–2067</v>
      </c>
      <c r="L560" s="103"/>
      <c r="N560" s="101"/>
      <c r="Q560" s="61"/>
    </row>
    <row r="561" spans="1:17" ht="20.25" customHeight="1" x14ac:dyDescent="0.2">
      <c r="A561" s="176">
        <v>60998</v>
      </c>
      <c r="B561" s="177">
        <f t="shared" si="57"/>
        <v>0</v>
      </c>
      <c r="C561" s="158"/>
      <c r="D561" s="60">
        <f t="shared" si="58"/>
        <v>0</v>
      </c>
      <c r="E561" s="178">
        <f t="shared" si="56"/>
        <v>0</v>
      </c>
      <c r="F561" s="60">
        <f t="shared" si="59"/>
        <v>0</v>
      </c>
      <c r="G561" s="60">
        <f>IF(AND(C561&lt;&gt;"",SUM(G$27:G560)&lt;E$19),$E$19/$E$23,0)</f>
        <v>0</v>
      </c>
      <c r="H561" s="60">
        <f t="shared" si="60"/>
        <v>0</v>
      </c>
      <c r="I561" s="60">
        <f t="shared" si="62"/>
        <v>0</v>
      </c>
      <c r="J561" s="92" t="str">
        <f t="shared" si="61"/>
        <v>2066–2067</v>
      </c>
      <c r="L561" s="103"/>
      <c r="N561" s="101"/>
      <c r="Q561" s="61"/>
    </row>
    <row r="562" spans="1:17" ht="20.25" customHeight="1" x14ac:dyDescent="0.2">
      <c r="A562" s="176">
        <v>61029</v>
      </c>
      <c r="B562" s="177">
        <f t="shared" si="57"/>
        <v>0</v>
      </c>
      <c r="C562" s="158"/>
      <c r="D562" s="60">
        <f t="shared" si="58"/>
        <v>0</v>
      </c>
      <c r="E562" s="178">
        <f t="shared" si="56"/>
        <v>0</v>
      </c>
      <c r="F562" s="60">
        <f t="shared" si="59"/>
        <v>0</v>
      </c>
      <c r="G562" s="60">
        <f>IF(AND(C562&lt;&gt;"",SUM(G$27:G561)&lt;E$19),$E$19/$E$23,0)</f>
        <v>0</v>
      </c>
      <c r="H562" s="60">
        <f t="shared" si="60"/>
        <v>0</v>
      </c>
      <c r="I562" s="60">
        <f t="shared" si="62"/>
        <v>0</v>
      </c>
      <c r="J562" s="92" t="str">
        <f t="shared" si="61"/>
        <v>2066–2067</v>
      </c>
      <c r="L562" s="103"/>
      <c r="N562" s="101"/>
      <c r="Q562" s="61"/>
    </row>
    <row r="563" spans="1:17" ht="20.25" customHeight="1" x14ac:dyDescent="0.2">
      <c r="A563" s="176">
        <v>61057</v>
      </c>
      <c r="B563" s="177">
        <f t="shared" si="57"/>
        <v>0</v>
      </c>
      <c r="C563" s="158"/>
      <c r="D563" s="60">
        <f t="shared" si="58"/>
        <v>0</v>
      </c>
      <c r="E563" s="178">
        <f t="shared" si="56"/>
        <v>0</v>
      </c>
      <c r="F563" s="60">
        <f t="shared" si="59"/>
        <v>0</v>
      </c>
      <c r="G563" s="60">
        <f>IF(AND(C563&lt;&gt;"",SUM(G$27:G562)&lt;E$19),$E$19/$E$23,0)</f>
        <v>0</v>
      </c>
      <c r="H563" s="60">
        <f t="shared" si="60"/>
        <v>0</v>
      </c>
      <c r="I563" s="60">
        <f t="shared" si="62"/>
        <v>0</v>
      </c>
      <c r="J563" s="92" t="str">
        <f t="shared" si="61"/>
        <v>2066–2067</v>
      </c>
      <c r="L563" s="103"/>
      <c r="N563" s="101"/>
      <c r="Q563" s="61"/>
    </row>
    <row r="564" spans="1:17" ht="20.25" customHeight="1" x14ac:dyDescent="0.2">
      <c r="A564" s="176">
        <v>61088</v>
      </c>
      <c r="B564" s="177">
        <f t="shared" si="57"/>
        <v>0</v>
      </c>
      <c r="C564" s="158"/>
      <c r="D564" s="60">
        <f t="shared" si="58"/>
        <v>0</v>
      </c>
      <c r="E564" s="178">
        <f t="shared" si="56"/>
        <v>0</v>
      </c>
      <c r="F564" s="60">
        <f t="shared" si="59"/>
        <v>0</v>
      </c>
      <c r="G564" s="60">
        <f>IF(AND(C564&lt;&gt;"",SUM(G$27:G563)&lt;E$19),$E$19/$E$23,0)</f>
        <v>0</v>
      </c>
      <c r="H564" s="60">
        <f t="shared" si="60"/>
        <v>0</v>
      </c>
      <c r="I564" s="60">
        <f t="shared" si="62"/>
        <v>0</v>
      </c>
      <c r="J564" s="92" t="str">
        <f t="shared" si="61"/>
        <v>2066–2067</v>
      </c>
      <c r="L564" s="103"/>
      <c r="N564" s="101"/>
      <c r="Q564" s="61"/>
    </row>
    <row r="565" spans="1:17" ht="20.25" customHeight="1" x14ac:dyDescent="0.2">
      <c r="A565" s="176">
        <v>61118</v>
      </c>
      <c r="B565" s="177">
        <f t="shared" si="57"/>
        <v>0</v>
      </c>
      <c r="C565" s="158"/>
      <c r="D565" s="60">
        <f t="shared" si="58"/>
        <v>0</v>
      </c>
      <c r="E565" s="178">
        <f t="shared" si="56"/>
        <v>0</v>
      </c>
      <c r="F565" s="60">
        <f t="shared" si="59"/>
        <v>0</v>
      </c>
      <c r="G565" s="60">
        <f>IF(AND(C565&lt;&gt;"",SUM(G$27:G564)&lt;E$19),$E$19/$E$23,0)</f>
        <v>0</v>
      </c>
      <c r="H565" s="60">
        <f t="shared" si="60"/>
        <v>0</v>
      </c>
      <c r="I565" s="60">
        <f t="shared" si="62"/>
        <v>0</v>
      </c>
      <c r="J565" s="92" t="str">
        <f t="shared" si="61"/>
        <v>2066–2067</v>
      </c>
      <c r="L565" s="103"/>
      <c r="N565" s="101"/>
      <c r="Q565" s="61"/>
    </row>
    <row r="566" spans="1:17" ht="20.25" customHeight="1" x14ac:dyDescent="0.2">
      <c r="A566" s="176">
        <v>61149</v>
      </c>
      <c r="B566" s="177">
        <f t="shared" si="57"/>
        <v>0</v>
      </c>
      <c r="C566" s="158"/>
      <c r="D566" s="60">
        <f t="shared" si="58"/>
        <v>0</v>
      </c>
      <c r="E566" s="178">
        <f t="shared" si="56"/>
        <v>0</v>
      </c>
      <c r="F566" s="60">
        <f t="shared" si="59"/>
        <v>0</v>
      </c>
      <c r="G566" s="60">
        <f>IF(AND(C566&lt;&gt;"",SUM(G$27:G565)&lt;E$19),$E$19/$E$23,0)</f>
        <v>0</v>
      </c>
      <c r="H566" s="60">
        <f t="shared" si="60"/>
        <v>0</v>
      </c>
      <c r="I566" s="60">
        <f t="shared" si="62"/>
        <v>0</v>
      </c>
      <c r="J566" s="92" t="str">
        <f t="shared" si="61"/>
        <v>2066–2067</v>
      </c>
      <c r="L566" s="103"/>
      <c r="N566" s="101"/>
      <c r="Q566" s="61"/>
    </row>
    <row r="567" spans="1:17" ht="20.25" customHeight="1" x14ac:dyDescent="0.2">
      <c r="A567" s="176">
        <v>61179</v>
      </c>
      <c r="B567" s="177">
        <f t="shared" si="57"/>
        <v>0</v>
      </c>
      <c r="C567" s="158"/>
      <c r="D567" s="60">
        <f t="shared" si="58"/>
        <v>0</v>
      </c>
      <c r="E567" s="178">
        <f t="shared" si="56"/>
        <v>0</v>
      </c>
      <c r="F567" s="60">
        <f t="shared" si="59"/>
        <v>0</v>
      </c>
      <c r="G567" s="60">
        <f>IF(AND(C567&lt;&gt;"",SUM(G$27:G566)&lt;E$19),$E$19/$E$23,0)</f>
        <v>0</v>
      </c>
      <c r="H567" s="60">
        <f t="shared" si="60"/>
        <v>0</v>
      </c>
      <c r="I567" s="60">
        <f t="shared" si="62"/>
        <v>0</v>
      </c>
      <c r="J567" s="92" t="str">
        <f t="shared" si="61"/>
        <v>2067–2068</v>
      </c>
      <c r="L567" s="103"/>
      <c r="N567" s="101"/>
      <c r="Q567" s="61"/>
    </row>
    <row r="568" spans="1:17" ht="20.25" customHeight="1" x14ac:dyDescent="0.2">
      <c r="A568" s="176">
        <v>61210</v>
      </c>
      <c r="B568" s="177">
        <f t="shared" si="57"/>
        <v>0</v>
      </c>
      <c r="C568" s="158"/>
      <c r="D568" s="60">
        <f t="shared" si="58"/>
        <v>0</v>
      </c>
      <c r="E568" s="178">
        <f t="shared" si="56"/>
        <v>0</v>
      </c>
      <c r="F568" s="60">
        <f t="shared" si="59"/>
        <v>0</v>
      </c>
      <c r="G568" s="60">
        <f>IF(AND(C568&lt;&gt;"",SUM(G$27:G567)&lt;E$19),$E$19/$E$23,0)</f>
        <v>0</v>
      </c>
      <c r="H568" s="60">
        <f t="shared" si="60"/>
        <v>0</v>
      </c>
      <c r="I568" s="60">
        <f t="shared" si="62"/>
        <v>0</v>
      </c>
      <c r="J568" s="92" t="str">
        <f t="shared" si="61"/>
        <v>2067–2068</v>
      </c>
      <c r="L568" s="103"/>
      <c r="N568" s="101"/>
      <c r="Q568" s="61"/>
    </row>
    <row r="569" spans="1:17" ht="20.25" customHeight="1" x14ac:dyDescent="0.2">
      <c r="A569" s="176">
        <v>61241</v>
      </c>
      <c r="B569" s="177">
        <f t="shared" si="57"/>
        <v>0</v>
      </c>
      <c r="C569" s="158"/>
      <c r="D569" s="60">
        <f t="shared" si="58"/>
        <v>0</v>
      </c>
      <c r="E569" s="178">
        <f t="shared" si="56"/>
        <v>0</v>
      </c>
      <c r="F569" s="60">
        <f t="shared" si="59"/>
        <v>0</v>
      </c>
      <c r="G569" s="60">
        <f>IF(AND(C569&lt;&gt;"",SUM(G$27:G568)&lt;E$19),$E$19/$E$23,0)</f>
        <v>0</v>
      </c>
      <c r="H569" s="60">
        <f t="shared" si="60"/>
        <v>0</v>
      </c>
      <c r="I569" s="60">
        <f t="shared" si="62"/>
        <v>0</v>
      </c>
      <c r="J569" s="92" t="str">
        <f t="shared" si="61"/>
        <v>2067–2068</v>
      </c>
      <c r="L569" s="103"/>
      <c r="N569" s="101"/>
      <c r="Q569" s="61"/>
    </row>
    <row r="570" spans="1:17" ht="20.25" customHeight="1" x14ac:dyDescent="0.2">
      <c r="A570" s="176">
        <v>61271</v>
      </c>
      <c r="B570" s="177">
        <f t="shared" si="57"/>
        <v>0</v>
      </c>
      <c r="C570" s="158"/>
      <c r="D570" s="60">
        <f t="shared" si="58"/>
        <v>0</v>
      </c>
      <c r="E570" s="178">
        <f t="shared" si="56"/>
        <v>0</v>
      </c>
      <c r="F570" s="60">
        <f t="shared" si="59"/>
        <v>0</v>
      </c>
      <c r="G570" s="60">
        <f>IF(AND(C570&lt;&gt;"",SUM(G$27:G569)&lt;E$19),$E$19/$E$23,0)</f>
        <v>0</v>
      </c>
      <c r="H570" s="60">
        <f t="shared" si="60"/>
        <v>0</v>
      </c>
      <c r="I570" s="60">
        <f t="shared" si="62"/>
        <v>0</v>
      </c>
      <c r="J570" s="92" t="str">
        <f t="shared" si="61"/>
        <v>2067–2068</v>
      </c>
      <c r="L570" s="103"/>
      <c r="N570" s="101"/>
      <c r="Q570" s="61"/>
    </row>
    <row r="571" spans="1:17" ht="20.25" customHeight="1" x14ac:dyDescent="0.2">
      <c r="A571" s="176">
        <v>61302</v>
      </c>
      <c r="B571" s="177">
        <f t="shared" si="57"/>
        <v>0</v>
      </c>
      <c r="C571" s="158"/>
      <c r="D571" s="60">
        <f t="shared" si="58"/>
        <v>0</v>
      </c>
      <c r="E571" s="178">
        <f t="shared" si="56"/>
        <v>0</v>
      </c>
      <c r="F571" s="60">
        <f t="shared" si="59"/>
        <v>0</v>
      </c>
      <c r="G571" s="60">
        <f>IF(AND(C571&lt;&gt;"",SUM(G$27:G570)&lt;E$19),$E$19/$E$23,0)</f>
        <v>0</v>
      </c>
      <c r="H571" s="60">
        <f t="shared" si="60"/>
        <v>0</v>
      </c>
      <c r="I571" s="60">
        <f t="shared" si="62"/>
        <v>0</v>
      </c>
      <c r="J571" s="92" t="str">
        <f t="shared" si="61"/>
        <v>2067–2068</v>
      </c>
      <c r="L571" s="103"/>
      <c r="N571" s="101"/>
      <c r="Q571" s="61"/>
    </row>
    <row r="572" spans="1:17" ht="20.25" customHeight="1" x14ac:dyDescent="0.2">
      <c r="A572" s="176">
        <v>61332</v>
      </c>
      <c r="B572" s="177">
        <f t="shared" si="57"/>
        <v>0</v>
      </c>
      <c r="C572" s="158"/>
      <c r="D572" s="60">
        <f t="shared" si="58"/>
        <v>0</v>
      </c>
      <c r="E572" s="178">
        <f t="shared" si="56"/>
        <v>0</v>
      </c>
      <c r="F572" s="60">
        <f t="shared" si="59"/>
        <v>0</v>
      </c>
      <c r="G572" s="60">
        <f>IF(AND(C572&lt;&gt;"",SUM(G$27:G571)&lt;E$19),$E$19/$E$23,0)</f>
        <v>0</v>
      </c>
      <c r="H572" s="60">
        <f t="shared" si="60"/>
        <v>0</v>
      </c>
      <c r="I572" s="60">
        <f t="shared" si="62"/>
        <v>0</v>
      </c>
      <c r="J572" s="92" t="str">
        <f t="shared" si="61"/>
        <v>2067–2068</v>
      </c>
      <c r="L572" s="103"/>
      <c r="N572" s="101"/>
      <c r="Q572" s="61"/>
    </row>
    <row r="573" spans="1:17" ht="20.25" customHeight="1" x14ac:dyDescent="0.2">
      <c r="A573" s="176">
        <v>61363</v>
      </c>
      <c r="B573" s="177">
        <f t="shared" si="57"/>
        <v>0</v>
      </c>
      <c r="C573" s="158"/>
      <c r="D573" s="60">
        <f t="shared" si="58"/>
        <v>0</v>
      </c>
      <c r="E573" s="178">
        <f t="shared" si="56"/>
        <v>0</v>
      </c>
      <c r="F573" s="60">
        <f t="shared" si="59"/>
        <v>0</v>
      </c>
      <c r="G573" s="60">
        <f>IF(AND(C573&lt;&gt;"",SUM(G$27:G572)&lt;E$19),$E$19/$E$23,0)</f>
        <v>0</v>
      </c>
      <c r="H573" s="60">
        <f t="shared" si="60"/>
        <v>0</v>
      </c>
      <c r="I573" s="60">
        <f t="shared" si="62"/>
        <v>0</v>
      </c>
      <c r="J573" s="92" t="str">
        <f t="shared" si="61"/>
        <v>2067–2068</v>
      </c>
      <c r="L573" s="103"/>
      <c r="N573" s="101"/>
      <c r="Q573" s="61"/>
    </row>
    <row r="574" spans="1:17" ht="20.25" customHeight="1" x14ac:dyDescent="0.2">
      <c r="A574" s="176">
        <v>61394</v>
      </c>
      <c r="B574" s="177">
        <f t="shared" si="57"/>
        <v>0</v>
      </c>
      <c r="C574" s="158"/>
      <c r="D574" s="60">
        <f t="shared" si="58"/>
        <v>0</v>
      </c>
      <c r="E574" s="178">
        <f t="shared" si="56"/>
        <v>0</v>
      </c>
      <c r="F574" s="60">
        <f t="shared" si="59"/>
        <v>0</v>
      </c>
      <c r="G574" s="60">
        <f>IF(AND(C574&lt;&gt;"",SUM(G$27:G573)&lt;E$19),$E$19/$E$23,0)</f>
        <v>0</v>
      </c>
      <c r="H574" s="60">
        <f t="shared" si="60"/>
        <v>0</v>
      </c>
      <c r="I574" s="60">
        <f t="shared" si="62"/>
        <v>0</v>
      </c>
      <c r="J574" s="92" t="str">
        <f t="shared" si="61"/>
        <v>2067–2068</v>
      </c>
      <c r="L574" s="103"/>
      <c r="N574" s="101"/>
      <c r="Q574" s="61"/>
    </row>
    <row r="575" spans="1:17" ht="20.25" customHeight="1" x14ac:dyDescent="0.2">
      <c r="A575" s="176">
        <v>61423</v>
      </c>
      <c r="B575" s="177">
        <f t="shared" si="57"/>
        <v>0</v>
      </c>
      <c r="C575" s="158"/>
      <c r="D575" s="60">
        <f t="shared" si="58"/>
        <v>0</v>
      </c>
      <c r="E575" s="178">
        <f t="shared" si="56"/>
        <v>0</v>
      </c>
      <c r="F575" s="60">
        <f t="shared" si="59"/>
        <v>0</v>
      </c>
      <c r="G575" s="60">
        <f>IF(AND(C575&lt;&gt;"",SUM(G$27:G574)&lt;E$19),$E$19/$E$23,0)</f>
        <v>0</v>
      </c>
      <c r="H575" s="60">
        <f t="shared" si="60"/>
        <v>0</v>
      </c>
      <c r="I575" s="60">
        <f t="shared" si="62"/>
        <v>0</v>
      </c>
      <c r="J575" s="92" t="str">
        <f t="shared" si="61"/>
        <v>2067–2068</v>
      </c>
      <c r="L575" s="103"/>
      <c r="N575" s="101"/>
      <c r="Q575" s="61"/>
    </row>
    <row r="576" spans="1:17" ht="20.25" customHeight="1" x14ac:dyDescent="0.2">
      <c r="A576" s="176">
        <v>61454</v>
      </c>
      <c r="B576" s="177">
        <f t="shared" si="57"/>
        <v>0</v>
      </c>
      <c r="C576" s="158"/>
      <c r="D576" s="60">
        <f t="shared" si="58"/>
        <v>0</v>
      </c>
      <c r="E576" s="178">
        <f t="shared" si="56"/>
        <v>0</v>
      </c>
      <c r="F576" s="60">
        <f t="shared" si="59"/>
        <v>0</v>
      </c>
      <c r="G576" s="60">
        <f>IF(AND(C576&lt;&gt;"",SUM(G$27:G575)&lt;E$19),$E$19/$E$23,0)</f>
        <v>0</v>
      </c>
      <c r="H576" s="60">
        <f t="shared" si="60"/>
        <v>0</v>
      </c>
      <c r="I576" s="60">
        <f t="shared" si="62"/>
        <v>0</v>
      </c>
      <c r="J576" s="92" t="str">
        <f t="shared" si="61"/>
        <v>2067–2068</v>
      </c>
      <c r="L576" s="103"/>
      <c r="N576" s="101"/>
      <c r="Q576" s="61"/>
    </row>
    <row r="577" spans="1:17" ht="20.25" customHeight="1" x14ac:dyDescent="0.2">
      <c r="A577" s="176">
        <v>61484</v>
      </c>
      <c r="B577" s="177">
        <f t="shared" si="57"/>
        <v>0</v>
      </c>
      <c r="C577" s="158"/>
      <c r="D577" s="60">
        <f t="shared" si="58"/>
        <v>0</v>
      </c>
      <c r="E577" s="178">
        <f t="shared" si="56"/>
        <v>0</v>
      </c>
      <c r="F577" s="60">
        <f t="shared" si="59"/>
        <v>0</v>
      </c>
      <c r="G577" s="60">
        <f>IF(AND(C577&lt;&gt;"",SUM(G$27:G576)&lt;E$19),$E$19/$E$23,0)</f>
        <v>0</v>
      </c>
      <c r="H577" s="60">
        <f t="shared" si="60"/>
        <v>0</v>
      </c>
      <c r="I577" s="60">
        <f t="shared" si="62"/>
        <v>0</v>
      </c>
      <c r="J577" s="92" t="str">
        <f t="shared" si="61"/>
        <v>2067–2068</v>
      </c>
      <c r="L577" s="103"/>
      <c r="N577" s="101"/>
      <c r="Q577" s="61"/>
    </row>
    <row r="578" spans="1:17" ht="20.25" customHeight="1" x14ac:dyDescent="0.2">
      <c r="A578" s="176">
        <v>61515</v>
      </c>
      <c r="B578" s="177">
        <f t="shared" si="57"/>
        <v>0</v>
      </c>
      <c r="C578" s="158"/>
      <c r="D578" s="60">
        <f t="shared" si="58"/>
        <v>0</v>
      </c>
      <c r="E578" s="178">
        <f t="shared" si="56"/>
        <v>0</v>
      </c>
      <c r="F578" s="60">
        <f t="shared" si="59"/>
        <v>0</v>
      </c>
      <c r="G578" s="60">
        <f>IF(AND(C578&lt;&gt;"",SUM(G$27:G577)&lt;E$19),$E$19/$E$23,0)</f>
        <v>0</v>
      </c>
      <c r="H578" s="60">
        <f t="shared" si="60"/>
        <v>0</v>
      </c>
      <c r="I578" s="60">
        <f t="shared" si="62"/>
        <v>0</v>
      </c>
      <c r="J578" s="92" t="str">
        <f t="shared" si="61"/>
        <v>2067–2068</v>
      </c>
      <c r="L578" s="103"/>
      <c r="N578" s="101"/>
      <c r="Q578" s="61"/>
    </row>
    <row r="579" spans="1:17" ht="20.25" customHeight="1" x14ac:dyDescent="0.2">
      <c r="A579" s="176">
        <v>61545</v>
      </c>
      <c r="B579" s="177">
        <f t="shared" si="57"/>
        <v>0</v>
      </c>
      <c r="C579" s="158"/>
      <c r="D579" s="60">
        <f t="shared" si="58"/>
        <v>0</v>
      </c>
      <c r="E579" s="178">
        <f t="shared" si="56"/>
        <v>0</v>
      </c>
      <c r="F579" s="60">
        <f t="shared" si="59"/>
        <v>0</v>
      </c>
      <c r="G579" s="60">
        <f>IF(AND(C579&lt;&gt;"",SUM(G$27:G578)&lt;E$19),$E$19/$E$23,0)</f>
        <v>0</v>
      </c>
      <c r="H579" s="60">
        <f t="shared" si="60"/>
        <v>0</v>
      </c>
      <c r="I579" s="60">
        <f t="shared" si="62"/>
        <v>0</v>
      </c>
      <c r="J579" s="92" t="str">
        <f t="shared" si="61"/>
        <v>2068–2069</v>
      </c>
      <c r="L579" s="103"/>
      <c r="N579" s="101"/>
      <c r="Q579" s="61"/>
    </row>
    <row r="580" spans="1:17" ht="20.25" customHeight="1" x14ac:dyDescent="0.2">
      <c r="A580" s="176">
        <v>61576</v>
      </c>
      <c r="B580" s="177">
        <f t="shared" si="57"/>
        <v>0</v>
      </c>
      <c r="C580" s="158"/>
      <c r="D580" s="60">
        <f t="shared" si="58"/>
        <v>0</v>
      </c>
      <c r="E580" s="178">
        <f t="shared" si="56"/>
        <v>0</v>
      </c>
      <c r="F580" s="60">
        <f t="shared" si="59"/>
        <v>0</v>
      </c>
      <c r="G580" s="60">
        <f>IF(AND(C580&lt;&gt;"",SUM(G$27:G579)&lt;E$19),$E$19/$E$23,0)</f>
        <v>0</v>
      </c>
      <c r="H580" s="60">
        <f t="shared" si="60"/>
        <v>0</v>
      </c>
      <c r="I580" s="60">
        <f t="shared" si="62"/>
        <v>0</v>
      </c>
      <c r="J580" s="92" t="str">
        <f t="shared" si="61"/>
        <v>2068–2069</v>
      </c>
      <c r="L580" s="103"/>
      <c r="N580" s="101"/>
      <c r="Q580" s="61"/>
    </row>
    <row r="581" spans="1:17" ht="20.25" customHeight="1" x14ac:dyDescent="0.2">
      <c r="A581" s="176">
        <v>61607</v>
      </c>
      <c r="B581" s="177">
        <f t="shared" si="57"/>
        <v>0</v>
      </c>
      <c r="C581" s="158"/>
      <c r="D581" s="60">
        <f t="shared" si="58"/>
        <v>0</v>
      </c>
      <c r="E581" s="178">
        <f t="shared" si="56"/>
        <v>0</v>
      </c>
      <c r="F581" s="60">
        <f t="shared" si="59"/>
        <v>0</v>
      </c>
      <c r="G581" s="60">
        <f>IF(AND(C581&lt;&gt;"",SUM(G$27:G580)&lt;E$19),$E$19/$E$23,0)</f>
        <v>0</v>
      </c>
      <c r="H581" s="60">
        <f t="shared" si="60"/>
        <v>0</v>
      </c>
      <c r="I581" s="60">
        <f t="shared" si="62"/>
        <v>0</v>
      </c>
      <c r="J581" s="92" t="str">
        <f t="shared" si="61"/>
        <v>2068–2069</v>
      </c>
      <c r="L581" s="103"/>
      <c r="N581" s="101"/>
      <c r="Q581" s="61"/>
    </row>
    <row r="582" spans="1:17" ht="20.25" customHeight="1" x14ac:dyDescent="0.2">
      <c r="A582" s="176">
        <v>61637</v>
      </c>
      <c r="B582" s="177">
        <f t="shared" si="57"/>
        <v>0</v>
      </c>
      <c r="C582" s="158"/>
      <c r="D582" s="60">
        <f t="shared" si="58"/>
        <v>0</v>
      </c>
      <c r="E582" s="178">
        <f t="shared" si="56"/>
        <v>0</v>
      </c>
      <c r="F582" s="60">
        <f t="shared" si="59"/>
        <v>0</v>
      </c>
      <c r="G582" s="60">
        <f>IF(AND(C582&lt;&gt;"",SUM(G$27:G581)&lt;E$19),$E$19/$E$23,0)</f>
        <v>0</v>
      </c>
      <c r="H582" s="60">
        <f t="shared" si="60"/>
        <v>0</v>
      </c>
      <c r="I582" s="60">
        <f t="shared" si="62"/>
        <v>0</v>
      </c>
      <c r="J582" s="92" t="str">
        <f t="shared" si="61"/>
        <v>2068–2069</v>
      </c>
      <c r="L582" s="103"/>
      <c r="N582" s="101"/>
      <c r="Q582" s="61"/>
    </row>
    <row r="583" spans="1:17" ht="20.25" customHeight="1" x14ac:dyDescent="0.2">
      <c r="A583" s="176">
        <v>61668</v>
      </c>
      <c r="B583" s="177">
        <f t="shared" si="57"/>
        <v>0</v>
      </c>
      <c r="C583" s="158"/>
      <c r="D583" s="60">
        <f t="shared" si="58"/>
        <v>0</v>
      </c>
      <c r="E583" s="178">
        <f t="shared" si="56"/>
        <v>0</v>
      </c>
      <c r="F583" s="60">
        <f t="shared" si="59"/>
        <v>0</v>
      </c>
      <c r="G583" s="60">
        <f>IF(AND(C583&lt;&gt;"",SUM(G$27:G582)&lt;E$19),$E$19/$E$23,0)</f>
        <v>0</v>
      </c>
      <c r="H583" s="60">
        <f t="shared" si="60"/>
        <v>0</v>
      </c>
      <c r="I583" s="60">
        <f t="shared" si="62"/>
        <v>0</v>
      </c>
      <c r="J583" s="92" t="str">
        <f t="shared" si="61"/>
        <v>2068–2069</v>
      </c>
      <c r="L583" s="103"/>
      <c r="N583" s="101"/>
      <c r="Q583" s="61"/>
    </row>
    <row r="584" spans="1:17" ht="20.25" customHeight="1" x14ac:dyDescent="0.2">
      <c r="A584" s="176">
        <v>61698</v>
      </c>
      <c r="B584" s="177">
        <f t="shared" si="57"/>
        <v>0</v>
      </c>
      <c r="C584" s="158"/>
      <c r="D584" s="60">
        <f t="shared" si="58"/>
        <v>0</v>
      </c>
      <c r="E584" s="178">
        <f t="shared" si="56"/>
        <v>0</v>
      </c>
      <c r="F584" s="60">
        <f t="shared" si="59"/>
        <v>0</v>
      </c>
      <c r="G584" s="60">
        <f>IF(AND(C584&lt;&gt;"",SUM(G$27:G583)&lt;E$19),$E$19/$E$23,0)</f>
        <v>0</v>
      </c>
      <c r="H584" s="60">
        <f t="shared" si="60"/>
        <v>0</v>
      </c>
      <c r="I584" s="60">
        <f t="shared" si="62"/>
        <v>0</v>
      </c>
      <c r="J584" s="92" t="str">
        <f t="shared" si="61"/>
        <v>2068–2069</v>
      </c>
      <c r="L584" s="103"/>
      <c r="N584" s="101"/>
      <c r="Q584" s="61"/>
    </row>
    <row r="585" spans="1:17" ht="20.25" customHeight="1" x14ac:dyDescent="0.2">
      <c r="A585" s="176">
        <v>61729</v>
      </c>
      <c r="B585" s="177">
        <f t="shared" si="57"/>
        <v>0</v>
      </c>
      <c r="C585" s="158"/>
      <c r="D585" s="60">
        <f t="shared" si="58"/>
        <v>0</v>
      </c>
      <c r="E585" s="178">
        <f t="shared" si="56"/>
        <v>0</v>
      </c>
      <c r="F585" s="60">
        <f t="shared" si="59"/>
        <v>0</v>
      </c>
      <c r="G585" s="60">
        <f>IF(AND(C585&lt;&gt;"",SUM(G$27:G584)&lt;E$19),$E$19/$E$23,0)</f>
        <v>0</v>
      </c>
      <c r="H585" s="60">
        <f t="shared" si="60"/>
        <v>0</v>
      </c>
      <c r="I585" s="60">
        <f t="shared" si="62"/>
        <v>0</v>
      </c>
      <c r="J585" s="92" t="str">
        <f t="shared" si="61"/>
        <v>2068–2069</v>
      </c>
      <c r="L585" s="103"/>
      <c r="N585" s="101"/>
      <c r="Q585" s="61"/>
    </row>
    <row r="586" spans="1:17" ht="20.25" customHeight="1" x14ac:dyDescent="0.2">
      <c r="A586" s="176">
        <v>61760</v>
      </c>
      <c r="B586" s="177">
        <f t="shared" si="57"/>
        <v>0</v>
      </c>
      <c r="C586" s="158"/>
      <c r="D586" s="60">
        <f t="shared" si="58"/>
        <v>0</v>
      </c>
      <c r="E586" s="178">
        <f t="shared" si="56"/>
        <v>0</v>
      </c>
      <c r="F586" s="60">
        <f t="shared" si="59"/>
        <v>0</v>
      </c>
      <c r="G586" s="60">
        <f>IF(AND(C586&lt;&gt;"",SUM(G$27:G585)&lt;E$19),$E$19/$E$23,0)</f>
        <v>0</v>
      </c>
      <c r="H586" s="60">
        <f t="shared" si="60"/>
        <v>0</v>
      </c>
      <c r="I586" s="60">
        <f t="shared" si="62"/>
        <v>0</v>
      </c>
      <c r="J586" s="92" t="str">
        <f t="shared" si="61"/>
        <v>2068–2069</v>
      </c>
      <c r="L586" s="103"/>
      <c r="N586" s="101"/>
      <c r="Q586" s="61"/>
    </row>
    <row r="587" spans="1:17" ht="20.25" customHeight="1" x14ac:dyDescent="0.2">
      <c r="A587" s="176">
        <v>61788</v>
      </c>
      <c r="B587" s="177">
        <f t="shared" si="57"/>
        <v>0</v>
      </c>
      <c r="C587" s="158"/>
      <c r="D587" s="60">
        <f t="shared" si="58"/>
        <v>0</v>
      </c>
      <c r="E587" s="178">
        <f t="shared" si="56"/>
        <v>0</v>
      </c>
      <c r="F587" s="60">
        <f t="shared" si="59"/>
        <v>0</v>
      </c>
      <c r="G587" s="60">
        <f>IF(AND(C587&lt;&gt;"",SUM(G$27:G586)&lt;E$19),$E$19/$E$23,0)</f>
        <v>0</v>
      </c>
      <c r="H587" s="60">
        <f t="shared" si="60"/>
        <v>0</v>
      </c>
      <c r="I587" s="60">
        <f t="shared" si="62"/>
        <v>0</v>
      </c>
      <c r="J587" s="92" t="str">
        <f t="shared" si="61"/>
        <v>2068–2069</v>
      </c>
      <c r="L587" s="103"/>
      <c r="N587" s="101"/>
      <c r="Q587" s="61"/>
    </row>
    <row r="588" spans="1:17" ht="20.25" customHeight="1" x14ac:dyDescent="0.2">
      <c r="A588" s="176">
        <v>61819</v>
      </c>
      <c r="B588" s="177">
        <f t="shared" si="57"/>
        <v>0</v>
      </c>
      <c r="C588" s="158"/>
      <c r="D588" s="60">
        <f t="shared" si="58"/>
        <v>0</v>
      </c>
      <c r="E588" s="178">
        <f t="shared" si="56"/>
        <v>0</v>
      </c>
      <c r="F588" s="60">
        <f t="shared" si="59"/>
        <v>0</v>
      </c>
      <c r="G588" s="60">
        <f>IF(AND(C588&lt;&gt;"",SUM(G$27:G587)&lt;E$19),$E$19/$E$23,0)</f>
        <v>0</v>
      </c>
      <c r="H588" s="60">
        <f t="shared" si="60"/>
        <v>0</v>
      </c>
      <c r="I588" s="60">
        <f t="shared" si="62"/>
        <v>0</v>
      </c>
      <c r="J588" s="92" t="str">
        <f t="shared" si="61"/>
        <v>2068–2069</v>
      </c>
      <c r="L588" s="103"/>
      <c r="N588" s="101"/>
      <c r="Q588" s="61"/>
    </row>
    <row r="589" spans="1:17" ht="20.25" customHeight="1" x14ac:dyDescent="0.2">
      <c r="A589" s="176">
        <v>61849</v>
      </c>
      <c r="B589" s="177">
        <f t="shared" si="57"/>
        <v>0</v>
      </c>
      <c r="C589" s="158"/>
      <c r="D589" s="60">
        <f t="shared" si="58"/>
        <v>0</v>
      </c>
      <c r="E589" s="178">
        <f t="shared" si="56"/>
        <v>0</v>
      </c>
      <c r="F589" s="60">
        <f t="shared" si="59"/>
        <v>0</v>
      </c>
      <c r="G589" s="60">
        <f>IF(AND(C589&lt;&gt;"",SUM(G$27:G588)&lt;E$19),$E$19/$E$23,0)</f>
        <v>0</v>
      </c>
      <c r="H589" s="60">
        <f t="shared" si="60"/>
        <v>0</v>
      </c>
      <c r="I589" s="60">
        <f t="shared" si="62"/>
        <v>0</v>
      </c>
      <c r="J589" s="92" t="str">
        <f t="shared" si="61"/>
        <v>2068–2069</v>
      </c>
      <c r="L589" s="103"/>
      <c r="N589" s="101"/>
      <c r="Q589" s="61"/>
    </row>
    <row r="590" spans="1:17" ht="20.25" customHeight="1" x14ac:dyDescent="0.2">
      <c r="A590" s="176">
        <v>61880</v>
      </c>
      <c r="B590" s="177">
        <f t="shared" si="57"/>
        <v>0</v>
      </c>
      <c r="C590" s="158"/>
      <c r="D590" s="60">
        <f t="shared" si="58"/>
        <v>0</v>
      </c>
      <c r="E590" s="178">
        <f t="shared" si="56"/>
        <v>0</v>
      </c>
      <c r="F590" s="60">
        <f t="shared" si="59"/>
        <v>0</v>
      </c>
      <c r="G590" s="60">
        <f>IF(AND(C590&lt;&gt;"",SUM(G$27:G589)&lt;E$19),$E$19/$E$23,0)</f>
        <v>0</v>
      </c>
      <c r="H590" s="60">
        <f t="shared" si="60"/>
        <v>0</v>
      </c>
      <c r="I590" s="60">
        <f t="shared" si="62"/>
        <v>0</v>
      </c>
      <c r="J590" s="92" t="str">
        <f t="shared" si="61"/>
        <v>2068–2069</v>
      </c>
      <c r="L590" s="103"/>
      <c r="N590" s="101"/>
      <c r="Q590" s="61"/>
    </row>
    <row r="591" spans="1:17" ht="20.25" customHeight="1" x14ac:dyDescent="0.2">
      <c r="A591" s="176">
        <v>61910</v>
      </c>
      <c r="B591" s="177">
        <f t="shared" si="57"/>
        <v>0</v>
      </c>
      <c r="C591" s="158"/>
      <c r="D591" s="60">
        <f t="shared" si="58"/>
        <v>0</v>
      </c>
      <c r="E591" s="178">
        <f t="shared" si="56"/>
        <v>0</v>
      </c>
      <c r="F591" s="60">
        <f t="shared" si="59"/>
        <v>0</v>
      </c>
      <c r="G591" s="60">
        <f>IF(AND(C591&lt;&gt;"",SUM(G$27:G590)&lt;E$19),$E$19/$E$23,0)</f>
        <v>0</v>
      </c>
      <c r="H591" s="60">
        <f t="shared" si="60"/>
        <v>0</v>
      </c>
      <c r="I591" s="60">
        <f t="shared" si="62"/>
        <v>0</v>
      </c>
      <c r="J591" s="92" t="str">
        <f t="shared" si="61"/>
        <v>2069–2070</v>
      </c>
      <c r="L591" s="103"/>
      <c r="N591" s="101"/>
      <c r="Q591" s="61"/>
    </row>
    <row r="592" spans="1:17" ht="20.25" customHeight="1" x14ac:dyDescent="0.2">
      <c r="A592" s="176">
        <v>61941</v>
      </c>
      <c r="B592" s="177">
        <f t="shared" si="57"/>
        <v>0</v>
      </c>
      <c r="C592" s="158"/>
      <c r="D592" s="60">
        <f t="shared" si="58"/>
        <v>0</v>
      </c>
      <c r="E592" s="178">
        <f t="shared" si="56"/>
        <v>0</v>
      </c>
      <c r="F592" s="60">
        <f t="shared" si="59"/>
        <v>0</v>
      </c>
      <c r="G592" s="60">
        <f>IF(AND(C592&lt;&gt;"",SUM(G$27:G591)&lt;E$19),$E$19/$E$23,0)</f>
        <v>0</v>
      </c>
      <c r="H592" s="60">
        <f t="shared" si="60"/>
        <v>0</v>
      </c>
      <c r="I592" s="60">
        <f t="shared" si="62"/>
        <v>0</v>
      </c>
      <c r="J592" s="92" t="str">
        <f t="shared" si="61"/>
        <v>2069–2070</v>
      </c>
      <c r="L592" s="103"/>
      <c r="N592" s="101"/>
      <c r="Q592" s="61"/>
    </row>
    <row r="593" spans="1:17" ht="20.25" customHeight="1" x14ac:dyDescent="0.2">
      <c r="A593" s="176">
        <v>61972</v>
      </c>
      <c r="B593" s="177">
        <f t="shared" si="57"/>
        <v>0</v>
      </c>
      <c r="C593" s="158"/>
      <c r="D593" s="60">
        <f t="shared" si="58"/>
        <v>0</v>
      </c>
      <c r="E593" s="178">
        <f t="shared" si="56"/>
        <v>0</v>
      </c>
      <c r="F593" s="60">
        <f t="shared" si="59"/>
        <v>0</v>
      </c>
      <c r="G593" s="60">
        <f>IF(AND(C593&lt;&gt;"",SUM(G$27:G592)&lt;E$19),$E$19/$E$23,0)</f>
        <v>0</v>
      </c>
      <c r="H593" s="60">
        <f t="shared" si="60"/>
        <v>0</v>
      </c>
      <c r="I593" s="60">
        <f t="shared" si="62"/>
        <v>0</v>
      </c>
      <c r="J593" s="92" t="str">
        <f t="shared" si="61"/>
        <v>2069–2070</v>
      </c>
      <c r="L593" s="103"/>
      <c r="N593" s="101"/>
      <c r="Q593" s="61"/>
    </row>
    <row r="594" spans="1:17" ht="20.25" customHeight="1" x14ac:dyDescent="0.2">
      <c r="A594" s="176">
        <v>62002</v>
      </c>
      <c r="B594" s="177">
        <f t="shared" si="57"/>
        <v>0</v>
      </c>
      <c r="C594" s="158"/>
      <c r="D594" s="60">
        <f t="shared" si="58"/>
        <v>0</v>
      </c>
      <c r="E594" s="178">
        <f t="shared" si="56"/>
        <v>0</v>
      </c>
      <c r="F594" s="60">
        <f t="shared" si="59"/>
        <v>0</v>
      </c>
      <c r="G594" s="60">
        <f>IF(AND(C594&lt;&gt;"",SUM(G$27:G593)&lt;E$19),$E$19/$E$23,0)</f>
        <v>0</v>
      </c>
      <c r="H594" s="60">
        <f t="shared" si="60"/>
        <v>0</v>
      </c>
      <c r="I594" s="60">
        <f t="shared" si="62"/>
        <v>0</v>
      </c>
      <c r="J594" s="92" t="str">
        <f t="shared" si="61"/>
        <v>2069–2070</v>
      </c>
      <c r="L594" s="103"/>
      <c r="N594" s="101"/>
      <c r="Q594" s="61"/>
    </row>
    <row r="595" spans="1:17" ht="20.25" customHeight="1" x14ac:dyDescent="0.2">
      <c r="A595" s="176">
        <v>62033</v>
      </c>
      <c r="B595" s="177">
        <f t="shared" si="57"/>
        <v>0</v>
      </c>
      <c r="C595" s="158"/>
      <c r="D595" s="60">
        <f t="shared" si="58"/>
        <v>0</v>
      </c>
      <c r="E595" s="178">
        <f t="shared" si="56"/>
        <v>0</v>
      </c>
      <c r="F595" s="60">
        <f t="shared" si="59"/>
        <v>0</v>
      </c>
      <c r="G595" s="60">
        <f>IF(AND(C595&lt;&gt;"",SUM(G$27:G594)&lt;E$19),$E$19/$E$23,0)</f>
        <v>0</v>
      </c>
      <c r="H595" s="60">
        <f t="shared" si="60"/>
        <v>0</v>
      </c>
      <c r="I595" s="60">
        <f t="shared" si="62"/>
        <v>0</v>
      </c>
      <c r="J595" s="92" t="str">
        <f t="shared" si="61"/>
        <v>2069–2070</v>
      </c>
      <c r="L595" s="103"/>
      <c r="N595" s="101"/>
      <c r="Q595" s="61"/>
    </row>
    <row r="596" spans="1:17" ht="20.25" customHeight="1" x14ac:dyDescent="0.2">
      <c r="A596" s="176">
        <v>62063</v>
      </c>
      <c r="B596" s="177">
        <f t="shared" si="57"/>
        <v>0</v>
      </c>
      <c r="C596" s="158"/>
      <c r="D596" s="60">
        <f t="shared" si="58"/>
        <v>0</v>
      </c>
      <c r="E596" s="178">
        <f t="shared" si="56"/>
        <v>0</v>
      </c>
      <c r="F596" s="60">
        <f t="shared" si="59"/>
        <v>0</v>
      </c>
      <c r="G596" s="60">
        <f>IF(AND(C596&lt;&gt;"",SUM(G$27:G595)&lt;E$19),$E$19/$E$23,0)</f>
        <v>0</v>
      </c>
      <c r="H596" s="60">
        <f t="shared" si="60"/>
        <v>0</v>
      </c>
      <c r="I596" s="60">
        <f t="shared" si="62"/>
        <v>0</v>
      </c>
      <c r="J596" s="92" t="str">
        <f t="shared" si="61"/>
        <v>2069–2070</v>
      </c>
      <c r="L596" s="103"/>
      <c r="N596" s="101"/>
      <c r="Q596" s="61"/>
    </row>
    <row r="597" spans="1:17" ht="20.25" customHeight="1" x14ac:dyDescent="0.2">
      <c r="A597" s="176">
        <v>62094</v>
      </c>
      <c r="B597" s="177">
        <f t="shared" si="57"/>
        <v>0</v>
      </c>
      <c r="C597" s="158"/>
      <c r="D597" s="60">
        <f t="shared" si="58"/>
        <v>0</v>
      </c>
      <c r="E597" s="178">
        <f t="shared" si="56"/>
        <v>0</v>
      </c>
      <c r="F597" s="60">
        <f t="shared" si="59"/>
        <v>0</v>
      </c>
      <c r="G597" s="60">
        <f>IF(AND(C597&lt;&gt;"",SUM(G$27:G596)&lt;E$19),$E$19/$E$23,0)</f>
        <v>0</v>
      </c>
      <c r="H597" s="60">
        <f t="shared" si="60"/>
        <v>0</v>
      </c>
      <c r="I597" s="60">
        <f t="shared" si="62"/>
        <v>0</v>
      </c>
      <c r="J597" s="92" t="str">
        <f t="shared" si="61"/>
        <v>2069–2070</v>
      </c>
      <c r="L597" s="103"/>
      <c r="N597" s="101"/>
      <c r="Q597" s="61"/>
    </row>
    <row r="598" spans="1:17" ht="20.25" customHeight="1" x14ac:dyDescent="0.2">
      <c r="A598" s="176">
        <v>62125</v>
      </c>
      <c r="B598" s="177">
        <f t="shared" si="57"/>
        <v>0</v>
      </c>
      <c r="C598" s="158"/>
      <c r="D598" s="60">
        <f t="shared" si="58"/>
        <v>0</v>
      </c>
      <c r="E598" s="178">
        <f t="shared" si="56"/>
        <v>0</v>
      </c>
      <c r="F598" s="60">
        <f t="shared" si="59"/>
        <v>0</v>
      </c>
      <c r="G598" s="60">
        <f>IF(AND(C598&lt;&gt;"",SUM(G$27:G597)&lt;E$19),$E$19/$E$23,0)</f>
        <v>0</v>
      </c>
      <c r="H598" s="60">
        <f t="shared" si="60"/>
        <v>0</v>
      </c>
      <c r="I598" s="60">
        <f t="shared" si="62"/>
        <v>0</v>
      </c>
      <c r="J598" s="92" t="str">
        <f t="shared" si="61"/>
        <v>2069–2070</v>
      </c>
      <c r="L598" s="103"/>
      <c r="N598" s="101"/>
      <c r="Q598" s="61"/>
    </row>
    <row r="599" spans="1:17" ht="20.25" customHeight="1" x14ac:dyDescent="0.2">
      <c r="A599" s="176">
        <v>62153</v>
      </c>
      <c r="B599" s="177">
        <f t="shared" si="57"/>
        <v>0</v>
      </c>
      <c r="C599" s="158"/>
      <c r="D599" s="60">
        <f t="shared" si="58"/>
        <v>0</v>
      </c>
      <c r="E599" s="178">
        <f t="shared" si="56"/>
        <v>0</v>
      </c>
      <c r="F599" s="60">
        <f t="shared" si="59"/>
        <v>0</v>
      </c>
      <c r="G599" s="60">
        <f>IF(AND(C599&lt;&gt;"",SUM(G$27:G598)&lt;E$19),$E$19/$E$23,0)</f>
        <v>0</v>
      </c>
      <c r="H599" s="60">
        <f t="shared" si="60"/>
        <v>0</v>
      </c>
      <c r="I599" s="60">
        <f t="shared" si="62"/>
        <v>0</v>
      </c>
      <c r="J599" s="92" t="str">
        <f t="shared" si="61"/>
        <v>2069–2070</v>
      </c>
      <c r="L599" s="103"/>
      <c r="N599" s="101"/>
      <c r="Q599" s="61"/>
    </row>
    <row r="600" spans="1:17" ht="20.25" customHeight="1" x14ac:dyDescent="0.2">
      <c r="A600" s="176">
        <v>62184</v>
      </c>
      <c r="B600" s="177">
        <f t="shared" si="57"/>
        <v>0</v>
      </c>
      <c r="C600" s="158"/>
      <c r="D600" s="60">
        <f t="shared" si="58"/>
        <v>0</v>
      </c>
      <c r="E600" s="178">
        <f t="shared" si="56"/>
        <v>0</v>
      </c>
      <c r="F600" s="60">
        <f t="shared" si="59"/>
        <v>0</v>
      </c>
      <c r="G600" s="60">
        <f>IF(AND(C600&lt;&gt;"",SUM(G$27:G599)&lt;E$19),$E$19/$E$23,0)</f>
        <v>0</v>
      </c>
      <c r="H600" s="60">
        <f t="shared" si="60"/>
        <v>0</v>
      </c>
      <c r="I600" s="60">
        <f t="shared" si="62"/>
        <v>0</v>
      </c>
      <c r="J600" s="92" t="str">
        <f t="shared" si="61"/>
        <v>2069–2070</v>
      </c>
      <c r="L600" s="103"/>
      <c r="N600" s="101"/>
      <c r="Q600" s="61"/>
    </row>
    <row r="601" spans="1:17" ht="20.25" customHeight="1" x14ac:dyDescent="0.2">
      <c r="A601" s="176">
        <v>62214</v>
      </c>
      <c r="B601" s="177">
        <f t="shared" si="57"/>
        <v>0</v>
      </c>
      <c r="C601" s="158"/>
      <c r="D601" s="60">
        <f t="shared" si="58"/>
        <v>0</v>
      </c>
      <c r="E601" s="178">
        <f t="shared" si="56"/>
        <v>0</v>
      </c>
      <c r="F601" s="60">
        <f t="shared" si="59"/>
        <v>0</v>
      </c>
      <c r="G601" s="60">
        <f>IF(AND(C601&lt;&gt;"",SUM(G$27:G600)&lt;E$19),$E$19/$E$23,0)</f>
        <v>0</v>
      </c>
      <c r="H601" s="60">
        <f t="shared" si="60"/>
        <v>0</v>
      </c>
      <c r="I601" s="60">
        <f t="shared" si="62"/>
        <v>0</v>
      </c>
      <c r="J601" s="92" t="str">
        <f t="shared" si="61"/>
        <v>2069–2070</v>
      </c>
      <c r="L601" s="103"/>
      <c r="N601" s="101"/>
      <c r="Q601" s="61"/>
    </row>
    <row r="602" spans="1:17" ht="20.25" customHeight="1" x14ac:dyDescent="0.2">
      <c r="A602" s="176">
        <v>62245</v>
      </c>
      <c r="B602" s="177">
        <f t="shared" si="57"/>
        <v>0</v>
      </c>
      <c r="C602" s="158"/>
      <c r="D602" s="60">
        <f t="shared" si="58"/>
        <v>0</v>
      </c>
      <c r="E602" s="178">
        <f t="shared" si="56"/>
        <v>0</v>
      </c>
      <c r="F602" s="60">
        <f t="shared" si="59"/>
        <v>0</v>
      </c>
      <c r="G602" s="60">
        <f>IF(AND(C602&lt;&gt;"",SUM(G$27:G601)&lt;E$19),$E$19/$E$23,0)</f>
        <v>0</v>
      </c>
      <c r="H602" s="60">
        <f t="shared" si="60"/>
        <v>0</v>
      </c>
      <c r="I602" s="60">
        <f t="shared" si="62"/>
        <v>0</v>
      </c>
      <c r="J602" s="92" t="str">
        <f t="shared" si="61"/>
        <v>2069–2070</v>
      </c>
      <c r="L602" s="103"/>
      <c r="N602" s="101"/>
      <c r="Q602" s="61"/>
    </row>
    <row r="603" spans="1:17" ht="20.25" customHeight="1" x14ac:dyDescent="0.2">
      <c r="A603" s="176">
        <v>62275</v>
      </c>
      <c r="B603" s="177">
        <f t="shared" si="57"/>
        <v>0</v>
      </c>
      <c r="C603" s="158"/>
      <c r="D603" s="60">
        <f t="shared" si="58"/>
        <v>0</v>
      </c>
      <c r="E603" s="178">
        <f t="shared" ref="E603:E666" si="63">C603-D603</f>
        <v>0</v>
      </c>
      <c r="F603" s="60">
        <f t="shared" si="59"/>
        <v>0</v>
      </c>
      <c r="G603" s="60">
        <f>IF(AND(C603&lt;&gt;"",SUM(G$27:G602)&lt;E$19),$E$19/$E$23,0)</f>
        <v>0</v>
      </c>
      <c r="H603" s="60">
        <f t="shared" si="60"/>
        <v>0</v>
      </c>
      <c r="I603" s="60">
        <f t="shared" si="62"/>
        <v>0</v>
      </c>
      <c r="J603" s="92" t="str">
        <f t="shared" si="61"/>
        <v>2070–2071</v>
      </c>
      <c r="L603" s="103"/>
      <c r="N603" s="101"/>
      <c r="Q603" s="61"/>
    </row>
    <row r="604" spans="1:17" ht="20.25" customHeight="1" x14ac:dyDescent="0.2">
      <c r="A604" s="176">
        <v>62306</v>
      </c>
      <c r="B604" s="177">
        <f t="shared" ref="B604:B667" si="64">IF(C604&gt;0,C604*-1,C604)</f>
        <v>0</v>
      </c>
      <c r="C604" s="158"/>
      <c r="D604" s="60">
        <f t="shared" ref="D604:D667" si="65">IF(C604="",0,IF($E$15="Beginning",IF(C603&lt;&gt;"",$F603*$E$6/12,0),IF(C603&lt;&gt;"",$F603*$E$6/12,$E$16*$E$6/12)))</f>
        <v>0</v>
      </c>
      <c r="E604" s="178">
        <f t="shared" si="63"/>
        <v>0</v>
      </c>
      <c r="F604" s="60">
        <f t="shared" ref="F604:F667" si="66">IF(C604="",0,IF(C603="",$E$16-E604,IF(C604&lt;&gt;"",F603-E604)))</f>
        <v>0</v>
      </c>
      <c r="G604" s="60">
        <f>IF(AND(C604&lt;&gt;"",SUM(G$27:G603)&lt;E$19),$E$19/$E$23,0)</f>
        <v>0</v>
      </c>
      <c r="H604" s="60">
        <f t="shared" ref="H604:H667" si="67">IF(C604&lt;&gt;"",G604+H603,0)</f>
        <v>0</v>
      </c>
      <c r="I604" s="60">
        <f t="shared" si="62"/>
        <v>0</v>
      </c>
      <c r="J604" s="92" t="str">
        <f t="shared" ref="J604:J667" si="68">IF(OR(MONTH(A604)=1,MONTH(A604)=2,MONTH(A604)=3,MONTH(A604)=4,MONTH(A604)=5,MONTH(A604)=6),YEAR(A604)-1&amp;"–"&amp;YEAR(A604),YEAR(A604)&amp;"–"&amp;YEAR(A604)+1)</f>
        <v>2070–2071</v>
      </c>
      <c r="L604" s="103"/>
      <c r="N604" s="101"/>
      <c r="Q604" s="61"/>
    </row>
    <row r="605" spans="1:17" ht="20.25" customHeight="1" x14ac:dyDescent="0.2">
      <c r="A605" s="176">
        <v>62337</v>
      </c>
      <c r="B605" s="177">
        <f t="shared" si="64"/>
        <v>0</v>
      </c>
      <c r="C605" s="158"/>
      <c r="D605" s="60">
        <f t="shared" si="65"/>
        <v>0</v>
      </c>
      <c r="E605" s="178">
        <f t="shared" si="63"/>
        <v>0</v>
      </c>
      <c r="F605" s="60">
        <f t="shared" si="66"/>
        <v>0</v>
      </c>
      <c r="G605" s="60">
        <f>IF(AND(C605&lt;&gt;"",SUM(G$27:G604)&lt;E$19),$E$19/$E$23,0)</f>
        <v>0</v>
      </c>
      <c r="H605" s="60">
        <f t="shared" si="67"/>
        <v>0</v>
      </c>
      <c r="I605" s="60">
        <f t="shared" ref="I605:I668" si="69">IF(C605&lt;&gt;"",$E$19-H605,0)</f>
        <v>0</v>
      </c>
      <c r="J605" s="92" t="str">
        <f t="shared" si="68"/>
        <v>2070–2071</v>
      </c>
      <c r="L605" s="103"/>
      <c r="N605" s="101"/>
      <c r="Q605" s="61"/>
    </row>
    <row r="606" spans="1:17" ht="20.25" customHeight="1" x14ac:dyDescent="0.2">
      <c r="A606" s="176">
        <v>62367</v>
      </c>
      <c r="B606" s="177">
        <f t="shared" si="64"/>
        <v>0</v>
      </c>
      <c r="C606" s="158"/>
      <c r="D606" s="60">
        <f t="shared" si="65"/>
        <v>0</v>
      </c>
      <c r="E606" s="178">
        <f t="shared" si="63"/>
        <v>0</v>
      </c>
      <c r="F606" s="60">
        <f t="shared" si="66"/>
        <v>0</v>
      </c>
      <c r="G606" s="60">
        <f>IF(AND(C606&lt;&gt;"",SUM(G$27:G605)&lt;E$19),$E$19/$E$23,0)</f>
        <v>0</v>
      </c>
      <c r="H606" s="60">
        <f t="shared" si="67"/>
        <v>0</v>
      </c>
      <c r="I606" s="60">
        <f t="shared" si="69"/>
        <v>0</v>
      </c>
      <c r="J606" s="92" t="str">
        <f t="shared" si="68"/>
        <v>2070–2071</v>
      </c>
      <c r="L606" s="103"/>
      <c r="N606" s="101"/>
      <c r="Q606" s="61"/>
    </row>
    <row r="607" spans="1:17" ht="20.25" customHeight="1" x14ac:dyDescent="0.2">
      <c r="A607" s="176">
        <v>62398</v>
      </c>
      <c r="B607" s="177">
        <f t="shared" si="64"/>
        <v>0</v>
      </c>
      <c r="C607" s="158"/>
      <c r="D607" s="60">
        <f t="shared" si="65"/>
        <v>0</v>
      </c>
      <c r="E607" s="178">
        <f t="shared" si="63"/>
        <v>0</v>
      </c>
      <c r="F607" s="60">
        <f t="shared" si="66"/>
        <v>0</v>
      </c>
      <c r="G607" s="60">
        <f>IF(AND(C607&lt;&gt;"",SUM(G$27:G606)&lt;E$19),$E$19/$E$23,0)</f>
        <v>0</v>
      </c>
      <c r="H607" s="60">
        <f t="shared" si="67"/>
        <v>0</v>
      </c>
      <c r="I607" s="60">
        <f t="shared" si="69"/>
        <v>0</v>
      </c>
      <c r="J607" s="92" t="str">
        <f t="shared" si="68"/>
        <v>2070–2071</v>
      </c>
      <c r="L607" s="103"/>
      <c r="N607" s="101"/>
      <c r="Q607" s="61"/>
    </row>
    <row r="608" spans="1:17" ht="20.25" customHeight="1" x14ac:dyDescent="0.2">
      <c r="A608" s="176">
        <v>62428</v>
      </c>
      <c r="B608" s="177">
        <f t="shared" si="64"/>
        <v>0</v>
      </c>
      <c r="C608" s="158"/>
      <c r="D608" s="60">
        <f t="shared" si="65"/>
        <v>0</v>
      </c>
      <c r="E608" s="178">
        <f t="shared" si="63"/>
        <v>0</v>
      </c>
      <c r="F608" s="60">
        <f t="shared" si="66"/>
        <v>0</v>
      </c>
      <c r="G608" s="60">
        <f>IF(AND(C608&lt;&gt;"",SUM(G$27:G607)&lt;E$19),$E$19/$E$23,0)</f>
        <v>0</v>
      </c>
      <c r="H608" s="60">
        <f t="shared" si="67"/>
        <v>0</v>
      </c>
      <c r="I608" s="60">
        <f t="shared" si="69"/>
        <v>0</v>
      </c>
      <c r="J608" s="92" t="str">
        <f t="shared" si="68"/>
        <v>2070–2071</v>
      </c>
      <c r="L608" s="103"/>
      <c r="N608" s="101"/>
      <c r="Q608" s="61"/>
    </row>
    <row r="609" spans="1:17" ht="20.25" customHeight="1" x14ac:dyDescent="0.2">
      <c r="A609" s="176">
        <v>62459</v>
      </c>
      <c r="B609" s="177">
        <f t="shared" si="64"/>
        <v>0</v>
      </c>
      <c r="C609" s="158"/>
      <c r="D609" s="60">
        <f t="shared" si="65"/>
        <v>0</v>
      </c>
      <c r="E609" s="178">
        <f t="shared" si="63"/>
        <v>0</v>
      </c>
      <c r="F609" s="60">
        <f t="shared" si="66"/>
        <v>0</v>
      </c>
      <c r="G609" s="60">
        <f>IF(AND(C609&lt;&gt;"",SUM(G$27:G608)&lt;E$19),$E$19/$E$23,0)</f>
        <v>0</v>
      </c>
      <c r="H609" s="60">
        <f t="shared" si="67"/>
        <v>0</v>
      </c>
      <c r="I609" s="60">
        <f t="shared" si="69"/>
        <v>0</v>
      </c>
      <c r="J609" s="92" t="str">
        <f t="shared" si="68"/>
        <v>2070–2071</v>
      </c>
      <c r="L609" s="103"/>
      <c r="N609" s="101"/>
      <c r="Q609" s="61"/>
    </row>
    <row r="610" spans="1:17" ht="20.25" customHeight="1" x14ac:dyDescent="0.2">
      <c r="A610" s="176">
        <v>62490</v>
      </c>
      <c r="B610" s="177">
        <f t="shared" si="64"/>
        <v>0</v>
      </c>
      <c r="C610" s="158"/>
      <c r="D610" s="60">
        <f t="shared" si="65"/>
        <v>0</v>
      </c>
      <c r="E610" s="178">
        <f t="shared" si="63"/>
        <v>0</v>
      </c>
      <c r="F610" s="60">
        <f t="shared" si="66"/>
        <v>0</v>
      </c>
      <c r="G610" s="60">
        <f>IF(AND(C610&lt;&gt;"",SUM(G$27:G609)&lt;E$19),$E$19/$E$23,0)</f>
        <v>0</v>
      </c>
      <c r="H610" s="60">
        <f t="shared" si="67"/>
        <v>0</v>
      </c>
      <c r="I610" s="60">
        <f t="shared" si="69"/>
        <v>0</v>
      </c>
      <c r="J610" s="92" t="str">
        <f t="shared" si="68"/>
        <v>2070–2071</v>
      </c>
      <c r="L610" s="103"/>
      <c r="N610" s="101"/>
      <c r="Q610" s="61"/>
    </row>
    <row r="611" spans="1:17" ht="20.25" customHeight="1" x14ac:dyDescent="0.2">
      <c r="A611" s="176">
        <v>62518</v>
      </c>
      <c r="B611" s="177">
        <f t="shared" si="64"/>
        <v>0</v>
      </c>
      <c r="C611" s="158"/>
      <c r="D611" s="60">
        <f t="shared" si="65"/>
        <v>0</v>
      </c>
      <c r="E611" s="178">
        <f t="shared" si="63"/>
        <v>0</v>
      </c>
      <c r="F611" s="60">
        <f t="shared" si="66"/>
        <v>0</v>
      </c>
      <c r="G611" s="60">
        <f>IF(AND(C611&lt;&gt;"",SUM(G$27:G610)&lt;E$19),$E$19/$E$23,0)</f>
        <v>0</v>
      </c>
      <c r="H611" s="60">
        <f t="shared" si="67"/>
        <v>0</v>
      </c>
      <c r="I611" s="60">
        <f t="shared" si="69"/>
        <v>0</v>
      </c>
      <c r="J611" s="92" t="str">
        <f t="shared" si="68"/>
        <v>2070–2071</v>
      </c>
      <c r="L611" s="103"/>
      <c r="N611" s="101"/>
      <c r="Q611" s="61"/>
    </row>
    <row r="612" spans="1:17" ht="20.25" customHeight="1" x14ac:dyDescent="0.2">
      <c r="A612" s="176">
        <v>62549</v>
      </c>
      <c r="B612" s="177">
        <f t="shared" si="64"/>
        <v>0</v>
      </c>
      <c r="C612" s="158"/>
      <c r="D612" s="60">
        <f t="shared" si="65"/>
        <v>0</v>
      </c>
      <c r="E612" s="178">
        <f t="shared" si="63"/>
        <v>0</v>
      </c>
      <c r="F612" s="60">
        <f t="shared" si="66"/>
        <v>0</v>
      </c>
      <c r="G612" s="60">
        <f>IF(AND(C612&lt;&gt;"",SUM(G$27:G611)&lt;E$19),$E$19/$E$23,0)</f>
        <v>0</v>
      </c>
      <c r="H612" s="60">
        <f t="shared" si="67"/>
        <v>0</v>
      </c>
      <c r="I612" s="60">
        <f t="shared" si="69"/>
        <v>0</v>
      </c>
      <c r="J612" s="92" t="str">
        <f t="shared" si="68"/>
        <v>2070–2071</v>
      </c>
      <c r="L612" s="103"/>
      <c r="N612" s="101"/>
      <c r="Q612" s="61"/>
    </row>
    <row r="613" spans="1:17" ht="20.25" customHeight="1" x14ac:dyDescent="0.2">
      <c r="A613" s="176">
        <v>62579</v>
      </c>
      <c r="B613" s="177">
        <f t="shared" si="64"/>
        <v>0</v>
      </c>
      <c r="C613" s="158"/>
      <c r="D613" s="60">
        <f t="shared" si="65"/>
        <v>0</v>
      </c>
      <c r="E613" s="178">
        <f t="shared" si="63"/>
        <v>0</v>
      </c>
      <c r="F613" s="60">
        <f t="shared" si="66"/>
        <v>0</v>
      </c>
      <c r="G613" s="60">
        <f>IF(AND(C613&lt;&gt;"",SUM(G$27:G612)&lt;E$19),$E$19/$E$23,0)</f>
        <v>0</v>
      </c>
      <c r="H613" s="60">
        <f t="shared" si="67"/>
        <v>0</v>
      </c>
      <c r="I613" s="60">
        <f t="shared" si="69"/>
        <v>0</v>
      </c>
      <c r="J613" s="92" t="str">
        <f t="shared" si="68"/>
        <v>2070–2071</v>
      </c>
      <c r="L613" s="103"/>
      <c r="N613" s="101"/>
      <c r="Q613" s="61"/>
    </row>
    <row r="614" spans="1:17" ht="20.25" customHeight="1" x14ac:dyDescent="0.2">
      <c r="A614" s="176">
        <v>62610</v>
      </c>
      <c r="B614" s="177">
        <f t="shared" si="64"/>
        <v>0</v>
      </c>
      <c r="C614" s="158"/>
      <c r="D614" s="60">
        <f t="shared" si="65"/>
        <v>0</v>
      </c>
      <c r="E614" s="178">
        <f t="shared" si="63"/>
        <v>0</v>
      </c>
      <c r="F614" s="60">
        <f t="shared" si="66"/>
        <v>0</v>
      </c>
      <c r="G614" s="60">
        <f>IF(AND(C614&lt;&gt;"",SUM(G$27:G613)&lt;E$19),$E$19/$E$23,0)</f>
        <v>0</v>
      </c>
      <c r="H614" s="60">
        <f t="shared" si="67"/>
        <v>0</v>
      </c>
      <c r="I614" s="60">
        <f t="shared" si="69"/>
        <v>0</v>
      </c>
      <c r="J614" s="92" t="str">
        <f t="shared" si="68"/>
        <v>2070–2071</v>
      </c>
      <c r="L614" s="103"/>
      <c r="N614" s="101"/>
      <c r="Q614" s="61"/>
    </row>
    <row r="615" spans="1:17" ht="20.25" customHeight="1" x14ac:dyDescent="0.2">
      <c r="A615" s="176">
        <v>62640</v>
      </c>
      <c r="B615" s="177">
        <f t="shared" si="64"/>
        <v>0</v>
      </c>
      <c r="C615" s="158"/>
      <c r="D615" s="60">
        <f t="shared" si="65"/>
        <v>0</v>
      </c>
      <c r="E615" s="178">
        <f t="shared" si="63"/>
        <v>0</v>
      </c>
      <c r="F615" s="60">
        <f t="shared" si="66"/>
        <v>0</v>
      </c>
      <c r="G615" s="60">
        <f>IF(AND(C615&lt;&gt;"",SUM(G$27:G614)&lt;E$19),$E$19/$E$23,0)</f>
        <v>0</v>
      </c>
      <c r="H615" s="60">
        <f t="shared" si="67"/>
        <v>0</v>
      </c>
      <c r="I615" s="60">
        <f t="shared" si="69"/>
        <v>0</v>
      </c>
      <c r="J615" s="92" t="str">
        <f t="shared" si="68"/>
        <v>2071–2072</v>
      </c>
      <c r="L615" s="103"/>
      <c r="N615" s="101"/>
      <c r="Q615" s="61"/>
    </row>
    <row r="616" spans="1:17" ht="20.25" customHeight="1" x14ac:dyDescent="0.2">
      <c r="A616" s="176">
        <v>62671</v>
      </c>
      <c r="B616" s="177">
        <f t="shared" si="64"/>
        <v>0</v>
      </c>
      <c r="C616" s="158"/>
      <c r="D616" s="60">
        <f t="shared" si="65"/>
        <v>0</v>
      </c>
      <c r="E616" s="178">
        <f t="shared" si="63"/>
        <v>0</v>
      </c>
      <c r="F616" s="60">
        <f t="shared" si="66"/>
        <v>0</v>
      </c>
      <c r="G616" s="60">
        <f>IF(AND(C616&lt;&gt;"",SUM(G$27:G615)&lt;E$19),$E$19/$E$23,0)</f>
        <v>0</v>
      </c>
      <c r="H616" s="60">
        <f t="shared" si="67"/>
        <v>0</v>
      </c>
      <c r="I616" s="60">
        <f t="shared" si="69"/>
        <v>0</v>
      </c>
      <c r="J616" s="92" t="str">
        <f t="shared" si="68"/>
        <v>2071–2072</v>
      </c>
      <c r="L616" s="103"/>
      <c r="N616" s="101"/>
      <c r="Q616" s="61"/>
    </row>
    <row r="617" spans="1:17" ht="20.25" customHeight="1" x14ac:dyDescent="0.2">
      <c r="A617" s="176">
        <v>62702</v>
      </c>
      <c r="B617" s="177">
        <f t="shared" si="64"/>
        <v>0</v>
      </c>
      <c r="C617" s="158"/>
      <c r="D617" s="60">
        <f t="shared" si="65"/>
        <v>0</v>
      </c>
      <c r="E617" s="178">
        <f t="shared" si="63"/>
        <v>0</v>
      </c>
      <c r="F617" s="60">
        <f t="shared" si="66"/>
        <v>0</v>
      </c>
      <c r="G617" s="60">
        <f>IF(AND(C617&lt;&gt;"",SUM(G$27:G616)&lt;E$19),$E$19/$E$23,0)</f>
        <v>0</v>
      </c>
      <c r="H617" s="60">
        <f t="shared" si="67"/>
        <v>0</v>
      </c>
      <c r="I617" s="60">
        <f t="shared" si="69"/>
        <v>0</v>
      </c>
      <c r="J617" s="92" t="str">
        <f t="shared" si="68"/>
        <v>2071–2072</v>
      </c>
      <c r="L617" s="103"/>
      <c r="N617" s="101"/>
      <c r="Q617" s="61"/>
    </row>
    <row r="618" spans="1:17" ht="20.25" customHeight="1" x14ac:dyDescent="0.2">
      <c r="A618" s="176">
        <v>62732</v>
      </c>
      <c r="B618" s="177">
        <f t="shared" si="64"/>
        <v>0</v>
      </c>
      <c r="C618" s="158"/>
      <c r="D618" s="60">
        <f t="shared" si="65"/>
        <v>0</v>
      </c>
      <c r="E618" s="178">
        <f t="shared" si="63"/>
        <v>0</v>
      </c>
      <c r="F618" s="60">
        <f t="shared" si="66"/>
        <v>0</v>
      </c>
      <c r="G618" s="60">
        <f>IF(AND(C618&lt;&gt;"",SUM(G$27:G617)&lt;E$19),$E$19/$E$23,0)</f>
        <v>0</v>
      </c>
      <c r="H618" s="60">
        <f t="shared" si="67"/>
        <v>0</v>
      </c>
      <c r="I618" s="60">
        <f t="shared" si="69"/>
        <v>0</v>
      </c>
      <c r="J618" s="92" t="str">
        <f t="shared" si="68"/>
        <v>2071–2072</v>
      </c>
      <c r="L618" s="103"/>
      <c r="N618" s="101"/>
      <c r="Q618" s="61"/>
    </row>
    <row r="619" spans="1:17" ht="20.25" customHeight="1" x14ac:dyDescent="0.2">
      <c r="A619" s="176">
        <v>62763</v>
      </c>
      <c r="B619" s="177">
        <f t="shared" si="64"/>
        <v>0</v>
      </c>
      <c r="C619" s="158"/>
      <c r="D619" s="60">
        <f t="shared" si="65"/>
        <v>0</v>
      </c>
      <c r="E619" s="178">
        <f t="shared" si="63"/>
        <v>0</v>
      </c>
      <c r="F619" s="60">
        <f t="shared" si="66"/>
        <v>0</v>
      </c>
      <c r="G619" s="60">
        <f>IF(AND(C619&lt;&gt;"",SUM(G$27:G618)&lt;E$19),$E$19/$E$23,0)</f>
        <v>0</v>
      </c>
      <c r="H619" s="60">
        <f t="shared" si="67"/>
        <v>0</v>
      </c>
      <c r="I619" s="60">
        <f t="shared" si="69"/>
        <v>0</v>
      </c>
      <c r="J619" s="92" t="str">
        <f t="shared" si="68"/>
        <v>2071–2072</v>
      </c>
      <c r="L619" s="103"/>
      <c r="N619" s="101"/>
      <c r="Q619" s="61"/>
    </row>
    <row r="620" spans="1:17" ht="20.25" customHeight="1" x14ac:dyDescent="0.2">
      <c r="A620" s="176">
        <v>62793</v>
      </c>
      <c r="B620" s="177">
        <f t="shared" si="64"/>
        <v>0</v>
      </c>
      <c r="C620" s="158"/>
      <c r="D620" s="60">
        <f t="shared" si="65"/>
        <v>0</v>
      </c>
      <c r="E620" s="178">
        <f t="shared" si="63"/>
        <v>0</v>
      </c>
      <c r="F620" s="60">
        <f t="shared" si="66"/>
        <v>0</v>
      </c>
      <c r="G620" s="60">
        <f>IF(AND(C620&lt;&gt;"",SUM(G$27:G619)&lt;E$19),$E$19/$E$23,0)</f>
        <v>0</v>
      </c>
      <c r="H620" s="60">
        <f t="shared" si="67"/>
        <v>0</v>
      </c>
      <c r="I620" s="60">
        <f t="shared" si="69"/>
        <v>0</v>
      </c>
      <c r="J620" s="92" t="str">
        <f t="shared" si="68"/>
        <v>2071–2072</v>
      </c>
      <c r="L620" s="103"/>
      <c r="N620" s="101"/>
      <c r="Q620" s="61"/>
    </row>
    <row r="621" spans="1:17" ht="20.25" customHeight="1" x14ac:dyDescent="0.2">
      <c r="A621" s="176">
        <v>62824</v>
      </c>
      <c r="B621" s="177">
        <f t="shared" si="64"/>
        <v>0</v>
      </c>
      <c r="C621" s="158"/>
      <c r="D621" s="60">
        <f t="shared" si="65"/>
        <v>0</v>
      </c>
      <c r="E621" s="178">
        <f t="shared" si="63"/>
        <v>0</v>
      </c>
      <c r="F621" s="60">
        <f t="shared" si="66"/>
        <v>0</v>
      </c>
      <c r="G621" s="60">
        <f>IF(AND(C621&lt;&gt;"",SUM(G$27:G620)&lt;E$19),$E$19/$E$23,0)</f>
        <v>0</v>
      </c>
      <c r="H621" s="60">
        <f t="shared" si="67"/>
        <v>0</v>
      </c>
      <c r="I621" s="60">
        <f t="shared" si="69"/>
        <v>0</v>
      </c>
      <c r="J621" s="92" t="str">
        <f t="shared" si="68"/>
        <v>2071–2072</v>
      </c>
      <c r="L621" s="103"/>
      <c r="N621" s="101"/>
      <c r="Q621" s="61"/>
    </row>
    <row r="622" spans="1:17" ht="20.25" customHeight="1" x14ac:dyDescent="0.2">
      <c r="A622" s="176">
        <v>62855</v>
      </c>
      <c r="B622" s="177">
        <f t="shared" si="64"/>
        <v>0</v>
      </c>
      <c r="C622" s="158"/>
      <c r="D622" s="60">
        <f t="shared" si="65"/>
        <v>0</v>
      </c>
      <c r="E622" s="178">
        <f t="shared" si="63"/>
        <v>0</v>
      </c>
      <c r="F622" s="60">
        <f t="shared" si="66"/>
        <v>0</v>
      </c>
      <c r="G622" s="60">
        <f>IF(AND(C622&lt;&gt;"",SUM(G$27:G621)&lt;E$19),$E$19/$E$23,0)</f>
        <v>0</v>
      </c>
      <c r="H622" s="60">
        <f t="shared" si="67"/>
        <v>0</v>
      </c>
      <c r="I622" s="60">
        <f t="shared" si="69"/>
        <v>0</v>
      </c>
      <c r="J622" s="92" t="str">
        <f t="shared" si="68"/>
        <v>2071–2072</v>
      </c>
      <c r="L622" s="103"/>
      <c r="N622" s="101"/>
      <c r="Q622" s="61"/>
    </row>
    <row r="623" spans="1:17" ht="20.25" customHeight="1" x14ac:dyDescent="0.2">
      <c r="A623" s="176">
        <v>62884</v>
      </c>
      <c r="B623" s="177">
        <f t="shared" si="64"/>
        <v>0</v>
      </c>
      <c r="C623" s="158"/>
      <c r="D623" s="60">
        <f t="shared" si="65"/>
        <v>0</v>
      </c>
      <c r="E623" s="178">
        <f t="shared" si="63"/>
        <v>0</v>
      </c>
      <c r="F623" s="60">
        <f t="shared" si="66"/>
        <v>0</v>
      </c>
      <c r="G623" s="60">
        <f>IF(AND(C623&lt;&gt;"",SUM(G$27:G622)&lt;E$19),$E$19/$E$23,0)</f>
        <v>0</v>
      </c>
      <c r="H623" s="60">
        <f t="shared" si="67"/>
        <v>0</v>
      </c>
      <c r="I623" s="60">
        <f t="shared" si="69"/>
        <v>0</v>
      </c>
      <c r="J623" s="92" t="str">
        <f t="shared" si="68"/>
        <v>2071–2072</v>
      </c>
      <c r="L623" s="103"/>
      <c r="N623" s="101"/>
      <c r="Q623" s="61"/>
    </row>
    <row r="624" spans="1:17" ht="20.25" customHeight="1" x14ac:dyDescent="0.2">
      <c r="A624" s="176">
        <v>62915</v>
      </c>
      <c r="B624" s="177">
        <f t="shared" si="64"/>
        <v>0</v>
      </c>
      <c r="C624" s="158"/>
      <c r="D624" s="60">
        <f t="shared" si="65"/>
        <v>0</v>
      </c>
      <c r="E624" s="178">
        <f t="shared" si="63"/>
        <v>0</v>
      </c>
      <c r="F624" s="60">
        <f t="shared" si="66"/>
        <v>0</v>
      </c>
      <c r="G624" s="60">
        <f>IF(AND(C624&lt;&gt;"",SUM(G$27:G623)&lt;E$19),$E$19/$E$23,0)</f>
        <v>0</v>
      </c>
      <c r="H624" s="60">
        <f t="shared" si="67"/>
        <v>0</v>
      </c>
      <c r="I624" s="60">
        <f t="shared" si="69"/>
        <v>0</v>
      </c>
      <c r="J624" s="92" t="str">
        <f t="shared" si="68"/>
        <v>2071–2072</v>
      </c>
      <c r="L624" s="103"/>
      <c r="N624" s="101"/>
      <c r="Q624" s="61"/>
    </row>
    <row r="625" spans="1:17" ht="20.25" customHeight="1" x14ac:dyDescent="0.2">
      <c r="A625" s="176">
        <v>62945</v>
      </c>
      <c r="B625" s="177">
        <f t="shared" si="64"/>
        <v>0</v>
      </c>
      <c r="C625" s="158"/>
      <c r="D625" s="60">
        <f t="shared" si="65"/>
        <v>0</v>
      </c>
      <c r="E625" s="178">
        <f t="shared" si="63"/>
        <v>0</v>
      </c>
      <c r="F625" s="60">
        <f t="shared" si="66"/>
        <v>0</v>
      </c>
      <c r="G625" s="60">
        <f>IF(AND(C625&lt;&gt;"",SUM(G$27:G624)&lt;E$19),$E$19/$E$23,0)</f>
        <v>0</v>
      </c>
      <c r="H625" s="60">
        <f t="shared" si="67"/>
        <v>0</v>
      </c>
      <c r="I625" s="60">
        <f t="shared" si="69"/>
        <v>0</v>
      </c>
      <c r="J625" s="92" t="str">
        <f t="shared" si="68"/>
        <v>2071–2072</v>
      </c>
      <c r="L625" s="103"/>
      <c r="N625" s="101"/>
      <c r="Q625" s="61"/>
    </row>
    <row r="626" spans="1:17" ht="20.25" customHeight="1" x14ac:dyDescent="0.2">
      <c r="A626" s="176">
        <v>62976</v>
      </c>
      <c r="B626" s="177">
        <f t="shared" si="64"/>
        <v>0</v>
      </c>
      <c r="C626" s="158"/>
      <c r="D626" s="60">
        <f t="shared" si="65"/>
        <v>0</v>
      </c>
      <c r="E626" s="178">
        <f t="shared" si="63"/>
        <v>0</v>
      </c>
      <c r="F626" s="60">
        <f t="shared" si="66"/>
        <v>0</v>
      </c>
      <c r="G626" s="60">
        <f>IF(AND(C626&lt;&gt;"",SUM(G$27:G625)&lt;E$19),$E$19/$E$23,0)</f>
        <v>0</v>
      </c>
      <c r="H626" s="60">
        <f t="shared" si="67"/>
        <v>0</v>
      </c>
      <c r="I626" s="60">
        <f t="shared" si="69"/>
        <v>0</v>
      </c>
      <c r="J626" s="92" t="str">
        <f t="shared" si="68"/>
        <v>2071–2072</v>
      </c>
      <c r="L626" s="103"/>
      <c r="N626" s="101"/>
      <c r="Q626" s="61"/>
    </row>
    <row r="627" spans="1:17" ht="20.25" customHeight="1" x14ac:dyDescent="0.2">
      <c r="A627" s="176">
        <v>63006</v>
      </c>
      <c r="B627" s="177">
        <f t="shared" si="64"/>
        <v>0</v>
      </c>
      <c r="C627" s="158"/>
      <c r="D627" s="60">
        <f t="shared" si="65"/>
        <v>0</v>
      </c>
      <c r="E627" s="178">
        <f t="shared" si="63"/>
        <v>0</v>
      </c>
      <c r="F627" s="60">
        <f t="shared" si="66"/>
        <v>0</v>
      </c>
      <c r="G627" s="60">
        <f>IF(AND(C627&lt;&gt;"",SUM(G$27:G626)&lt;E$19),$E$19/$E$23,0)</f>
        <v>0</v>
      </c>
      <c r="H627" s="60">
        <f t="shared" si="67"/>
        <v>0</v>
      </c>
      <c r="I627" s="60">
        <f t="shared" si="69"/>
        <v>0</v>
      </c>
      <c r="J627" s="92" t="str">
        <f t="shared" si="68"/>
        <v>2072–2073</v>
      </c>
      <c r="L627" s="103"/>
      <c r="N627" s="101"/>
      <c r="Q627" s="61"/>
    </row>
    <row r="628" spans="1:17" ht="20.25" customHeight="1" x14ac:dyDescent="0.2">
      <c r="A628" s="176">
        <v>63037</v>
      </c>
      <c r="B628" s="177">
        <f t="shared" si="64"/>
        <v>0</v>
      </c>
      <c r="C628" s="158"/>
      <c r="D628" s="60">
        <f t="shared" si="65"/>
        <v>0</v>
      </c>
      <c r="E628" s="178">
        <f t="shared" si="63"/>
        <v>0</v>
      </c>
      <c r="F628" s="60">
        <f t="shared" si="66"/>
        <v>0</v>
      </c>
      <c r="G628" s="60">
        <f>IF(AND(C628&lt;&gt;"",SUM(G$27:G627)&lt;E$19),$E$19/$E$23,0)</f>
        <v>0</v>
      </c>
      <c r="H628" s="60">
        <f t="shared" si="67"/>
        <v>0</v>
      </c>
      <c r="I628" s="60">
        <f t="shared" si="69"/>
        <v>0</v>
      </c>
      <c r="J628" s="92" t="str">
        <f t="shared" si="68"/>
        <v>2072–2073</v>
      </c>
      <c r="L628" s="103"/>
      <c r="N628" s="101"/>
      <c r="Q628" s="61"/>
    </row>
    <row r="629" spans="1:17" ht="20.25" customHeight="1" x14ac:dyDescent="0.2">
      <c r="A629" s="176">
        <v>63068</v>
      </c>
      <c r="B629" s="177">
        <f t="shared" si="64"/>
        <v>0</v>
      </c>
      <c r="C629" s="158"/>
      <c r="D629" s="60">
        <f t="shared" si="65"/>
        <v>0</v>
      </c>
      <c r="E629" s="178">
        <f t="shared" si="63"/>
        <v>0</v>
      </c>
      <c r="F629" s="60">
        <f t="shared" si="66"/>
        <v>0</v>
      </c>
      <c r="G629" s="60">
        <f>IF(AND(C629&lt;&gt;"",SUM(G$27:G628)&lt;E$19),$E$19/$E$23,0)</f>
        <v>0</v>
      </c>
      <c r="H629" s="60">
        <f t="shared" si="67"/>
        <v>0</v>
      </c>
      <c r="I629" s="60">
        <f t="shared" si="69"/>
        <v>0</v>
      </c>
      <c r="J629" s="92" t="str">
        <f t="shared" si="68"/>
        <v>2072–2073</v>
      </c>
      <c r="L629" s="103"/>
      <c r="N629" s="101"/>
      <c r="Q629" s="61"/>
    </row>
    <row r="630" spans="1:17" ht="20.25" customHeight="1" x14ac:dyDescent="0.2">
      <c r="A630" s="176">
        <v>63098</v>
      </c>
      <c r="B630" s="177">
        <f t="shared" si="64"/>
        <v>0</v>
      </c>
      <c r="C630" s="158"/>
      <c r="D630" s="60">
        <f t="shared" si="65"/>
        <v>0</v>
      </c>
      <c r="E630" s="178">
        <f t="shared" si="63"/>
        <v>0</v>
      </c>
      <c r="F630" s="60">
        <f t="shared" si="66"/>
        <v>0</v>
      </c>
      <c r="G630" s="60">
        <f>IF(AND(C630&lt;&gt;"",SUM(G$27:G629)&lt;E$19),$E$19/$E$23,0)</f>
        <v>0</v>
      </c>
      <c r="H630" s="60">
        <f t="shared" si="67"/>
        <v>0</v>
      </c>
      <c r="I630" s="60">
        <f t="shared" si="69"/>
        <v>0</v>
      </c>
      <c r="J630" s="92" t="str">
        <f t="shared" si="68"/>
        <v>2072–2073</v>
      </c>
      <c r="L630" s="103"/>
      <c r="N630" s="101"/>
      <c r="Q630" s="61"/>
    </row>
    <row r="631" spans="1:17" ht="20.25" customHeight="1" x14ac:dyDescent="0.2">
      <c r="A631" s="176">
        <v>63129</v>
      </c>
      <c r="B631" s="177">
        <f t="shared" si="64"/>
        <v>0</v>
      </c>
      <c r="C631" s="158"/>
      <c r="D631" s="60">
        <f t="shared" si="65"/>
        <v>0</v>
      </c>
      <c r="E631" s="178">
        <f t="shared" si="63"/>
        <v>0</v>
      </c>
      <c r="F631" s="60">
        <f t="shared" si="66"/>
        <v>0</v>
      </c>
      <c r="G631" s="60">
        <f>IF(AND(C631&lt;&gt;"",SUM(G$27:G630)&lt;E$19),$E$19/$E$23,0)</f>
        <v>0</v>
      </c>
      <c r="H631" s="60">
        <f t="shared" si="67"/>
        <v>0</v>
      </c>
      <c r="I631" s="60">
        <f t="shared" si="69"/>
        <v>0</v>
      </c>
      <c r="J631" s="92" t="str">
        <f t="shared" si="68"/>
        <v>2072–2073</v>
      </c>
      <c r="L631" s="103"/>
      <c r="N631" s="101"/>
      <c r="Q631" s="61"/>
    </row>
    <row r="632" spans="1:17" ht="20.25" customHeight="1" x14ac:dyDescent="0.2">
      <c r="A632" s="176">
        <v>63159</v>
      </c>
      <c r="B632" s="177">
        <f t="shared" si="64"/>
        <v>0</v>
      </c>
      <c r="C632" s="158"/>
      <c r="D632" s="60">
        <f t="shared" si="65"/>
        <v>0</v>
      </c>
      <c r="E632" s="178">
        <f t="shared" si="63"/>
        <v>0</v>
      </c>
      <c r="F632" s="60">
        <f t="shared" si="66"/>
        <v>0</v>
      </c>
      <c r="G632" s="60">
        <f>IF(AND(C632&lt;&gt;"",SUM(G$27:G631)&lt;E$19),$E$19/$E$23,0)</f>
        <v>0</v>
      </c>
      <c r="H632" s="60">
        <f t="shared" si="67"/>
        <v>0</v>
      </c>
      <c r="I632" s="60">
        <f t="shared" si="69"/>
        <v>0</v>
      </c>
      <c r="J632" s="92" t="str">
        <f t="shared" si="68"/>
        <v>2072–2073</v>
      </c>
      <c r="L632" s="103"/>
      <c r="N632" s="101"/>
      <c r="Q632" s="61"/>
    </row>
    <row r="633" spans="1:17" ht="20.25" customHeight="1" x14ac:dyDescent="0.2">
      <c r="A633" s="176">
        <v>63190</v>
      </c>
      <c r="B633" s="177">
        <f t="shared" si="64"/>
        <v>0</v>
      </c>
      <c r="C633" s="158"/>
      <c r="D633" s="60">
        <f t="shared" si="65"/>
        <v>0</v>
      </c>
      <c r="E633" s="178">
        <f t="shared" si="63"/>
        <v>0</v>
      </c>
      <c r="F633" s="60">
        <f t="shared" si="66"/>
        <v>0</v>
      </c>
      <c r="G633" s="60">
        <f>IF(AND(C633&lt;&gt;"",SUM(G$27:G632)&lt;E$19),$E$19/$E$23,0)</f>
        <v>0</v>
      </c>
      <c r="H633" s="60">
        <f t="shared" si="67"/>
        <v>0</v>
      </c>
      <c r="I633" s="60">
        <f t="shared" si="69"/>
        <v>0</v>
      </c>
      <c r="J633" s="92" t="str">
        <f t="shared" si="68"/>
        <v>2072–2073</v>
      </c>
      <c r="L633" s="103"/>
      <c r="N633" s="101"/>
      <c r="Q633" s="61"/>
    </row>
    <row r="634" spans="1:17" ht="20.25" customHeight="1" x14ac:dyDescent="0.2">
      <c r="A634" s="176">
        <v>63221</v>
      </c>
      <c r="B634" s="177">
        <f t="shared" si="64"/>
        <v>0</v>
      </c>
      <c r="C634" s="158"/>
      <c r="D634" s="60">
        <f t="shared" si="65"/>
        <v>0</v>
      </c>
      <c r="E634" s="178">
        <f t="shared" si="63"/>
        <v>0</v>
      </c>
      <c r="F634" s="60">
        <f t="shared" si="66"/>
        <v>0</v>
      </c>
      <c r="G634" s="60">
        <f>IF(AND(C634&lt;&gt;"",SUM(G$27:G633)&lt;E$19),$E$19/$E$23,0)</f>
        <v>0</v>
      </c>
      <c r="H634" s="60">
        <f t="shared" si="67"/>
        <v>0</v>
      </c>
      <c r="I634" s="60">
        <f t="shared" si="69"/>
        <v>0</v>
      </c>
      <c r="J634" s="92" t="str">
        <f t="shared" si="68"/>
        <v>2072–2073</v>
      </c>
      <c r="L634" s="103"/>
      <c r="N634" s="101"/>
      <c r="Q634" s="61"/>
    </row>
    <row r="635" spans="1:17" ht="20.25" customHeight="1" x14ac:dyDescent="0.2">
      <c r="A635" s="176">
        <v>63249</v>
      </c>
      <c r="B635" s="177">
        <f t="shared" si="64"/>
        <v>0</v>
      </c>
      <c r="C635" s="158"/>
      <c r="D635" s="60">
        <f t="shared" si="65"/>
        <v>0</v>
      </c>
      <c r="E635" s="178">
        <f t="shared" si="63"/>
        <v>0</v>
      </c>
      <c r="F635" s="60">
        <f t="shared" si="66"/>
        <v>0</v>
      </c>
      <c r="G635" s="60">
        <f>IF(AND(C635&lt;&gt;"",SUM(G$27:G634)&lt;E$19),$E$19/$E$23,0)</f>
        <v>0</v>
      </c>
      <c r="H635" s="60">
        <f t="shared" si="67"/>
        <v>0</v>
      </c>
      <c r="I635" s="60">
        <f t="shared" si="69"/>
        <v>0</v>
      </c>
      <c r="J635" s="92" t="str">
        <f t="shared" si="68"/>
        <v>2072–2073</v>
      </c>
      <c r="L635" s="103"/>
      <c r="N635" s="101"/>
      <c r="Q635" s="61"/>
    </row>
    <row r="636" spans="1:17" ht="20.25" customHeight="1" x14ac:dyDescent="0.2">
      <c r="A636" s="176">
        <v>63280</v>
      </c>
      <c r="B636" s="177">
        <f t="shared" si="64"/>
        <v>0</v>
      </c>
      <c r="C636" s="158"/>
      <c r="D636" s="60">
        <f t="shared" si="65"/>
        <v>0</v>
      </c>
      <c r="E636" s="178">
        <f t="shared" si="63"/>
        <v>0</v>
      </c>
      <c r="F636" s="60">
        <f t="shared" si="66"/>
        <v>0</v>
      </c>
      <c r="G636" s="60">
        <f>IF(AND(C636&lt;&gt;"",SUM(G$27:G635)&lt;E$19),$E$19/$E$23,0)</f>
        <v>0</v>
      </c>
      <c r="H636" s="60">
        <f t="shared" si="67"/>
        <v>0</v>
      </c>
      <c r="I636" s="60">
        <f t="shared" si="69"/>
        <v>0</v>
      </c>
      <c r="J636" s="92" t="str">
        <f t="shared" si="68"/>
        <v>2072–2073</v>
      </c>
      <c r="L636" s="103"/>
      <c r="N636" s="101"/>
      <c r="Q636" s="61"/>
    </row>
    <row r="637" spans="1:17" ht="20.25" customHeight="1" x14ac:dyDescent="0.2">
      <c r="A637" s="176">
        <v>63310</v>
      </c>
      <c r="B637" s="177">
        <f t="shared" si="64"/>
        <v>0</v>
      </c>
      <c r="C637" s="158"/>
      <c r="D637" s="60">
        <f t="shared" si="65"/>
        <v>0</v>
      </c>
      <c r="E637" s="178">
        <f t="shared" si="63"/>
        <v>0</v>
      </c>
      <c r="F637" s="60">
        <f t="shared" si="66"/>
        <v>0</v>
      </c>
      <c r="G637" s="60">
        <f>IF(AND(C637&lt;&gt;"",SUM(G$27:G636)&lt;E$19),$E$19/$E$23,0)</f>
        <v>0</v>
      </c>
      <c r="H637" s="60">
        <f t="shared" si="67"/>
        <v>0</v>
      </c>
      <c r="I637" s="60">
        <f t="shared" si="69"/>
        <v>0</v>
      </c>
      <c r="J637" s="92" t="str">
        <f t="shared" si="68"/>
        <v>2072–2073</v>
      </c>
      <c r="L637" s="103"/>
      <c r="N637" s="101"/>
      <c r="Q637" s="61"/>
    </row>
    <row r="638" spans="1:17" ht="20.25" customHeight="1" x14ac:dyDescent="0.2">
      <c r="A638" s="176">
        <v>63341</v>
      </c>
      <c r="B638" s="177">
        <f t="shared" si="64"/>
        <v>0</v>
      </c>
      <c r="C638" s="158"/>
      <c r="D638" s="60">
        <f t="shared" si="65"/>
        <v>0</v>
      </c>
      <c r="E638" s="178">
        <f t="shared" si="63"/>
        <v>0</v>
      </c>
      <c r="F638" s="60">
        <f t="shared" si="66"/>
        <v>0</v>
      </c>
      <c r="G638" s="60">
        <f>IF(AND(C638&lt;&gt;"",SUM(G$27:G637)&lt;E$19),$E$19/$E$23,0)</f>
        <v>0</v>
      </c>
      <c r="H638" s="60">
        <f t="shared" si="67"/>
        <v>0</v>
      </c>
      <c r="I638" s="60">
        <f t="shared" si="69"/>
        <v>0</v>
      </c>
      <c r="J638" s="92" t="str">
        <f t="shared" si="68"/>
        <v>2072–2073</v>
      </c>
      <c r="L638" s="103"/>
      <c r="N638" s="101"/>
      <c r="Q638" s="61"/>
    </row>
    <row r="639" spans="1:17" ht="20.25" customHeight="1" x14ac:dyDescent="0.2">
      <c r="A639" s="176">
        <v>63371</v>
      </c>
      <c r="B639" s="177">
        <f t="shared" si="64"/>
        <v>0</v>
      </c>
      <c r="C639" s="158"/>
      <c r="D639" s="60">
        <f t="shared" si="65"/>
        <v>0</v>
      </c>
      <c r="E639" s="178">
        <f t="shared" si="63"/>
        <v>0</v>
      </c>
      <c r="F639" s="60">
        <f t="shared" si="66"/>
        <v>0</v>
      </c>
      <c r="G639" s="60">
        <f>IF(AND(C639&lt;&gt;"",SUM(G$27:G638)&lt;E$19),$E$19/$E$23,0)</f>
        <v>0</v>
      </c>
      <c r="H639" s="60">
        <f t="shared" si="67"/>
        <v>0</v>
      </c>
      <c r="I639" s="60">
        <f t="shared" si="69"/>
        <v>0</v>
      </c>
      <c r="J639" s="92" t="str">
        <f t="shared" si="68"/>
        <v>2073–2074</v>
      </c>
      <c r="L639" s="103"/>
      <c r="N639" s="101"/>
      <c r="Q639" s="61"/>
    </row>
    <row r="640" spans="1:17" ht="20.25" customHeight="1" x14ac:dyDescent="0.2">
      <c r="A640" s="176">
        <v>63402</v>
      </c>
      <c r="B640" s="177">
        <f t="shared" si="64"/>
        <v>0</v>
      </c>
      <c r="C640" s="158"/>
      <c r="D640" s="60">
        <f t="shared" si="65"/>
        <v>0</v>
      </c>
      <c r="E640" s="178">
        <f t="shared" si="63"/>
        <v>0</v>
      </c>
      <c r="F640" s="60">
        <f t="shared" si="66"/>
        <v>0</v>
      </c>
      <c r="G640" s="60">
        <f>IF(AND(C640&lt;&gt;"",SUM(G$27:G639)&lt;E$19),$E$19/$E$23,0)</f>
        <v>0</v>
      </c>
      <c r="H640" s="60">
        <f t="shared" si="67"/>
        <v>0</v>
      </c>
      <c r="I640" s="60">
        <f t="shared" si="69"/>
        <v>0</v>
      </c>
      <c r="J640" s="92" t="str">
        <f t="shared" si="68"/>
        <v>2073–2074</v>
      </c>
      <c r="L640" s="103"/>
      <c r="N640" s="101"/>
      <c r="Q640" s="61"/>
    </row>
    <row r="641" spans="1:17" ht="20.25" customHeight="1" x14ac:dyDescent="0.2">
      <c r="A641" s="176">
        <v>63433</v>
      </c>
      <c r="B641" s="177">
        <f t="shared" si="64"/>
        <v>0</v>
      </c>
      <c r="C641" s="158"/>
      <c r="D641" s="60">
        <f t="shared" si="65"/>
        <v>0</v>
      </c>
      <c r="E641" s="178">
        <f t="shared" si="63"/>
        <v>0</v>
      </c>
      <c r="F641" s="60">
        <f t="shared" si="66"/>
        <v>0</v>
      </c>
      <c r="G641" s="60">
        <f>IF(AND(C641&lt;&gt;"",SUM(G$27:G640)&lt;E$19),$E$19/$E$23,0)</f>
        <v>0</v>
      </c>
      <c r="H641" s="60">
        <f t="shared" si="67"/>
        <v>0</v>
      </c>
      <c r="I641" s="60">
        <f t="shared" si="69"/>
        <v>0</v>
      </c>
      <c r="J641" s="92" t="str">
        <f t="shared" si="68"/>
        <v>2073–2074</v>
      </c>
      <c r="L641" s="103"/>
      <c r="N641" s="101"/>
      <c r="Q641" s="61"/>
    </row>
    <row r="642" spans="1:17" ht="20.25" customHeight="1" x14ac:dyDescent="0.2">
      <c r="A642" s="176">
        <v>63463</v>
      </c>
      <c r="B642" s="177">
        <f t="shared" si="64"/>
        <v>0</v>
      </c>
      <c r="C642" s="158"/>
      <c r="D642" s="60">
        <f t="shared" si="65"/>
        <v>0</v>
      </c>
      <c r="E642" s="178">
        <f t="shared" si="63"/>
        <v>0</v>
      </c>
      <c r="F642" s="60">
        <f t="shared" si="66"/>
        <v>0</v>
      </c>
      <c r="G642" s="60">
        <f>IF(AND(C642&lt;&gt;"",SUM(G$27:G641)&lt;E$19),$E$19/$E$23,0)</f>
        <v>0</v>
      </c>
      <c r="H642" s="60">
        <f t="shared" si="67"/>
        <v>0</v>
      </c>
      <c r="I642" s="60">
        <f t="shared" si="69"/>
        <v>0</v>
      </c>
      <c r="J642" s="92" t="str">
        <f t="shared" si="68"/>
        <v>2073–2074</v>
      </c>
      <c r="L642" s="103"/>
      <c r="N642" s="101"/>
      <c r="Q642" s="61"/>
    </row>
    <row r="643" spans="1:17" ht="20.25" customHeight="1" x14ac:dyDescent="0.2">
      <c r="A643" s="176">
        <v>63494</v>
      </c>
      <c r="B643" s="177">
        <f t="shared" si="64"/>
        <v>0</v>
      </c>
      <c r="C643" s="158"/>
      <c r="D643" s="60">
        <f t="shared" si="65"/>
        <v>0</v>
      </c>
      <c r="E643" s="178">
        <f t="shared" si="63"/>
        <v>0</v>
      </c>
      <c r="F643" s="60">
        <f t="shared" si="66"/>
        <v>0</v>
      </c>
      <c r="G643" s="60">
        <f>IF(AND(C643&lt;&gt;"",SUM(G$27:G642)&lt;E$19),$E$19/$E$23,0)</f>
        <v>0</v>
      </c>
      <c r="H643" s="60">
        <f t="shared" si="67"/>
        <v>0</v>
      </c>
      <c r="I643" s="60">
        <f t="shared" si="69"/>
        <v>0</v>
      </c>
      <c r="J643" s="92" t="str">
        <f t="shared" si="68"/>
        <v>2073–2074</v>
      </c>
      <c r="L643" s="103"/>
      <c r="N643" s="101"/>
      <c r="Q643" s="61"/>
    </row>
    <row r="644" spans="1:17" ht="20.25" customHeight="1" x14ac:dyDescent="0.2">
      <c r="A644" s="176">
        <v>63524</v>
      </c>
      <c r="B644" s="177">
        <f t="shared" si="64"/>
        <v>0</v>
      </c>
      <c r="C644" s="158"/>
      <c r="D644" s="60">
        <f t="shared" si="65"/>
        <v>0</v>
      </c>
      <c r="E644" s="178">
        <f t="shared" si="63"/>
        <v>0</v>
      </c>
      <c r="F644" s="60">
        <f t="shared" si="66"/>
        <v>0</v>
      </c>
      <c r="G644" s="60">
        <f>IF(AND(C644&lt;&gt;"",SUM(G$27:G643)&lt;E$19),$E$19/$E$23,0)</f>
        <v>0</v>
      </c>
      <c r="H644" s="60">
        <f t="shared" si="67"/>
        <v>0</v>
      </c>
      <c r="I644" s="60">
        <f t="shared" si="69"/>
        <v>0</v>
      </c>
      <c r="J644" s="92" t="str">
        <f t="shared" si="68"/>
        <v>2073–2074</v>
      </c>
      <c r="L644" s="103"/>
      <c r="N644" s="101"/>
      <c r="Q644" s="61"/>
    </row>
    <row r="645" spans="1:17" ht="20.25" customHeight="1" x14ac:dyDescent="0.2">
      <c r="A645" s="176">
        <v>63555</v>
      </c>
      <c r="B645" s="177">
        <f t="shared" si="64"/>
        <v>0</v>
      </c>
      <c r="C645" s="158"/>
      <c r="D645" s="60">
        <f t="shared" si="65"/>
        <v>0</v>
      </c>
      <c r="E645" s="178">
        <f t="shared" si="63"/>
        <v>0</v>
      </c>
      <c r="F645" s="60">
        <f t="shared" si="66"/>
        <v>0</v>
      </c>
      <c r="G645" s="60">
        <f>IF(AND(C645&lt;&gt;"",SUM(G$27:G644)&lt;E$19),$E$19/$E$23,0)</f>
        <v>0</v>
      </c>
      <c r="H645" s="60">
        <f t="shared" si="67"/>
        <v>0</v>
      </c>
      <c r="I645" s="60">
        <f t="shared" si="69"/>
        <v>0</v>
      </c>
      <c r="J645" s="92" t="str">
        <f t="shared" si="68"/>
        <v>2073–2074</v>
      </c>
      <c r="L645" s="103"/>
      <c r="N645" s="101"/>
      <c r="Q645" s="61"/>
    </row>
    <row r="646" spans="1:17" ht="20.25" customHeight="1" x14ac:dyDescent="0.2">
      <c r="A646" s="176">
        <v>63586</v>
      </c>
      <c r="B646" s="177">
        <f t="shared" si="64"/>
        <v>0</v>
      </c>
      <c r="C646" s="158"/>
      <c r="D646" s="60">
        <f t="shared" si="65"/>
        <v>0</v>
      </c>
      <c r="E646" s="178">
        <f t="shared" si="63"/>
        <v>0</v>
      </c>
      <c r="F646" s="60">
        <f t="shared" si="66"/>
        <v>0</v>
      </c>
      <c r="G646" s="60">
        <f>IF(AND(C646&lt;&gt;"",SUM(G$27:G645)&lt;E$19),$E$19/$E$23,0)</f>
        <v>0</v>
      </c>
      <c r="H646" s="60">
        <f t="shared" si="67"/>
        <v>0</v>
      </c>
      <c r="I646" s="60">
        <f t="shared" si="69"/>
        <v>0</v>
      </c>
      <c r="J646" s="92" t="str">
        <f t="shared" si="68"/>
        <v>2073–2074</v>
      </c>
      <c r="L646" s="103"/>
      <c r="N646" s="101"/>
      <c r="Q646" s="61"/>
    </row>
    <row r="647" spans="1:17" ht="20.25" customHeight="1" x14ac:dyDescent="0.2">
      <c r="A647" s="176">
        <v>63614</v>
      </c>
      <c r="B647" s="177">
        <f t="shared" si="64"/>
        <v>0</v>
      </c>
      <c r="C647" s="158"/>
      <c r="D647" s="60">
        <f t="shared" si="65"/>
        <v>0</v>
      </c>
      <c r="E647" s="178">
        <f t="shared" si="63"/>
        <v>0</v>
      </c>
      <c r="F647" s="60">
        <f t="shared" si="66"/>
        <v>0</v>
      </c>
      <c r="G647" s="60">
        <f>IF(AND(C647&lt;&gt;"",SUM(G$27:G646)&lt;E$19),$E$19/$E$23,0)</f>
        <v>0</v>
      </c>
      <c r="H647" s="60">
        <f t="shared" si="67"/>
        <v>0</v>
      </c>
      <c r="I647" s="60">
        <f t="shared" si="69"/>
        <v>0</v>
      </c>
      <c r="J647" s="92" t="str">
        <f t="shared" si="68"/>
        <v>2073–2074</v>
      </c>
      <c r="L647" s="103"/>
      <c r="N647" s="101"/>
      <c r="Q647" s="61"/>
    </row>
    <row r="648" spans="1:17" ht="20.25" customHeight="1" x14ac:dyDescent="0.2">
      <c r="A648" s="176">
        <v>63645</v>
      </c>
      <c r="B648" s="177">
        <f t="shared" si="64"/>
        <v>0</v>
      </c>
      <c r="C648" s="158"/>
      <c r="D648" s="60">
        <f t="shared" si="65"/>
        <v>0</v>
      </c>
      <c r="E648" s="178">
        <f t="shared" si="63"/>
        <v>0</v>
      </c>
      <c r="F648" s="60">
        <f t="shared" si="66"/>
        <v>0</v>
      </c>
      <c r="G648" s="60">
        <f>IF(AND(C648&lt;&gt;"",SUM(G$27:G647)&lt;E$19),$E$19/$E$23,0)</f>
        <v>0</v>
      </c>
      <c r="H648" s="60">
        <f t="shared" si="67"/>
        <v>0</v>
      </c>
      <c r="I648" s="60">
        <f t="shared" si="69"/>
        <v>0</v>
      </c>
      <c r="J648" s="92" t="str">
        <f t="shared" si="68"/>
        <v>2073–2074</v>
      </c>
      <c r="L648" s="103"/>
      <c r="N648" s="101"/>
      <c r="Q648" s="61"/>
    </row>
    <row r="649" spans="1:17" ht="20.25" customHeight="1" x14ac:dyDescent="0.2">
      <c r="A649" s="176">
        <v>63675</v>
      </c>
      <c r="B649" s="177">
        <f t="shared" si="64"/>
        <v>0</v>
      </c>
      <c r="C649" s="158"/>
      <c r="D649" s="60">
        <f t="shared" si="65"/>
        <v>0</v>
      </c>
      <c r="E649" s="178">
        <f t="shared" si="63"/>
        <v>0</v>
      </c>
      <c r="F649" s="60">
        <f t="shared" si="66"/>
        <v>0</v>
      </c>
      <c r="G649" s="60">
        <f>IF(AND(C649&lt;&gt;"",SUM(G$27:G648)&lt;E$19),$E$19/$E$23,0)</f>
        <v>0</v>
      </c>
      <c r="H649" s="60">
        <f t="shared" si="67"/>
        <v>0</v>
      </c>
      <c r="I649" s="60">
        <f t="shared" si="69"/>
        <v>0</v>
      </c>
      <c r="J649" s="92" t="str">
        <f t="shared" si="68"/>
        <v>2073–2074</v>
      </c>
      <c r="L649" s="103"/>
      <c r="N649" s="101"/>
      <c r="Q649" s="61"/>
    </row>
    <row r="650" spans="1:17" ht="20.25" customHeight="1" x14ac:dyDescent="0.2">
      <c r="A650" s="176">
        <v>63706</v>
      </c>
      <c r="B650" s="177">
        <f t="shared" si="64"/>
        <v>0</v>
      </c>
      <c r="C650" s="158"/>
      <c r="D650" s="60">
        <f t="shared" si="65"/>
        <v>0</v>
      </c>
      <c r="E650" s="178">
        <f t="shared" si="63"/>
        <v>0</v>
      </c>
      <c r="F650" s="60">
        <f t="shared" si="66"/>
        <v>0</v>
      </c>
      <c r="G650" s="60">
        <f>IF(AND(C650&lt;&gt;"",SUM(G$27:G649)&lt;E$19),$E$19/$E$23,0)</f>
        <v>0</v>
      </c>
      <c r="H650" s="60">
        <f t="shared" si="67"/>
        <v>0</v>
      </c>
      <c r="I650" s="60">
        <f t="shared" si="69"/>
        <v>0</v>
      </c>
      <c r="J650" s="92" t="str">
        <f t="shared" si="68"/>
        <v>2073–2074</v>
      </c>
      <c r="L650" s="103"/>
      <c r="N650" s="101"/>
      <c r="Q650" s="61"/>
    </row>
    <row r="651" spans="1:17" ht="20.25" customHeight="1" x14ac:dyDescent="0.2">
      <c r="A651" s="176">
        <v>63736</v>
      </c>
      <c r="B651" s="177">
        <f t="shared" si="64"/>
        <v>0</v>
      </c>
      <c r="C651" s="158"/>
      <c r="D651" s="60">
        <f t="shared" si="65"/>
        <v>0</v>
      </c>
      <c r="E651" s="178">
        <f t="shared" si="63"/>
        <v>0</v>
      </c>
      <c r="F651" s="60">
        <f t="shared" si="66"/>
        <v>0</v>
      </c>
      <c r="G651" s="60">
        <f>IF(AND(C651&lt;&gt;"",SUM(G$27:G650)&lt;E$19),$E$19/$E$23,0)</f>
        <v>0</v>
      </c>
      <c r="H651" s="60">
        <f t="shared" si="67"/>
        <v>0</v>
      </c>
      <c r="I651" s="60">
        <f t="shared" si="69"/>
        <v>0</v>
      </c>
      <c r="J651" s="92" t="str">
        <f t="shared" si="68"/>
        <v>2074–2075</v>
      </c>
      <c r="L651" s="103"/>
      <c r="N651" s="101"/>
      <c r="Q651" s="61"/>
    </row>
    <row r="652" spans="1:17" ht="20.25" customHeight="1" x14ac:dyDescent="0.2">
      <c r="A652" s="176">
        <v>63767</v>
      </c>
      <c r="B652" s="177">
        <f t="shared" si="64"/>
        <v>0</v>
      </c>
      <c r="C652" s="158"/>
      <c r="D652" s="60">
        <f t="shared" si="65"/>
        <v>0</v>
      </c>
      <c r="E652" s="178">
        <f t="shared" si="63"/>
        <v>0</v>
      </c>
      <c r="F652" s="60">
        <f t="shared" si="66"/>
        <v>0</v>
      </c>
      <c r="G652" s="60">
        <f>IF(AND(C652&lt;&gt;"",SUM(G$27:G651)&lt;E$19),$E$19/$E$23,0)</f>
        <v>0</v>
      </c>
      <c r="H652" s="60">
        <f t="shared" si="67"/>
        <v>0</v>
      </c>
      <c r="I652" s="60">
        <f t="shared" si="69"/>
        <v>0</v>
      </c>
      <c r="J652" s="92" t="str">
        <f t="shared" si="68"/>
        <v>2074–2075</v>
      </c>
      <c r="L652" s="103"/>
      <c r="N652" s="101"/>
      <c r="Q652" s="61"/>
    </row>
    <row r="653" spans="1:17" ht="20.25" customHeight="1" x14ac:dyDescent="0.2">
      <c r="A653" s="176">
        <v>63798</v>
      </c>
      <c r="B653" s="177">
        <f t="shared" si="64"/>
        <v>0</v>
      </c>
      <c r="C653" s="158"/>
      <c r="D653" s="60">
        <f t="shared" si="65"/>
        <v>0</v>
      </c>
      <c r="E653" s="178">
        <f t="shared" si="63"/>
        <v>0</v>
      </c>
      <c r="F653" s="60">
        <f t="shared" si="66"/>
        <v>0</v>
      </c>
      <c r="G653" s="60">
        <f>IF(AND(C653&lt;&gt;"",SUM(G$27:G652)&lt;E$19),$E$19/$E$23,0)</f>
        <v>0</v>
      </c>
      <c r="H653" s="60">
        <f t="shared" si="67"/>
        <v>0</v>
      </c>
      <c r="I653" s="60">
        <f t="shared" si="69"/>
        <v>0</v>
      </c>
      <c r="J653" s="92" t="str">
        <f t="shared" si="68"/>
        <v>2074–2075</v>
      </c>
      <c r="L653" s="103"/>
      <c r="N653" s="101"/>
      <c r="Q653" s="61"/>
    </row>
    <row r="654" spans="1:17" ht="20.25" customHeight="1" x14ac:dyDescent="0.2">
      <c r="A654" s="176">
        <v>63828</v>
      </c>
      <c r="B654" s="177">
        <f t="shared" si="64"/>
        <v>0</v>
      </c>
      <c r="C654" s="158"/>
      <c r="D654" s="60">
        <f t="shared" si="65"/>
        <v>0</v>
      </c>
      <c r="E654" s="178">
        <f t="shared" si="63"/>
        <v>0</v>
      </c>
      <c r="F654" s="60">
        <f t="shared" si="66"/>
        <v>0</v>
      </c>
      <c r="G654" s="60">
        <f>IF(AND(C654&lt;&gt;"",SUM(G$27:G653)&lt;E$19),$E$19/$E$23,0)</f>
        <v>0</v>
      </c>
      <c r="H654" s="60">
        <f t="shared" si="67"/>
        <v>0</v>
      </c>
      <c r="I654" s="60">
        <f t="shared" si="69"/>
        <v>0</v>
      </c>
      <c r="J654" s="92" t="str">
        <f t="shared" si="68"/>
        <v>2074–2075</v>
      </c>
      <c r="L654" s="103"/>
      <c r="N654" s="101"/>
      <c r="Q654" s="61"/>
    </row>
    <row r="655" spans="1:17" ht="20.25" customHeight="1" x14ac:dyDescent="0.2">
      <c r="A655" s="176">
        <v>63859</v>
      </c>
      <c r="B655" s="177">
        <f t="shared" si="64"/>
        <v>0</v>
      </c>
      <c r="C655" s="158"/>
      <c r="D655" s="60">
        <f t="shared" si="65"/>
        <v>0</v>
      </c>
      <c r="E655" s="178">
        <f t="shared" si="63"/>
        <v>0</v>
      </c>
      <c r="F655" s="60">
        <f t="shared" si="66"/>
        <v>0</v>
      </c>
      <c r="G655" s="60">
        <f>IF(AND(C655&lt;&gt;"",SUM(G$27:G654)&lt;E$19),$E$19/$E$23,0)</f>
        <v>0</v>
      </c>
      <c r="H655" s="60">
        <f t="shared" si="67"/>
        <v>0</v>
      </c>
      <c r="I655" s="60">
        <f t="shared" si="69"/>
        <v>0</v>
      </c>
      <c r="J655" s="92" t="str">
        <f t="shared" si="68"/>
        <v>2074–2075</v>
      </c>
      <c r="L655" s="103"/>
      <c r="N655" s="101"/>
      <c r="Q655" s="61"/>
    </row>
    <row r="656" spans="1:17" ht="20.25" customHeight="1" x14ac:dyDescent="0.2">
      <c r="A656" s="176">
        <v>63889</v>
      </c>
      <c r="B656" s="177">
        <f t="shared" si="64"/>
        <v>0</v>
      </c>
      <c r="C656" s="158"/>
      <c r="D656" s="60">
        <f t="shared" si="65"/>
        <v>0</v>
      </c>
      <c r="E656" s="178">
        <f t="shared" si="63"/>
        <v>0</v>
      </c>
      <c r="F656" s="60">
        <f t="shared" si="66"/>
        <v>0</v>
      </c>
      <c r="G656" s="60">
        <f>IF(AND(C656&lt;&gt;"",SUM(G$27:G655)&lt;E$19),$E$19/$E$23,0)</f>
        <v>0</v>
      </c>
      <c r="H656" s="60">
        <f t="shared" si="67"/>
        <v>0</v>
      </c>
      <c r="I656" s="60">
        <f t="shared" si="69"/>
        <v>0</v>
      </c>
      <c r="J656" s="92" t="str">
        <f t="shared" si="68"/>
        <v>2074–2075</v>
      </c>
      <c r="L656" s="103"/>
      <c r="N656" s="101"/>
      <c r="Q656" s="61"/>
    </row>
    <row r="657" spans="1:17" ht="20.25" customHeight="1" x14ac:dyDescent="0.2">
      <c r="A657" s="176">
        <v>63920</v>
      </c>
      <c r="B657" s="177">
        <f t="shared" si="64"/>
        <v>0</v>
      </c>
      <c r="C657" s="158"/>
      <c r="D657" s="60">
        <f t="shared" si="65"/>
        <v>0</v>
      </c>
      <c r="E657" s="178">
        <f t="shared" si="63"/>
        <v>0</v>
      </c>
      <c r="F657" s="60">
        <f t="shared" si="66"/>
        <v>0</v>
      </c>
      <c r="G657" s="60">
        <f>IF(AND(C657&lt;&gt;"",SUM(G$27:G656)&lt;E$19),$E$19/$E$23,0)</f>
        <v>0</v>
      </c>
      <c r="H657" s="60">
        <f t="shared" si="67"/>
        <v>0</v>
      </c>
      <c r="I657" s="60">
        <f t="shared" si="69"/>
        <v>0</v>
      </c>
      <c r="J657" s="92" t="str">
        <f t="shared" si="68"/>
        <v>2074–2075</v>
      </c>
      <c r="L657" s="103"/>
      <c r="N657" s="101"/>
      <c r="Q657" s="61"/>
    </row>
    <row r="658" spans="1:17" ht="20.25" customHeight="1" x14ac:dyDescent="0.2">
      <c r="A658" s="176">
        <v>63951</v>
      </c>
      <c r="B658" s="177">
        <f t="shared" si="64"/>
        <v>0</v>
      </c>
      <c r="C658" s="158"/>
      <c r="D658" s="60">
        <f t="shared" si="65"/>
        <v>0</v>
      </c>
      <c r="E658" s="178">
        <f t="shared" si="63"/>
        <v>0</v>
      </c>
      <c r="F658" s="60">
        <f t="shared" si="66"/>
        <v>0</v>
      </c>
      <c r="G658" s="60">
        <f>IF(AND(C658&lt;&gt;"",SUM(G$27:G657)&lt;E$19),$E$19/$E$23,0)</f>
        <v>0</v>
      </c>
      <c r="H658" s="60">
        <f t="shared" si="67"/>
        <v>0</v>
      </c>
      <c r="I658" s="60">
        <f t="shared" si="69"/>
        <v>0</v>
      </c>
      <c r="J658" s="92" t="str">
        <f t="shared" si="68"/>
        <v>2074–2075</v>
      </c>
      <c r="L658" s="103"/>
      <c r="N658" s="101"/>
      <c r="Q658" s="61"/>
    </row>
    <row r="659" spans="1:17" ht="20.25" customHeight="1" x14ac:dyDescent="0.2">
      <c r="A659" s="176">
        <v>63979</v>
      </c>
      <c r="B659" s="177">
        <f t="shared" si="64"/>
        <v>0</v>
      </c>
      <c r="C659" s="158"/>
      <c r="D659" s="60">
        <f t="shared" si="65"/>
        <v>0</v>
      </c>
      <c r="E659" s="178">
        <f t="shared" si="63"/>
        <v>0</v>
      </c>
      <c r="F659" s="60">
        <f t="shared" si="66"/>
        <v>0</v>
      </c>
      <c r="G659" s="60">
        <f>IF(AND(C659&lt;&gt;"",SUM(G$27:G658)&lt;E$19),$E$19/$E$23,0)</f>
        <v>0</v>
      </c>
      <c r="H659" s="60">
        <f t="shared" si="67"/>
        <v>0</v>
      </c>
      <c r="I659" s="60">
        <f t="shared" si="69"/>
        <v>0</v>
      </c>
      <c r="J659" s="92" t="str">
        <f t="shared" si="68"/>
        <v>2074–2075</v>
      </c>
      <c r="L659" s="103"/>
      <c r="N659" s="101"/>
      <c r="Q659" s="61"/>
    </row>
    <row r="660" spans="1:17" ht="20.25" customHeight="1" x14ac:dyDescent="0.2">
      <c r="A660" s="176">
        <v>64010</v>
      </c>
      <c r="B660" s="177">
        <f t="shared" si="64"/>
        <v>0</v>
      </c>
      <c r="C660" s="158"/>
      <c r="D660" s="60">
        <f t="shared" si="65"/>
        <v>0</v>
      </c>
      <c r="E660" s="178">
        <f t="shared" si="63"/>
        <v>0</v>
      </c>
      <c r="F660" s="60">
        <f t="shared" si="66"/>
        <v>0</v>
      </c>
      <c r="G660" s="60">
        <f>IF(AND(C660&lt;&gt;"",SUM(G$27:G659)&lt;E$19),$E$19/$E$23,0)</f>
        <v>0</v>
      </c>
      <c r="H660" s="60">
        <f t="shared" si="67"/>
        <v>0</v>
      </c>
      <c r="I660" s="60">
        <f t="shared" si="69"/>
        <v>0</v>
      </c>
      <c r="J660" s="92" t="str">
        <f t="shared" si="68"/>
        <v>2074–2075</v>
      </c>
      <c r="L660" s="103"/>
      <c r="N660" s="101"/>
      <c r="Q660" s="61"/>
    </row>
    <row r="661" spans="1:17" ht="20.25" customHeight="1" x14ac:dyDescent="0.2">
      <c r="A661" s="176">
        <v>64040</v>
      </c>
      <c r="B661" s="177">
        <f t="shared" si="64"/>
        <v>0</v>
      </c>
      <c r="C661" s="158"/>
      <c r="D661" s="60">
        <f t="shared" si="65"/>
        <v>0</v>
      </c>
      <c r="E661" s="178">
        <f t="shared" si="63"/>
        <v>0</v>
      </c>
      <c r="F661" s="60">
        <f t="shared" si="66"/>
        <v>0</v>
      </c>
      <c r="G661" s="60">
        <f>IF(AND(C661&lt;&gt;"",SUM(G$27:G660)&lt;E$19),$E$19/$E$23,0)</f>
        <v>0</v>
      </c>
      <c r="H661" s="60">
        <f t="shared" si="67"/>
        <v>0</v>
      </c>
      <c r="I661" s="60">
        <f t="shared" si="69"/>
        <v>0</v>
      </c>
      <c r="J661" s="92" t="str">
        <f t="shared" si="68"/>
        <v>2074–2075</v>
      </c>
      <c r="L661" s="103"/>
      <c r="N661" s="101"/>
      <c r="Q661" s="61"/>
    </row>
    <row r="662" spans="1:17" ht="20.25" customHeight="1" x14ac:dyDescent="0.2">
      <c r="A662" s="176">
        <v>64071</v>
      </c>
      <c r="B662" s="177">
        <f t="shared" si="64"/>
        <v>0</v>
      </c>
      <c r="C662" s="158"/>
      <c r="D662" s="60">
        <f t="shared" si="65"/>
        <v>0</v>
      </c>
      <c r="E662" s="178">
        <f t="shared" si="63"/>
        <v>0</v>
      </c>
      <c r="F662" s="60">
        <f t="shared" si="66"/>
        <v>0</v>
      </c>
      <c r="G662" s="60">
        <f>IF(AND(C662&lt;&gt;"",SUM(G$27:G661)&lt;E$19),$E$19/$E$23,0)</f>
        <v>0</v>
      </c>
      <c r="H662" s="60">
        <f t="shared" si="67"/>
        <v>0</v>
      </c>
      <c r="I662" s="60">
        <f t="shared" si="69"/>
        <v>0</v>
      </c>
      <c r="J662" s="92" t="str">
        <f t="shared" si="68"/>
        <v>2074–2075</v>
      </c>
      <c r="L662" s="103"/>
      <c r="N662" s="101"/>
      <c r="Q662" s="61"/>
    </row>
    <row r="663" spans="1:17" ht="20.25" customHeight="1" x14ac:dyDescent="0.2">
      <c r="A663" s="176">
        <v>64101</v>
      </c>
      <c r="B663" s="177">
        <f t="shared" si="64"/>
        <v>0</v>
      </c>
      <c r="C663" s="158"/>
      <c r="D663" s="60">
        <f t="shared" si="65"/>
        <v>0</v>
      </c>
      <c r="E663" s="178">
        <f t="shared" si="63"/>
        <v>0</v>
      </c>
      <c r="F663" s="60">
        <f t="shared" si="66"/>
        <v>0</v>
      </c>
      <c r="G663" s="60">
        <f>IF(AND(C663&lt;&gt;"",SUM(G$27:G662)&lt;E$19),$E$19/$E$23,0)</f>
        <v>0</v>
      </c>
      <c r="H663" s="60">
        <f t="shared" si="67"/>
        <v>0</v>
      </c>
      <c r="I663" s="60">
        <f t="shared" si="69"/>
        <v>0</v>
      </c>
      <c r="J663" s="92" t="str">
        <f t="shared" si="68"/>
        <v>2075–2076</v>
      </c>
      <c r="L663" s="103"/>
      <c r="N663" s="101"/>
      <c r="Q663" s="61"/>
    </row>
    <row r="664" spans="1:17" ht="20.25" customHeight="1" x14ac:dyDescent="0.2">
      <c r="A664" s="176">
        <v>64132</v>
      </c>
      <c r="B664" s="177">
        <f t="shared" si="64"/>
        <v>0</v>
      </c>
      <c r="C664" s="158"/>
      <c r="D664" s="60">
        <f t="shared" si="65"/>
        <v>0</v>
      </c>
      <c r="E664" s="178">
        <f t="shared" si="63"/>
        <v>0</v>
      </c>
      <c r="F664" s="60">
        <f t="shared" si="66"/>
        <v>0</v>
      </c>
      <c r="G664" s="60">
        <f>IF(AND(C664&lt;&gt;"",SUM(G$27:G663)&lt;E$19),$E$19/$E$23,0)</f>
        <v>0</v>
      </c>
      <c r="H664" s="60">
        <f t="shared" si="67"/>
        <v>0</v>
      </c>
      <c r="I664" s="60">
        <f t="shared" si="69"/>
        <v>0</v>
      </c>
      <c r="J664" s="92" t="str">
        <f t="shared" si="68"/>
        <v>2075–2076</v>
      </c>
      <c r="L664" s="103"/>
      <c r="N664" s="101"/>
      <c r="Q664" s="61"/>
    </row>
    <row r="665" spans="1:17" ht="20.25" customHeight="1" x14ac:dyDescent="0.2">
      <c r="A665" s="176">
        <v>64163</v>
      </c>
      <c r="B665" s="177">
        <f t="shared" si="64"/>
        <v>0</v>
      </c>
      <c r="C665" s="158"/>
      <c r="D665" s="60">
        <f t="shared" si="65"/>
        <v>0</v>
      </c>
      <c r="E665" s="178">
        <f t="shared" si="63"/>
        <v>0</v>
      </c>
      <c r="F665" s="60">
        <f t="shared" si="66"/>
        <v>0</v>
      </c>
      <c r="G665" s="60">
        <f>IF(AND(C665&lt;&gt;"",SUM(G$27:G664)&lt;E$19),$E$19/$E$23,0)</f>
        <v>0</v>
      </c>
      <c r="H665" s="60">
        <f t="shared" si="67"/>
        <v>0</v>
      </c>
      <c r="I665" s="60">
        <f t="shared" si="69"/>
        <v>0</v>
      </c>
      <c r="J665" s="92" t="str">
        <f t="shared" si="68"/>
        <v>2075–2076</v>
      </c>
      <c r="L665" s="103"/>
      <c r="N665" s="101"/>
      <c r="Q665" s="61"/>
    </row>
    <row r="666" spans="1:17" ht="20.25" customHeight="1" x14ac:dyDescent="0.2">
      <c r="A666" s="176">
        <v>64193</v>
      </c>
      <c r="B666" s="177">
        <f t="shared" si="64"/>
        <v>0</v>
      </c>
      <c r="C666" s="158"/>
      <c r="D666" s="60">
        <f t="shared" si="65"/>
        <v>0</v>
      </c>
      <c r="E666" s="178">
        <f t="shared" si="63"/>
        <v>0</v>
      </c>
      <c r="F666" s="60">
        <f t="shared" si="66"/>
        <v>0</v>
      </c>
      <c r="G666" s="60">
        <f>IF(AND(C666&lt;&gt;"",SUM(G$27:G665)&lt;E$19),$E$19/$E$23,0)</f>
        <v>0</v>
      </c>
      <c r="H666" s="60">
        <f t="shared" si="67"/>
        <v>0</v>
      </c>
      <c r="I666" s="60">
        <f t="shared" si="69"/>
        <v>0</v>
      </c>
      <c r="J666" s="92" t="str">
        <f t="shared" si="68"/>
        <v>2075–2076</v>
      </c>
      <c r="L666" s="103"/>
      <c r="N666" s="101"/>
      <c r="Q666" s="61"/>
    </row>
    <row r="667" spans="1:17" ht="20.25" customHeight="1" x14ac:dyDescent="0.2">
      <c r="A667" s="176">
        <v>64224</v>
      </c>
      <c r="B667" s="177">
        <f t="shared" si="64"/>
        <v>0</v>
      </c>
      <c r="C667" s="158"/>
      <c r="D667" s="60">
        <f t="shared" si="65"/>
        <v>0</v>
      </c>
      <c r="E667" s="178">
        <f t="shared" ref="E667:E730" si="70">C667-D667</f>
        <v>0</v>
      </c>
      <c r="F667" s="60">
        <f t="shared" si="66"/>
        <v>0</v>
      </c>
      <c r="G667" s="60">
        <f>IF(AND(C667&lt;&gt;"",SUM(G$27:G666)&lt;E$19),$E$19/$E$23,0)</f>
        <v>0</v>
      </c>
      <c r="H667" s="60">
        <f t="shared" si="67"/>
        <v>0</v>
      </c>
      <c r="I667" s="60">
        <f t="shared" si="69"/>
        <v>0</v>
      </c>
      <c r="J667" s="92" t="str">
        <f t="shared" si="68"/>
        <v>2075–2076</v>
      </c>
      <c r="L667" s="103"/>
      <c r="N667" s="101"/>
      <c r="Q667" s="61"/>
    </row>
    <row r="668" spans="1:17" ht="20.25" customHeight="1" x14ac:dyDescent="0.2">
      <c r="A668" s="176">
        <v>64254</v>
      </c>
      <c r="B668" s="177">
        <f t="shared" ref="B668:B731" si="71">IF(C668&gt;0,C668*-1,C668)</f>
        <v>0</v>
      </c>
      <c r="C668" s="158"/>
      <c r="D668" s="60">
        <f t="shared" ref="D668:D731" si="72">IF(C668="",0,IF($E$15="Beginning",IF(C667&lt;&gt;"",$F667*$E$6/12,0),IF(C667&lt;&gt;"",$F667*$E$6/12,$E$16*$E$6/12)))</f>
        <v>0</v>
      </c>
      <c r="E668" s="178">
        <f t="shared" si="70"/>
        <v>0</v>
      </c>
      <c r="F668" s="60">
        <f t="shared" ref="F668:F731" si="73">IF(C668="",0,IF(C667="",$E$16-E668,IF(C668&lt;&gt;"",F667-E668)))</f>
        <v>0</v>
      </c>
      <c r="G668" s="60">
        <f>IF(AND(C668&lt;&gt;"",SUM(G$27:G667)&lt;E$19),$E$19/$E$23,0)</f>
        <v>0</v>
      </c>
      <c r="H668" s="60">
        <f t="shared" ref="H668:H731" si="74">IF(C668&lt;&gt;"",G668+H667,0)</f>
        <v>0</v>
      </c>
      <c r="I668" s="60">
        <f t="shared" si="69"/>
        <v>0</v>
      </c>
      <c r="J668" s="92" t="str">
        <f t="shared" ref="J668:J731" si="75">IF(OR(MONTH(A668)=1,MONTH(A668)=2,MONTH(A668)=3,MONTH(A668)=4,MONTH(A668)=5,MONTH(A668)=6),YEAR(A668)-1&amp;"–"&amp;YEAR(A668),YEAR(A668)&amp;"–"&amp;YEAR(A668)+1)</f>
        <v>2075–2076</v>
      </c>
      <c r="L668" s="103"/>
      <c r="N668" s="101"/>
      <c r="Q668" s="61"/>
    </row>
    <row r="669" spans="1:17" ht="20.25" customHeight="1" x14ac:dyDescent="0.2">
      <c r="A669" s="176">
        <v>64285</v>
      </c>
      <c r="B669" s="177">
        <f t="shared" si="71"/>
        <v>0</v>
      </c>
      <c r="C669" s="158"/>
      <c r="D669" s="60">
        <f t="shared" si="72"/>
        <v>0</v>
      </c>
      <c r="E669" s="178">
        <f t="shared" si="70"/>
        <v>0</v>
      </c>
      <c r="F669" s="60">
        <f t="shared" si="73"/>
        <v>0</v>
      </c>
      <c r="G669" s="60">
        <f>IF(AND(C669&lt;&gt;"",SUM(G$27:G668)&lt;E$19),$E$19/$E$23,0)</f>
        <v>0</v>
      </c>
      <c r="H669" s="60">
        <f t="shared" si="74"/>
        <v>0</v>
      </c>
      <c r="I669" s="60">
        <f t="shared" ref="I669:I732" si="76">IF(C669&lt;&gt;"",$E$19-H669,0)</f>
        <v>0</v>
      </c>
      <c r="J669" s="92" t="str">
        <f t="shared" si="75"/>
        <v>2075–2076</v>
      </c>
      <c r="L669" s="103"/>
      <c r="N669" s="101"/>
      <c r="Q669" s="61"/>
    </row>
    <row r="670" spans="1:17" ht="20.25" customHeight="1" x14ac:dyDescent="0.2">
      <c r="A670" s="176">
        <v>64316</v>
      </c>
      <c r="B670" s="177">
        <f t="shared" si="71"/>
        <v>0</v>
      </c>
      <c r="C670" s="158"/>
      <c r="D670" s="60">
        <f t="shared" si="72"/>
        <v>0</v>
      </c>
      <c r="E670" s="178">
        <f t="shared" si="70"/>
        <v>0</v>
      </c>
      <c r="F670" s="60">
        <f t="shared" si="73"/>
        <v>0</v>
      </c>
      <c r="G670" s="60">
        <f>IF(AND(C670&lt;&gt;"",SUM(G$27:G669)&lt;E$19),$E$19/$E$23,0)</f>
        <v>0</v>
      </c>
      <c r="H670" s="60">
        <f t="shared" si="74"/>
        <v>0</v>
      </c>
      <c r="I670" s="60">
        <f t="shared" si="76"/>
        <v>0</v>
      </c>
      <c r="J670" s="92" t="str">
        <f t="shared" si="75"/>
        <v>2075–2076</v>
      </c>
      <c r="L670" s="103"/>
      <c r="N670" s="101"/>
      <c r="Q670" s="61"/>
    </row>
    <row r="671" spans="1:17" ht="20.25" customHeight="1" x14ac:dyDescent="0.2">
      <c r="A671" s="176">
        <v>64345</v>
      </c>
      <c r="B671" s="177">
        <f t="shared" si="71"/>
        <v>0</v>
      </c>
      <c r="C671" s="158"/>
      <c r="D671" s="60">
        <f t="shared" si="72"/>
        <v>0</v>
      </c>
      <c r="E671" s="178">
        <f t="shared" si="70"/>
        <v>0</v>
      </c>
      <c r="F671" s="60">
        <f t="shared" si="73"/>
        <v>0</v>
      </c>
      <c r="G671" s="60">
        <f>IF(AND(C671&lt;&gt;"",SUM(G$27:G670)&lt;E$19),$E$19/$E$23,0)</f>
        <v>0</v>
      </c>
      <c r="H671" s="60">
        <f t="shared" si="74"/>
        <v>0</v>
      </c>
      <c r="I671" s="60">
        <f t="shared" si="76"/>
        <v>0</v>
      </c>
      <c r="J671" s="92" t="str">
        <f t="shared" si="75"/>
        <v>2075–2076</v>
      </c>
      <c r="L671" s="103"/>
      <c r="N671" s="101"/>
      <c r="Q671" s="61"/>
    </row>
    <row r="672" spans="1:17" ht="20.25" customHeight="1" x14ac:dyDescent="0.2">
      <c r="A672" s="176">
        <v>64376</v>
      </c>
      <c r="B672" s="177">
        <f t="shared" si="71"/>
        <v>0</v>
      </c>
      <c r="C672" s="158"/>
      <c r="D672" s="60">
        <f t="shared" si="72"/>
        <v>0</v>
      </c>
      <c r="E672" s="178">
        <f t="shared" si="70"/>
        <v>0</v>
      </c>
      <c r="F672" s="60">
        <f t="shared" si="73"/>
        <v>0</v>
      </c>
      <c r="G672" s="60">
        <f>IF(AND(C672&lt;&gt;"",SUM(G$27:G671)&lt;E$19),$E$19/$E$23,0)</f>
        <v>0</v>
      </c>
      <c r="H672" s="60">
        <f t="shared" si="74"/>
        <v>0</v>
      </c>
      <c r="I672" s="60">
        <f t="shared" si="76"/>
        <v>0</v>
      </c>
      <c r="J672" s="92" t="str">
        <f t="shared" si="75"/>
        <v>2075–2076</v>
      </c>
      <c r="L672" s="103"/>
      <c r="N672" s="101"/>
      <c r="Q672" s="61"/>
    </row>
    <row r="673" spans="1:17" ht="20.25" customHeight="1" x14ac:dyDescent="0.2">
      <c r="A673" s="176">
        <v>64406</v>
      </c>
      <c r="B673" s="177">
        <f t="shared" si="71"/>
        <v>0</v>
      </c>
      <c r="C673" s="158"/>
      <c r="D673" s="60">
        <f t="shared" si="72"/>
        <v>0</v>
      </c>
      <c r="E673" s="178">
        <f t="shared" si="70"/>
        <v>0</v>
      </c>
      <c r="F673" s="60">
        <f t="shared" si="73"/>
        <v>0</v>
      </c>
      <c r="G673" s="60">
        <f>IF(AND(C673&lt;&gt;"",SUM(G$27:G672)&lt;E$19),$E$19/$E$23,0)</f>
        <v>0</v>
      </c>
      <c r="H673" s="60">
        <f t="shared" si="74"/>
        <v>0</v>
      </c>
      <c r="I673" s="60">
        <f t="shared" si="76"/>
        <v>0</v>
      </c>
      <c r="J673" s="92" t="str">
        <f t="shared" si="75"/>
        <v>2075–2076</v>
      </c>
      <c r="L673" s="103"/>
      <c r="N673" s="101"/>
      <c r="Q673" s="61"/>
    </row>
    <row r="674" spans="1:17" ht="20.25" customHeight="1" x14ac:dyDescent="0.2">
      <c r="A674" s="176">
        <v>64437</v>
      </c>
      <c r="B674" s="177">
        <f t="shared" si="71"/>
        <v>0</v>
      </c>
      <c r="C674" s="158"/>
      <c r="D674" s="60">
        <f t="shared" si="72"/>
        <v>0</v>
      </c>
      <c r="E674" s="178">
        <f t="shared" si="70"/>
        <v>0</v>
      </c>
      <c r="F674" s="60">
        <f t="shared" si="73"/>
        <v>0</v>
      </c>
      <c r="G674" s="60">
        <f>IF(AND(C674&lt;&gt;"",SUM(G$27:G673)&lt;E$19),$E$19/$E$23,0)</f>
        <v>0</v>
      </c>
      <c r="H674" s="60">
        <f t="shared" si="74"/>
        <v>0</v>
      </c>
      <c r="I674" s="60">
        <f t="shared" si="76"/>
        <v>0</v>
      </c>
      <c r="J674" s="92" t="str">
        <f t="shared" si="75"/>
        <v>2075–2076</v>
      </c>
      <c r="L674" s="103"/>
      <c r="N674" s="101"/>
      <c r="Q674" s="61"/>
    </row>
    <row r="675" spans="1:17" ht="20.25" customHeight="1" x14ac:dyDescent="0.2">
      <c r="A675" s="176">
        <v>64467</v>
      </c>
      <c r="B675" s="177">
        <f t="shared" si="71"/>
        <v>0</v>
      </c>
      <c r="C675" s="158"/>
      <c r="D675" s="60">
        <f t="shared" si="72"/>
        <v>0</v>
      </c>
      <c r="E675" s="178">
        <f t="shared" si="70"/>
        <v>0</v>
      </c>
      <c r="F675" s="60">
        <f t="shared" si="73"/>
        <v>0</v>
      </c>
      <c r="G675" s="60">
        <f>IF(AND(C675&lt;&gt;"",SUM(G$27:G674)&lt;E$19),$E$19/$E$23,0)</f>
        <v>0</v>
      </c>
      <c r="H675" s="60">
        <f t="shared" si="74"/>
        <v>0</v>
      </c>
      <c r="I675" s="60">
        <f t="shared" si="76"/>
        <v>0</v>
      </c>
      <c r="J675" s="92" t="str">
        <f t="shared" si="75"/>
        <v>2076–2077</v>
      </c>
      <c r="L675" s="103"/>
      <c r="N675" s="101"/>
      <c r="Q675" s="61"/>
    </row>
    <row r="676" spans="1:17" ht="20.25" customHeight="1" x14ac:dyDescent="0.2">
      <c r="A676" s="176">
        <v>64498</v>
      </c>
      <c r="B676" s="177">
        <f t="shared" si="71"/>
        <v>0</v>
      </c>
      <c r="C676" s="158"/>
      <c r="D676" s="60">
        <f t="shared" si="72"/>
        <v>0</v>
      </c>
      <c r="E676" s="178">
        <f t="shared" si="70"/>
        <v>0</v>
      </c>
      <c r="F676" s="60">
        <f t="shared" si="73"/>
        <v>0</v>
      </c>
      <c r="G676" s="60">
        <f>IF(AND(C676&lt;&gt;"",SUM(G$27:G675)&lt;E$19),$E$19/$E$23,0)</f>
        <v>0</v>
      </c>
      <c r="H676" s="60">
        <f t="shared" si="74"/>
        <v>0</v>
      </c>
      <c r="I676" s="60">
        <f t="shared" si="76"/>
        <v>0</v>
      </c>
      <c r="J676" s="92" t="str">
        <f t="shared" si="75"/>
        <v>2076–2077</v>
      </c>
      <c r="L676" s="103"/>
      <c r="N676" s="101"/>
      <c r="Q676" s="61"/>
    </row>
    <row r="677" spans="1:17" ht="20.25" customHeight="1" x14ac:dyDescent="0.2">
      <c r="A677" s="176">
        <v>64529</v>
      </c>
      <c r="B677" s="177">
        <f t="shared" si="71"/>
        <v>0</v>
      </c>
      <c r="C677" s="158"/>
      <c r="D677" s="60">
        <f t="shared" si="72"/>
        <v>0</v>
      </c>
      <c r="E677" s="178">
        <f t="shared" si="70"/>
        <v>0</v>
      </c>
      <c r="F677" s="60">
        <f t="shared" si="73"/>
        <v>0</v>
      </c>
      <c r="G677" s="60">
        <f>IF(AND(C677&lt;&gt;"",SUM(G$27:G676)&lt;E$19),$E$19/$E$23,0)</f>
        <v>0</v>
      </c>
      <c r="H677" s="60">
        <f t="shared" si="74"/>
        <v>0</v>
      </c>
      <c r="I677" s="60">
        <f t="shared" si="76"/>
        <v>0</v>
      </c>
      <c r="J677" s="92" t="str">
        <f t="shared" si="75"/>
        <v>2076–2077</v>
      </c>
      <c r="L677" s="103"/>
      <c r="N677" s="101"/>
      <c r="Q677" s="61"/>
    </row>
    <row r="678" spans="1:17" ht="20.25" customHeight="1" x14ac:dyDescent="0.2">
      <c r="A678" s="176">
        <v>64559</v>
      </c>
      <c r="B678" s="177">
        <f t="shared" si="71"/>
        <v>0</v>
      </c>
      <c r="C678" s="158"/>
      <c r="D678" s="60">
        <f t="shared" si="72"/>
        <v>0</v>
      </c>
      <c r="E678" s="178">
        <f t="shared" si="70"/>
        <v>0</v>
      </c>
      <c r="F678" s="60">
        <f t="shared" si="73"/>
        <v>0</v>
      </c>
      <c r="G678" s="60">
        <f>IF(AND(C678&lt;&gt;"",SUM(G$27:G677)&lt;E$19),$E$19/$E$23,0)</f>
        <v>0</v>
      </c>
      <c r="H678" s="60">
        <f t="shared" si="74"/>
        <v>0</v>
      </c>
      <c r="I678" s="60">
        <f t="shared" si="76"/>
        <v>0</v>
      </c>
      <c r="J678" s="92" t="str">
        <f t="shared" si="75"/>
        <v>2076–2077</v>
      </c>
      <c r="L678" s="103"/>
      <c r="N678" s="101"/>
      <c r="Q678" s="61"/>
    </row>
    <row r="679" spans="1:17" ht="20.25" customHeight="1" x14ac:dyDescent="0.2">
      <c r="A679" s="176">
        <v>64590</v>
      </c>
      <c r="B679" s="177">
        <f t="shared" si="71"/>
        <v>0</v>
      </c>
      <c r="C679" s="158"/>
      <c r="D679" s="60">
        <f t="shared" si="72"/>
        <v>0</v>
      </c>
      <c r="E679" s="178">
        <f t="shared" si="70"/>
        <v>0</v>
      </c>
      <c r="F679" s="60">
        <f t="shared" si="73"/>
        <v>0</v>
      </c>
      <c r="G679" s="60">
        <f>IF(AND(C679&lt;&gt;"",SUM(G$27:G678)&lt;E$19),$E$19/$E$23,0)</f>
        <v>0</v>
      </c>
      <c r="H679" s="60">
        <f t="shared" si="74"/>
        <v>0</v>
      </c>
      <c r="I679" s="60">
        <f t="shared" si="76"/>
        <v>0</v>
      </c>
      <c r="J679" s="92" t="str">
        <f t="shared" si="75"/>
        <v>2076–2077</v>
      </c>
      <c r="L679" s="103"/>
      <c r="N679" s="101"/>
      <c r="Q679" s="61"/>
    </row>
    <row r="680" spans="1:17" ht="20.25" customHeight="1" x14ac:dyDescent="0.2">
      <c r="A680" s="176">
        <v>64620</v>
      </c>
      <c r="B680" s="177">
        <f t="shared" si="71"/>
        <v>0</v>
      </c>
      <c r="C680" s="158"/>
      <c r="D680" s="60">
        <f t="shared" si="72"/>
        <v>0</v>
      </c>
      <c r="E680" s="178">
        <f t="shared" si="70"/>
        <v>0</v>
      </c>
      <c r="F680" s="60">
        <f t="shared" si="73"/>
        <v>0</v>
      </c>
      <c r="G680" s="60">
        <f>IF(AND(C680&lt;&gt;"",SUM(G$27:G679)&lt;E$19),$E$19/$E$23,0)</f>
        <v>0</v>
      </c>
      <c r="H680" s="60">
        <f t="shared" si="74"/>
        <v>0</v>
      </c>
      <c r="I680" s="60">
        <f t="shared" si="76"/>
        <v>0</v>
      </c>
      <c r="J680" s="92" t="str">
        <f t="shared" si="75"/>
        <v>2076–2077</v>
      </c>
      <c r="L680" s="103"/>
      <c r="N680" s="101"/>
      <c r="Q680" s="61"/>
    </row>
    <row r="681" spans="1:17" ht="20.25" customHeight="1" x14ac:dyDescent="0.2">
      <c r="A681" s="176">
        <v>64651</v>
      </c>
      <c r="B681" s="177">
        <f t="shared" si="71"/>
        <v>0</v>
      </c>
      <c r="C681" s="158"/>
      <c r="D681" s="60">
        <f t="shared" si="72"/>
        <v>0</v>
      </c>
      <c r="E681" s="178">
        <f t="shared" si="70"/>
        <v>0</v>
      </c>
      <c r="F681" s="60">
        <f t="shared" si="73"/>
        <v>0</v>
      </c>
      <c r="G681" s="60">
        <f>IF(AND(C681&lt;&gt;"",SUM(G$27:G680)&lt;E$19),$E$19/$E$23,0)</f>
        <v>0</v>
      </c>
      <c r="H681" s="60">
        <f t="shared" si="74"/>
        <v>0</v>
      </c>
      <c r="I681" s="60">
        <f t="shared" si="76"/>
        <v>0</v>
      </c>
      <c r="J681" s="92" t="str">
        <f t="shared" si="75"/>
        <v>2076–2077</v>
      </c>
      <c r="L681" s="103"/>
      <c r="N681" s="101"/>
      <c r="Q681" s="61"/>
    </row>
    <row r="682" spans="1:17" ht="20.25" customHeight="1" x14ac:dyDescent="0.2">
      <c r="A682" s="176">
        <v>64682</v>
      </c>
      <c r="B682" s="177">
        <f t="shared" si="71"/>
        <v>0</v>
      </c>
      <c r="C682" s="158"/>
      <c r="D682" s="60">
        <f t="shared" si="72"/>
        <v>0</v>
      </c>
      <c r="E682" s="178">
        <f t="shared" si="70"/>
        <v>0</v>
      </c>
      <c r="F682" s="60">
        <f t="shared" si="73"/>
        <v>0</v>
      </c>
      <c r="G682" s="60">
        <f>IF(AND(C682&lt;&gt;"",SUM(G$27:G681)&lt;E$19),$E$19/$E$23,0)</f>
        <v>0</v>
      </c>
      <c r="H682" s="60">
        <f t="shared" si="74"/>
        <v>0</v>
      </c>
      <c r="I682" s="60">
        <f t="shared" si="76"/>
        <v>0</v>
      </c>
      <c r="J682" s="92" t="str">
        <f t="shared" si="75"/>
        <v>2076–2077</v>
      </c>
      <c r="L682" s="103"/>
      <c r="N682" s="101"/>
      <c r="Q682" s="61"/>
    </row>
    <row r="683" spans="1:17" ht="20.25" customHeight="1" x14ac:dyDescent="0.2">
      <c r="A683" s="176">
        <v>64710</v>
      </c>
      <c r="B683" s="177">
        <f t="shared" si="71"/>
        <v>0</v>
      </c>
      <c r="C683" s="158"/>
      <c r="D683" s="60">
        <f t="shared" si="72"/>
        <v>0</v>
      </c>
      <c r="E683" s="178">
        <f t="shared" si="70"/>
        <v>0</v>
      </c>
      <c r="F683" s="60">
        <f t="shared" si="73"/>
        <v>0</v>
      </c>
      <c r="G683" s="60">
        <f>IF(AND(C683&lt;&gt;"",SUM(G$27:G682)&lt;E$19),$E$19/$E$23,0)</f>
        <v>0</v>
      </c>
      <c r="H683" s="60">
        <f t="shared" si="74"/>
        <v>0</v>
      </c>
      <c r="I683" s="60">
        <f t="shared" si="76"/>
        <v>0</v>
      </c>
      <c r="J683" s="92" t="str">
        <f t="shared" si="75"/>
        <v>2076–2077</v>
      </c>
      <c r="L683" s="103"/>
      <c r="N683" s="101"/>
      <c r="Q683" s="61"/>
    </row>
    <row r="684" spans="1:17" ht="20.25" customHeight="1" x14ac:dyDescent="0.2">
      <c r="A684" s="176">
        <v>64741</v>
      </c>
      <c r="B684" s="177">
        <f t="shared" si="71"/>
        <v>0</v>
      </c>
      <c r="C684" s="158"/>
      <c r="D684" s="60">
        <f t="shared" si="72"/>
        <v>0</v>
      </c>
      <c r="E684" s="178">
        <f t="shared" si="70"/>
        <v>0</v>
      </c>
      <c r="F684" s="60">
        <f t="shared" si="73"/>
        <v>0</v>
      </c>
      <c r="G684" s="60">
        <f>IF(AND(C684&lt;&gt;"",SUM(G$27:G683)&lt;E$19),$E$19/$E$23,0)</f>
        <v>0</v>
      </c>
      <c r="H684" s="60">
        <f t="shared" si="74"/>
        <v>0</v>
      </c>
      <c r="I684" s="60">
        <f t="shared" si="76"/>
        <v>0</v>
      </c>
      <c r="J684" s="92" t="str">
        <f t="shared" si="75"/>
        <v>2076–2077</v>
      </c>
      <c r="L684" s="103"/>
      <c r="N684" s="101"/>
      <c r="Q684" s="61"/>
    </row>
    <row r="685" spans="1:17" ht="20.25" customHeight="1" x14ac:dyDescent="0.2">
      <c r="A685" s="176">
        <v>64771</v>
      </c>
      <c r="B685" s="177">
        <f t="shared" si="71"/>
        <v>0</v>
      </c>
      <c r="C685" s="158"/>
      <c r="D685" s="60">
        <f t="shared" si="72"/>
        <v>0</v>
      </c>
      <c r="E685" s="178">
        <f t="shared" si="70"/>
        <v>0</v>
      </c>
      <c r="F685" s="60">
        <f t="shared" si="73"/>
        <v>0</v>
      </c>
      <c r="G685" s="60">
        <f>IF(AND(C685&lt;&gt;"",SUM(G$27:G684)&lt;E$19),$E$19/$E$23,0)</f>
        <v>0</v>
      </c>
      <c r="H685" s="60">
        <f t="shared" si="74"/>
        <v>0</v>
      </c>
      <c r="I685" s="60">
        <f t="shared" si="76"/>
        <v>0</v>
      </c>
      <c r="J685" s="92" t="str">
        <f t="shared" si="75"/>
        <v>2076–2077</v>
      </c>
      <c r="L685" s="103"/>
      <c r="N685" s="101"/>
      <c r="Q685" s="61"/>
    </row>
    <row r="686" spans="1:17" ht="20.25" customHeight="1" x14ac:dyDescent="0.2">
      <c r="A686" s="176">
        <v>64802</v>
      </c>
      <c r="B686" s="177">
        <f t="shared" si="71"/>
        <v>0</v>
      </c>
      <c r="C686" s="158"/>
      <c r="D686" s="60">
        <f t="shared" si="72"/>
        <v>0</v>
      </c>
      <c r="E686" s="178">
        <f t="shared" si="70"/>
        <v>0</v>
      </c>
      <c r="F686" s="60">
        <f t="shared" si="73"/>
        <v>0</v>
      </c>
      <c r="G686" s="60">
        <f>IF(AND(C686&lt;&gt;"",SUM(G$27:G685)&lt;E$19),$E$19/$E$23,0)</f>
        <v>0</v>
      </c>
      <c r="H686" s="60">
        <f t="shared" si="74"/>
        <v>0</v>
      </c>
      <c r="I686" s="60">
        <f t="shared" si="76"/>
        <v>0</v>
      </c>
      <c r="J686" s="92" t="str">
        <f t="shared" si="75"/>
        <v>2076–2077</v>
      </c>
      <c r="L686" s="103"/>
      <c r="N686" s="101"/>
      <c r="Q686" s="61"/>
    </row>
    <row r="687" spans="1:17" ht="20.25" customHeight="1" x14ac:dyDescent="0.2">
      <c r="A687" s="176">
        <v>64832</v>
      </c>
      <c r="B687" s="177">
        <f t="shared" si="71"/>
        <v>0</v>
      </c>
      <c r="C687" s="158"/>
      <c r="D687" s="60">
        <f t="shared" si="72"/>
        <v>0</v>
      </c>
      <c r="E687" s="178">
        <f t="shared" si="70"/>
        <v>0</v>
      </c>
      <c r="F687" s="60">
        <f t="shared" si="73"/>
        <v>0</v>
      </c>
      <c r="G687" s="60">
        <f>IF(AND(C687&lt;&gt;"",SUM(G$27:G686)&lt;E$19),$E$19/$E$23,0)</f>
        <v>0</v>
      </c>
      <c r="H687" s="60">
        <f t="shared" si="74"/>
        <v>0</v>
      </c>
      <c r="I687" s="60">
        <f t="shared" si="76"/>
        <v>0</v>
      </c>
      <c r="J687" s="92" t="str">
        <f t="shared" si="75"/>
        <v>2077–2078</v>
      </c>
      <c r="L687" s="103"/>
      <c r="N687" s="101"/>
      <c r="Q687" s="61"/>
    </row>
    <row r="688" spans="1:17" ht="20.25" customHeight="1" x14ac:dyDescent="0.2">
      <c r="A688" s="176">
        <v>64863</v>
      </c>
      <c r="B688" s="177">
        <f t="shared" si="71"/>
        <v>0</v>
      </c>
      <c r="C688" s="158"/>
      <c r="D688" s="60">
        <f t="shared" si="72"/>
        <v>0</v>
      </c>
      <c r="E688" s="178">
        <f t="shared" si="70"/>
        <v>0</v>
      </c>
      <c r="F688" s="60">
        <f t="shared" si="73"/>
        <v>0</v>
      </c>
      <c r="G688" s="60">
        <f>IF(AND(C688&lt;&gt;"",SUM(G$27:G687)&lt;E$19),$E$19/$E$23,0)</f>
        <v>0</v>
      </c>
      <c r="H688" s="60">
        <f t="shared" si="74"/>
        <v>0</v>
      </c>
      <c r="I688" s="60">
        <f t="shared" si="76"/>
        <v>0</v>
      </c>
      <c r="J688" s="92" t="str">
        <f t="shared" si="75"/>
        <v>2077–2078</v>
      </c>
      <c r="L688" s="103"/>
      <c r="N688" s="101"/>
      <c r="Q688" s="61"/>
    </row>
    <row r="689" spans="1:17" ht="20.25" customHeight="1" x14ac:dyDescent="0.2">
      <c r="A689" s="176">
        <v>64894</v>
      </c>
      <c r="B689" s="177">
        <f t="shared" si="71"/>
        <v>0</v>
      </c>
      <c r="C689" s="158"/>
      <c r="D689" s="60">
        <f t="shared" si="72"/>
        <v>0</v>
      </c>
      <c r="E689" s="178">
        <f t="shared" si="70"/>
        <v>0</v>
      </c>
      <c r="F689" s="60">
        <f t="shared" si="73"/>
        <v>0</v>
      </c>
      <c r="G689" s="60">
        <f>IF(AND(C689&lt;&gt;"",SUM(G$27:G688)&lt;E$19),$E$19/$E$23,0)</f>
        <v>0</v>
      </c>
      <c r="H689" s="60">
        <f t="shared" si="74"/>
        <v>0</v>
      </c>
      <c r="I689" s="60">
        <f t="shared" si="76"/>
        <v>0</v>
      </c>
      <c r="J689" s="92" t="str">
        <f t="shared" si="75"/>
        <v>2077–2078</v>
      </c>
      <c r="L689" s="103"/>
      <c r="N689" s="101"/>
      <c r="Q689" s="61"/>
    </row>
    <row r="690" spans="1:17" ht="20.25" customHeight="1" x14ac:dyDescent="0.2">
      <c r="A690" s="176">
        <v>64924</v>
      </c>
      <c r="B690" s="177">
        <f t="shared" si="71"/>
        <v>0</v>
      </c>
      <c r="C690" s="158"/>
      <c r="D690" s="60">
        <f t="shared" si="72"/>
        <v>0</v>
      </c>
      <c r="E690" s="178">
        <f t="shared" si="70"/>
        <v>0</v>
      </c>
      <c r="F690" s="60">
        <f t="shared" si="73"/>
        <v>0</v>
      </c>
      <c r="G690" s="60">
        <f>IF(AND(C690&lt;&gt;"",SUM(G$27:G689)&lt;E$19),$E$19/$E$23,0)</f>
        <v>0</v>
      </c>
      <c r="H690" s="60">
        <f t="shared" si="74"/>
        <v>0</v>
      </c>
      <c r="I690" s="60">
        <f t="shared" si="76"/>
        <v>0</v>
      </c>
      <c r="J690" s="92" t="str">
        <f t="shared" si="75"/>
        <v>2077–2078</v>
      </c>
      <c r="L690" s="103"/>
      <c r="N690" s="101"/>
      <c r="Q690" s="61"/>
    </row>
    <row r="691" spans="1:17" ht="20.25" customHeight="1" x14ac:dyDescent="0.2">
      <c r="A691" s="176">
        <v>64955</v>
      </c>
      <c r="B691" s="177">
        <f t="shared" si="71"/>
        <v>0</v>
      </c>
      <c r="C691" s="158"/>
      <c r="D691" s="60">
        <f t="shared" si="72"/>
        <v>0</v>
      </c>
      <c r="E691" s="178">
        <f t="shared" si="70"/>
        <v>0</v>
      </c>
      <c r="F691" s="60">
        <f t="shared" si="73"/>
        <v>0</v>
      </c>
      <c r="G691" s="60">
        <f>IF(AND(C691&lt;&gt;"",SUM(G$27:G690)&lt;E$19),$E$19/$E$23,0)</f>
        <v>0</v>
      </c>
      <c r="H691" s="60">
        <f t="shared" si="74"/>
        <v>0</v>
      </c>
      <c r="I691" s="60">
        <f t="shared" si="76"/>
        <v>0</v>
      </c>
      <c r="J691" s="92" t="str">
        <f t="shared" si="75"/>
        <v>2077–2078</v>
      </c>
      <c r="L691" s="103"/>
      <c r="N691" s="101"/>
      <c r="Q691" s="61"/>
    </row>
    <row r="692" spans="1:17" ht="20.25" customHeight="1" x14ac:dyDescent="0.2">
      <c r="A692" s="176">
        <v>64985</v>
      </c>
      <c r="B692" s="177">
        <f t="shared" si="71"/>
        <v>0</v>
      </c>
      <c r="C692" s="158"/>
      <c r="D692" s="60">
        <f t="shared" si="72"/>
        <v>0</v>
      </c>
      <c r="E692" s="178">
        <f t="shared" si="70"/>
        <v>0</v>
      </c>
      <c r="F692" s="60">
        <f t="shared" si="73"/>
        <v>0</v>
      </c>
      <c r="G692" s="60">
        <f>IF(AND(C692&lt;&gt;"",SUM(G$27:G691)&lt;E$19),$E$19/$E$23,0)</f>
        <v>0</v>
      </c>
      <c r="H692" s="60">
        <f t="shared" si="74"/>
        <v>0</v>
      </c>
      <c r="I692" s="60">
        <f t="shared" si="76"/>
        <v>0</v>
      </c>
      <c r="J692" s="92" t="str">
        <f t="shared" si="75"/>
        <v>2077–2078</v>
      </c>
      <c r="L692" s="103"/>
      <c r="N692" s="101"/>
      <c r="Q692" s="61"/>
    </row>
    <row r="693" spans="1:17" ht="20.25" customHeight="1" x14ac:dyDescent="0.2">
      <c r="A693" s="176">
        <v>65016</v>
      </c>
      <c r="B693" s="177">
        <f t="shared" si="71"/>
        <v>0</v>
      </c>
      <c r="C693" s="158"/>
      <c r="D693" s="60">
        <f t="shared" si="72"/>
        <v>0</v>
      </c>
      <c r="E693" s="178">
        <f t="shared" si="70"/>
        <v>0</v>
      </c>
      <c r="F693" s="60">
        <f t="shared" si="73"/>
        <v>0</v>
      </c>
      <c r="G693" s="60">
        <f>IF(AND(C693&lt;&gt;"",SUM(G$27:G692)&lt;E$19),$E$19/$E$23,0)</f>
        <v>0</v>
      </c>
      <c r="H693" s="60">
        <f t="shared" si="74"/>
        <v>0</v>
      </c>
      <c r="I693" s="60">
        <f t="shared" si="76"/>
        <v>0</v>
      </c>
      <c r="J693" s="92" t="str">
        <f t="shared" si="75"/>
        <v>2077–2078</v>
      </c>
      <c r="L693" s="103"/>
      <c r="N693" s="101"/>
      <c r="Q693" s="61"/>
    </row>
    <row r="694" spans="1:17" ht="20.25" customHeight="1" x14ac:dyDescent="0.2">
      <c r="A694" s="176">
        <v>65047</v>
      </c>
      <c r="B694" s="177">
        <f t="shared" si="71"/>
        <v>0</v>
      </c>
      <c r="C694" s="158"/>
      <c r="D694" s="60">
        <f t="shared" si="72"/>
        <v>0</v>
      </c>
      <c r="E694" s="178">
        <f t="shared" si="70"/>
        <v>0</v>
      </c>
      <c r="F694" s="60">
        <f t="shared" si="73"/>
        <v>0</v>
      </c>
      <c r="G694" s="60">
        <f>IF(AND(C694&lt;&gt;"",SUM(G$27:G693)&lt;E$19),$E$19/$E$23,0)</f>
        <v>0</v>
      </c>
      <c r="H694" s="60">
        <f t="shared" si="74"/>
        <v>0</v>
      </c>
      <c r="I694" s="60">
        <f t="shared" si="76"/>
        <v>0</v>
      </c>
      <c r="J694" s="92" t="str">
        <f t="shared" si="75"/>
        <v>2077–2078</v>
      </c>
      <c r="L694" s="103"/>
      <c r="N694" s="101"/>
      <c r="Q694" s="61"/>
    </row>
    <row r="695" spans="1:17" ht="20.25" customHeight="1" x14ac:dyDescent="0.2">
      <c r="A695" s="176">
        <v>65075</v>
      </c>
      <c r="B695" s="177">
        <f t="shared" si="71"/>
        <v>0</v>
      </c>
      <c r="C695" s="158"/>
      <c r="D695" s="60">
        <f t="shared" si="72"/>
        <v>0</v>
      </c>
      <c r="E695" s="178">
        <f t="shared" si="70"/>
        <v>0</v>
      </c>
      <c r="F695" s="60">
        <f t="shared" si="73"/>
        <v>0</v>
      </c>
      <c r="G695" s="60">
        <f>IF(AND(C695&lt;&gt;"",SUM(G$27:G694)&lt;E$19),$E$19/$E$23,0)</f>
        <v>0</v>
      </c>
      <c r="H695" s="60">
        <f t="shared" si="74"/>
        <v>0</v>
      </c>
      <c r="I695" s="60">
        <f t="shared" si="76"/>
        <v>0</v>
      </c>
      <c r="J695" s="92" t="str">
        <f t="shared" si="75"/>
        <v>2077–2078</v>
      </c>
      <c r="L695" s="103"/>
      <c r="N695" s="101"/>
      <c r="Q695" s="61"/>
    </row>
    <row r="696" spans="1:17" ht="20.25" customHeight="1" x14ac:dyDescent="0.2">
      <c r="A696" s="176">
        <v>65106</v>
      </c>
      <c r="B696" s="177">
        <f t="shared" si="71"/>
        <v>0</v>
      </c>
      <c r="C696" s="158"/>
      <c r="D696" s="60">
        <f t="shared" si="72"/>
        <v>0</v>
      </c>
      <c r="E696" s="178">
        <f t="shared" si="70"/>
        <v>0</v>
      </c>
      <c r="F696" s="60">
        <f t="shared" si="73"/>
        <v>0</v>
      </c>
      <c r="G696" s="60">
        <f>IF(AND(C696&lt;&gt;"",SUM(G$27:G695)&lt;E$19),$E$19/$E$23,0)</f>
        <v>0</v>
      </c>
      <c r="H696" s="60">
        <f t="shared" si="74"/>
        <v>0</v>
      </c>
      <c r="I696" s="60">
        <f t="shared" si="76"/>
        <v>0</v>
      </c>
      <c r="J696" s="92" t="str">
        <f t="shared" si="75"/>
        <v>2077–2078</v>
      </c>
      <c r="L696" s="103"/>
      <c r="N696" s="101"/>
      <c r="Q696" s="61"/>
    </row>
    <row r="697" spans="1:17" ht="20.25" customHeight="1" x14ac:dyDescent="0.2">
      <c r="A697" s="176">
        <v>65136</v>
      </c>
      <c r="B697" s="177">
        <f t="shared" si="71"/>
        <v>0</v>
      </c>
      <c r="C697" s="158"/>
      <c r="D697" s="60">
        <f t="shared" si="72"/>
        <v>0</v>
      </c>
      <c r="E697" s="178">
        <f t="shared" si="70"/>
        <v>0</v>
      </c>
      <c r="F697" s="60">
        <f t="shared" si="73"/>
        <v>0</v>
      </c>
      <c r="G697" s="60">
        <f>IF(AND(C697&lt;&gt;"",SUM(G$27:G696)&lt;E$19),$E$19/$E$23,0)</f>
        <v>0</v>
      </c>
      <c r="H697" s="60">
        <f t="shared" si="74"/>
        <v>0</v>
      </c>
      <c r="I697" s="60">
        <f t="shared" si="76"/>
        <v>0</v>
      </c>
      <c r="J697" s="92" t="str">
        <f t="shared" si="75"/>
        <v>2077–2078</v>
      </c>
      <c r="L697" s="103"/>
      <c r="N697" s="101"/>
      <c r="Q697" s="61"/>
    </row>
    <row r="698" spans="1:17" ht="20.25" customHeight="1" x14ac:dyDescent="0.2">
      <c r="A698" s="176">
        <v>65167</v>
      </c>
      <c r="B698" s="177">
        <f t="shared" si="71"/>
        <v>0</v>
      </c>
      <c r="C698" s="158"/>
      <c r="D698" s="60">
        <f t="shared" si="72"/>
        <v>0</v>
      </c>
      <c r="E698" s="178">
        <f t="shared" si="70"/>
        <v>0</v>
      </c>
      <c r="F698" s="60">
        <f t="shared" si="73"/>
        <v>0</v>
      </c>
      <c r="G698" s="60">
        <f>IF(AND(C698&lt;&gt;"",SUM(G$27:G697)&lt;E$19),$E$19/$E$23,0)</f>
        <v>0</v>
      </c>
      <c r="H698" s="60">
        <f t="shared" si="74"/>
        <v>0</v>
      </c>
      <c r="I698" s="60">
        <f t="shared" si="76"/>
        <v>0</v>
      </c>
      <c r="J698" s="92" t="str">
        <f t="shared" si="75"/>
        <v>2077–2078</v>
      </c>
      <c r="L698" s="103"/>
      <c r="N698" s="101"/>
      <c r="Q698" s="61"/>
    </row>
    <row r="699" spans="1:17" ht="20.25" customHeight="1" x14ac:dyDescent="0.2">
      <c r="A699" s="176">
        <v>65197</v>
      </c>
      <c r="B699" s="177">
        <f t="shared" si="71"/>
        <v>0</v>
      </c>
      <c r="C699" s="158"/>
      <c r="D699" s="60">
        <f t="shared" si="72"/>
        <v>0</v>
      </c>
      <c r="E699" s="178">
        <f t="shared" si="70"/>
        <v>0</v>
      </c>
      <c r="F699" s="60">
        <f t="shared" si="73"/>
        <v>0</v>
      </c>
      <c r="G699" s="60">
        <f>IF(AND(C699&lt;&gt;"",SUM(G$27:G698)&lt;E$19),$E$19/$E$23,0)</f>
        <v>0</v>
      </c>
      <c r="H699" s="60">
        <f t="shared" si="74"/>
        <v>0</v>
      </c>
      <c r="I699" s="60">
        <f t="shared" si="76"/>
        <v>0</v>
      </c>
      <c r="J699" s="92" t="str">
        <f t="shared" si="75"/>
        <v>2078–2079</v>
      </c>
      <c r="L699" s="103"/>
      <c r="N699" s="101"/>
      <c r="Q699" s="61"/>
    </row>
    <row r="700" spans="1:17" ht="20.25" customHeight="1" x14ac:dyDescent="0.2">
      <c r="A700" s="176">
        <v>65228</v>
      </c>
      <c r="B700" s="177">
        <f t="shared" si="71"/>
        <v>0</v>
      </c>
      <c r="C700" s="158"/>
      <c r="D700" s="60">
        <f t="shared" si="72"/>
        <v>0</v>
      </c>
      <c r="E700" s="178">
        <f t="shared" si="70"/>
        <v>0</v>
      </c>
      <c r="F700" s="60">
        <f t="shared" si="73"/>
        <v>0</v>
      </c>
      <c r="G700" s="60">
        <f>IF(AND(C700&lt;&gt;"",SUM(G$27:G699)&lt;E$19),$E$19/$E$23,0)</f>
        <v>0</v>
      </c>
      <c r="H700" s="60">
        <f t="shared" si="74"/>
        <v>0</v>
      </c>
      <c r="I700" s="60">
        <f t="shared" si="76"/>
        <v>0</v>
      </c>
      <c r="J700" s="92" t="str">
        <f t="shared" si="75"/>
        <v>2078–2079</v>
      </c>
      <c r="L700" s="103"/>
      <c r="N700" s="101"/>
      <c r="Q700" s="61"/>
    </row>
    <row r="701" spans="1:17" ht="20.25" customHeight="1" x14ac:dyDescent="0.2">
      <c r="A701" s="176">
        <v>65259</v>
      </c>
      <c r="B701" s="177">
        <f t="shared" si="71"/>
        <v>0</v>
      </c>
      <c r="C701" s="158"/>
      <c r="D701" s="60">
        <f t="shared" si="72"/>
        <v>0</v>
      </c>
      <c r="E701" s="178">
        <f t="shared" si="70"/>
        <v>0</v>
      </c>
      <c r="F701" s="60">
        <f t="shared" si="73"/>
        <v>0</v>
      </c>
      <c r="G701" s="60">
        <f>IF(AND(C701&lt;&gt;"",SUM(G$27:G700)&lt;E$19),$E$19/$E$23,0)</f>
        <v>0</v>
      </c>
      <c r="H701" s="60">
        <f t="shared" si="74"/>
        <v>0</v>
      </c>
      <c r="I701" s="60">
        <f t="shared" si="76"/>
        <v>0</v>
      </c>
      <c r="J701" s="92" t="str">
        <f t="shared" si="75"/>
        <v>2078–2079</v>
      </c>
      <c r="L701" s="103"/>
      <c r="N701" s="101"/>
      <c r="Q701" s="61"/>
    </row>
    <row r="702" spans="1:17" ht="20.25" customHeight="1" x14ac:dyDescent="0.2">
      <c r="A702" s="176">
        <v>65289</v>
      </c>
      <c r="B702" s="177">
        <f t="shared" si="71"/>
        <v>0</v>
      </c>
      <c r="C702" s="158"/>
      <c r="D702" s="60">
        <f t="shared" si="72"/>
        <v>0</v>
      </c>
      <c r="E702" s="178">
        <f t="shared" si="70"/>
        <v>0</v>
      </c>
      <c r="F702" s="60">
        <f t="shared" si="73"/>
        <v>0</v>
      </c>
      <c r="G702" s="60">
        <f>IF(AND(C702&lt;&gt;"",SUM(G$27:G701)&lt;E$19),$E$19/$E$23,0)</f>
        <v>0</v>
      </c>
      <c r="H702" s="60">
        <f t="shared" si="74"/>
        <v>0</v>
      </c>
      <c r="I702" s="60">
        <f t="shared" si="76"/>
        <v>0</v>
      </c>
      <c r="J702" s="92" t="str">
        <f t="shared" si="75"/>
        <v>2078–2079</v>
      </c>
      <c r="L702" s="103"/>
      <c r="N702" s="101"/>
      <c r="Q702" s="61"/>
    </row>
    <row r="703" spans="1:17" ht="20.25" customHeight="1" x14ac:dyDescent="0.2">
      <c r="A703" s="176">
        <v>65320</v>
      </c>
      <c r="B703" s="177">
        <f t="shared" si="71"/>
        <v>0</v>
      </c>
      <c r="C703" s="158"/>
      <c r="D703" s="60">
        <f t="shared" si="72"/>
        <v>0</v>
      </c>
      <c r="E703" s="178">
        <f t="shared" si="70"/>
        <v>0</v>
      </c>
      <c r="F703" s="60">
        <f t="shared" si="73"/>
        <v>0</v>
      </c>
      <c r="G703" s="60">
        <f>IF(AND(C703&lt;&gt;"",SUM(G$27:G702)&lt;E$19),$E$19/$E$23,0)</f>
        <v>0</v>
      </c>
      <c r="H703" s="60">
        <f t="shared" si="74"/>
        <v>0</v>
      </c>
      <c r="I703" s="60">
        <f t="shared" si="76"/>
        <v>0</v>
      </c>
      <c r="J703" s="92" t="str">
        <f t="shared" si="75"/>
        <v>2078–2079</v>
      </c>
      <c r="L703" s="103"/>
      <c r="N703" s="101"/>
      <c r="Q703" s="61"/>
    </row>
    <row r="704" spans="1:17" ht="20.25" customHeight="1" x14ac:dyDescent="0.2">
      <c r="A704" s="176">
        <v>65350</v>
      </c>
      <c r="B704" s="177">
        <f t="shared" si="71"/>
        <v>0</v>
      </c>
      <c r="C704" s="158"/>
      <c r="D704" s="60">
        <f t="shared" si="72"/>
        <v>0</v>
      </c>
      <c r="E704" s="178">
        <f t="shared" si="70"/>
        <v>0</v>
      </c>
      <c r="F704" s="60">
        <f t="shared" si="73"/>
        <v>0</v>
      </c>
      <c r="G704" s="60">
        <f>IF(AND(C704&lt;&gt;"",SUM(G$27:G703)&lt;E$19),$E$19/$E$23,0)</f>
        <v>0</v>
      </c>
      <c r="H704" s="60">
        <f t="shared" si="74"/>
        <v>0</v>
      </c>
      <c r="I704" s="60">
        <f t="shared" si="76"/>
        <v>0</v>
      </c>
      <c r="J704" s="92" t="str">
        <f t="shared" si="75"/>
        <v>2078–2079</v>
      </c>
      <c r="L704" s="103"/>
      <c r="N704" s="101"/>
      <c r="Q704" s="61"/>
    </row>
    <row r="705" spans="1:17" ht="20.25" customHeight="1" x14ac:dyDescent="0.2">
      <c r="A705" s="176">
        <v>65381</v>
      </c>
      <c r="B705" s="177">
        <f t="shared" si="71"/>
        <v>0</v>
      </c>
      <c r="C705" s="158"/>
      <c r="D705" s="60">
        <f t="shared" si="72"/>
        <v>0</v>
      </c>
      <c r="E705" s="178">
        <f t="shared" si="70"/>
        <v>0</v>
      </c>
      <c r="F705" s="60">
        <f t="shared" si="73"/>
        <v>0</v>
      </c>
      <c r="G705" s="60">
        <f>IF(AND(C705&lt;&gt;"",SUM(G$27:G704)&lt;E$19),$E$19/$E$23,0)</f>
        <v>0</v>
      </c>
      <c r="H705" s="60">
        <f t="shared" si="74"/>
        <v>0</v>
      </c>
      <c r="I705" s="60">
        <f t="shared" si="76"/>
        <v>0</v>
      </c>
      <c r="J705" s="92" t="str">
        <f t="shared" si="75"/>
        <v>2078–2079</v>
      </c>
      <c r="L705" s="103"/>
      <c r="N705" s="101"/>
      <c r="Q705" s="61"/>
    </row>
    <row r="706" spans="1:17" ht="20.25" customHeight="1" x14ac:dyDescent="0.2">
      <c r="A706" s="176">
        <v>65412</v>
      </c>
      <c r="B706" s="177">
        <f t="shared" si="71"/>
        <v>0</v>
      </c>
      <c r="C706" s="158"/>
      <c r="D706" s="60">
        <f t="shared" si="72"/>
        <v>0</v>
      </c>
      <c r="E706" s="178">
        <f t="shared" si="70"/>
        <v>0</v>
      </c>
      <c r="F706" s="60">
        <f t="shared" si="73"/>
        <v>0</v>
      </c>
      <c r="G706" s="60">
        <f>IF(AND(C706&lt;&gt;"",SUM(G$27:G705)&lt;E$19),$E$19/$E$23,0)</f>
        <v>0</v>
      </c>
      <c r="H706" s="60">
        <f t="shared" si="74"/>
        <v>0</v>
      </c>
      <c r="I706" s="60">
        <f t="shared" si="76"/>
        <v>0</v>
      </c>
      <c r="J706" s="92" t="str">
        <f t="shared" si="75"/>
        <v>2078–2079</v>
      </c>
      <c r="L706" s="103"/>
      <c r="N706" s="101"/>
      <c r="Q706" s="61"/>
    </row>
    <row r="707" spans="1:17" ht="20.25" customHeight="1" x14ac:dyDescent="0.2">
      <c r="A707" s="176">
        <v>65440</v>
      </c>
      <c r="B707" s="177">
        <f t="shared" si="71"/>
        <v>0</v>
      </c>
      <c r="C707" s="158"/>
      <c r="D707" s="60">
        <f t="shared" si="72"/>
        <v>0</v>
      </c>
      <c r="E707" s="178">
        <f t="shared" si="70"/>
        <v>0</v>
      </c>
      <c r="F707" s="60">
        <f t="shared" si="73"/>
        <v>0</v>
      </c>
      <c r="G707" s="60">
        <f>IF(AND(C707&lt;&gt;"",SUM(G$27:G706)&lt;E$19),$E$19/$E$23,0)</f>
        <v>0</v>
      </c>
      <c r="H707" s="60">
        <f t="shared" si="74"/>
        <v>0</v>
      </c>
      <c r="I707" s="60">
        <f t="shared" si="76"/>
        <v>0</v>
      </c>
      <c r="J707" s="92" t="str">
        <f t="shared" si="75"/>
        <v>2078–2079</v>
      </c>
      <c r="L707" s="103"/>
      <c r="N707" s="101"/>
      <c r="Q707" s="61"/>
    </row>
    <row r="708" spans="1:17" ht="20.25" customHeight="1" x14ac:dyDescent="0.2">
      <c r="A708" s="176">
        <v>65471</v>
      </c>
      <c r="B708" s="177">
        <f t="shared" si="71"/>
        <v>0</v>
      </c>
      <c r="C708" s="158"/>
      <c r="D708" s="60">
        <f t="shared" si="72"/>
        <v>0</v>
      </c>
      <c r="E708" s="178">
        <f t="shared" si="70"/>
        <v>0</v>
      </c>
      <c r="F708" s="60">
        <f t="shared" si="73"/>
        <v>0</v>
      </c>
      <c r="G708" s="60">
        <f>IF(AND(C708&lt;&gt;"",SUM(G$27:G707)&lt;E$19),$E$19/$E$23,0)</f>
        <v>0</v>
      </c>
      <c r="H708" s="60">
        <f t="shared" si="74"/>
        <v>0</v>
      </c>
      <c r="I708" s="60">
        <f t="shared" si="76"/>
        <v>0</v>
      </c>
      <c r="J708" s="92" t="str">
        <f t="shared" si="75"/>
        <v>2078–2079</v>
      </c>
      <c r="L708" s="103"/>
      <c r="N708" s="101"/>
      <c r="Q708" s="61"/>
    </row>
    <row r="709" spans="1:17" ht="20.25" customHeight="1" x14ac:dyDescent="0.2">
      <c r="A709" s="176">
        <v>65501</v>
      </c>
      <c r="B709" s="177">
        <f t="shared" si="71"/>
        <v>0</v>
      </c>
      <c r="C709" s="158"/>
      <c r="D709" s="60">
        <f t="shared" si="72"/>
        <v>0</v>
      </c>
      <c r="E709" s="178">
        <f t="shared" si="70"/>
        <v>0</v>
      </c>
      <c r="F709" s="60">
        <f t="shared" si="73"/>
        <v>0</v>
      </c>
      <c r="G709" s="60">
        <f>IF(AND(C709&lt;&gt;"",SUM(G$27:G708)&lt;E$19),$E$19/$E$23,0)</f>
        <v>0</v>
      </c>
      <c r="H709" s="60">
        <f t="shared" si="74"/>
        <v>0</v>
      </c>
      <c r="I709" s="60">
        <f t="shared" si="76"/>
        <v>0</v>
      </c>
      <c r="J709" s="92" t="str">
        <f t="shared" si="75"/>
        <v>2078–2079</v>
      </c>
      <c r="L709" s="103"/>
      <c r="N709" s="101"/>
      <c r="Q709" s="61"/>
    </row>
    <row r="710" spans="1:17" ht="20.25" customHeight="1" x14ac:dyDescent="0.2">
      <c r="A710" s="176">
        <v>65532</v>
      </c>
      <c r="B710" s="177">
        <f t="shared" si="71"/>
        <v>0</v>
      </c>
      <c r="C710" s="158"/>
      <c r="D710" s="60">
        <f t="shared" si="72"/>
        <v>0</v>
      </c>
      <c r="E710" s="178">
        <f t="shared" si="70"/>
        <v>0</v>
      </c>
      <c r="F710" s="60">
        <f t="shared" si="73"/>
        <v>0</v>
      </c>
      <c r="G710" s="60">
        <f>IF(AND(C710&lt;&gt;"",SUM(G$27:G709)&lt;E$19),$E$19/$E$23,0)</f>
        <v>0</v>
      </c>
      <c r="H710" s="60">
        <f t="shared" si="74"/>
        <v>0</v>
      </c>
      <c r="I710" s="60">
        <f t="shared" si="76"/>
        <v>0</v>
      </c>
      <c r="J710" s="92" t="str">
        <f t="shared" si="75"/>
        <v>2078–2079</v>
      </c>
      <c r="L710" s="103"/>
      <c r="N710" s="101"/>
      <c r="Q710" s="61"/>
    </row>
    <row r="711" spans="1:17" ht="20.25" customHeight="1" x14ac:dyDescent="0.2">
      <c r="A711" s="176">
        <v>65562</v>
      </c>
      <c r="B711" s="177">
        <f t="shared" si="71"/>
        <v>0</v>
      </c>
      <c r="C711" s="158"/>
      <c r="D711" s="60">
        <f t="shared" si="72"/>
        <v>0</v>
      </c>
      <c r="E711" s="178">
        <f t="shared" si="70"/>
        <v>0</v>
      </c>
      <c r="F711" s="60">
        <f t="shared" si="73"/>
        <v>0</v>
      </c>
      <c r="G711" s="60">
        <f>IF(AND(C711&lt;&gt;"",SUM(G$27:G710)&lt;E$19),$E$19/$E$23,0)</f>
        <v>0</v>
      </c>
      <c r="H711" s="60">
        <f t="shared" si="74"/>
        <v>0</v>
      </c>
      <c r="I711" s="60">
        <f t="shared" si="76"/>
        <v>0</v>
      </c>
      <c r="J711" s="92" t="str">
        <f t="shared" si="75"/>
        <v>2079–2080</v>
      </c>
      <c r="L711" s="103"/>
      <c r="N711" s="101"/>
      <c r="Q711" s="61"/>
    </row>
    <row r="712" spans="1:17" ht="20.25" customHeight="1" x14ac:dyDescent="0.2">
      <c r="A712" s="176">
        <v>65593</v>
      </c>
      <c r="B712" s="177">
        <f t="shared" si="71"/>
        <v>0</v>
      </c>
      <c r="C712" s="158"/>
      <c r="D712" s="60">
        <f t="shared" si="72"/>
        <v>0</v>
      </c>
      <c r="E712" s="178">
        <f t="shared" si="70"/>
        <v>0</v>
      </c>
      <c r="F712" s="60">
        <f t="shared" si="73"/>
        <v>0</v>
      </c>
      <c r="G712" s="60">
        <f>IF(AND(C712&lt;&gt;"",SUM(G$27:G711)&lt;E$19),$E$19/$E$23,0)</f>
        <v>0</v>
      </c>
      <c r="H712" s="60">
        <f t="shared" si="74"/>
        <v>0</v>
      </c>
      <c r="I712" s="60">
        <f t="shared" si="76"/>
        <v>0</v>
      </c>
      <c r="J712" s="92" t="str">
        <f t="shared" si="75"/>
        <v>2079–2080</v>
      </c>
      <c r="L712" s="103"/>
      <c r="N712" s="101"/>
      <c r="Q712" s="61"/>
    </row>
    <row r="713" spans="1:17" ht="20.25" customHeight="1" x14ac:dyDescent="0.2">
      <c r="A713" s="176">
        <v>65624</v>
      </c>
      <c r="B713" s="177">
        <f t="shared" si="71"/>
        <v>0</v>
      </c>
      <c r="C713" s="158"/>
      <c r="D713" s="60">
        <f t="shared" si="72"/>
        <v>0</v>
      </c>
      <c r="E713" s="178">
        <f t="shared" si="70"/>
        <v>0</v>
      </c>
      <c r="F713" s="60">
        <f t="shared" si="73"/>
        <v>0</v>
      </c>
      <c r="G713" s="60">
        <f>IF(AND(C713&lt;&gt;"",SUM(G$27:G712)&lt;E$19),$E$19/$E$23,0)</f>
        <v>0</v>
      </c>
      <c r="H713" s="60">
        <f t="shared" si="74"/>
        <v>0</v>
      </c>
      <c r="I713" s="60">
        <f t="shared" si="76"/>
        <v>0</v>
      </c>
      <c r="J713" s="92" t="str">
        <f t="shared" si="75"/>
        <v>2079–2080</v>
      </c>
      <c r="L713" s="103"/>
      <c r="N713" s="101"/>
      <c r="Q713" s="61"/>
    </row>
    <row r="714" spans="1:17" ht="20.25" customHeight="1" x14ac:dyDescent="0.2">
      <c r="A714" s="176">
        <v>65654</v>
      </c>
      <c r="B714" s="177">
        <f t="shared" si="71"/>
        <v>0</v>
      </c>
      <c r="C714" s="158"/>
      <c r="D714" s="60">
        <f t="shared" si="72"/>
        <v>0</v>
      </c>
      <c r="E714" s="178">
        <f t="shared" si="70"/>
        <v>0</v>
      </c>
      <c r="F714" s="60">
        <f t="shared" si="73"/>
        <v>0</v>
      </c>
      <c r="G714" s="60">
        <f>IF(AND(C714&lt;&gt;"",SUM(G$27:G713)&lt;E$19),$E$19/$E$23,0)</f>
        <v>0</v>
      </c>
      <c r="H714" s="60">
        <f t="shared" si="74"/>
        <v>0</v>
      </c>
      <c r="I714" s="60">
        <f t="shared" si="76"/>
        <v>0</v>
      </c>
      <c r="J714" s="92" t="str">
        <f t="shared" si="75"/>
        <v>2079–2080</v>
      </c>
      <c r="L714" s="103"/>
      <c r="N714" s="101"/>
      <c r="Q714" s="61"/>
    </row>
    <row r="715" spans="1:17" ht="20.25" customHeight="1" x14ac:dyDescent="0.2">
      <c r="A715" s="176">
        <v>65685</v>
      </c>
      <c r="B715" s="177">
        <f t="shared" si="71"/>
        <v>0</v>
      </c>
      <c r="C715" s="158"/>
      <c r="D715" s="60">
        <f t="shared" si="72"/>
        <v>0</v>
      </c>
      <c r="E715" s="178">
        <f t="shared" si="70"/>
        <v>0</v>
      </c>
      <c r="F715" s="60">
        <f t="shared" si="73"/>
        <v>0</v>
      </c>
      <c r="G715" s="60">
        <f>IF(AND(C715&lt;&gt;"",SUM(G$27:G714)&lt;E$19),$E$19/$E$23,0)</f>
        <v>0</v>
      </c>
      <c r="H715" s="60">
        <f t="shared" si="74"/>
        <v>0</v>
      </c>
      <c r="I715" s="60">
        <f t="shared" si="76"/>
        <v>0</v>
      </c>
      <c r="J715" s="92" t="str">
        <f t="shared" si="75"/>
        <v>2079–2080</v>
      </c>
      <c r="L715" s="103"/>
      <c r="N715" s="101"/>
      <c r="Q715" s="61"/>
    </row>
    <row r="716" spans="1:17" ht="20.25" customHeight="1" x14ac:dyDescent="0.2">
      <c r="A716" s="176">
        <v>65715</v>
      </c>
      <c r="B716" s="177">
        <f t="shared" si="71"/>
        <v>0</v>
      </c>
      <c r="C716" s="158"/>
      <c r="D716" s="60">
        <f t="shared" si="72"/>
        <v>0</v>
      </c>
      <c r="E716" s="178">
        <f t="shared" si="70"/>
        <v>0</v>
      </c>
      <c r="F716" s="60">
        <f t="shared" si="73"/>
        <v>0</v>
      </c>
      <c r="G716" s="60">
        <f>IF(AND(C716&lt;&gt;"",SUM(G$27:G715)&lt;E$19),$E$19/$E$23,0)</f>
        <v>0</v>
      </c>
      <c r="H716" s="60">
        <f t="shared" si="74"/>
        <v>0</v>
      </c>
      <c r="I716" s="60">
        <f t="shared" si="76"/>
        <v>0</v>
      </c>
      <c r="J716" s="92" t="str">
        <f t="shared" si="75"/>
        <v>2079–2080</v>
      </c>
      <c r="L716" s="103"/>
      <c r="N716" s="101"/>
      <c r="Q716" s="61"/>
    </row>
    <row r="717" spans="1:17" ht="20.25" customHeight="1" x14ac:dyDescent="0.2">
      <c r="A717" s="176">
        <v>65746</v>
      </c>
      <c r="B717" s="177">
        <f t="shared" si="71"/>
        <v>0</v>
      </c>
      <c r="C717" s="158"/>
      <c r="D717" s="60">
        <f t="shared" si="72"/>
        <v>0</v>
      </c>
      <c r="E717" s="178">
        <f t="shared" si="70"/>
        <v>0</v>
      </c>
      <c r="F717" s="60">
        <f t="shared" si="73"/>
        <v>0</v>
      </c>
      <c r="G717" s="60">
        <f>IF(AND(C717&lt;&gt;"",SUM(G$27:G716)&lt;E$19),$E$19/$E$23,0)</f>
        <v>0</v>
      </c>
      <c r="H717" s="60">
        <f t="shared" si="74"/>
        <v>0</v>
      </c>
      <c r="I717" s="60">
        <f t="shared" si="76"/>
        <v>0</v>
      </c>
      <c r="J717" s="92" t="str">
        <f t="shared" si="75"/>
        <v>2079–2080</v>
      </c>
      <c r="L717" s="103"/>
      <c r="N717" s="101"/>
      <c r="Q717" s="61"/>
    </row>
    <row r="718" spans="1:17" ht="20.25" customHeight="1" x14ac:dyDescent="0.2">
      <c r="A718" s="176">
        <v>65777</v>
      </c>
      <c r="B718" s="177">
        <f t="shared" si="71"/>
        <v>0</v>
      </c>
      <c r="C718" s="158"/>
      <c r="D718" s="60">
        <f t="shared" si="72"/>
        <v>0</v>
      </c>
      <c r="E718" s="178">
        <f t="shared" si="70"/>
        <v>0</v>
      </c>
      <c r="F718" s="60">
        <f t="shared" si="73"/>
        <v>0</v>
      </c>
      <c r="G718" s="60">
        <f>IF(AND(C718&lt;&gt;"",SUM(G$27:G717)&lt;E$19),$E$19/$E$23,0)</f>
        <v>0</v>
      </c>
      <c r="H718" s="60">
        <f t="shared" si="74"/>
        <v>0</v>
      </c>
      <c r="I718" s="60">
        <f t="shared" si="76"/>
        <v>0</v>
      </c>
      <c r="J718" s="92" t="str">
        <f t="shared" si="75"/>
        <v>2079–2080</v>
      </c>
      <c r="L718" s="103"/>
      <c r="N718" s="101"/>
      <c r="Q718" s="61"/>
    </row>
    <row r="719" spans="1:17" ht="20.25" customHeight="1" x14ac:dyDescent="0.2">
      <c r="A719" s="176">
        <v>65806</v>
      </c>
      <c r="B719" s="177">
        <f t="shared" si="71"/>
        <v>0</v>
      </c>
      <c r="C719" s="158"/>
      <c r="D719" s="60">
        <f t="shared" si="72"/>
        <v>0</v>
      </c>
      <c r="E719" s="178">
        <f t="shared" si="70"/>
        <v>0</v>
      </c>
      <c r="F719" s="60">
        <f t="shared" si="73"/>
        <v>0</v>
      </c>
      <c r="G719" s="60">
        <f>IF(AND(C719&lt;&gt;"",SUM(G$27:G718)&lt;E$19),$E$19/$E$23,0)</f>
        <v>0</v>
      </c>
      <c r="H719" s="60">
        <f t="shared" si="74"/>
        <v>0</v>
      </c>
      <c r="I719" s="60">
        <f t="shared" si="76"/>
        <v>0</v>
      </c>
      <c r="J719" s="92" t="str">
        <f t="shared" si="75"/>
        <v>2079–2080</v>
      </c>
      <c r="L719" s="103"/>
      <c r="N719" s="101"/>
      <c r="Q719" s="61"/>
    </row>
    <row r="720" spans="1:17" ht="20.25" customHeight="1" x14ac:dyDescent="0.2">
      <c r="A720" s="176">
        <v>65837</v>
      </c>
      <c r="B720" s="177">
        <f t="shared" si="71"/>
        <v>0</v>
      </c>
      <c r="C720" s="158"/>
      <c r="D720" s="60">
        <f t="shared" si="72"/>
        <v>0</v>
      </c>
      <c r="E720" s="178">
        <f t="shared" si="70"/>
        <v>0</v>
      </c>
      <c r="F720" s="60">
        <f t="shared" si="73"/>
        <v>0</v>
      </c>
      <c r="G720" s="60">
        <f>IF(AND(C720&lt;&gt;"",SUM(G$27:G719)&lt;E$19),$E$19/$E$23,0)</f>
        <v>0</v>
      </c>
      <c r="H720" s="60">
        <f t="shared" si="74"/>
        <v>0</v>
      </c>
      <c r="I720" s="60">
        <f t="shared" si="76"/>
        <v>0</v>
      </c>
      <c r="J720" s="92" t="str">
        <f t="shared" si="75"/>
        <v>2079–2080</v>
      </c>
      <c r="L720" s="103"/>
      <c r="N720" s="101"/>
      <c r="Q720" s="61"/>
    </row>
    <row r="721" spans="1:17" ht="20.25" customHeight="1" x14ac:dyDescent="0.2">
      <c r="A721" s="176">
        <v>65867</v>
      </c>
      <c r="B721" s="177">
        <f t="shared" si="71"/>
        <v>0</v>
      </c>
      <c r="C721" s="158"/>
      <c r="D721" s="60">
        <f t="shared" si="72"/>
        <v>0</v>
      </c>
      <c r="E721" s="178">
        <f t="shared" si="70"/>
        <v>0</v>
      </c>
      <c r="F721" s="60">
        <f t="shared" si="73"/>
        <v>0</v>
      </c>
      <c r="G721" s="60">
        <f>IF(AND(C721&lt;&gt;"",SUM(G$27:G720)&lt;E$19),$E$19/$E$23,0)</f>
        <v>0</v>
      </c>
      <c r="H721" s="60">
        <f t="shared" si="74"/>
        <v>0</v>
      </c>
      <c r="I721" s="60">
        <f t="shared" si="76"/>
        <v>0</v>
      </c>
      <c r="J721" s="92" t="str">
        <f t="shared" si="75"/>
        <v>2079–2080</v>
      </c>
      <c r="L721" s="103"/>
      <c r="N721" s="101"/>
      <c r="Q721" s="61"/>
    </row>
    <row r="722" spans="1:17" ht="20.25" customHeight="1" x14ac:dyDescent="0.2">
      <c r="A722" s="176">
        <v>65898</v>
      </c>
      <c r="B722" s="177">
        <f t="shared" si="71"/>
        <v>0</v>
      </c>
      <c r="C722" s="158"/>
      <c r="D722" s="60">
        <f t="shared" si="72"/>
        <v>0</v>
      </c>
      <c r="E722" s="178">
        <f t="shared" si="70"/>
        <v>0</v>
      </c>
      <c r="F722" s="60">
        <f t="shared" si="73"/>
        <v>0</v>
      </c>
      <c r="G722" s="60">
        <f>IF(AND(C722&lt;&gt;"",SUM(G$27:G721)&lt;E$19),$E$19/$E$23,0)</f>
        <v>0</v>
      </c>
      <c r="H722" s="60">
        <f t="shared" si="74"/>
        <v>0</v>
      </c>
      <c r="I722" s="60">
        <f t="shared" si="76"/>
        <v>0</v>
      </c>
      <c r="J722" s="92" t="str">
        <f t="shared" si="75"/>
        <v>2079–2080</v>
      </c>
      <c r="L722" s="103"/>
      <c r="N722" s="101"/>
      <c r="Q722" s="61"/>
    </row>
    <row r="723" spans="1:17" ht="20.25" customHeight="1" x14ac:dyDescent="0.2">
      <c r="A723" s="176">
        <v>65928</v>
      </c>
      <c r="B723" s="177">
        <f t="shared" si="71"/>
        <v>0</v>
      </c>
      <c r="C723" s="158"/>
      <c r="D723" s="60">
        <f t="shared" si="72"/>
        <v>0</v>
      </c>
      <c r="E723" s="178">
        <f t="shared" si="70"/>
        <v>0</v>
      </c>
      <c r="F723" s="60">
        <f t="shared" si="73"/>
        <v>0</v>
      </c>
      <c r="G723" s="60">
        <f>IF(AND(C723&lt;&gt;"",SUM(G$27:G722)&lt;E$19),$E$19/$E$23,0)</f>
        <v>0</v>
      </c>
      <c r="H723" s="60">
        <f t="shared" si="74"/>
        <v>0</v>
      </c>
      <c r="I723" s="60">
        <f t="shared" si="76"/>
        <v>0</v>
      </c>
      <c r="J723" s="92" t="str">
        <f t="shared" si="75"/>
        <v>2080–2081</v>
      </c>
      <c r="L723" s="103"/>
      <c r="N723" s="101"/>
      <c r="Q723" s="61"/>
    </row>
    <row r="724" spans="1:17" ht="20.25" customHeight="1" x14ac:dyDescent="0.2">
      <c r="A724" s="176">
        <v>65959</v>
      </c>
      <c r="B724" s="177">
        <f t="shared" si="71"/>
        <v>0</v>
      </c>
      <c r="C724" s="158"/>
      <c r="D724" s="60">
        <f t="shared" si="72"/>
        <v>0</v>
      </c>
      <c r="E724" s="178">
        <f t="shared" si="70"/>
        <v>0</v>
      </c>
      <c r="F724" s="60">
        <f t="shared" si="73"/>
        <v>0</v>
      </c>
      <c r="G724" s="60">
        <f>IF(AND(C724&lt;&gt;"",SUM(G$27:G723)&lt;E$19),$E$19/$E$23,0)</f>
        <v>0</v>
      </c>
      <c r="H724" s="60">
        <f t="shared" si="74"/>
        <v>0</v>
      </c>
      <c r="I724" s="60">
        <f t="shared" si="76"/>
        <v>0</v>
      </c>
      <c r="J724" s="92" t="str">
        <f t="shared" si="75"/>
        <v>2080–2081</v>
      </c>
      <c r="L724" s="103"/>
      <c r="N724" s="101"/>
      <c r="Q724" s="61"/>
    </row>
    <row r="725" spans="1:17" ht="20.25" customHeight="1" x14ac:dyDescent="0.2">
      <c r="A725" s="176">
        <v>65990</v>
      </c>
      <c r="B725" s="177">
        <f t="shared" si="71"/>
        <v>0</v>
      </c>
      <c r="C725" s="158"/>
      <c r="D725" s="60">
        <f t="shared" si="72"/>
        <v>0</v>
      </c>
      <c r="E725" s="178">
        <f t="shared" si="70"/>
        <v>0</v>
      </c>
      <c r="F725" s="60">
        <f t="shared" si="73"/>
        <v>0</v>
      </c>
      <c r="G725" s="60">
        <f>IF(AND(C725&lt;&gt;"",SUM(G$27:G724)&lt;E$19),$E$19/$E$23,0)</f>
        <v>0</v>
      </c>
      <c r="H725" s="60">
        <f t="shared" si="74"/>
        <v>0</v>
      </c>
      <c r="I725" s="60">
        <f t="shared" si="76"/>
        <v>0</v>
      </c>
      <c r="J725" s="92" t="str">
        <f t="shared" si="75"/>
        <v>2080–2081</v>
      </c>
      <c r="L725" s="103"/>
      <c r="N725" s="101"/>
      <c r="Q725" s="61"/>
    </row>
    <row r="726" spans="1:17" ht="20.25" customHeight="1" x14ac:dyDescent="0.2">
      <c r="A726" s="176">
        <v>66020</v>
      </c>
      <c r="B726" s="177">
        <f t="shared" si="71"/>
        <v>0</v>
      </c>
      <c r="C726" s="158"/>
      <c r="D726" s="60">
        <f t="shared" si="72"/>
        <v>0</v>
      </c>
      <c r="E726" s="178">
        <f t="shared" si="70"/>
        <v>0</v>
      </c>
      <c r="F726" s="60">
        <f t="shared" si="73"/>
        <v>0</v>
      </c>
      <c r="G726" s="60">
        <f>IF(AND(C726&lt;&gt;"",SUM(G$27:G725)&lt;E$19),$E$19/$E$23,0)</f>
        <v>0</v>
      </c>
      <c r="H726" s="60">
        <f t="shared" si="74"/>
        <v>0</v>
      </c>
      <c r="I726" s="60">
        <f t="shared" si="76"/>
        <v>0</v>
      </c>
      <c r="J726" s="92" t="str">
        <f t="shared" si="75"/>
        <v>2080–2081</v>
      </c>
      <c r="L726" s="103"/>
      <c r="N726" s="101"/>
      <c r="Q726" s="61"/>
    </row>
    <row r="727" spans="1:17" ht="20.25" customHeight="1" x14ac:dyDescent="0.2">
      <c r="A727" s="176">
        <v>66051</v>
      </c>
      <c r="B727" s="177">
        <f t="shared" si="71"/>
        <v>0</v>
      </c>
      <c r="C727" s="158"/>
      <c r="D727" s="60">
        <f t="shared" si="72"/>
        <v>0</v>
      </c>
      <c r="E727" s="178">
        <f t="shared" si="70"/>
        <v>0</v>
      </c>
      <c r="F727" s="60">
        <f t="shared" si="73"/>
        <v>0</v>
      </c>
      <c r="G727" s="60">
        <f>IF(AND(C727&lt;&gt;"",SUM(G$27:G726)&lt;E$19),$E$19/$E$23,0)</f>
        <v>0</v>
      </c>
      <c r="H727" s="60">
        <f t="shared" si="74"/>
        <v>0</v>
      </c>
      <c r="I727" s="60">
        <f t="shared" si="76"/>
        <v>0</v>
      </c>
      <c r="J727" s="92" t="str">
        <f t="shared" si="75"/>
        <v>2080–2081</v>
      </c>
      <c r="L727" s="103"/>
      <c r="N727" s="101"/>
      <c r="Q727" s="61"/>
    </row>
    <row r="728" spans="1:17" ht="20.25" customHeight="1" x14ac:dyDescent="0.2">
      <c r="A728" s="176">
        <v>66081</v>
      </c>
      <c r="B728" s="177">
        <f t="shared" si="71"/>
        <v>0</v>
      </c>
      <c r="C728" s="158"/>
      <c r="D728" s="60">
        <f t="shared" si="72"/>
        <v>0</v>
      </c>
      <c r="E728" s="178">
        <f t="shared" si="70"/>
        <v>0</v>
      </c>
      <c r="F728" s="60">
        <f t="shared" si="73"/>
        <v>0</v>
      </c>
      <c r="G728" s="60">
        <f>IF(AND(C728&lt;&gt;"",SUM(G$27:G727)&lt;E$19),$E$19/$E$23,0)</f>
        <v>0</v>
      </c>
      <c r="H728" s="60">
        <f t="shared" si="74"/>
        <v>0</v>
      </c>
      <c r="I728" s="60">
        <f t="shared" si="76"/>
        <v>0</v>
      </c>
      <c r="J728" s="92" t="str">
        <f t="shared" si="75"/>
        <v>2080–2081</v>
      </c>
      <c r="L728" s="103"/>
      <c r="N728" s="101"/>
      <c r="Q728" s="61"/>
    </row>
    <row r="729" spans="1:17" ht="20.25" customHeight="1" x14ac:dyDescent="0.2">
      <c r="A729" s="176">
        <v>66112</v>
      </c>
      <c r="B729" s="177">
        <f t="shared" si="71"/>
        <v>0</v>
      </c>
      <c r="C729" s="158"/>
      <c r="D729" s="60">
        <f t="shared" si="72"/>
        <v>0</v>
      </c>
      <c r="E729" s="178">
        <f t="shared" si="70"/>
        <v>0</v>
      </c>
      <c r="F729" s="60">
        <f t="shared" si="73"/>
        <v>0</v>
      </c>
      <c r="G729" s="60">
        <f>IF(AND(C729&lt;&gt;"",SUM(G$27:G728)&lt;E$19),$E$19/$E$23,0)</f>
        <v>0</v>
      </c>
      <c r="H729" s="60">
        <f t="shared" si="74"/>
        <v>0</v>
      </c>
      <c r="I729" s="60">
        <f t="shared" si="76"/>
        <v>0</v>
      </c>
      <c r="J729" s="92" t="str">
        <f t="shared" si="75"/>
        <v>2080–2081</v>
      </c>
      <c r="L729" s="103"/>
      <c r="N729" s="101"/>
      <c r="Q729" s="61"/>
    </row>
    <row r="730" spans="1:17" ht="20.25" customHeight="1" x14ac:dyDescent="0.2">
      <c r="A730" s="176">
        <v>66143</v>
      </c>
      <c r="B730" s="177">
        <f t="shared" si="71"/>
        <v>0</v>
      </c>
      <c r="C730" s="158"/>
      <c r="D730" s="60">
        <f t="shared" si="72"/>
        <v>0</v>
      </c>
      <c r="E730" s="178">
        <f t="shared" si="70"/>
        <v>0</v>
      </c>
      <c r="F730" s="60">
        <f t="shared" si="73"/>
        <v>0</v>
      </c>
      <c r="G730" s="60">
        <f>IF(AND(C730&lt;&gt;"",SUM(G$27:G729)&lt;E$19),$E$19/$E$23,0)</f>
        <v>0</v>
      </c>
      <c r="H730" s="60">
        <f t="shared" si="74"/>
        <v>0</v>
      </c>
      <c r="I730" s="60">
        <f t="shared" si="76"/>
        <v>0</v>
      </c>
      <c r="J730" s="92" t="str">
        <f t="shared" si="75"/>
        <v>2080–2081</v>
      </c>
      <c r="L730" s="103"/>
      <c r="N730" s="101"/>
      <c r="Q730" s="61"/>
    </row>
    <row r="731" spans="1:17" ht="20.25" customHeight="1" x14ac:dyDescent="0.2">
      <c r="A731" s="176">
        <v>66171</v>
      </c>
      <c r="B731" s="177">
        <f t="shared" si="71"/>
        <v>0</v>
      </c>
      <c r="C731" s="158"/>
      <c r="D731" s="60">
        <f t="shared" si="72"/>
        <v>0</v>
      </c>
      <c r="E731" s="178">
        <f t="shared" ref="E731:E794" si="77">C731-D731</f>
        <v>0</v>
      </c>
      <c r="F731" s="60">
        <f t="shared" si="73"/>
        <v>0</v>
      </c>
      <c r="G731" s="60">
        <f>IF(AND(C731&lt;&gt;"",SUM(G$27:G730)&lt;E$19),$E$19/$E$23,0)</f>
        <v>0</v>
      </c>
      <c r="H731" s="60">
        <f t="shared" si="74"/>
        <v>0</v>
      </c>
      <c r="I731" s="60">
        <f t="shared" si="76"/>
        <v>0</v>
      </c>
      <c r="J731" s="92" t="str">
        <f t="shared" si="75"/>
        <v>2080–2081</v>
      </c>
      <c r="L731" s="103"/>
      <c r="N731" s="101"/>
      <c r="Q731" s="61"/>
    </row>
    <row r="732" spans="1:17" ht="20.25" customHeight="1" x14ac:dyDescent="0.2">
      <c r="A732" s="176">
        <v>66202</v>
      </c>
      <c r="B732" s="177">
        <f t="shared" ref="B732:B795" si="78">IF(C732&gt;0,C732*-1,C732)</f>
        <v>0</v>
      </c>
      <c r="C732" s="158"/>
      <c r="D732" s="60">
        <f t="shared" ref="D732:D795" si="79">IF(C732="",0,IF($E$15="Beginning",IF(C731&lt;&gt;"",$F731*$E$6/12,0),IF(C731&lt;&gt;"",$F731*$E$6/12,$E$16*$E$6/12)))</f>
        <v>0</v>
      </c>
      <c r="E732" s="178">
        <f t="shared" si="77"/>
        <v>0</v>
      </c>
      <c r="F732" s="60">
        <f t="shared" ref="F732:F795" si="80">IF(C732="",0,IF(C731="",$E$16-E732,IF(C732&lt;&gt;"",F731-E732)))</f>
        <v>0</v>
      </c>
      <c r="G732" s="60">
        <f>IF(AND(C732&lt;&gt;"",SUM(G$27:G731)&lt;E$19),$E$19/$E$23,0)</f>
        <v>0</v>
      </c>
      <c r="H732" s="60">
        <f t="shared" ref="H732:H795" si="81">IF(C732&lt;&gt;"",G732+H731,0)</f>
        <v>0</v>
      </c>
      <c r="I732" s="60">
        <f t="shared" si="76"/>
        <v>0</v>
      </c>
      <c r="J732" s="92" t="str">
        <f t="shared" ref="J732:J795" si="82">IF(OR(MONTH(A732)=1,MONTH(A732)=2,MONTH(A732)=3,MONTH(A732)=4,MONTH(A732)=5,MONTH(A732)=6),YEAR(A732)-1&amp;"–"&amp;YEAR(A732),YEAR(A732)&amp;"–"&amp;YEAR(A732)+1)</f>
        <v>2080–2081</v>
      </c>
      <c r="L732" s="103"/>
      <c r="N732" s="101"/>
      <c r="Q732" s="61"/>
    </row>
    <row r="733" spans="1:17" ht="20.25" customHeight="1" x14ac:dyDescent="0.2">
      <c r="A733" s="176">
        <v>66232</v>
      </c>
      <c r="B733" s="177">
        <f t="shared" si="78"/>
        <v>0</v>
      </c>
      <c r="C733" s="158"/>
      <c r="D733" s="60">
        <f t="shared" si="79"/>
        <v>0</v>
      </c>
      <c r="E733" s="178">
        <f t="shared" si="77"/>
        <v>0</v>
      </c>
      <c r="F733" s="60">
        <f t="shared" si="80"/>
        <v>0</v>
      </c>
      <c r="G733" s="60">
        <f>IF(AND(C733&lt;&gt;"",SUM(G$27:G732)&lt;E$19),$E$19/$E$23,0)</f>
        <v>0</v>
      </c>
      <c r="H733" s="60">
        <f t="shared" si="81"/>
        <v>0</v>
      </c>
      <c r="I733" s="60">
        <f t="shared" ref="I733:I796" si="83">IF(C733&lt;&gt;"",$E$19-H733,0)</f>
        <v>0</v>
      </c>
      <c r="J733" s="92" t="str">
        <f t="shared" si="82"/>
        <v>2080–2081</v>
      </c>
      <c r="L733" s="103"/>
      <c r="N733" s="101"/>
      <c r="Q733" s="61"/>
    </row>
    <row r="734" spans="1:17" ht="20.25" customHeight="1" x14ac:dyDescent="0.2">
      <c r="A734" s="176">
        <v>66263</v>
      </c>
      <c r="B734" s="177">
        <f t="shared" si="78"/>
        <v>0</v>
      </c>
      <c r="C734" s="158"/>
      <c r="D734" s="60">
        <f t="shared" si="79"/>
        <v>0</v>
      </c>
      <c r="E734" s="178">
        <f t="shared" si="77"/>
        <v>0</v>
      </c>
      <c r="F734" s="60">
        <f t="shared" si="80"/>
        <v>0</v>
      </c>
      <c r="G734" s="60">
        <f>IF(AND(C734&lt;&gt;"",SUM(G$27:G733)&lt;E$19),$E$19/$E$23,0)</f>
        <v>0</v>
      </c>
      <c r="H734" s="60">
        <f t="shared" si="81"/>
        <v>0</v>
      </c>
      <c r="I734" s="60">
        <f t="shared" si="83"/>
        <v>0</v>
      </c>
      <c r="J734" s="92" t="str">
        <f t="shared" si="82"/>
        <v>2080–2081</v>
      </c>
      <c r="L734" s="103"/>
      <c r="N734" s="101"/>
      <c r="Q734" s="61"/>
    </row>
    <row r="735" spans="1:17" ht="20.25" customHeight="1" x14ac:dyDescent="0.2">
      <c r="A735" s="176">
        <v>66293</v>
      </c>
      <c r="B735" s="177">
        <f t="shared" si="78"/>
        <v>0</v>
      </c>
      <c r="C735" s="158"/>
      <c r="D735" s="60">
        <f t="shared" si="79"/>
        <v>0</v>
      </c>
      <c r="E735" s="178">
        <f t="shared" si="77"/>
        <v>0</v>
      </c>
      <c r="F735" s="60">
        <f t="shared" si="80"/>
        <v>0</v>
      </c>
      <c r="G735" s="60">
        <f>IF(AND(C735&lt;&gt;"",SUM(G$27:G734)&lt;E$19),$E$19/$E$23,0)</f>
        <v>0</v>
      </c>
      <c r="H735" s="60">
        <f t="shared" si="81"/>
        <v>0</v>
      </c>
      <c r="I735" s="60">
        <f t="shared" si="83"/>
        <v>0</v>
      </c>
      <c r="J735" s="92" t="str">
        <f t="shared" si="82"/>
        <v>2081–2082</v>
      </c>
      <c r="L735" s="103"/>
      <c r="N735" s="101"/>
      <c r="Q735" s="61"/>
    </row>
    <row r="736" spans="1:17" ht="20.25" customHeight="1" x14ac:dyDescent="0.2">
      <c r="A736" s="176">
        <v>66324</v>
      </c>
      <c r="B736" s="177">
        <f t="shared" si="78"/>
        <v>0</v>
      </c>
      <c r="C736" s="158"/>
      <c r="D736" s="60">
        <f t="shared" si="79"/>
        <v>0</v>
      </c>
      <c r="E736" s="178">
        <f t="shared" si="77"/>
        <v>0</v>
      </c>
      <c r="F736" s="60">
        <f t="shared" si="80"/>
        <v>0</v>
      </c>
      <c r="G736" s="60">
        <f>IF(AND(C736&lt;&gt;"",SUM(G$27:G735)&lt;E$19),$E$19/$E$23,0)</f>
        <v>0</v>
      </c>
      <c r="H736" s="60">
        <f t="shared" si="81"/>
        <v>0</v>
      </c>
      <c r="I736" s="60">
        <f t="shared" si="83"/>
        <v>0</v>
      </c>
      <c r="J736" s="92" t="str">
        <f t="shared" si="82"/>
        <v>2081–2082</v>
      </c>
      <c r="L736" s="103"/>
      <c r="N736" s="101"/>
      <c r="Q736" s="61"/>
    </row>
    <row r="737" spans="1:17" ht="20.25" customHeight="1" x14ac:dyDescent="0.2">
      <c r="A737" s="176">
        <v>66355</v>
      </c>
      <c r="B737" s="177">
        <f t="shared" si="78"/>
        <v>0</v>
      </c>
      <c r="C737" s="158"/>
      <c r="D737" s="60">
        <f t="shared" si="79"/>
        <v>0</v>
      </c>
      <c r="E737" s="178">
        <f t="shared" si="77"/>
        <v>0</v>
      </c>
      <c r="F737" s="60">
        <f t="shared" si="80"/>
        <v>0</v>
      </c>
      <c r="G737" s="60">
        <f>IF(AND(C737&lt;&gt;"",SUM(G$27:G736)&lt;E$19),$E$19/$E$23,0)</f>
        <v>0</v>
      </c>
      <c r="H737" s="60">
        <f t="shared" si="81"/>
        <v>0</v>
      </c>
      <c r="I737" s="60">
        <f t="shared" si="83"/>
        <v>0</v>
      </c>
      <c r="J737" s="92" t="str">
        <f t="shared" si="82"/>
        <v>2081–2082</v>
      </c>
      <c r="L737" s="103"/>
      <c r="N737" s="101"/>
      <c r="Q737" s="61"/>
    </row>
    <row r="738" spans="1:17" ht="20.25" customHeight="1" x14ac:dyDescent="0.2">
      <c r="A738" s="176">
        <v>66385</v>
      </c>
      <c r="B738" s="177">
        <f t="shared" si="78"/>
        <v>0</v>
      </c>
      <c r="C738" s="158"/>
      <c r="D738" s="60">
        <f t="shared" si="79"/>
        <v>0</v>
      </c>
      <c r="E738" s="178">
        <f t="shared" si="77"/>
        <v>0</v>
      </c>
      <c r="F738" s="60">
        <f t="shared" si="80"/>
        <v>0</v>
      </c>
      <c r="G738" s="60">
        <f>IF(AND(C738&lt;&gt;"",SUM(G$27:G737)&lt;E$19),$E$19/$E$23,0)</f>
        <v>0</v>
      </c>
      <c r="H738" s="60">
        <f t="shared" si="81"/>
        <v>0</v>
      </c>
      <c r="I738" s="60">
        <f t="shared" si="83"/>
        <v>0</v>
      </c>
      <c r="J738" s="92" t="str">
        <f t="shared" si="82"/>
        <v>2081–2082</v>
      </c>
      <c r="L738" s="103"/>
      <c r="N738" s="101"/>
      <c r="Q738" s="61"/>
    </row>
    <row r="739" spans="1:17" ht="20.25" customHeight="1" x14ac:dyDescent="0.2">
      <c r="A739" s="176">
        <v>66416</v>
      </c>
      <c r="B739" s="177">
        <f t="shared" si="78"/>
        <v>0</v>
      </c>
      <c r="C739" s="158"/>
      <c r="D739" s="60">
        <f t="shared" si="79"/>
        <v>0</v>
      </c>
      <c r="E739" s="178">
        <f t="shared" si="77"/>
        <v>0</v>
      </c>
      <c r="F739" s="60">
        <f t="shared" si="80"/>
        <v>0</v>
      </c>
      <c r="G739" s="60">
        <f>IF(AND(C739&lt;&gt;"",SUM(G$27:G738)&lt;E$19),$E$19/$E$23,0)</f>
        <v>0</v>
      </c>
      <c r="H739" s="60">
        <f t="shared" si="81"/>
        <v>0</v>
      </c>
      <c r="I739" s="60">
        <f t="shared" si="83"/>
        <v>0</v>
      </c>
      <c r="J739" s="92" t="str">
        <f t="shared" si="82"/>
        <v>2081–2082</v>
      </c>
      <c r="L739" s="103"/>
      <c r="N739" s="101"/>
      <c r="Q739" s="61"/>
    </row>
    <row r="740" spans="1:17" ht="20.25" customHeight="1" x14ac:dyDescent="0.2">
      <c r="A740" s="176">
        <v>66446</v>
      </c>
      <c r="B740" s="177">
        <f t="shared" si="78"/>
        <v>0</v>
      </c>
      <c r="C740" s="158"/>
      <c r="D740" s="60">
        <f t="shared" si="79"/>
        <v>0</v>
      </c>
      <c r="E740" s="178">
        <f t="shared" si="77"/>
        <v>0</v>
      </c>
      <c r="F740" s="60">
        <f t="shared" si="80"/>
        <v>0</v>
      </c>
      <c r="G740" s="60">
        <f>IF(AND(C740&lt;&gt;"",SUM(G$27:G739)&lt;E$19),$E$19/$E$23,0)</f>
        <v>0</v>
      </c>
      <c r="H740" s="60">
        <f t="shared" si="81"/>
        <v>0</v>
      </c>
      <c r="I740" s="60">
        <f t="shared" si="83"/>
        <v>0</v>
      </c>
      <c r="J740" s="92" t="str">
        <f t="shared" si="82"/>
        <v>2081–2082</v>
      </c>
      <c r="L740" s="103"/>
      <c r="N740" s="101"/>
      <c r="Q740" s="61"/>
    </row>
    <row r="741" spans="1:17" ht="20.25" customHeight="1" x14ac:dyDescent="0.2">
      <c r="A741" s="176">
        <v>66477</v>
      </c>
      <c r="B741" s="177">
        <f t="shared" si="78"/>
        <v>0</v>
      </c>
      <c r="C741" s="158"/>
      <c r="D741" s="60">
        <f t="shared" si="79"/>
        <v>0</v>
      </c>
      <c r="E741" s="178">
        <f t="shared" si="77"/>
        <v>0</v>
      </c>
      <c r="F741" s="60">
        <f t="shared" si="80"/>
        <v>0</v>
      </c>
      <c r="G741" s="60">
        <f>IF(AND(C741&lt;&gt;"",SUM(G$27:G740)&lt;E$19),$E$19/$E$23,0)</f>
        <v>0</v>
      </c>
      <c r="H741" s="60">
        <f t="shared" si="81"/>
        <v>0</v>
      </c>
      <c r="I741" s="60">
        <f t="shared" si="83"/>
        <v>0</v>
      </c>
      <c r="J741" s="92" t="str">
        <f t="shared" si="82"/>
        <v>2081–2082</v>
      </c>
      <c r="L741" s="103"/>
      <c r="N741" s="101"/>
      <c r="Q741" s="61"/>
    </row>
    <row r="742" spans="1:17" ht="20.25" customHeight="1" x14ac:dyDescent="0.2">
      <c r="A742" s="176">
        <v>66508</v>
      </c>
      <c r="B742" s="177">
        <f t="shared" si="78"/>
        <v>0</v>
      </c>
      <c r="C742" s="158"/>
      <c r="D742" s="60">
        <f t="shared" si="79"/>
        <v>0</v>
      </c>
      <c r="E742" s="178">
        <f t="shared" si="77"/>
        <v>0</v>
      </c>
      <c r="F742" s="60">
        <f t="shared" si="80"/>
        <v>0</v>
      </c>
      <c r="G742" s="60">
        <f>IF(AND(C742&lt;&gt;"",SUM(G$27:G741)&lt;E$19),$E$19/$E$23,0)</f>
        <v>0</v>
      </c>
      <c r="H742" s="60">
        <f t="shared" si="81"/>
        <v>0</v>
      </c>
      <c r="I742" s="60">
        <f t="shared" si="83"/>
        <v>0</v>
      </c>
      <c r="J742" s="92" t="str">
        <f t="shared" si="82"/>
        <v>2081–2082</v>
      </c>
      <c r="L742" s="103"/>
      <c r="N742" s="101"/>
      <c r="Q742" s="61"/>
    </row>
    <row r="743" spans="1:17" ht="20.25" customHeight="1" x14ac:dyDescent="0.2">
      <c r="A743" s="176">
        <v>66536</v>
      </c>
      <c r="B743" s="177">
        <f t="shared" si="78"/>
        <v>0</v>
      </c>
      <c r="C743" s="158"/>
      <c r="D743" s="60">
        <f t="shared" si="79"/>
        <v>0</v>
      </c>
      <c r="E743" s="178">
        <f t="shared" si="77"/>
        <v>0</v>
      </c>
      <c r="F743" s="60">
        <f t="shared" si="80"/>
        <v>0</v>
      </c>
      <c r="G743" s="60">
        <f>IF(AND(C743&lt;&gt;"",SUM(G$27:G742)&lt;E$19),$E$19/$E$23,0)</f>
        <v>0</v>
      </c>
      <c r="H743" s="60">
        <f t="shared" si="81"/>
        <v>0</v>
      </c>
      <c r="I743" s="60">
        <f t="shared" si="83"/>
        <v>0</v>
      </c>
      <c r="J743" s="92" t="str">
        <f t="shared" si="82"/>
        <v>2081–2082</v>
      </c>
      <c r="L743" s="103"/>
      <c r="N743" s="101"/>
      <c r="Q743" s="61"/>
    </row>
    <row r="744" spans="1:17" ht="20.25" customHeight="1" x14ac:dyDescent="0.2">
      <c r="A744" s="176">
        <v>66567</v>
      </c>
      <c r="B744" s="177">
        <f t="shared" si="78"/>
        <v>0</v>
      </c>
      <c r="C744" s="158"/>
      <c r="D744" s="60">
        <f t="shared" si="79"/>
        <v>0</v>
      </c>
      <c r="E744" s="178">
        <f t="shared" si="77"/>
        <v>0</v>
      </c>
      <c r="F744" s="60">
        <f t="shared" si="80"/>
        <v>0</v>
      </c>
      <c r="G744" s="60">
        <f>IF(AND(C744&lt;&gt;"",SUM(G$27:G743)&lt;E$19),$E$19/$E$23,0)</f>
        <v>0</v>
      </c>
      <c r="H744" s="60">
        <f t="shared" si="81"/>
        <v>0</v>
      </c>
      <c r="I744" s="60">
        <f t="shared" si="83"/>
        <v>0</v>
      </c>
      <c r="J744" s="92" t="str">
        <f t="shared" si="82"/>
        <v>2081–2082</v>
      </c>
      <c r="L744" s="103"/>
      <c r="N744" s="101"/>
      <c r="Q744" s="61"/>
    </row>
    <row r="745" spans="1:17" ht="20.25" customHeight="1" x14ac:dyDescent="0.2">
      <c r="A745" s="176">
        <v>66597</v>
      </c>
      <c r="B745" s="177">
        <f t="shared" si="78"/>
        <v>0</v>
      </c>
      <c r="C745" s="158"/>
      <c r="D745" s="60">
        <f t="shared" si="79"/>
        <v>0</v>
      </c>
      <c r="E745" s="178">
        <f t="shared" si="77"/>
        <v>0</v>
      </c>
      <c r="F745" s="60">
        <f t="shared" si="80"/>
        <v>0</v>
      </c>
      <c r="G745" s="60">
        <f>IF(AND(C745&lt;&gt;"",SUM(G$27:G744)&lt;E$19),$E$19/$E$23,0)</f>
        <v>0</v>
      </c>
      <c r="H745" s="60">
        <f t="shared" si="81"/>
        <v>0</v>
      </c>
      <c r="I745" s="60">
        <f t="shared" si="83"/>
        <v>0</v>
      </c>
      <c r="J745" s="92" t="str">
        <f t="shared" si="82"/>
        <v>2081–2082</v>
      </c>
      <c r="L745" s="103"/>
      <c r="N745" s="101"/>
      <c r="Q745" s="61"/>
    </row>
    <row r="746" spans="1:17" ht="20.25" customHeight="1" x14ac:dyDescent="0.2">
      <c r="A746" s="176">
        <v>66628</v>
      </c>
      <c r="B746" s="177">
        <f t="shared" si="78"/>
        <v>0</v>
      </c>
      <c r="C746" s="158"/>
      <c r="D746" s="60">
        <f t="shared" si="79"/>
        <v>0</v>
      </c>
      <c r="E746" s="178">
        <f t="shared" si="77"/>
        <v>0</v>
      </c>
      <c r="F746" s="60">
        <f t="shared" si="80"/>
        <v>0</v>
      </c>
      <c r="G746" s="60">
        <f>IF(AND(C746&lt;&gt;"",SUM(G$27:G745)&lt;E$19),$E$19/$E$23,0)</f>
        <v>0</v>
      </c>
      <c r="H746" s="60">
        <f t="shared" si="81"/>
        <v>0</v>
      </c>
      <c r="I746" s="60">
        <f t="shared" si="83"/>
        <v>0</v>
      </c>
      <c r="J746" s="92" t="str">
        <f t="shared" si="82"/>
        <v>2081–2082</v>
      </c>
      <c r="L746" s="103"/>
      <c r="N746" s="101"/>
      <c r="Q746" s="61"/>
    </row>
    <row r="747" spans="1:17" ht="20.25" customHeight="1" x14ac:dyDescent="0.2">
      <c r="A747" s="176">
        <v>66658</v>
      </c>
      <c r="B747" s="177">
        <f t="shared" si="78"/>
        <v>0</v>
      </c>
      <c r="C747" s="158"/>
      <c r="D747" s="60">
        <f t="shared" si="79"/>
        <v>0</v>
      </c>
      <c r="E747" s="178">
        <f t="shared" si="77"/>
        <v>0</v>
      </c>
      <c r="F747" s="60">
        <f t="shared" si="80"/>
        <v>0</v>
      </c>
      <c r="G747" s="60">
        <f>IF(AND(C747&lt;&gt;"",SUM(G$27:G746)&lt;E$19),$E$19/$E$23,0)</f>
        <v>0</v>
      </c>
      <c r="H747" s="60">
        <f t="shared" si="81"/>
        <v>0</v>
      </c>
      <c r="I747" s="60">
        <f t="shared" si="83"/>
        <v>0</v>
      </c>
      <c r="J747" s="92" t="str">
        <f t="shared" si="82"/>
        <v>2082–2083</v>
      </c>
      <c r="L747" s="103"/>
      <c r="N747" s="101"/>
      <c r="Q747" s="61"/>
    </row>
    <row r="748" spans="1:17" ht="20.25" customHeight="1" x14ac:dyDescent="0.2">
      <c r="A748" s="176">
        <v>66689</v>
      </c>
      <c r="B748" s="177">
        <f t="shared" si="78"/>
        <v>0</v>
      </c>
      <c r="C748" s="158"/>
      <c r="D748" s="60">
        <f t="shared" si="79"/>
        <v>0</v>
      </c>
      <c r="E748" s="178">
        <f t="shared" si="77"/>
        <v>0</v>
      </c>
      <c r="F748" s="60">
        <f t="shared" si="80"/>
        <v>0</v>
      </c>
      <c r="G748" s="60">
        <f>IF(AND(C748&lt;&gt;"",SUM(G$27:G747)&lt;E$19),$E$19/$E$23,0)</f>
        <v>0</v>
      </c>
      <c r="H748" s="60">
        <f t="shared" si="81"/>
        <v>0</v>
      </c>
      <c r="I748" s="60">
        <f t="shared" si="83"/>
        <v>0</v>
      </c>
      <c r="J748" s="92" t="str">
        <f t="shared" si="82"/>
        <v>2082–2083</v>
      </c>
      <c r="L748" s="103"/>
      <c r="N748" s="101"/>
      <c r="Q748" s="61"/>
    </row>
    <row r="749" spans="1:17" ht="20.25" customHeight="1" x14ac:dyDescent="0.2">
      <c r="A749" s="176">
        <v>66720</v>
      </c>
      <c r="B749" s="177">
        <f t="shared" si="78"/>
        <v>0</v>
      </c>
      <c r="C749" s="158"/>
      <c r="D749" s="60">
        <f t="shared" si="79"/>
        <v>0</v>
      </c>
      <c r="E749" s="178">
        <f t="shared" si="77"/>
        <v>0</v>
      </c>
      <c r="F749" s="60">
        <f t="shared" si="80"/>
        <v>0</v>
      </c>
      <c r="G749" s="60">
        <f>IF(AND(C749&lt;&gt;"",SUM(G$27:G748)&lt;E$19),$E$19/$E$23,0)</f>
        <v>0</v>
      </c>
      <c r="H749" s="60">
        <f t="shared" si="81"/>
        <v>0</v>
      </c>
      <c r="I749" s="60">
        <f t="shared" si="83"/>
        <v>0</v>
      </c>
      <c r="J749" s="92" t="str">
        <f t="shared" si="82"/>
        <v>2082–2083</v>
      </c>
      <c r="L749" s="103"/>
      <c r="N749" s="101"/>
      <c r="Q749" s="61"/>
    </row>
    <row r="750" spans="1:17" ht="20.25" customHeight="1" x14ac:dyDescent="0.2">
      <c r="A750" s="176">
        <v>66750</v>
      </c>
      <c r="B750" s="177">
        <f t="shared" si="78"/>
        <v>0</v>
      </c>
      <c r="C750" s="158"/>
      <c r="D750" s="60">
        <f t="shared" si="79"/>
        <v>0</v>
      </c>
      <c r="E750" s="178">
        <f t="shared" si="77"/>
        <v>0</v>
      </c>
      <c r="F750" s="60">
        <f t="shared" si="80"/>
        <v>0</v>
      </c>
      <c r="G750" s="60">
        <f>IF(AND(C750&lt;&gt;"",SUM(G$27:G749)&lt;E$19),$E$19/$E$23,0)</f>
        <v>0</v>
      </c>
      <c r="H750" s="60">
        <f t="shared" si="81"/>
        <v>0</v>
      </c>
      <c r="I750" s="60">
        <f t="shared" si="83"/>
        <v>0</v>
      </c>
      <c r="J750" s="92" t="str">
        <f t="shared" si="82"/>
        <v>2082–2083</v>
      </c>
      <c r="L750" s="103"/>
      <c r="N750" s="101"/>
      <c r="Q750" s="61"/>
    </row>
    <row r="751" spans="1:17" ht="20.25" customHeight="1" x14ac:dyDescent="0.2">
      <c r="A751" s="176">
        <v>66781</v>
      </c>
      <c r="B751" s="177">
        <f t="shared" si="78"/>
        <v>0</v>
      </c>
      <c r="C751" s="158"/>
      <c r="D751" s="60">
        <f t="shared" si="79"/>
        <v>0</v>
      </c>
      <c r="E751" s="178">
        <f t="shared" si="77"/>
        <v>0</v>
      </c>
      <c r="F751" s="60">
        <f t="shared" si="80"/>
        <v>0</v>
      </c>
      <c r="G751" s="60">
        <f>IF(AND(C751&lt;&gt;"",SUM(G$27:G750)&lt;E$19),$E$19/$E$23,0)</f>
        <v>0</v>
      </c>
      <c r="H751" s="60">
        <f t="shared" si="81"/>
        <v>0</v>
      </c>
      <c r="I751" s="60">
        <f t="shared" si="83"/>
        <v>0</v>
      </c>
      <c r="J751" s="92" t="str">
        <f t="shared" si="82"/>
        <v>2082–2083</v>
      </c>
      <c r="L751" s="103"/>
      <c r="N751" s="101"/>
      <c r="Q751" s="61"/>
    </row>
    <row r="752" spans="1:17" ht="20.25" customHeight="1" x14ac:dyDescent="0.2">
      <c r="A752" s="176">
        <v>66811</v>
      </c>
      <c r="B752" s="177">
        <f t="shared" si="78"/>
        <v>0</v>
      </c>
      <c r="C752" s="158"/>
      <c r="D752" s="60">
        <f t="shared" si="79"/>
        <v>0</v>
      </c>
      <c r="E752" s="178">
        <f t="shared" si="77"/>
        <v>0</v>
      </c>
      <c r="F752" s="60">
        <f t="shared" si="80"/>
        <v>0</v>
      </c>
      <c r="G752" s="60">
        <f>IF(AND(C752&lt;&gt;"",SUM(G$27:G751)&lt;E$19),$E$19/$E$23,0)</f>
        <v>0</v>
      </c>
      <c r="H752" s="60">
        <f t="shared" si="81"/>
        <v>0</v>
      </c>
      <c r="I752" s="60">
        <f t="shared" si="83"/>
        <v>0</v>
      </c>
      <c r="J752" s="92" t="str">
        <f t="shared" si="82"/>
        <v>2082–2083</v>
      </c>
      <c r="L752" s="103"/>
      <c r="N752" s="101"/>
      <c r="Q752" s="61"/>
    </row>
    <row r="753" spans="1:17" ht="20.25" customHeight="1" x14ac:dyDescent="0.2">
      <c r="A753" s="176">
        <v>66842</v>
      </c>
      <c r="B753" s="177">
        <f t="shared" si="78"/>
        <v>0</v>
      </c>
      <c r="C753" s="158"/>
      <c r="D753" s="60">
        <f t="shared" si="79"/>
        <v>0</v>
      </c>
      <c r="E753" s="178">
        <f t="shared" si="77"/>
        <v>0</v>
      </c>
      <c r="F753" s="60">
        <f t="shared" si="80"/>
        <v>0</v>
      </c>
      <c r="G753" s="60">
        <f>IF(AND(C753&lt;&gt;"",SUM(G$27:G752)&lt;E$19),$E$19/$E$23,0)</f>
        <v>0</v>
      </c>
      <c r="H753" s="60">
        <f t="shared" si="81"/>
        <v>0</v>
      </c>
      <c r="I753" s="60">
        <f t="shared" si="83"/>
        <v>0</v>
      </c>
      <c r="J753" s="92" t="str">
        <f t="shared" si="82"/>
        <v>2082–2083</v>
      </c>
      <c r="L753" s="103"/>
      <c r="N753" s="101"/>
      <c r="Q753" s="61"/>
    </row>
    <row r="754" spans="1:17" ht="20.25" customHeight="1" x14ac:dyDescent="0.2">
      <c r="A754" s="176">
        <v>66873</v>
      </c>
      <c r="B754" s="177">
        <f t="shared" si="78"/>
        <v>0</v>
      </c>
      <c r="C754" s="158"/>
      <c r="D754" s="60">
        <f t="shared" si="79"/>
        <v>0</v>
      </c>
      <c r="E754" s="178">
        <f t="shared" si="77"/>
        <v>0</v>
      </c>
      <c r="F754" s="60">
        <f t="shared" si="80"/>
        <v>0</v>
      </c>
      <c r="G754" s="60">
        <f>IF(AND(C754&lt;&gt;"",SUM(G$27:G753)&lt;E$19),$E$19/$E$23,0)</f>
        <v>0</v>
      </c>
      <c r="H754" s="60">
        <f t="shared" si="81"/>
        <v>0</v>
      </c>
      <c r="I754" s="60">
        <f t="shared" si="83"/>
        <v>0</v>
      </c>
      <c r="J754" s="92" t="str">
        <f t="shared" si="82"/>
        <v>2082–2083</v>
      </c>
      <c r="L754" s="103"/>
      <c r="N754" s="101"/>
      <c r="Q754" s="61"/>
    </row>
    <row r="755" spans="1:17" ht="20.25" customHeight="1" x14ac:dyDescent="0.2">
      <c r="A755" s="176">
        <v>66901</v>
      </c>
      <c r="B755" s="177">
        <f t="shared" si="78"/>
        <v>0</v>
      </c>
      <c r="C755" s="158"/>
      <c r="D755" s="60">
        <f t="shared" si="79"/>
        <v>0</v>
      </c>
      <c r="E755" s="178">
        <f t="shared" si="77"/>
        <v>0</v>
      </c>
      <c r="F755" s="60">
        <f t="shared" si="80"/>
        <v>0</v>
      </c>
      <c r="G755" s="60">
        <f>IF(AND(C755&lt;&gt;"",SUM(G$27:G754)&lt;E$19),$E$19/$E$23,0)</f>
        <v>0</v>
      </c>
      <c r="H755" s="60">
        <f t="shared" si="81"/>
        <v>0</v>
      </c>
      <c r="I755" s="60">
        <f t="shared" si="83"/>
        <v>0</v>
      </c>
      <c r="J755" s="92" t="str">
        <f t="shared" si="82"/>
        <v>2082–2083</v>
      </c>
      <c r="L755" s="103"/>
      <c r="N755" s="101"/>
      <c r="Q755" s="61"/>
    </row>
    <row r="756" spans="1:17" ht="20.25" customHeight="1" x14ac:dyDescent="0.2">
      <c r="A756" s="176">
        <v>66932</v>
      </c>
      <c r="B756" s="177">
        <f t="shared" si="78"/>
        <v>0</v>
      </c>
      <c r="C756" s="158"/>
      <c r="D756" s="60">
        <f t="shared" si="79"/>
        <v>0</v>
      </c>
      <c r="E756" s="178">
        <f t="shared" si="77"/>
        <v>0</v>
      </c>
      <c r="F756" s="60">
        <f t="shared" si="80"/>
        <v>0</v>
      </c>
      <c r="G756" s="60">
        <f>IF(AND(C756&lt;&gt;"",SUM(G$27:G755)&lt;E$19),$E$19/$E$23,0)</f>
        <v>0</v>
      </c>
      <c r="H756" s="60">
        <f t="shared" si="81"/>
        <v>0</v>
      </c>
      <c r="I756" s="60">
        <f t="shared" si="83"/>
        <v>0</v>
      </c>
      <c r="J756" s="92" t="str">
        <f t="shared" si="82"/>
        <v>2082–2083</v>
      </c>
      <c r="L756" s="103"/>
      <c r="N756" s="101"/>
      <c r="Q756" s="61"/>
    </row>
    <row r="757" spans="1:17" ht="20.25" customHeight="1" x14ac:dyDescent="0.2">
      <c r="A757" s="176">
        <v>66962</v>
      </c>
      <c r="B757" s="177">
        <f t="shared" si="78"/>
        <v>0</v>
      </c>
      <c r="C757" s="158"/>
      <c r="D757" s="60">
        <f t="shared" si="79"/>
        <v>0</v>
      </c>
      <c r="E757" s="178">
        <f t="shared" si="77"/>
        <v>0</v>
      </c>
      <c r="F757" s="60">
        <f t="shared" si="80"/>
        <v>0</v>
      </c>
      <c r="G757" s="60">
        <f>IF(AND(C757&lt;&gt;"",SUM(G$27:G756)&lt;E$19),$E$19/$E$23,0)</f>
        <v>0</v>
      </c>
      <c r="H757" s="60">
        <f t="shared" si="81"/>
        <v>0</v>
      </c>
      <c r="I757" s="60">
        <f t="shared" si="83"/>
        <v>0</v>
      </c>
      <c r="J757" s="92" t="str">
        <f t="shared" si="82"/>
        <v>2082–2083</v>
      </c>
      <c r="L757" s="103"/>
      <c r="N757" s="101"/>
      <c r="Q757" s="61"/>
    </row>
    <row r="758" spans="1:17" ht="20.25" customHeight="1" x14ac:dyDescent="0.2">
      <c r="A758" s="176">
        <v>66993</v>
      </c>
      <c r="B758" s="177">
        <f t="shared" si="78"/>
        <v>0</v>
      </c>
      <c r="C758" s="158"/>
      <c r="D758" s="60">
        <f t="shared" si="79"/>
        <v>0</v>
      </c>
      <c r="E758" s="178">
        <f t="shared" si="77"/>
        <v>0</v>
      </c>
      <c r="F758" s="60">
        <f t="shared" si="80"/>
        <v>0</v>
      </c>
      <c r="G758" s="60">
        <f>IF(AND(C758&lt;&gt;"",SUM(G$27:G757)&lt;E$19),$E$19/$E$23,0)</f>
        <v>0</v>
      </c>
      <c r="H758" s="60">
        <f t="shared" si="81"/>
        <v>0</v>
      </c>
      <c r="I758" s="60">
        <f t="shared" si="83"/>
        <v>0</v>
      </c>
      <c r="J758" s="92" t="str">
        <f t="shared" si="82"/>
        <v>2082–2083</v>
      </c>
      <c r="L758" s="103"/>
      <c r="N758" s="101"/>
      <c r="Q758" s="61"/>
    </row>
    <row r="759" spans="1:17" ht="20.25" customHeight="1" x14ac:dyDescent="0.2">
      <c r="A759" s="176">
        <v>67023</v>
      </c>
      <c r="B759" s="177">
        <f t="shared" si="78"/>
        <v>0</v>
      </c>
      <c r="C759" s="158"/>
      <c r="D759" s="60">
        <f t="shared" si="79"/>
        <v>0</v>
      </c>
      <c r="E759" s="178">
        <f t="shared" si="77"/>
        <v>0</v>
      </c>
      <c r="F759" s="60">
        <f t="shared" si="80"/>
        <v>0</v>
      </c>
      <c r="G759" s="60">
        <f>IF(AND(C759&lt;&gt;"",SUM(G$27:G758)&lt;E$19),$E$19/$E$23,0)</f>
        <v>0</v>
      </c>
      <c r="H759" s="60">
        <f t="shared" si="81"/>
        <v>0</v>
      </c>
      <c r="I759" s="60">
        <f t="shared" si="83"/>
        <v>0</v>
      </c>
      <c r="J759" s="92" t="str">
        <f t="shared" si="82"/>
        <v>2083–2084</v>
      </c>
      <c r="L759" s="103"/>
      <c r="N759" s="101"/>
      <c r="Q759" s="61"/>
    </row>
    <row r="760" spans="1:17" ht="20.25" customHeight="1" x14ac:dyDescent="0.2">
      <c r="A760" s="176">
        <v>67054</v>
      </c>
      <c r="B760" s="177">
        <f t="shared" si="78"/>
        <v>0</v>
      </c>
      <c r="C760" s="158"/>
      <c r="D760" s="60">
        <f t="shared" si="79"/>
        <v>0</v>
      </c>
      <c r="E760" s="178">
        <f t="shared" si="77"/>
        <v>0</v>
      </c>
      <c r="F760" s="60">
        <f t="shared" si="80"/>
        <v>0</v>
      </c>
      <c r="G760" s="60">
        <f>IF(AND(C760&lt;&gt;"",SUM(G$27:G759)&lt;E$19),$E$19/$E$23,0)</f>
        <v>0</v>
      </c>
      <c r="H760" s="60">
        <f t="shared" si="81"/>
        <v>0</v>
      </c>
      <c r="I760" s="60">
        <f t="shared" si="83"/>
        <v>0</v>
      </c>
      <c r="J760" s="92" t="str">
        <f t="shared" si="82"/>
        <v>2083–2084</v>
      </c>
      <c r="L760" s="103"/>
      <c r="N760" s="101"/>
      <c r="Q760" s="61"/>
    </row>
    <row r="761" spans="1:17" ht="20.25" customHeight="1" x14ac:dyDescent="0.2">
      <c r="A761" s="176">
        <v>67085</v>
      </c>
      <c r="B761" s="177">
        <f t="shared" si="78"/>
        <v>0</v>
      </c>
      <c r="C761" s="158"/>
      <c r="D761" s="60">
        <f t="shared" si="79"/>
        <v>0</v>
      </c>
      <c r="E761" s="178">
        <f t="shared" si="77"/>
        <v>0</v>
      </c>
      <c r="F761" s="60">
        <f t="shared" si="80"/>
        <v>0</v>
      </c>
      <c r="G761" s="60">
        <f>IF(AND(C761&lt;&gt;"",SUM(G$27:G760)&lt;E$19),$E$19/$E$23,0)</f>
        <v>0</v>
      </c>
      <c r="H761" s="60">
        <f t="shared" si="81"/>
        <v>0</v>
      </c>
      <c r="I761" s="60">
        <f t="shared" si="83"/>
        <v>0</v>
      </c>
      <c r="J761" s="92" t="str">
        <f t="shared" si="82"/>
        <v>2083–2084</v>
      </c>
      <c r="L761" s="103"/>
      <c r="N761" s="101"/>
      <c r="Q761" s="61"/>
    </row>
    <row r="762" spans="1:17" ht="20.25" customHeight="1" x14ac:dyDescent="0.2">
      <c r="A762" s="176">
        <v>67115</v>
      </c>
      <c r="B762" s="177">
        <f t="shared" si="78"/>
        <v>0</v>
      </c>
      <c r="C762" s="158"/>
      <c r="D762" s="60">
        <f t="shared" si="79"/>
        <v>0</v>
      </c>
      <c r="E762" s="178">
        <f t="shared" si="77"/>
        <v>0</v>
      </c>
      <c r="F762" s="60">
        <f t="shared" si="80"/>
        <v>0</v>
      </c>
      <c r="G762" s="60">
        <f>IF(AND(C762&lt;&gt;"",SUM(G$27:G761)&lt;E$19),$E$19/$E$23,0)</f>
        <v>0</v>
      </c>
      <c r="H762" s="60">
        <f t="shared" si="81"/>
        <v>0</v>
      </c>
      <c r="I762" s="60">
        <f t="shared" si="83"/>
        <v>0</v>
      </c>
      <c r="J762" s="92" t="str">
        <f t="shared" si="82"/>
        <v>2083–2084</v>
      </c>
      <c r="L762" s="103"/>
      <c r="N762" s="101"/>
      <c r="Q762" s="61"/>
    </row>
    <row r="763" spans="1:17" ht="20.25" customHeight="1" x14ac:dyDescent="0.2">
      <c r="A763" s="176">
        <v>67146</v>
      </c>
      <c r="B763" s="177">
        <f t="shared" si="78"/>
        <v>0</v>
      </c>
      <c r="C763" s="158"/>
      <c r="D763" s="60">
        <f t="shared" si="79"/>
        <v>0</v>
      </c>
      <c r="E763" s="178">
        <f t="shared" si="77"/>
        <v>0</v>
      </c>
      <c r="F763" s="60">
        <f t="shared" si="80"/>
        <v>0</v>
      </c>
      <c r="G763" s="60">
        <f>IF(AND(C763&lt;&gt;"",SUM(G$27:G762)&lt;E$19),$E$19/$E$23,0)</f>
        <v>0</v>
      </c>
      <c r="H763" s="60">
        <f t="shared" si="81"/>
        <v>0</v>
      </c>
      <c r="I763" s="60">
        <f t="shared" si="83"/>
        <v>0</v>
      </c>
      <c r="J763" s="92" t="str">
        <f t="shared" si="82"/>
        <v>2083–2084</v>
      </c>
      <c r="L763" s="103"/>
      <c r="N763" s="101"/>
      <c r="Q763" s="61"/>
    </row>
    <row r="764" spans="1:17" ht="20.25" customHeight="1" x14ac:dyDescent="0.2">
      <c r="A764" s="176">
        <v>67176</v>
      </c>
      <c r="B764" s="177">
        <f t="shared" si="78"/>
        <v>0</v>
      </c>
      <c r="C764" s="158"/>
      <c r="D764" s="60">
        <f t="shared" si="79"/>
        <v>0</v>
      </c>
      <c r="E764" s="178">
        <f t="shared" si="77"/>
        <v>0</v>
      </c>
      <c r="F764" s="60">
        <f t="shared" si="80"/>
        <v>0</v>
      </c>
      <c r="G764" s="60">
        <f>IF(AND(C764&lt;&gt;"",SUM(G$27:G763)&lt;E$19),$E$19/$E$23,0)</f>
        <v>0</v>
      </c>
      <c r="H764" s="60">
        <f t="shared" si="81"/>
        <v>0</v>
      </c>
      <c r="I764" s="60">
        <f t="shared" si="83"/>
        <v>0</v>
      </c>
      <c r="J764" s="92" t="str">
        <f t="shared" si="82"/>
        <v>2083–2084</v>
      </c>
      <c r="L764" s="103"/>
      <c r="N764" s="101"/>
      <c r="Q764" s="61"/>
    </row>
    <row r="765" spans="1:17" ht="20.25" customHeight="1" x14ac:dyDescent="0.2">
      <c r="A765" s="176">
        <v>67207</v>
      </c>
      <c r="B765" s="177">
        <f t="shared" si="78"/>
        <v>0</v>
      </c>
      <c r="C765" s="158"/>
      <c r="D765" s="60">
        <f t="shared" si="79"/>
        <v>0</v>
      </c>
      <c r="E765" s="178">
        <f t="shared" si="77"/>
        <v>0</v>
      </c>
      <c r="F765" s="60">
        <f t="shared" si="80"/>
        <v>0</v>
      </c>
      <c r="G765" s="60">
        <f>IF(AND(C765&lt;&gt;"",SUM(G$27:G764)&lt;E$19),$E$19/$E$23,0)</f>
        <v>0</v>
      </c>
      <c r="H765" s="60">
        <f t="shared" si="81"/>
        <v>0</v>
      </c>
      <c r="I765" s="60">
        <f t="shared" si="83"/>
        <v>0</v>
      </c>
      <c r="J765" s="92" t="str">
        <f t="shared" si="82"/>
        <v>2083–2084</v>
      </c>
      <c r="L765" s="103"/>
      <c r="N765" s="101"/>
      <c r="Q765" s="61"/>
    </row>
    <row r="766" spans="1:17" ht="20.25" customHeight="1" x14ac:dyDescent="0.2">
      <c r="A766" s="176">
        <v>67238</v>
      </c>
      <c r="B766" s="177">
        <f t="shared" si="78"/>
        <v>0</v>
      </c>
      <c r="C766" s="158"/>
      <c r="D766" s="60">
        <f t="shared" si="79"/>
        <v>0</v>
      </c>
      <c r="E766" s="178">
        <f t="shared" si="77"/>
        <v>0</v>
      </c>
      <c r="F766" s="60">
        <f t="shared" si="80"/>
        <v>0</v>
      </c>
      <c r="G766" s="60">
        <f>IF(AND(C766&lt;&gt;"",SUM(G$27:G765)&lt;E$19),$E$19/$E$23,0)</f>
        <v>0</v>
      </c>
      <c r="H766" s="60">
        <f t="shared" si="81"/>
        <v>0</v>
      </c>
      <c r="I766" s="60">
        <f t="shared" si="83"/>
        <v>0</v>
      </c>
      <c r="J766" s="92" t="str">
        <f t="shared" si="82"/>
        <v>2083–2084</v>
      </c>
      <c r="L766" s="103"/>
      <c r="N766" s="101"/>
      <c r="Q766" s="61"/>
    </row>
    <row r="767" spans="1:17" ht="20.25" customHeight="1" x14ac:dyDescent="0.2">
      <c r="A767" s="176">
        <v>67267</v>
      </c>
      <c r="B767" s="177">
        <f t="shared" si="78"/>
        <v>0</v>
      </c>
      <c r="C767" s="158"/>
      <c r="D767" s="60">
        <f t="shared" si="79"/>
        <v>0</v>
      </c>
      <c r="E767" s="178">
        <f t="shared" si="77"/>
        <v>0</v>
      </c>
      <c r="F767" s="60">
        <f t="shared" si="80"/>
        <v>0</v>
      </c>
      <c r="G767" s="60">
        <f>IF(AND(C767&lt;&gt;"",SUM(G$27:G766)&lt;E$19),$E$19/$E$23,0)</f>
        <v>0</v>
      </c>
      <c r="H767" s="60">
        <f t="shared" si="81"/>
        <v>0</v>
      </c>
      <c r="I767" s="60">
        <f t="shared" si="83"/>
        <v>0</v>
      </c>
      <c r="J767" s="92" t="str">
        <f t="shared" si="82"/>
        <v>2083–2084</v>
      </c>
      <c r="L767" s="103"/>
      <c r="N767" s="101"/>
      <c r="Q767" s="61"/>
    </row>
    <row r="768" spans="1:17" ht="20.25" customHeight="1" x14ac:dyDescent="0.2">
      <c r="A768" s="176">
        <v>67298</v>
      </c>
      <c r="B768" s="177">
        <f t="shared" si="78"/>
        <v>0</v>
      </c>
      <c r="C768" s="158"/>
      <c r="D768" s="60">
        <f t="shared" si="79"/>
        <v>0</v>
      </c>
      <c r="E768" s="178">
        <f t="shared" si="77"/>
        <v>0</v>
      </c>
      <c r="F768" s="60">
        <f t="shared" si="80"/>
        <v>0</v>
      </c>
      <c r="G768" s="60">
        <f>IF(AND(C768&lt;&gt;"",SUM(G$27:G767)&lt;E$19),$E$19/$E$23,0)</f>
        <v>0</v>
      </c>
      <c r="H768" s="60">
        <f t="shared" si="81"/>
        <v>0</v>
      </c>
      <c r="I768" s="60">
        <f t="shared" si="83"/>
        <v>0</v>
      </c>
      <c r="J768" s="92" t="str">
        <f t="shared" si="82"/>
        <v>2083–2084</v>
      </c>
      <c r="L768" s="103"/>
      <c r="N768" s="101"/>
      <c r="Q768" s="61"/>
    </row>
    <row r="769" spans="1:17" ht="20.25" customHeight="1" x14ac:dyDescent="0.2">
      <c r="A769" s="176">
        <v>67328</v>
      </c>
      <c r="B769" s="177">
        <f t="shared" si="78"/>
        <v>0</v>
      </c>
      <c r="C769" s="158"/>
      <c r="D769" s="60">
        <f t="shared" si="79"/>
        <v>0</v>
      </c>
      <c r="E769" s="178">
        <f t="shared" si="77"/>
        <v>0</v>
      </c>
      <c r="F769" s="60">
        <f t="shared" si="80"/>
        <v>0</v>
      </c>
      <c r="G769" s="60">
        <f>IF(AND(C769&lt;&gt;"",SUM(G$27:G768)&lt;E$19),$E$19/$E$23,0)</f>
        <v>0</v>
      </c>
      <c r="H769" s="60">
        <f t="shared" si="81"/>
        <v>0</v>
      </c>
      <c r="I769" s="60">
        <f t="shared" si="83"/>
        <v>0</v>
      </c>
      <c r="J769" s="92" t="str">
        <f t="shared" si="82"/>
        <v>2083–2084</v>
      </c>
      <c r="L769" s="103"/>
      <c r="N769" s="101"/>
      <c r="Q769" s="61"/>
    </row>
    <row r="770" spans="1:17" ht="20.25" customHeight="1" x14ac:dyDescent="0.2">
      <c r="A770" s="176">
        <v>67359</v>
      </c>
      <c r="B770" s="177">
        <f t="shared" si="78"/>
        <v>0</v>
      </c>
      <c r="C770" s="158"/>
      <c r="D770" s="60">
        <f t="shared" si="79"/>
        <v>0</v>
      </c>
      <c r="E770" s="178">
        <f t="shared" si="77"/>
        <v>0</v>
      </c>
      <c r="F770" s="60">
        <f t="shared" si="80"/>
        <v>0</v>
      </c>
      <c r="G770" s="60">
        <f>IF(AND(C770&lt;&gt;"",SUM(G$27:G769)&lt;E$19),$E$19/$E$23,0)</f>
        <v>0</v>
      </c>
      <c r="H770" s="60">
        <f t="shared" si="81"/>
        <v>0</v>
      </c>
      <c r="I770" s="60">
        <f t="shared" si="83"/>
        <v>0</v>
      </c>
      <c r="J770" s="92" t="str">
        <f t="shared" si="82"/>
        <v>2083–2084</v>
      </c>
      <c r="L770" s="103"/>
      <c r="N770" s="101"/>
      <c r="Q770" s="61"/>
    </row>
    <row r="771" spans="1:17" ht="20.25" customHeight="1" x14ac:dyDescent="0.2">
      <c r="A771" s="176">
        <v>67389</v>
      </c>
      <c r="B771" s="177">
        <f t="shared" si="78"/>
        <v>0</v>
      </c>
      <c r="C771" s="158"/>
      <c r="D771" s="60">
        <f t="shared" si="79"/>
        <v>0</v>
      </c>
      <c r="E771" s="178">
        <f t="shared" si="77"/>
        <v>0</v>
      </c>
      <c r="F771" s="60">
        <f t="shared" si="80"/>
        <v>0</v>
      </c>
      <c r="G771" s="60">
        <f>IF(AND(C771&lt;&gt;"",SUM(G$27:G770)&lt;E$19),$E$19/$E$23,0)</f>
        <v>0</v>
      </c>
      <c r="H771" s="60">
        <f t="shared" si="81"/>
        <v>0</v>
      </c>
      <c r="I771" s="60">
        <f t="shared" si="83"/>
        <v>0</v>
      </c>
      <c r="J771" s="92" t="str">
        <f t="shared" si="82"/>
        <v>2084–2085</v>
      </c>
      <c r="L771" s="103"/>
      <c r="N771" s="101"/>
      <c r="Q771" s="61"/>
    </row>
    <row r="772" spans="1:17" ht="20.25" customHeight="1" x14ac:dyDescent="0.2">
      <c r="A772" s="176">
        <v>67420</v>
      </c>
      <c r="B772" s="177">
        <f t="shared" si="78"/>
        <v>0</v>
      </c>
      <c r="C772" s="158"/>
      <c r="D772" s="60">
        <f t="shared" si="79"/>
        <v>0</v>
      </c>
      <c r="E772" s="178">
        <f t="shared" si="77"/>
        <v>0</v>
      </c>
      <c r="F772" s="60">
        <f t="shared" si="80"/>
        <v>0</v>
      </c>
      <c r="G772" s="60">
        <f>IF(AND(C772&lt;&gt;"",SUM(G$27:G771)&lt;E$19),$E$19/$E$23,0)</f>
        <v>0</v>
      </c>
      <c r="H772" s="60">
        <f t="shared" si="81"/>
        <v>0</v>
      </c>
      <c r="I772" s="60">
        <f t="shared" si="83"/>
        <v>0</v>
      </c>
      <c r="J772" s="92" t="str">
        <f t="shared" si="82"/>
        <v>2084–2085</v>
      </c>
      <c r="L772" s="103"/>
      <c r="N772" s="101"/>
      <c r="Q772" s="61"/>
    </row>
    <row r="773" spans="1:17" ht="20.25" customHeight="1" x14ac:dyDescent="0.2">
      <c r="A773" s="176">
        <v>67451</v>
      </c>
      <c r="B773" s="177">
        <f t="shared" si="78"/>
        <v>0</v>
      </c>
      <c r="C773" s="158"/>
      <c r="D773" s="60">
        <f t="shared" si="79"/>
        <v>0</v>
      </c>
      <c r="E773" s="178">
        <f t="shared" si="77"/>
        <v>0</v>
      </c>
      <c r="F773" s="60">
        <f t="shared" si="80"/>
        <v>0</v>
      </c>
      <c r="G773" s="60">
        <f>IF(AND(C773&lt;&gt;"",SUM(G$27:G772)&lt;E$19),$E$19/$E$23,0)</f>
        <v>0</v>
      </c>
      <c r="H773" s="60">
        <f t="shared" si="81"/>
        <v>0</v>
      </c>
      <c r="I773" s="60">
        <f t="shared" si="83"/>
        <v>0</v>
      </c>
      <c r="J773" s="92" t="str">
        <f t="shared" si="82"/>
        <v>2084–2085</v>
      </c>
      <c r="L773" s="103"/>
      <c r="N773" s="101"/>
      <c r="Q773" s="61"/>
    </row>
    <row r="774" spans="1:17" ht="20.25" customHeight="1" x14ac:dyDescent="0.2">
      <c r="A774" s="176">
        <v>67481</v>
      </c>
      <c r="B774" s="177">
        <f t="shared" si="78"/>
        <v>0</v>
      </c>
      <c r="C774" s="158"/>
      <c r="D774" s="60">
        <f t="shared" si="79"/>
        <v>0</v>
      </c>
      <c r="E774" s="178">
        <f t="shared" si="77"/>
        <v>0</v>
      </c>
      <c r="F774" s="60">
        <f t="shared" si="80"/>
        <v>0</v>
      </c>
      <c r="G774" s="60">
        <f>IF(AND(C774&lt;&gt;"",SUM(G$27:G773)&lt;E$19),$E$19/$E$23,0)</f>
        <v>0</v>
      </c>
      <c r="H774" s="60">
        <f t="shared" si="81"/>
        <v>0</v>
      </c>
      <c r="I774" s="60">
        <f t="shared" si="83"/>
        <v>0</v>
      </c>
      <c r="J774" s="92" t="str">
        <f t="shared" si="82"/>
        <v>2084–2085</v>
      </c>
      <c r="L774" s="103"/>
      <c r="N774" s="101"/>
      <c r="Q774" s="61"/>
    </row>
    <row r="775" spans="1:17" ht="20.25" customHeight="1" x14ac:dyDescent="0.2">
      <c r="A775" s="176">
        <v>67512</v>
      </c>
      <c r="B775" s="177">
        <f t="shared" si="78"/>
        <v>0</v>
      </c>
      <c r="C775" s="158"/>
      <c r="D775" s="60">
        <f t="shared" si="79"/>
        <v>0</v>
      </c>
      <c r="E775" s="178">
        <f t="shared" si="77"/>
        <v>0</v>
      </c>
      <c r="F775" s="60">
        <f t="shared" si="80"/>
        <v>0</v>
      </c>
      <c r="G775" s="60">
        <f>IF(AND(C775&lt;&gt;"",SUM(G$27:G774)&lt;E$19),$E$19/$E$23,0)</f>
        <v>0</v>
      </c>
      <c r="H775" s="60">
        <f t="shared" si="81"/>
        <v>0</v>
      </c>
      <c r="I775" s="60">
        <f t="shared" si="83"/>
        <v>0</v>
      </c>
      <c r="J775" s="92" t="str">
        <f t="shared" si="82"/>
        <v>2084–2085</v>
      </c>
      <c r="L775" s="103"/>
      <c r="N775" s="101"/>
      <c r="Q775" s="61"/>
    </row>
    <row r="776" spans="1:17" ht="20.25" customHeight="1" x14ac:dyDescent="0.2">
      <c r="A776" s="176">
        <v>67542</v>
      </c>
      <c r="B776" s="177">
        <f t="shared" si="78"/>
        <v>0</v>
      </c>
      <c r="C776" s="158"/>
      <c r="D776" s="60">
        <f t="shared" si="79"/>
        <v>0</v>
      </c>
      <c r="E776" s="178">
        <f t="shared" si="77"/>
        <v>0</v>
      </c>
      <c r="F776" s="60">
        <f t="shared" si="80"/>
        <v>0</v>
      </c>
      <c r="G776" s="60">
        <f>IF(AND(C776&lt;&gt;"",SUM(G$27:G775)&lt;E$19),$E$19/$E$23,0)</f>
        <v>0</v>
      </c>
      <c r="H776" s="60">
        <f t="shared" si="81"/>
        <v>0</v>
      </c>
      <c r="I776" s="60">
        <f t="shared" si="83"/>
        <v>0</v>
      </c>
      <c r="J776" s="92" t="str">
        <f t="shared" si="82"/>
        <v>2084–2085</v>
      </c>
      <c r="L776" s="103"/>
      <c r="N776" s="101"/>
      <c r="Q776" s="61"/>
    </row>
    <row r="777" spans="1:17" ht="20.25" customHeight="1" x14ac:dyDescent="0.2">
      <c r="A777" s="176">
        <v>67573</v>
      </c>
      <c r="B777" s="177">
        <f t="shared" si="78"/>
        <v>0</v>
      </c>
      <c r="C777" s="158"/>
      <c r="D777" s="60">
        <f t="shared" si="79"/>
        <v>0</v>
      </c>
      <c r="E777" s="178">
        <f t="shared" si="77"/>
        <v>0</v>
      </c>
      <c r="F777" s="60">
        <f t="shared" si="80"/>
        <v>0</v>
      </c>
      <c r="G777" s="60">
        <f>IF(AND(C777&lt;&gt;"",SUM(G$27:G776)&lt;E$19),$E$19/$E$23,0)</f>
        <v>0</v>
      </c>
      <c r="H777" s="60">
        <f t="shared" si="81"/>
        <v>0</v>
      </c>
      <c r="I777" s="60">
        <f t="shared" si="83"/>
        <v>0</v>
      </c>
      <c r="J777" s="92" t="str">
        <f t="shared" si="82"/>
        <v>2084–2085</v>
      </c>
      <c r="L777" s="103"/>
      <c r="N777" s="101"/>
      <c r="Q777" s="61"/>
    </row>
    <row r="778" spans="1:17" ht="20.25" customHeight="1" x14ac:dyDescent="0.2">
      <c r="A778" s="176">
        <v>67604</v>
      </c>
      <c r="B778" s="177">
        <f t="shared" si="78"/>
        <v>0</v>
      </c>
      <c r="C778" s="158"/>
      <c r="D778" s="60">
        <f t="shared" si="79"/>
        <v>0</v>
      </c>
      <c r="E778" s="178">
        <f t="shared" si="77"/>
        <v>0</v>
      </c>
      <c r="F778" s="60">
        <f t="shared" si="80"/>
        <v>0</v>
      </c>
      <c r="G778" s="60">
        <f>IF(AND(C778&lt;&gt;"",SUM(G$27:G777)&lt;E$19),$E$19/$E$23,0)</f>
        <v>0</v>
      </c>
      <c r="H778" s="60">
        <f t="shared" si="81"/>
        <v>0</v>
      </c>
      <c r="I778" s="60">
        <f t="shared" si="83"/>
        <v>0</v>
      </c>
      <c r="J778" s="92" t="str">
        <f t="shared" si="82"/>
        <v>2084–2085</v>
      </c>
      <c r="L778" s="103"/>
      <c r="N778" s="101"/>
      <c r="Q778" s="61"/>
    </row>
    <row r="779" spans="1:17" ht="20.25" customHeight="1" x14ac:dyDescent="0.2">
      <c r="A779" s="176">
        <v>67632</v>
      </c>
      <c r="B779" s="177">
        <f t="shared" si="78"/>
        <v>0</v>
      </c>
      <c r="C779" s="158"/>
      <c r="D779" s="60">
        <f t="shared" si="79"/>
        <v>0</v>
      </c>
      <c r="E779" s="178">
        <f t="shared" si="77"/>
        <v>0</v>
      </c>
      <c r="F779" s="60">
        <f t="shared" si="80"/>
        <v>0</v>
      </c>
      <c r="G779" s="60">
        <f>IF(AND(C779&lt;&gt;"",SUM(G$27:G778)&lt;E$19),$E$19/$E$23,0)</f>
        <v>0</v>
      </c>
      <c r="H779" s="60">
        <f t="shared" si="81"/>
        <v>0</v>
      </c>
      <c r="I779" s="60">
        <f t="shared" si="83"/>
        <v>0</v>
      </c>
      <c r="J779" s="92" t="str">
        <f t="shared" si="82"/>
        <v>2084–2085</v>
      </c>
      <c r="L779" s="103"/>
      <c r="N779" s="101"/>
      <c r="Q779" s="61"/>
    </row>
    <row r="780" spans="1:17" ht="20.25" customHeight="1" x14ac:dyDescent="0.2">
      <c r="A780" s="176">
        <v>67663</v>
      </c>
      <c r="B780" s="177">
        <f t="shared" si="78"/>
        <v>0</v>
      </c>
      <c r="C780" s="158"/>
      <c r="D780" s="60">
        <f t="shared" si="79"/>
        <v>0</v>
      </c>
      <c r="E780" s="178">
        <f t="shared" si="77"/>
        <v>0</v>
      </c>
      <c r="F780" s="60">
        <f t="shared" si="80"/>
        <v>0</v>
      </c>
      <c r="G780" s="60">
        <f>IF(AND(C780&lt;&gt;"",SUM(G$27:G779)&lt;E$19),$E$19/$E$23,0)</f>
        <v>0</v>
      </c>
      <c r="H780" s="60">
        <f t="shared" si="81"/>
        <v>0</v>
      </c>
      <c r="I780" s="60">
        <f t="shared" si="83"/>
        <v>0</v>
      </c>
      <c r="J780" s="92" t="str">
        <f t="shared" si="82"/>
        <v>2084–2085</v>
      </c>
      <c r="L780" s="103"/>
      <c r="N780" s="101"/>
      <c r="Q780" s="61"/>
    </row>
    <row r="781" spans="1:17" ht="20.25" customHeight="1" x14ac:dyDescent="0.2">
      <c r="A781" s="176">
        <v>67693</v>
      </c>
      <c r="B781" s="177">
        <f t="shared" si="78"/>
        <v>0</v>
      </c>
      <c r="C781" s="158"/>
      <c r="D781" s="60">
        <f t="shared" si="79"/>
        <v>0</v>
      </c>
      <c r="E781" s="178">
        <f t="shared" si="77"/>
        <v>0</v>
      </c>
      <c r="F781" s="60">
        <f t="shared" si="80"/>
        <v>0</v>
      </c>
      <c r="G781" s="60">
        <f>IF(AND(C781&lt;&gt;"",SUM(G$27:G780)&lt;E$19),$E$19/$E$23,0)</f>
        <v>0</v>
      </c>
      <c r="H781" s="60">
        <f t="shared" si="81"/>
        <v>0</v>
      </c>
      <c r="I781" s="60">
        <f t="shared" si="83"/>
        <v>0</v>
      </c>
      <c r="J781" s="92" t="str">
        <f t="shared" si="82"/>
        <v>2084–2085</v>
      </c>
      <c r="L781" s="103"/>
      <c r="N781" s="101"/>
      <c r="Q781" s="61"/>
    </row>
    <row r="782" spans="1:17" ht="20.25" customHeight="1" x14ac:dyDescent="0.2">
      <c r="A782" s="176">
        <v>67724</v>
      </c>
      <c r="B782" s="177">
        <f t="shared" si="78"/>
        <v>0</v>
      </c>
      <c r="C782" s="158"/>
      <c r="D782" s="60">
        <f t="shared" si="79"/>
        <v>0</v>
      </c>
      <c r="E782" s="178">
        <f t="shared" si="77"/>
        <v>0</v>
      </c>
      <c r="F782" s="60">
        <f t="shared" si="80"/>
        <v>0</v>
      </c>
      <c r="G782" s="60">
        <f>IF(AND(C782&lt;&gt;"",SUM(G$27:G781)&lt;E$19),$E$19/$E$23,0)</f>
        <v>0</v>
      </c>
      <c r="H782" s="60">
        <f t="shared" si="81"/>
        <v>0</v>
      </c>
      <c r="I782" s="60">
        <f t="shared" si="83"/>
        <v>0</v>
      </c>
      <c r="J782" s="92" t="str">
        <f t="shared" si="82"/>
        <v>2084–2085</v>
      </c>
      <c r="L782" s="103"/>
      <c r="N782" s="101"/>
      <c r="Q782" s="61"/>
    </row>
    <row r="783" spans="1:17" ht="20.25" customHeight="1" x14ac:dyDescent="0.2">
      <c r="A783" s="176">
        <v>67754</v>
      </c>
      <c r="B783" s="177">
        <f t="shared" si="78"/>
        <v>0</v>
      </c>
      <c r="C783" s="158"/>
      <c r="D783" s="60">
        <f t="shared" si="79"/>
        <v>0</v>
      </c>
      <c r="E783" s="178">
        <f t="shared" si="77"/>
        <v>0</v>
      </c>
      <c r="F783" s="60">
        <f t="shared" si="80"/>
        <v>0</v>
      </c>
      <c r="G783" s="60">
        <f>IF(AND(C783&lt;&gt;"",SUM(G$27:G782)&lt;E$19),$E$19/$E$23,0)</f>
        <v>0</v>
      </c>
      <c r="H783" s="60">
        <f t="shared" si="81"/>
        <v>0</v>
      </c>
      <c r="I783" s="60">
        <f t="shared" si="83"/>
        <v>0</v>
      </c>
      <c r="J783" s="92" t="str">
        <f t="shared" si="82"/>
        <v>2085–2086</v>
      </c>
      <c r="L783" s="103"/>
      <c r="N783" s="101"/>
      <c r="Q783" s="61"/>
    </row>
    <row r="784" spans="1:17" ht="20.25" customHeight="1" x14ac:dyDescent="0.2">
      <c r="A784" s="176">
        <v>67785</v>
      </c>
      <c r="B784" s="177">
        <f t="shared" si="78"/>
        <v>0</v>
      </c>
      <c r="C784" s="158"/>
      <c r="D784" s="60">
        <f t="shared" si="79"/>
        <v>0</v>
      </c>
      <c r="E784" s="178">
        <f t="shared" si="77"/>
        <v>0</v>
      </c>
      <c r="F784" s="60">
        <f t="shared" si="80"/>
        <v>0</v>
      </c>
      <c r="G784" s="60">
        <f>IF(AND(C784&lt;&gt;"",SUM(G$27:G783)&lt;E$19),$E$19/$E$23,0)</f>
        <v>0</v>
      </c>
      <c r="H784" s="60">
        <f t="shared" si="81"/>
        <v>0</v>
      </c>
      <c r="I784" s="60">
        <f t="shared" si="83"/>
        <v>0</v>
      </c>
      <c r="J784" s="92" t="str">
        <f t="shared" si="82"/>
        <v>2085–2086</v>
      </c>
      <c r="L784" s="103"/>
      <c r="N784" s="101"/>
      <c r="Q784" s="61"/>
    </row>
    <row r="785" spans="1:17" ht="20.25" customHeight="1" x14ac:dyDescent="0.2">
      <c r="A785" s="176">
        <v>67816</v>
      </c>
      <c r="B785" s="177">
        <f t="shared" si="78"/>
        <v>0</v>
      </c>
      <c r="C785" s="158"/>
      <c r="D785" s="60">
        <f t="shared" si="79"/>
        <v>0</v>
      </c>
      <c r="E785" s="178">
        <f t="shared" si="77"/>
        <v>0</v>
      </c>
      <c r="F785" s="60">
        <f t="shared" si="80"/>
        <v>0</v>
      </c>
      <c r="G785" s="60">
        <f>IF(AND(C785&lt;&gt;"",SUM(G$27:G784)&lt;E$19),$E$19/$E$23,0)</f>
        <v>0</v>
      </c>
      <c r="H785" s="60">
        <f t="shared" si="81"/>
        <v>0</v>
      </c>
      <c r="I785" s="60">
        <f t="shared" si="83"/>
        <v>0</v>
      </c>
      <c r="J785" s="92" t="str">
        <f t="shared" si="82"/>
        <v>2085–2086</v>
      </c>
      <c r="L785" s="103"/>
      <c r="N785" s="101"/>
      <c r="Q785" s="61"/>
    </row>
    <row r="786" spans="1:17" ht="20.25" customHeight="1" x14ac:dyDescent="0.2">
      <c r="A786" s="176">
        <v>67846</v>
      </c>
      <c r="B786" s="177">
        <f t="shared" si="78"/>
        <v>0</v>
      </c>
      <c r="C786" s="158"/>
      <c r="D786" s="60">
        <f t="shared" si="79"/>
        <v>0</v>
      </c>
      <c r="E786" s="178">
        <f t="shared" si="77"/>
        <v>0</v>
      </c>
      <c r="F786" s="60">
        <f t="shared" si="80"/>
        <v>0</v>
      </c>
      <c r="G786" s="60">
        <f>IF(AND(C786&lt;&gt;"",SUM(G$27:G785)&lt;E$19),$E$19/$E$23,0)</f>
        <v>0</v>
      </c>
      <c r="H786" s="60">
        <f t="shared" si="81"/>
        <v>0</v>
      </c>
      <c r="I786" s="60">
        <f t="shared" si="83"/>
        <v>0</v>
      </c>
      <c r="J786" s="92" t="str">
        <f t="shared" si="82"/>
        <v>2085–2086</v>
      </c>
      <c r="L786" s="103"/>
      <c r="N786" s="101"/>
      <c r="Q786" s="61"/>
    </row>
    <row r="787" spans="1:17" ht="20.25" customHeight="1" x14ac:dyDescent="0.2">
      <c r="A787" s="176">
        <v>67877</v>
      </c>
      <c r="B787" s="177">
        <f t="shared" si="78"/>
        <v>0</v>
      </c>
      <c r="C787" s="158"/>
      <c r="D787" s="60">
        <f t="shared" si="79"/>
        <v>0</v>
      </c>
      <c r="E787" s="178">
        <f t="shared" si="77"/>
        <v>0</v>
      </c>
      <c r="F787" s="60">
        <f t="shared" si="80"/>
        <v>0</v>
      </c>
      <c r="G787" s="60">
        <f>IF(AND(C787&lt;&gt;"",SUM(G$27:G786)&lt;E$19),$E$19/$E$23,0)</f>
        <v>0</v>
      </c>
      <c r="H787" s="60">
        <f t="shared" si="81"/>
        <v>0</v>
      </c>
      <c r="I787" s="60">
        <f t="shared" si="83"/>
        <v>0</v>
      </c>
      <c r="J787" s="92" t="str">
        <f t="shared" si="82"/>
        <v>2085–2086</v>
      </c>
      <c r="L787" s="103"/>
      <c r="N787" s="101"/>
      <c r="Q787" s="61"/>
    </row>
    <row r="788" spans="1:17" ht="20.25" customHeight="1" x14ac:dyDescent="0.2">
      <c r="A788" s="176">
        <v>67907</v>
      </c>
      <c r="B788" s="177">
        <f t="shared" si="78"/>
        <v>0</v>
      </c>
      <c r="C788" s="158"/>
      <c r="D788" s="60">
        <f t="shared" si="79"/>
        <v>0</v>
      </c>
      <c r="E788" s="178">
        <f t="shared" si="77"/>
        <v>0</v>
      </c>
      <c r="F788" s="60">
        <f t="shared" si="80"/>
        <v>0</v>
      </c>
      <c r="G788" s="60">
        <f>IF(AND(C788&lt;&gt;"",SUM(G$27:G787)&lt;E$19),$E$19/$E$23,0)</f>
        <v>0</v>
      </c>
      <c r="H788" s="60">
        <f t="shared" si="81"/>
        <v>0</v>
      </c>
      <c r="I788" s="60">
        <f t="shared" si="83"/>
        <v>0</v>
      </c>
      <c r="J788" s="92" t="str">
        <f t="shared" si="82"/>
        <v>2085–2086</v>
      </c>
      <c r="L788" s="103"/>
      <c r="N788" s="101"/>
      <c r="Q788" s="61"/>
    </row>
    <row r="789" spans="1:17" ht="20.25" customHeight="1" x14ac:dyDescent="0.2">
      <c r="A789" s="176">
        <v>67938</v>
      </c>
      <c r="B789" s="177">
        <f t="shared" si="78"/>
        <v>0</v>
      </c>
      <c r="C789" s="158"/>
      <c r="D789" s="60">
        <f t="shared" si="79"/>
        <v>0</v>
      </c>
      <c r="E789" s="178">
        <f t="shared" si="77"/>
        <v>0</v>
      </c>
      <c r="F789" s="60">
        <f t="shared" si="80"/>
        <v>0</v>
      </c>
      <c r="G789" s="60">
        <f>IF(AND(C789&lt;&gt;"",SUM(G$27:G788)&lt;E$19),$E$19/$E$23,0)</f>
        <v>0</v>
      </c>
      <c r="H789" s="60">
        <f t="shared" si="81"/>
        <v>0</v>
      </c>
      <c r="I789" s="60">
        <f t="shared" si="83"/>
        <v>0</v>
      </c>
      <c r="J789" s="92" t="str">
        <f t="shared" si="82"/>
        <v>2085–2086</v>
      </c>
      <c r="L789" s="103"/>
      <c r="N789" s="101"/>
      <c r="Q789" s="61"/>
    </row>
    <row r="790" spans="1:17" ht="20.25" customHeight="1" x14ac:dyDescent="0.2">
      <c r="A790" s="176">
        <v>67969</v>
      </c>
      <c r="B790" s="177">
        <f t="shared" si="78"/>
        <v>0</v>
      </c>
      <c r="C790" s="158"/>
      <c r="D790" s="60">
        <f t="shared" si="79"/>
        <v>0</v>
      </c>
      <c r="E790" s="178">
        <f t="shared" si="77"/>
        <v>0</v>
      </c>
      <c r="F790" s="60">
        <f t="shared" si="80"/>
        <v>0</v>
      </c>
      <c r="G790" s="60">
        <f>IF(AND(C790&lt;&gt;"",SUM(G$27:G789)&lt;E$19),$E$19/$E$23,0)</f>
        <v>0</v>
      </c>
      <c r="H790" s="60">
        <f t="shared" si="81"/>
        <v>0</v>
      </c>
      <c r="I790" s="60">
        <f t="shared" si="83"/>
        <v>0</v>
      </c>
      <c r="J790" s="92" t="str">
        <f t="shared" si="82"/>
        <v>2085–2086</v>
      </c>
      <c r="L790" s="103"/>
      <c r="N790" s="101"/>
      <c r="Q790" s="61"/>
    </row>
    <row r="791" spans="1:17" ht="20.25" customHeight="1" x14ac:dyDescent="0.2">
      <c r="A791" s="176">
        <v>67997</v>
      </c>
      <c r="B791" s="177">
        <f t="shared" si="78"/>
        <v>0</v>
      </c>
      <c r="C791" s="158"/>
      <c r="D791" s="60">
        <f t="shared" si="79"/>
        <v>0</v>
      </c>
      <c r="E791" s="178">
        <f t="shared" si="77"/>
        <v>0</v>
      </c>
      <c r="F791" s="60">
        <f t="shared" si="80"/>
        <v>0</v>
      </c>
      <c r="G791" s="60">
        <f>IF(AND(C791&lt;&gt;"",SUM(G$27:G790)&lt;E$19),$E$19/$E$23,0)</f>
        <v>0</v>
      </c>
      <c r="H791" s="60">
        <f t="shared" si="81"/>
        <v>0</v>
      </c>
      <c r="I791" s="60">
        <f t="shared" si="83"/>
        <v>0</v>
      </c>
      <c r="J791" s="92" t="str">
        <f t="shared" si="82"/>
        <v>2085–2086</v>
      </c>
      <c r="L791" s="103"/>
      <c r="N791" s="101"/>
      <c r="Q791" s="61"/>
    </row>
    <row r="792" spans="1:17" ht="20.25" customHeight="1" x14ac:dyDescent="0.2">
      <c r="A792" s="176">
        <v>68028</v>
      </c>
      <c r="B792" s="177">
        <f t="shared" si="78"/>
        <v>0</v>
      </c>
      <c r="C792" s="158"/>
      <c r="D792" s="60">
        <f t="shared" si="79"/>
        <v>0</v>
      </c>
      <c r="E792" s="178">
        <f t="shared" si="77"/>
        <v>0</v>
      </c>
      <c r="F792" s="60">
        <f t="shared" si="80"/>
        <v>0</v>
      </c>
      <c r="G792" s="60">
        <f>IF(AND(C792&lt;&gt;"",SUM(G$27:G791)&lt;E$19),$E$19/$E$23,0)</f>
        <v>0</v>
      </c>
      <c r="H792" s="60">
        <f t="shared" si="81"/>
        <v>0</v>
      </c>
      <c r="I792" s="60">
        <f t="shared" si="83"/>
        <v>0</v>
      </c>
      <c r="J792" s="92" t="str">
        <f t="shared" si="82"/>
        <v>2085–2086</v>
      </c>
      <c r="L792" s="103"/>
      <c r="N792" s="101"/>
      <c r="Q792" s="61"/>
    </row>
    <row r="793" spans="1:17" ht="20.25" customHeight="1" x14ac:dyDescent="0.2">
      <c r="A793" s="176">
        <v>68058</v>
      </c>
      <c r="B793" s="177">
        <f t="shared" si="78"/>
        <v>0</v>
      </c>
      <c r="C793" s="158"/>
      <c r="D793" s="60">
        <f t="shared" si="79"/>
        <v>0</v>
      </c>
      <c r="E793" s="178">
        <f t="shared" si="77"/>
        <v>0</v>
      </c>
      <c r="F793" s="60">
        <f t="shared" si="80"/>
        <v>0</v>
      </c>
      <c r="G793" s="60">
        <f>IF(AND(C793&lt;&gt;"",SUM(G$27:G792)&lt;E$19),$E$19/$E$23,0)</f>
        <v>0</v>
      </c>
      <c r="H793" s="60">
        <f t="shared" si="81"/>
        <v>0</v>
      </c>
      <c r="I793" s="60">
        <f t="shared" si="83"/>
        <v>0</v>
      </c>
      <c r="J793" s="92" t="str">
        <f t="shared" si="82"/>
        <v>2085–2086</v>
      </c>
      <c r="L793" s="103"/>
      <c r="N793" s="101"/>
      <c r="Q793" s="61"/>
    </row>
    <row r="794" spans="1:17" ht="20.25" customHeight="1" x14ac:dyDescent="0.2">
      <c r="A794" s="176">
        <v>68089</v>
      </c>
      <c r="B794" s="177">
        <f t="shared" si="78"/>
        <v>0</v>
      </c>
      <c r="C794" s="158"/>
      <c r="D794" s="60">
        <f t="shared" si="79"/>
        <v>0</v>
      </c>
      <c r="E794" s="178">
        <f t="shared" si="77"/>
        <v>0</v>
      </c>
      <c r="F794" s="60">
        <f t="shared" si="80"/>
        <v>0</v>
      </c>
      <c r="G794" s="60">
        <f>IF(AND(C794&lt;&gt;"",SUM(G$27:G793)&lt;E$19),$E$19/$E$23,0)</f>
        <v>0</v>
      </c>
      <c r="H794" s="60">
        <f t="shared" si="81"/>
        <v>0</v>
      </c>
      <c r="I794" s="60">
        <f t="shared" si="83"/>
        <v>0</v>
      </c>
      <c r="J794" s="92" t="str">
        <f t="shared" si="82"/>
        <v>2085–2086</v>
      </c>
      <c r="L794" s="103"/>
      <c r="N794" s="101"/>
      <c r="Q794" s="61"/>
    </row>
    <row r="795" spans="1:17" ht="20.25" customHeight="1" x14ac:dyDescent="0.2">
      <c r="A795" s="176">
        <v>68119</v>
      </c>
      <c r="B795" s="177">
        <f t="shared" si="78"/>
        <v>0</v>
      </c>
      <c r="C795" s="158"/>
      <c r="D795" s="60">
        <f t="shared" si="79"/>
        <v>0</v>
      </c>
      <c r="E795" s="178">
        <f t="shared" ref="E795:E858" si="84">C795-D795</f>
        <v>0</v>
      </c>
      <c r="F795" s="60">
        <f t="shared" si="80"/>
        <v>0</v>
      </c>
      <c r="G795" s="60">
        <f>IF(AND(C795&lt;&gt;"",SUM(G$27:G794)&lt;E$19),$E$19/$E$23,0)</f>
        <v>0</v>
      </c>
      <c r="H795" s="60">
        <f t="shared" si="81"/>
        <v>0</v>
      </c>
      <c r="I795" s="60">
        <f t="shared" si="83"/>
        <v>0</v>
      </c>
      <c r="J795" s="92" t="str">
        <f t="shared" si="82"/>
        <v>2086–2087</v>
      </c>
      <c r="L795" s="103"/>
      <c r="N795" s="101"/>
      <c r="Q795" s="61"/>
    </row>
    <row r="796" spans="1:17" ht="20.25" customHeight="1" x14ac:dyDescent="0.2">
      <c r="A796" s="176">
        <v>68150</v>
      </c>
      <c r="B796" s="177">
        <f t="shared" ref="B796:B859" si="85">IF(C796&gt;0,C796*-1,C796)</f>
        <v>0</v>
      </c>
      <c r="C796" s="158"/>
      <c r="D796" s="60">
        <f t="shared" ref="D796:D859" si="86">IF(C796="",0,IF($E$15="Beginning",IF(C795&lt;&gt;"",$F795*$E$6/12,0),IF(C795&lt;&gt;"",$F795*$E$6/12,$E$16*$E$6/12)))</f>
        <v>0</v>
      </c>
      <c r="E796" s="178">
        <f t="shared" si="84"/>
        <v>0</v>
      </c>
      <c r="F796" s="60">
        <f t="shared" ref="F796:F859" si="87">IF(C796="",0,IF(C795="",$E$16-E796,IF(C796&lt;&gt;"",F795-E796)))</f>
        <v>0</v>
      </c>
      <c r="G796" s="60">
        <f>IF(AND(C796&lt;&gt;"",SUM(G$27:G795)&lt;E$19),$E$19/$E$23,0)</f>
        <v>0</v>
      </c>
      <c r="H796" s="60">
        <f t="shared" ref="H796:H859" si="88">IF(C796&lt;&gt;"",G796+H795,0)</f>
        <v>0</v>
      </c>
      <c r="I796" s="60">
        <f t="shared" si="83"/>
        <v>0</v>
      </c>
      <c r="J796" s="92" t="str">
        <f t="shared" ref="J796:J859" si="89">IF(OR(MONTH(A796)=1,MONTH(A796)=2,MONTH(A796)=3,MONTH(A796)=4,MONTH(A796)=5,MONTH(A796)=6),YEAR(A796)-1&amp;"–"&amp;YEAR(A796),YEAR(A796)&amp;"–"&amp;YEAR(A796)+1)</f>
        <v>2086–2087</v>
      </c>
      <c r="L796" s="103"/>
      <c r="N796" s="101"/>
      <c r="Q796" s="61"/>
    </row>
    <row r="797" spans="1:17" ht="20.25" customHeight="1" x14ac:dyDescent="0.2">
      <c r="A797" s="176">
        <v>68181</v>
      </c>
      <c r="B797" s="177">
        <f t="shared" si="85"/>
        <v>0</v>
      </c>
      <c r="C797" s="158"/>
      <c r="D797" s="60">
        <f t="shared" si="86"/>
        <v>0</v>
      </c>
      <c r="E797" s="178">
        <f t="shared" si="84"/>
        <v>0</v>
      </c>
      <c r="F797" s="60">
        <f t="shared" si="87"/>
        <v>0</v>
      </c>
      <c r="G797" s="60">
        <f>IF(AND(C797&lt;&gt;"",SUM(G$27:G796)&lt;E$19),$E$19/$E$23,0)</f>
        <v>0</v>
      </c>
      <c r="H797" s="60">
        <f t="shared" si="88"/>
        <v>0</v>
      </c>
      <c r="I797" s="60">
        <f t="shared" ref="I797:I860" si="90">IF(C797&lt;&gt;"",$E$19-H797,0)</f>
        <v>0</v>
      </c>
      <c r="J797" s="92" t="str">
        <f t="shared" si="89"/>
        <v>2086–2087</v>
      </c>
      <c r="L797" s="103"/>
      <c r="N797" s="101"/>
      <c r="Q797" s="61"/>
    </row>
    <row r="798" spans="1:17" ht="20.25" customHeight="1" x14ac:dyDescent="0.2">
      <c r="A798" s="176">
        <v>68211</v>
      </c>
      <c r="B798" s="177">
        <f t="shared" si="85"/>
        <v>0</v>
      </c>
      <c r="C798" s="158"/>
      <c r="D798" s="60">
        <f t="shared" si="86"/>
        <v>0</v>
      </c>
      <c r="E798" s="178">
        <f t="shared" si="84"/>
        <v>0</v>
      </c>
      <c r="F798" s="60">
        <f t="shared" si="87"/>
        <v>0</v>
      </c>
      <c r="G798" s="60">
        <f>IF(AND(C798&lt;&gt;"",SUM(G$27:G797)&lt;E$19),$E$19/$E$23,0)</f>
        <v>0</v>
      </c>
      <c r="H798" s="60">
        <f t="shared" si="88"/>
        <v>0</v>
      </c>
      <c r="I798" s="60">
        <f t="shared" si="90"/>
        <v>0</v>
      </c>
      <c r="J798" s="92" t="str">
        <f t="shared" si="89"/>
        <v>2086–2087</v>
      </c>
      <c r="L798" s="103"/>
      <c r="N798" s="101"/>
      <c r="Q798" s="61"/>
    </row>
    <row r="799" spans="1:17" ht="20.25" customHeight="1" x14ac:dyDescent="0.2">
      <c r="A799" s="176">
        <v>68242</v>
      </c>
      <c r="B799" s="177">
        <f t="shared" si="85"/>
        <v>0</v>
      </c>
      <c r="C799" s="158"/>
      <c r="D799" s="60">
        <f t="shared" si="86"/>
        <v>0</v>
      </c>
      <c r="E799" s="178">
        <f t="shared" si="84"/>
        <v>0</v>
      </c>
      <c r="F799" s="60">
        <f t="shared" si="87"/>
        <v>0</v>
      </c>
      <c r="G799" s="60">
        <f>IF(AND(C799&lt;&gt;"",SUM(G$27:G798)&lt;E$19),$E$19/$E$23,0)</f>
        <v>0</v>
      </c>
      <c r="H799" s="60">
        <f t="shared" si="88"/>
        <v>0</v>
      </c>
      <c r="I799" s="60">
        <f t="shared" si="90"/>
        <v>0</v>
      </c>
      <c r="J799" s="92" t="str">
        <f t="shared" si="89"/>
        <v>2086–2087</v>
      </c>
      <c r="L799" s="103"/>
      <c r="N799" s="101"/>
      <c r="Q799" s="61"/>
    </row>
    <row r="800" spans="1:17" ht="20.25" customHeight="1" x14ac:dyDescent="0.2">
      <c r="A800" s="176">
        <v>68272</v>
      </c>
      <c r="B800" s="177">
        <f t="shared" si="85"/>
        <v>0</v>
      </c>
      <c r="C800" s="158"/>
      <c r="D800" s="60">
        <f t="shared" si="86"/>
        <v>0</v>
      </c>
      <c r="E800" s="178">
        <f t="shared" si="84"/>
        <v>0</v>
      </c>
      <c r="F800" s="60">
        <f t="shared" si="87"/>
        <v>0</v>
      </c>
      <c r="G800" s="60">
        <f>IF(AND(C800&lt;&gt;"",SUM(G$27:G799)&lt;E$19),$E$19/$E$23,0)</f>
        <v>0</v>
      </c>
      <c r="H800" s="60">
        <f t="shared" si="88"/>
        <v>0</v>
      </c>
      <c r="I800" s="60">
        <f t="shared" si="90"/>
        <v>0</v>
      </c>
      <c r="J800" s="92" t="str">
        <f t="shared" si="89"/>
        <v>2086–2087</v>
      </c>
      <c r="L800" s="103"/>
      <c r="N800" s="101"/>
      <c r="Q800" s="61"/>
    </row>
    <row r="801" spans="1:17" ht="20.25" customHeight="1" x14ac:dyDescent="0.2">
      <c r="A801" s="176">
        <v>68303</v>
      </c>
      <c r="B801" s="177">
        <f t="shared" si="85"/>
        <v>0</v>
      </c>
      <c r="C801" s="158"/>
      <c r="D801" s="60">
        <f t="shared" si="86"/>
        <v>0</v>
      </c>
      <c r="E801" s="178">
        <f t="shared" si="84"/>
        <v>0</v>
      </c>
      <c r="F801" s="60">
        <f t="shared" si="87"/>
        <v>0</v>
      </c>
      <c r="G801" s="60">
        <f>IF(AND(C801&lt;&gt;"",SUM(G$27:G800)&lt;E$19),$E$19/$E$23,0)</f>
        <v>0</v>
      </c>
      <c r="H801" s="60">
        <f t="shared" si="88"/>
        <v>0</v>
      </c>
      <c r="I801" s="60">
        <f t="shared" si="90"/>
        <v>0</v>
      </c>
      <c r="J801" s="92" t="str">
        <f t="shared" si="89"/>
        <v>2086–2087</v>
      </c>
      <c r="L801" s="103"/>
      <c r="N801" s="101"/>
      <c r="Q801" s="61"/>
    </row>
    <row r="802" spans="1:17" ht="20.25" customHeight="1" x14ac:dyDescent="0.2">
      <c r="A802" s="176">
        <v>68334</v>
      </c>
      <c r="B802" s="177">
        <f t="shared" si="85"/>
        <v>0</v>
      </c>
      <c r="C802" s="158"/>
      <c r="D802" s="60">
        <f t="shared" si="86"/>
        <v>0</v>
      </c>
      <c r="E802" s="178">
        <f t="shared" si="84"/>
        <v>0</v>
      </c>
      <c r="F802" s="60">
        <f t="shared" si="87"/>
        <v>0</v>
      </c>
      <c r="G802" s="60">
        <f>IF(AND(C802&lt;&gt;"",SUM(G$27:G801)&lt;E$19),$E$19/$E$23,0)</f>
        <v>0</v>
      </c>
      <c r="H802" s="60">
        <f t="shared" si="88"/>
        <v>0</v>
      </c>
      <c r="I802" s="60">
        <f t="shared" si="90"/>
        <v>0</v>
      </c>
      <c r="J802" s="92" t="str">
        <f t="shared" si="89"/>
        <v>2086–2087</v>
      </c>
      <c r="L802" s="103"/>
      <c r="N802" s="101"/>
      <c r="Q802" s="61"/>
    </row>
    <row r="803" spans="1:17" ht="20.25" customHeight="1" x14ac:dyDescent="0.2">
      <c r="A803" s="176">
        <v>68362</v>
      </c>
      <c r="B803" s="177">
        <f t="shared" si="85"/>
        <v>0</v>
      </c>
      <c r="C803" s="158"/>
      <c r="D803" s="60">
        <f t="shared" si="86"/>
        <v>0</v>
      </c>
      <c r="E803" s="178">
        <f t="shared" si="84"/>
        <v>0</v>
      </c>
      <c r="F803" s="60">
        <f t="shared" si="87"/>
        <v>0</v>
      </c>
      <c r="G803" s="60">
        <f>IF(AND(C803&lt;&gt;"",SUM(G$27:G802)&lt;E$19),$E$19/$E$23,0)</f>
        <v>0</v>
      </c>
      <c r="H803" s="60">
        <f t="shared" si="88"/>
        <v>0</v>
      </c>
      <c r="I803" s="60">
        <f t="shared" si="90"/>
        <v>0</v>
      </c>
      <c r="J803" s="92" t="str">
        <f t="shared" si="89"/>
        <v>2086–2087</v>
      </c>
      <c r="L803" s="103"/>
      <c r="N803" s="101"/>
      <c r="Q803" s="61"/>
    </row>
    <row r="804" spans="1:17" ht="20.25" customHeight="1" x14ac:dyDescent="0.2">
      <c r="A804" s="176">
        <v>68393</v>
      </c>
      <c r="B804" s="177">
        <f t="shared" si="85"/>
        <v>0</v>
      </c>
      <c r="C804" s="158"/>
      <c r="D804" s="60">
        <f t="shared" si="86"/>
        <v>0</v>
      </c>
      <c r="E804" s="178">
        <f t="shared" si="84"/>
        <v>0</v>
      </c>
      <c r="F804" s="60">
        <f t="shared" si="87"/>
        <v>0</v>
      </c>
      <c r="G804" s="60">
        <f>IF(AND(C804&lt;&gt;"",SUM(G$27:G803)&lt;E$19),$E$19/$E$23,0)</f>
        <v>0</v>
      </c>
      <c r="H804" s="60">
        <f t="shared" si="88"/>
        <v>0</v>
      </c>
      <c r="I804" s="60">
        <f t="shared" si="90"/>
        <v>0</v>
      </c>
      <c r="J804" s="92" t="str">
        <f t="shared" si="89"/>
        <v>2086–2087</v>
      </c>
      <c r="L804" s="103"/>
      <c r="N804" s="101"/>
      <c r="Q804" s="61"/>
    </row>
    <row r="805" spans="1:17" ht="20.25" customHeight="1" x14ac:dyDescent="0.2">
      <c r="A805" s="176">
        <v>68423</v>
      </c>
      <c r="B805" s="177">
        <f t="shared" si="85"/>
        <v>0</v>
      </c>
      <c r="C805" s="158"/>
      <c r="D805" s="60">
        <f t="shared" si="86"/>
        <v>0</v>
      </c>
      <c r="E805" s="178">
        <f t="shared" si="84"/>
        <v>0</v>
      </c>
      <c r="F805" s="60">
        <f t="shared" si="87"/>
        <v>0</v>
      </c>
      <c r="G805" s="60">
        <f>IF(AND(C805&lt;&gt;"",SUM(G$27:G804)&lt;E$19),$E$19/$E$23,0)</f>
        <v>0</v>
      </c>
      <c r="H805" s="60">
        <f t="shared" si="88"/>
        <v>0</v>
      </c>
      <c r="I805" s="60">
        <f t="shared" si="90"/>
        <v>0</v>
      </c>
      <c r="J805" s="92" t="str">
        <f t="shared" si="89"/>
        <v>2086–2087</v>
      </c>
      <c r="L805" s="103"/>
      <c r="N805" s="101"/>
      <c r="Q805" s="61"/>
    </row>
    <row r="806" spans="1:17" ht="20.25" customHeight="1" x14ac:dyDescent="0.2">
      <c r="A806" s="176">
        <v>68454</v>
      </c>
      <c r="B806" s="177">
        <f t="shared" si="85"/>
        <v>0</v>
      </c>
      <c r="C806" s="158"/>
      <c r="D806" s="60">
        <f t="shared" si="86"/>
        <v>0</v>
      </c>
      <c r="E806" s="178">
        <f t="shared" si="84"/>
        <v>0</v>
      </c>
      <c r="F806" s="60">
        <f t="shared" si="87"/>
        <v>0</v>
      </c>
      <c r="G806" s="60">
        <f>IF(AND(C806&lt;&gt;"",SUM(G$27:G805)&lt;E$19),$E$19/$E$23,0)</f>
        <v>0</v>
      </c>
      <c r="H806" s="60">
        <f t="shared" si="88"/>
        <v>0</v>
      </c>
      <c r="I806" s="60">
        <f t="shared" si="90"/>
        <v>0</v>
      </c>
      <c r="J806" s="92" t="str">
        <f t="shared" si="89"/>
        <v>2086–2087</v>
      </c>
      <c r="L806" s="103"/>
      <c r="N806" s="101"/>
      <c r="Q806" s="61"/>
    </row>
    <row r="807" spans="1:17" ht="20.25" customHeight="1" x14ac:dyDescent="0.2">
      <c r="A807" s="176">
        <v>68484</v>
      </c>
      <c r="B807" s="177">
        <f t="shared" si="85"/>
        <v>0</v>
      </c>
      <c r="C807" s="158"/>
      <c r="D807" s="60">
        <f t="shared" si="86"/>
        <v>0</v>
      </c>
      <c r="E807" s="178">
        <f t="shared" si="84"/>
        <v>0</v>
      </c>
      <c r="F807" s="60">
        <f t="shared" si="87"/>
        <v>0</v>
      </c>
      <c r="G807" s="60">
        <f>IF(AND(C807&lt;&gt;"",SUM(G$27:G806)&lt;E$19),$E$19/$E$23,0)</f>
        <v>0</v>
      </c>
      <c r="H807" s="60">
        <f t="shared" si="88"/>
        <v>0</v>
      </c>
      <c r="I807" s="60">
        <f t="shared" si="90"/>
        <v>0</v>
      </c>
      <c r="J807" s="92" t="str">
        <f t="shared" si="89"/>
        <v>2087–2088</v>
      </c>
      <c r="L807" s="103"/>
      <c r="N807" s="101"/>
      <c r="Q807" s="61"/>
    </row>
    <row r="808" spans="1:17" ht="20.25" customHeight="1" x14ac:dyDescent="0.2">
      <c r="A808" s="176">
        <v>68515</v>
      </c>
      <c r="B808" s="177">
        <f t="shared" si="85"/>
        <v>0</v>
      </c>
      <c r="C808" s="158"/>
      <c r="D808" s="60">
        <f t="shared" si="86"/>
        <v>0</v>
      </c>
      <c r="E808" s="178">
        <f t="shared" si="84"/>
        <v>0</v>
      </c>
      <c r="F808" s="60">
        <f t="shared" si="87"/>
        <v>0</v>
      </c>
      <c r="G808" s="60">
        <f>IF(AND(C808&lt;&gt;"",SUM(G$27:G807)&lt;E$19),$E$19/$E$23,0)</f>
        <v>0</v>
      </c>
      <c r="H808" s="60">
        <f t="shared" si="88"/>
        <v>0</v>
      </c>
      <c r="I808" s="60">
        <f t="shared" si="90"/>
        <v>0</v>
      </c>
      <c r="J808" s="92" t="str">
        <f t="shared" si="89"/>
        <v>2087–2088</v>
      </c>
      <c r="L808" s="103"/>
      <c r="N808" s="101"/>
      <c r="Q808" s="61"/>
    </row>
    <row r="809" spans="1:17" ht="20.25" customHeight="1" x14ac:dyDescent="0.2">
      <c r="A809" s="176">
        <v>68546</v>
      </c>
      <c r="B809" s="177">
        <f t="shared" si="85"/>
        <v>0</v>
      </c>
      <c r="C809" s="158"/>
      <c r="D809" s="60">
        <f t="shared" si="86"/>
        <v>0</v>
      </c>
      <c r="E809" s="178">
        <f t="shared" si="84"/>
        <v>0</v>
      </c>
      <c r="F809" s="60">
        <f t="shared" si="87"/>
        <v>0</v>
      </c>
      <c r="G809" s="60">
        <f>IF(AND(C809&lt;&gt;"",SUM(G$27:G808)&lt;E$19),$E$19/$E$23,0)</f>
        <v>0</v>
      </c>
      <c r="H809" s="60">
        <f t="shared" si="88"/>
        <v>0</v>
      </c>
      <c r="I809" s="60">
        <f t="shared" si="90"/>
        <v>0</v>
      </c>
      <c r="J809" s="92" t="str">
        <f t="shared" si="89"/>
        <v>2087–2088</v>
      </c>
      <c r="L809" s="103"/>
      <c r="N809" s="101"/>
      <c r="Q809" s="61"/>
    </row>
    <row r="810" spans="1:17" ht="20.25" customHeight="1" x14ac:dyDescent="0.2">
      <c r="A810" s="176">
        <v>68576</v>
      </c>
      <c r="B810" s="177">
        <f t="shared" si="85"/>
        <v>0</v>
      </c>
      <c r="C810" s="158"/>
      <c r="D810" s="60">
        <f t="shared" si="86"/>
        <v>0</v>
      </c>
      <c r="E810" s="178">
        <f t="shared" si="84"/>
        <v>0</v>
      </c>
      <c r="F810" s="60">
        <f t="shared" si="87"/>
        <v>0</v>
      </c>
      <c r="G810" s="60">
        <f>IF(AND(C810&lt;&gt;"",SUM(G$27:G809)&lt;E$19),$E$19/$E$23,0)</f>
        <v>0</v>
      </c>
      <c r="H810" s="60">
        <f t="shared" si="88"/>
        <v>0</v>
      </c>
      <c r="I810" s="60">
        <f t="shared" si="90"/>
        <v>0</v>
      </c>
      <c r="J810" s="92" t="str">
        <f t="shared" si="89"/>
        <v>2087–2088</v>
      </c>
      <c r="L810" s="103"/>
      <c r="N810" s="101"/>
      <c r="Q810" s="61"/>
    </row>
    <row r="811" spans="1:17" ht="20.25" customHeight="1" x14ac:dyDescent="0.2">
      <c r="A811" s="176">
        <v>68607</v>
      </c>
      <c r="B811" s="177">
        <f t="shared" si="85"/>
        <v>0</v>
      </c>
      <c r="C811" s="158"/>
      <c r="D811" s="60">
        <f t="shared" si="86"/>
        <v>0</v>
      </c>
      <c r="E811" s="178">
        <f t="shared" si="84"/>
        <v>0</v>
      </c>
      <c r="F811" s="60">
        <f t="shared" si="87"/>
        <v>0</v>
      </c>
      <c r="G811" s="60">
        <f>IF(AND(C811&lt;&gt;"",SUM(G$27:G810)&lt;E$19),$E$19/$E$23,0)</f>
        <v>0</v>
      </c>
      <c r="H811" s="60">
        <f t="shared" si="88"/>
        <v>0</v>
      </c>
      <c r="I811" s="60">
        <f t="shared" si="90"/>
        <v>0</v>
      </c>
      <c r="J811" s="92" t="str">
        <f t="shared" si="89"/>
        <v>2087–2088</v>
      </c>
      <c r="L811" s="103"/>
      <c r="N811" s="101"/>
      <c r="Q811" s="61"/>
    </row>
    <row r="812" spans="1:17" ht="20.25" customHeight="1" x14ac:dyDescent="0.2">
      <c r="A812" s="176">
        <v>68637</v>
      </c>
      <c r="B812" s="177">
        <f t="shared" si="85"/>
        <v>0</v>
      </c>
      <c r="C812" s="158"/>
      <c r="D812" s="60">
        <f t="shared" si="86"/>
        <v>0</v>
      </c>
      <c r="E812" s="178">
        <f t="shared" si="84"/>
        <v>0</v>
      </c>
      <c r="F812" s="60">
        <f t="shared" si="87"/>
        <v>0</v>
      </c>
      <c r="G812" s="60">
        <f>IF(AND(C812&lt;&gt;"",SUM(G$27:G811)&lt;E$19),$E$19/$E$23,0)</f>
        <v>0</v>
      </c>
      <c r="H812" s="60">
        <f t="shared" si="88"/>
        <v>0</v>
      </c>
      <c r="I812" s="60">
        <f t="shared" si="90"/>
        <v>0</v>
      </c>
      <c r="J812" s="92" t="str">
        <f t="shared" si="89"/>
        <v>2087–2088</v>
      </c>
      <c r="L812" s="103"/>
      <c r="N812" s="101"/>
      <c r="Q812" s="61"/>
    </row>
    <row r="813" spans="1:17" ht="20.25" customHeight="1" x14ac:dyDescent="0.2">
      <c r="A813" s="176">
        <v>68668</v>
      </c>
      <c r="B813" s="177">
        <f t="shared" si="85"/>
        <v>0</v>
      </c>
      <c r="C813" s="158"/>
      <c r="D813" s="60">
        <f t="shared" si="86"/>
        <v>0</v>
      </c>
      <c r="E813" s="178">
        <f t="shared" si="84"/>
        <v>0</v>
      </c>
      <c r="F813" s="60">
        <f t="shared" si="87"/>
        <v>0</v>
      </c>
      <c r="G813" s="60">
        <f>IF(AND(C813&lt;&gt;"",SUM(G$27:G812)&lt;E$19),$E$19/$E$23,0)</f>
        <v>0</v>
      </c>
      <c r="H813" s="60">
        <f t="shared" si="88"/>
        <v>0</v>
      </c>
      <c r="I813" s="60">
        <f t="shared" si="90"/>
        <v>0</v>
      </c>
      <c r="J813" s="92" t="str">
        <f t="shared" si="89"/>
        <v>2087–2088</v>
      </c>
      <c r="L813" s="103"/>
      <c r="N813" s="101"/>
      <c r="Q813" s="61"/>
    </row>
    <row r="814" spans="1:17" ht="20.25" customHeight="1" x14ac:dyDescent="0.2">
      <c r="A814" s="176">
        <v>68699</v>
      </c>
      <c r="B814" s="177">
        <f t="shared" si="85"/>
        <v>0</v>
      </c>
      <c r="C814" s="158"/>
      <c r="D814" s="60">
        <f t="shared" si="86"/>
        <v>0</v>
      </c>
      <c r="E814" s="178">
        <f t="shared" si="84"/>
        <v>0</v>
      </c>
      <c r="F814" s="60">
        <f t="shared" si="87"/>
        <v>0</v>
      </c>
      <c r="G814" s="60">
        <f>IF(AND(C814&lt;&gt;"",SUM(G$27:G813)&lt;E$19),$E$19/$E$23,0)</f>
        <v>0</v>
      </c>
      <c r="H814" s="60">
        <f t="shared" si="88"/>
        <v>0</v>
      </c>
      <c r="I814" s="60">
        <f t="shared" si="90"/>
        <v>0</v>
      </c>
      <c r="J814" s="92" t="str">
        <f t="shared" si="89"/>
        <v>2087–2088</v>
      </c>
      <c r="L814" s="103"/>
      <c r="N814" s="101"/>
      <c r="Q814" s="61"/>
    </row>
    <row r="815" spans="1:17" ht="20.25" customHeight="1" x14ac:dyDescent="0.2">
      <c r="A815" s="176">
        <v>68728</v>
      </c>
      <c r="B815" s="177">
        <f t="shared" si="85"/>
        <v>0</v>
      </c>
      <c r="C815" s="158"/>
      <c r="D815" s="60">
        <f t="shared" si="86"/>
        <v>0</v>
      </c>
      <c r="E815" s="178">
        <f t="shared" si="84"/>
        <v>0</v>
      </c>
      <c r="F815" s="60">
        <f t="shared" si="87"/>
        <v>0</v>
      </c>
      <c r="G815" s="60">
        <f>IF(AND(C815&lt;&gt;"",SUM(G$27:G814)&lt;E$19),$E$19/$E$23,0)</f>
        <v>0</v>
      </c>
      <c r="H815" s="60">
        <f t="shared" si="88"/>
        <v>0</v>
      </c>
      <c r="I815" s="60">
        <f t="shared" si="90"/>
        <v>0</v>
      </c>
      <c r="J815" s="92" t="str">
        <f t="shared" si="89"/>
        <v>2087–2088</v>
      </c>
      <c r="L815" s="103"/>
      <c r="N815" s="101"/>
      <c r="Q815" s="61"/>
    </row>
    <row r="816" spans="1:17" ht="20.25" customHeight="1" x14ac:dyDescent="0.2">
      <c r="A816" s="176">
        <v>68759</v>
      </c>
      <c r="B816" s="177">
        <f t="shared" si="85"/>
        <v>0</v>
      </c>
      <c r="C816" s="158"/>
      <c r="D816" s="60">
        <f t="shared" si="86"/>
        <v>0</v>
      </c>
      <c r="E816" s="178">
        <f t="shared" si="84"/>
        <v>0</v>
      </c>
      <c r="F816" s="60">
        <f t="shared" si="87"/>
        <v>0</v>
      </c>
      <c r="G816" s="60">
        <f>IF(AND(C816&lt;&gt;"",SUM(G$27:G815)&lt;E$19),$E$19/$E$23,0)</f>
        <v>0</v>
      </c>
      <c r="H816" s="60">
        <f t="shared" si="88"/>
        <v>0</v>
      </c>
      <c r="I816" s="60">
        <f t="shared" si="90"/>
        <v>0</v>
      </c>
      <c r="J816" s="92" t="str">
        <f t="shared" si="89"/>
        <v>2087–2088</v>
      </c>
      <c r="L816" s="103"/>
      <c r="N816" s="101"/>
      <c r="Q816" s="61"/>
    </row>
    <row r="817" spans="1:17" ht="20.25" customHeight="1" x14ac:dyDescent="0.2">
      <c r="A817" s="176">
        <v>68789</v>
      </c>
      <c r="B817" s="177">
        <f t="shared" si="85"/>
        <v>0</v>
      </c>
      <c r="C817" s="158"/>
      <c r="D817" s="60">
        <f t="shared" si="86"/>
        <v>0</v>
      </c>
      <c r="E817" s="178">
        <f t="shared" si="84"/>
        <v>0</v>
      </c>
      <c r="F817" s="60">
        <f t="shared" si="87"/>
        <v>0</v>
      </c>
      <c r="G817" s="60">
        <f>IF(AND(C817&lt;&gt;"",SUM(G$27:G816)&lt;E$19),$E$19/$E$23,0)</f>
        <v>0</v>
      </c>
      <c r="H817" s="60">
        <f t="shared" si="88"/>
        <v>0</v>
      </c>
      <c r="I817" s="60">
        <f t="shared" si="90"/>
        <v>0</v>
      </c>
      <c r="J817" s="92" t="str">
        <f t="shared" si="89"/>
        <v>2087–2088</v>
      </c>
      <c r="L817" s="103"/>
      <c r="N817" s="101"/>
      <c r="Q817" s="61"/>
    </row>
    <row r="818" spans="1:17" ht="20.25" customHeight="1" x14ac:dyDescent="0.2">
      <c r="A818" s="176">
        <v>68820</v>
      </c>
      <c r="B818" s="177">
        <f t="shared" si="85"/>
        <v>0</v>
      </c>
      <c r="C818" s="158"/>
      <c r="D818" s="60">
        <f t="shared" si="86"/>
        <v>0</v>
      </c>
      <c r="E818" s="178">
        <f t="shared" si="84"/>
        <v>0</v>
      </c>
      <c r="F818" s="60">
        <f t="shared" si="87"/>
        <v>0</v>
      </c>
      <c r="G818" s="60">
        <f>IF(AND(C818&lt;&gt;"",SUM(G$27:G817)&lt;E$19),$E$19/$E$23,0)</f>
        <v>0</v>
      </c>
      <c r="H818" s="60">
        <f t="shared" si="88"/>
        <v>0</v>
      </c>
      <c r="I818" s="60">
        <f t="shared" si="90"/>
        <v>0</v>
      </c>
      <c r="J818" s="92" t="str">
        <f t="shared" si="89"/>
        <v>2087–2088</v>
      </c>
      <c r="L818" s="103"/>
      <c r="N818" s="101"/>
      <c r="Q818" s="61"/>
    </row>
    <row r="819" spans="1:17" ht="20.25" customHeight="1" x14ac:dyDescent="0.2">
      <c r="A819" s="176">
        <v>68850</v>
      </c>
      <c r="B819" s="177">
        <f t="shared" si="85"/>
        <v>0</v>
      </c>
      <c r="C819" s="158"/>
      <c r="D819" s="60">
        <f t="shared" si="86"/>
        <v>0</v>
      </c>
      <c r="E819" s="178">
        <f t="shared" si="84"/>
        <v>0</v>
      </c>
      <c r="F819" s="60">
        <f t="shared" si="87"/>
        <v>0</v>
      </c>
      <c r="G819" s="60">
        <f>IF(AND(C819&lt;&gt;"",SUM(G$27:G818)&lt;E$19),$E$19/$E$23,0)</f>
        <v>0</v>
      </c>
      <c r="H819" s="60">
        <f t="shared" si="88"/>
        <v>0</v>
      </c>
      <c r="I819" s="60">
        <f t="shared" si="90"/>
        <v>0</v>
      </c>
      <c r="J819" s="92" t="str">
        <f t="shared" si="89"/>
        <v>2088–2089</v>
      </c>
      <c r="L819" s="103"/>
      <c r="N819" s="101"/>
      <c r="Q819" s="61"/>
    </row>
    <row r="820" spans="1:17" ht="20.25" customHeight="1" x14ac:dyDescent="0.2">
      <c r="A820" s="176">
        <v>68881</v>
      </c>
      <c r="B820" s="177">
        <f t="shared" si="85"/>
        <v>0</v>
      </c>
      <c r="C820" s="158"/>
      <c r="D820" s="60">
        <f t="shared" si="86"/>
        <v>0</v>
      </c>
      <c r="E820" s="178">
        <f t="shared" si="84"/>
        <v>0</v>
      </c>
      <c r="F820" s="60">
        <f t="shared" si="87"/>
        <v>0</v>
      </c>
      <c r="G820" s="60">
        <f>IF(AND(C820&lt;&gt;"",SUM(G$27:G819)&lt;E$19),$E$19/$E$23,0)</f>
        <v>0</v>
      </c>
      <c r="H820" s="60">
        <f t="shared" si="88"/>
        <v>0</v>
      </c>
      <c r="I820" s="60">
        <f t="shared" si="90"/>
        <v>0</v>
      </c>
      <c r="J820" s="92" t="str">
        <f t="shared" si="89"/>
        <v>2088–2089</v>
      </c>
      <c r="L820" s="103"/>
      <c r="N820" s="101"/>
      <c r="Q820" s="61"/>
    </row>
    <row r="821" spans="1:17" ht="20.25" customHeight="1" x14ac:dyDescent="0.2">
      <c r="A821" s="176">
        <v>68912</v>
      </c>
      <c r="B821" s="177">
        <f t="shared" si="85"/>
        <v>0</v>
      </c>
      <c r="C821" s="158"/>
      <c r="D821" s="60">
        <f t="shared" si="86"/>
        <v>0</v>
      </c>
      <c r="E821" s="178">
        <f t="shared" si="84"/>
        <v>0</v>
      </c>
      <c r="F821" s="60">
        <f t="shared" si="87"/>
        <v>0</v>
      </c>
      <c r="G821" s="60">
        <f>IF(AND(C821&lt;&gt;"",SUM(G$27:G820)&lt;E$19),$E$19/$E$23,0)</f>
        <v>0</v>
      </c>
      <c r="H821" s="60">
        <f t="shared" si="88"/>
        <v>0</v>
      </c>
      <c r="I821" s="60">
        <f t="shared" si="90"/>
        <v>0</v>
      </c>
      <c r="J821" s="92" t="str">
        <f t="shared" si="89"/>
        <v>2088–2089</v>
      </c>
      <c r="L821" s="103"/>
      <c r="N821" s="101"/>
      <c r="Q821" s="61"/>
    </row>
    <row r="822" spans="1:17" ht="20.25" customHeight="1" x14ac:dyDescent="0.2">
      <c r="A822" s="176">
        <v>68942</v>
      </c>
      <c r="B822" s="177">
        <f t="shared" si="85"/>
        <v>0</v>
      </c>
      <c r="C822" s="158"/>
      <c r="D822" s="60">
        <f t="shared" si="86"/>
        <v>0</v>
      </c>
      <c r="E822" s="178">
        <f t="shared" si="84"/>
        <v>0</v>
      </c>
      <c r="F822" s="60">
        <f t="shared" si="87"/>
        <v>0</v>
      </c>
      <c r="G822" s="60">
        <f>IF(AND(C822&lt;&gt;"",SUM(G$27:G821)&lt;E$19),$E$19/$E$23,0)</f>
        <v>0</v>
      </c>
      <c r="H822" s="60">
        <f t="shared" si="88"/>
        <v>0</v>
      </c>
      <c r="I822" s="60">
        <f t="shared" si="90"/>
        <v>0</v>
      </c>
      <c r="J822" s="92" t="str">
        <f t="shared" si="89"/>
        <v>2088–2089</v>
      </c>
      <c r="L822" s="103"/>
      <c r="N822" s="101"/>
      <c r="Q822" s="61"/>
    </row>
    <row r="823" spans="1:17" ht="20.25" customHeight="1" x14ac:dyDescent="0.2">
      <c r="A823" s="176">
        <v>68973</v>
      </c>
      <c r="B823" s="177">
        <f t="shared" si="85"/>
        <v>0</v>
      </c>
      <c r="C823" s="158"/>
      <c r="D823" s="60">
        <f t="shared" si="86"/>
        <v>0</v>
      </c>
      <c r="E823" s="178">
        <f t="shared" si="84"/>
        <v>0</v>
      </c>
      <c r="F823" s="60">
        <f t="shared" si="87"/>
        <v>0</v>
      </c>
      <c r="G823" s="60">
        <f>IF(AND(C823&lt;&gt;"",SUM(G$27:G822)&lt;E$19),$E$19/$E$23,0)</f>
        <v>0</v>
      </c>
      <c r="H823" s="60">
        <f t="shared" si="88"/>
        <v>0</v>
      </c>
      <c r="I823" s="60">
        <f t="shared" si="90"/>
        <v>0</v>
      </c>
      <c r="J823" s="92" t="str">
        <f t="shared" si="89"/>
        <v>2088–2089</v>
      </c>
      <c r="L823" s="103"/>
      <c r="N823" s="101"/>
      <c r="Q823" s="61"/>
    </row>
    <row r="824" spans="1:17" ht="20.25" customHeight="1" x14ac:dyDescent="0.2">
      <c r="A824" s="176">
        <v>69003</v>
      </c>
      <c r="B824" s="177">
        <f t="shared" si="85"/>
        <v>0</v>
      </c>
      <c r="C824" s="158"/>
      <c r="D824" s="60">
        <f t="shared" si="86"/>
        <v>0</v>
      </c>
      <c r="E824" s="178">
        <f t="shared" si="84"/>
        <v>0</v>
      </c>
      <c r="F824" s="60">
        <f t="shared" si="87"/>
        <v>0</v>
      </c>
      <c r="G824" s="60">
        <f>IF(AND(C824&lt;&gt;"",SUM(G$27:G823)&lt;E$19),$E$19/$E$23,0)</f>
        <v>0</v>
      </c>
      <c r="H824" s="60">
        <f t="shared" si="88"/>
        <v>0</v>
      </c>
      <c r="I824" s="60">
        <f t="shared" si="90"/>
        <v>0</v>
      </c>
      <c r="J824" s="92" t="str">
        <f t="shared" si="89"/>
        <v>2088–2089</v>
      </c>
      <c r="L824" s="103"/>
      <c r="N824" s="101"/>
      <c r="Q824" s="61"/>
    </row>
    <row r="825" spans="1:17" ht="20.25" customHeight="1" x14ac:dyDescent="0.2">
      <c r="A825" s="176">
        <v>69034</v>
      </c>
      <c r="B825" s="177">
        <f t="shared" si="85"/>
        <v>0</v>
      </c>
      <c r="C825" s="158"/>
      <c r="D825" s="60">
        <f t="shared" si="86"/>
        <v>0</v>
      </c>
      <c r="E825" s="178">
        <f t="shared" si="84"/>
        <v>0</v>
      </c>
      <c r="F825" s="60">
        <f t="shared" si="87"/>
        <v>0</v>
      </c>
      <c r="G825" s="60">
        <f>IF(AND(C825&lt;&gt;"",SUM(G$27:G824)&lt;E$19),$E$19/$E$23,0)</f>
        <v>0</v>
      </c>
      <c r="H825" s="60">
        <f t="shared" si="88"/>
        <v>0</v>
      </c>
      <c r="I825" s="60">
        <f t="shared" si="90"/>
        <v>0</v>
      </c>
      <c r="J825" s="92" t="str">
        <f t="shared" si="89"/>
        <v>2088–2089</v>
      </c>
      <c r="L825" s="103"/>
      <c r="N825" s="101"/>
      <c r="Q825" s="61"/>
    </row>
    <row r="826" spans="1:17" ht="20.25" customHeight="1" x14ac:dyDescent="0.2">
      <c r="A826" s="176">
        <v>69065</v>
      </c>
      <c r="B826" s="177">
        <f t="shared" si="85"/>
        <v>0</v>
      </c>
      <c r="C826" s="158"/>
      <c r="D826" s="60">
        <f t="shared" si="86"/>
        <v>0</v>
      </c>
      <c r="E826" s="178">
        <f t="shared" si="84"/>
        <v>0</v>
      </c>
      <c r="F826" s="60">
        <f t="shared" si="87"/>
        <v>0</v>
      </c>
      <c r="G826" s="60">
        <f>IF(AND(C826&lt;&gt;"",SUM(G$27:G825)&lt;E$19),$E$19/$E$23,0)</f>
        <v>0</v>
      </c>
      <c r="H826" s="60">
        <f t="shared" si="88"/>
        <v>0</v>
      </c>
      <c r="I826" s="60">
        <f t="shared" si="90"/>
        <v>0</v>
      </c>
      <c r="J826" s="92" t="str">
        <f t="shared" si="89"/>
        <v>2088–2089</v>
      </c>
      <c r="L826" s="103"/>
      <c r="N826" s="101"/>
      <c r="Q826" s="61"/>
    </row>
    <row r="827" spans="1:17" ht="20.25" customHeight="1" x14ac:dyDescent="0.2">
      <c r="A827" s="176">
        <v>69093</v>
      </c>
      <c r="B827" s="177">
        <f t="shared" si="85"/>
        <v>0</v>
      </c>
      <c r="C827" s="158"/>
      <c r="D827" s="60">
        <f t="shared" si="86"/>
        <v>0</v>
      </c>
      <c r="E827" s="178">
        <f t="shared" si="84"/>
        <v>0</v>
      </c>
      <c r="F827" s="60">
        <f t="shared" si="87"/>
        <v>0</v>
      </c>
      <c r="G827" s="60">
        <f>IF(AND(C827&lt;&gt;"",SUM(G$27:G826)&lt;E$19),$E$19/$E$23,0)</f>
        <v>0</v>
      </c>
      <c r="H827" s="60">
        <f t="shared" si="88"/>
        <v>0</v>
      </c>
      <c r="I827" s="60">
        <f t="shared" si="90"/>
        <v>0</v>
      </c>
      <c r="J827" s="92" t="str">
        <f t="shared" si="89"/>
        <v>2088–2089</v>
      </c>
      <c r="L827" s="103"/>
      <c r="N827" s="101"/>
      <c r="Q827" s="61"/>
    </row>
    <row r="828" spans="1:17" ht="20.25" customHeight="1" x14ac:dyDescent="0.2">
      <c r="A828" s="176">
        <v>69124</v>
      </c>
      <c r="B828" s="177">
        <f t="shared" si="85"/>
        <v>0</v>
      </c>
      <c r="C828" s="158"/>
      <c r="D828" s="60">
        <f t="shared" si="86"/>
        <v>0</v>
      </c>
      <c r="E828" s="178">
        <f t="shared" si="84"/>
        <v>0</v>
      </c>
      <c r="F828" s="60">
        <f t="shared" si="87"/>
        <v>0</v>
      </c>
      <c r="G828" s="60">
        <f>IF(AND(C828&lt;&gt;"",SUM(G$27:G827)&lt;E$19),$E$19/$E$23,0)</f>
        <v>0</v>
      </c>
      <c r="H828" s="60">
        <f t="shared" si="88"/>
        <v>0</v>
      </c>
      <c r="I828" s="60">
        <f t="shared" si="90"/>
        <v>0</v>
      </c>
      <c r="J828" s="92" t="str">
        <f t="shared" si="89"/>
        <v>2088–2089</v>
      </c>
      <c r="L828" s="103"/>
      <c r="N828" s="101"/>
      <c r="Q828" s="61"/>
    </row>
    <row r="829" spans="1:17" ht="20.25" customHeight="1" x14ac:dyDescent="0.2">
      <c r="A829" s="176">
        <v>69154</v>
      </c>
      <c r="B829" s="177">
        <f t="shared" si="85"/>
        <v>0</v>
      </c>
      <c r="C829" s="158"/>
      <c r="D829" s="60">
        <f t="shared" si="86"/>
        <v>0</v>
      </c>
      <c r="E829" s="178">
        <f t="shared" si="84"/>
        <v>0</v>
      </c>
      <c r="F829" s="60">
        <f t="shared" si="87"/>
        <v>0</v>
      </c>
      <c r="G829" s="60">
        <f>IF(AND(C829&lt;&gt;"",SUM(G$27:G828)&lt;E$19),$E$19/$E$23,0)</f>
        <v>0</v>
      </c>
      <c r="H829" s="60">
        <f t="shared" si="88"/>
        <v>0</v>
      </c>
      <c r="I829" s="60">
        <f t="shared" si="90"/>
        <v>0</v>
      </c>
      <c r="J829" s="92" t="str">
        <f t="shared" si="89"/>
        <v>2088–2089</v>
      </c>
      <c r="L829" s="103"/>
      <c r="N829" s="101"/>
      <c r="Q829" s="61"/>
    </row>
    <row r="830" spans="1:17" ht="20.25" customHeight="1" x14ac:dyDescent="0.2">
      <c r="A830" s="176">
        <v>69185</v>
      </c>
      <c r="B830" s="177">
        <f t="shared" si="85"/>
        <v>0</v>
      </c>
      <c r="C830" s="158"/>
      <c r="D830" s="60">
        <f t="shared" si="86"/>
        <v>0</v>
      </c>
      <c r="E830" s="178">
        <f t="shared" si="84"/>
        <v>0</v>
      </c>
      <c r="F830" s="60">
        <f t="shared" si="87"/>
        <v>0</v>
      </c>
      <c r="G830" s="60">
        <f>IF(AND(C830&lt;&gt;"",SUM(G$27:G829)&lt;E$19),$E$19/$E$23,0)</f>
        <v>0</v>
      </c>
      <c r="H830" s="60">
        <f t="shared" si="88"/>
        <v>0</v>
      </c>
      <c r="I830" s="60">
        <f t="shared" si="90"/>
        <v>0</v>
      </c>
      <c r="J830" s="92" t="str">
        <f t="shared" si="89"/>
        <v>2088–2089</v>
      </c>
      <c r="L830" s="103"/>
      <c r="N830" s="101"/>
      <c r="Q830" s="61"/>
    </row>
    <row r="831" spans="1:17" ht="20.25" customHeight="1" x14ac:dyDescent="0.2">
      <c r="A831" s="176">
        <v>69215</v>
      </c>
      <c r="B831" s="177">
        <f t="shared" si="85"/>
        <v>0</v>
      </c>
      <c r="C831" s="158"/>
      <c r="D831" s="60">
        <f t="shared" si="86"/>
        <v>0</v>
      </c>
      <c r="E831" s="178">
        <f t="shared" si="84"/>
        <v>0</v>
      </c>
      <c r="F831" s="60">
        <f t="shared" si="87"/>
        <v>0</v>
      </c>
      <c r="G831" s="60">
        <f>IF(AND(C831&lt;&gt;"",SUM(G$27:G830)&lt;E$19),$E$19/$E$23,0)</f>
        <v>0</v>
      </c>
      <c r="H831" s="60">
        <f t="shared" si="88"/>
        <v>0</v>
      </c>
      <c r="I831" s="60">
        <f t="shared" si="90"/>
        <v>0</v>
      </c>
      <c r="J831" s="92" t="str">
        <f t="shared" si="89"/>
        <v>2089–2090</v>
      </c>
      <c r="L831" s="103"/>
      <c r="N831" s="101"/>
      <c r="Q831" s="61"/>
    </row>
    <row r="832" spans="1:17" ht="20.25" customHeight="1" x14ac:dyDescent="0.2">
      <c r="A832" s="176">
        <v>69246</v>
      </c>
      <c r="B832" s="177">
        <f t="shared" si="85"/>
        <v>0</v>
      </c>
      <c r="C832" s="158"/>
      <c r="D832" s="60">
        <f t="shared" si="86"/>
        <v>0</v>
      </c>
      <c r="E832" s="178">
        <f t="shared" si="84"/>
        <v>0</v>
      </c>
      <c r="F832" s="60">
        <f t="shared" si="87"/>
        <v>0</v>
      </c>
      <c r="G832" s="60">
        <f>IF(AND(C832&lt;&gt;"",SUM(G$27:G831)&lt;E$19),$E$19/$E$23,0)</f>
        <v>0</v>
      </c>
      <c r="H832" s="60">
        <f t="shared" si="88"/>
        <v>0</v>
      </c>
      <c r="I832" s="60">
        <f t="shared" si="90"/>
        <v>0</v>
      </c>
      <c r="J832" s="92" t="str">
        <f t="shared" si="89"/>
        <v>2089–2090</v>
      </c>
      <c r="L832" s="103"/>
      <c r="N832" s="101"/>
      <c r="Q832" s="61"/>
    </row>
    <row r="833" spans="1:17" ht="20.25" customHeight="1" x14ac:dyDescent="0.2">
      <c r="A833" s="176">
        <v>69277</v>
      </c>
      <c r="B833" s="177">
        <f t="shared" si="85"/>
        <v>0</v>
      </c>
      <c r="C833" s="158"/>
      <c r="D833" s="60">
        <f t="shared" si="86"/>
        <v>0</v>
      </c>
      <c r="E833" s="178">
        <f t="shared" si="84"/>
        <v>0</v>
      </c>
      <c r="F833" s="60">
        <f t="shared" si="87"/>
        <v>0</v>
      </c>
      <c r="G833" s="60">
        <f>IF(AND(C833&lt;&gt;"",SUM(G$27:G832)&lt;E$19),$E$19/$E$23,0)</f>
        <v>0</v>
      </c>
      <c r="H833" s="60">
        <f t="shared" si="88"/>
        <v>0</v>
      </c>
      <c r="I833" s="60">
        <f t="shared" si="90"/>
        <v>0</v>
      </c>
      <c r="J833" s="92" t="str">
        <f t="shared" si="89"/>
        <v>2089–2090</v>
      </c>
      <c r="L833" s="103"/>
      <c r="N833" s="101"/>
      <c r="Q833" s="61"/>
    </row>
    <row r="834" spans="1:17" ht="20.25" customHeight="1" x14ac:dyDescent="0.2">
      <c r="A834" s="176">
        <v>69307</v>
      </c>
      <c r="B834" s="177">
        <f t="shared" si="85"/>
        <v>0</v>
      </c>
      <c r="C834" s="158"/>
      <c r="D834" s="60">
        <f t="shared" si="86"/>
        <v>0</v>
      </c>
      <c r="E834" s="178">
        <f t="shared" si="84"/>
        <v>0</v>
      </c>
      <c r="F834" s="60">
        <f t="shared" si="87"/>
        <v>0</v>
      </c>
      <c r="G834" s="60">
        <f>IF(AND(C834&lt;&gt;"",SUM(G$27:G833)&lt;E$19),$E$19/$E$23,0)</f>
        <v>0</v>
      </c>
      <c r="H834" s="60">
        <f t="shared" si="88"/>
        <v>0</v>
      </c>
      <c r="I834" s="60">
        <f t="shared" si="90"/>
        <v>0</v>
      </c>
      <c r="J834" s="92" t="str">
        <f t="shared" si="89"/>
        <v>2089–2090</v>
      </c>
      <c r="L834" s="103"/>
      <c r="N834" s="101"/>
      <c r="Q834" s="61"/>
    </row>
    <row r="835" spans="1:17" ht="20.25" customHeight="1" x14ac:dyDescent="0.2">
      <c r="A835" s="176">
        <v>69338</v>
      </c>
      <c r="B835" s="177">
        <f t="shared" si="85"/>
        <v>0</v>
      </c>
      <c r="C835" s="158"/>
      <c r="D835" s="60">
        <f t="shared" si="86"/>
        <v>0</v>
      </c>
      <c r="E835" s="178">
        <f t="shared" si="84"/>
        <v>0</v>
      </c>
      <c r="F835" s="60">
        <f t="shared" si="87"/>
        <v>0</v>
      </c>
      <c r="G835" s="60">
        <f>IF(AND(C835&lt;&gt;"",SUM(G$27:G834)&lt;E$19),$E$19/$E$23,0)</f>
        <v>0</v>
      </c>
      <c r="H835" s="60">
        <f t="shared" si="88"/>
        <v>0</v>
      </c>
      <c r="I835" s="60">
        <f t="shared" si="90"/>
        <v>0</v>
      </c>
      <c r="J835" s="92" t="str">
        <f t="shared" si="89"/>
        <v>2089–2090</v>
      </c>
      <c r="L835" s="103"/>
      <c r="N835" s="101"/>
      <c r="Q835" s="61"/>
    </row>
    <row r="836" spans="1:17" ht="20.25" customHeight="1" x14ac:dyDescent="0.2">
      <c r="A836" s="176">
        <v>69368</v>
      </c>
      <c r="B836" s="177">
        <f t="shared" si="85"/>
        <v>0</v>
      </c>
      <c r="C836" s="158"/>
      <c r="D836" s="60">
        <f t="shared" si="86"/>
        <v>0</v>
      </c>
      <c r="E836" s="178">
        <f t="shared" si="84"/>
        <v>0</v>
      </c>
      <c r="F836" s="60">
        <f t="shared" si="87"/>
        <v>0</v>
      </c>
      <c r="G836" s="60">
        <f>IF(AND(C836&lt;&gt;"",SUM(G$27:G835)&lt;E$19),$E$19/$E$23,0)</f>
        <v>0</v>
      </c>
      <c r="H836" s="60">
        <f t="shared" si="88"/>
        <v>0</v>
      </c>
      <c r="I836" s="60">
        <f t="shared" si="90"/>
        <v>0</v>
      </c>
      <c r="J836" s="92" t="str">
        <f t="shared" si="89"/>
        <v>2089–2090</v>
      </c>
      <c r="L836" s="103"/>
      <c r="N836" s="101"/>
      <c r="Q836" s="61"/>
    </row>
    <row r="837" spans="1:17" ht="20.25" customHeight="1" x14ac:dyDescent="0.2">
      <c r="A837" s="176">
        <v>69399</v>
      </c>
      <c r="B837" s="177">
        <f t="shared" si="85"/>
        <v>0</v>
      </c>
      <c r="C837" s="158"/>
      <c r="D837" s="60">
        <f t="shared" si="86"/>
        <v>0</v>
      </c>
      <c r="E837" s="178">
        <f t="shared" si="84"/>
        <v>0</v>
      </c>
      <c r="F837" s="60">
        <f t="shared" si="87"/>
        <v>0</v>
      </c>
      <c r="G837" s="60">
        <f>IF(AND(C837&lt;&gt;"",SUM(G$27:G836)&lt;E$19),$E$19/$E$23,0)</f>
        <v>0</v>
      </c>
      <c r="H837" s="60">
        <f t="shared" si="88"/>
        <v>0</v>
      </c>
      <c r="I837" s="60">
        <f t="shared" si="90"/>
        <v>0</v>
      </c>
      <c r="J837" s="92" t="str">
        <f t="shared" si="89"/>
        <v>2089–2090</v>
      </c>
      <c r="L837" s="103"/>
      <c r="N837" s="101"/>
      <c r="Q837" s="61"/>
    </row>
    <row r="838" spans="1:17" ht="20.25" customHeight="1" x14ac:dyDescent="0.2">
      <c r="A838" s="176">
        <v>69430</v>
      </c>
      <c r="B838" s="177">
        <f t="shared" si="85"/>
        <v>0</v>
      </c>
      <c r="C838" s="158"/>
      <c r="D838" s="60">
        <f t="shared" si="86"/>
        <v>0</v>
      </c>
      <c r="E838" s="178">
        <f t="shared" si="84"/>
        <v>0</v>
      </c>
      <c r="F838" s="60">
        <f t="shared" si="87"/>
        <v>0</v>
      </c>
      <c r="G838" s="60">
        <f>IF(AND(C838&lt;&gt;"",SUM(G$27:G837)&lt;E$19),$E$19/$E$23,0)</f>
        <v>0</v>
      </c>
      <c r="H838" s="60">
        <f t="shared" si="88"/>
        <v>0</v>
      </c>
      <c r="I838" s="60">
        <f t="shared" si="90"/>
        <v>0</v>
      </c>
      <c r="J838" s="92" t="str">
        <f t="shared" si="89"/>
        <v>2089–2090</v>
      </c>
      <c r="L838" s="103"/>
      <c r="N838" s="101"/>
      <c r="Q838" s="61"/>
    </row>
    <row r="839" spans="1:17" ht="20.25" customHeight="1" x14ac:dyDescent="0.2">
      <c r="A839" s="176">
        <v>69458</v>
      </c>
      <c r="B839" s="177">
        <f t="shared" si="85"/>
        <v>0</v>
      </c>
      <c r="C839" s="158"/>
      <c r="D839" s="60">
        <f t="shared" si="86"/>
        <v>0</v>
      </c>
      <c r="E839" s="178">
        <f t="shared" si="84"/>
        <v>0</v>
      </c>
      <c r="F839" s="60">
        <f t="shared" si="87"/>
        <v>0</v>
      </c>
      <c r="G839" s="60">
        <f>IF(AND(C839&lt;&gt;"",SUM(G$27:G838)&lt;E$19),$E$19/$E$23,0)</f>
        <v>0</v>
      </c>
      <c r="H839" s="60">
        <f t="shared" si="88"/>
        <v>0</v>
      </c>
      <c r="I839" s="60">
        <f t="shared" si="90"/>
        <v>0</v>
      </c>
      <c r="J839" s="92" t="str">
        <f t="shared" si="89"/>
        <v>2089–2090</v>
      </c>
      <c r="L839" s="103"/>
      <c r="N839" s="101"/>
      <c r="Q839" s="61"/>
    </row>
    <row r="840" spans="1:17" ht="20.25" customHeight="1" x14ac:dyDescent="0.2">
      <c r="A840" s="176">
        <v>69489</v>
      </c>
      <c r="B840" s="177">
        <f t="shared" si="85"/>
        <v>0</v>
      </c>
      <c r="C840" s="158"/>
      <c r="D840" s="60">
        <f t="shared" si="86"/>
        <v>0</v>
      </c>
      <c r="E840" s="178">
        <f t="shared" si="84"/>
        <v>0</v>
      </c>
      <c r="F840" s="60">
        <f t="shared" si="87"/>
        <v>0</v>
      </c>
      <c r="G840" s="60">
        <f>IF(AND(C840&lt;&gt;"",SUM(G$27:G839)&lt;E$19),$E$19/$E$23,0)</f>
        <v>0</v>
      </c>
      <c r="H840" s="60">
        <f t="shared" si="88"/>
        <v>0</v>
      </c>
      <c r="I840" s="60">
        <f t="shared" si="90"/>
        <v>0</v>
      </c>
      <c r="J840" s="92" t="str">
        <f t="shared" si="89"/>
        <v>2089–2090</v>
      </c>
      <c r="L840" s="103"/>
      <c r="N840" s="101"/>
      <c r="Q840" s="61"/>
    </row>
    <row r="841" spans="1:17" ht="20.25" customHeight="1" x14ac:dyDescent="0.2">
      <c r="A841" s="176">
        <v>69519</v>
      </c>
      <c r="B841" s="177">
        <f t="shared" si="85"/>
        <v>0</v>
      </c>
      <c r="C841" s="158"/>
      <c r="D841" s="60">
        <f t="shared" si="86"/>
        <v>0</v>
      </c>
      <c r="E841" s="178">
        <f t="shared" si="84"/>
        <v>0</v>
      </c>
      <c r="F841" s="60">
        <f t="shared" si="87"/>
        <v>0</v>
      </c>
      <c r="G841" s="60">
        <f>IF(AND(C841&lt;&gt;"",SUM(G$27:G840)&lt;E$19),$E$19/$E$23,0)</f>
        <v>0</v>
      </c>
      <c r="H841" s="60">
        <f t="shared" si="88"/>
        <v>0</v>
      </c>
      <c r="I841" s="60">
        <f t="shared" si="90"/>
        <v>0</v>
      </c>
      <c r="J841" s="92" t="str">
        <f t="shared" si="89"/>
        <v>2089–2090</v>
      </c>
      <c r="L841" s="103"/>
      <c r="N841" s="101"/>
      <c r="Q841" s="61"/>
    </row>
    <row r="842" spans="1:17" ht="20.25" customHeight="1" x14ac:dyDescent="0.2">
      <c r="A842" s="176">
        <v>69550</v>
      </c>
      <c r="B842" s="177">
        <f t="shared" si="85"/>
        <v>0</v>
      </c>
      <c r="C842" s="158"/>
      <c r="D842" s="60">
        <f t="shared" si="86"/>
        <v>0</v>
      </c>
      <c r="E842" s="178">
        <f t="shared" si="84"/>
        <v>0</v>
      </c>
      <c r="F842" s="60">
        <f t="shared" si="87"/>
        <v>0</v>
      </c>
      <c r="G842" s="60">
        <f>IF(AND(C842&lt;&gt;"",SUM(G$27:G841)&lt;E$19),$E$19/$E$23,0)</f>
        <v>0</v>
      </c>
      <c r="H842" s="60">
        <f t="shared" si="88"/>
        <v>0</v>
      </c>
      <c r="I842" s="60">
        <f t="shared" si="90"/>
        <v>0</v>
      </c>
      <c r="J842" s="92" t="str">
        <f t="shared" si="89"/>
        <v>2089–2090</v>
      </c>
      <c r="L842" s="103"/>
      <c r="N842" s="101"/>
      <c r="Q842" s="61"/>
    </row>
    <row r="843" spans="1:17" ht="20.25" customHeight="1" x14ac:dyDescent="0.2">
      <c r="A843" s="176">
        <v>69580</v>
      </c>
      <c r="B843" s="177">
        <f t="shared" si="85"/>
        <v>0</v>
      </c>
      <c r="C843" s="158"/>
      <c r="D843" s="60">
        <f t="shared" si="86"/>
        <v>0</v>
      </c>
      <c r="E843" s="178">
        <f t="shared" si="84"/>
        <v>0</v>
      </c>
      <c r="F843" s="60">
        <f t="shared" si="87"/>
        <v>0</v>
      </c>
      <c r="G843" s="60">
        <f>IF(AND(C843&lt;&gt;"",SUM(G$27:G842)&lt;E$19),$E$19/$E$23,0)</f>
        <v>0</v>
      </c>
      <c r="H843" s="60">
        <f t="shared" si="88"/>
        <v>0</v>
      </c>
      <c r="I843" s="60">
        <f t="shared" si="90"/>
        <v>0</v>
      </c>
      <c r="J843" s="92" t="str">
        <f t="shared" si="89"/>
        <v>2090–2091</v>
      </c>
      <c r="L843" s="103"/>
      <c r="N843" s="101"/>
      <c r="Q843" s="61"/>
    </row>
    <row r="844" spans="1:17" ht="20.25" customHeight="1" x14ac:dyDescent="0.2">
      <c r="A844" s="176">
        <v>69611</v>
      </c>
      <c r="B844" s="177">
        <f t="shared" si="85"/>
        <v>0</v>
      </c>
      <c r="C844" s="158"/>
      <c r="D844" s="60">
        <f t="shared" si="86"/>
        <v>0</v>
      </c>
      <c r="E844" s="178">
        <f t="shared" si="84"/>
        <v>0</v>
      </c>
      <c r="F844" s="60">
        <f t="shared" si="87"/>
        <v>0</v>
      </c>
      <c r="G844" s="60">
        <f>IF(AND(C844&lt;&gt;"",SUM(G$27:G843)&lt;E$19),$E$19/$E$23,0)</f>
        <v>0</v>
      </c>
      <c r="H844" s="60">
        <f t="shared" si="88"/>
        <v>0</v>
      </c>
      <c r="I844" s="60">
        <f t="shared" si="90"/>
        <v>0</v>
      </c>
      <c r="J844" s="92" t="str">
        <f t="shared" si="89"/>
        <v>2090–2091</v>
      </c>
      <c r="L844" s="103"/>
      <c r="N844" s="101"/>
      <c r="Q844" s="61"/>
    </row>
    <row r="845" spans="1:17" ht="20.25" customHeight="1" x14ac:dyDescent="0.2">
      <c r="A845" s="176">
        <v>69642</v>
      </c>
      <c r="B845" s="177">
        <f t="shared" si="85"/>
        <v>0</v>
      </c>
      <c r="C845" s="158"/>
      <c r="D845" s="60">
        <f t="shared" si="86"/>
        <v>0</v>
      </c>
      <c r="E845" s="178">
        <f t="shared" si="84"/>
        <v>0</v>
      </c>
      <c r="F845" s="60">
        <f t="shared" si="87"/>
        <v>0</v>
      </c>
      <c r="G845" s="60">
        <f>IF(AND(C845&lt;&gt;"",SUM(G$27:G844)&lt;E$19),$E$19/$E$23,0)</f>
        <v>0</v>
      </c>
      <c r="H845" s="60">
        <f t="shared" si="88"/>
        <v>0</v>
      </c>
      <c r="I845" s="60">
        <f t="shared" si="90"/>
        <v>0</v>
      </c>
      <c r="J845" s="92" t="str">
        <f t="shared" si="89"/>
        <v>2090–2091</v>
      </c>
      <c r="L845" s="103"/>
      <c r="N845" s="101"/>
      <c r="Q845" s="61"/>
    </row>
    <row r="846" spans="1:17" ht="20.25" customHeight="1" x14ac:dyDescent="0.2">
      <c r="A846" s="176">
        <v>69672</v>
      </c>
      <c r="B846" s="177">
        <f t="shared" si="85"/>
        <v>0</v>
      </c>
      <c r="C846" s="158"/>
      <c r="D846" s="60">
        <f t="shared" si="86"/>
        <v>0</v>
      </c>
      <c r="E846" s="178">
        <f t="shared" si="84"/>
        <v>0</v>
      </c>
      <c r="F846" s="60">
        <f t="shared" si="87"/>
        <v>0</v>
      </c>
      <c r="G846" s="60">
        <f>IF(AND(C846&lt;&gt;"",SUM(G$27:G845)&lt;E$19),$E$19/$E$23,0)</f>
        <v>0</v>
      </c>
      <c r="H846" s="60">
        <f t="shared" si="88"/>
        <v>0</v>
      </c>
      <c r="I846" s="60">
        <f t="shared" si="90"/>
        <v>0</v>
      </c>
      <c r="J846" s="92" t="str">
        <f t="shared" si="89"/>
        <v>2090–2091</v>
      </c>
      <c r="L846" s="103"/>
      <c r="N846" s="101"/>
      <c r="Q846" s="61"/>
    </row>
    <row r="847" spans="1:17" ht="20.25" customHeight="1" x14ac:dyDescent="0.2">
      <c r="A847" s="176">
        <v>69703</v>
      </c>
      <c r="B847" s="177">
        <f t="shared" si="85"/>
        <v>0</v>
      </c>
      <c r="C847" s="158"/>
      <c r="D847" s="60">
        <f t="shared" si="86"/>
        <v>0</v>
      </c>
      <c r="E847" s="178">
        <f t="shared" si="84"/>
        <v>0</v>
      </c>
      <c r="F847" s="60">
        <f t="shared" si="87"/>
        <v>0</v>
      </c>
      <c r="G847" s="60">
        <f>IF(AND(C847&lt;&gt;"",SUM(G$27:G846)&lt;E$19),$E$19/$E$23,0)</f>
        <v>0</v>
      </c>
      <c r="H847" s="60">
        <f t="shared" si="88"/>
        <v>0</v>
      </c>
      <c r="I847" s="60">
        <f t="shared" si="90"/>
        <v>0</v>
      </c>
      <c r="J847" s="92" t="str">
        <f t="shared" si="89"/>
        <v>2090–2091</v>
      </c>
      <c r="L847" s="103"/>
      <c r="N847" s="101"/>
      <c r="Q847" s="61"/>
    </row>
    <row r="848" spans="1:17" ht="20.25" customHeight="1" x14ac:dyDescent="0.2">
      <c r="A848" s="176">
        <v>69733</v>
      </c>
      <c r="B848" s="177">
        <f t="shared" si="85"/>
        <v>0</v>
      </c>
      <c r="C848" s="158"/>
      <c r="D848" s="60">
        <f t="shared" si="86"/>
        <v>0</v>
      </c>
      <c r="E848" s="178">
        <f t="shared" si="84"/>
        <v>0</v>
      </c>
      <c r="F848" s="60">
        <f t="shared" si="87"/>
        <v>0</v>
      </c>
      <c r="G848" s="60">
        <f>IF(AND(C848&lt;&gt;"",SUM(G$27:G847)&lt;E$19),$E$19/$E$23,0)</f>
        <v>0</v>
      </c>
      <c r="H848" s="60">
        <f t="shared" si="88"/>
        <v>0</v>
      </c>
      <c r="I848" s="60">
        <f t="shared" si="90"/>
        <v>0</v>
      </c>
      <c r="J848" s="92" t="str">
        <f t="shared" si="89"/>
        <v>2090–2091</v>
      </c>
      <c r="L848" s="103"/>
      <c r="N848" s="101"/>
      <c r="Q848" s="61"/>
    </row>
    <row r="849" spans="1:17" ht="20.25" customHeight="1" x14ac:dyDescent="0.2">
      <c r="A849" s="176">
        <v>69764</v>
      </c>
      <c r="B849" s="177">
        <f t="shared" si="85"/>
        <v>0</v>
      </c>
      <c r="C849" s="158"/>
      <c r="D849" s="60">
        <f t="shared" si="86"/>
        <v>0</v>
      </c>
      <c r="E849" s="178">
        <f t="shared" si="84"/>
        <v>0</v>
      </c>
      <c r="F849" s="60">
        <f t="shared" si="87"/>
        <v>0</v>
      </c>
      <c r="G849" s="60">
        <f>IF(AND(C849&lt;&gt;"",SUM(G$27:G848)&lt;E$19),$E$19/$E$23,0)</f>
        <v>0</v>
      </c>
      <c r="H849" s="60">
        <f t="shared" si="88"/>
        <v>0</v>
      </c>
      <c r="I849" s="60">
        <f t="shared" si="90"/>
        <v>0</v>
      </c>
      <c r="J849" s="92" t="str">
        <f t="shared" si="89"/>
        <v>2090–2091</v>
      </c>
      <c r="L849" s="103"/>
      <c r="N849" s="101"/>
      <c r="Q849" s="61"/>
    </row>
    <row r="850" spans="1:17" ht="20.25" customHeight="1" x14ac:dyDescent="0.2">
      <c r="A850" s="176">
        <v>69795</v>
      </c>
      <c r="B850" s="177">
        <f t="shared" si="85"/>
        <v>0</v>
      </c>
      <c r="C850" s="158"/>
      <c r="D850" s="60">
        <f t="shared" si="86"/>
        <v>0</v>
      </c>
      <c r="E850" s="178">
        <f t="shared" si="84"/>
        <v>0</v>
      </c>
      <c r="F850" s="60">
        <f t="shared" si="87"/>
        <v>0</v>
      </c>
      <c r="G850" s="60">
        <f>IF(AND(C850&lt;&gt;"",SUM(G$27:G849)&lt;E$19),$E$19/$E$23,0)</f>
        <v>0</v>
      </c>
      <c r="H850" s="60">
        <f t="shared" si="88"/>
        <v>0</v>
      </c>
      <c r="I850" s="60">
        <f t="shared" si="90"/>
        <v>0</v>
      </c>
      <c r="J850" s="92" t="str">
        <f t="shared" si="89"/>
        <v>2090–2091</v>
      </c>
      <c r="L850" s="103"/>
      <c r="N850" s="101"/>
      <c r="Q850" s="61"/>
    </row>
    <row r="851" spans="1:17" ht="20.25" customHeight="1" x14ac:dyDescent="0.2">
      <c r="A851" s="176">
        <v>69823</v>
      </c>
      <c r="B851" s="177">
        <f t="shared" si="85"/>
        <v>0</v>
      </c>
      <c r="C851" s="158"/>
      <c r="D851" s="60">
        <f t="shared" si="86"/>
        <v>0</v>
      </c>
      <c r="E851" s="178">
        <f t="shared" si="84"/>
        <v>0</v>
      </c>
      <c r="F851" s="60">
        <f t="shared" si="87"/>
        <v>0</v>
      </c>
      <c r="G851" s="60">
        <f>IF(AND(C851&lt;&gt;"",SUM(G$27:G850)&lt;E$19),$E$19/$E$23,0)</f>
        <v>0</v>
      </c>
      <c r="H851" s="60">
        <f t="shared" si="88"/>
        <v>0</v>
      </c>
      <c r="I851" s="60">
        <f t="shared" si="90"/>
        <v>0</v>
      </c>
      <c r="J851" s="92" t="str">
        <f t="shared" si="89"/>
        <v>2090–2091</v>
      </c>
      <c r="L851" s="103"/>
      <c r="N851" s="101"/>
      <c r="Q851" s="61"/>
    </row>
    <row r="852" spans="1:17" ht="20.25" customHeight="1" x14ac:dyDescent="0.2">
      <c r="A852" s="176">
        <v>69854</v>
      </c>
      <c r="B852" s="177">
        <f t="shared" si="85"/>
        <v>0</v>
      </c>
      <c r="C852" s="158"/>
      <c r="D852" s="60">
        <f t="shared" si="86"/>
        <v>0</v>
      </c>
      <c r="E852" s="178">
        <f t="shared" si="84"/>
        <v>0</v>
      </c>
      <c r="F852" s="60">
        <f t="shared" si="87"/>
        <v>0</v>
      </c>
      <c r="G852" s="60">
        <f>IF(AND(C852&lt;&gt;"",SUM(G$27:G851)&lt;E$19),$E$19/$E$23,0)</f>
        <v>0</v>
      </c>
      <c r="H852" s="60">
        <f t="shared" si="88"/>
        <v>0</v>
      </c>
      <c r="I852" s="60">
        <f t="shared" si="90"/>
        <v>0</v>
      </c>
      <c r="J852" s="92" t="str">
        <f t="shared" si="89"/>
        <v>2090–2091</v>
      </c>
      <c r="L852" s="103"/>
      <c r="N852" s="101"/>
      <c r="Q852" s="61"/>
    </row>
    <row r="853" spans="1:17" ht="20.25" customHeight="1" x14ac:dyDescent="0.2">
      <c r="A853" s="176">
        <v>69884</v>
      </c>
      <c r="B853" s="177">
        <f t="shared" si="85"/>
        <v>0</v>
      </c>
      <c r="C853" s="158"/>
      <c r="D853" s="60">
        <f t="shared" si="86"/>
        <v>0</v>
      </c>
      <c r="E853" s="178">
        <f t="shared" si="84"/>
        <v>0</v>
      </c>
      <c r="F853" s="60">
        <f t="shared" si="87"/>
        <v>0</v>
      </c>
      <c r="G853" s="60">
        <f>IF(AND(C853&lt;&gt;"",SUM(G$27:G852)&lt;E$19),$E$19/$E$23,0)</f>
        <v>0</v>
      </c>
      <c r="H853" s="60">
        <f t="shared" si="88"/>
        <v>0</v>
      </c>
      <c r="I853" s="60">
        <f t="shared" si="90"/>
        <v>0</v>
      </c>
      <c r="J853" s="92" t="str">
        <f t="shared" si="89"/>
        <v>2090–2091</v>
      </c>
      <c r="L853" s="103"/>
      <c r="N853" s="101"/>
      <c r="Q853" s="61"/>
    </row>
    <row r="854" spans="1:17" ht="20.25" customHeight="1" x14ac:dyDescent="0.2">
      <c r="A854" s="176">
        <v>69915</v>
      </c>
      <c r="B854" s="177">
        <f t="shared" si="85"/>
        <v>0</v>
      </c>
      <c r="C854" s="158"/>
      <c r="D854" s="60">
        <f t="shared" si="86"/>
        <v>0</v>
      </c>
      <c r="E854" s="178">
        <f t="shared" si="84"/>
        <v>0</v>
      </c>
      <c r="F854" s="60">
        <f t="shared" si="87"/>
        <v>0</v>
      </c>
      <c r="G854" s="60">
        <f>IF(AND(C854&lt;&gt;"",SUM(G$27:G853)&lt;E$19),$E$19/$E$23,0)</f>
        <v>0</v>
      </c>
      <c r="H854" s="60">
        <f t="shared" si="88"/>
        <v>0</v>
      </c>
      <c r="I854" s="60">
        <f t="shared" si="90"/>
        <v>0</v>
      </c>
      <c r="J854" s="92" t="str">
        <f t="shared" si="89"/>
        <v>2090–2091</v>
      </c>
      <c r="L854" s="103"/>
      <c r="N854" s="101"/>
      <c r="Q854" s="61"/>
    </row>
    <row r="855" spans="1:17" ht="20.25" customHeight="1" x14ac:dyDescent="0.2">
      <c r="A855" s="176">
        <v>69945</v>
      </c>
      <c r="B855" s="177">
        <f t="shared" si="85"/>
        <v>0</v>
      </c>
      <c r="C855" s="158"/>
      <c r="D855" s="60">
        <f t="shared" si="86"/>
        <v>0</v>
      </c>
      <c r="E855" s="178">
        <f t="shared" si="84"/>
        <v>0</v>
      </c>
      <c r="F855" s="60">
        <f t="shared" si="87"/>
        <v>0</v>
      </c>
      <c r="G855" s="60">
        <f>IF(AND(C855&lt;&gt;"",SUM(G$27:G854)&lt;E$19),$E$19/$E$23,0)</f>
        <v>0</v>
      </c>
      <c r="H855" s="60">
        <f t="shared" si="88"/>
        <v>0</v>
      </c>
      <c r="I855" s="60">
        <f t="shared" si="90"/>
        <v>0</v>
      </c>
      <c r="J855" s="92" t="str">
        <f t="shared" si="89"/>
        <v>2091–2092</v>
      </c>
      <c r="L855" s="103"/>
      <c r="N855" s="101"/>
      <c r="Q855" s="61"/>
    </row>
    <row r="856" spans="1:17" ht="20.25" customHeight="1" x14ac:dyDescent="0.2">
      <c r="A856" s="176">
        <v>69976</v>
      </c>
      <c r="B856" s="177">
        <f t="shared" si="85"/>
        <v>0</v>
      </c>
      <c r="C856" s="158"/>
      <c r="D856" s="60">
        <f t="shared" si="86"/>
        <v>0</v>
      </c>
      <c r="E856" s="178">
        <f t="shared" si="84"/>
        <v>0</v>
      </c>
      <c r="F856" s="60">
        <f t="shared" si="87"/>
        <v>0</v>
      </c>
      <c r="G856" s="60">
        <f>IF(AND(C856&lt;&gt;"",SUM(G$27:G855)&lt;E$19),$E$19/$E$23,0)</f>
        <v>0</v>
      </c>
      <c r="H856" s="60">
        <f t="shared" si="88"/>
        <v>0</v>
      </c>
      <c r="I856" s="60">
        <f t="shared" si="90"/>
        <v>0</v>
      </c>
      <c r="J856" s="92" t="str">
        <f t="shared" si="89"/>
        <v>2091–2092</v>
      </c>
      <c r="L856" s="103"/>
      <c r="N856" s="101"/>
      <c r="Q856" s="61"/>
    </row>
    <row r="857" spans="1:17" ht="20.25" customHeight="1" x14ac:dyDescent="0.2">
      <c r="A857" s="176">
        <v>70007</v>
      </c>
      <c r="B857" s="177">
        <f t="shared" si="85"/>
        <v>0</v>
      </c>
      <c r="C857" s="158"/>
      <c r="D857" s="60">
        <f t="shared" si="86"/>
        <v>0</v>
      </c>
      <c r="E857" s="178">
        <f t="shared" si="84"/>
        <v>0</v>
      </c>
      <c r="F857" s="60">
        <f t="shared" si="87"/>
        <v>0</v>
      </c>
      <c r="G857" s="60">
        <f>IF(AND(C857&lt;&gt;"",SUM(G$27:G856)&lt;E$19),$E$19/$E$23,0)</f>
        <v>0</v>
      </c>
      <c r="H857" s="60">
        <f t="shared" si="88"/>
        <v>0</v>
      </c>
      <c r="I857" s="60">
        <f t="shared" si="90"/>
        <v>0</v>
      </c>
      <c r="J857" s="92" t="str">
        <f t="shared" si="89"/>
        <v>2091–2092</v>
      </c>
      <c r="L857" s="103"/>
      <c r="N857" s="101"/>
      <c r="Q857" s="61"/>
    </row>
    <row r="858" spans="1:17" ht="20.25" customHeight="1" x14ac:dyDescent="0.2">
      <c r="A858" s="176">
        <v>70037</v>
      </c>
      <c r="B858" s="177">
        <f t="shared" si="85"/>
        <v>0</v>
      </c>
      <c r="C858" s="158"/>
      <c r="D858" s="60">
        <f t="shared" si="86"/>
        <v>0</v>
      </c>
      <c r="E858" s="178">
        <f t="shared" si="84"/>
        <v>0</v>
      </c>
      <c r="F858" s="60">
        <f t="shared" si="87"/>
        <v>0</v>
      </c>
      <c r="G858" s="60">
        <f>IF(AND(C858&lt;&gt;"",SUM(G$27:G857)&lt;E$19),$E$19/$E$23,0)</f>
        <v>0</v>
      </c>
      <c r="H858" s="60">
        <f t="shared" si="88"/>
        <v>0</v>
      </c>
      <c r="I858" s="60">
        <f t="shared" si="90"/>
        <v>0</v>
      </c>
      <c r="J858" s="92" t="str">
        <f t="shared" si="89"/>
        <v>2091–2092</v>
      </c>
      <c r="L858" s="103"/>
      <c r="N858" s="101"/>
      <c r="Q858" s="61"/>
    </row>
    <row r="859" spans="1:17" ht="20.25" customHeight="1" x14ac:dyDescent="0.2">
      <c r="A859" s="176">
        <v>70068</v>
      </c>
      <c r="B859" s="177">
        <f t="shared" si="85"/>
        <v>0</v>
      </c>
      <c r="C859" s="158"/>
      <c r="D859" s="60">
        <f t="shared" si="86"/>
        <v>0</v>
      </c>
      <c r="E859" s="178">
        <f t="shared" ref="E859:E922" si="91">C859-D859</f>
        <v>0</v>
      </c>
      <c r="F859" s="60">
        <f t="shared" si="87"/>
        <v>0</v>
      </c>
      <c r="G859" s="60">
        <f>IF(AND(C859&lt;&gt;"",SUM(G$27:G858)&lt;E$19),$E$19/$E$23,0)</f>
        <v>0</v>
      </c>
      <c r="H859" s="60">
        <f t="shared" si="88"/>
        <v>0</v>
      </c>
      <c r="I859" s="60">
        <f t="shared" si="90"/>
        <v>0</v>
      </c>
      <c r="J859" s="92" t="str">
        <f t="shared" si="89"/>
        <v>2091–2092</v>
      </c>
      <c r="L859" s="103"/>
      <c r="N859" s="101"/>
      <c r="Q859" s="61"/>
    </row>
    <row r="860" spans="1:17" ht="20.25" customHeight="1" x14ac:dyDescent="0.2">
      <c r="A860" s="176">
        <v>70098</v>
      </c>
      <c r="B860" s="177">
        <f t="shared" ref="B860:B923" si="92">IF(C860&gt;0,C860*-1,C860)</f>
        <v>0</v>
      </c>
      <c r="C860" s="158"/>
      <c r="D860" s="60">
        <f t="shared" ref="D860:D923" si="93">IF(C860="",0,IF($E$15="Beginning",IF(C859&lt;&gt;"",$F859*$E$6/12,0),IF(C859&lt;&gt;"",$F859*$E$6/12,$E$16*$E$6/12)))</f>
        <v>0</v>
      </c>
      <c r="E860" s="178">
        <f t="shared" si="91"/>
        <v>0</v>
      </c>
      <c r="F860" s="60">
        <f t="shared" ref="F860:F923" si="94">IF(C860="",0,IF(C859="",$E$16-E860,IF(C860&lt;&gt;"",F859-E860)))</f>
        <v>0</v>
      </c>
      <c r="G860" s="60">
        <f>IF(AND(C860&lt;&gt;"",SUM(G$27:G859)&lt;E$19),$E$19/$E$23,0)</f>
        <v>0</v>
      </c>
      <c r="H860" s="60">
        <f t="shared" ref="H860:H923" si="95">IF(C860&lt;&gt;"",G860+H859,0)</f>
        <v>0</v>
      </c>
      <c r="I860" s="60">
        <f t="shared" si="90"/>
        <v>0</v>
      </c>
      <c r="J860" s="92" t="str">
        <f t="shared" ref="J860:J923" si="96">IF(OR(MONTH(A860)=1,MONTH(A860)=2,MONTH(A860)=3,MONTH(A860)=4,MONTH(A860)=5,MONTH(A860)=6),YEAR(A860)-1&amp;"–"&amp;YEAR(A860),YEAR(A860)&amp;"–"&amp;YEAR(A860)+1)</f>
        <v>2091–2092</v>
      </c>
      <c r="L860" s="103"/>
      <c r="N860" s="101"/>
      <c r="Q860" s="61"/>
    </row>
    <row r="861" spans="1:17" ht="20.25" customHeight="1" x14ac:dyDescent="0.2">
      <c r="A861" s="176">
        <v>70129</v>
      </c>
      <c r="B861" s="177">
        <f t="shared" si="92"/>
        <v>0</v>
      </c>
      <c r="C861" s="158"/>
      <c r="D861" s="60">
        <f t="shared" si="93"/>
        <v>0</v>
      </c>
      <c r="E861" s="178">
        <f t="shared" si="91"/>
        <v>0</v>
      </c>
      <c r="F861" s="60">
        <f t="shared" si="94"/>
        <v>0</v>
      </c>
      <c r="G861" s="60">
        <f>IF(AND(C861&lt;&gt;"",SUM(G$27:G860)&lt;E$19),$E$19/$E$23,0)</f>
        <v>0</v>
      </c>
      <c r="H861" s="60">
        <f t="shared" si="95"/>
        <v>0</v>
      </c>
      <c r="I861" s="60">
        <f t="shared" ref="I861:I924" si="97">IF(C861&lt;&gt;"",$E$19-H861,0)</f>
        <v>0</v>
      </c>
      <c r="J861" s="92" t="str">
        <f t="shared" si="96"/>
        <v>2091–2092</v>
      </c>
      <c r="L861" s="103"/>
      <c r="N861" s="101"/>
      <c r="Q861" s="61"/>
    </row>
    <row r="862" spans="1:17" ht="20.25" customHeight="1" x14ac:dyDescent="0.2">
      <c r="A862" s="176">
        <v>70160</v>
      </c>
      <c r="B862" s="177">
        <f t="shared" si="92"/>
        <v>0</v>
      </c>
      <c r="C862" s="158"/>
      <c r="D862" s="60">
        <f t="shared" si="93"/>
        <v>0</v>
      </c>
      <c r="E862" s="178">
        <f t="shared" si="91"/>
        <v>0</v>
      </c>
      <c r="F862" s="60">
        <f t="shared" si="94"/>
        <v>0</v>
      </c>
      <c r="G862" s="60">
        <f>IF(AND(C862&lt;&gt;"",SUM(G$27:G861)&lt;E$19),$E$19/$E$23,0)</f>
        <v>0</v>
      </c>
      <c r="H862" s="60">
        <f t="shared" si="95"/>
        <v>0</v>
      </c>
      <c r="I862" s="60">
        <f t="shared" si="97"/>
        <v>0</v>
      </c>
      <c r="J862" s="92" t="str">
        <f t="shared" si="96"/>
        <v>2091–2092</v>
      </c>
      <c r="L862" s="103"/>
      <c r="N862" s="101"/>
      <c r="Q862" s="61"/>
    </row>
    <row r="863" spans="1:17" ht="20.25" customHeight="1" x14ac:dyDescent="0.2">
      <c r="A863" s="176">
        <v>70189</v>
      </c>
      <c r="B863" s="177">
        <f t="shared" si="92"/>
        <v>0</v>
      </c>
      <c r="C863" s="158"/>
      <c r="D863" s="60">
        <f t="shared" si="93"/>
        <v>0</v>
      </c>
      <c r="E863" s="178">
        <f t="shared" si="91"/>
        <v>0</v>
      </c>
      <c r="F863" s="60">
        <f t="shared" si="94"/>
        <v>0</v>
      </c>
      <c r="G863" s="60">
        <f>IF(AND(C863&lt;&gt;"",SUM(G$27:G862)&lt;E$19),$E$19/$E$23,0)</f>
        <v>0</v>
      </c>
      <c r="H863" s="60">
        <f t="shared" si="95"/>
        <v>0</v>
      </c>
      <c r="I863" s="60">
        <f t="shared" si="97"/>
        <v>0</v>
      </c>
      <c r="J863" s="92" t="str">
        <f t="shared" si="96"/>
        <v>2091–2092</v>
      </c>
      <c r="L863" s="103"/>
      <c r="N863" s="101"/>
      <c r="Q863" s="61"/>
    </row>
    <row r="864" spans="1:17" ht="20.25" customHeight="1" x14ac:dyDescent="0.2">
      <c r="A864" s="176">
        <v>70220</v>
      </c>
      <c r="B864" s="177">
        <f t="shared" si="92"/>
        <v>0</v>
      </c>
      <c r="C864" s="158"/>
      <c r="D864" s="60">
        <f t="shared" si="93"/>
        <v>0</v>
      </c>
      <c r="E864" s="178">
        <f t="shared" si="91"/>
        <v>0</v>
      </c>
      <c r="F864" s="60">
        <f t="shared" si="94"/>
        <v>0</v>
      </c>
      <c r="G864" s="60">
        <f>IF(AND(C864&lt;&gt;"",SUM(G$27:G863)&lt;E$19),$E$19/$E$23,0)</f>
        <v>0</v>
      </c>
      <c r="H864" s="60">
        <f t="shared" si="95"/>
        <v>0</v>
      </c>
      <c r="I864" s="60">
        <f t="shared" si="97"/>
        <v>0</v>
      </c>
      <c r="J864" s="92" t="str">
        <f t="shared" si="96"/>
        <v>2091–2092</v>
      </c>
      <c r="L864" s="103"/>
      <c r="N864" s="101"/>
      <c r="Q864" s="61"/>
    </row>
    <row r="865" spans="1:17" ht="20.25" customHeight="1" x14ac:dyDescent="0.2">
      <c r="A865" s="176">
        <v>70250</v>
      </c>
      <c r="B865" s="177">
        <f t="shared" si="92"/>
        <v>0</v>
      </c>
      <c r="C865" s="158"/>
      <c r="D865" s="60">
        <f t="shared" si="93"/>
        <v>0</v>
      </c>
      <c r="E865" s="178">
        <f t="shared" si="91"/>
        <v>0</v>
      </c>
      <c r="F865" s="60">
        <f t="shared" si="94"/>
        <v>0</v>
      </c>
      <c r="G865" s="60">
        <f>IF(AND(C865&lt;&gt;"",SUM(G$27:G864)&lt;E$19),$E$19/$E$23,0)</f>
        <v>0</v>
      </c>
      <c r="H865" s="60">
        <f t="shared" si="95"/>
        <v>0</v>
      </c>
      <c r="I865" s="60">
        <f t="shared" si="97"/>
        <v>0</v>
      </c>
      <c r="J865" s="92" t="str">
        <f t="shared" si="96"/>
        <v>2091–2092</v>
      </c>
      <c r="L865" s="103"/>
      <c r="N865" s="101"/>
      <c r="Q865" s="61"/>
    </row>
    <row r="866" spans="1:17" ht="20.25" customHeight="1" x14ac:dyDescent="0.2">
      <c r="A866" s="176">
        <v>70281</v>
      </c>
      <c r="B866" s="177">
        <f t="shared" si="92"/>
        <v>0</v>
      </c>
      <c r="C866" s="158"/>
      <c r="D866" s="60">
        <f t="shared" si="93"/>
        <v>0</v>
      </c>
      <c r="E866" s="178">
        <f t="shared" si="91"/>
        <v>0</v>
      </c>
      <c r="F866" s="60">
        <f t="shared" si="94"/>
        <v>0</v>
      </c>
      <c r="G866" s="60">
        <f>IF(AND(C866&lt;&gt;"",SUM(G$27:G865)&lt;E$19),$E$19/$E$23,0)</f>
        <v>0</v>
      </c>
      <c r="H866" s="60">
        <f t="shared" si="95"/>
        <v>0</v>
      </c>
      <c r="I866" s="60">
        <f t="shared" si="97"/>
        <v>0</v>
      </c>
      <c r="J866" s="92" t="str">
        <f t="shared" si="96"/>
        <v>2091–2092</v>
      </c>
      <c r="L866" s="103"/>
      <c r="N866" s="101"/>
      <c r="Q866" s="61"/>
    </row>
    <row r="867" spans="1:17" ht="20.25" customHeight="1" x14ac:dyDescent="0.2">
      <c r="A867" s="176">
        <v>70311</v>
      </c>
      <c r="B867" s="177">
        <f t="shared" si="92"/>
        <v>0</v>
      </c>
      <c r="C867" s="158"/>
      <c r="D867" s="60">
        <f t="shared" si="93"/>
        <v>0</v>
      </c>
      <c r="E867" s="178">
        <f t="shared" si="91"/>
        <v>0</v>
      </c>
      <c r="F867" s="60">
        <f t="shared" si="94"/>
        <v>0</v>
      </c>
      <c r="G867" s="60">
        <f>IF(AND(C867&lt;&gt;"",SUM(G$27:G866)&lt;E$19),$E$19/$E$23,0)</f>
        <v>0</v>
      </c>
      <c r="H867" s="60">
        <f t="shared" si="95"/>
        <v>0</v>
      </c>
      <c r="I867" s="60">
        <f t="shared" si="97"/>
        <v>0</v>
      </c>
      <c r="J867" s="92" t="str">
        <f t="shared" si="96"/>
        <v>2092–2093</v>
      </c>
      <c r="L867" s="103"/>
      <c r="N867" s="101"/>
      <c r="Q867" s="61"/>
    </row>
    <row r="868" spans="1:17" ht="20.25" customHeight="1" x14ac:dyDescent="0.2">
      <c r="A868" s="176">
        <v>70342</v>
      </c>
      <c r="B868" s="177">
        <f t="shared" si="92"/>
        <v>0</v>
      </c>
      <c r="C868" s="158"/>
      <c r="D868" s="60">
        <f t="shared" si="93"/>
        <v>0</v>
      </c>
      <c r="E868" s="178">
        <f t="shared" si="91"/>
        <v>0</v>
      </c>
      <c r="F868" s="60">
        <f t="shared" si="94"/>
        <v>0</v>
      </c>
      <c r="G868" s="60">
        <f>IF(AND(C868&lt;&gt;"",SUM(G$27:G867)&lt;E$19),$E$19/$E$23,0)</f>
        <v>0</v>
      </c>
      <c r="H868" s="60">
        <f t="shared" si="95"/>
        <v>0</v>
      </c>
      <c r="I868" s="60">
        <f t="shared" si="97"/>
        <v>0</v>
      </c>
      <c r="J868" s="92" t="str">
        <f t="shared" si="96"/>
        <v>2092–2093</v>
      </c>
      <c r="L868" s="103"/>
      <c r="N868" s="101"/>
      <c r="Q868" s="61"/>
    </row>
    <row r="869" spans="1:17" ht="20.25" customHeight="1" x14ac:dyDescent="0.2">
      <c r="A869" s="176">
        <v>70373</v>
      </c>
      <c r="B869" s="177">
        <f t="shared" si="92"/>
        <v>0</v>
      </c>
      <c r="C869" s="158"/>
      <c r="D869" s="60">
        <f t="shared" si="93"/>
        <v>0</v>
      </c>
      <c r="E869" s="178">
        <f t="shared" si="91"/>
        <v>0</v>
      </c>
      <c r="F869" s="60">
        <f t="shared" si="94"/>
        <v>0</v>
      </c>
      <c r="G869" s="60">
        <f>IF(AND(C869&lt;&gt;"",SUM(G$27:G868)&lt;E$19),$E$19/$E$23,0)</f>
        <v>0</v>
      </c>
      <c r="H869" s="60">
        <f t="shared" si="95"/>
        <v>0</v>
      </c>
      <c r="I869" s="60">
        <f t="shared" si="97"/>
        <v>0</v>
      </c>
      <c r="J869" s="92" t="str">
        <f t="shared" si="96"/>
        <v>2092–2093</v>
      </c>
      <c r="L869" s="103"/>
      <c r="N869" s="101"/>
      <c r="Q869" s="61"/>
    </row>
    <row r="870" spans="1:17" ht="20.25" customHeight="1" x14ac:dyDescent="0.2">
      <c r="A870" s="176">
        <v>70403</v>
      </c>
      <c r="B870" s="177">
        <f t="shared" si="92"/>
        <v>0</v>
      </c>
      <c r="C870" s="158"/>
      <c r="D870" s="60">
        <f t="shared" si="93"/>
        <v>0</v>
      </c>
      <c r="E870" s="178">
        <f t="shared" si="91"/>
        <v>0</v>
      </c>
      <c r="F870" s="60">
        <f t="shared" si="94"/>
        <v>0</v>
      </c>
      <c r="G870" s="60">
        <f>IF(AND(C870&lt;&gt;"",SUM(G$27:G869)&lt;E$19),$E$19/$E$23,0)</f>
        <v>0</v>
      </c>
      <c r="H870" s="60">
        <f t="shared" si="95"/>
        <v>0</v>
      </c>
      <c r="I870" s="60">
        <f t="shared" si="97"/>
        <v>0</v>
      </c>
      <c r="J870" s="92" t="str">
        <f t="shared" si="96"/>
        <v>2092–2093</v>
      </c>
      <c r="L870" s="103"/>
      <c r="N870" s="101"/>
      <c r="Q870" s="61"/>
    </row>
    <row r="871" spans="1:17" ht="20.25" customHeight="1" x14ac:dyDescent="0.2">
      <c r="A871" s="176">
        <v>70434</v>
      </c>
      <c r="B871" s="177">
        <f t="shared" si="92"/>
        <v>0</v>
      </c>
      <c r="C871" s="158"/>
      <c r="D871" s="60">
        <f t="shared" si="93"/>
        <v>0</v>
      </c>
      <c r="E871" s="178">
        <f t="shared" si="91"/>
        <v>0</v>
      </c>
      <c r="F871" s="60">
        <f t="shared" si="94"/>
        <v>0</v>
      </c>
      <c r="G871" s="60">
        <f>IF(AND(C871&lt;&gt;"",SUM(G$27:G870)&lt;E$19),$E$19/$E$23,0)</f>
        <v>0</v>
      </c>
      <c r="H871" s="60">
        <f t="shared" si="95"/>
        <v>0</v>
      </c>
      <c r="I871" s="60">
        <f t="shared" si="97"/>
        <v>0</v>
      </c>
      <c r="J871" s="92" t="str">
        <f t="shared" si="96"/>
        <v>2092–2093</v>
      </c>
      <c r="L871" s="103"/>
      <c r="N871" s="101"/>
      <c r="Q871" s="61"/>
    </row>
    <row r="872" spans="1:17" ht="20.25" customHeight="1" x14ac:dyDescent="0.2">
      <c r="A872" s="176">
        <v>70464</v>
      </c>
      <c r="B872" s="177">
        <f t="shared" si="92"/>
        <v>0</v>
      </c>
      <c r="C872" s="158"/>
      <c r="D872" s="60">
        <f t="shared" si="93"/>
        <v>0</v>
      </c>
      <c r="E872" s="178">
        <f t="shared" si="91"/>
        <v>0</v>
      </c>
      <c r="F872" s="60">
        <f t="shared" si="94"/>
        <v>0</v>
      </c>
      <c r="G872" s="60">
        <f>IF(AND(C872&lt;&gt;"",SUM(G$27:G871)&lt;E$19),$E$19/$E$23,0)</f>
        <v>0</v>
      </c>
      <c r="H872" s="60">
        <f t="shared" si="95"/>
        <v>0</v>
      </c>
      <c r="I872" s="60">
        <f t="shared" si="97"/>
        <v>0</v>
      </c>
      <c r="J872" s="92" t="str">
        <f t="shared" si="96"/>
        <v>2092–2093</v>
      </c>
      <c r="L872" s="103"/>
      <c r="N872" s="101"/>
      <c r="Q872" s="61"/>
    </row>
    <row r="873" spans="1:17" ht="20.25" customHeight="1" x14ac:dyDescent="0.2">
      <c r="A873" s="176">
        <v>70495</v>
      </c>
      <c r="B873" s="177">
        <f t="shared" si="92"/>
        <v>0</v>
      </c>
      <c r="C873" s="158"/>
      <c r="D873" s="60">
        <f t="shared" si="93"/>
        <v>0</v>
      </c>
      <c r="E873" s="178">
        <f t="shared" si="91"/>
        <v>0</v>
      </c>
      <c r="F873" s="60">
        <f t="shared" si="94"/>
        <v>0</v>
      </c>
      <c r="G873" s="60">
        <f>IF(AND(C873&lt;&gt;"",SUM(G$27:G872)&lt;E$19),$E$19/$E$23,0)</f>
        <v>0</v>
      </c>
      <c r="H873" s="60">
        <f t="shared" si="95"/>
        <v>0</v>
      </c>
      <c r="I873" s="60">
        <f t="shared" si="97"/>
        <v>0</v>
      </c>
      <c r="J873" s="92" t="str">
        <f t="shared" si="96"/>
        <v>2092–2093</v>
      </c>
      <c r="L873" s="103"/>
      <c r="N873" s="101"/>
      <c r="Q873" s="61"/>
    </row>
    <row r="874" spans="1:17" ht="20.25" customHeight="1" x14ac:dyDescent="0.2">
      <c r="A874" s="176">
        <v>70526</v>
      </c>
      <c r="B874" s="177">
        <f t="shared" si="92"/>
        <v>0</v>
      </c>
      <c r="C874" s="158"/>
      <c r="D874" s="60">
        <f t="shared" si="93"/>
        <v>0</v>
      </c>
      <c r="E874" s="178">
        <f t="shared" si="91"/>
        <v>0</v>
      </c>
      <c r="F874" s="60">
        <f t="shared" si="94"/>
        <v>0</v>
      </c>
      <c r="G874" s="60">
        <f>IF(AND(C874&lt;&gt;"",SUM(G$27:G873)&lt;E$19),$E$19/$E$23,0)</f>
        <v>0</v>
      </c>
      <c r="H874" s="60">
        <f t="shared" si="95"/>
        <v>0</v>
      </c>
      <c r="I874" s="60">
        <f t="shared" si="97"/>
        <v>0</v>
      </c>
      <c r="J874" s="92" t="str">
        <f t="shared" si="96"/>
        <v>2092–2093</v>
      </c>
      <c r="L874" s="103"/>
      <c r="N874" s="101"/>
      <c r="Q874" s="61"/>
    </row>
    <row r="875" spans="1:17" ht="20.25" customHeight="1" x14ac:dyDescent="0.2">
      <c r="A875" s="176">
        <v>70554</v>
      </c>
      <c r="B875" s="177">
        <f t="shared" si="92"/>
        <v>0</v>
      </c>
      <c r="C875" s="158"/>
      <c r="D875" s="60">
        <f t="shared" si="93"/>
        <v>0</v>
      </c>
      <c r="E875" s="178">
        <f t="shared" si="91"/>
        <v>0</v>
      </c>
      <c r="F875" s="60">
        <f t="shared" si="94"/>
        <v>0</v>
      </c>
      <c r="G875" s="60">
        <f>IF(AND(C875&lt;&gt;"",SUM(G$27:G874)&lt;E$19),$E$19/$E$23,0)</f>
        <v>0</v>
      </c>
      <c r="H875" s="60">
        <f t="shared" si="95"/>
        <v>0</v>
      </c>
      <c r="I875" s="60">
        <f t="shared" si="97"/>
        <v>0</v>
      </c>
      <c r="J875" s="92" t="str">
        <f t="shared" si="96"/>
        <v>2092–2093</v>
      </c>
      <c r="L875" s="103"/>
      <c r="N875" s="101"/>
      <c r="Q875" s="61"/>
    </row>
    <row r="876" spans="1:17" ht="20.25" customHeight="1" x14ac:dyDescent="0.2">
      <c r="A876" s="176">
        <v>70585</v>
      </c>
      <c r="B876" s="177">
        <f t="shared" si="92"/>
        <v>0</v>
      </c>
      <c r="C876" s="158"/>
      <c r="D876" s="60">
        <f t="shared" si="93"/>
        <v>0</v>
      </c>
      <c r="E876" s="178">
        <f t="shared" si="91"/>
        <v>0</v>
      </c>
      <c r="F876" s="60">
        <f t="shared" si="94"/>
        <v>0</v>
      </c>
      <c r="G876" s="60">
        <f>IF(AND(C876&lt;&gt;"",SUM(G$27:G875)&lt;E$19),$E$19/$E$23,0)</f>
        <v>0</v>
      </c>
      <c r="H876" s="60">
        <f t="shared" si="95"/>
        <v>0</v>
      </c>
      <c r="I876" s="60">
        <f t="shared" si="97"/>
        <v>0</v>
      </c>
      <c r="J876" s="92" t="str">
        <f t="shared" si="96"/>
        <v>2092–2093</v>
      </c>
      <c r="L876" s="103"/>
      <c r="N876" s="101"/>
      <c r="Q876" s="61"/>
    </row>
    <row r="877" spans="1:17" ht="20.25" customHeight="1" x14ac:dyDescent="0.2">
      <c r="A877" s="176">
        <v>70615</v>
      </c>
      <c r="B877" s="177">
        <f t="shared" si="92"/>
        <v>0</v>
      </c>
      <c r="C877" s="158"/>
      <c r="D877" s="60">
        <f t="shared" si="93"/>
        <v>0</v>
      </c>
      <c r="E877" s="178">
        <f t="shared" si="91"/>
        <v>0</v>
      </c>
      <c r="F877" s="60">
        <f t="shared" si="94"/>
        <v>0</v>
      </c>
      <c r="G877" s="60">
        <f>IF(AND(C877&lt;&gt;"",SUM(G$27:G876)&lt;E$19),$E$19/$E$23,0)</f>
        <v>0</v>
      </c>
      <c r="H877" s="60">
        <f t="shared" si="95"/>
        <v>0</v>
      </c>
      <c r="I877" s="60">
        <f t="shared" si="97"/>
        <v>0</v>
      </c>
      <c r="J877" s="92" t="str">
        <f t="shared" si="96"/>
        <v>2092–2093</v>
      </c>
      <c r="L877" s="103"/>
      <c r="N877" s="101"/>
      <c r="Q877" s="61"/>
    </row>
    <row r="878" spans="1:17" ht="20.25" customHeight="1" x14ac:dyDescent="0.2">
      <c r="A878" s="176">
        <v>70646</v>
      </c>
      <c r="B878" s="177">
        <f t="shared" si="92"/>
        <v>0</v>
      </c>
      <c r="C878" s="158"/>
      <c r="D878" s="60">
        <f t="shared" si="93"/>
        <v>0</v>
      </c>
      <c r="E878" s="178">
        <f t="shared" si="91"/>
        <v>0</v>
      </c>
      <c r="F878" s="60">
        <f t="shared" si="94"/>
        <v>0</v>
      </c>
      <c r="G878" s="60">
        <f>IF(AND(C878&lt;&gt;"",SUM(G$27:G877)&lt;E$19),$E$19/$E$23,0)</f>
        <v>0</v>
      </c>
      <c r="H878" s="60">
        <f t="shared" si="95"/>
        <v>0</v>
      </c>
      <c r="I878" s="60">
        <f t="shared" si="97"/>
        <v>0</v>
      </c>
      <c r="J878" s="92" t="str">
        <f t="shared" si="96"/>
        <v>2092–2093</v>
      </c>
      <c r="L878" s="103"/>
      <c r="N878" s="101"/>
      <c r="Q878" s="61"/>
    </row>
    <row r="879" spans="1:17" ht="20.25" customHeight="1" x14ac:dyDescent="0.2">
      <c r="A879" s="176">
        <v>70676</v>
      </c>
      <c r="B879" s="177">
        <f t="shared" si="92"/>
        <v>0</v>
      </c>
      <c r="C879" s="158"/>
      <c r="D879" s="60">
        <f t="shared" si="93"/>
        <v>0</v>
      </c>
      <c r="E879" s="178">
        <f t="shared" si="91"/>
        <v>0</v>
      </c>
      <c r="F879" s="60">
        <f t="shared" si="94"/>
        <v>0</v>
      </c>
      <c r="G879" s="60">
        <f>IF(AND(C879&lt;&gt;"",SUM(G$27:G878)&lt;E$19),$E$19/$E$23,0)</f>
        <v>0</v>
      </c>
      <c r="H879" s="60">
        <f t="shared" si="95"/>
        <v>0</v>
      </c>
      <c r="I879" s="60">
        <f t="shared" si="97"/>
        <v>0</v>
      </c>
      <c r="J879" s="92" t="str">
        <f t="shared" si="96"/>
        <v>2093–2094</v>
      </c>
      <c r="L879" s="103"/>
      <c r="N879" s="101"/>
      <c r="Q879" s="61"/>
    </row>
    <row r="880" spans="1:17" ht="20.25" customHeight="1" x14ac:dyDescent="0.2">
      <c r="A880" s="176">
        <v>70707</v>
      </c>
      <c r="B880" s="177">
        <f t="shared" si="92"/>
        <v>0</v>
      </c>
      <c r="C880" s="158"/>
      <c r="D880" s="60">
        <f t="shared" si="93"/>
        <v>0</v>
      </c>
      <c r="E880" s="178">
        <f t="shared" si="91"/>
        <v>0</v>
      </c>
      <c r="F880" s="60">
        <f t="shared" si="94"/>
        <v>0</v>
      </c>
      <c r="G880" s="60">
        <f>IF(AND(C880&lt;&gt;"",SUM(G$27:G879)&lt;E$19),$E$19/$E$23,0)</f>
        <v>0</v>
      </c>
      <c r="H880" s="60">
        <f t="shared" si="95"/>
        <v>0</v>
      </c>
      <c r="I880" s="60">
        <f t="shared" si="97"/>
        <v>0</v>
      </c>
      <c r="J880" s="92" t="str">
        <f t="shared" si="96"/>
        <v>2093–2094</v>
      </c>
      <c r="L880" s="103"/>
      <c r="N880" s="101"/>
      <c r="Q880" s="61"/>
    </row>
    <row r="881" spans="1:17" ht="20.25" customHeight="1" x14ac:dyDescent="0.2">
      <c r="A881" s="176">
        <v>70738</v>
      </c>
      <c r="B881" s="177">
        <f t="shared" si="92"/>
        <v>0</v>
      </c>
      <c r="C881" s="158"/>
      <c r="D881" s="60">
        <f t="shared" si="93"/>
        <v>0</v>
      </c>
      <c r="E881" s="178">
        <f t="shared" si="91"/>
        <v>0</v>
      </c>
      <c r="F881" s="60">
        <f t="shared" si="94"/>
        <v>0</v>
      </c>
      <c r="G881" s="60">
        <f>IF(AND(C881&lt;&gt;"",SUM(G$27:G880)&lt;E$19),$E$19/$E$23,0)</f>
        <v>0</v>
      </c>
      <c r="H881" s="60">
        <f t="shared" si="95"/>
        <v>0</v>
      </c>
      <c r="I881" s="60">
        <f t="shared" si="97"/>
        <v>0</v>
      </c>
      <c r="J881" s="92" t="str">
        <f t="shared" si="96"/>
        <v>2093–2094</v>
      </c>
      <c r="L881" s="103"/>
      <c r="N881" s="101"/>
      <c r="Q881" s="61"/>
    </row>
    <row r="882" spans="1:17" ht="20.25" customHeight="1" x14ac:dyDescent="0.2">
      <c r="A882" s="176">
        <v>70768</v>
      </c>
      <c r="B882" s="177">
        <f t="shared" si="92"/>
        <v>0</v>
      </c>
      <c r="C882" s="158"/>
      <c r="D882" s="60">
        <f t="shared" si="93"/>
        <v>0</v>
      </c>
      <c r="E882" s="178">
        <f t="shared" si="91"/>
        <v>0</v>
      </c>
      <c r="F882" s="60">
        <f t="shared" si="94"/>
        <v>0</v>
      </c>
      <c r="G882" s="60">
        <f>IF(AND(C882&lt;&gt;"",SUM(G$27:G881)&lt;E$19),$E$19/$E$23,0)</f>
        <v>0</v>
      </c>
      <c r="H882" s="60">
        <f t="shared" si="95"/>
        <v>0</v>
      </c>
      <c r="I882" s="60">
        <f t="shared" si="97"/>
        <v>0</v>
      </c>
      <c r="J882" s="92" t="str">
        <f t="shared" si="96"/>
        <v>2093–2094</v>
      </c>
      <c r="L882" s="103"/>
      <c r="N882" s="101"/>
      <c r="Q882" s="61"/>
    </row>
    <row r="883" spans="1:17" ht="20.25" customHeight="1" x14ac:dyDescent="0.2">
      <c r="A883" s="176">
        <v>70799</v>
      </c>
      <c r="B883" s="177">
        <f t="shared" si="92"/>
        <v>0</v>
      </c>
      <c r="C883" s="158"/>
      <c r="D883" s="60">
        <f t="shared" si="93"/>
        <v>0</v>
      </c>
      <c r="E883" s="178">
        <f t="shared" si="91"/>
        <v>0</v>
      </c>
      <c r="F883" s="60">
        <f t="shared" si="94"/>
        <v>0</v>
      </c>
      <c r="G883" s="60">
        <f>IF(AND(C883&lt;&gt;"",SUM(G$27:G882)&lt;E$19),$E$19/$E$23,0)</f>
        <v>0</v>
      </c>
      <c r="H883" s="60">
        <f t="shared" si="95"/>
        <v>0</v>
      </c>
      <c r="I883" s="60">
        <f t="shared" si="97"/>
        <v>0</v>
      </c>
      <c r="J883" s="92" t="str">
        <f t="shared" si="96"/>
        <v>2093–2094</v>
      </c>
      <c r="L883" s="103"/>
      <c r="N883" s="101"/>
      <c r="Q883" s="61"/>
    </row>
    <row r="884" spans="1:17" ht="20.25" customHeight="1" x14ac:dyDescent="0.2">
      <c r="A884" s="176">
        <v>70829</v>
      </c>
      <c r="B884" s="177">
        <f t="shared" si="92"/>
        <v>0</v>
      </c>
      <c r="C884" s="158"/>
      <c r="D884" s="60">
        <f t="shared" si="93"/>
        <v>0</v>
      </c>
      <c r="E884" s="178">
        <f t="shared" si="91"/>
        <v>0</v>
      </c>
      <c r="F884" s="60">
        <f t="shared" si="94"/>
        <v>0</v>
      </c>
      <c r="G884" s="60">
        <f>IF(AND(C884&lt;&gt;"",SUM(G$27:G883)&lt;E$19),$E$19/$E$23,0)</f>
        <v>0</v>
      </c>
      <c r="H884" s="60">
        <f t="shared" si="95"/>
        <v>0</v>
      </c>
      <c r="I884" s="60">
        <f t="shared" si="97"/>
        <v>0</v>
      </c>
      <c r="J884" s="92" t="str">
        <f t="shared" si="96"/>
        <v>2093–2094</v>
      </c>
      <c r="L884" s="103"/>
      <c r="N884" s="101"/>
      <c r="Q884" s="61"/>
    </row>
    <row r="885" spans="1:17" ht="20.25" customHeight="1" x14ac:dyDescent="0.2">
      <c r="A885" s="176">
        <v>70860</v>
      </c>
      <c r="B885" s="177">
        <f t="shared" si="92"/>
        <v>0</v>
      </c>
      <c r="C885" s="158"/>
      <c r="D885" s="60">
        <f t="shared" si="93"/>
        <v>0</v>
      </c>
      <c r="E885" s="178">
        <f t="shared" si="91"/>
        <v>0</v>
      </c>
      <c r="F885" s="60">
        <f t="shared" si="94"/>
        <v>0</v>
      </c>
      <c r="G885" s="60">
        <f>IF(AND(C885&lt;&gt;"",SUM(G$27:G884)&lt;E$19),$E$19/$E$23,0)</f>
        <v>0</v>
      </c>
      <c r="H885" s="60">
        <f t="shared" si="95"/>
        <v>0</v>
      </c>
      <c r="I885" s="60">
        <f t="shared" si="97"/>
        <v>0</v>
      </c>
      <c r="J885" s="92" t="str">
        <f t="shared" si="96"/>
        <v>2093–2094</v>
      </c>
      <c r="L885" s="103"/>
      <c r="N885" s="101"/>
      <c r="Q885" s="61"/>
    </row>
    <row r="886" spans="1:17" ht="20.25" customHeight="1" x14ac:dyDescent="0.2">
      <c r="A886" s="176">
        <v>70891</v>
      </c>
      <c r="B886" s="177">
        <f t="shared" si="92"/>
        <v>0</v>
      </c>
      <c r="C886" s="158"/>
      <c r="D886" s="60">
        <f t="shared" si="93"/>
        <v>0</v>
      </c>
      <c r="E886" s="178">
        <f t="shared" si="91"/>
        <v>0</v>
      </c>
      <c r="F886" s="60">
        <f t="shared" si="94"/>
        <v>0</v>
      </c>
      <c r="G886" s="60">
        <f>IF(AND(C886&lt;&gt;"",SUM(G$27:G885)&lt;E$19),$E$19/$E$23,0)</f>
        <v>0</v>
      </c>
      <c r="H886" s="60">
        <f t="shared" si="95"/>
        <v>0</v>
      </c>
      <c r="I886" s="60">
        <f t="shared" si="97"/>
        <v>0</v>
      </c>
      <c r="J886" s="92" t="str">
        <f t="shared" si="96"/>
        <v>2093–2094</v>
      </c>
      <c r="L886" s="103"/>
      <c r="N886" s="101"/>
      <c r="Q886" s="61"/>
    </row>
    <row r="887" spans="1:17" ht="20.25" customHeight="1" x14ac:dyDescent="0.2">
      <c r="A887" s="176">
        <v>70919</v>
      </c>
      <c r="B887" s="177">
        <f t="shared" si="92"/>
        <v>0</v>
      </c>
      <c r="C887" s="158"/>
      <c r="D887" s="60">
        <f t="shared" si="93"/>
        <v>0</v>
      </c>
      <c r="E887" s="178">
        <f t="shared" si="91"/>
        <v>0</v>
      </c>
      <c r="F887" s="60">
        <f t="shared" si="94"/>
        <v>0</v>
      </c>
      <c r="G887" s="60">
        <f>IF(AND(C887&lt;&gt;"",SUM(G$27:G886)&lt;E$19),$E$19/$E$23,0)</f>
        <v>0</v>
      </c>
      <c r="H887" s="60">
        <f t="shared" si="95"/>
        <v>0</v>
      </c>
      <c r="I887" s="60">
        <f t="shared" si="97"/>
        <v>0</v>
      </c>
      <c r="J887" s="92" t="str">
        <f t="shared" si="96"/>
        <v>2093–2094</v>
      </c>
      <c r="L887" s="103"/>
      <c r="N887" s="101"/>
      <c r="Q887" s="61"/>
    </row>
    <row r="888" spans="1:17" ht="20.25" customHeight="1" x14ac:dyDescent="0.2">
      <c r="A888" s="176">
        <v>70950</v>
      </c>
      <c r="B888" s="177">
        <f t="shared" si="92"/>
        <v>0</v>
      </c>
      <c r="C888" s="158"/>
      <c r="D888" s="60">
        <f t="shared" si="93"/>
        <v>0</v>
      </c>
      <c r="E888" s="178">
        <f t="shared" si="91"/>
        <v>0</v>
      </c>
      <c r="F888" s="60">
        <f t="shared" si="94"/>
        <v>0</v>
      </c>
      <c r="G888" s="60">
        <f>IF(AND(C888&lt;&gt;"",SUM(G$27:G887)&lt;E$19),$E$19/$E$23,0)</f>
        <v>0</v>
      </c>
      <c r="H888" s="60">
        <f t="shared" si="95"/>
        <v>0</v>
      </c>
      <c r="I888" s="60">
        <f t="shared" si="97"/>
        <v>0</v>
      </c>
      <c r="J888" s="92" t="str">
        <f t="shared" si="96"/>
        <v>2093–2094</v>
      </c>
      <c r="L888" s="103"/>
      <c r="N888" s="101"/>
      <c r="Q888" s="61"/>
    </row>
    <row r="889" spans="1:17" ht="20.25" customHeight="1" x14ac:dyDescent="0.2">
      <c r="A889" s="176">
        <v>70980</v>
      </c>
      <c r="B889" s="177">
        <f t="shared" si="92"/>
        <v>0</v>
      </c>
      <c r="C889" s="158"/>
      <c r="D889" s="60">
        <f t="shared" si="93"/>
        <v>0</v>
      </c>
      <c r="E889" s="178">
        <f t="shared" si="91"/>
        <v>0</v>
      </c>
      <c r="F889" s="60">
        <f t="shared" si="94"/>
        <v>0</v>
      </c>
      <c r="G889" s="60">
        <f>IF(AND(C889&lt;&gt;"",SUM(G$27:G888)&lt;E$19),$E$19/$E$23,0)</f>
        <v>0</v>
      </c>
      <c r="H889" s="60">
        <f t="shared" si="95"/>
        <v>0</v>
      </c>
      <c r="I889" s="60">
        <f t="shared" si="97"/>
        <v>0</v>
      </c>
      <c r="J889" s="92" t="str">
        <f t="shared" si="96"/>
        <v>2093–2094</v>
      </c>
      <c r="L889" s="103"/>
      <c r="N889" s="101"/>
      <c r="Q889" s="61"/>
    </row>
    <row r="890" spans="1:17" ht="20.25" customHeight="1" x14ac:dyDescent="0.2">
      <c r="A890" s="176">
        <v>71011</v>
      </c>
      <c r="B890" s="177">
        <f t="shared" si="92"/>
        <v>0</v>
      </c>
      <c r="C890" s="158"/>
      <c r="D890" s="60">
        <f t="shared" si="93"/>
        <v>0</v>
      </c>
      <c r="E890" s="178">
        <f t="shared" si="91"/>
        <v>0</v>
      </c>
      <c r="F890" s="60">
        <f t="shared" si="94"/>
        <v>0</v>
      </c>
      <c r="G890" s="60">
        <f>IF(AND(C890&lt;&gt;"",SUM(G$27:G889)&lt;E$19),$E$19/$E$23,0)</f>
        <v>0</v>
      </c>
      <c r="H890" s="60">
        <f t="shared" si="95"/>
        <v>0</v>
      </c>
      <c r="I890" s="60">
        <f t="shared" si="97"/>
        <v>0</v>
      </c>
      <c r="J890" s="92" t="str">
        <f t="shared" si="96"/>
        <v>2093–2094</v>
      </c>
      <c r="L890" s="103"/>
      <c r="N890" s="101"/>
      <c r="Q890" s="61"/>
    </row>
    <row r="891" spans="1:17" ht="20.25" customHeight="1" x14ac:dyDescent="0.2">
      <c r="A891" s="176">
        <v>71041</v>
      </c>
      <c r="B891" s="177">
        <f t="shared" si="92"/>
        <v>0</v>
      </c>
      <c r="C891" s="158"/>
      <c r="D891" s="60">
        <f t="shared" si="93"/>
        <v>0</v>
      </c>
      <c r="E891" s="178">
        <f t="shared" si="91"/>
        <v>0</v>
      </c>
      <c r="F891" s="60">
        <f t="shared" si="94"/>
        <v>0</v>
      </c>
      <c r="G891" s="60">
        <f>IF(AND(C891&lt;&gt;"",SUM(G$27:G890)&lt;E$19),$E$19/$E$23,0)</f>
        <v>0</v>
      </c>
      <c r="H891" s="60">
        <f t="shared" si="95"/>
        <v>0</v>
      </c>
      <c r="I891" s="60">
        <f t="shared" si="97"/>
        <v>0</v>
      </c>
      <c r="J891" s="92" t="str">
        <f t="shared" si="96"/>
        <v>2094–2095</v>
      </c>
      <c r="L891" s="103"/>
      <c r="N891" s="101"/>
      <c r="Q891" s="61"/>
    </row>
    <row r="892" spans="1:17" ht="20.25" customHeight="1" x14ac:dyDescent="0.2">
      <c r="A892" s="176">
        <v>71072</v>
      </c>
      <c r="B892" s="177">
        <f t="shared" si="92"/>
        <v>0</v>
      </c>
      <c r="C892" s="158"/>
      <c r="D892" s="60">
        <f t="shared" si="93"/>
        <v>0</v>
      </c>
      <c r="E892" s="178">
        <f t="shared" si="91"/>
        <v>0</v>
      </c>
      <c r="F892" s="60">
        <f t="shared" si="94"/>
        <v>0</v>
      </c>
      <c r="G892" s="60">
        <f>IF(AND(C892&lt;&gt;"",SUM(G$27:G891)&lt;E$19),$E$19/$E$23,0)</f>
        <v>0</v>
      </c>
      <c r="H892" s="60">
        <f t="shared" si="95"/>
        <v>0</v>
      </c>
      <c r="I892" s="60">
        <f t="shared" si="97"/>
        <v>0</v>
      </c>
      <c r="J892" s="92" t="str">
        <f t="shared" si="96"/>
        <v>2094–2095</v>
      </c>
      <c r="L892" s="103"/>
      <c r="N892" s="101"/>
      <c r="Q892" s="61"/>
    </row>
    <row r="893" spans="1:17" ht="20.25" customHeight="1" x14ac:dyDescent="0.2">
      <c r="A893" s="176">
        <v>71103</v>
      </c>
      <c r="B893" s="177">
        <f t="shared" si="92"/>
        <v>0</v>
      </c>
      <c r="C893" s="158"/>
      <c r="D893" s="60">
        <f t="shared" si="93"/>
        <v>0</v>
      </c>
      <c r="E893" s="178">
        <f t="shared" si="91"/>
        <v>0</v>
      </c>
      <c r="F893" s="60">
        <f t="shared" si="94"/>
        <v>0</v>
      </c>
      <c r="G893" s="60">
        <f>IF(AND(C893&lt;&gt;"",SUM(G$27:G892)&lt;E$19),$E$19/$E$23,0)</f>
        <v>0</v>
      </c>
      <c r="H893" s="60">
        <f t="shared" si="95"/>
        <v>0</v>
      </c>
      <c r="I893" s="60">
        <f t="shared" si="97"/>
        <v>0</v>
      </c>
      <c r="J893" s="92" t="str">
        <f t="shared" si="96"/>
        <v>2094–2095</v>
      </c>
      <c r="L893" s="103"/>
      <c r="N893" s="101"/>
      <c r="Q893" s="61"/>
    </row>
    <row r="894" spans="1:17" ht="20.25" customHeight="1" x14ac:dyDescent="0.2">
      <c r="A894" s="176">
        <v>71133</v>
      </c>
      <c r="B894" s="177">
        <f t="shared" si="92"/>
        <v>0</v>
      </c>
      <c r="C894" s="158"/>
      <c r="D894" s="60">
        <f t="shared" si="93"/>
        <v>0</v>
      </c>
      <c r="E894" s="178">
        <f t="shared" si="91"/>
        <v>0</v>
      </c>
      <c r="F894" s="60">
        <f t="shared" si="94"/>
        <v>0</v>
      </c>
      <c r="G894" s="60">
        <f>IF(AND(C894&lt;&gt;"",SUM(G$27:G893)&lt;E$19),$E$19/$E$23,0)</f>
        <v>0</v>
      </c>
      <c r="H894" s="60">
        <f t="shared" si="95"/>
        <v>0</v>
      </c>
      <c r="I894" s="60">
        <f t="shared" si="97"/>
        <v>0</v>
      </c>
      <c r="J894" s="92" t="str">
        <f t="shared" si="96"/>
        <v>2094–2095</v>
      </c>
      <c r="L894" s="103"/>
      <c r="N894" s="101"/>
      <c r="Q894" s="61"/>
    </row>
    <row r="895" spans="1:17" ht="20.25" customHeight="1" x14ac:dyDescent="0.2">
      <c r="A895" s="176">
        <v>71164</v>
      </c>
      <c r="B895" s="177">
        <f t="shared" si="92"/>
        <v>0</v>
      </c>
      <c r="C895" s="158"/>
      <c r="D895" s="60">
        <f t="shared" si="93"/>
        <v>0</v>
      </c>
      <c r="E895" s="178">
        <f t="shared" si="91"/>
        <v>0</v>
      </c>
      <c r="F895" s="60">
        <f t="shared" si="94"/>
        <v>0</v>
      </c>
      <c r="G895" s="60">
        <f>IF(AND(C895&lt;&gt;"",SUM(G$27:G894)&lt;E$19),$E$19/$E$23,0)</f>
        <v>0</v>
      </c>
      <c r="H895" s="60">
        <f t="shared" si="95"/>
        <v>0</v>
      </c>
      <c r="I895" s="60">
        <f t="shared" si="97"/>
        <v>0</v>
      </c>
      <c r="J895" s="92" t="str">
        <f t="shared" si="96"/>
        <v>2094–2095</v>
      </c>
      <c r="L895" s="103"/>
      <c r="N895" s="101"/>
      <c r="Q895" s="61"/>
    </row>
    <row r="896" spans="1:17" ht="20.25" customHeight="1" x14ac:dyDescent="0.2">
      <c r="A896" s="176">
        <v>71194</v>
      </c>
      <c r="B896" s="177">
        <f t="shared" si="92"/>
        <v>0</v>
      </c>
      <c r="C896" s="158"/>
      <c r="D896" s="60">
        <f t="shared" si="93"/>
        <v>0</v>
      </c>
      <c r="E896" s="178">
        <f t="shared" si="91"/>
        <v>0</v>
      </c>
      <c r="F896" s="60">
        <f t="shared" si="94"/>
        <v>0</v>
      </c>
      <c r="G896" s="60">
        <f>IF(AND(C896&lt;&gt;"",SUM(G$27:G895)&lt;E$19),$E$19/$E$23,0)</f>
        <v>0</v>
      </c>
      <c r="H896" s="60">
        <f t="shared" si="95"/>
        <v>0</v>
      </c>
      <c r="I896" s="60">
        <f t="shared" si="97"/>
        <v>0</v>
      </c>
      <c r="J896" s="92" t="str">
        <f t="shared" si="96"/>
        <v>2094–2095</v>
      </c>
      <c r="L896" s="103"/>
      <c r="N896" s="101"/>
      <c r="Q896" s="61"/>
    </row>
    <row r="897" spans="1:17" ht="20.25" customHeight="1" x14ac:dyDescent="0.2">
      <c r="A897" s="176">
        <v>71225</v>
      </c>
      <c r="B897" s="177">
        <f t="shared" si="92"/>
        <v>0</v>
      </c>
      <c r="C897" s="158"/>
      <c r="D897" s="60">
        <f t="shared" si="93"/>
        <v>0</v>
      </c>
      <c r="E897" s="178">
        <f t="shared" si="91"/>
        <v>0</v>
      </c>
      <c r="F897" s="60">
        <f t="shared" si="94"/>
        <v>0</v>
      </c>
      <c r="G897" s="60">
        <f>IF(AND(C897&lt;&gt;"",SUM(G$27:G896)&lt;E$19),$E$19/$E$23,0)</f>
        <v>0</v>
      </c>
      <c r="H897" s="60">
        <f t="shared" si="95"/>
        <v>0</v>
      </c>
      <c r="I897" s="60">
        <f t="shared" si="97"/>
        <v>0</v>
      </c>
      <c r="J897" s="92" t="str">
        <f t="shared" si="96"/>
        <v>2094–2095</v>
      </c>
      <c r="L897" s="103"/>
      <c r="N897" s="101"/>
      <c r="Q897" s="61"/>
    </row>
    <row r="898" spans="1:17" ht="20.25" customHeight="1" x14ac:dyDescent="0.2">
      <c r="A898" s="176">
        <v>71256</v>
      </c>
      <c r="B898" s="177">
        <f t="shared" si="92"/>
        <v>0</v>
      </c>
      <c r="C898" s="158"/>
      <c r="D898" s="60">
        <f t="shared" si="93"/>
        <v>0</v>
      </c>
      <c r="E898" s="178">
        <f t="shared" si="91"/>
        <v>0</v>
      </c>
      <c r="F898" s="60">
        <f t="shared" si="94"/>
        <v>0</v>
      </c>
      <c r="G898" s="60">
        <f>IF(AND(C898&lt;&gt;"",SUM(G$27:G897)&lt;E$19),$E$19/$E$23,0)</f>
        <v>0</v>
      </c>
      <c r="H898" s="60">
        <f t="shared" si="95"/>
        <v>0</v>
      </c>
      <c r="I898" s="60">
        <f t="shared" si="97"/>
        <v>0</v>
      </c>
      <c r="J898" s="92" t="str">
        <f t="shared" si="96"/>
        <v>2094–2095</v>
      </c>
      <c r="L898" s="103"/>
      <c r="N898" s="101"/>
      <c r="Q898" s="61"/>
    </row>
    <row r="899" spans="1:17" ht="20.25" customHeight="1" x14ac:dyDescent="0.2">
      <c r="A899" s="176">
        <v>71284</v>
      </c>
      <c r="B899" s="177">
        <f t="shared" si="92"/>
        <v>0</v>
      </c>
      <c r="C899" s="158"/>
      <c r="D899" s="60">
        <f t="shared" si="93"/>
        <v>0</v>
      </c>
      <c r="E899" s="178">
        <f t="shared" si="91"/>
        <v>0</v>
      </c>
      <c r="F899" s="60">
        <f t="shared" si="94"/>
        <v>0</v>
      </c>
      <c r="G899" s="60">
        <f>IF(AND(C899&lt;&gt;"",SUM(G$27:G898)&lt;E$19),$E$19/$E$23,0)</f>
        <v>0</v>
      </c>
      <c r="H899" s="60">
        <f t="shared" si="95"/>
        <v>0</v>
      </c>
      <c r="I899" s="60">
        <f t="shared" si="97"/>
        <v>0</v>
      </c>
      <c r="J899" s="92" t="str">
        <f t="shared" si="96"/>
        <v>2094–2095</v>
      </c>
      <c r="L899" s="103"/>
      <c r="N899" s="101"/>
      <c r="Q899" s="61"/>
    </row>
    <row r="900" spans="1:17" ht="20.25" customHeight="1" x14ac:dyDescent="0.2">
      <c r="A900" s="176">
        <v>71315</v>
      </c>
      <c r="B900" s="177">
        <f t="shared" si="92"/>
        <v>0</v>
      </c>
      <c r="C900" s="158"/>
      <c r="D900" s="60">
        <f t="shared" si="93"/>
        <v>0</v>
      </c>
      <c r="E900" s="178">
        <f t="shared" si="91"/>
        <v>0</v>
      </c>
      <c r="F900" s="60">
        <f t="shared" si="94"/>
        <v>0</v>
      </c>
      <c r="G900" s="60">
        <f>IF(AND(C900&lt;&gt;"",SUM(G$27:G899)&lt;E$19),$E$19/$E$23,0)</f>
        <v>0</v>
      </c>
      <c r="H900" s="60">
        <f t="shared" si="95"/>
        <v>0</v>
      </c>
      <c r="I900" s="60">
        <f t="shared" si="97"/>
        <v>0</v>
      </c>
      <c r="J900" s="92" t="str">
        <f t="shared" si="96"/>
        <v>2094–2095</v>
      </c>
      <c r="L900" s="103"/>
      <c r="N900" s="101"/>
      <c r="Q900" s="61"/>
    </row>
    <row r="901" spans="1:17" ht="20.25" customHeight="1" x14ac:dyDescent="0.2">
      <c r="A901" s="176">
        <v>71345</v>
      </c>
      <c r="B901" s="177">
        <f t="shared" si="92"/>
        <v>0</v>
      </c>
      <c r="C901" s="158"/>
      <c r="D901" s="60">
        <f t="shared" si="93"/>
        <v>0</v>
      </c>
      <c r="E901" s="178">
        <f t="shared" si="91"/>
        <v>0</v>
      </c>
      <c r="F901" s="60">
        <f t="shared" si="94"/>
        <v>0</v>
      </c>
      <c r="G901" s="60">
        <f>IF(AND(C901&lt;&gt;"",SUM(G$27:G900)&lt;E$19),$E$19/$E$23,0)</f>
        <v>0</v>
      </c>
      <c r="H901" s="60">
        <f t="shared" si="95"/>
        <v>0</v>
      </c>
      <c r="I901" s="60">
        <f t="shared" si="97"/>
        <v>0</v>
      </c>
      <c r="J901" s="92" t="str">
        <f t="shared" si="96"/>
        <v>2094–2095</v>
      </c>
      <c r="L901" s="103"/>
      <c r="N901" s="101"/>
      <c r="Q901" s="61"/>
    </row>
    <row r="902" spans="1:17" ht="20.25" customHeight="1" x14ac:dyDescent="0.2">
      <c r="A902" s="176">
        <v>71376</v>
      </c>
      <c r="B902" s="177">
        <f t="shared" si="92"/>
        <v>0</v>
      </c>
      <c r="C902" s="158"/>
      <c r="D902" s="60">
        <f t="shared" si="93"/>
        <v>0</v>
      </c>
      <c r="E902" s="178">
        <f t="shared" si="91"/>
        <v>0</v>
      </c>
      <c r="F902" s="60">
        <f t="shared" si="94"/>
        <v>0</v>
      </c>
      <c r="G902" s="60">
        <f>IF(AND(C902&lt;&gt;"",SUM(G$27:G901)&lt;E$19),$E$19/$E$23,0)</f>
        <v>0</v>
      </c>
      <c r="H902" s="60">
        <f t="shared" si="95"/>
        <v>0</v>
      </c>
      <c r="I902" s="60">
        <f t="shared" si="97"/>
        <v>0</v>
      </c>
      <c r="J902" s="92" t="str">
        <f t="shared" si="96"/>
        <v>2094–2095</v>
      </c>
      <c r="L902" s="103"/>
      <c r="N902" s="101"/>
      <c r="Q902" s="61"/>
    </row>
    <row r="903" spans="1:17" ht="20.25" customHeight="1" x14ac:dyDescent="0.2">
      <c r="A903" s="176">
        <v>71406</v>
      </c>
      <c r="B903" s="177">
        <f t="shared" si="92"/>
        <v>0</v>
      </c>
      <c r="C903" s="158"/>
      <c r="D903" s="60">
        <f t="shared" si="93"/>
        <v>0</v>
      </c>
      <c r="E903" s="178">
        <f t="shared" si="91"/>
        <v>0</v>
      </c>
      <c r="F903" s="60">
        <f t="shared" si="94"/>
        <v>0</v>
      </c>
      <c r="G903" s="60">
        <f>IF(AND(C903&lt;&gt;"",SUM(G$27:G902)&lt;E$19),$E$19/$E$23,0)</f>
        <v>0</v>
      </c>
      <c r="H903" s="60">
        <f t="shared" si="95"/>
        <v>0</v>
      </c>
      <c r="I903" s="60">
        <f t="shared" si="97"/>
        <v>0</v>
      </c>
      <c r="J903" s="92" t="str">
        <f t="shared" si="96"/>
        <v>2095–2096</v>
      </c>
      <c r="L903" s="103"/>
      <c r="N903" s="101"/>
      <c r="Q903" s="61"/>
    </row>
    <row r="904" spans="1:17" ht="20.25" customHeight="1" x14ac:dyDescent="0.2">
      <c r="A904" s="176">
        <v>71437</v>
      </c>
      <c r="B904" s="177">
        <f t="shared" si="92"/>
        <v>0</v>
      </c>
      <c r="C904" s="158"/>
      <c r="D904" s="60">
        <f t="shared" si="93"/>
        <v>0</v>
      </c>
      <c r="E904" s="178">
        <f t="shared" si="91"/>
        <v>0</v>
      </c>
      <c r="F904" s="60">
        <f t="shared" si="94"/>
        <v>0</v>
      </c>
      <c r="G904" s="60">
        <f>IF(AND(C904&lt;&gt;"",SUM(G$27:G903)&lt;E$19),$E$19/$E$23,0)</f>
        <v>0</v>
      </c>
      <c r="H904" s="60">
        <f t="shared" si="95"/>
        <v>0</v>
      </c>
      <c r="I904" s="60">
        <f t="shared" si="97"/>
        <v>0</v>
      </c>
      <c r="J904" s="92" t="str">
        <f t="shared" si="96"/>
        <v>2095–2096</v>
      </c>
      <c r="L904" s="103"/>
      <c r="N904" s="101"/>
      <c r="Q904" s="61"/>
    </row>
    <row r="905" spans="1:17" ht="20.25" customHeight="1" x14ac:dyDescent="0.2">
      <c r="A905" s="176">
        <v>71468</v>
      </c>
      <c r="B905" s="177">
        <f t="shared" si="92"/>
        <v>0</v>
      </c>
      <c r="C905" s="158"/>
      <c r="D905" s="60">
        <f t="shared" si="93"/>
        <v>0</v>
      </c>
      <c r="E905" s="178">
        <f t="shared" si="91"/>
        <v>0</v>
      </c>
      <c r="F905" s="60">
        <f t="shared" si="94"/>
        <v>0</v>
      </c>
      <c r="G905" s="60">
        <f>IF(AND(C905&lt;&gt;"",SUM(G$27:G904)&lt;E$19),$E$19/$E$23,0)</f>
        <v>0</v>
      </c>
      <c r="H905" s="60">
        <f t="shared" si="95"/>
        <v>0</v>
      </c>
      <c r="I905" s="60">
        <f t="shared" si="97"/>
        <v>0</v>
      </c>
      <c r="J905" s="92" t="str">
        <f t="shared" si="96"/>
        <v>2095–2096</v>
      </c>
      <c r="L905" s="103"/>
      <c r="N905" s="101"/>
      <c r="Q905" s="61"/>
    </row>
    <row r="906" spans="1:17" ht="20.25" customHeight="1" x14ac:dyDescent="0.2">
      <c r="A906" s="176">
        <v>71498</v>
      </c>
      <c r="B906" s="177">
        <f t="shared" si="92"/>
        <v>0</v>
      </c>
      <c r="C906" s="158"/>
      <c r="D906" s="60">
        <f t="shared" si="93"/>
        <v>0</v>
      </c>
      <c r="E906" s="178">
        <f t="shared" si="91"/>
        <v>0</v>
      </c>
      <c r="F906" s="60">
        <f t="shared" si="94"/>
        <v>0</v>
      </c>
      <c r="G906" s="60">
        <f>IF(AND(C906&lt;&gt;"",SUM(G$27:G905)&lt;E$19),$E$19/$E$23,0)</f>
        <v>0</v>
      </c>
      <c r="H906" s="60">
        <f t="shared" si="95"/>
        <v>0</v>
      </c>
      <c r="I906" s="60">
        <f t="shared" si="97"/>
        <v>0</v>
      </c>
      <c r="J906" s="92" t="str">
        <f t="shared" si="96"/>
        <v>2095–2096</v>
      </c>
      <c r="L906" s="103"/>
      <c r="N906" s="101"/>
      <c r="Q906" s="61"/>
    </row>
    <row r="907" spans="1:17" ht="20.25" customHeight="1" x14ac:dyDescent="0.2">
      <c r="A907" s="176">
        <v>71529</v>
      </c>
      <c r="B907" s="177">
        <f t="shared" si="92"/>
        <v>0</v>
      </c>
      <c r="C907" s="158"/>
      <c r="D907" s="60">
        <f t="shared" si="93"/>
        <v>0</v>
      </c>
      <c r="E907" s="178">
        <f t="shared" si="91"/>
        <v>0</v>
      </c>
      <c r="F907" s="60">
        <f t="shared" si="94"/>
        <v>0</v>
      </c>
      <c r="G907" s="60">
        <f>IF(AND(C907&lt;&gt;"",SUM(G$27:G906)&lt;E$19),$E$19/$E$23,0)</f>
        <v>0</v>
      </c>
      <c r="H907" s="60">
        <f t="shared" si="95"/>
        <v>0</v>
      </c>
      <c r="I907" s="60">
        <f t="shared" si="97"/>
        <v>0</v>
      </c>
      <c r="J907" s="92" t="str">
        <f t="shared" si="96"/>
        <v>2095–2096</v>
      </c>
      <c r="L907" s="103"/>
      <c r="N907" s="101"/>
      <c r="Q907" s="61"/>
    </row>
    <row r="908" spans="1:17" ht="20.25" customHeight="1" x14ac:dyDescent="0.2">
      <c r="A908" s="176">
        <v>71559</v>
      </c>
      <c r="B908" s="177">
        <f t="shared" si="92"/>
        <v>0</v>
      </c>
      <c r="C908" s="158"/>
      <c r="D908" s="60">
        <f t="shared" si="93"/>
        <v>0</v>
      </c>
      <c r="E908" s="178">
        <f t="shared" si="91"/>
        <v>0</v>
      </c>
      <c r="F908" s="60">
        <f t="shared" si="94"/>
        <v>0</v>
      </c>
      <c r="G908" s="60">
        <f>IF(AND(C908&lt;&gt;"",SUM(G$27:G907)&lt;E$19),$E$19/$E$23,0)</f>
        <v>0</v>
      </c>
      <c r="H908" s="60">
        <f t="shared" si="95"/>
        <v>0</v>
      </c>
      <c r="I908" s="60">
        <f t="shared" si="97"/>
        <v>0</v>
      </c>
      <c r="J908" s="92" t="str">
        <f t="shared" si="96"/>
        <v>2095–2096</v>
      </c>
      <c r="L908" s="103"/>
      <c r="N908" s="101"/>
      <c r="Q908" s="61"/>
    </row>
    <row r="909" spans="1:17" ht="20.25" customHeight="1" x14ac:dyDescent="0.2">
      <c r="A909" s="176">
        <v>71590</v>
      </c>
      <c r="B909" s="177">
        <f t="shared" si="92"/>
        <v>0</v>
      </c>
      <c r="C909" s="158"/>
      <c r="D909" s="60">
        <f t="shared" si="93"/>
        <v>0</v>
      </c>
      <c r="E909" s="178">
        <f t="shared" si="91"/>
        <v>0</v>
      </c>
      <c r="F909" s="60">
        <f t="shared" si="94"/>
        <v>0</v>
      </c>
      <c r="G909" s="60">
        <f>IF(AND(C909&lt;&gt;"",SUM(G$27:G908)&lt;E$19),$E$19/$E$23,0)</f>
        <v>0</v>
      </c>
      <c r="H909" s="60">
        <f t="shared" si="95"/>
        <v>0</v>
      </c>
      <c r="I909" s="60">
        <f t="shared" si="97"/>
        <v>0</v>
      </c>
      <c r="J909" s="92" t="str">
        <f t="shared" si="96"/>
        <v>2095–2096</v>
      </c>
      <c r="L909" s="103"/>
      <c r="N909" s="101"/>
      <c r="Q909" s="61"/>
    </row>
    <row r="910" spans="1:17" ht="20.25" customHeight="1" x14ac:dyDescent="0.2">
      <c r="A910" s="176">
        <v>71621</v>
      </c>
      <c r="B910" s="177">
        <f t="shared" si="92"/>
        <v>0</v>
      </c>
      <c r="C910" s="158"/>
      <c r="D910" s="60">
        <f t="shared" si="93"/>
        <v>0</v>
      </c>
      <c r="E910" s="178">
        <f t="shared" si="91"/>
        <v>0</v>
      </c>
      <c r="F910" s="60">
        <f t="shared" si="94"/>
        <v>0</v>
      </c>
      <c r="G910" s="60">
        <f>IF(AND(C910&lt;&gt;"",SUM(G$27:G909)&lt;E$19),$E$19/$E$23,0)</f>
        <v>0</v>
      </c>
      <c r="H910" s="60">
        <f t="shared" si="95"/>
        <v>0</v>
      </c>
      <c r="I910" s="60">
        <f t="shared" si="97"/>
        <v>0</v>
      </c>
      <c r="J910" s="92" t="str">
        <f t="shared" si="96"/>
        <v>2095–2096</v>
      </c>
      <c r="L910" s="103"/>
      <c r="N910" s="101"/>
      <c r="Q910" s="61"/>
    </row>
    <row r="911" spans="1:17" ht="20.25" customHeight="1" x14ac:dyDescent="0.2">
      <c r="A911" s="176">
        <v>71650</v>
      </c>
      <c r="B911" s="177">
        <f t="shared" si="92"/>
        <v>0</v>
      </c>
      <c r="C911" s="158"/>
      <c r="D911" s="60">
        <f t="shared" si="93"/>
        <v>0</v>
      </c>
      <c r="E911" s="178">
        <f t="shared" si="91"/>
        <v>0</v>
      </c>
      <c r="F911" s="60">
        <f t="shared" si="94"/>
        <v>0</v>
      </c>
      <c r="G911" s="60">
        <f>IF(AND(C911&lt;&gt;"",SUM(G$27:G910)&lt;E$19),$E$19/$E$23,0)</f>
        <v>0</v>
      </c>
      <c r="H911" s="60">
        <f t="shared" si="95"/>
        <v>0</v>
      </c>
      <c r="I911" s="60">
        <f t="shared" si="97"/>
        <v>0</v>
      </c>
      <c r="J911" s="92" t="str">
        <f t="shared" si="96"/>
        <v>2095–2096</v>
      </c>
      <c r="L911" s="103"/>
      <c r="N911" s="101"/>
      <c r="Q911" s="61"/>
    </row>
    <row r="912" spans="1:17" ht="20.25" customHeight="1" x14ac:dyDescent="0.2">
      <c r="A912" s="176">
        <v>71681</v>
      </c>
      <c r="B912" s="177">
        <f t="shared" si="92"/>
        <v>0</v>
      </c>
      <c r="C912" s="158"/>
      <c r="D912" s="60">
        <f t="shared" si="93"/>
        <v>0</v>
      </c>
      <c r="E912" s="178">
        <f t="shared" si="91"/>
        <v>0</v>
      </c>
      <c r="F912" s="60">
        <f t="shared" si="94"/>
        <v>0</v>
      </c>
      <c r="G912" s="60">
        <f>IF(AND(C912&lt;&gt;"",SUM(G$27:G911)&lt;E$19),$E$19/$E$23,0)</f>
        <v>0</v>
      </c>
      <c r="H912" s="60">
        <f t="shared" si="95"/>
        <v>0</v>
      </c>
      <c r="I912" s="60">
        <f t="shared" si="97"/>
        <v>0</v>
      </c>
      <c r="J912" s="92" t="str">
        <f t="shared" si="96"/>
        <v>2095–2096</v>
      </c>
      <c r="L912" s="103"/>
      <c r="N912" s="101"/>
      <c r="Q912" s="61"/>
    </row>
    <row r="913" spans="1:17" ht="20.25" customHeight="1" x14ac:dyDescent="0.2">
      <c r="A913" s="176">
        <v>71711</v>
      </c>
      <c r="B913" s="177">
        <f t="shared" si="92"/>
        <v>0</v>
      </c>
      <c r="C913" s="158"/>
      <c r="D913" s="60">
        <f t="shared" si="93"/>
        <v>0</v>
      </c>
      <c r="E913" s="178">
        <f t="shared" si="91"/>
        <v>0</v>
      </c>
      <c r="F913" s="60">
        <f t="shared" si="94"/>
        <v>0</v>
      </c>
      <c r="G913" s="60">
        <f>IF(AND(C913&lt;&gt;"",SUM(G$27:G912)&lt;E$19),$E$19/$E$23,0)</f>
        <v>0</v>
      </c>
      <c r="H913" s="60">
        <f t="shared" si="95"/>
        <v>0</v>
      </c>
      <c r="I913" s="60">
        <f t="shared" si="97"/>
        <v>0</v>
      </c>
      <c r="J913" s="92" t="str">
        <f t="shared" si="96"/>
        <v>2095–2096</v>
      </c>
      <c r="L913" s="103"/>
      <c r="N913" s="101"/>
      <c r="Q913" s="61"/>
    </row>
    <row r="914" spans="1:17" ht="20.25" customHeight="1" x14ac:dyDescent="0.2">
      <c r="A914" s="176">
        <v>71742</v>
      </c>
      <c r="B914" s="177">
        <f t="shared" si="92"/>
        <v>0</v>
      </c>
      <c r="C914" s="158"/>
      <c r="D914" s="60">
        <f t="shared" si="93"/>
        <v>0</v>
      </c>
      <c r="E914" s="178">
        <f t="shared" si="91"/>
        <v>0</v>
      </c>
      <c r="F914" s="60">
        <f t="shared" si="94"/>
        <v>0</v>
      </c>
      <c r="G914" s="60">
        <f>IF(AND(C914&lt;&gt;"",SUM(G$27:G913)&lt;E$19),$E$19/$E$23,0)</f>
        <v>0</v>
      </c>
      <c r="H914" s="60">
        <f t="shared" si="95"/>
        <v>0</v>
      </c>
      <c r="I914" s="60">
        <f t="shared" si="97"/>
        <v>0</v>
      </c>
      <c r="J914" s="92" t="str">
        <f t="shared" si="96"/>
        <v>2095–2096</v>
      </c>
      <c r="L914" s="103"/>
      <c r="N914" s="101"/>
      <c r="Q914" s="61"/>
    </row>
    <row r="915" spans="1:17" ht="20.25" customHeight="1" x14ac:dyDescent="0.2">
      <c r="A915" s="176">
        <v>71772</v>
      </c>
      <c r="B915" s="177">
        <f t="shared" si="92"/>
        <v>0</v>
      </c>
      <c r="C915" s="158"/>
      <c r="D915" s="60">
        <f t="shared" si="93"/>
        <v>0</v>
      </c>
      <c r="E915" s="178">
        <f t="shared" si="91"/>
        <v>0</v>
      </c>
      <c r="F915" s="60">
        <f t="shared" si="94"/>
        <v>0</v>
      </c>
      <c r="G915" s="60">
        <f>IF(AND(C915&lt;&gt;"",SUM(G$27:G914)&lt;E$19),$E$19/$E$23,0)</f>
        <v>0</v>
      </c>
      <c r="H915" s="60">
        <f t="shared" si="95"/>
        <v>0</v>
      </c>
      <c r="I915" s="60">
        <f t="shared" si="97"/>
        <v>0</v>
      </c>
      <c r="J915" s="92" t="str">
        <f t="shared" si="96"/>
        <v>2096–2097</v>
      </c>
      <c r="L915" s="103"/>
      <c r="N915" s="101"/>
      <c r="Q915" s="61"/>
    </row>
    <row r="916" spans="1:17" ht="20.25" customHeight="1" x14ac:dyDescent="0.2">
      <c r="A916" s="176">
        <v>71803</v>
      </c>
      <c r="B916" s="177">
        <f t="shared" si="92"/>
        <v>0</v>
      </c>
      <c r="C916" s="158"/>
      <c r="D916" s="60">
        <f t="shared" si="93"/>
        <v>0</v>
      </c>
      <c r="E916" s="178">
        <f t="shared" si="91"/>
        <v>0</v>
      </c>
      <c r="F916" s="60">
        <f t="shared" si="94"/>
        <v>0</v>
      </c>
      <c r="G916" s="60">
        <f>IF(AND(C916&lt;&gt;"",SUM(G$27:G915)&lt;E$19),$E$19/$E$23,0)</f>
        <v>0</v>
      </c>
      <c r="H916" s="60">
        <f t="shared" si="95"/>
        <v>0</v>
      </c>
      <c r="I916" s="60">
        <f t="shared" si="97"/>
        <v>0</v>
      </c>
      <c r="J916" s="92" t="str">
        <f t="shared" si="96"/>
        <v>2096–2097</v>
      </c>
      <c r="L916" s="103"/>
      <c r="N916" s="101"/>
      <c r="Q916" s="61"/>
    </row>
    <row r="917" spans="1:17" ht="20.25" customHeight="1" x14ac:dyDescent="0.2">
      <c r="A917" s="176">
        <v>71834</v>
      </c>
      <c r="B917" s="177">
        <f t="shared" si="92"/>
        <v>0</v>
      </c>
      <c r="C917" s="158"/>
      <c r="D917" s="60">
        <f t="shared" si="93"/>
        <v>0</v>
      </c>
      <c r="E917" s="178">
        <f t="shared" si="91"/>
        <v>0</v>
      </c>
      <c r="F917" s="60">
        <f t="shared" si="94"/>
        <v>0</v>
      </c>
      <c r="G917" s="60">
        <f>IF(AND(C917&lt;&gt;"",SUM(G$27:G916)&lt;E$19),$E$19/$E$23,0)</f>
        <v>0</v>
      </c>
      <c r="H917" s="60">
        <f t="shared" si="95"/>
        <v>0</v>
      </c>
      <c r="I917" s="60">
        <f t="shared" si="97"/>
        <v>0</v>
      </c>
      <c r="J917" s="92" t="str">
        <f t="shared" si="96"/>
        <v>2096–2097</v>
      </c>
      <c r="L917" s="103"/>
      <c r="N917" s="101"/>
      <c r="Q917" s="61"/>
    </row>
    <row r="918" spans="1:17" ht="20.25" customHeight="1" x14ac:dyDescent="0.2">
      <c r="A918" s="176">
        <v>71864</v>
      </c>
      <c r="B918" s="177">
        <f t="shared" si="92"/>
        <v>0</v>
      </c>
      <c r="C918" s="158"/>
      <c r="D918" s="60">
        <f t="shared" si="93"/>
        <v>0</v>
      </c>
      <c r="E918" s="178">
        <f t="shared" si="91"/>
        <v>0</v>
      </c>
      <c r="F918" s="60">
        <f t="shared" si="94"/>
        <v>0</v>
      </c>
      <c r="G918" s="60">
        <f>IF(AND(C918&lt;&gt;"",SUM(G$27:G917)&lt;E$19),$E$19/$E$23,0)</f>
        <v>0</v>
      </c>
      <c r="H918" s="60">
        <f t="shared" si="95"/>
        <v>0</v>
      </c>
      <c r="I918" s="60">
        <f t="shared" si="97"/>
        <v>0</v>
      </c>
      <c r="J918" s="92" t="str">
        <f t="shared" si="96"/>
        <v>2096–2097</v>
      </c>
      <c r="L918" s="103"/>
      <c r="N918" s="101"/>
      <c r="Q918" s="61"/>
    </row>
    <row r="919" spans="1:17" ht="20.25" customHeight="1" x14ac:dyDescent="0.2">
      <c r="A919" s="176">
        <v>71895</v>
      </c>
      <c r="B919" s="177">
        <f t="shared" si="92"/>
        <v>0</v>
      </c>
      <c r="C919" s="158"/>
      <c r="D919" s="60">
        <f t="shared" si="93"/>
        <v>0</v>
      </c>
      <c r="E919" s="178">
        <f t="shared" si="91"/>
        <v>0</v>
      </c>
      <c r="F919" s="60">
        <f t="shared" si="94"/>
        <v>0</v>
      </c>
      <c r="G919" s="60">
        <f>IF(AND(C919&lt;&gt;"",SUM(G$27:G918)&lt;E$19),$E$19/$E$23,0)</f>
        <v>0</v>
      </c>
      <c r="H919" s="60">
        <f t="shared" si="95"/>
        <v>0</v>
      </c>
      <c r="I919" s="60">
        <f t="shared" si="97"/>
        <v>0</v>
      </c>
      <c r="J919" s="92" t="str">
        <f t="shared" si="96"/>
        <v>2096–2097</v>
      </c>
      <c r="L919" s="103"/>
      <c r="N919" s="101"/>
      <c r="Q919" s="61"/>
    </row>
    <row r="920" spans="1:17" ht="20.25" customHeight="1" x14ac:dyDescent="0.2">
      <c r="A920" s="176">
        <v>71925</v>
      </c>
      <c r="B920" s="177">
        <f t="shared" si="92"/>
        <v>0</v>
      </c>
      <c r="C920" s="158"/>
      <c r="D920" s="60">
        <f t="shared" si="93"/>
        <v>0</v>
      </c>
      <c r="E920" s="178">
        <f t="shared" si="91"/>
        <v>0</v>
      </c>
      <c r="F920" s="60">
        <f t="shared" si="94"/>
        <v>0</v>
      </c>
      <c r="G920" s="60">
        <f>IF(AND(C920&lt;&gt;"",SUM(G$27:G919)&lt;E$19),$E$19/$E$23,0)</f>
        <v>0</v>
      </c>
      <c r="H920" s="60">
        <f t="shared" si="95"/>
        <v>0</v>
      </c>
      <c r="I920" s="60">
        <f t="shared" si="97"/>
        <v>0</v>
      </c>
      <c r="J920" s="92" t="str">
        <f t="shared" si="96"/>
        <v>2096–2097</v>
      </c>
      <c r="L920" s="103"/>
      <c r="N920" s="101"/>
      <c r="Q920" s="61"/>
    </row>
    <row r="921" spans="1:17" ht="20.25" customHeight="1" x14ac:dyDescent="0.2">
      <c r="A921" s="176">
        <v>71956</v>
      </c>
      <c r="B921" s="177">
        <f t="shared" si="92"/>
        <v>0</v>
      </c>
      <c r="C921" s="158"/>
      <c r="D921" s="60">
        <f t="shared" si="93"/>
        <v>0</v>
      </c>
      <c r="E921" s="178">
        <f t="shared" si="91"/>
        <v>0</v>
      </c>
      <c r="F921" s="60">
        <f t="shared" si="94"/>
        <v>0</v>
      </c>
      <c r="G921" s="60">
        <f>IF(AND(C921&lt;&gt;"",SUM(G$27:G920)&lt;E$19),$E$19/$E$23,0)</f>
        <v>0</v>
      </c>
      <c r="H921" s="60">
        <f t="shared" si="95"/>
        <v>0</v>
      </c>
      <c r="I921" s="60">
        <f t="shared" si="97"/>
        <v>0</v>
      </c>
      <c r="J921" s="92" t="str">
        <f t="shared" si="96"/>
        <v>2096–2097</v>
      </c>
      <c r="L921" s="103"/>
      <c r="N921" s="101"/>
      <c r="Q921" s="61"/>
    </row>
    <row r="922" spans="1:17" ht="20.25" customHeight="1" x14ac:dyDescent="0.2">
      <c r="A922" s="176">
        <v>71987</v>
      </c>
      <c r="B922" s="177">
        <f t="shared" si="92"/>
        <v>0</v>
      </c>
      <c r="C922" s="158"/>
      <c r="D922" s="60">
        <f t="shared" si="93"/>
        <v>0</v>
      </c>
      <c r="E922" s="178">
        <f t="shared" si="91"/>
        <v>0</v>
      </c>
      <c r="F922" s="60">
        <f t="shared" si="94"/>
        <v>0</v>
      </c>
      <c r="G922" s="60">
        <f>IF(AND(C922&lt;&gt;"",SUM(G$27:G921)&lt;E$19),$E$19/$E$23,0)</f>
        <v>0</v>
      </c>
      <c r="H922" s="60">
        <f t="shared" si="95"/>
        <v>0</v>
      </c>
      <c r="I922" s="60">
        <f t="shared" si="97"/>
        <v>0</v>
      </c>
      <c r="J922" s="92" t="str">
        <f t="shared" si="96"/>
        <v>2096–2097</v>
      </c>
      <c r="L922" s="103"/>
      <c r="N922" s="101"/>
      <c r="Q922" s="61"/>
    </row>
    <row r="923" spans="1:17" ht="20.25" customHeight="1" x14ac:dyDescent="0.2">
      <c r="A923" s="176">
        <v>72015</v>
      </c>
      <c r="B923" s="177">
        <f t="shared" si="92"/>
        <v>0</v>
      </c>
      <c r="C923" s="158"/>
      <c r="D923" s="60">
        <f t="shared" si="93"/>
        <v>0</v>
      </c>
      <c r="E923" s="178">
        <f t="shared" ref="E923:E986" si="98">C923-D923</f>
        <v>0</v>
      </c>
      <c r="F923" s="60">
        <f t="shared" si="94"/>
        <v>0</v>
      </c>
      <c r="G923" s="60">
        <f>IF(AND(C923&lt;&gt;"",SUM(G$27:G922)&lt;E$19),$E$19/$E$23,0)</f>
        <v>0</v>
      </c>
      <c r="H923" s="60">
        <f t="shared" si="95"/>
        <v>0</v>
      </c>
      <c r="I923" s="60">
        <f t="shared" si="97"/>
        <v>0</v>
      </c>
      <c r="J923" s="92" t="str">
        <f t="shared" si="96"/>
        <v>2096–2097</v>
      </c>
      <c r="L923" s="103"/>
      <c r="N923" s="101"/>
      <c r="Q923" s="61"/>
    </row>
    <row r="924" spans="1:17" ht="20.25" customHeight="1" x14ac:dyDescent="0.2">
      <c r="A924" s="176">
        <v>72046</v>
      </c>
      <c r="B924" s="177">
        <f t="shared" ref="B924:B987" si="99">IF(C924&gt;0,C924*-1,C924)</f>
        <v>0</v>
      </c>
      <c r="C924" s="158"/>
      <c r="D924" s="60">
        <f t="shared" ref="D924:D987" si="100">IF(C924="",0,IF($E$15="Beginning",IF(C923&lt;&gt;"",$F923*$E$6/12,0),IF(C923&lt;&gt;"",$F923*$E$6/12,$E$16*$E$6/12)))</f>
        <v>0</v>
      </c>
      <c r="E924" s="178">
        <f t="shared" si="98"/>
        <v>0</v>
      </c>
      <c r="F924" s="60">
        <f t="shared" ref="F924:F987" si="101">IF(C924="",0,IF(C923="",$E$16-E924,IF(C924&lt;&gt;"",F923-E924)))</f>
        <v>0</v>
      </c>
      <c r="G924" s="60">
        <f>IF(AND(C924&lt;&gt;"",SUM(G$27:G923)&lt;E$19),$E$19/$E$23,0)</f>
        <v>0</v>
      </c>
      <c r="H924" s="60">
        <f t="shared" ref="H924:H987" si="102">IF(C924&lt;&gt;"",G924+H923,0)</f>
        <v>0</v>
      </c>
      <c r="I924" s="60">
        <f t="shared" si="97"/>
        <v>0</v>
      </c>
      <c r="J924" s="92" t="str">
        <f t="shared" ref="J924:J987" si="103">IF(OR(MONTH(A924)=1,MONTH(A924)=2,MONTH(A924)=3,MONTH(A924)=4,MONTH(A924)=5,MONTH(A924)=6),YEAR(A924)-1&amp;"–"&amp;YEAR(A924),YEAR(A924)&amp;"–"&amp;YEAR(A924)+1)</f>
        <v>2096–2097</v>
      </c>
      <c r="L924" s="103"/>
      <c r="N924" s="101"/>
      <c r="Q924" s="61"/>
    </row>
    <row r="925" spans="1:17" ht="20.25" customHeight="1" x14ac:dyDescent="0.2">
      <c r="A925" s="176">
        <v>72076</v>
      </c>
      <c r="B925" s="177">
        <f t="shared" si="99"/>
        <v>0</v>
      </c>
      <c r="C925" s="158"/>
      <c r="D925" s="60">
        <f t="shared" si="100"/>
        <v>0</v>
      </c>
      <c r="E925" s="178">
        <f t="shared" si="98"/>
        <v>0</v>
      </c>
      <c r="F925" s="60">
        <f t="shared" si="101"/>
        <v>0</v>
      </c>
      <c r="G925" s="60">
        <f>IF(AND(C925&lt;&gt;"",SUM(G$27:G924)&lt;E$19),$E$19/$E$23,0)</f>
        <v>0</v>
      </c>
      <c r="H925" s="60">
        <f t="shared" si="102"/>
        <v>0</v>
      </c>
      <c r="I925" s="60">
        <f t="shared" ref="I925:I988" si="104">IF(C925&lt;&gt;"",$E$19-H925,0)</f>
        <v>0</v>
      </c>
      <c r="J925" s="92" t="str">
        <f t="shared" si="103"/>
        <v>2096–2097</v>
      </c>
      <c r="L925" s="103"/>
      <c r="N925" s="101"/>
      <c r="Q925" s="61"/>
    </row>
    <row r="926" spans="1:17" ht="20.25" customHeight="1" x14ac:dyDescent="0.2">
      <c r="A926" s="176">
        <v>72107</v>
      </c>
      <c r="B926" s="177">
        <f t="shared" si="99"/>
        <v>0</v>
      </c>
      <c r="C926" s="158"/>
      <c r="D926" s="60">
        <f t="shared" si="100"/>
        <v>0</v>
      </c>
      <c r="E926" s="178">
        <f t="shared" si="98"/>
        <v>0</v>
      </c>
      <c r="F926" s="60">
        <f t="shared" si="101"/>
        <v>0</v>
      </c>
      <c r="G926" s="60">
        <f>IF(AND(C926&lt;&gt;"",SUM(G$27:G925)&lt;E$19),$E$19/$E$23,0)</f>
        <v>0</v>
      </c>
      <c r="H926" s="60">
        <f t="shared" si="102"/>
        <v>0</v>
      </c>
      <c r="I926" s="60">
        <f t="shared" si="104"/>
        <v>0</v>
      </c>
      <c r="J926" s="92" t="str">
        <f t="shared" si="103"/>
        <v>2096–2097</v>
      </c>
      <c r="L926" s="103"/>
      <c r="N926" s="101"/>
      <c r="Q926" s="61"/>
    </row>
    <row r="927" spans="1:17" ht="20.25" customHeight="1" x14ac:dyDescent="0.2">
      <c r="A927" s="176">
        <v>72137</v>
      </c>
      <c r="B927" s="177">
        <f t="shared" si="99"/>
        <v>0</v>
      </c>
      <c r="C927" s="158"/>
      <c r="D927" s="60">
        <f t="shared" si="100"/>
        <v>0</v>
      </c>
      <c r="E927" s="178">
        <f t="shared" si="98"/>
        <v>0</v>
      </c>
      <c r="F927" s="60">
        <f t="shared" si="101"/>
        <v>0</v>
      </c>
      <c r="G927" s="60">
        <f>IF(AND(C927&lt;&gt;"",SUM(G$27:G926)&lt;E$19),$E$19/$E$23,0)</f>
        <v>0</v>
      </c>
      <c r="H927" s="60">
        <f t="shared" si="102"/>
        <v>0</v>
      </c>
      <c r="I927" s="60">
        <f t="shared" si="104"/>
        <v>0</v>
      </c>
      <c r="J927" s="92" t="str">
        <f t="shared" si="103"/>
        <v>2097–2098</v>
      </c>
      <c r="L927" s="103"/>
      <c r="N927" s="101"/>
      <c r="Q927" s="61"/>
    </row>
    <row r="928" spans="1:17" ht="20.25" customHeight="1" x14ac:dyDescent="0.2">
      <c r="A928" s="176">
        <v>72168</v>
      </c>
      <c r="B928" s="177">
        <f t="shared" si="99"/>
        <v>0</v>
      </c>
      <c r="C928" s="158"/>
      <c r="D928" s="60">
        <f t="shared" si="100"/>
        <v>0</v>
      </c>
      <c r="E928" s="178">
        <f t="shared" si="98"/>
        <v>0</v>
      </c>
      <c r="F928" s="60">
        <f t="shared" si="101"/>
        <v>0</v>
      </c>
      <c r="G928" s="60">
        <f>IF(AND(C928&lt;&gt;"",SUM(G$27:G927)&lt;E$19),$E$19/$E$23,0)</f>
        <v>0</v>
      </c>
      <c r="H928" s="60">
        <f t="shared" si="102"/>
        <v>0</v>
      </c>
      <c r="I928" s="60">
        <f t="shared" si="104"/>
        <v>0</v>
      </c>
      <c r="J928" s="92" t="str">
        <f t="shared" si="103"/>
        <v>2097–2098</v>
      </c>
      <c r="L928" s="103"/>
      <c r="N928" s="101"/>
      <c r="Q928" s="61"/>
    </row>
    <row r="929" spans="1:17" ht="20.25" customHeight="1" x14ac:dyDescent="0.2">
      <c r="A929" s="176">
        <v>72199</v>
      </c>
      <c r="B929" s="177">
        <f t="shared" si="99"/>
        <v>0</v>
      </c>
      <c r="C929" s="158"/>
      <c r="D929" s="60">
        <f t="shared" si="100"/>
        <v>0</v>
      </c>
      <c r="E929" s="178">
        <f t="shared" si="98"/>
        <v>0</v>
      </c>
      <c r="F929" s="60">
        <f t="shared" si="101"/>
        <v>0</v>
      </c>
      <c r="G929" s="60">
        <f>IF(AND(C929&lt;&gt;"",SUM(G$27:G928)&lt;E$19),$E$19/$E$23,0)</f>
        <v>0</v>
      </c>
      <c r="H929" s="60">
        <f t="shared" si="102"/>
        <v>0</v>
      </c>
      <c r="I929" s="60">
        <f t="shared" si="104"/>
        <v>0</v>
      </c>
      <c r="J929" s="92" t="str">
        <f t="shared" si="103"/>
        <v>2097–2098</v>
      </c>
      <c r="L929" s="103"/>
      <c r="N929" s="101"/>
      <c r="Q929" s="61"/>
    </row>
    <row r="930" spans="1:17" ht="20.25" customHeight="1" x14ac:dyDescent="0.2">
      <c r="A930" s="176">
        <v>72229</v>
      </c>
      <c r="B930" s="177">
        <f t="shared" si="99"/>
        <v>0</v>
      </c>
      <c r="C930" s="158"/>
      <c r="D930" s="60">
        <f t="shared" si="100"/>
        <v>0</v>
      </c>
      <c r="E930" s="178">
        <f t="shared" si="98"/>
        <v>0</v>
      </c>
      <c r="F930" s="60">
        <f t="shared" si="101"/>
        <v>0</v>
      </c>
      <c r="G930" s="60">
        <f>IF(AND(C930&lt;&gt;"",SUM(G$27:G929)&lt;E$19),$E$19/$E$23,0)</f>
        <v>0</v>
      </c>
      <c r="H930" s="60">
        <f t="shared" si="102"/>
        <v>0</v>
      </c>
      <c r="I930" s="60">
        <f t="shared" si="104"/>
        <v>0</v>
      </c>
      <c r="J930" s="92" t="str">
        <f t="shared" si="103"/>
        <v>2097–2098</v>
      </c>
      <c r="L930" s="103"/>
      <c r="N930" s="101"/>
      <c r="Q930" s="61"/>
    </row>
    <row r="931" spans="1:17" ht="20.25" customHeight="1" x14ac:dyDescent="0.2">
      <c r="A931" s="176">
        <v>72260</v>
      </c>
      <c r="B931" s="177">
        <f t="shared" si="99"/>
        <v>0</v>
      </c>
      <c r="C931" s="158"/>
      <c r="D931" s="60">
        <f t="shared" si="100"/>
        <v>0</v>
      </c>
      <c r="E931" s="178">
        <f t="shared" si="98"/>
        <v>0</v>
      </c>
      <c r="F931" s="60">
        <f t="shared" si="101"/>
        <v>0</v>
      </c>
      <c r="G931" s="60">
        <f>IF(AND(C931&lt;&gt;"",SUM(G$27:G930)&lt;E$19),$E$19/$E$23,0)</f>
        <v>0</v>
      </c>
      <c r="H931" s="60">
        <f t="shared" si="102"/>
        <v>0</v>
      </c>
      <c r="I931" s="60">
        <f t="shared" si="104"/>
        <v>0</v>
      </c>
      <c r="J931" s="92" t="str">
        <f t="shared" si="103"/>
        <v>2097–2098</v>
      </c>
      <c r="L931" s="103"/>
      <c r="N931" s="101"/>
      <c r="Q931" s="61"/>
    </row>
    <row r="932" spans="1:17" ht="20.25" customHeight="1" x14ac:dyDescent="0.2">
      <c r="A932" s="176">
        <v>72290</v>
      </c>
      <c r="B932" s="177">
        <f t="shared" si="99"/>
        <v>0</v>
      </c>
      <c r="C932" s="158"/>
      <c r="D932" s="60">
        <f t="shared" si="100"/>
        <v>0</v>
      </c>
      <c r="E932" s="178">
        <f t="shared" si="98"/>
        <v>0</v>
      </c>
      <c r="F932" s="60">
        <f t="shared" si="101"/>
        <v>0</v>
      </c>
      <c r="G932" s="60">
        <f>IF(AND(C932&lt;&gt;"",SUM(G$27:G931)&lt;E$19),$E$19/$E$23,0)</f>
        <v>0</v>
      </c>
      <c r="H932" s="60">
        <f t="shared" si="102"/>
        <v>0</v>
      </c>
      <c r="I932" s="60">
        <f t="shared" si="104"/>
        <v>0</v>
      </c>
      <c r="J932" s="92" t="str">
        <f t="shared" si="103"/>
        <v>2097–2098</v>
      </c>
      <c r="L932" s="103"/>
      <c r="N932" s="101"/>
      <c r="Q932" s="61"/>
    </row>
    <row r="933" spans="1:17" ht="20.25" customHeight="1" x14ac:dyDescent="0.2">
      <c r="A933" s="176">
        <v>72321</v>
      </c>
      <c r="B933" s="177">
        <f t="shared" si="99"/>
        <v>0</v>
      </c>
      <c r="C933" s="158"/>
      <c r="D933" s="60">
        <f t="shared" si="100"/>
        <v>0</v>
      </c>
      <c r="E933" s="178">
        <f t="shared" si="98"/>
        <v>0</v>
      </c>
      <c r="F933" s="60">
        <f t="shared" si="101"/>
        <v>0</v>
      </c>
      <c r="G933" s="60">
        <f>IF(AND(C933&lt;&gt;"",SUM(G$27:G932)&lt;E$19),$E$19/$E$23,0)</f>
        <v>0</v>
      </c>
      <c r="H933" s="60">
        <f t="shared" si="102"/>
        <v>0</v>
      </c>
      <c r="I933" s="60">
        <f t="shared" si="104"/>
        <v>0</v>
      </c>
      <c r="J933" s="92" t="str">
        <f t="shared" si="103"/>
        <v>2097–2098</v>
      </c>
      <c r="L933" s="103"/>
      <c r="N933" s="101"/>
      <c r="Q933" s="61"/>
    </row>
    <row r="934" spans="1:17" ht="20.25" customHeight="1" x14ac:dyDescent="0.2">
      <c r="A934" s="176">
        <v>72352</v>
      </c>
      <c r="B934" s="177">
        <f t="shared" si="99"/>
        <v>0</v>
      </c>
      <c r="C934" s="158"/>
      <c r="D934" s="60">
        <f t="shared" si="100"/>
        <v>0</v>
      </c>
      <c r="E934" s="178">
        <f t="shared" si="98"/>
        <v>0</v>
      </c>
      <c r="F934" s="60">
        <f t="shared" si="101"/>
        <v>0</v>
      </c>
      <c r="G934" s="60">
        <f>IF(AND(C934&lt;&gt;"",SUM(G$27:G933)&lt;E$19),$E$19/$E$23,0)</f>
        <v>0</v>
      </c>
      <c r="H934" s="60">
        <f t="shared" si="102"/>
        <v>0</v>
      </c>
      <c r="I934" s="60">
        <f t="shared" si="104"/>
        <v>0</v>
      </c>
      <c r="J934" s="92" t="str">
        <f t="shared" si="103"/>
        <v>2097–2098</v>
      </c>
      <c r="L934" s="103"/>
      <c r="N934" s="101"/>
      <c r="Q934" s="61"/>
    </row>
    <row r="935" spans="1:17" ht="20.25" customHeight="1" x14ac:dyDescent="0.2">
      <c r="A935" s="176">
        <v>72380</v>
      </c>
      <c r="B935" s="177">
        <f t="shared" si="99"/>
        <v>0</v>
      </c>
      <c r="C935" s="158"/>
      <c r="D935" s="60">
        <f t="shared" si="100"/>
        <v>0</v>
      </c>
      <c r="E935" s="178">
        <f t="shared" si="98"/>
        <v>0</v>
      </c>
      <c r="F935" s="60">
        <f t="shared" si="101"/>
        <v>0</v>
      </c>
      <c r="G935" s="60">
        <f>IF(AND(C935&lt;&gt;"",SUM(G$27:G934)&lt;E$19),$E$19/$E$23,0)</f>
        <v>0</v>
      </c>
      <c r="H935" s="60">
        <f t="shared" si="102"/>
        <v>0</v>
      </c>
      <c r="I935" s="60">
        <f t="shared" si="104"/>
        <v>0</v>
      </c>
      <c r="J935" s="92" t="str">
        <f t="shared" si="103"/>
        <v>2097–2098</v>
      </c>
      <c r="L935" s="103"/>
      <c r="N935" s="101"/>
      <c r="Q935" s="61"/>
    </row>
    <row r="936" spans="1:17" ht="20.25" customHeight="1" x14ac:dyDescent="0.2">
      <c r="A936" s="176">
        <v>72411</v>
      </c>
      <c r="B936" s="177">
        <f t="shared" si="99"/>
        <v>0</v>
      </c>
      <c r="C936" s="158"/>
      <c r="D936" s="60">
        <f t="shared" si="100"/>
        <v>0</v>
      </c>
      <c r="E936" s="178">
        <f t="shared" si="98"/>
        <v>0</v>
      </c>
      <c r="F936" s="60">
        <f t="shared" si="101"/>
        <v>0</v>
      </c>
      <c r="G936" s="60">
        <f>IF(AND(C936&lt;&gt;"",SUM(G$27:G935)&lt;E$19),$E$19/$E$23,0)</f>
        <v>0</v>
      </c>
      <c r="H936" s="60">
        <f t="shared" si="102"/>
        <v>0</v>
      </c>
      <c r="I936" s="60">
        <f t="shared" si="104"/>
        <v>0</v>
      </c>
      <c r="J936" s="92" t="str">
        <f t="shared" si="103"/>
        <v>2097–2098</v>
      </c>
      <c r="L936" s="103"/>
      <c r="N936" s="101"/>
      <c r="Q936" s="61"/>
    </row>
    <row r="937" spans="1:17" ht="20.25" customHeight="1" x14ac:dyDescent="0.2">
      <c r="A937" s="176">
        <v>72441</v>
      </c>
      <c r="B937" s="177">
        <f t="shared" si="99"/>
        <v>0</v>
      </c>
      <c r="C937" s="158"/>
      <c r="D937" s="60">
        <f t="shared" si="100"/>
        <v>0</v>
      </c>
      <c r="E937" s="178">
        <f t="shared" si="98"/>
        <v>0</v>
      </c>
      <c r="F937" s="60">
        <f t="shared" si="101"/>
        <v>0</v>
      </c>
      <c r="G937" s="60">
        <f>IF(AND(C937&lt;&gt;"",SUM(G$27:G936)&lt;E$19),$E$19/$E$23,0)</f>
        <v>0</v>
      </c>
      <c r="H937" s="60">
        <f t="shared" si="102"/>
        <v>0</v>
      </c>
      <c r="I937" s="60">
        <f t="shared" si="104"/>
        <v>0</v>
      </c>
      <c r="J937" s="92" t="str">
        <f t="shared" si="103"/>
        <v>2097–2098</v>
      </c>
      <c r="L937" s="103"/>
      <c r="N937" s="101"/>
      <c r="Q937" s="61"/>
    </row>
    <row r="938" spans="1:17" ht="20.25" customHeight="1" x14ac:dyDescent="0.2">
      <c r="A938" s="176">
        <v>72472</v>
      </c>
      <c r="B938" s="177">
        <f t="shared" si="99"/>
        <v>0</v>
      </c>
      <c r="C938" s="158"/>
      <c r="D938" s="60">
        <f t="shared" si="100"/>
        <v>0</v>
      </c>
      <c r="E938" s="178">
        <f t="shared" si="98"/>
        <v>0</v>
      </c>
      <c r="F938" s="60">
        <f t="shared" si="101"/>
        <v>0</v>
      </c>
      <c r="G938" s="60">
        <f>IF(AND(C938&lt;&gt;"",SUM(G$27:G937)&lt;E$19),$E$19/$E$23,0)</f>
        <v>0</v>
      </c>
      <c r="H938" s="60">
        <f t="shared" si="102"/>
        <v>0</v>
      </c>
      <c r="I938" s="60">
        <f t="shared" si="104"/>
        <v>0</v>
      </c>
      <c r="J938" s="92" t="str">
        <f t="shared" si="103"/>
        <v>2097–2098</v>
      </c>
      <c r="L938" s="103"/>
      <c r="N938" s="101"/>
      <c r="Q938" s="61"/>
    </row>
    <row r="939" spans="1:17" ht="20.25" customHeight="1" x14ac:dyDescent="0.2">
      <c r="A939" s="176">
        <v>72502</v>
      </c>
      <c r="B939" s="177">
        <f t="shared" si="99"/>
        <v>0</v>
      </c>
      <c r="C939" s="158"/>
      <c r="D939" s="60">
        <f t="shared" si="100"/>
        <v>0</v>
      </c>
      <c r="E939" s="178">
        <f t="shared" si="98"/>
        <v>0</v>
      </c>
      <c r="F939" s="60">
        <f t="shared" si="101"/>
        <v>0</v>
      </c>
      <c r="G939" s="60">
        <f>IF(AND(C939&lt;&gt;"",SUM(G$27:G938)&lt;E$19),$E$19/$E$23,0)</f>
        <v>0</v>
      </c>
      <c r="H939" s="60">
        <f t="shared" si="102"/>
        <v>0</v>
      </c>
      <c r="I939" s="60">
        <f t="shared" si="104"/>
        <v>0</v>
      </c>
      <c r="J939" s="92" t="str">
        <f t="shared" si="103"/>
        <v>2098–2099</v>
      </c>
      <c r="L939" s="103"/>
      <c r="N939" s="101"/>
      <c r="Q939" s="61"/>
    </row>
    <row r="940" spans="1:17" ht="20.25" customHeight="1" x14ac:dyDescent="0.2">
      <c r="A940" s="176">
        <v>72533</v>
      </c>
      <c r="B940" s="177">
        <f t="shared" si="99"/>
        <v>0</v>
      </c>
      <c r="C940" s="158"/>
      <c r="D940" s="60">
        <f t="shared" si="100"/>
        <v>0</v>
      </c>
      <c r="E940" s="178">
        <f t="shared" si="98"/>
        <v>0</v>
      </c>
      <c r="F940" s="60">
        <f t="shared" si="101"/>
        <v>0</v>
      </c>
      <c r="G940" s="60">
        <f>IF(AND(C940&lt;&gt;"",SUM(G$27:G939)&lt;E$19),$E$19/$E$23,0)</f>
        <v>0</v>
      </c>
      <c r="H940" s="60">
        <f t="shared" si="102"/>
        <v>0</v>
      </c>
      <c r="I940" s="60">
        <f t="shared" si="104"/>
        <v>0</v>
      </c>
      <c r="J940" s="92" t="str">
        <f t="shared" si="103"/>
        <v>2098–2099</v>
      </c>
      <c r="L940" s="103"/>
      <c r="N940" s="101"/>
      <c r="Q940" s="61"/>
    </row>
    <row r="941" spans="1:17" ht="20.25" customHeight="1" x14ac:dyDescent="0.2">
      <c r="A941" s="176">
        <v>72564</v>
      </c>
      <c r="B941" s="177">
        <f t="shared" si="99"/>
        <v>0</v>
      </c>
      <c r="C941" s="158"/>
      <c r="D941" s="60">
        <f t="shared" si="100"/>
        <v>0</v>
      </c>
      <c r="E941" s="178">
        <f t="shared" si="98"/>
        <v>0</v>
      </c>
      <c r="F941" s="60">
        <f t="shared" si="101"/>
        <v>0</v>
      </c>
      <c r="G941" s="60">
        <f>IF(AND(C941&lt;&gt;"",SUM(G$27:G940)&lt;E$19),$E$19/$E$23,0)</f>
        <v>0</v>
      </c>
      <c r="H941" s="60">
        <f t="shared" si="102"/>
        <v>0</v>
      </c>
      <c r="I941" s="60">
        <f t="shared" si="104"/>
        <v>0</v>
      </c>
      <c r="J941" s="92" t="str">
        <f t="shared" si="103"/>
        <v>2098–2099</v>
      </c>
      <c r="L941" s="103"/>
      <c r="N941" s="101"/>
      <c r="Q941" s="61"/>
    </row>
    <row r="942" spans="1:17" ht="20.25" customHeight="1" x14ac:dyDescent="0.2">
      <c r="A942" s="176">
        <v>72594</v>
      </c>
      <c r="B942" s="177">
        <f t="shared" si="99"/>
        <v>0</v>
      </c>
      <c r="C942" s="158"/>
      <c r="D942" s="60">
        <f t="shared" si="100"/>
        <v>0</v>
      </c>
      <c r="E942" s="178">
        <f t="shared" si="98"/>
        <v>0</v>
      </c>
      <c r="F942" s="60">
        <f t="shared" si="101"/>
        <v>0</v>
      </c>
      <c r="G942" s="60">
        <f>IF(AND(C942&lt;&gt;"",SUM(G$27:G941)&lt;E$19),$E$19/$E$23,0)</f>
        <v>0</v>
      </c>
      <c r="H942" s="60">
        <f t="shared" si="102"/>
        <v>0</v>
      </c>
      <c r="I942" s="60">
        <f t="shared" si="104"/>
        <v>0</v>
      </c>
      <c r="J942" s="92" t="str">
        <f t="shared" si="103"/>
        <v>2098–2099</v>
      </c>
      <c r="L942" s="103"/>
      <c r="N942" s="101"/>
      <c r="Q942" s="61"/>
    </row>
    <row r="943" spans="1:17" ht="20.25" customHeight="1" x14ac:dyDescent="0.2">
      <c r="A943" s="176">
        <v>72625</v>
      </c>
      <c r="B943" s="177">
        <f t="shared" si="99"/>
        <v>0</v>
      </c>
      <c r="C943" s="158"/>
      <c r="D943" s="60">
        <f t="shared" si="100"/>
        <v>0</v>
      </c>
      <c r="E943" s="178">
        <f t="shared" si="98"/>
        <v>0</v>
      </c>
      <c r="F943" s="60">
        <f t="shared" si="101"/>
        <v>0</v>
      </c>
      <c r="G943" s="60">
        <f>IF(AND(C943&lt;&gt;"",SUM(G$27:G942)&lt;E$19),$E$19/$E$23,0)</f>
        <v>0</v>
      </c>
      <c r="H943" s="60">
        <f t="shared" si="102"/>
        <v>0</v>
      </c>
      <c r="I943" s="60">
        <f t="shared" si="104"/>
        <v>0</v>
      </c>
      <c r="J943" s="92" t="str">
        <f t="shared" si="103"/>
        <v>2098–2099</v>
      </c>
      <c r="L943" s="103"/>
      <c r="N943" s="101"/>
      <c r="Q943" s="61"/>
    </row>
    <row r="944" spans="1:17" ht="20.25" customHeight="1" x14ac:dyDescent="0.2">
      <c r="A944" s="176">
        <v>72655</v>
      </c>
      <c r="B944" s="177">
        <f t="shared" si="99"/>
        <v>0</v>
      </c>
      <c r="C944" s="158"/>
      <c r="D944" s="60">
        <f t="shared" si="100"/>
        <v>0</v>
      </c>
      <c r="E944" s="178">
        <f t="shared" si="98"/>
        <v>0</v>
      </c>
      <c r="F944" s="60">
        <f t="shared" si="101"/>
        <v>0</v>
      </c>
      <c r="G944" s="60">
        <f>IF(AND(C944&lt;&gt;"",SUM(G$27:G943)&lt;E$19),$E$19/$E$23,0)</f>
        <v>0</v>
      </c>
      <c r="H944" s="60">
        <f t="shared" si="102"/>
        <v>0</v>
      </c>
      <c r="I944" s="60">
        <f t="shared" si="104"/>
        <v>0</v>
      </c>
      <c r="J944" s="92" t="str">
        <f t="shared" si="103"/>
        <v>2098–2099</v>
      </c>
      <c r="L944" s="103"/>
      <c r="N944" s="101"/>
      <c r="Q944" s="61"/>
    </row>
    <row r="945" spans="1:17" ht="20.25" customHeight="1" x14ac:dyDescent="0.2">
      <c r="A945" s="176">
        <v>72686</v>
      </c>
      <c r="B945" s="177">
        <f t="shared" si="99"/>
        <v>0</v>
      </c>
      <c r="C945" s="158"/>
      <c r="D945" s="60">
        <f t="shared" si="100"/>
        <v>0</v>
      </c>
      <c r="E945" s="178">
        <f t="shared" si="98"/>
        <v>0</v>
      </c>
      <c r="F945" s="60">
        <f t="shared" si="101"/>
        <v>0</v>
      </c>
      <c r="G945" s="60">
        <f>IF(AND(C945&lt;&gt;"",SUM(G$27:G944)&lt;E$19),$E$19/$E$23,0)</f>
        <v>0</v>
      </c>
      <c r="H945" s="60">
        <f t="shared" si="102"/>
        <v>0</v>
      </c>
      <c r="I945" s="60">
        <f t="shared" si="104"/>
        <v>0</v>
      </c>
      <c r="J945" s="92" t="str">
        <f t="shared" si="103"/>
        <v>2098–2099</v>
      </c>
      <c r="L945" s="103"/>
      <c r="N945" s="101"/>
      <c r="Q945" s="61"/>
    </row>
    <row r="946" spans="1:17" ht="20.25" customHeight="1" x14ac:dyDescent="0.2">
      <c r="A946" s="176">
        <v>72717</v>
      </c>
      <c r="B946" s="177">
        <f t="shared" si="99"/>
        <v>0</v>
      </c>
      <c r="C946" s="158"/>
      <c r="D946" s="60">
        <f t="shared" si="100"/>
        <v>0</v>
      </c>
      <c r="E946" s="178">
        <f t="shared" si="98"/>
        <v>0</v>
      </c>
      <c r="F946" s="60">
        <f t="shared" si="101"/>
        <v>0</v>
      </c>
      <c r="G946" s="60">
        <f>IF(AND(C946&lt;&gt;"",SUM(G$27:G945)&lt;E$19),$E$19/$E$23,0)</f>
        <v>0</v>
      </c>
      <c r="H946" s="60">
        <f t="shared" si="102"/>
        <v>0</v>
      </c>
      <c r="I946" s="60">
        <f t="shared" si="104"/>
        <v>0</v>
      </c>
      <c r="J946" s="92" t="str">
        <f t="shared" si="103"/>
        <v>2098–2099</v>
      </c>
      <c r="L946" s="103"/>
      <c r="N946" s="101"/>
      <c r="Q946" s="61"/>
    </row>
    <row r="947" spans="1:17" ht="20.25" customHeight="1" x14ac:dyDescent="0.2">
      <c r="A947" s="176">
        <v>72745</v>
      </c>
      <c r="B947" s="177">
        <f t="shared" si="99"/>
        <v>0</v>
      </c>
      <c r="C947" s="158"/>
      <c r="D947" s="60">
        <f t="shared" si="100"/>
        <v>0</v>
      </c>
      <c r="E947" s="178">
        <f t="shared" si="98"/>
        <v>0</v>
      </c>
      <c r="F947" s="60">
        <f t="shared" si="101"/>
        <v>0</v>
      </c>
      <c r="G947" s="60">
        <f>IF(AND(C947&lt;&gt;"",SUM(G$27:G946)&lt;E$19),$E$19/$E$23,0)</f>
        <v>0</v>
      </c>
      <c r="H947" s="60">
        <f t="shared" si="102"/>
        <v>0</v>
      </c>
      <c r="I947" s="60">
        <f t="shared" si="104"/>
        <v>0</v>
      </c>
      <c r="J947" s="92" t="str">
        <f t="shared" si="103"/>
        <v>2098–2099</v>
      </c>
      <c r="L947" s="103"/>
      <c r="N947" s="101"/>
      <c r="Q947" s="61"/>
    </row>
    <row r="948" spans="1:17" ht="20.25" customHeight="1" x14ac:dyDescent="0.2">
      <c r="A948" s="176">
        <v>72776</v>
      </c>
      <c r="B948" s="177">
        <f t="shared" si="99"/>
        <v>0</v>
      </c>
      <c r="C948" s="158"/>
      <c r="D948" s="60">
        <f t="shared" si="100"/>
        <v>0</v>
      </c>
      <c r="E948" s="178">
        <f t="shared" si="98"/>
        <v>0</v>
      </c>
      <c r="F948" s="60">
        <f t="shared" si="101"/>
        <v>0</v>
      </c>
      <c r="G948" s="60">
        <f>IF(AND(C948&lt;&gt;"",SUM(G$27:G947)&lt;E$19),$E$19/$E$23,0)</f>
        <v>0</v>
      </c>
      <c r="H948" s="60">
        <f t="shared" si="102"/>
        <v>0</v>
      </c>
      <c r="I948" s="60">
        <f t="shared" si="104"/>
        <v>0</v>
      </c>
      <c r="J948" s="92" t="str">
        <f t="shared" si="103"/>
        <v>2098–2099</v>
      </c>
      <c r="L948" s="103"/>
      <c r="N948" s="101"/>
      <c r="Q948" s="61"/>
    </row>
    <row r="949" spans="1:17" ht="20.25" customHeight="1" x14ac:dyDescent="0.2">
      <c r="A949" s="176">
        <v>72806</v>
      </c>
      <c r="B949" s="177">
        <f t="shared" si="99"/>
        <v>0</v>
      </c>
      <c r="C949" s="158"/>
      <c r="D949" s="60">
        <f t="shared" si="100"/>
        <v>0</v>
      </c>
      <c r="E949" s="178">
        <f t="shared" si="98"/>
        <v>0</v>
      </c>
      <c r="F949" s="60">
        <f t="shared" si="101"/>
        <v>0</v>
      </c>
      <c r="G949" s="60">
        <f>IF(AND(C949&lt;&gt;"",SUM(G$27:G948)&lt;E$19),$E$19/$E$23,0)</f>
        <v>0</v>
      </c>
      <c r="H949" s="60">
        <f t="shared" si="102"/>
        <v>0</v>
      </c>
      <c r="I949" s="60">
        <f t="shared" si="104"/>
        <v>0</v>
      </c>
      <c r="J949" s="92" t="str">
        <f t="shared" si="103"/>
        <v>2098–2099</v>
      </c>
      <c r="L949" s="103"/>
      <c r="N949" s="101"/>
      <c r="Q949" s="61"/>
    </row>
    <row r="950" spans="1:17" ht="20.25" customHeight="1" x14ac:dyDescent="0.2">
      <c r="A950" s="176">
        <v>72837</v>
      </c>
      <c r="B950" s="177">
        <f t="shared" si="99"/>
        <v>0</v>
      </c>
      <c r="C950" s="158"/>
      <c r="D950" s="60">
        <f t="shared" si="100"/>
        <v>0</v>
      </c>
      <c r="E950" s="178">
        <f t="shared" si="98"/>
        <v>0</v>
      </c>
      <c r="F950" s="60">
        <f t="shared" si="101"/>
        <v>0</v>
      </c>
      <c r="G950" s="60">
        <f>IF(AND(C950&lt;&gt;"",SUM(G$27:G949)&lt;E$19),$E$19/$E$23,0)</f>
        <v>0</v>
      </c>
      <c r="H950" s="60">
        <f t="shared" si="102"/>
        <v>0</v>
      </c>
      <c r="I950" s="60">
        <f t="shared" si="104"/>
        <v>0</v>
      </c>
      <c r="J950" s="92" t="str">
        <f t="shared" si="103"/>
        <v>2098–2099</v>
      </c>
      <c r="L950" s="103"/>
      <c r="N950" s="101"/>
      <c r="Q950" s="61"/>
    </row>
    <row r="951" spans="1:17" ht="20.25" customHeight="1" x14ac:dyDescent="0.2">
      <c r="A951" s="176">
        <v>72867</v>
      </c>
      <c r="B951" s="177">
        <f t="shared" si="99"/>
        <v>0</v>
      </c>
      <c r="C951" s="158"/>
      <c r="D951" s="60">
        <f t="shared" si="100"/>
        <v>0</v>
      </c>
      <c r="E951" s="178">
        <f t="shared" si="98"/>
        <v>0</v>
      </c>
      <c r="F951" s="60">
        <f t="shared" si="101"/>
        <v>0</v>
      </c>
      <c r="G951" s="60">
        <f>IF(AND(C951&lt;&gt;"",SUM(G$27:G950)&lt;E$19),$E$19/$E$23,0)</f>
        <v>0</v>
      </c>
      <c r="H951" s="60">
        <f t="shared" si="102"/>
        <v>0</v>
      </c>
      <c r="I951" s="60">
        <f t="shared" si="104"/>
        <v>0</v>
      </c>
      <c r="J951" s="92" t="str">
        <f t="shared" si="103"/>
        <v>2099–2100</v>
      </c>
      <c r="L951" s="103"/>
      <c r="N951" s="101"/>
      <c r="Q951" s="61"/>
    </row>
    <row r="952" spans="1:17" ht="20.25" customHeight="1" x14ac:dyDescent="0.2">
      <c r="A952" s="176">
        <v>72898</v>
      </c>
      <c r="B952" s="177">
        <f t="shared" si="99"/>
        <v>0</v>
      </c>
      <c r="C952" s="158"/>
      <c r="D952" s="60">
        <f t="shared" si="100"/>
        <v>0</v>
      </c>
      <c r="E952" s="178">
        <f t="shared" si="98"/>
        <v>0</v>
      </c>
      <c r="F952" s="60">
        <f t="shared" si="101"/>
        <v>0</v>
      </c>
      <c r="G952" s="60">
        <f>IF(AND(C952&lt;&gt;"",SUM(G$27:G951)&lt;E$19),$E$19/$E$23,0)</f>
        <v>0</v>
      </c>
      <c r="H952" s="60">
        <f t="shared" si="102"/>
        <v>0</v>
      </c>
      <c r="I952" s="60">
        <f t="shared" si="104"/>
        <v>0</v>
      </c>
      <c r="J952" s="92" t="str">
        <f t="shared" si="103"/>
        <v>2099–2100</v>
      </c>
      <c r="L952" s="103"/>
      <c r="N952" s="101"/>
      <c r="Q952" s="61"/>
    </row>
    <row r="953" spans="1:17" ht="20.25" customHeight="1" x14ac:dyDescent="0.2">
      <c r="A953" s="176">
        <v>72929</v>
      </c>
      <c r="B953" s="177">
        <f t="shared" si="99"/>
        <v>0</v>
      </c>
      <c r="C953" s="158"/>
      <c r="D953" s="60">
        <f t="shared" si="100"/>
        <v>0</v>
      </c>
      <c r="E953" s="178">
        <f t="shared" si="98"/>
        <v>0</v>
      </c>
      <c r="F953" s="60">
        <f t="shared" si="101"/>
        <v>0</v>
      </c>
      <c r="G953" s="60">
        <f>IF(AND(C953&lt;&gt;"",SUM(G$27:G952)&lt;E$19),$E$19/$E$23,0)</f>
        <v>0</v>
      </c>
      <c r="H953" s="60">
        <f t="shared" si="102"/>
        <v>0</v>
      </c>
      <c r="I953" s="60">
        <f t="shared" si="104"/>
        <v>0</v>
      </c>
      <c r="J953" s="92" t="str">
        <f t="shared" si="103"/>
        <v>2099–2100</v>
      </c>
      <c r="L953" s="103"/>
      <c r="N953" s="101"/>
      <c r="Q953" s="61"/>
    </row>
    <row r="954" spans="1:17" ht="20.25" customHeight="1" x14ac:dyDescent="0.2">
      <c r="A954" s="176">
        <v>72959</v>
      </c>
      <c r="B954" s="177">
        <f t="shared" si="99"/>
        <v>0</v>
      </c>
      <c r="C954" s="158"/>
      <c r="D954" s="60">
        <f t="shared" si="100"/>
        <v>0</v>
      </c>
      <c r="E954" s="178">
        <f t="shared" si="98"/>
        <v>0</v>
      </c>
      <c r="F954" s="60">
        <f t="shared" si="101"/>
        <v>0</v>
      </c>
      <c r="G954" s="60">
        <f>IF(AND(C954&lt;&gt;"",SUM(G$27:G953)&lt;E$19),$E$19/$E$23,0)</f>
        <v>0</v>
      </c>
      <c r="H954" s="60">
        <f t="shared" si="102"/>
        <v>0</v>
      </c>
      <c r="I954" s="60">
        <f t="shared" si="104"/>
        <v>0</v>
      </c>
      <c r="J954" s="92" t="str">
        <f t="shared" si="103"/>
        <v>2099–2100</v>
      </c>
      <c r="L954" s="103"/>
      <c r="N954" s="101"/>
      <c r="Q954" s="61"/>
    </row>
    <row r="955" spans="1:17" ht="20.25" customHeight="1" x14ac:dyDescent="0.2">
      <c r="A955" s="176">
        <v>72990</v>
      </c>
      <c r="B955" s="177">
        <f t="shared" si="99"/>
        <v>0</v>
      </c>
      <c r="C955" s="158"/>
      <c r="D955" s="60">
        <f t="shared" si="100"/>
        <v>0</v>
      </c>
      <c r="E955" s="178">
        <f t="shared" si="98"/>
        <v>0</v>
      </c>
      <c r="F955" s="60">
        <f t="shared" si="101"/>
        <v>0</v>
      </c>
      <c r="G955" s="60">
        <f>IF(AND(C955&lt;&gt;"",SUM(G$27:G954)&lt;E$19),$E$19/$E$23,0)</f>
        <v>0</v>
      </c>
      <c r="H955" s="60">
        <f t="shared" si="102"/>
        <v>0</v>
      </c>
      <c r="I955" s="60">
        <f t="shared" si="104"/>
        <v>0</v>
      </c>
      <c r="J955" s="92" t="str">
        <f t="shared" si="103"/>
        <v>2099–2100</v>
      </c>
      <c r="L955" s="103"/>
      <c r="N955" s="101"/>
      <c r="Q955" s="61"/>
    </row>
    <row r="956" spans="1:17" ht="20.25" customHeight="1" x14ac:dyDescent="0.2">
      <c r="A956" s="176">
        <v>73020</v>
      </c>
      <c r="B956" s="177">
        <f t="shared" si="99"/>
        <v>0</v>
      </c>
      <c r="C956" s="158"/>
      <c r="D956" s="60">
        <f t="shared" si="100"/>
        <v>0</v>
      </c>
      <c r="E956" s="178">
        <f t="shared" si="98"/>
        <v>0</v>
      </c>
      <c r="F956" s="60">
        <f t="shared" si="101"/>
        <v>0</v>
      </c>
      <c r="G956" s="60">
        <f>IF(AND(C956&lt;&gt;"",SUM(G$27:G955)&lt;E$19),$E$19/$E$23,0)</f>
        <v>0</v>
      </c>
      <c r="H956" s="60">
        <f t="shared" si="102"/>
        <v>0</v>
      </c>
      <c r="I956" s="60">
        <f t="shared" si="104"/>
        <v>0</v>
      </c>
      <c r="J956" s="92" t="str">
        <f t="shared" si="103"/>
        <v>2099–2100</v>
      </c>
      <c r="L956" s="103"/>
      <c r="N956" s="101"/>
      <c r="Q956" s="61"/>
    </row>
    <row r="957" spans="1:17" ht="20.25" customHeight="1" x14ac:dyDescent="0.2">
      <c r="A957" s="176">
        <v>73051</v>
      </c>
      <c r="B957" s="177">
        <f t="shared" si="99"/>
        <v>0</v>
      </c>
      <c r="C957" s="158"/>
      <c r="D957" s="60">
        <f t="shared" si="100"/>
        <v>0</v>
      </c>
      <c r="E957" s="178">
        <f t="shared" si="98"/>
        <v>0</v>
      </c>
      <c r="F957" s="60">
        <f t="shared" si="101"/>
        <v>0</v>
      </c>
      <c r="G957" s="60">
        <f>IF(AND(C957&lt;&gt;"",SUM(G$27:G956)&lt;E$19),$E$19/$E$23,0)</f>
        <v>0</v>
      </c>
      <c r="H957" s="60">
        <f t="shared" si="102"/>
        <v>0</v>
      </c>
      <c r="I957" s="60">
        <f t="shared" si="104"/>
        <v>0</v>
      </c>
      <c r="J957" s="92" t="str">
        <f t="shared" si="103"/>
        <v>2099–2100</v>
      </c>
      <c r="L957" s="103"/>
      <c r="N957" s="101"/>
      <c r="Q957" s="61"/>
    </row>
    <row r="958" spans="1:17" ht="20.25" customHeight="1" x14ac:dyDescent="0.2">
      <c r="A958" s="176">
        <v>73082</v>
      </c>
      <c r="B958" s="177">
        <f t="shared" si="99"/>
        <v>0</v>
      </c>
      <c r="C958" s="158"/>
      <c r="D958" s="60">
        <f t="shared" si="100"/>
        <v>0</v>
      </c>
      <c r="E958" s="178">
        <f t="shared" si="98"/>
        <v>0</v>
      </c>
      <c r="F958" s="60">
        <f t="shared" si="101"/>
        <v>0</v>
      </c>
      <c r="G958" s="60">
        <f>IF(AND(C958&lt;&gt;"",SUM(G$27:G957)&lt;E$19),$E$19/$E$23,0)</f>
        <v>0</v>
      </c>
      <c r="H958" s="60">
        <f t="shared" si="102"/>
        <v>0</v>
      </c>
      <c r="I958" s="60">
        <f t="shared" si="104"/>
        <v>0</v>
      </c>
      <c r="J958" s="92" t="str">
        <f t="shared" si="103"/>
        <v>2099–2100</v>
      </c>
      <c r="L958" s="103"/>
      <c r="N958" s="101"/>
      <c r="Q958" s="61"/>
    </row>
    <row r="959" spans="1:17" ht="20.25" customHeight="1" x14ac:dyDescent="0.2">
      <c r="A959" s="176">
        <v>73110</v>
      </c>
      <c r="B959" s="177">
        <f t="shared" si="99"/>
        <v>0</v>
      </c>
      <c r="C959" s="158"/>
      <c r="D959" s="60">
        <f t="shared" si="100"/>
        <v>0</v>
      </c>
      <c r="E959" s="178">
        <f t="shared" si="98"/>
        <v>0</v>
      </c>
      <c r="F959" s="60">
        <f t="shared" si="101"/>
        <v>0</v>
      </c>
      <c r="G959" s="60">
        <f>IF(AND(C959&lt;&gt;"",SUM(G$27:G958)&lt;E$19),$E$19/$E$23,0)</f>
        <v>0</v>
      </c>
      <c r="H959" s="60">
        <f t="shared" si="102"/>
        <v>0</v>
      </c>
      <c r="I959" s="60">
        <f t="shared" si="104"/>
        <v>0</v>
      </c>
      <c r="J959" s="92" t="str">
        <f t="shared" si="103"/>
        <v>2099–2100</v>
      </c>
      <c r="L959" s="103"/>
      <c r="N959" s="101"/>
      <c r="Q959" s="61"/>
    </row>
    <row r="960" spans="1:17" ht="20.25" customHeight="1" x14ac:dyDescent="0.2">
      <c r="A960" s="176">
        <v>73141</v>
      </c>
      <c r="B960" s="177">
        <f t="shared" si="99"/>
        <v>0</v>
      </c>
      <c r="C960" s="158"/>
      <c r="D960" s="60">
        <f t="shared" si="100"/>
        <v>0</v>
      </c>
      <c r="E960" s="178">
        <f t="shared" si="98"/>
        <v>0</v>
      </c>
      <c r="F960" s="60">
        <f t="shared" si="101"/>
        <v>0</v>
      </c>
      <c r="G960" s="60">
        <f>IF(AND(C960&lt;&gt;"",SUM(G$27:G959)&lt;E$19),$E$19/$E$23,0)</f>
        <v>0</v>
      </c>
      <c r="H960" s="60">
        <f t="shared" si="102"/>
        <v>0</v>
      </c>
      <c r="I960" s="60">
        <f t="shared" si="104"/>
        <v>0</v>
      </c>
      <c r="J960" s="92" t="str">
        <f t="shared" si="103"/>
        <v>2099–2100</v>
      </c>
      <c r="L960" s="103"/>
      <c r="N960" s="101"/>
      <c r="Q960" s="61"/>
    </row>
    <row r="961" spans="1:17" ht="20.25" customHeight="1" x14ac:dyDescent="0.2">
      <c r="A961" s="176">
        <v>73171</v>
      </c>
      <c r="B961" s="177">
        <f t="shared" si="99"/>
        <v>0</v>
      </c>
      <c r="C961" s="158"/>
      <c r="D961" s="60">
        <f t="shared" si="100"/>
        <v>0</v>
      </c>
      <c r="E961" s="178">
        <f t="shared" si="98"/>
        <v>0</v>
      </c>
      <c r="F961" s="60">
        <f t="shared" si="101"/>
        <v>0</v>
      </c>
      <c r="G961" s="60">
        <f>IF(AND(C961&lt;&gt;"",SUM(G$27:G960)&lt;E$19),$E$19/$E$23,0)</f>
        <v>0</v>
      </c>
      <c r="H961" s="60">
        <f t="shared" si="102"/>
        <v>0</v>
      </c>
      <c r="I961" s="60">
        <f t="shared" si="104"/>
        <v>0</v>
      </c>
      <c r="J961" s="92" t="str">
        <f t="shared" si="103"/>
        <v>2099–2100</v>
      </c>
      <c r="L961" s="103"/>
      <c r="N961" s="101"/>
      <c r="Q961" s="61"/>
    </row>
    <row r="962" spans="1:17" ht="20.25" customHeight="1" x14ac:dyDescent="0.2">
      <c r="A962" s="176">
        <v>73202</v>
      </c>
      <c r="B962" s="177">
        <f t="shared" si="99"/>
        <v>0</v>
      </c>
      <c r="C962" s="158"/>
      <c r="D962" s="60">
        <f t="shared" si="100"/>
        <v>0</v>
      </c>
      <c r="E962" s="178">
        <f t="shared" si="98"/>
        <v>0</v>
      </c>
      <c r="F962" s="60">
        <f t="shared" si="101"/>
        <v>0</v>
      </c>
      <c r="G962" s="60">
        <f>IF(AND(C962&lt;&gt;"",SUM(G$27:G961)&lt;E$19),$E$19/$E$23,0)</f>
        <v>0</v>
      </c>
      <c r="H962" s="60">
        <f t="shared" si="102"/>
        <v>0</v>
      </c>
      <c r="I962" s="60">
        <f t="shared" si="104"/>
        <v>0</v>
      </c>
      <c r="J962" s="92" t="str">
        <f t="shared" si="103"/>
        <v>2099–2100</v>
      </c>
      <c r="L962" s="103"/>
      <c r="N962" s="101"/>
      <c r="Q962" s="61"/>
    </row>
    <row r="963" spans="1:17" ht="20.25" customHeight="1" x14ac:dyDescent="0.2">
      <c r="A963" s="176">
        <v>73232</v>
      </c>
      <c r="B963" s="177">
        <f t="shared" si="99"/>
        <v>0</v>
      </c>
      <c r="C963" s="158"/>
      <c r="D963" s="60">
        <f t="shared" si="100"/>
        <v>0</v>
      </c>
      <c r="E963" s="178">
        <f t="shared" si="98"/>
        <v>0</v>
      </c>
      <c r="F963" s="60">
        <f t="shared" si="101"/>
        <v>0</v>
      </c>
      <c r="G963" s="60">
        <f>IF(AND(C963&lt;&gt;"",SUM(G$27:G962)&lt;E$19),$E$19/$E$23,0)</f>
        <v>0</v>
      </c>
      <c r="H963" s="60">
        <f t="shared" si="102"/>
        <v>0</v>
      </c>
      <c r="I963" s="60">
        <f t="shared" si="104"/>
        <v>0</v>
      </c>
      <c r="J963" s="92" t="str">
        <f t="shared" si="103"/>
        <v>2100–2101</v>
      </c>
      <c r="L963" s="103"/>
      <c r="N963" s="101"/>
      <c r="Q963" s="61"/>
    </row>
    <row r="964" spans="1:17" ht="20.25" customHeight="1" x14ac:dyDescent="0.2">
      <c r="A964" s="176">
        <v>73263</v>
      </c>
      <c r="B964" s="177">
        <f t="shared" si="99"/>
        <v>0</v>
      </c>
      <c r="C964" s="158"/>
      <c r="D964" s="60">
        <f t="shared" si="100"/>
        <v>0</v>
      </c>
      <c r="E964" s="178">
        <f t="shared" si="98"/>
        <v>0</v>
      </c>
      <c r="F964" s="60">
        <f t="shared" si="101"/>
        <v>0</v>
      </c>
      <c r="G964" s="60">
        <f>IF(AND(C964&lt;&gt;"",SUM(G$27:G963)&lt;E$19),$E$19/$E$23,0)</f>
        <v>0</v>
      </c>
      <c r="H964" s="60">
        <f t="shared" si="102"/>
        <v>0</v>
      </c>
      <c r="I964" s="60">
        <f t="shared" si="104"/>
        <v>0</v>
      </c>
      <c r="J964" s="92" t="str">
        <f t="shared" si="103"/>
        <v>2100–2101</v>
      </c>
      <c r="L964" s="103"/>
      <c r="N964" s="101"/>
      <c r="Q964" s="61"/>
    </row>
    <row r="965" spans="1:17" ht="20.25" customHeight="1" x14ac:dyDescent="0.2">
      <c r="A965" s="176">
        <v>73294</v>
      </c>
      <c r="B965" s="177">
        <f t="shared" si="99"/>
        <v>0</v>
      </c>
      <c r="C965" s="158"/>
      <c r="D965" s="60">
        <f t="shared" si="100"/>
        <v>0</v>
      </c>
      <c r="E965" s="178">
        <f t="shared" si="98"/>
        <v>0</v>
      </c>
      <c r="F965" s="60">
        <f t="shared" si="101"/>
        <v>0</v>
      </c>
      <c r="G965" s="60">
        <f>IF(AND(C965&lt;&gt;"",SUM(G$27:G964)&lt;E$19),$E$19/$E$23,0)</f>
        <v>0</v>
      </c>
      <c r="H965" s="60">
        <f t="shared" si="102"/>
        <v>0</v>
      </c>
      <c r="I965" s="60">
        <f t="shared" si="104"/>
        <v>0</v>
      </c>
      <c r="J965" s="92" t="str">
        <f t="shared" si="103"/>
        <v>2100–2101</v>
      </c>
      <c r="L965" s="103"/>
      <c r="N965" s="101"/>
      <c r="Q965" s="61"/>
    </row>
    <row r="966" spans="1:17" ht="20.25" customHeight="1" x14ac:dyDescent="0.2">
      <c r="A966" s="176">
        <v>73324</v>
      </c>
      <c r="B966" s="177">
        <f t="shared" si="99"/>
        <v>0</v>
      </c>
      <c r="C966" s="158"/>
      <c r="D966" s="60">
        <f t="shared" si="100"/>
        <v>0</v>
      </c>
      <c r="E966" s="178">
        <f t="shared" si="98"/>
        <v>0</v>
      </c>
      <c r="F966" s="60">
        <f t="shared" si="101"/>
        <v>0</v>
      </c>
      <c r="G966" s="60">
        <f>IF(AND(C966&lt;&gt;"",SUM(G$27:G965)&lt;E$19),$E$19/$E$23,0)</f>
        <v>0</v>
      </c>
      <c r="H966" s="60">
        <f t="shared" si="102"/>
        <v>0</v>
      </c>
      <c r="I966" s="60">
        <f t="shared" si="104"/>
        <v>0</v>
      </c>
      <c r="J966" s="92" t="str">
        <f t="shared" si="103"/>
        <v>2100–2101</v>
      </c>
      <c r="L966" s="103"/>
      <c r="N966" s="101"/>
      <c r="Q966" s="61"/>
    </row>
    <row r="967" spans="1:17" ht="20.25" customHeight="1" x14ac:dyDescent="0.2">
      <c r="A967" s="176">
        <v>73355</v>
      </c>
      <c r="B967" s="177">
        <f t="shared" si="99"/>
        <v>0</v>
      </c>
      <c r="C967" s="158"/>
      <c r="D967" s="60">
        <f t="shared" si="100"/>
        <v>0</v>
      </c>
      <c r="E967" s="178">
        <f t="shared" si="98"/>
        <v>0</v>
      </c>
      <c r="F967" s="60">
        <f t="shared" si="101"/>
        <v>0</v>
      </c>
      <c r="G967" s="60">
        <f>IF(AND(C967&lt;&gt;"",SUM(G$27:G966)&lt;E$19),$E$19/$E$23,0)</f>
        <v>0</v>
      </c>
      <c r="H967" s="60">
        <f t="shared" si="102"/>
        <v>0</v>
      </c>
      <c r="I967" s="60">
        <f t="shared" si="104"/>
        <v>0</v>
      </c>
      <c r="J967" s="92" t="str">
        <f t="shared" si="103"/>
        <v>2100–2101</v>
      </c>
      <c r="L967" s="103"/>
      <c r="N967" s="101"/>
      <c r="Q967" s="61"/>
    </row>
    <row r="968" spans="1:17" ht="20.25" customHeight="1" x14ac:dyDescent="0.2">
      <c r="A968" s="176">
        <v>73385</v>
      </c>
      <c r="B968" s="177">
        <f t="shared" si="99"/>
        <v>0</v>
      </c>
      <c r="C968" s="158"/>
      <c r="D968" s="60">
        <f t="shared" si="100"/>
        <v>0</v>
      </c>
      <c r="E968" s="178">
        <f t="shared" si="98"/>
        <v>0</v>
      </c>
      <c r="F968" s="60">
        <f t="shared" si="101"/>
        <v>0</v>
      </c>
      <c r="G968" s="60">
        <f>IF(AND(C968&lt;&gt;"",SUM(G$27:G967)&lt;E$19),$E$19/$E$23,0)</f>
        <v>0</v>
      </c>
      <c r="H968" s="60">
        <f t="shared" si="102"/>
        <v>0</v>
      </c>
      <c r="I968" s="60">
        <f t="shared" si="104"/>
        <v>0</v>
      </c>
      <c r="J968" s="92" t="str">
        <f t="shared" si="103"/>
        <v>2100–2101</v>
      </c>
      <c r="L968" s="103"/>
      <c r="N968" s="101"/>
      <c r="Q968" s="61"/>
    </row>
    <row r="969" spans="1:17" ht="20.25" customHeight="1" x14ac:dyDescent="0.2">
      <c r="A969" s="176">
        <v>73416</v>
      </c>
      <c r="B969" s="177">
        <f t="shared" si="99"/>
        <v>0</v>
      </c>
      <c r="C969" s="158"/>
      <c r="D969" s="60">
        <f t="shared" si="100"/>
        <v>0</v>
      </c>
      <c r="E969" s="178">
        <f t="shared" si="98"/>
        <v>0</v>
      </c>
      <c r="F969" s="60">
        <f t="shared" si="101"/>
        <v>0</v>
      </c>
      <c r="G969" s="60">
        <f>IF(AND(C969&lt;&gt;"",SUM(G$27:G968)&lt;E$19),$E$19/$E$23,0)</f>
        <v>0</v>
      </c>
      <c r="H969" s="60">
        <f t="shared" si="102"/>
        <v>0</v>
      </c>
      <c r="I969" s="60">
        <f t="shared" si="104"/>
        <v>0</v>
      </c>
      <c r="J969" s="92" t="str">
        <f t="shared" si="103"/>
        <v>2100–2101</v>
      </c>
      <c r="L969" s="103"/>
      <c r="N969" s="101"/>
      <c r="Q969" s="61"/>
    </row>
    <row r="970" spans="1:17" ht="20.25" customHeight="1" x14ac:dyDescent="0.2">
      <c r="A970" s="176">
        <v>73447</v>
      </c>
      <c r="B970" s="177">
        <f t="shared" si="99"/>
        <v>0</v>
      </c>
      <c r="C970" s="158"/>
      <c r="D970" s="60">
        <f t="shared" si="100"/>
        <v>0</v>
      </c>
      <c r="E970" s="178">
        <f t="shared" si="98"/>
        <v>0</v>
      </c>
      <c r="F970" s="60">
        <f t="shared" si="101"/>
        <v>0</v>
      </c>
      <c r="G970" s="60">
        <f>IF(AND(C970&lt;&gt;"",SUM(G$27:G969)&lt;E$19),$E$19/$E$23,0)</f>
        <v>0</v>
      </c>
      <c r="H970" s="60">
        <f t="shared" si="102"/>
        <v>0</v>
      </c>
      <c r="I970" s="60">
        <f t="shared" si="104"/>
        <v>0</v>
      </c>
      <c r="J970" s="92" t="str">
        <f t="shared" si="103"/>
        <v>2100–2101</v>
      </c>
      <c r="L970" s="103"/>
      <c r="N970" s="101"/>
      <c r="Q970" s="61"/>
    </row>
    <row r="971" spans="1:17" ht="20.25" customHeight="1" x14ac:dyDescent="0.2">
      <c r="A971" s="176">
        <v>73475</v>
      </c>
      <c r="B971" s="177">
        <f t="shared" si="99"/>
        <v>0</v>
      </c>
      <c r="C971" s="158"/>
      <c r="D971" s="60">
        <f t="shared" si="100"/>
        <v>0</v>
      </c>
      <c r="E971" s="178">
        <f t="shared" si="98"/>
        <v>0</v>
      </c>
      <c r="F971" s="60">
        <f t="shared" si="101"/>
        <v>0</v>
      </c>
      <c r="G971" s="60">
        <f>IF(AND(C971&lt;&gt;"",SUM(G$27:G970)&lt;E$19),$E$19/$E$23,0)</f>
        <v>0</v>
      </c>
      <c r="H971" s="60">
        <f t="shared" si="102"/>
        <v>0</v>
      </c>
      <c r="I971" s="60">
        <f t="shared" si="104"/>
        <v>0</v>
      </c>
      <c r="J971" s="92" t="str">
        <f t="shared" si="103"/>
        <v>2100–2101</v>
      </c>
      <c r="L971" s="103"/>
      <c r="N971" s="101"/>
      <c r="Q971" s="61"/>
    </row>
    <row r="972" spans="1:17" ht="20.25" customHeight="1" x14ac:dyDescent="0.2">
      <c r="A972" s="176">
        <v>73506</v>
      </c>
      <c r="B972" s="177">
        <f t="shared" si="99"/>
        <v>0</v>
      </c>
      <c r="C972" s="158"/>
      <c r="D972" s="60">
        <f t="shared" si="100"/>
        <v>0</v>
      </c>
      <c r="E972" s="178">
        <f t="shared" si="98"/>
        <v>0</v>
      </c>
      <c r="F972" s="60">
        <f t="shared" si="101"/>
        <v>0</v>
      </c>
      <c r="G972" s="60">
        <f>IF(AND(C972&lt;&gt;"",SUM(G$27:G971)&lt;E$19),$E$19/$E$23,0)</f>
        <v>0</v>
      </c>
      <c r="H972" s="60">
        <f t="shared" si="102"/>
        <v>0</v>
      </c>
      <c r="I972" s="60">
        <f t="shared" si="104"/>
        <v>0</v>
      </c>
      <c r="J972" s="92" t="str">
        <f t="shared" si="103"/>
        <v>2100–2101</v>
      </c>
      <c r="L972" s="103"/>
      <c r="N972" s="101"/>
      <c r="Q972" s="61"/>
    </row>
    <row r="973" spans="1:17" ht="20.25" customHeight="1" x14ac:dyDescent="0.2">
      <c r="A973" s="176">
        <v>73536</v>
      </c>
      <c r="B973" s="177">
        <f t="shared" si="99"/>
        <v>0</v>
      </c>
      <c r="C973" s="158"/>
      <c r="D973" s="60">
        <f t="shared" si="100"/>
        <v>0</v>
      </c>
      <c r="E973" s="178">
        <f t="shared" si="98"/>
        <v>0</v>
      </c>
      <c r="F973" s="60">
        <f t="shared" si="101"/>
        <v>0</v>
      </c>
      <c r="G973" s="60">
        <f>IF(AND(C973&lt;&gt;"",SUM(G$27:G972)&lt;E$19),$E$19/$E$23,0)</f>
        <v>0</v>
      </c>
      <c r="H973" s="60">
        <f t="shared" si="102"/>
        <v>0</v>
      </c>
      <c r="I973" s="60">
        <f t="shared" si="104"/>
        <v>0</v>
      </c>
      <c r="J973" s="92" t="str">
        <f t="shared" si="103"/>
        <v>2100–2101</v>
      </c>
      <c r="L973" s="103"/>
      <c r="N973" s="101"/>
      <c r="Q973" s="61"/>
    </row>
    <row r="974" spans="1:17" ht="20.25" customHeight="1" x14ac:dyDescent="0.2">
      <c r="A974" s="176">
        <v>73567</v>
      </c>
      <c r="B974" s="177">
        <f t="shared" si="99"/>
        <v>0</v>
      </c>
      <c r="C974" s="158"/>
      <c r="D974" s="60">
        <f t="shared" si="100"/>
        <v>0</v>
      </c>
      <c r="E974" s="178">
        <f t="shared" si="98"/>
        <v>0</v>
      </c>
      <c r="F974" s="60">
        <f t="shared" si="101"/>
        <v>0</v>
      </c>
      <c r="G974" s="60">
        <f>IF(AND(C974&lt;&gt;"",SUM(G$27:G973)&lt;E$19),$E$19/$E$23,0)</f>
        <v>0</v>
      </c>
      <c r="H974" s="60">
        <f t="shared" si="102"/>
        <v>0</v>
      </c>
      <c r="I974" s="60">
        <f t="shared" si="104"/>
        <v>0</v>
      </c>
      <c r="J974" s="92" t="str">
        <f t="shared" si="103"/>
        <v>2100–2101</v>
      </c>
      <c r="L974" s="103"/>
      <c r="N974" s="101"/>
      <c r="Q974" s="61"/>
    </row>
    <row r="975" spans="1:17" ht="20.25" customHeight="1" x14ac:dyDescent="0.2">
      <c r="A975" s="176">
        <v>73597</v>
      </c>
      <c r="B975" s="177">
        <f t="shared" si="99"/>
        <v>0</v>
      </c>
      <c r="C975" s="158"/>
      <c r="D975" s="60">
        <f t="shared" si="100"/>
        <v>0</v>
      </c>
      <c r="E975" s="178">
        <f t="shared" si="98"/>
        <v>0</v>
      </c>
      <c r="F975" s="60">
        <f t="shared" si="101"/>
        <v>0</v>
      </c>
      <c r="G975" s="60">
        <f>IF(AND(C975&lt;&gt;"",SUM(G$27:G974)&lt;E$19),$E$19/$E$23,0)</f>
        <v>0</v>
      </c>
      <c r="H975" s="60">
        <f t="shared" si="102"/>
        <v>0</v>
      </c>
      <c r="I975" s="60">
        <f t="shared" si="104"/>
        <v>0</v>
      </c>
      <c r="J975" s="92" t="str">
        <f t="shared" si="103"/>
        <v>2101–2102</v>
      </c>
      <c r="L975" s="103"/>
      <c r="N975" s="101"/>
      <c r="Q975" s="61"/>
    </row>
    <row r="976" spans="1:17" ht="20.25" customHeight="1" x14ac:dyDescent="0.2">
      <c r="A976" s="176">
        <v>73628</v>
      </c>
      <c r="B976" s="177">
        <f t="shared" si="99"/>
        <v>0</v>
      </c>
      <c r="C976" s="158"/>
      <c r="D976" s="60">
        <f t="shared" si="100"/>
        <v>0</v>
      </c>
      <c r="E976" s="178">
        <f t="shared" si="98"/>
        <v>0</v>
      </c>
      <c r="F976" s="60">
        <f t="shared" si="101"/>
        <v>0</v>
      </c>
      <c r="G976" s="60">
        <f>IF(AND(C976&lt;&gt;"",SUM(G$27:G975)&lt;E$19),$E$19/$E$23,0)</f>
        <v>0</v>
      </c>
      <c r="H976" s="60">
        <f t="shared" si="102"/>
        <v>0</v>
      </c>
      <c r="I976" s="60">
        <f t="shared" si="104"/>
        <v>0</v>
      </c>
      <c r="J976" s="92" t="str">
        <f t="shared" si="103"/>
        <v>2101–2102</v>
      </c>
      <c r="L976" s="103"/>
      <c r="N976" s="101"/>
      <c r="Q976" s="61"/>
    </row>
    <row r="977" spans="1:17" ht="20.25" customHeight="1" x14ac:dyDescent="0.2">
      <c r="A977" s="176">
        <v>73659</v>
      </c>
      <c r="B977" s="177">
        <f t="shared" si="99"/>
        <v>0</v>
      </c>
      <c r="C977" s="158"/>
      <c r="D977" s="60">
        <f t="shared" si="100"/>
        <v>0</v>
      </c>
      <c r="E977" s="178">
        <f t="shared" si="98"/>
        <v>0</v>
      </c>
      <c r="F977" s="60">
        <f t="shared" si="101"/>
        <v>0</v>
      </c>
      <c r="G977" s="60">
        <f>IF(AND(C977&lt;&gt;"",SUM(G$27:G976)&lt;E$19),$E$19/$E$23,0)</f>
        <v>0</v>
      </c>
      <c r="H977" s="60">
        <f t="shared" si="102"/>
        <v>0</v>
      </c>
      <c r="I977" s="60">
        <f t="shared" si="104"/>
        <v>0</v>
      </c>
      <c r="J977" s="92" t="str">
        <f t="shared" si="103"/>
        <v>2101–2102</v>
      </c>
      <c r="L977" s="103"/>
      <c r="N977" s="101"/>
      <c r="Q977" s="61"/>
    </row>
    <row r="978" spans="1:17" ht="20.25" customHeight="1" x14ac:dyDescent="0.2">
      <c r="A978" s="176">
        <v>73689</v>
      </c>
      <c r="B978" s="177">
        <f t="shared" si="99"/>
        <v>0</v>
      </c>
      <c r="C978" s="158"/>
      <c r="D978" s="60">
        <f t="shared" si="100"/>
        <v>0</v>
      </c>
      <c r="E978" s="178">
        <f t="shared" si="98"/>
        <v>0</v>
      </c>
      <c r="F978" s="60">
        <f t="shared" si="101"/>
        <v>0</v>
      </c>
      <c r="G978" s="60">
        <f>IF(AND(C978&lt;&gt;"",SUM(G$27:G977)&lt;E$19),$E$19/$E$23,0)</f>
        <v>0</v>
      </c>
      <c r="H978" s="60">
        <f t="shared" si="102"/>
        <v>0</v>
      </c>
      <c r="I978" s="60">
        <f t="shared" si="104"/>
        <v>0</v>
      </c>
      <c r="J978" s="92" t="str">
        <f t="shared" si="103"/>
        <v>2101–2102</v>
      </c>
      <c r="L978" s="103"/>
      <c r="N978" s="101"/>
      <c r="Q978" s="61"/>
    </row>
    <row r="979" spans="1:17" ht="20.25" customHeight="1" x14ac:dyDescent="0.2">
      <c r="A979" s="176">
        <v>73720</v>
      </c>
      <c r="B979" s="177">
        <f t="shared" si="99"/>
        <v>0</v>
      </c>
      <c r="C979" s="158"/>
      <c r="D979" s="60">
        <f t="shared" si="100"/>
        <v>0</v>
      </c>
      <c r="E979" s="178">
        <f t="shared" si="98"/>
        <v>0</v>
      </c>
      <c r="F979" s="60">
        <f t="shared" si="101"/>
        <v>0</v>
      </c>
      <c r="G979" s="60">
        <f>IF(AND(C979&lt;&gt;"",SUM(G$27:G978)&lt;E$19),$E$19/$E$23,0)</f>
        <v>0</v>
      </c>
      <c r="H979" s="60">
        <f t="shared" si="102"/>
        <v>0</v>
      </c>
      <c r="I979" s="60">
        <f t="shared" si="104"/>
        <v>0</v>
      </c>
      <c r="J979" s="92" t="str">
        <f t="shared" si="103"/>
        <v>2101–2102</v>
      </c>
      <c r="L979" s="103"/>
      <c r="N979" s="101"/>
      <c r="Q979" s="61"/>
    </row>
    <row r="980" spans="1:17" ht="20.25" customHeight="1" x14ac:dyDescent="0.2">
      <c r="A980" s="176">
        <v>73750</v>
      </c>
      <c r="B980" s="177">
        <f t="shared" si="99"/>
        <v>0</v>
      </c>
      <c r="C980" s="158"/>
      <c r="D980" s="60">
        <f t="shared" si="100"/>
        <v>0</v>
      </c>
      <c r="E980" s="178">
        <f t="shared" si="98"/>
        <v>0</v>
      </c>
      <c r="F980" s="60">
        <f t="shared" si="101"/>
        <v>0</v>
      </c>
      <c r="G980" s="60">
        <f>IF(AND(C980&lt;&gt;"",SUM(G$27:G979)&lt;E$19),$E$19/$E$23,0)</f>
        <v>0</v>
      </c>
      <c r="H980" s="60">
        <f t="shared" si="102"/>
        <v>0</v>
      </c>
      <c r="I980" s="60">
        <f t="shared" si="104"/>
        <v>0</v>
      </c>
      <c r="J980" s="92" t="str">
        <f t="shared" si="103"/>
        <v>2101–2102</v>
      </c>
      <c r="L980" s="103"/>
      <c r="N980" s="101"/>
      <c r="Q980" s="61"/>
    </row>
    <row r="981" spans="1:17" ht="20.25" customHeight="1" x14ac:dyDescent="0.2">
      <c r="A981" s="176">
        <v>73781</v>
      </c>
      <c r="B981" s="177">
        <f t="shared" si="99"/>
        <v>0</v>
      </c>
      <c r="C981" s="158"/>
      <c r="D981" s="60">
        <f t="shared" si="100"/>
        <v>0</v>
      </c>
      <c r="E981" s="178">
        <f t="shared" si="98"/>
        <v>0</v>
      </c>
      <c r="F981" s="60">
        <f t="shared" si="101"/>
        <v>0</v>
      </c>
      <c r="G981" s="60">
        <f>IF(AND(C981&lt;&gt;"",SUM(G$27:G980)&lt;E$19),$E$19/$E$23,0)</f>
        <v>0</v>
      </c>
      <c r="H981" s="60">
        <f t="shared" si="102"/>
        <v>0</v>
      </c>
      <c r="I981" s="60">
        <f t="shared" si="104"/>
        <v>0</v>
      </c>
      <c r="J981" s="92" t="str">
        <f t="shared" si="103"/>
        <v>2101–2102</v>
      </c>
      <c r="L981" s="103"/>
      <c r="N981" s="101"/>
      <c r="Q981" s="61"/>
    </row>
    <row r="982" spans="1:17" ht="20.25" customHeight="1" x14ac:dyDescent="0.2">
      <c r="A982" s="176">
        <v>73812</v>
      </c>
      <c r="B982" s="177">
        <f t="shared" si="99"/>
        <v>0</v>
      </c>
      <c r="C982" s="158"/>
      <c r="D982" s="60">
        <f t="shared" si="100"/>
        <v>0</v>
      </c>
      <c r="E982" s="178">
        <f t="shared" si="98"/>
        <v>0</v>
      </c>
      <c r="F982" s="60">
        <f t="shared" si="101"/>
        <v>0</v>
      </c>
      <c r="G982" s="60">
        <f>IF(AND(C982&lt;&gt;"",SUM(G$27:G981)&lt;E$19),$E$19/$E$23,0)</f>
        <v>0</v>
      </c>
      <c r="H982" s="60">
        <f t="shared" si="102"/>
        <v>0</v>
      </c>
      <c r="I982" s="60">
        <f t="shared" si="104"/>
        <v>0</v>
      </c>
      <c r="J982" s="92" t="str">
        <f t="shared" si="103"/>
        <v>2101–2102</v>
      </c>
      <c r="L982" s="103"/>
      <c r="N982" s="101"/>
      <c r="Q982" s="61"/>
    </row>
    <row r="983" spans="1:17" ht="20.25" customHeight="1" x14ac:dyDescent="0.2">
      <c r="A983" s="176">
        <v>73840</v>
      </c>
      <c r="B983" s="177">
        <f t="shared" si="99"/>
        <v>0</v>
      </c>
      <c r="C983" s="158"/>
      <c r="D983" s="60">
        <f t="shared" si="100"/>
        <v>0</v>
      </c>
      <c r="E983" s="178">
        <f t="shared" si="98"/>
        <v>0</v>
      </c>
      <c r="F983" s="60">
        <f t="shared" si="101"/>
        <v>0</v>
      </c>
      <c r="G983" s="60">
        <f>IF(AND(C983&lt;&gt;"",SUM(G$27:G982)&lt;E$19),$E$19/$E$23,0)</f>
        <v>0</v>
      </c>
      <c r="H983" s="60">
        <f t="shared" si="102"/>
        <v>0</v>
      </c>
      <c r="I983" s="60">
        <f t="shared" si="104"/>
        <v>0</v>
      </c>
      <c r="J983" s="92" t="str">
        <f t="shared" si="103"/>
        <v>2101–2102</v>
      </c>
      <c r="L983" s="103"/>
      <c r="N983" s="101"/>
      <c r="Q983" s="61"/>
    </row>
    <row r="984" spans="1:17" ht="20.25" customHeight="1" x14ac:dyDescent="0.2">
      <c r="A984" s="176">
        <v>73871</v>
      </c>
      <c r="B984" s="177">
        <f t="shared" si="99"/>
        <v>0</v>
      </c>
      <c r="C984" s="158"/>
      <c r="D984" s="60">
        <f t="shared" si="100"/>
        <v>0</v>
      </c>
      <c r="E984" s="178">
        <f t="shared" si="98"/>
        <v>0</v>
      </c>
      <c r="F984" s="60">
        <f t="shared" si="101"/>
        <v>0</v>
      </c>
      <c r="G984" s="60">
        <f>IF(AND(C984&lt;&gt;"",SUM(G$27:G983)&lt;E$19),$E$19/$E$23,0)</f>
        <v>0</v>
      </c>
      <c r="H984" s="60">
        <f t="shared" si="102"/>
        <v>0</v>
      </c>
      <c r="I984" s="60">
        <f t="shared" si="104"/>
        <v>0</v>
      </c>
      <c r="J984" s="92" t="str">
        <f t="shared" si="103"/>
        <v>2101–2102</v>
      </c>
      <c r="L984" s="103"/>
      <c r="N984" s="101"/>
      <c r="Q984" s="61"/>
    </row>
    <row r="985" spans="1:17" ht="20.25" customHeight="1" x14ac:dyDescent="0.2">
      <c r="A985" s="176">
        <v>73901</v>
      </c>
      <c r="B985" s="177">
        <f t="shared" si="99"/>
        <v>0</v>
      </c>
      <c r="C985" s="158"/>
      <c r="D985" s="60">
        <f t="shared" si="100"/>
        <v>0</v>
      </c>
      <c r="E985" s="178">
        <f t="shared" si="98"/>
        <v>0</v>
      </c>
      <c r="F985" s="60">
        <f t="shared" si="101"/>
        <v>0</v>
      </c>
      <c r="G985" s="60">
        <f>IF(AND(C985&lt;&gt;"",SUM(G$27:G984)&lt;E$19),$E$19/$E$23,0)</f>
        <v>0</v>
      </c>
      <c r="H985" s="60">
        <f t="shared" si="102"/>
        <v>0</v>
      </c>
      <c r="I985" s="60">
        <f t="shared" si="104"/>
        <v>0</v>
      </c>
      <c r="J985" s="92" t="str">
        <f t="shared" si="103"/>
        <v>2101–2102</v>
      </c>
      <c r="L985" s="103"/>
      <c r="N985" s="101"/>
      <c r="Q985" s="61"/>
    </row>
    <row r="986" spans="1:17" ht="20.25" customHeight="1" x14ac:dyDescent="0.2">
      <c r="A986" s="176">
        <v>73932</v>
      </c>
      <c r="B986" s="177">
        <f t="shared" si="99"/>
        <v>0</v>
      </c>
      <c r="C986" s="158"/>
      <c r="D986" s="60">
        <f t="shared" si="100"/>
        <v>0</v>
      </c>
      <c r="E986" s="178">
        <f t="shared" si="98"/>
        <v>0</v>
      </c>
      <c r="F986" s="60">
        <f t="shared" si="101"/>
        <v>0</v>
      </c>
      <c r="G986" s="60">
        <f>IF(AND(C986&lt;&gt;"",SUM(G$27:G985)&lt;E$19),$E$19/$E$23,0)</f>
        <v>0</v>
      </c>
      <c r="H986" s="60">
        <f t="shared" si="102"/>
        <v>0</v>
      </c>
      <c r="I986" s="60">
        <f t="shared" si="104"/>
        <v>0</v>
      </c>
      <c r="J986" s="92" t="str">
        <f t="shared" si="103"/>
        <v>2101–2102</v>
      </c>
      <c r="L986" s="103"/>
      <c r="N986" s="101"/>
      <c r="Q986" s="61"/>
    </row>
    <row r="987" spans="1:17" ht="20.25" customHeight="1" x14ac:dyDescent="0.2">
      <c r="A987" s="176">
        <v>73962</v>
      </c>
      <c r="B987" s="177">
        <f t="shared" si="99"/>
        <v>0</v>
      </c>
      <c r="C987" s="158"/>
      <c r="D987" s="60">
        <f t="shared" si="100"/>
        <v>0</v>
      </c>
      <c r="E987" s="178">
        <f t="shared" ref="E987:E1050" si="105">C987-D987</f>
        <v>0</v>
      </c>
      <c r="F987" s="60">
        <f t="shared" si="101"/>
        <v>0</v>
      </c>
      <c r="G987" s="60">
        <f>IF(AND(C987&lt;&gt;"",SUM(G$27:G986)&lt;E$19),$E$19/$E$23,0)</f>
        <v>0</v>
      </c>
      <c r="H987" s="60">
        <f t="shared" si="102"/>
        <v>0</v>
      </c>
      <c r="I987" s="60">
        <f t="shared" si="104"/>
        <v>0</v>
      </c>
      <c r="J987" s="92" t="str">
        <f t="shared" si="103"/>
        <v>2102–2103</v>
      </c>
      <c r="L987" s="103"/>
      <c r="N987" s="101"/>
      <c r="Q987" s="61"/>
    </row>
    <row r="988" spans="1:17" ht="20.25" customHeight="1" x14ac:dyDescent="0.2">
      <c r="A988" s="176">
        <v>73993</v>
      </c>
      <c r="B988" s="177">
        <f t="shared" ref="B988:B1051" si="106">IF(C988&gt;0,C988*-1,C988)</f>
        <v>0</v>
      </c>
      <c r="C988" s="158"/>
      <c r="D988" s="60">
        <f t="shared" ref="D988:D1051" si="107">IF(C988="",0,IF($E$15="Beginning",IF(C987&lt;&gt;"",$F987*$E$6/12,0),IF(C987&lt;&gt;"",$F987*$E$6/12,$E$16*$E$6/12)))</f>
        <v>0</v>
      </c>
      <c r="E988" s="178">
        <f t="shared" si="105"/>
        <v>0</v>
      </c>
      <c r="F988" s="60">
        <f t="shared" ref="F988:F1051" si="108">IF(C988="",0,IF(C987="",$E$16-E988,IF(C988&lt;&gt;"",F987-E988)))</f>
        <v>0</v>
      </c>
      <c r="G988" s="60">
        <f>IF(AND(C988&lt;&gt;"",SUM(G$27:G987)&lt;E$19),$E$19/$E$23,0)</f>
        <v>0</v>
      </c>
      <c r="H988" s="60">
        <f t="shared" ref="H988:H1051" si="109">IF(C988&lt;&gt;"",G988+H987,0)</f>
        <v>0</v>
      </c>
      <c r="I988" s="60">
        <f t="shared" si="104"/>
        <v>0</v>
      </c>
      <c r="J988" s="92" t="str">
        <f t="shared" ref="J988:J1051" si="110">IF(OR(MONTH(A988)=1,MONTH(A988)=2,MONTH(A988)=3,MONTH(A988)=4,MONTH(A988)=5,MONTH(A988)=6),YEAR(A988)-1&amp;"–"&amp;YEAR(A988),YEAR(A988)&amp;"–"&amp;YEAR(A988)+1)</f>
        <v>2102–2103</v>
      </c>
      <c r="L988" s="103"/>
      <c r="N988" s="101"/>
      <c r="Q988" s="61"/>
    </row>
    <row r="989" spans="1:17" ht="20.25" customHeight="1" x14ac:dyDescent="0.2">
      <c r="A989" s="176">
        <v>74024</v>
      </c>
      <c r="B989" s="177">
        <f t="shared" si="106"/>
        <v>0</v>
      </c>
      <c r="C989" s="158"/>
      <c r="D989" s="60">
        <f t="shared" si="107"/>
        <v>0</v>
      </c>
      <c r="E989" s="178">
        <f t="shared" si="105"/>
        <v>0</v>
      </c>
      <c r="F989" s="60">
        <f t="shared" si="108"/>
        <v>0</v>
      </c>
      <c r="G989" s="60">
        <f>IF(AND(C989&lt;&gt;"",SUM(G$27:G988)&lt;E$19),$E$19/$E$23,0)</f>
        <v>0</v>
      </c>
      <c r="H989" s="60">
        <f t="shared" si="109"/>
        <v>0</v>
      </c>
      <c r="I989" s="60">
        <f t="shared" ref="I989:I1052" si="111">IF(C989&lt;&gt;"",$E$19-H989,0)</f>
        <v>0</v>
      </c>
      <c r="J989" s="92" t="str">
        <f t="shared" si="110"/>
        <v>2102–2103</v>
      </c>
      <c r="L989" s="103"/>
      <c r="N989" s="101"/>
      <c r="Q989" s="61"/>
    </row>
    <row r="990" spans="1:17" ht="20.25" customHeight="1" x14ac:dyDescent="0.2">
      <c r="A990" s="176">
        <v>74054</v>
      </c>
      <c r="B990" s="177">
        <f t="shared" si="106"/>
        <v>0</v>
      </c>
      <c r="C990" s="158"/>
      <c r="D990" s="60">
        <f t="shared" si="107"/>
        <v>0</v>
      </c>
      <c r="E990" s="178">
        <f t="shared" si="105"/>
        <v>0</v>
      </c>
      <c r="F990" s="60">
        <f t="shared" si="108"/>
        <v>0</v>
      </c>
      <c r="G990" s="60">
        <f>IF(AND(C990&lt;&gt;"",SUM(G$27:G989)&lt;E$19),$E$19/$E$23,0)</f>
        <v>0</v>
      </c>
      <c r="H990" s="60">
        <f t="shared" si="109"/>
        <v>0</v>
      </c>
      <c r="I990" s="60">
        <f t="shared" si="111"/>
        <v>0</v>
      </c>
      <c r="J990" s="92" t="str">
        <f t="shared" si="110"/>
        <v>2102–2103</v>
      </c>
      <c r="L990" s="103"/>
      <c r="N990" s="101"/>
      <c r="Q990" s="61"/>
    </row>
    <row r="991" spans="1:17" ht="20.25" customHeight="1" x14ac:dyDescent="0.2">
      <c r="A991" s="176">
        <v>74085</v>
      </c>
      <c r="B991" s="177">
        <f t="shared" si="106"/>
        <v>0</v>
      </c>
      <c r="C991" s="158"/>
      <c r="D991" s="60">
        <f t="shared" si="107"/>
        <v>0</v>
      </c>
      <c r="E991" s="178">
        <f t="shared" si="105"/>
        <v>0</v>
      </c>
      <c r="F991" s="60">
        <f t="shared" si="108"/>
        <v>0</v>
      </c>
      <c r="G991" s="60">
        <f>IF(AND(C991&lt;&gt;"",SUM(G$27:G990)&lt;E$19),$E$19/$E$23,0)</f>
        <v>0</v>
      </c>
      <c r="H991" s="60">
        <f t="shared" si="109"/>
        <v>0</v>
      </c>
      <c r="I991" s="60">
        <f t="shared" si="111"/>
        <v>0</v>
      </c>
      <c r="J991" s="92" t="str">
        <f t="shared" si="110"/>
        <v>2102–2103</v>
      </c>
      <c r="L991" s="103"/>
      <c r="N991" s="101"/>
      <c r="Q991" s="61"/>
    </row>
    <row r="992" spans="1:17" ht="20.25" customHeight="1" x14ac:dyDescent="0.2">
      <c r="A992" s="176">
        <v>74115</v>
      </c>
      <c r="B992" s="177">
        <f t="shared" si="106"/>
        <v>0</v>
      </c>
      <c r="C992" s="158"/>
      <c r="D992" s="60">
        <f t="shared" si="107"/>
        <v>0</v>
      </c>
      <c r="E992" s="178">
        <f t="shared" si="105"/>
        <v>0</v>
      </c>
      <c r="F992" s="60">
        <f t="shared" si="108"/>
        <v>0</v>
      </c>
      <c r="G992" s="60">
        <f>IF(AND(C992&lt;&gt;"",SUM(G$27:G991)&lt;E$19),$E$19/$E$23,0)</f>
        <v>0</v>
      </c>
      <c r="H992" s="60">
        <f t="shared" si="109"/>
        <v>0</v>
      </c>
      <c r="I992" s="60">
        <f t="shared" si="111"/>
        <v>0</v>
      </c>
      <c r="J992" s="92" t="str">
        <f t="shared" si="110"/>
        <v>2102–2103</v>
      </c>
      <c r="L992" s="103"/>
      <c r="N992" s="101"/>
      <c r="Q992" s="61"/>
    </row>
    <row r="993" spans="1:17" ht="20.25" customHeight="1" x14ac:dyDescent="0.2">
      <c r="A993" s="176">
        <v>74146</v>
      </c>
      <c r="B993" s="177">
        <f t="shared" si="106"/>
        <v>0</v>
      </c>
      <c r="C993" s="158"/>
      <c r="D993" s="60">
        <f t="shared" si="107"/>
        <v>0</v>
      </c>
      <c r="E993" s="178">
        <f t="shared" si="105"/>
        <v>0</v>
      </c>
      <c r="F993" s="60">
        <f t="shared" si="108"/>
        <v>0</v>
      </c>
      <c r="G993" s="60">
        <f>IF(AND(C993&lt;&gt;"",SUM(G$27:G992)&lt;E$19),$E$19/$E$23,0)</f>
        <v>0</v>
      </c>
      <c r="H993" s="60">
        <f t="shared" si="109"/>
        <v>0</v>
      </c>
      <c r="I993" s="60">
        <f t="shared" si="111"/>
        <v>0</v>
      </c>
      <c r="J993" s="92" t="str">
        <f t="shared" si="110"/>
        <v>2102–2103</v>
      </c>
      <c r="L993" s="103"/>
      <c r="N993" s="101"/>
      <c r="Q993" s="61"/>
    </row>
    <row r="994" spans="1:17" ht="20.25" customHeight="1" x14ac:dyDescent="0.2">
      <c r="A994" s="176">
        <v>74177</v>
      </c>
      <c r="B994" s="177">
        <f t="shared" si="106"/>
        <v>0</v>
      </c>
      <c r="C994" s="158"/>
      <c r="D994" s="60">
        <f t="shared" si="107"/>
        <v>0</v>
      </c>
      <c r="E994" s="178">
        <f t="shared" si="105"/>
        <v>0</v>
      </c>
      <c r="F994" s="60">
        <f t="shared" si="108"/>
        <v>0</v>
      </c>
      <c r="G994" s="60">
        <f>IF(AND(C994&lt;&gt;"",SUM(G$27:G993)&lt;E$19),$E$19/$E$23,0)</f>
        <v>0</v>
      </c>
      <c r="H994" s="60">
        <f t="shared" si="109"/>
        <v>0</v>
      </c>
      <c r="I994" s="60">
        <f t="shared" si="111"/>
        <v>0</v>
      </c>
      <c r="J994" s="92" t="str">
        <f t="shared" si="110"/>
        <v>2102–2103</v>
      </c>
      <c r="L994" s="103"/>
      <c r="N994" s="101"/>
      <c r="Q994" s="61"/>
    </row>
    <row r="995" spans="1:17" ht="20.25" customHeight="1" x14ac:dyDescent="0.2">
      <c r="A995" s="176">
        <v>74205</v>
      </c>
      <c r="B995" s="177">
        <f t="shared" si="106"/>
        <v>0</v>
      </c>
      <c r="C995" s="158"/>
      <c r="D995" s="60">
        <f t="shared" si="107"/>
        <v>0</v>
      </c>
      <c r="E995" s="178">
        <f t="shared" si="105"/>
        <v>0</v>
      </c>
      <c r="F995" s="60">
        <f t="shared" si="108"/>
        <v>0</v>
      </c>
      <c r="G995" s="60">
        <f>IF(AND(C995&lt;&gt;"",SUM(G$27:G994)&lt;E$19),$E$19/$E$23,0)</f>
        <v>0</v>
      </c>
      <c r="H995" s="60">
        <f t="shared" si="109"/>
        <v>0</v>
      </c>
      <c r="I995" s="60">
        <f t="shared" si="111"/>
        <v>0</v>
      </c>
      <c r="J995" s="92" t="str">
        <f t="shared" si="110"/>
        <v>2102–2103</v>
      </c>
      <c r="L995" s="103"/>
      <c r="N995" s="101"/>
      <c r="Q995" s="61"/>
    </row>
    <row r="996" spans="1:17" ht="20.25" customHeight="1" x14ac:dyDescent="0.2">
      <c r="A996" s="176">
        <v>74236</v>
      </c>
      <c r="B996" s="177">
        <f t="shared" si="106"/>
        <v>0</v>
      </c>
      <c r="C996" s="158"/>
      <c r="D996" s="60">
        <f t="shared" si="107"/>
        <v>0</v>
      </c>
      <c r="E996" s="178">
        <f t="shared" si="105"/>
        <v>0</v>
      </c>
      <c r="F996" s="60">
        <f t="shared" si="108"/>
        <v>0</v>
      </c>
      <c r="G996" s="60">
        <f>IF(AND(C996&lt;&gt;"",SUM(G$27:G995)&lt;E$19),$E$19/$E$23,0)</f>
        <v>0</v>
      </c>
      <c r="H996" s="60">
        <f t="shared" si="109"/>
        <v>0</v>
      </c>
      <c r="I996" s="60">
        <f t="shared" si="111"/>
        <v>0</v>
      </c>
      <c r="J996" s="92" t="str">
        <f t="shared" si="110"/>
        <v>2102–2103</v>
      </c>
      <c r="L996" s="103"/>
      <c r="N996" s="101"/>
      <c r="Q996" s="61"/>
    </row>
    <row r="997" spans="1:17" ht="20.25" customHeight="1" x14ac:dyDescent="0.2">
      <c r="A997" s="176">
        <v>74266</v>
      </c>
      <c r="B997" s="177">
        <f t="shared" si="106"/>
        <v>0</v>
      </c>
      <c r="C997" s="158"/>
      <c r="D997" s="60">
        <f t="shared" si="107"/>
        <v>0</v>
      </c>
      <c r="E997" s="178">
        <f t="shared" si="105"/>
        <v>0</v>
      </c>
      <c r="F997" s="60">
        <f t="shared" si="108"/>
        <v>0</v>
      </c>
      <c r="G997" s="60">
        <f>IF(AND(C997&lt;&gt;"",SUM(G$27:G996)&lt;E$19),$E$19/$E$23,0)</f>
        <v>0</v>
      </c>
      <c r="H997" s="60">
        <f t="shared" si="109"/>
        <v>0</v>
      </c>
      <c r="I997" s="60">
        <f t="shared" si="111"/>
        <v>0</v>
      </c>
      <c r="J997" s="92" t="str">
        <f t="shared" si="110"/>
        <v>2102–2103</v>
      </c>
      <c r="L997" s="103"/>
      <c r="N997" s="101"/>
      <c r="Q997" s="61"/>
    </row>
    <row r="998" spans="1:17" ht="20.25" customHeight="1" x14ac:dyDescent="0.2">
      <c r="A998" s="176">
        <v>74297</v>
      </c>
      <c r="B998" s="177">
        <f t="shared" si="106"/>
        <v>0</v>
      </c>
      <c r="C998" s="158"/>
      <c r="D998" s="60">
        <f t="shared" si="107"/>
        <v>0</v>
      </c>
      <c r="E998" s="178">
        <f t="shared" si="105"/>
        <v>0</v>
      </c>
      <c r="F998" s="60">
        <f t="shared" si="108"/>
        <v>0</v>
      </c>
      <c r="G998" s="60">
        <f>IF(AND(C998&lt;&gt;"",SUM(G$27:G997)&lt;E$19),$E$19/$E$23,0)</f>
        <v>0</v>
      </c>
      <c r="H998" s="60">
        <f t="shared" si="109"/>
        <v>0</v>
      </c>
      <c r="I998" s="60">
        <f t="shared" si="111"/>
        <v>0</v>
      </c>
      <c r="J998" s="92" t="str">
        <f t="shared" si="110"/>
        <v>2102–2103</v>
      </c>
      <c r="L998" s="103"/>
      <c r="N998" s="101"/>
      <c r="Q998" s="61"/>
    </row>
    <row r="999" spans="1:17" ht="20.25" customHeight="1" x14ac:dyDescent="0.2">
      <c r="A999" s="176">
        <v>74327</v>
      </c>
      <c r="B999" s="177">
        <f t="shared" si="106"/>
        <v>0</v>
      </c>
      <c r="C999" s="158"/>
      <c r="D999" s="60">
        <f t="shared" si="107"/>
        <v>0</v>
      </c>
      <c r="E999" s="178">
        <f t="shared" si="105"/>
        <v>0</v>
      </c>
      <c r="F999" s="60">
        <f t="shared" si="108"/>
        <v>0</v>
      </c>
      <c r="G999" s="60">
        <f>IF(AND(C999&lt;&gt;"",SUM(G$27:G998)&lt;E$19),$E$19/$E$23,0)</f>
        <v>0</v>
      </c>
      <c r="H999" s="60">
        <f t="shared" si="109"/>
        <v>0</v>
      </c>
      <c r="I999" s="60">
        <f t="shared" si="111"/>
        <v>0</v>
      </c>
      <c r="J999" s="92" t="str">
        <f t="shared" si="110"/>
        <v>2103–2104</v>
      </c>
      <c r="L999" s="103"/>
      <c r="N999" s="101"/>
      <c r="Q999" s="61"/>
    </row>
    <row r="1000" spans="1:17" ht="20.25" customHeight="1" x14ac:dyDescent="0.2">
      <c r="A1000" s="176">
        <v>74358</v>
      </c>
      <c r="B1000" s="177">
        <f t="shared" si="106"/>
        <v>0</v>
      </c>
      <c r="C1000" s="158"/>
      <c r="D1000" s="60">
        <f t="shared" si="107"/>
        <v>0</v>
      </c>
      <c r="E1000" s="178">
        <f t="shared" si="105"/>
        <v>0</v>
      </c>
      <c r="F1000" s="60">
        <f t="shared" si="108"/>
        <v>0</v>
      </c>
      <c r="G1000" s="60">
        <f>IF(AND(C1000&lt;&gt;"",SUM(G$27:G999)&lt;E$19),$E$19/$E$23,0)</f>
        <v>0</v>
      </c>
      <c r="H1000" s="60">
        <f t="shared" si="109"/>
        <v>0</v>
      </c>
      <c r="I1000" s="60">
        <f t="shared" si="111"/>
        <v>0</v>
      </c>
      <c r="J1000" s="92" t="str">
        <f t="shared" si="110"/>
        <v>2103–2104</v>
      </c>
      <c r="L1000" s="103"/>
      <c r="N1000" s="101"/>
      <c r="Q1000" s="61"/>
    </row>
    <row r="1001" spans="1:17" ht="20.25" customHeight="1" x14ac:dyDescent="0.2">
      <c r="A1001" s="176">
        <v>74389</v>
      </c>
      <c r="B1001" s="177">
        <f t="shared" si="106"/>
        <v>0</v>
      </c>
      <c r="C1001" s="158"/>
      <c r="D1001" s="60">
        <f t="shared" si="107"/>
        <v>0</v>
      </c>
      <c r="E1001" s="178">
        <f t="shared" si="105"/>
        <v>0</v>
      </c>
      <c r="F1001" s="60">
        <f t="shared" si="108"/>
        <v>0</v>
      </c>
      <c r="G1001" s="60">
        <f>IF(AND(C1001&lt;&gt;"",SUM(G$27:G1000)&lt;E$19),$E$19/$E$23,0)</f>
        <v>0</v>
      </c>
      <c r="H1001" s="60">
        <f t="shared" si="109"/>
        <v>0</v>
      </c>
      <c r="I1001" s="60">
        <f t="shared" si="111"/>
        <v>0</v>
      </c>
      <c r="J1001" s="92" t="str">
        <f t="shared" si="110"/>
        <v>2103–2104</v>
      </c>
      <c r="L1001" s="103"/>
      <c r="N1001" s="101"/>
      <c r="Q1001" s="61"/>
    </row>
    <row r="1002" spans="1:17" ht="20.25" customHeight="1" x14ac:dyDescent="0.2">
      <c r="A1002" s="176">
        <v>74419</v>
      </c>
      <c r="B1002" s="177">
        <f t="shared" si="106"/>
        <v>0</v>
      </c>
      <c r="C1002" s="158"/>
      <c r="D1002" s="60">
        <f t="shared" si="107"/>
        <v>0</v>
      </c>
      <c r="E1002" s="178">
        <f t="shared" si="105"/>
        <v>0</v>
      </c>
      <c r="F1002" s="60">
        <f t="shared" si="108"/>
        <v>0</v>
      </c>
      <c r="G1002" s="60">
        <f>IF(AND(C1002&lt;&gt;"",SUM(G$27:G1001)&lt;E$19),$E$19/$E$23,0)</f>
        <v>0</v>
      </c>
      <c r="H1002" s="60">
        <f t="shared" si="109"/>
        <v>0</v>
      </c>
      <c r="I1002" s="60">
        <f t="shared" si="111"/>
        <v>0</v>
      </c>
      <c r="J1002" s="92" t="str">
        <f t="shared" si="110"/>
        <v>2103–2104</v>
      </c>
      <c r="L1002" s="103"/>
      <c r="N1002" s="101"/>
      <c r="Q1002" s="61"/>
    </row>
    <row r="1003" spans="1:17" ht="20.25" customHeight="1" x14ac:dyDescent="0.2">
      <c r="A1003" s="176">
        <v>74450</v>
      </c>
      <c r="B1003" s="177">
        <f t="shared" si="106"/>
        <v>0</v>
      </c>
      <c r="C1003" s="158"/>
      <c r="D1003" s="60">
        <f t="shared" si="107"/>
        <v>0</v>
      </c>
      <c r="E1003" s="178">
        <f t="shared" si="105"/>
        <v>0</v>
      </c>
      <c r="F1003" s="60">
        <f t="shared" si="108"/>
        <v>0</v>
      </c>
      <c r="G1003" s="60">
        <f>IF(AND(C1003&lt;&gt;"",SUM(G$27:G1002)&lt;E$19),$E$19/$E$23,0)</f>
        <v>0</v>
      </c>
      <c r="H1003" s="60">
        <f t="shared" si="109"/>
        <v>0</v>
      </c>
      <c r="I1003" s="60">
        <f t="shared" si="111"/>
        <v>0</v>
      </c>
      <c r="J1003" s="92" t="str">
        <f t="shared" si="110"/>
        <v>2103–2104</v>
      </c>
      <c r="L1003" s="103"/>
      <c r="N1003" s="101"/>
      <c r="Q1003" s="61"/>
    </row>
    <row r="1004" spans="1:17" ht="20.25" customHeight="1" x14ac:dyDescent="0.2">
      <c r="A1004" s="176">
        <v>74480</v>
      </c>
      <c r="B1004" s="177">
        <f t="shared" si="106"/>
        <v>0</v>
      </c>
      <c r="C1004" s="158"/>
      <c r="D1004" s="60">
        <f t="shared" si="107"/>
        <v>0</v>
      </c>
      <c r="E1004" s="178">
        <f t="shared" si="105"/>
        <v>0</v>
      </c>
      <c r="F1004" s="60">
        <f t="shared" si="108"/>
        <v>0</v>
      </c>
      <c r="G1004" s="60">
        <f>IF(AND(C1004&lt;&gt;"",SUM(G$27:G1003)&lt;E$19),$E$19/$E$23,0)</f>
        <v>0</v>
      </c>
      <c r="H1004" s="60">
        <f t="shared" si="109"/>
        <v>0</v>
      </c>
      <c r="I1004" s="60">
        <f t="shared" si="111"/>
        <v>0</v>
      </c>
      <c r="J1004" s="92" t="str">
        <f t="shared" si="110"/>
        <v>2103–2104</v>
      </c>
      <c r="L1004" s="103"/>
      <c r="N1004" s="101"/>
      <c r="Q1004" s="61"/>
    </row>
    <row r="1005" spans="1:17" ht="20.25" customHeight="1" x14ac:dyDescent="0.2">
      <c r="A1005" s="176">
        <v>74511</v>
      </c>
      <c r="B1005" s="177">
        <f t="shared" si="106"/>
        <v>0</v>
      </c>
      <c r="C1005" s="158"/>
      <c r="D1005" s="60">
        <f t="shared" si="107"/>
        <v>0</v>
      </c>
      <c r="E1005" s="178">
        <f t="shared" si="105"/>
        <v>0</v>
      </c>
      <c r="F1005" s="60">
        <f t="shared" si="108"/>
        <v>0</v>
      </c>
      <c r="G1005" s="60">
        <f>IF(AND(C1005&lt;&gt;"",SUM(G$27:G1004)&lt;E$19),$E$19/$E$23,0)</f>
        <v>0</v>
      </c>
      <c r="H1005" s="60">
        <f t="shared" si="109"/>
        <v>0</v>
      </c>
      <c r="I1005" s="60">
        <f t="shared" si="111"/>
        <v>0</v>
      </c>
      <c r="J1005" s="92" t="str">
        <f t="shared" si="110"/>
        <v>2103–2104</v>
      </c>
      <c r="L1005" s="103"/>
      <c r="N1005" s="101"/>
      <c r="Q1005" s="61"/>
    </row>
    <row r="1006" spans="1:17" ht="20.25" customHeight="1" x14ac:dyDescent="0.2">
      <c r="A1006" s="176">
        <v>74542</v>
      </c>
      <c r="B1006" s="177">
        <f t="shared" si="106"/>
        <v>0</v>
      </c>
      <c r="C1006" s="158"/>
      <c r="D1006" s="60">
        <f t="shared" si="107"/>
        <v>0</v>
      </c>
      <c r="E1006" s="178">
        <f t="shared" si="105"/>
        <v>0</v>
      </c>
      <c r="F1006" s="60">
        <f t="shared" si="108"/>
        <v>0</v>
      </c>
      <c r="G1006" s="60">
        <f>IF(AND(C1006&lt;&gt;"",SUM(G$27:G1005)&lt;E$19),$E$19/$E$23,0)</f>
        <v>0</v>
      </c>
      <c r="H1006" s="60">
        <f t="shared" si="109"/>
        <v>0</v>
      </c>
      <c r="I1006" s="60">
        <f t="shared" si="111"/>
        <v>0</v>
      </c>
      <c r="J1006" s="92" t="str">
        <f t="shared" si="110"/>
        <v>2103–2104</v>
      </c>
      <c r="L1006" s="103"/>
      <c r="N1006" s="101"/>
      <c r="Q1006" s="61"/>
    </row>
    <row r="1007" spans="1:17" ht="20.25" customHeight="1" x14ac:dyDescent="0.2">
      <c r="A1007" s="176">
        <v>74571</v>
      </c>
      <c r="B1007" s="177">
        <f t="shared" si="106"/>
        <v>0</v>
      </c>
      <c r="C1007" s="158"/>
      <c r="D1007" s="60">
        <f t="shared" si="107"/>
        <v>0</v>
      </c>
      <c r="E1007" s="178">
        <f t="shared" si="105"/>
        <v>0</v>
      </c>
      <c r="F1007" s="60">
        <f t="shared" si="108"/>
        <v>0</v>
      </c>
      <c r="G1007" s="60">
        <f>IF(AND(C1007&lt;&gt;"",SUM(G$27:G1006)&lt;E$19),$E$19/$E$23,0)</f>
        <v>0</v>
      </c>
      <c r="H1007" s="60">
        <f t="shared" si="109"/>
        <v>0</v>
      </c>
      <c r="I1007" s="60">
        <f t="shared" si="111"/>
        <v>0</v>
      </c>
      <c r="J1007" s="92" t="str">
        <f t="shared" si="110"/>
        <v>2103–2104</v>
      </c>
      <c r="L1007" s="103"/>
      <c r="N1007" s="101"/>
      <c r="Q1007" s="61"/>
    </row>
    <row r="1008" spans="1:17" ht="20.25" customHeight="1" x14ac:dyDescent="0.2">
      <c r="A1008" s="176">
        <v>74602</v>
      </c>
      <c r="B1008" s="177">
        <f t="shared" si="106"/>
        <v>0</v>
      </c>
      <c r="C1008" s="158"/>
      <c r="D1008" s="60">
        <f t="shared" si="107"/>
        <v>0</v>
      </c>
      <c r="E1008" s="178">
        <f t="shared" si="105"/>
        <v>0</v>
      </c>
      <c r="F1008" s="60">
        <f t="shared" si="108"/>
        <v>0</v>
      </c>
      <c r="G1008" s="60">
        <f>IF(AND(C1008&lt;&gt;"",SUM(G$27:G1007)&lt;E$19),$E$19/$E$23,0)</f>
        <v>0</v>
      </c>
      <c r="H1008" s="60">
        <f t="shared" si="109"/>
        <v>0</v>
      </c>
      <c r="I1008" s="60">
        <f t="shared" si="111"/>
        <v>0</v>
      </c>
      <c r="J1008" s="92" t="str">
        <f t="shared" si="110"/>
        <v>2103–2104</v>
      </c>
      <c r="L1008" s="103"/>
      <c r="N1008" s="101"/>
      <c r="Q1008" s="61"/>
    </row>
    <row r="1009" spans="1:17" ht="20.25" customHeight="1" x14ac:dyDescent="0.2">
      <c r="A1009" s="176">
        <v>74632</v>
      </c>
      <c r="B1009" s="177">
        <f t="shared" si="106"/>
        <v>0</v>
      </c>
      <c r="C1009" s="158"/>
      <c r="D1009" s="60">
        <f t="shared" si="107"/>
        <v>0</v>
      </c>
      <c r="E1009" s="178">
        <f t="shared" si="105"/>
        <v>0</v>
      </c>
      <c r="F1009" s="60">
        <f t="shared" si="108"/>
        <v>0</v>
      </c>
      <c r="G1009" s="60">
        <f>IF(AND(C1009&lt;&gt;"",SUM(G$27:G1008)&lt;E$19),$E$19/$E$23,0)</f>
        <v>0</v>
      </c>
      <c r="H1009" s="60">
        <f t="shared" si="109"/>
        <v>0</v>
      </c>
      <c r="I1009" s="60">
        <f t="shared" si="111"/>
        <v>0</v>
      </c>
      <c r="J1009" s="92" t="str">
        <f t="shared" si="110"/>
        <v>2103–2104</v>
      </c>
      <c r="L1009" s="103"/>
      <c r="N1009" s="101"/>
      <c r="Q1009" s="61"/>
    </row>
    <row r="1010" spans="1:17" ht="20.25" customHeight="1" x14ac:dyDescent="0.2">
      <c r="A1010" s="176">
        <v>74663</v>
      </c>
      <c r="B1010" s="177">
        <f t="shared" si="106"/>
        <v>0</v>
      </c>
      <c r="C1010" s="158"/>
      <c r="D1010" s="60">
        <f t="shared" si="107"/>
        <v>0</v>
      </c>
      <c r="E1010" s="178">
        <f t="shared" si="105"/>
        <v>0</v>
      </c>
      <c r="F1010" s="60">
        <f t="shared" si="108"/>
        <v>0</v>
      </c>
      <c r="G1010" s="60">
        <f>IF(AND(C1010&lt;&gt;"",SUM(G$27:G1009)&lt;E$19),$E$19/$E$23,0)</f>
        <v>0</v>
      </c>
      <c r="H1010" s="60">
        <f t="shared" si="109"/>
        <v>0</v>
      </c>
      <c r="I1010" s="60">
        <f t="shared" si="111"/>
        <v>0</v>
      </c>
      <c r="J1010" s="92" t="str">
        <f t="shared" si="110"/>
        <v>2103–2104</v>
      </c>
      <c r="L1010" s="103"/>
      <c r="N1010" s="101"/>
      <c r="Q1010" s="61"/>
    </row>
    <row r="1011" spans="1:17" ht="20.25" customHeight="1" x14ac:dyDescent="0.2">
      <c r="A1011" s="176">
        <v>74693</v>
      </c>
      <c r="B1011" s="177">
        <f t="shared" si="106"/>
        <v>0</v>
      </c>
      <c r="C1011" s="158"/>
      <c r="D1011" s="60">
        <f t="shared" si="107"/>
        <v>0</v>
      </c>
      <c r="E1011" s="178">
        <f t="shared" si="105"/>
        <v>0</v>
      </c>
      <c r="F1011" s="60">
        <f t="shared" si="108"/>
        <v>0</v>
      </c>
      <c r="G1011" s="60">
        <f>IF(AND(C1011&lt;&gt;"",SUM(G$27:G1010)&lt;E$19),$E$19/$E$23,0)</f>
        <v>0</v>
      </c>
      <c r="H1011" s="60">
        <f t="shared" si="109"/>
        <v>0</v>
      </c>
      <c r="I1011" s="60">
        <f t="shared" si="111"/>
        <v>0</v>
      </c>
      <c r="J1011" s="92" t="str">
        <f t="shared" si="110"/>
        <v>2104–2105</v>
      </c>
      <c r="L1011" s="103"/>
      <c r="N1011" s="101"/>
      <c r="Q1011" s="61"/>
    </row>
    <row r="1012" spans="1:17" ht="20.25" customHeight="1" x14ac:dyDescent="0.2">
      <c r="A1012" s="176">
        <v>74724</v>
      </c>
      <c r="B1012" s="177">
        <f t="shared" si="106"/>
        <v>0</v>
      </c>
      <c r="C1012" s="158"/>
      <c r="D1012" s="60">
        <f t="shared" si="107"/>
        <v>0</v>
      </c>
      <c r="E1012" s="178">
        <f t="shared" si="105"/>
        <v>0</v>
      </c>
      <c r="F1012" s="60">
        <f t="shared" si="108"/>
        <v>0</v>
      </c>
      <c r="G1012" s="60">
        <f>IF(AND(C1012&lt;&gt;"",SUM(G$27:G1011)&lt;E$19),$E$19/$E$23,0)</f>
        <v>0</v>
      </c>
      <c r="H1012" s="60">
        <f t="shared" si="109"/>
        <v>0</v>
      </c>
      <c r="I1012" s="60">
        <f t="shared" si="111"/>
        <v>0</v>
      </c>
      <c r="J1012" s="92" t="str">
        <f t="shared" si="110"/>
        <v>2104–2105</v>
      </c>
      <c r="L1012" s="103"/>
      <c r="N1012" s="101"/>
      <c r="Q1012" s="61"/>
    </row>
    <row r="1013" spans="1:17" ht="20.25" customHeight="1" x14ac:dyDescent="0.2">
      <c r="A1013" s="176">
        <v>74755</v>
      </c>
      <c r="B1013" s="177">
        <f t="shared" si="106"/>
        <v>0</v>
      </c>
      <c r="C1013" s="158"/>
      <c r="D1013" s="60">
        <f t="shared" si="107"/>
        <v>0</v>
      </c>
      <c r="E1013" s="178">
        <f t="shared" si="105"/>
        <v>0</v>
      </c>
      <c r="F1013" s="60">
        <f t="shared" si="108"/>
        <v>0</v>
      </c>
      <c r="G1013" s="60">
        <f>IF(AND(C1013&lt;&gt;"",SUM(G$27:G1012)&lt;E$19),$E$19/$E$23,0)</f>
        <v>0</v>
      </c>
      <c r="H1013" s="60">
        <f t="shared" si="109"/>
        <v>0</v>
      </c>
      <c r="I1013" s="60">
        <f t="shared" si="111"/>
        <v>0</v>
      </c>
      <c r="J1013" s="92" t="str">
        <f t="shared" si="110"/>
        <v>2104–2105</v>
      </c>
      <c r="L1013" s="103"/>
      <c r="N1013" s="101"/>
      <c r="Q1013" s="61"/>
    </row>
    <row r="1014" spans="1:17" ht="20.25" customHeight="1" x14ac:dyDescent="0.2">
      <c r="A1014" s="176">
        <v>74785</v>
      </c>
      <c r="B1014" s="177">
        <f t="shared" si="106"/>
        <v>0</v>
      </c>
      <c r="C1014" s="158"/>
      <c r="D1014" s="60">
        <f t="shared" si="107"/>
        <v>0</v>
      </c>
      <c r="E1014" s="178">
        <f t="shared" si="105"/>
        <v>0</v>
      </c>
      <c r="F1014" s="60">
        <f t="shared" si="108"/>
        <v>0</v>
      </c>
      <c r="G1014" s="60">
        <f>IF(AND(C1014&lt;&gt;"",SUM(G$27:G1013)&lt;E$19),$E$19/$E$23,0)</f>
        <v>0</v>
      </c>
      <c r="H1014" s="60">
        <f t="shared" si="109"/>
        <v>0</v>
      </c>
      <c r="I1014" s="60">
        <f t="shared" si="111"/>
        <v>0</v>
      </c>
      <c r="J1014" s="92" t="str">
        <f t="shared" si="110"/>
        <v>2104–2105</v>
      </c>
      <c r="L1014" s="103"/>
      <c r="N1014" s="101"/>
      <c r="Q1014" s="61"/>
    </row>
    <row r="1015" spans="1:17" ht="20.25" customHeight="1" x14ac:dyDescent="0.2">
      <c r="A1015" s="176">
        <v>74816</v>
      </c>
      <c r="B1015" s="177">
        <f t="shared" si="106"/>
        <v>0</v>
      </c>
      <c r="C1015" s="158"/>
      <c r="D1015" s="60">
        <f t="shared" si="107"/>
        <v>0</v>
      </c>
      <c r="E1015" s="178">
        <f t="shared" si="105"/>
        <v>0</v>
      </c>
      <c r="F1015" s="60">
        <f t="shared" si="108"/>
        <v>0</v>
      </c>
      <c r="G1015" s="60">
        <f>IF(AND(C1015&lt;&gt;"",SUM(G$27:G1014)&lt;E$19),$E$19/$E$23,0)</f>
        <v>0</v>
      </c>
      <c r="H1015" s="60">
        <f t="shared" si="109"/>
        <v>0</v>
      </c>
      <c r="I1015" s="60">
        <f t="shared" si="111"/>
        <v>0</v>
      </c>
      <c r="J1015" s="92" t="str">
        <f t="shared" si="110"/>
        <v>2104–2105</v>
      </c>
      <c r="L1015" s="103"/>
      <c r="N1015" s="101"/>
      <c r="Q1015" s="61"/>
    </row>
    <row r="1016" spans="1:17" ht="20.25" customHeight="1" x14ac:dyDescent="0.2">
      <c r="A1016" s="176">
        <v>74846</v>
      </c>
      <c r="B1016" s="177">
        <f t="shared" si="106"/>
        <v>0</v>
      </c>
      <c r="C1016" s="158"/>
      <c r="D1016" s="60">
        <f t="shared" si="107"/>
        <v>0</v>
      </c>
      <c r="E1016" s="178">
        <f t="shared" si="105"/>
        <v>0</v>
      </c>
      <c r="F1016" s="60">
        <f t="shared" si="108"/>
        <v>0</v>
      </c>
      <c r="G1016" s="60">
        <f>IF(AND(C1016&lt;&gt;"",SUM(G$27:G1015)&lt;E$19),$E$19/$E$23,0)</f>
        <v>0</v>
      </c>
      <c r="H1016" s="60">
        <f t="shared" si="109"/>
        <v>0</v>
      </c>
      <c r="I1016" s="60">
        <f t="shared" si="111"/>
        <v>0</v>
      </c>
      <c r="J1016" s="92" t="str">
        <f t="shared" si="110"/>
        <v>2104–2105</v>
      </c>
      <c r="L1016" s="103"/>
      <c r="N1016" s="101"/>
      <c r="Q1016" s="61"/>
    </row>
    <row r="1017" spans="1:17" ht="20.25" customHeight="1" x14ac:dyDescent="0.2">
      <c r="A1017" s="176">
        <v>74877</v>
      </c>
      <c r="B1017" s="177">
        <f t="shared" si="106"/>
        <v>0</v>
      </c>
      <c r="C1017" s="158"/>
      <c r="D1017" s="60">
        <f t="shared" si="107"/>
        <v>0</v>
      </c>
      <c r="E1017" s="178">
        <f t="shared" si="105"/>
        <v>0</v>
      </c>
      <c r="F1017" s="60">
        <f t="shared" si="108"/>
        <v>0</v>
      </c>
      <c r="G1017" s="60">
        <f>IF(AND(C1017&lt;&gt;"",SUM(G$27:G1016)&lt;E$19),$E$19/$E$23,0)</f>
        <v>0</v>
      </c>
      <c r="H1017" s="60">
        <f t="shared" si="109"/>
        <v>0</v>
      </c>
      <c r="I1017" s="60">
        <f t="shared" si="111"/>
        <v>0</v>
      </c>
      <c r="J1017" s="92" t="str">
        <f t="shared" si="110"/>
        <v>2104–2105</v>
      </c>
      <c r="L1017" s="103"/>
      <c r="N1017" s="101"/>
      <c r="Q1017" s="61"/>
    </row>
    <row r="1018" spans="1:17" ht="20.25" customHeight="1" x14ac:dyDescent="0.2">
      <c r="A1018" s="176">
        <v>74908</v>
      </c>
      <c r="B1018" s="177">
        <f t="shared" si="106"/>
        <v>0</v>
      </c>
      <c r="C1018" s="158"/>
      <c r="D1018" s="60">
        <f t="shared" si="107"/>
        <v>0</v>
      </c>
      <c r="E1018" s="178">
        <f t="shared" si="105"/>
        <v>0</v>
      </c>
      <c r="F1018" s="60">
        <f t="shared" si="108"/>
        <v>0</v>
      </c>
      <c r="G1018" s="60">
        <f>IF(AND(C1018&lt;&gt;"",SUM(G$27:G1017)&lt;E$19),$E$19/$E$23,0)</f>
        <v>0</v>
      </c>
      <c r="H1018" s="60">
        <f t="shared" si="109"/>
        <v>0</v>
      </c>
      <c r="I1018" s="60">
        <f t="shared" si="111"/>
        <v>0</v>
      </c>
      <c r="J1018" s="92" t="str">
        <f t="shared" si="110"/>
        <v>2104–2105</v>
      </c>
      <c r="L1018" s="103"/>
      <c r="N1018" s="101"/>
      <c r="Q1018" s="61"/>
    </row>
    <row r="1019" spans="1:17" ht="20.25" customHeight="1" x14ac:dyDescent="0.2">
      <c r="A1019" s="176">
        <v>74936</v>
      </c>
      <c r="B1019" s="177">
        <f t="shared" si="106"/>
        <v>0</v>
      </c>
      <c r="C1019" s="158"/>
      <c r="D1019" s="60">
        <f t="shared" si="107"/>
        <v>0</v>
      </c>
      <c r="E1019" s="178">
        <f t="shared" si="105"/>
        <v>0</v>
      </c>
      <c r="F1019" s="60">
        <f t="shared" si="108"/>
        <v>0</v>
      </c>
      <c r="G1019" s="60">
        <f>IF(AND(C1019&lt;&gt;"",SUM(G$27:G1018)&lt;E$19),$E$19/$E$23,0)</f>
        <v>0</v>
      </c>
      <c r="H1019" s="60">
        <f t="shared" si="109"/>
        <v>0</v>
      </c>
      <c r="I1019" s="60">
        <f t="shared" si="111"/>
        <v>0</v>
      </c>
      <c r="J1019" s="92" t="str">
        <f t="shared" si="110"/>
        <v>2104–2105</v>
      </c>
      <c r="L1019" s="103"/>
      <c r="N1019" s="101"/>
      <c r="Q1019" s="61"/>
    </row>
    <row r="1020" spans="1:17" ht="20.25" customHeight="1" x14ac:dyDescent="0.2">
      <c r="A1020" s="176">
        <v>74967</v>
      </c>
      <c r="B1020" s="177">
        <f t="shared" si="106"/>
        <v>0</v>
      </c>
      <c r="C1020" s="158"/>
      <c r="D1020" s="60">
        <f t="shared" si="107"/>
        <v>0</v>
      </c>
      <c r="E1020" s="178">
        <f t="shared" si="105"/>
        <v>0</v>
      </c>
      <c r="F1020" s="60">
        <f t="shared" si="108"/>
        <v>0</v>
      </c>
      <c r="G1020" s="60">
        <f>IF(AND(C1020&lt;&gt;"",SUM(G$27:G1019)&lt;E$19),$E$19/$E$23,0)</f>
        <v>0</v>
      </c>
      <c r="H1020" s="60">
        <f t="shared" si="109"/>
        <v>0</v>
      </c>
      <c r="I1020" s="60">
        <f t="shared" si="111"/>
        <v>0</v>
      </c>
      <c r="J1020" s="92" t="str">
        <f t="shared" si="110"/>
        <v>2104–2105</v>
      </c>
      <c r="L1020" s="103"/>
      <c r="N1020" s="101"/>
      <c r="Q1020" s="61"/>
    </row>
    <row r="1021" spans="1:17" ht="20.25" customHeight="1" x14ac:dyDescent="0.2">
      <c r="A1021" s="176">
        <v>74997</v>
      </c>
      <c r="B1021" s="177">
        <f t="shared" si="106"/>
        <v>0</v>
      </c>
      <c r="C1021" s="158"/>
      <c r="D1021" s="60">
        <f t="shared" si="107"/>
        <v>0</v>
      </c>
      <c r="E1021" s="178">
        <f t="shared" si="105"/>
        <v>0</v>
      </c>
      <c r="F1021" s="60">
        <f t="shared" si="108"/>
        <v>0</v>
      </c>
      <c r="G1021" s="60">
        <f>IF(AND(C1021&lt;&gt;"",SUM(G$27:G1020)&lt;E$19),$E$19/$E$23,0)</f>
        <v>0</v>
      </c>
      <c r="H1021" s="60">
        <f t="shared" si="109"/>
        <v>0</v>
      </c>
      <c r="I1021" s="60">
        <f t="shared" si="111"/>
        <v>0</v>
      </c>
      <c r="J1021" s="92" t="str">
        <f t="shared" si="110"/>
        <v>2104–2105</v>
      </c>
      <c r="L1021" s="103"/>
      <c r="N1021" s="101"/>
      <c r="Q1021" s="61"/>
    </row>
    <row r="1022" spans="1:17" ht="20.25" customHeight="1" x14ac:dyDescent="0.2">
      <c r="A1022" s="176">
        <v>75028</v>
      </c>
      <c r="B1022" s="177">
        <f t="shared" si="106"/>
        <v>0</v>
      </c>
      <c r="C1022" s="158"/>
      <c r="D1022" s="60">
        <f t="shared" si="107"/>
        <v>0</v>
      </c>
      <c r="E1022" s="178">
        <f t="shared" si="105"/>
        <v>0</v>
      </c>
      <c r="F1022" s="60">
        <f t="shared" si="108"/>
        <v>0</v>
      </c>
      <c r="G1022" s="60">
        <f>IF(AND(C1022&lt;&gt;"",SUM(G$27:G1021)&lt;E$19),$E$19/$E$23,0)</f>
        <v>0</v>
      </c>
      <c r="H1022" s="60">
        <f t="shared" si="109"/>
        <v>0</v>
      </c>
      <c r="I1022" s="60">
        <f t="shared" si="111"/>
        <v>0</v>
      </c>
      <c r="J1022" s="92" t="str">
        <f t="shared" si="110"/>
        <v>2104–2105</v>
      </c>
      <c r="L1022" s="103"/>
      <c r="N1022" s="101"/>
      <c r="Q1022" s="61"/>
    </row>
    <row r="1023" spans="1:17" ht="20.25" customHeight="1" x14ac:dyDescent="0.2">
      <c r="A1023" s="176">
        <v>75058</v>
      </c>
      <c r="B1023" s="177">
        <f t="shared" si="106"/>
        <v>0</v>
      </c>
      <c r="C1023" s="158"/>
      <c r="D1023" s="60">
        <f t="shared" si="107"/>
        <v>0</v>
      </c>
      <c r="E1023" s="178">
        <f t="shared" si="105"/>
        <v>0</v>
      </c>
      <c r="F1023" s="60">
        <f t="shared" si="108"/>
        <v>0</v>
      </c>
      <c r="G1023" s="60">
        <f>IF(AND(C1023&lt;&gt;"",SUM(G$27:G1022)&lt;E$19),$E$19/$E$23,0)</f>
        <v>0</v>
      </c>
      <c r="H1023" s="60">
        <f t="shared" si="109"/>
        <v>0</v>
      </c>
      <c r="I1023" s="60">
        <f t="shared" si="111"/>
        <v>0</v>
      </c>
      <c r="J1023" s="92" t="str">
        <f t="shared" si="110"/>
        <v>2105–2106</v>
      </c>
      <c r="L1023" s="103"/>
      <c r="N1023" s="101"/>
      <c r="Q1023" s="61"/>
    </row>
    <row r="1024" spans="1:17" ht="20.25" customHeight="1" x14ac:dyDescent="0.2">
      <c r="A1024" s="176">
        <v>75089</v>
      </c>
      <c r="B1024" s="177">
        <f t="shared" si="106"/>
        <v>0</v>
      </c>
      <c r="C1024" s="158"/>
      <c r="D1024" s="60">
        <f t="shared" si="107"/>
        <v>0</v>
      </c>
      <c r="E1024" s="178">
        <f t="shared" si="105"/>
        <v>0</v>
      </c>
      <c r="F1024" s="60">
        <f t="shared" si="108"/>
        <v>0</v>
      </c>
      <c r="G1024" s="60">
        <f>IF(AND(C1024&lt;&gt;"",SUM(G$27:G1023)&lt;E$19),$E$19/$E$23,0)</f>
        <v>0</v>
      </c>
      <c r="H1024" s="60">
        <f t="shared" si="109"/>
        <v>0</v>
      </c>
      <c r="I1024" s="60">
        <f t="shared" si="111"/>
        <v>0</v>
      </c>
      <c r="J1024" s="92" t="str">
        <f t="shared" si="110"/>
        <v>2105–2106</v>
      </c>
      <c r="L1024" s="103"/>
      <c r="N1024" s="101"/>
      <c r="Q1024" s="61"/>
    </row>
    <row r="1025" spans="1:17" ht="20.25" customHeight="1" x14ac:dyDescent="0.2">
      <c r="A1025" s="176">
        <v>75120</v>
      </c>
      <c r="B1025" s="177">
        <f t="shared" si="106"/>
        <v>0</v>
      </c>
      <c r="C1025" s="158"/>
      <c r="D1025" s="60">
        <f t="shared" si="107"/>
        <v>0</v>
      </c>
      <c r="E1025" s="178">
        <f t="shared" si="105"/>
        <v>0</v>
      </c>
      <c r="F1025" s="60">
        <f t="shared" si="108"/>
        <v>0</v>
      </c>
      <c r="G1025" s="60">
        <f>IF(AND(C1025&lt;&gt;"",SUM(G$27:G1024)&lt;E$19),$E$19/$E$23,0)</f>
        <v>0</v>
      </c>
      <c r="H1025" s="60">
        <f t="shared" si="109"/>
        <v>0</v>
      </c>
      <c r="I1025" s="60">
        <f t="shared" si="111"/>
        <v>0</v>
      </c>
      <c r="J1025" s="92" t="str">
        <f t="shared" si="110"/>
        <v>2105–2106</v>
      </c>
      <c r="L1025" s="103"/>
      <c r="N1025" s="101"/>
      <c r="Q1025" s="61"/>
    </row>
    <row r="1026" spans="1:17" ht="20.25" customHeight="1" x14ac:dyDescent="0.2">
      <c r="A1026" s="176">
        <v>75150</v>
      </c>
      <c r="B1026" s="177">
        <f t="shared" si="106"/>
        <v>0</v>
      </c>
      <c r="C1026" s="158"/>
      <c r="D1026" s="60">
        <f t="shared" si="107"/>
        <v>0</v>
      </c>
      <c r="E1026" s="178">
        <f t="shared" si="105"/>
        <v>0</v>
      </c>
      <c r="F1026" s="60">
        <f t="shared" si="108"/>
        <v>0</v>
      </c>
      <c r="G1026" s="60">
        <f>IF(AND(C1026&lt;&gt;"",SUM(G$27:G1025)&lt;E$19),$E$19/$E$23,0)</f>
        <v>0</v>
      </c>
      <c r="H1026" s="60">
        <f t="shared" si="109"/>
        <v>0</v>
      </c>
      <c r="I1026" s="60">
        <f t="shared" si="111"/>
        <v>0</v>
      </c>
      <c r="J1026" s="92" t="str">
        <f t="shared" si="110"/>
        <v>2105–2106</v>
      </c>
      <c r="L1026" s="103"/>
      <c r="N1026" s="101"/>
      <c r="Q1026" s="61"/>
    </row>
    <row r="1027" spans="1:17" ht="20.25" customHeight="1" x14ac:dyDescent="0.2">
      <c r="A1027" s="176">
        <v>75181</v>
      </c>
      <c r="B1027" s="177">
        <f t="shared" si="106"/>
        <v>0</v>
      </c>
      <c r="C1027" s="158"/>
      <c r="D1027" s="60">
        <f t="shared" si="107"/>
        <v>0</v>
      </c>
      <c r="E1027" s="178">
        <f t="shared" si="105"/>
        <v>0</v>
      </c>
      <c r="F1027" s="60">
        <f t="shared" si="108"/>
        <v>0</v>
      </c>
      <c r="G1027" s="60">
        <f>IF(AND(C1027&lt;&gt;"",SUM(G$27:G1026)&lt;E$19),$E$19/$E$23,0)</f>
        <v>0</v>
      </c>
      <c r="H1027" s="60">
        <f t="shared" si="109"/>
        <v>0</v>
      </c>
      <c r="I1027" s="60">
        <f t="shared" si="111"/>
        <v>0</v>
      </c>
      <c r="J1027" s="92" t="str">
        <f t="shared" si="110"/>
        <v>2105–2106</v>
      </c>
      <c r="L1027" s="103"/>
      <c r="N1027" s="101"/>
      <c r="Q1027" s="61"/>
    </row>
    <row r="1028" spans="1:17" ht="20.25" customHeight="1" x14ac:dyDescent="0.2">
      <c r="A1028" s="176">
        <v>75211</v>
      </c>
      <c r="B1028" s="177">
        <f t="shared" si="106"/>
        <v>0</v>
      </c>
      <c r="C1028" s="158"/>
      <c r="D1028" s="60">
        <f t="shared" si="107"/>
        <v>0</v>
      </c>
      <c r="E1028" s="178">
        <f t="shared" si="105"/>
        <v>0</v>
      </c>
      <c r="F1028" s="60">
        <f t="shared" si="108"/>
        <v>0</v>
      </c>
      <c r="G1028" s="60">
        <f>IF(AND(C1028&lt;&gt;"",SUM(G$27:G1027)&lt;E$19),$E$19/$E$23,0)</f>
        <v>0</v>
      </c>
      <c r="H1028" s="60">
        <f t="shared" si="109"/>
        <v>0</v>
      </c>
      <c r="I1028" s="60">
        <f t="shared" si="111"/>
        <v>0</v>
      </c>
      <c r="J1028" s="92" t="str">
        <f t="shared" si="110"/>
        <v>2105–2106</v>
      </c>
      <c r="L1028" s="103"/>
      <c r="N1028" s="101"/>
      <c r="Q1028" s="61"/>
    </row>
    <row r="1029" spans="1:17" ht="20.25" customHeight="1" x14ac:dyDescent="0.2">
      <c r="A1029" s="176">
        <v>75242</v>
      </c>
      <c r="B1029" s="177">
        <f t="shared" si="106"/>
        <v>0</v>
      </c>
      <c r="C1029" s="158"/>
      <c r="D1029" s="60">
        <f t="shared" si="107"/>
        <v>0</v>
      </c>
      <c r="E1029" s="178">
        <f t="shared" si="105"/>
        <v>0</v>
      </c>
      <c r="F1029" s="60">
        <f t="shared" si="108"/>
        <v>0</v>
      </c>
      <c r="G1029" s="60">
        <f>IF(AND(C1029&lt;&gt;"",SUM(G$27:G1028)&lt;E$19),$E$19/$E$23,0)</f>
        <v>0</v>
      </c>
      <c r="H1029" s="60">
        <f t="shared" si="109"/>
        <v>0</v>
      </c>
      <c r="I1029" s="60">
        <f t="shared" si="111"/>
        <v>0</v>
      </c>
      <c r="J1029" s="92" t="str">
        <f t="shared" si="110"/>
        <v>2105–2106</v>
      </c>
      <c r="L1029" s="103"/>
      <c r="N1029" s="101"/>
      <c r="Q1029" s="61"/>
    </row>
    <row r="1030" spans="1:17" ht="20.25" customHeight="1" x14ac:dyDescent="0.2">
      <c r="A1030" s="176">
        <v>75273</v>
      </c>
      <c r="B1030" s="177">
        <f t="shared" si="106"/>
        <v>0</v>
      </c>
      <c r="C1030" s="158"/>
      <c r="D1030" s="60">
        <f t="shared" si="107"/>
        <v>0</v>
      </c>
      <c r="E1030" s="178">
        <f t="shared" si="105"/>
        <v>0</v>
      </c>
      <c r="F1030" s="60">
        <f t="shared" si="108"/>
        <v>0</v>
      </c>
      <c r="G1030" s="60">
        <f>IF(AND(C1030&lt;&gt;"",SUM(G$27:G1029)&lt;E$19),$E$19/$E$23,0)</f>
        <v>0</v>
      </c>
      <c r="H1030" s="60">
        <f t="shared" si="109"/>
        <v>0</v>
      </c>
      <c r="I1030" s="60">
        <f t="shared" si="111"/>
        <v>0</v>
      </c>
      <c r="J1030" s="92" t="str">
        <f t="shared" si="110"/>
        <v>2105–2106</v>
      </c>
      <c r="L1030" s="103"/>
      <c r="N1030" s="101"/>
      <c r="Q1030" s="61"/>
    </row>
    <row r="1031" spans="1:17" ht="20.25" customHeight="1" x14ac:dyDescent="0.2">
      <c r="A1031" s="176">
        <v>75301</v>
      </c>
      <c r="B1031" s="177">
        <f t="shared" si="106"/>
        <v>0</v>
      </c>
      <c r="C1031" s="158"/>
      <c r="D1031" s="60">
        <f t="shared" si="107"/>
        <v>0</v>
      </c>
      <c r="E1031" s="178">
        <f t="shared" si="105"/>
        <v>0</v>
      </c>
      <c r="F1031" s="60">
        <f t="shared" si="108"/>
        <v>0</v>
      </c>
      <c r="G1031" s="60">
        <f>IF(AND(C1031&lt;&gt;"",SUM(G$27:G1030)&lt;E$19),$E$19/$E$23,0)</f>
        <v>0</v>
      </c>
      <c r="H1031" s="60">
        <f t="shared" si="109"/>
        <v>0</v>
      </c>
      <c r="I1031" s="60">
        <f t="shared" si="111"/>
        <v>0</v>
      </c>
      <c r="J1031" s="92" t="str">
        <f t="shared" si="110"/>
        <v>2105–2106</v>
      </c>
      <c r="L1031" s="103"/>
      <c r="N1031" s="101"/>
      <c r="Q1031" s="61"/>
    </row>
    <row r="1032" spans="1:17" ht="20.25" customHeight="1" x14ac:dyDescent="0.2">
      <c r="A1032" s="176">
        <v>75332</v>
      </c>
      <c r="B1032" s="177">
        <f t="shared" si="106"/>
        <v>0</v>
      </c>
      <c r="C1032" s="158"/>
      <c r="D1032" s="60">
        <f t="shared" si="107"/>
        <v>0</v>
      </c>
      <c r="E1032" s="178">
        <f t="shared" si="105"/>
        <v>0</v>
      </c>
      <c r="F1032" s="60">
        <f t="shared" si="108"/>
        <v>0</v>
      </c>
      <c r="G1032" s="60">
        <f>IF(AND(C1032&lt;&gt;"",SUM(G$27:G1031)&lt;E$19),$E$19/$E$23,0)</f>
        <v>0</v>
      </c>
      <c r="H1032" s="60">
        <f t="shared" si="109"/>
        <v>0</v>
      </c>
      <c r="I1032" s="60">
        <f t="shared" si="111"/>
        <v>0</v>
      </c>
      <c r="J1032" s="92" t="str">
        <f t="shared" si="110"/>
        <v>2105–2106</v>
      </c>
      <c r="L1032" s="103"/>
      <c r="N1032" s="101"/>
      <c r="Q1032" s="61"/>
    </row>
    <row r="1033" spans="1:17" ht="20.25" customHeight="1" x14ac:dyDescent="0.2">
      <c r="A1033" s="176">
        <v>75362</v>
      </c>
      <c r="B1033" s="177">
        <f t="shared" si="106"/>
        <v>0</v>
      </c>
      <c r="C1033" s="158"/>
      <c r="D1033" s="60">
        <f t="shared" si="107"/>
        <v>0</v>
      </c>
      <c r="E1033" s="178">
        <f t="shared" si="105"/>
        <v>0</v>
      </c>
      <c r="F1033" s="60">
        <f t="shared" si="108"/>
        <v>0</v>
      </c>
      <c r="G1033" s="60">
        <f>IF(AND(C1033&lt;&gt;"",SUM(G$27:G1032)&lt;E$19),$E$19/$E$23,0)</f>
        <v>0</v>
      </c>
      <c r="H1033" s="60">
        <f t="shared" si="109"/>
        <v>0</v>
      </c>
      <c r="I1033" s="60">
        <f t="shared" si="111"/>
        <v>0</v>
      </c>
      <c r="J1033" s="92" t="str">
        <f t="shared" si="110"/>
        <v>2105–2106</v>
      </c>
      <c r="L1033" s="103"/>
      <c r="N1033" s="101"/>
      <c r="Q1033" s="61"/>
    </row>
    <row r="1034" spans="1:17" ht="20.25" customHeight="1" x14ac:dyDescent="0.2">
      <c r="A1034" s="176">
        <v>75393</v>
      </c>
      <c r="B1034" s="177">
        <f t="shared" si="106"/>
        <v>0</v>
      </c>
      <c r="C1034" s="158"/>
      <c r="D1034" s="60">
        <f t="shared" si="107"/>
        <v>0</v>
      </c>
      <c r="E1034" s="178">
        <f t="shared" si="105"/>
        <v>0</v>
      </c>
      <c r="F1034" s="60">
        <f t="shared" si="108"/>
        <v>0</v>
      </c>
      <c r="G1034" s="60">
        <f>IF(AND(C1034&lt;&gt;"",SUM(G$27:G1033)&lt;E$19),$E$19/$E$23,0)</f>
        <v>0</v>
      </c>
      <c r="H1034" s="60">
        <f t="shared" si="109"/>
        <v>0</v>
      </c>
      <c r="I1034" s="60">
        <f t="shared" si="111"/>
        <v>0</v>
      </c>
      <c r="J1034" s="92" t="str">
        <f t="shared" si="110"/>
        <v>2105–2106</v>
      </c>
      <c r="L1034" s="103"/>
      <c r="N1034" s="101"/>
      <c r="Q1034" s="61"/>
    </row>
    <row r="1035" spans="1:17" ht="20.25" customHeight="1" x14ac:dyDescent="0.2">
      <c r="A1035" s="176">
        <v>75423</v>
      </c>
      <c r="B1035" s="177">
        <f t="shared" si="106"/>
        <v>0</v>
      </c>
      <c r="C1035" s="158"/>
      <c r="D1035" s="60">
        <f t="shared" si="107"/>
        <v>0</v>
      </c>
      <c r="E1035" s="178">
        <f t="shared" si="105"/>
        <v>0</v>
      </c>
      <c r="F1035" s="60">
        <f t="shared" si="108"/>
        <v>0</v>
      </c>
      <c r="G1035" s="60">
        <f>IF(AND(C1035&lt;&gt;"",SUM(G$27:G1034)&lt;E$19),$E$19/$E$23,0)</f>
        <v>0</v>
      </c>
      <c r="H1035" s="60">
        <f t="shared" si="109"/>
        <v>0</v>
      </c>
      <c r="I1035" s="60">
        <f t="shared" si="111"/>
        <v>0</v>
      </c>
      <c r="J1035" s="92" t="str">
        <f t="shared" si="110"/>
        <v>2106–2107</v>
      </c>
      <c r="L1035" s="103"/>
      <c r="N1035" s="101"/>
      <c r="Q1035" s="61"/>
    </row>
    <row r="1036" spans="1:17" ht="20.25" customHeight="1" x14ac:dyDescent="0.2">
      <c r="A1036" s="176">
        <v>75454</v>
      </c>
      <c r="B1036" s="177">
        <f t="shared" si="106"/>
        <v>0</v>
      </c>
      <c r="C1036" s="158"/>
      <c r="D1036" s="60">
        <f t="shared" si="107"/>
        <v>0</v>
      </c>
      <c r="E1036" s="178">
        <f t="shared" si="105"/>
        <v>0</v>
      </c>
      <c r="F1036" s="60">
        <f t="shared" si="108"/>
        <v>0</v>
      </c>
      <c r="G1036" s="60">
        <f>IF(AND(C1036&lt;&gt;"",SUM(G$27:G1035)&lt;E$19),$E$19/$E$23,0)</f>
        <v>0</v>
      </c>
      <c r="H1036" s="60">
        <f t="shared" si="109"/>
        <v>0</v>
      </c>
      <c r="I1036" s="60">
        <f t="shared" si="111"/>
        <v>0</v>
      </c>
      <c r="J1036" s="92" t="str">
        <f t="shared" si="110"/>
        <v>2106–2107</v>
      </c>
      <c r="L1036" s="103"/>
      <c r="N1036" s="101"/>
      <c r="Q1036" s="61"/>
    </row>
    <row r="1037" spans="1:17" ht="20.25" customHeight="1" x14ac:dyDescent="0.2">
      <c r="A1037" s="176">
        <v>75485</v>
      </c>
      <c r="B1037" s="177">
        <f t="shared" si="106"/>
        <v>0</v>
      </c>
      <c r="C1037" s="158"/>
      <c r="D1037" s="60">
        <f t="shared" si="107"/>
        <v>0</v>
      </c>
      <c r="E1037" s="178">
        <f t="shared" si="105"/>
        <v>0</v>
      </c>
      <c r="F1037" s="60">
        <f t="shared" si="108"/>
        <v>0</v>
      </c>
      <c r="G1037" s="60">
        <f>IF(AND(C1037&lt;&gt;"",SUM(G$27:G1036)&lt;E$19),$E$19/$E$23,0)</f>
        <v>0</v>
      </c>
      <c r="H1037" s="60">
        <f t="shared" si="109"/>
        <v>0</v>
      </c>
      <c r="I1037" s="60">
        <f t="shared" si="111"/>
        <v>0</v>
      </c>
      <c r="J1037" s="92" t="str">
        <f t="shared" si="110"/>
        <v>2106–2107</v>
      </c>
      <c r="L1037" s="103"/>
      <c r="N1037" s="101"/>
      <c r="Q1037" s="61"/>
    </row>
    <row r="1038" spans="1:17" ht="20.25" customHeight="1" x14ac:dyDescent="0.2">
      <c r="A1038" s="176">
        <v>75515</v>
      </c>
      <c r="B1038" s="177">
        <f t="shared" si="106"/>
        <v>0</v>
      </c>
      <c r="C1038" s="158"/>
      <c r="D1038" s="60">
        <f t="shared" si="107"/>
        <v>0</v>
      </c>
      <c r="E1038" s="178">
        <f t="shared" si="105"/>
        <v>0</v>
      </c>
      <c r="F1038" s="60">
        <f t="shared" si="108"/>
        <v>0</v>
      </c>
      <c r="G1038" s="60">
        <f>IF(AND(C1038&lt;&gt;"",SUM(G$27:G1037)&lt;E$19),$E$19/$E$23,0)</f>
        <v>0</v>
      </c>
      <c r="H1038" s="60">
        <f t="shared" si="109"/>
        <v>0</v>
      </c>
      <c r="I1038" s="60">
        <f t="shared" si="111"/>
        <v>0</v>
      </c>
      <c r="J1038" s="92" t="str">
        <f t="shared" si="110"/>
        <v>2106–2107</v>
      </c>
      <c r="L1038" s="103"/>
      <c r="N1038" s="101"/>
      <c r="Q1038" s="61"/>
    </row>
    <row r="1039" spans="1:17" ht="20.25" customHeight="1" x14ac:dyDescent="0.2">
      <c r="A1039" s="176">
        <v>75546</v>
      </c>
      <c r="B1039" s="177">
        <f t="shared" si="106"/>
        <v>0</v>
      </c>
      <c r="C1039" s="158"/>
      <c r="D1039" s="60">
        <f t="shared" si="107"/>
        <v>0</v>
      </c>
      <c r="E1039" s="178">
        <f t="shared" si="105"/>
        <v>0</v>
      </c>
      <c r="F1039" s="60">
        <f t="shared" si="108"/>
        <v>0</v>
      </c>
      <c r="G1039" s="60">
        <f>IF(AND(C1039&lt;&gt;"",SUM(G$27:G1038)&lt;E$19),$E$19/$E$23,0)</f>
        <v>0</v>
      </c>
      <c r="H1039" s="60">
        <f t="shared" si="109"/>
        <v>0</v>
      </c>
      <c r="I1039" s="60">
        <f t="shared" si="111"/>
        <v>0</v>
      </c>
      <c r="J1039" s="92" t="str">
        <f t="shared" si="110"/>
        <v>2106–2107</v>
      </c>
      <c r="L1039" s="103"/>
      <c r="N1039" s="101"/>
      <c r="Q1039" s="61"/>
    </row>
    <row r="1040" spans="1:17" ht="20.25" customHeight="1" x14ac:dyDescent="0.2">
      <c r="A1040" s="176">
        <v>75576</v>
      </c>
      <c r="B1040" s="177">
        <f t="shared" si="106"/>
        <v>0</v>
      </c>
      <c r="C1040" s="158"/>
      <c r="D1040" s="60">
        <f t="shared" si="107"/>
        <v>0</v>
      </c>
      <c r="E1040" s="178">
        <f t="shared" si="105"/>
        <v>0</v>
      </c>
      <c r="F1040" s="60">
        <f t="shared" si="108"/>
        <v>0</v>
      </c>
      <c r="G1040" s="60">
        <f>IF(AND(C1040&lt;&gt;"",SUM(G$27:G1039)&lt;E$19),$E$19/$E$23,0)</f>
        <v>0</v>
      </c>
      <c r="H1040" s="60">
        <f t="shared" si="109"/>
        <v>0</v>
      </c>
      <c r="I1040" s="60">
        <f t="shared" si="111"/>
        <v>0</v>
      </c>
      <c r="J1040" s="92" t="str">
        <f t="shared" si="110"/>
        <v>2106–2107</v>
      </c>
      <c r="L1040" s="103"/>
      <c r="N1040" s="101"/>
      <c r="Q1040" s="61"/>
    </row>
    <row r="1041" spans="1:17" ht="20.25" customHeight="1" x14ac:dyDescent="0.2">
      <c r="A1041" s="176">
        <v>75607</v>
      </c>
      <c r="B1041" s="177">
        <f t="shared" si="106"/>
        <v>0</v>
      </c>
      <c r="C1041" s="158"/>
      <c r="D1041" s="60">
        <f t="shared" si="107"/>
        <v>0</v>
      </c>
      <c r="E1041" s="178">
        <f t="shared" si="105"/>
        <v>0</v>
      </c>
      <c r="F1041" s="60">
        <f t="shared" si="108"/>
        <v>0</v>
      </c>
      <c r="G1041" s="60">
        <f>IF(AND(C1041&lt;&gt;"",SUM(G$27:G1040)&lt;E$19),$E$19/$E$23,0)</f>
        <v>0</v>
      </c>
      <c r="H1041" s="60">
        <f t="shared" si="109"/>
        <v>0</v>
      </c>
      <c r="I1041" s="60">
        <f t="shared" si="111"/>
        <v>0</v>
      </c>
      <c r="J1041" s="92" t="str">
        <f t="shared" si="110"/>
        <v>2106–2107</v>
      </c>
      <c r="L1041" s="103"/>
      <c r="N1041" s="101"/>
      <c r="Q1041" s="61"/>
    </row>
    <row r="1042" spans="1:17" ht="20.25" customHeight="1" x14ac:dyDescent="0.2">
      <c r="A1042" s="176">
        <v>75638</v>
      </c>
      <c r="B1042" s="177">
        <f t="shared" si="106"/>
        <v>0</v>
      </c>
      <c r="C1042" s="158"/>
      <c r="D1042" s="60">
        <f t="shared" si="107"/>
        <v>0</v>
      </c>
      <c r="E1042" s="178">
        <f t="shared" si="105"/>
        <v>0</v>
      </c>
      <c r="F1042" s="60">
        <f t="shared" si="108"/>
        <v>0</v>
      </c>
      <c r="G1042" s="60">
        <f>IF(AND(C1042&lt;&gt;"",SUM(G$27:G1041)&lt;E$19),$E$19/$E$23,0)</f>
        <v>0</v>
      </c>
      <c r="H1042" s="60">
        <f t="shared" si="109"/>
        <v>0</v>
      </c>
      <c r="I1042" s="60">
        <f t="shared" si="111"/>
        <v>0</v>
      </c>
      <c r="J1042" s="92" t="str">
        <f t="shared" si="110"/>
        <v>2106–2107</v>
      </c>
      <c r="L1042" s="103"/>
      <c r="N1042" s="101"/>
      <c r="Q1042" s="61"/>
    </row>
    <row r="1043" spans="1:17" ht="20.25" customHeight="1" x14ac:dyDescent="0.2">
      <c r="A1043" s="176">
        <v>75666</v>
      </c>
      <c r="B1043" s="177">
        <f t="shared" si="106"/>
        <v>0</v>
      </c>
      <c r="C1043" s="158"/>
      <c r="D1043" s="60">
        <f t="shared" si="107"/>
        <v>0</v>
      </c>
      <c r="E1043" s="178">
        <f t="shared" si="105"/>
        <v>0</v>
      </c>
      <c r="F1043" s="60">
        <f t="shared" si="108"/>
        <v>0</v>
      </c>
      <c r="G1043" s="60">
        <f>IF(AND(C1043&lt;&gt;"",SUM(G$27:G1042)&lt;E$19),$E$19/$E$23,0)</f>
        <v>0</v>
      </c>
      <c r="H1043" s="60">
        <f t="shared" si="109"/>
        <v>0</v>
      </c>
      <c r="I1043" s="60">
        <f t="shared" si="111"/>
        <v>0</v>
      </c>
      <c r="J1043" s="92" t="str">
        <f t="shared" si="110"/>
        <v>2106–2107</v>
      </c>
      <c r="L1043" s="103"/>
      <c r="N1043" s="101"/>
      <c r="Q1043" s="61"/>
    </row>
    <row r="1044" spans="1:17" ht="20.25" customHeight="1" x14ac:dyDescent="0.2">
      <c r="A1044" s="176">
        <v>75697</v>
      </c>
      <c r="B1044" s="177">
        <f t="shared" si="106"/>
        <v>0</v>
      </c>
      <c r="C1044" s="158"/>
      <c r="D1044" s="60">
        <f t="shared" si="107"/>
        <v>0</v>
      </c>
      <c r="E1044" s="178">
        <f t="shared" si="105"/>
        <v>0</v>
      </c>
      <c r="F1044" s="60">
        <f t="shared" si="108"/>
        <v>0</v>
      </c>
      <c r="G1044" s="60">
        <f>IF(AND(C1044&lt;&gt;"",SUM(G$27:G1043)&lt;E$19),$E$19/$E$23,0)</f>
        <v>0</v>
      </c>
      <c r="H1044" s="60">
        <f t="shared" si="109"/>
        <v>0</v>
      </c>
      <c r="I1044" s="60">
        <f t="shared" si="111"/>
        <v>0</v>
      </c>
      <c r="J1044" s="92" t="str">
        <f t="shared" si="110"/>
        <v>2106–2107</v>
      </c>
      <c r="L1044" s="103"/>
      <c r="N1044" s="101"/>
      <c r="Q1044" s="61"/>
    </row>
    <row r="1045" spans="1:17" ht="20.25" customHeight="1" x14ac:dyDescent="0.2">
      <c r="A1045" s="176">
        <v>75727</v>
      </c>
      <c r="B1045" s="177">
        <f t="shared" si="106"/>
        <v>0</v>
      </c>
      <c r="C1045" s="158"/>
      <c r="D1045" s="60">
        <f t="shared" si="107"/>
        <v>0</v>
      </c>
      <c r="E1045" s="178">
        <f t="shared" si="105"/>
        <v>0</v>
      </c>
      <c r="F1045" s="60">
        <f t="shared" si="108"/>
        <v>0</v>
      </c>
      <c r="G1045" s="60">
        <f>IF(AND(C1045&lt;&gt;"",SUM(G$27:G1044)&lt;E$19),$E$19/$E$23,0)</f>
        <v>0</v>
      </c>
      <c r="H1045" s="60">
        <f t="shared" si="109"/>
        <v>0</v>
      </c>
      <c r="I1045" s="60">
        <f t="shared" si="111"/>
        <v>0</v>
      </c>
      <c r="J1045" s="92" t="str">
        <f t="shared" si="110"/>
        <v>2106–2107</v>
      </c>
      <c r="L1045" s="103"/>
      <c r="N1045" s="101"/>
      <c r="Q1045" s="61"/>
    </row>
    <row r="1046" spans="1:17" ht="20.25" customHeight="1" x14ac:dyDescent="0.2">
      <c r="A1046" s="176">
        <v>75758</v>
      </c>
      <c r="B1046" s="177">
        <f t="shared" si="106"/>
        <v>0</v>
      </c>
      <c r="C1046" s="158"/>
      <c r="D1046" s="60">
        <f t="shared" si="107"/>
        <v>0</v>
      </c>
      <c r="E1046" s="178">
        <f t="shared" si="105"/>
        <v>0</v>
      </c>
      <c r="F1046" s="60">
        <f t="shared" si="108"/>
        <v>0</v>
      </c>
      <c r="G1046" s="60">
        <f>IF(AND(C1046&lt;&gt;"",SUM(G$27:G1045)&lt;E$19),$E$19/$E$23,0)</f>
        <v>0</v>
      </c>
      <c r="H1046" s="60">
        <f t="shared" si="109"/>
        <v>0</v>
      </c>
      <c r="I1046" s="60">
        <f t="shared" si="111"/>
        <v>0</v>
      </c>
      <c r="J1046" s="92" t="str">
        <f t="shared" si="110"/>
        <v>2106–2107</v>
      </c>
      <c r="L1046" s="103"/>
      <c r="N1046" s="101"/>
      <c r="Q1046" s="61"/>
    </row>
    <row r="1047" spans="1:17" ht="20.25" customHeight="1" x14ac:dyDescent="0.2">
      <c r="A1047" s="176">
        <v>75788</v>
      </c>
      <c r="B1047" s="177">
        <f t="shared" si="106"/>
        <v>0</v>
      </c>
      <c r="C1047" s="158"/>
      <c r="D1047" s="60">
        <f t="shared" si="107"/>
        <v>0</v>
      </c>
      <c r="E1047" s="178">
        <f t="shared" si="105"/>
        <v>0</v>
      </c>
      <c r="F1047" s="60">
        <f t="shared" si="108"/>
        <v>0</v>
      </c>
      <c r="G1047" s="60">
        <f>IF(AND(C1047&lt;&gt;"",SUM(G$27:G1046)&lt;E$19),$E$19/$E$23,0)</f>
        <v>0</v>
      </c>
      <c r="H1047" s="60">
        <f t="shared" si="109"/>
        <v>0</v>
      </c>
      <c r="I1047" s="60">
        <f t="shared" si="111"/>
        <v>0</v>
      </c>
      <c r="J1047" s="92" t="str">
        <f t="shared" si="110"/>
        <v>2107–2108</v>
      </c>
      <c r="L1047" s="103"/>
      <c r="N1047" s="101"/>
      <c r="Q1047" s="61"/>
    </row>
    <row r="1048" spans="1:17" ht="20.25" customHeight="1" x14ac:dyDescent="0.2">
      <c r="A1048" s="176">
        <v>75819</v>
      </c>
      <c r="B1048" s="177">
        <f t="shared" si="106"/>
        <v>0</v>
      </c>
      <c r="C1048" s="158"/>
      <c r="D1048" s="60">
        <f t="shared" si="107"/>
        <v>0</v>
      </c>
      <c r="E1048" s="178">
        <f t="shared" si="105"/>
        <v>0</v>
      </c>
      <c r="F1048" s="60">
        <f t="shared" si="108"/>
        <v>0</v>
      </c>
      <c r="G1048" s="60">
        <f>IF(AND(C1048&lt;&gt;"",SUM(G$27:G1047)&lt;E$19),$E$19/$E$23,0)</f>
        <v>0</v>
      </c>
      <c r="H1048" s="60">
        <f t="shared" si="109"/>
        <v>0</v>
      </c>
      <c r="I1048" s="60">
        <f t="shared" si="111"/>
        <v>0</v>
      </c>
      <c r="J1048" s="92" t="str">
        <f t="shared" si="110"/>
        <v>2107–2108</v>
      </c>
      <c r="L1048" s="103"/>
      <c r="N1048" s="101"/>
      <c r="Q1048" s="61"/>
    </row>
    <row r="1049" spans="1:17" ht="20.25" customHeight="1" x14ac:dyDescent="0.2">
      <c r="A1049" s="176">
        <v>75850</v>
      </c>
      <c r="B1049" s="177">
        <f t="shared" si="106"/>
        <v>0</v>
      </c>
      <c r="C1049" s="158"/>
      <c r="D1049" s="60">
        <f t="shared" si="107"/>
        <v>0</v>
      </c>
      <c r="E1049" s="178">
        <f t="shared" si="105"/>
        <v>0</v>
      </c>
      <c r="F1049" s="60">
        <f t="shared" si="108"/>
        <v>0</v>
      </c>
      <c r="G1049" s="60">
        <f>IF(AND(C1049&lt;&gt;"",SUM(G$27:G1048)&lt;E$19),$E$19/$E$23,0)</f>
        <v>0</v>
      </c>
      <c r="H1049" s="60">
        <f t="shared" si="109"/>
        <v>0</v>
      </c>
      <c r="I1049" s="60">
        <f t="shared" si="111"/>
        <v>0</v>
      </c>
      <c r="J1049" s="92" t="str">
        <f t="shared" si="110"/>
        <v>2107–2108</v>
      </c>
      <c r="L1049" s="103"/>
      <c r="N1049" s="101"/>
      <c r="Q1049" s="61"/>
    </row>
    <row r="1050" spans="1:17" ht="20.25" customHeight="1" x14ac:dyDescent="0.2">
      <c r="A1050" s="176">
        <v>75880</v>
      </c>
      <c r="B1050" s="177">
        <f t="shared" si="106"/>
        <v>0</v>
      </c>
      <c r="C1050" s="158"/>
      <c r="D1050" s="60">
        <f t="shared" si="107"/>
        <v>0</v>
      </c>
      <c r="E1050" s="178">
        <f t="shared" si="105"/>
        <v>0</v>
      </c>
      <c r="F1050" s="60">
        <f t="shared" si="108"/>
        <v>0</v>
      </c>
      <c r="G1050" s="60">
        <f>IF(AND(C1050&lt;&gt;"",SUM(G$27:G1049)&lt;E$19),$E$19/$E$23,0)</f>
        <v>0</v>
      </c>
      <c r="H1050" s="60">
        <f t="shared" si="109"/>
        <v>0</v>
      </c>
      <c r="I1050" s="60">
        <f t="shared" si="111"/>
        <v>0</v>
      </c>
      <c r="J1050" s="92" t="str">
        <f t="shared" si="110"/>
        <v>2107–2108</v>
      </c>
      <c r="L1050" s="103"/>
      <c r="N1050" s="101"/>
      <c r="Q1050" s="61"/>
    </row>
    <row r="1051" spans="1:17" ht="20.25" customHeight="1" x14ac:dyDescent="0.2">
      <c r="A1051" s="176">
        <v>75911</v>
      </c>
      <c r="B1051" s="177">
        <f t="shared" si="106"/>
        <v>0</v>
      </c>
      <c r="C1051" s="158"/>
      <c r="D1051" s="60">
        <f t="shared" si="107"/>
        <v>0</v>
      </c>
      <c r="E1051" s="178">
        <f t="shared" ref="E1051:E1114" si="112">C1051-D1051</f>
        <v>0</v>
      </c>
      <c r="F1051" s="60">
        <f t="shared" si="108"/>
        <v>0</v>
      </c>
      <c r="G1051" s="60">
        <f>IF(AND(C1051&lt;&gt;"",SUM(G$27:G1050)&lt;E$19),$E$19/$E$23,0)</f>
        <v>0</v>
      </c>
      <c r="H1051" s="60">
        <f t="shared" si="109"/>
        <v>0</v>
      </c>
      <c r="I1051" s="60">
        <f t="shared" si="111"/>
        <v>0</v>
      </c>
      <c r="J1051" s="92" t="str">
        <f t="shared" si="110"/>
        <v>2107–2108</v>
      </c>
      <c r="L1051" s="103"/>
      <c r="N1051" s="101"/>
      <c r="Q1051" s="61"/>
    </row>
    <row r="1052" spans="1:17" ht="20.25" customHeight="1" x14ac:dyDescent="0.2">
      <c r="A1052" s="176">
        <v>75941</v>
      </c>
      <c r="B1052" s="177">
        <f t="shared" ref="B1052:B1115" si="113">IF(C1052&gt;0,C1052*-1,C1052)</f>
        <v>0</v>
      </c>
      <c r="C1052" s="158"/>
      <c r="D1052" s="60">
        <f t="shared" ref="D1052:D1115" si="114">IF(C1052="",0,IF($E$15="Beginning",IF(C1051&lt;&gt;"",$F1051*$E$6/12,0),IF(C1051&lt;&gt;"",$F1051*$E$6/12,$E$16*$E$6/12)))</f>
        <v>0</v>
      </c>
      <c r="E1052" s="178">
        <f t="shared" si="112"/>
        <v>0</v>
      </c>
      <c r="F1052" s="60">
        <f t="shared" ref="F1052:F1115" si="115">IF(C1052="",0,IF(C1051="",$E$16-E1052,IF(C1052&lt;&gt;"",F1051-E1052)))</f>
        <v>0</v>
      </c>
      <c r="G1052" s="60">
        <f>IF(AND(C1052&lt;&gt;"",SUM(G$27:G1051)&lt;E$19),$E$19/$E$23,0)</f>
        <v>0</v>
      </c>
      <c r="H1052" s="60">
        <f t="shared" ref="H1052:H1115" si="116">IF(C1052&lt;&gt;"",G1052+H1051,0)</f>
        <v>0</v>
      </c>
      <c r="I1052" s="60">
        <f t="shared" si="111"/>
        <v>0</v>
      </c>
      <c r="J1052" s="92" t="str">
        <f t="shared" ref="J1052:J1115" si="117">IF(OR(MONTH(A1052)=1,MONTH(A1052)=2,MONTH(A1052)=3,MONTH(A1052)=4,MONTH(A1052)=5,MONTH(A1052)=6),YEAR(A1052)-1&amp;"–"&amp;YEAR(A1052),YEAR(A1052)&amp;"–"&amp;YEAR(A1052)+1)</f>
        <v>2107–2108</v>
      </c>
      <c r="L1052" s="103"/>
      <c r="N1052" s="101"/>
      <c r="Q1052" s="61"/>
    </row>
    <row r="1053" spans="1:17" ht="20.25" customHeight="1" x14ac:dyDescent="0.2">
      <c r="A1053" s="176">
        <v>75972</v>
      </c>
      <c r="B1053" s="177">
        <f t="shared" si="113"/>
        <v>0</v>
      </c>
      <c r="C1053" s="158"/>
      <c r="D1053" s="60">
        <f t="shared" si="114"/>
        <v>0</v>
      </c>
      <c r="E1053" s="178">
        <f t="shared" si="112"/>
        <v>0</v>
      </c>
      <c r="F1053" s="60">
        <f t="shared" si="115"/>
        <v>0</v>
      </c>
      <c r="G1053" s="60">
        <f>IF(AND(C1053&lt;&gt;"",SUM(G$27:G1052)&lt;E$19),$E$19/$E$23,0)</f>
        <v>0</v>
      </c>
      <c r="H1053" s="60">
        <f t="shared" si="116"/>
        <v>0</v>
      </c>
      <c r="I1053" s="60">
        <f t="shared" ref="I1053:I1116" si="118">IF(C1053&lt;&gt;"",$E$19-H1053,0)</f>
        <v>0</v>
      </c>
      <c r="J1053" s="92" t="str">
        <f t="shared" si="117"/>
        <v>2107–2108</v>
      </c>
      <c r="L1053" s="103"/>
      <c r="N1053" s="101"/>
      <c r="Q1053" s="61"/>
    </row>
    <row r="1054" spans="1:17" ht="20.25" customHeight="1" x14ac:dyDescent="0.2">
      <c r="A1054" s="176">
        <v>76003</v>
      </c>
      <c r="B1054" s="177">
        <f t="shared" si="113"/>
        <v>0</v>
      </c>
      <c r="C1054" s="158"/>
      <c r="D1054" s="60">
        <f t="shared" si="114"/>
        <v>0</v>
      </c>
      <c r="E1054" s="178">
        <f t="shared" si="112"/>
        <v>0</v>
      </c>
      <c r="F1054" s="60">
        <f t="shared" si="115"/>
        <v>0</v>
      </c>
      <c r="G1054" s="60">
        <f>IF(AND(C1054&lt;&gt;"",SUM(G$27:G1053)&lt;E$19),$E$19/$E$23,0)</f>
        <v>0</v>
      </c>
      <c r="H1054" s="60">
        <f t="shared" si="116"/>
        <v>0</v>
      </c>
      <c r="I1054" s="60">
        <f t="shared" si="118"/>
        <v>0</v>
      </c>
      <c r="J1054" s="92" t="str">
        <f t="shared" si="117"/>
        <v>2107–2108</v>
      </c>
      <c r="L1054" s="103"/>
      <c r="N1054" s="101"/>
      <c r="Q1054" s="61"/>
    </row>
    <row r="1055" spans="1:17" ht="20.25" customHeight="1" x14ac:dyDescent="0.2">
      <c r="A1055" s="176">
        <v>76032</v>
      </c>
      <c r="B1055" s="177">
        <f t="shared" si="113"/>
        <v>0</v>
      </c>
      <c r="C1055" s="158"/>
      <c r="D1055" s="60">
        <f t="shared" si="114"/>
        <v>0</v>
      </c>
      <c r="E1055" s="178">
        <f t="shared" si="112"/>
        <v>0</v>
      </c>
      <c r="F1055" s="60">
        <f t="shared" si="115"/>
        <v>0</v>
      </c>
      <c r="G1055" s="60">
        <f>IF(AND(C1055&lt;&gt;"",SUM(G$27:G1054)&lt;E$19),$E$19/$E$23,0)</f>
        <v>0</v>
      </c>
      <c r="H1055" s="60">
        <f t="shared" si="116"/>
        <v>0</v>
      </c>
      <c r="I1055" s="60">
        <f t="shared" si="118"/>
        <v>0</v>
      </c>
      <c r="J1055" s="92" t="str">
        <f t="shared" si="117"/>
        <v>2107–2108</v>
      </c>
      <c r="L1055" s="103"/>
      <c r="N1055" s="101"/>
      <c r="Q1055" s="61"/>
    </row>
    <row r="1056" spans="1:17" ht="20.25" customHeight="1" x14ac:dyDescent="0.2">
      <c r="A1056" s="176">
        <v>76063</v>
      </c>
      <c r="B1056" s="177">
        <f t="shared" si="113"/>
        <v>0</v>
      </c>
      <c r="C1056" s="158"/>
      <c r="D1056" s="60">
        <f t="shared" si="114"/>
        <v>0</v>
      </c>
      <c r="E1056" s="178">
        <f t="shared" si="112"/>
        <v>0</v>
      </c>
      <c r="F1056" s="60">
        <f t="shared" si="115"/>
        <v>0</v>
      </c>
      <c r="G1056" s="60">
        <f>IF(AND(C1056&lt;&gt;"",SUM(G$27:G1055)&lt;E$19),$E$19/$E$23,0)</f>
        <v>0</v>
      </c>
      <c r="H1056" s="60">
        <f t="shared" si="116"/>
        <v>0</v>
      </c>
      <c r="I1056" s="60">
        <f t="shared" si="118"/>
        <v>0</v>
      </c>
      <c r="J1056" s="92" t="str">
        <f t="shared" si="117"/>
        <v>2107–2108</v>
      </c>
      <c r="L1056" s="103"/>
      <c r="N1056" s="101"/>
      <c r="Q1056" s="61"/>
    </row>
    <row r="1057" spans="1:17" ht="20.25" customHeight="1" x14ac:dyDescent="0.2">
      <c r="A1057" s="176">
        <v>76093</v>
      </c>
      <c r="B1057" s="177">
        <f t="shared" si="113"/>
        <v>0</v>
      </c>
      <c r="C1057" s="158"/>
      <c r="D1057" s="60">
        <f t="shared" si="114"/>
        <v>0</v>
      </c>
      <c r="E1057" s="178">
        <f t="shared" si="112"/>
        <v>0</v>
      </c>
      <c r="F1057" s="60">
        <f t="shared" si="115"/>
        <v>0</v>
      </c>
      <c r="G1057" s="60">
        <f>IF(AND(C1057&lt;&gt;"",SUM(G$27:G1056)&lt;E$19),$E$19/$E$23,0)</f>
        <v>0</v>
      </c>
      <c r="H1057" s="60">
        <f t="shared" si="116"/>
        <v>0</v>
      </c>
      <c r="I1057" s="60">
        <f t="shared" si="118"/>
        <v>0</v>
      </c>
      <c r="J1057" s="92" t="str">
        <f t="shared" si="117"/>
        <v>2107–2108</v>
      </c>
      <c r="L1057" s="103"/>
      <c r="N1057" s="101"/>
      <c r="Q1057" s="61"/>
    </row>
    <row r="1058" spans="1:17" ht="20.25" customHeight="1" x14ac:dyDescent="0.2">
      <c r="A1058" s="176">
        <v>76124</v>
      </c>
      <c r="B1058" s="177">
        <f t="shared" si="113"/>
        <v>0</v>
      </c>
      <c r="C1058" s="158"/>
      <c r="D1058" s="60">
        <f t="shared" si="114"/>
        <v>0</v>
      </c>
      <c r="E1058" s="178">
        <f t="shared" si="112"/>
        <v>0</v>
      </c>
      <c r="F1058" s="60">
        <f t="shared" si="115"/>
        <v>0</v>
      </c>
      <c r="G1058" s="60">
        <f>IF(AND(C1058&lt;&gt;"",SUM(G$27:G1057)&lt;E$19),$E$19/$E$23,0)</f>
        <v>0</v>
      </c>
      <c r="H1058" s="60">
        <f t="shared" si="116"/>
        <v>0</v>
      </c>
      <c r="I1058" s="60">
        <f t="shared" si="118"/>
        <v>0</v>
      </c>
      <c r="J1058" s="92" t="str">
        <f t="shared" si="117"/>
        <v>2107–2108</v>
      </c>
      <c r="L1058" s="103"/>
      <c r="N1058" s="101"/>
      <c r="Q1058" s="61"/>
    </row>
    <row r="1059" spans="1:17" ht="20.25" customHeight="1" x14ac:dyDescent="0.2">
      <c r="A1059" s="176">
        <v>76154</v>
      </c>
      <c r="B1059" s="177">
        <f t="shared" si="113"/>
        <v>0</v>
      </c>
      <c r="C1059" s="158"/>
      <c r="D1059" s="60">
        <f t="shared" si="114"/>
        <v>0</v>
      </c>
      <c r="E1059" s="178">
        <f t="shared" si="112"/>
        <v>0</v>
      </c>
      <c r="F1059" s="60">
        <f t="shared" si="115"/>
        <v>0</v>
      </c>
      <c r="G1059" s="60">
        <f>IF(AND(C1059&lt;&gt;"",SUM(G$27:G1058)&lt;E$19),$E$19/$E$23,0)</f>
        <v>0</v>
      </c>
      <c r="H1059" s="60">
        <f t="shared" si="116"/>
        <v>0</v>
      </c>
      <c r="I1059" s="60">
        <f t="shared" si="118"/>
        <v>0</v>
      </c>
      <c r="J1059" s="92" t="str">
        <f t="shared" si="117"/>
        <v>2108–2109</v>
      </c>
      <c r="L1059" s="103"/>
      <c r="N1059" s="101"/>
      <c r="Q1059" s="61"/>
    </row>
    <row r="1060" spans="1:17" ht="20.25" customHeight="1" x14ac:dyDescent="0.2">
      <c r="A1060" s="176">
        <v>76185</v>
      </c>
      <c r="B1060" s="177">
        <f t="shared" si="113"/>
        <v>0</v>
      </c>
      <c r="C1060" s="158"/>
      <c r="D1060" s="60">
        <f t="shared" si="114"/>
        <v>0</v>
      </c>
      <c r="E1060" s="178">
        <f t="shared" si="112"/>
        <v>0</v>
      </c>
      <c r="F1060" s="60">
        <f t="shared" si="115"/>
        <v>0</v>
      </c>
      <c r="G1060" s="60">
        <f>IF(AND(C1060&lt;&gt;"",SUM(G$27:G1059)&lt;E$19),$E$19/$E$23,0)</f>
        <v>0</v>
      </c>
      <c r="H1060" s="60">
        <f t="shared" si="116"/>
        <v>0</v>
      </c>
      <c r="I1060" s="60">
        <f t="shared" si="118"/>
        <v>0</v>
      </c>
      <c r="J1060" s="92" t="str">
        <f t="shared" si="117"/>
        <v>2108–2109</v>
      </c>
      <c r="L1060" s="103"/>
      <c r="N1060" s="101"/>
      <c r="Q1060" s="61"/>
    </row>
    <row r="1061" spans="1:17" ht="20.25" customHeight="1" x14ac:dyDescent="0.2">
      <c r="A1061" s="176">
        <v>76216</v>
      </c>
      <c r="B1061" s="177">
        <f t="shared" si="113"/>
        <v>0</v>
      </c>
      <c r="C1061" s="158"/>
      <c r="D1061" s="60">
        <f t="shared" si="114"/>
        <v>0</v>
      </c>
      <c r="E1061" s="178">
        <f t="shared" si="112"/>
        <v>0</v>
      </c>
      <c r="F1061" s="60">
        <f t="shared" si="115"/>
        <v>0</v>
      </c>
      <c r="G1061" s="60">
        <f>IF(AND(C1061&lt;&gt;"",SUM(G$27:G1060)&lt;E$19),$E$19/$E$23,0)</f>
        <v>0</v>
      </c>
      <c r="H1061" s="60">
        <f t="shared" si="116"/>
        <v>0</v>
      </c>
      <c r="I1061" s="60">
        <f t="shared" si="118"/>
        <v>0</v>
      </c>
      <c r="J1061" s="92" t="str">
        <f t="shared" si="117"/>
        <v>2108–2109</v>
      </c>
      <c r="L1061" s="103"/>
      <c r="N1061" s="101"/>
      <c r="Q1061" s="61"/>
    </row>
    <row r="1062" spans="1:17" ht="20.25" customHeight="1" x14ac:dyDescent="0.2">
      <c r="A1062" s="176">
        <v>76246</v>
      </c>
      <c r="B1062" s="177">
        <f t="shared" si="113"/>
        <v>0</v>
      </c>
      <c r="C1062" s="158"/>
      <c r="D1062" s="60">
        <f t="shared" si="114"/>
        <v>0</v>
      </c>
      <c r="E1062" s="178">
        <f t="shared" si="112"/>
        <v>0</v>
      </c>
      <c r="F1062" s="60">
        <f t="shared" si="115"/>
        <v>0</v>
      </c>
      <c r="G1062" s="60">
        <f>IF(AND(C1062&lt;&gt;"",SUM(G$27:G1061)&lt;E$19),$E$19/$E$23,0)</f>
        <v>0</v>
      </c>
      <c r="H1062" s="60">
        <f t="shared" si="116"/>
        <v>0</v>
      </c>
      <c r="I1062" s="60">
        <f t="shared" si="118"/>
        <v>0</v>
      </c>
      <c r="J1062" s="92" t="str">
        <f t="shared" si="117"/>
        <v>2108–2109</v>
      </c>
      <c r="L1062" s="103"/>
      <c r="N1062" s="101"/>
      <c r="Q1062" s="61"/>
    </row>
    <row r="1063" spans="1:17" ht="20.25" customHeight="1" x14ac:dyDescent="0.2">
      <c r="A1063" s="176">
        <v>76277</v>
      </c>
      <c r="B1063" s="177">
        <f t="shared" si="113"/>
        <v>0</v>
      </c>
      <c r="C1063" s="158"/>
      <c r="D1063" s="60">
        <f t="shared" si="114"/>
        <v>0</v>
      </c>
      <c r="E1063" s="178">
        <f t="shared" si="112"/>
        <v>0</v>
      </c>
      <c r="F1063" s="60">
        <f t="shared" si="115"/>
        <v>0</v>
      </c>
      <c r="G1063" s="60">
        <f>IF(AND(C1063&lt;&gt;"",SUM(G$27:G1062)&lt;E$19),$E$19/$E$23,0)</f>
        <v>0</v>
      </c>
      <c r="H1063" s="60">
        <f t="shared" si="116"/>
        <v>0</v>
      </c>
      <c r="I1063" s="60">
        <f t="shared" si="118"/>
        <v>0</v>
      </c>
      <c r="J1063" s="92" t="str">
        <f t="shared" si="117"/>
        <v>2108–2109</v>
      </c>
      <c r="L1063" s="103"/>
      <c r="N1063" s="101"/>
      <c r="Q1063" s="61"/>
    </row>
    <row r="1064" spans="1:17" ht="20.25" customHeight="1" x14ac:dyDescent="0.2">
      <c r="A1064" s="176">
        <v>76307</v>
      </c>
      <c r="B1064" s="177">
        <f t="shared" si="113"/>
        <v>0</v>
      </c>
      <c r="C1064" s="158"/>
      <c r="D1064" s="60">
        <f t="shared" si="114"/>
        <v>0</v>
      </c>
      <c r="E1064" s="178">
        <f t="shared" si="112"/>
        <v>0</v>
      </c>
      <c r="F1064" s="60">
        <f t="shared" si="115"/>
        <v>0</v>
      </c>
      <c r="G1064" s="60">
        <f>IF(AND(C1064&lt;&gt;"",SUM(G$27:G1063)&lt;E$19),$E$19/$E$23,0)</f>
        <v>0</v>
      </c>
      <c r="H1064" s="60">
        <f t="shared" si="116"/>
        <v>0</v>
      </c>
      <c r="I1064" s="60">
        <f t="shared" si="118"/>
        <v>0</v>
      </c>
      <c r="J1064" s="92" t="str">
        <f t="shared" si="117"/>
        <v>2108–2109</v>
      </c>
      <c r="L1064" s="103"/>
      <c r="N1064" s="101"/>
      <c r="Q1064" s="61"/>
    </row>
    <row r="1065" spans="1:17" ht="20.25" customHeight="1" x14ac:dyDescent="0.2">
      <c r="A1065" s="176">
        <v>76338</v>
      </c>
      <c r="B1065" s="177">
        <f t="shared" si="113"/>
        <v>0</v>
      </c>
      <c r="C1065" s="158"/>
      <c r="D1065" s="60">
        <f t="shared" si="114"/>
        <v>0</v>
      </c>
      <c r="E1065" s="178">
        <f t="shared" si="112"/>
        <v>0</v>
      </c>
      <c r="F1065" s="60">
        <f t="shared" si="115"/>
        <v>0</v>
      </c>
      <c r="G1065" s="60">
        <f>IF(AND(C1065&lt;&gt;"",SUM(G$27:G1064)&lt;E$19),$E$19/$E$23,0)</f>
        <v>0</v>
      </c>
      <c r="H1065" s="60">
        <f t="shared" si="116"/>
        <v>0</v>
      </c>
      <c r="I1065" s="60">
        <f t="shared" si="118"/>
        <v>0</v>
      </c>
      <c r="J1065" s="92" t="str">
        <f t="shared" si="117"/>
        <v>2108–2109</v>
      </c>
      <c r="L1065" s="103"/>
      <c r="N1065" s="101"/>
      <c r="Q1065" s="61"/>
    </row>
    <row r="1066" spans="1:17" ht="20.25" customHeight="1" x14ac:dyDescent="0.2">
      <c r="A1066" s="176">
        <v>76369</v>
      </c>
      <c r="B1066" s="177">
        <f t="shared" si="113"/>
        <v>0</v>
      </c>
      <c r="C1066" s="158"/>
      <c r="D1066" s="60">
        <f t="shared" si="114"/>
        <v>0</v>
      </c>
      <c r="E1066" s="178">
        <f t="shared" si="112"/>
        <v>0</v>
      </c>
      <c r="F1066" s="60">
        <f t="shared" si="115"/>
        <v>0</v>
      </c>
      <c r="G1066" s="60">
        <f>IF(AND(C1066&lt;&gt;"",SUM(G$27:G1065)&lt;E$19),$E$19/$E$23,0)</f>
        <v>0</v>
      </c>
      <c r="H1066" s="60">
        <f t="shared" si="116"/>
        <v>0</v>
      </c>
      <c r="I1066" s="60">
        <f t="shared" si="118"/>
        <v>0</v>
      </c>
      <c r="J1066" s="92" t="str">
        <f t="shared" si="117"/>
        <v>2108–2109</v>
      </c>
      <c r="L1066" s="103"/>
      <c r="N1066" s="101"/>
      <c r="Q1066" s="61"/>
    </row>
    <row r="1067" spans="1:17" ht="20.25" customHeight="1" x14ac:dyDescent="0.2">
      <c r="A1067" s="176">
        <v>76397</v>
      </c>
      <c r="B1067" s="177">
        <f t="shared" si="113"/>
        <v>0</v>
      </c>
      <c r="C1067" s="158"/>
      <c r="D1067" s="60">
        <f t="shared" si="114"/>
        <v>0</v>
      </c>
      <c r="E1067" s="178">
        <f t="shared" si="112"/>
        <v>0</v>
      </c>
      <c r="F1067" s="60">
        <f t="shared" si="115"/>
        <v>0</v>
      </c>
      <c r="G1067" s="60">
        <f>IF(AND(C1067&lt;&gt;"",SUM(G$27:G1066)&lt;E$19),$E$19/$E$23,0)</f>
        <v>0</v>
      </c>
      <c r="H1067" s="60">
        <f t="shared" si="116"/>
        <v>0</v>
      </c>
      <c r="I1067" s="60">
        <f t="shared" si="118"/>
        <v>0</v>
      </c>
      <c r="J1067" s="92" t="str">
        <f t="shared" si="117"/>
        <v>2108–2109</v>
      </c>
      <c r="L1067" s="103"/>
      <c r="N1067" s="101"/>
      <c r="Q1067" s="61"/>
    </row>
    <row r="1068" spans="1:17" ht="20.25" customHeight="1" x14ac:dyDescent="0.2">
      <c r="A1068" s="176">
        <v>76428</v>
      </c>
      <c r="B1068" s="177">
        <f t="shared" si="113"/>
        <v>0</v>
      </c>
      <c r="C1068" s="158"/>
      <c r="D1068" s="60">
        <f t="shared" si="114"/>
        <v>0</v>
      </c>
      <c r="E1068" s="178">
        <f t="shared" si="112"/>
        <v>0</v>
      </c>
      <c r="F1068" s="60">
        <f t="shared" si="115"/>
        <v>0</v>
      </c>
      <c r="G1068" s="60">
        <f>IF(AND(C1068&lt;&gt;"",SUM(G$27:G1067)&lt;E$19),$E$19/$E$23,0)</f>
        <v>0</v>
      </c>
      <c r="H1068" s="60">
        <f t="shared" si="116"/>
        <v>0</v>
      </c>
      <c r="I1068" s="60">
        <f t="shared" si="118"/>
        <v>0</v>
      </c>
      <c r="J1068" s="92" t="str">
        <f t="shared" si="117"/>
        <v>2108–2109</v>
      </c>
      <c r="L1068" s="103"/>
      <c r="N1068" s="101"/>
      <c r="Q1068" s="61"/>
    </row>
    <row r="1069" spans="1:17" ht="20.25" customHeight="1" x14ac:dyDescent="0.2">
      <c r="A1069" s="176">
        <v>76458</v>
      </c>
      <c r="B1069" s="177">
        <f t="shared" si="113"/>
        <v>0</v>
      </c>
      <c r="C1069" s="158"/>
      <c r="D1069" s="60">
        <f t="shared" si="114"/>
        <v>0</v>
      </c>
      <c r="E1069" s="178">
        <f t="shared" si="112"/>
        <v>0</v>
      </c>
      <c r="F1069" s="60">
        <f t="shared" si="115"/>
        <v>0</v>
      </c>
      <c r="G1069" s="60">
        <f>IF(AND(C1069&lt;&gt;"",SUM(G$27:G1068)&lt;E$19),$E$19/$E$23,0)</f>
        <v>0</v>
      </c>
      <c r="H1069" s="60">
        <f t="shared" si="116"/>
        <v>0</v>
      </c>
      <c r="I1069" s="60">
        <f t="shared" si="118"/>
        <v>0</v>
      </c>
      <c r="J1069" s="92" t="str">
        <f t="shared" si="117"/>
        <v>2108–2109</v>
      </c>
      <c r="L1069" s="103"/>
      <c r="N1069" s="101"/>
      <c r="Q1069" s="61"/>
    </row>
    <row r="1070" spans="1:17" ht="20.25" customHeight="1" x14ac:dyDescent="0.2">
      <c r="A1070" s="176">
        <v>76489</v>
      </c>
      <c r="B1070" s="177">
        <f t="shared" si="113"/>
        <v>0</v>
      </c>
      <c r="C1070" s="158"/>
      <c r="D1070" s="60">
        <f t="shared" si="114"/>
        <v>0</v>
      </c>
      <c r="E1070" s="178">
        <f t="shared" si="112"/>
        <v>0</v>
      </c>
      <c r="F1070" s="60">
        <f t="shared" si="115"/>
        <v>0</v>
      </c>
      <c r="G1070" s="60">
        <f>IF(AND(C1070&lt;&gt;"",SUM(G$27:G1069)&lt;E$19),$E$19/$E$23,0)</f>
        <v>0</v>
      </c>
      <c r="H1070" s="60">
        <f t="shared" si="116"/>
        <v>0</v>
      </c>
      <c r="I1070" s="60">
        <f t="shared" si="118"/>
        <v>0</v>
      </c>
      <c r="J1070" s="92" t="str">
        <f t="shared" si="117"/>
        <v>2108–2109</v>
      </c>
      <c r="L1070" s="103"/>
      <c r="N1070" s="101"/>
      <c r="Q1070" s="61"/>
    </row>
    <row r="1071" spans="1:17" ht="20.25" customHeight="1" x14ac:dyDescent="0.2">
      <c r="A1071" s="176">
        <v>76519</v>
      </c>
      <c r="B1071" s="177">
        <f t="shared" si="113"/>
        <v>0</v>
      </c>
      <c r="C1071" s="158"/>
      <c r="D1071" s="60">
        <f t="shared" si="114"/>
        <v>0</v>
      </c>
      <c r="E1071" s="178">
        <f t="shared" si="112"/>
        <v>0</v>
      </c>
      <c r="F1071" s="60">
        <f t="shared" si="115"/>
        <v>0</v>
      </c>
      <c r="G1071" s="60">
        <f>IF(AND(C1071&lt;&gt;"",SUM(G$27:G1070)&lt;E$19),$E$19/$E$23,0)</f>
        <v>0</v>
      </c>
      <c r="H1071" s="60">
        <f t="shared" si="116"/>
        <v>0</v>
      </c>
      <c r="I1071" s="60">
        <f t="shared" si="118"/>
        <v>0</v>
      </c>
      <c r="J1071" s="92" t="str">
        <f t="shared" si="117"/>
        <v>2109–2110</v>
      </c>
      <c r="L1071" s="103"/>
      <c r="N1071" s="101"/>
      <c r="Q1071" s="61"/>
    </row>
    <row r="1072" spans="1:17" ht="20.25" customHeight="1" x14ac:dyDescent="0.2">
      <c r="A1072" s="176">
        <v>76550</v>
      </c>
      <c r="B1072" s="177">
        <f t="shared" si="113"/>
        <v>0</v>
      </c>
      <c r="C1072" s="158"/>
      <c r="D1072" s="60">
        <f t="shared" si="114"/>
        <v>0</v>
      </c>
      <c r="E1072" s="178">
        <f t="shared" si="112"/>
        <v>0</v>
      </c>
      <c r="F1072" s="60">
        <f t="shared" si="115"/>
        <v>0</v>
      </c>
      <c r="G1072" s="60">
        <f>IF(AND(C1072&lt;&gt;"",SUM(G$27:G1071)&lt;E$19),$E$19/$E$23,0)</f>
        <v>0</v>
      </c>
      <c r="H1072" s="60">
        <f t="shared" si="116"/>
        <v>0</v>
      </c>
      <c r="I1072" s="60">
        <f t="shared" si="118"/>
        <v>0</v>
      </c>
      <c r="J1072" s="92" t="str">
        <f t="shared" si="117"/>
        <v>2109–2110</v>
      </c>
      <c r="L1072" s="103"/>
      <c r="N1072" s="101"/>
      <c r="Q1072" s="61"/>
    </row>
    <row r="1073" spans="1:17" ht="20.25" customHeight="1" x14ac:dyDescent="0.2">
      <c r="A1073" s="176">
        <v>76581</v>
      </c>
      <c r="B1073" s="177">
        <f t="shared" si="113"/>
        <v>0</v>
      </c>
      <c r="C1073" s="158"/>
      <c r="D1073" s="60">
        <f t="shared" si="114"/>
        <v>0</v>
      </c>
      <c r="E1073" s="178">
        <f t="shared" si="112"/>
        <v>0</v>
      </c>
      <c r="F1073" s="60">
        <f t="shared" si="115"/>
        <v>0</v>
      </c>
      <c r="G1073" s="60">
        <f>IF(AND(C1073&lt;&gt;"",SUM(G$27:G1072)&lt;E$19),$E$19/$E$23,0)</f>
        <v>0</v>
      </c>
      <c r="H1073" s="60">
        <f t="shared" si="116"/>
        <v>0</v>
      </c>
      <c r="I1073" s="60">
        <f t="shared" si="118"/>
        <v>0</v>
      </c>
      <c r="J1073" s="92" t="str">
        <f t="shared" si="117"/>
        <v>2109–2110</v>
      </c>
      <c r="L1073" s="103"/>
      <c r="N1073" s="101"/>
      <c r="Q1073" s="61"/>
    </row>
    <row r="1074" spans="1:17" ht="20.25" customHeight="1" x14ac:dyDescent="0.2">
      <c r="A1074" s="176">
        <v>76611</v>
      </c>
      <c r="B1074" s="177">
        <f t="shared" si="113"/>
        <v>0</v>
      </c>
      <c r="C1074" s="158"/>
      <c r="D1074" s="60">
        <f t="shared" si="114"/>
        <v>0</v>
      </c>
      <c r="E1074" s="178">
        <f t="shared" si="112"/>
        <v>0</v>
      </c>
      <c r="F1074" s="60">
        <f t="shared" si="115"/>
        <v>0</v>
      </c>
      <c r="G1074" s="60">
        <f>IF(AND(C1074&lt;&gt;"",SUM(G$27:G1073)&lt;E$19),$E$19/$E$23,0)</f>
        <v>0</v>
      </c>
      <c r="H1074" s="60">
        <f t="shared" si="116"/>
        <v>0</v>
      </c>
      <c r="I1074" s="60">
        <f t="shared" si="118"/>
        <v>0</v>
      </c>
      <c r="J1074" s="92" t="str">
        <f t="shared" si="117"/>
        <v>2109–2110</v>
      </c>
      <c r="L1074" s="103"/>
      <c r="N1074" s="101"/>
      <c r="Q1074" s="61"/>
    </row>
    <row r="1075" spans="1:17" ht="20.25" customHeight="1" x14ac:dyDescent="0.2">
      <c r="A1075" s="176">
        <v>76642</v>
      </c>
      <c r="B1075" s="177">
        <f t="shared" si="113"/>
        <v>0</v>
      </c>
      <c r="C1075" s="158"/>
      <c r="D1075" s="60">
        <f t="shared" si="114"/>
        <v>0</v>
      </c>
      <c r="E1075" s="178">
        <f t="shared" si="112"/>
        <v>0</v>
      </c>
      <c r="F1075" s="60">
        <f t="shared" si="115"/>
        <v>0</v>
      </c>
      <c r="G1075" s="60">
        <f>IF(AND(C1075&lt;&gt;"",SUM(G$27:G1074)&lt;E$19),$E$19/$E$23,0)</f>
        <v>0</v>
      </c>
      <c r="H1075" s="60">
        <f t="shared" si="116"/>
        <v>0</v>
      </c>
      <c r="I1075" s="60">
        <f t="shared" si="118"/>
        <v>0</v>
      </c>
      <c r="J1075" s="92" t="str">
        <f t="shared" si="117"/>
        <v>2109–2110</v>
      </c>
      <c r="L1075" s="103"/>
      <c r="N1075" s="101"/>
      <c r="Q1075" s="61"/>
    </row>
    <row r="1076" spans="1:17" ht="20.25" customHeight="1" x14ac:dyDescent="0.2">
      <c r="A1076" s="176">
        <v>76672</v>
      </c>
      <c r="B1076" s="177">
        <f t="shared" si="113"/>
        <v>0</v>
      </c>
      <c r="C1076" s="158"/>
      <c r="D1076" s="60">
        <f t="shared" si="114"/>
        <v>0</v>
      </c>
      <c r="E1076" s="178">
        <f t="shared" si="112"/>
        <v>0</v>
      </c>
      <c r="F1076" s="60">
        <f t="shared" si="115"/>
        <v>0</v>
      </c>
      <c r="G1076" s="60">
        <f>IF(AND(C1076&lt;&gt;"",SUM(G$27:G1075)&lt;E$19),$E$19/$E$23,0)</f>
        <v>0</v>
      </c>
      <c r="H1076" s="60">
        <f t="shared" si="116"/>
        <v>0</v>
      </c>
      <c r="I1076" s="60">
        <f t="shared" si="118"/>
        <v>0</v>
      </c>
      <c r="J1076" s="92" t="str">
        <f t="shared" si="117"/>
        <v>2109–2110</v>
      </c>
      <c r="L1076" s="103"/>
      <c r="N1076" s="101"/>
      <c r="Q1076" s="61"/>
    </row>
    <row r="1077" spans="1:17" ht="20.25" customHeight="1" x14ac:dyDescent="0.2">
      <c r="A1077" s="176">
        <v>76703</v>
      </c>
      <c r="B1077" s="177">
        <f t="shared" si="113"/>
        <v>0</v>
      </c>
      <c r="C1077" s="158"/>
      <c r="D1077" s="60">
        <f t="shared" si="114"/>
        <v>0</v>
      </c>
      <c r="E1077" s="178">
        <f t="shared" si="112"/>
        <v>0</v>
      </c>
      <c r="F1077" s="60">
        <f t="shared" si="115"/>
        <v>0</v>
      </c>
      <c r="G1077" s="60">
        <f>IF(AND(C1077&lt;&gt;"",SUM(G$27:G1076)&lt;E$19),$E$19/$E$23,0)</f>
        <v>0</v>
      </c>
      <c r="H1077" s="60">
        <f t="shared" si="116"/>
        <v>0</v>
      </c>
      <c r="I1077" s="60">
        <f t="shared" si="118"/>
        <v>0</v>
      </c>
      <c r="J1077" s="92" t="str">
        <f t="shared" si="117"/>
        <v>2109–2110</v>
      </c>
      <c r="L1077" s="103"/>
      <c r="N1077" s="101"/>
      <c r="Q1077" s="61"/>
    </row>
    <row r="1078" spans="1:17" ht="20.25" customHeight="1" x14ac:dyDescent="0.2">
      <c r="A1078" s="176">
        <v>76734</v>
      </c>
      <c r="B1078" s="177">
        <f t="shared" si="113"/>
        <v>0</v>
      </c>
      <c r="C1078" s="158"/>
      <c r="D1078" s="60">
        <f t="shared" si="114"/>
        <v>0</v>
      </c>
      <c r="E1078" s="178">
        <f t="shared" si="112"/>
        <v>0</v>
      </c>
      <c r="F1078" s="60">
        <f t="shared" si="115"/>
        <v>0</v>
      </c>
      <c r="G1078" s="60">
        <f>IF(AND(C1078&lt;&gt;"",SUM(G$27:G1077)&lt;E$19),$E$19/$E$23,0)</f>
        <v>0</v>
      </c>
      <c r="H1078" s="60">
        <f t="shared" si="116"/>
        <v>0</v>
      </c>
      <c r="I1078" s="60">
        <f t="shared" si="118"/>
        <v>0</v>
      </c>
      <c r="J1078" s="92" t="str">
        <f t="shared" si="117"/>
        <v>2109–2110</v>
      </c>
      <c r="L1078" s="103"/>
      <c r="N1078" s="101"/>
      <c r="Q1078" s="61"/>
    </row>
    <row r="1079" spans="1:17" ht="20.25" customHeight="1" x14ac:dyDescent="0.2">
      <c r="A1079" s="176">
        <v>76762</v>
      </c>
      <c r="B1079" s="177">
        <f t="shared" si="113"/>
        <v>0</v>
      </c>
      <c r="C1079" s="158"/>
      <c r="D1079" s="60">
        <f t="shared" si="114"/>
        <v>0</v>
      </c>
      <c r="E1079" s="178">
        <f t="shared" si="112"/>
        <v>0</v>
      </c>
      <c r="F1079" s="60">
        <f t="shared" si="115"/>
        <v>0</v>
      </c>
      <c r="G1079" s="60">
        <f>IF(AND(C1079&lt;&gt;"",SUM(G$27:G1078)&lt;E$19),$E$19/$E$23,0)</f>
        <v>0</v>
      </c>
      <c r="H1079" s="60">
        <f t="shared" si="116"/>
        <v>0</v>
      </c>
      <c r="I1079" s="60">
        <f t="shared" si="118"/>
        <v>0</v>
      </c>
      <c r="J1079" s="92" t="str">
        <f t="shared" si="117"/>
        <v>2109–2110</v>
      </c>
      <c r="L1079" s="103"/>
      <c r="N1079" s="101"/>
      <c r="Q1079" s="61"/>
    </row>
    <row r="1080" spans="1:17" ht="20.25" customHeight="1" x14ac:dyDescent="0.2">
      <c r="A1080" s="176">
        <v>76793</v>
      </c>
      <c r="B1080" s="177">
        <f t="shared" si="113"/>
        <v>0</v>
      </c>
      <c r="C1080" s="158"/>
      <c r="D1080" s="60">
        <f t="shared" si="114"/>
        <v>0</v>
      </c>
      <c r="E1080" s="178">
        <f t="shared" si="112"/>
        <v>0</v>
      </c>
      <c r="F1080" s="60">
        <f t="shared" si="115"/>
        <v>0</v>
      </c>
      <c r="G1080" s="60">
        <f>IF(AND(C1080&lt;&gt;"",SUM(G$27:G1079)&lt;E$19),$E$19/$E$23,0)</f>
        <v>0</v>
      </c>
      <c r="H1080" s="60">
        <f t="shared" si="116"/>
        <v>0</v>
      </c>
      <c r="I1080" s="60">
        <f t="shared" si="118"/>
        <v>0</v>
      </c>
      <c r="J1080" s="92" t="str">
        <f t="shared" si="117"/>
        <v>2109–2110</v>
      </c>
      <c r="L1080" s="103"/>
      <c r="N1080" s="101"/>
      <c r="Q1080" s="61"/>
    </row>
    <row r="1081" spans="1:17" ht="20.25" customHeight="1" x14ac:dyDescent="0.2">
      <c r="A1081" s="176">
        <v>76823</v>
      </c>
      <c r="B1081" s="177">
        <f t="shared" si="113"/>
        <v>0</v>
      </c>
      <c r="C1081" s="158"/>
      <c r="D1081" s="60">
        <f t="shared" si="114"/>
        <v>0</v>
      </c>
      <c r="E1081" s="178">
        <f t="shared" si="112"/>
        <v>0</v>
      </c>
      <c r="F1081" s="60">
        <f t="shared" si="115"/>
        <v>0</v>
      </c>
      <c r="G1081" s="60">
        <f>IF(AND(C1081&lt;&gt;"",SUM(G$27:G1080)&lt;E$19),$E$19/$E$23,0)</f>
        <v>0</v>
      </c>
      <c r="H1081" s="60">
        <f t="shared" si="116"/>
        <v>0</v>
      </c>
      <c r="I1081" s="60">
        <f t="shared" si="118"/>
        <v>0</v>
      </c>
      <c r="J1081" s="92" t="str">
        <f t="shared" si="117"/>
        <v>2109–2110</v>
      </c>
      <c r="L1081" s="103"/>
      <c r="N1081" s="101"/>
      <c r="Q1081" s="61"/>
    </row>
    <row r="1082" spans="1:17" ht="20.25" customHeight="1" x14ac:dyDescent="0.2">
      <c r="A1082" s="176">
        <v>76854</v>
      </c>
      <c r="B1082" s="177">
        <f t="shared" si="113"/>
        <v>0</v>
      </c>
      <c r="C1082" s="158"/>
      <c r="D1082" s="60">
        <f t="shared" si="114"/>
        <v>0</v>
      </c>
      <c r="E1082" s="178">
        <f t="shared" si="112"/>
        <v>0</v>
      </c>
      <c r="F1082" s="60">
        <f t="shared" si="115"/>
        <v>0</v>
      </c>
      <c r="G1082" s="60">
        <f>IF(AND(C1082&lt;&gt;"",SUM(G$27:G1081)&lt;E$19),$E$19/$E$23,0)</f>
        <v>0</v>
      </c>
      <c r="H1082" s="60">
        <f t="shared" si="116"/>
        <v>0</v>
      </c>
      <c r="I1082" s="60">
        <f t="shared" si="118"/>
        <v>0</v>
      </c>
      <c r="J1082" s="92" t="str">
        <f t="shared" si="117"/>
        <v>2109–2110</v>
      </c>
      <c r="L1082" s="103"/>
      <c r="N1082" s="101"/>
      <c r="Q1082" s="61"/>
    </row>
    <row r="1083" spans="1:17" ht="20.25" customHeight="1" x14ac:dyDescent="0.2">
      <c r="A1083" s="176">
        <v>76884</v>
      </c>
      <c r="B1083" s="177">
        <f t="shared" si="113"/>
        <v>0</v>
      </c>
      <c r="C1083" s="158"/>
      <c r="D1083" s="60">
        <f t="shared" si="114"/>
        <v>0</v>
      </c>
      <c r="E1083" s="178">
        <f t="shared" si="112"/>
        <v>0</v>
      </c>
      <c r="F1083" s="60">
        <f t="shared" si="115"/>
        <v>0</v>
      </c>
      <c r="G1083" s="60">
        <f>IF(AND(C1083&lt;&gt;"",SUM(G$27:G1082)&lt;E$19),$E$19/$E$23,0)</f>
        <v>0</v>
      </c>
      <c r="H1083" s="60">
        <f t="shared" si="116"/>
        <v>0</v>
      </c>
      <c r="I1083" s="60">
        <f t="shared" si="118"/>
        <v>0</v>
      </c>
      <c r="J1083" s="92" t="str">
        <f t="shared" si="117"/>
        <v>2110–2111</v>
      </c>
      <c r="L1083" s="103"/>
      <c r="N1083" s="101"/>
      <c r="Q1083" s="61"/>
    </row>
    <row r="1084" spans="1:17" ht="20.25" customHeight="1" x14ac:dyDescent="0.2">
      <c r="A1084" s="176">
        <v>76915</v>
      </c>
      <c r="B1084" s="177">
        <f t="shared" si="113"/>
        <v>0</v>
      </c>
      <c r="C1084" s="158"/>
      <c r="D1084" s="60">
        <f t="shared" si="114"/>
        <v>0</v>
      </c>
      <c r="E1084" s="178">
        <f t="shared" si="112"/>
        <v>0</v>
      </c>
      <c r="F1084" s="60">
        <f t="shared" si="115"/>
        <v>0</v>
      </c>
      <c r="G1084" s="60">
        <f>IF(AND(C1084&lt;&gt;"",SUM(G$27:G1083)&lt;E$19),$E$19/$E$23,0)</f>
        <v>0</v>
      </c>
      <c r="H1084" s="60">
        <f t="shared" si="116"/>
        <v>0</v>
      </c>
      <c r="I1084" s="60">
        <f t="shared" si="118"/>
        <v>0</v>
      </c>
      <c r="J1084" s="92" t="str">
        <f t="shared" si="117"/>
        <v>2110–2111</v>
      </c>
      <c r="L1084" s="103"/>
      <c r="N1084" s="101"/>
      <c r="Q1084" s="61"/>
    </row>
    <row r="1085" spans="1:17" ht="20.25" customHeight="1" x14ac:dyDescent="0.2">
      <c r="A1085" s="176">
        <v>76946</v>
      </c>
      <c r="B1085" s="177">
        <f t="shared" si="113"/>
        <v>0</v>
      </c>
      <c r="C1085" s="158"/>
      <c r="D1085" s="60">
        <f t="shared" si="114"/>
        <v>0</v>
      </c>
      <c r="E1085" s="178">
        <f t="shared" si="112"/>
        <v>0</v>
      </c>
      <c r="F1085" s="60">
        <f t="shared" si="115"/>
        <v>0</v>
      </c>
      <c r="G1085" s="60">
        <f>IF(AND(C1085&lt;&gt;"",SUM(G$27:G1084)&lt;E$19),$E$19/$E$23,0)</f>
        <v>0</v>
      </c>
      <c r="H1085" s="60">
        <f t="shared" si="116"/>
        <v>0</v>
      </c>
      <c r="I1085" s="60">
        <f t="shared" si="118"/>
        <v>0</v>
      </c>
      <c r="J1085" s="92" t="str">
        <f t="shared" si="117"/>
        <v>2110–2111</v>
      </c>
      <c r="L1085" s="103"/>
      <c r="N1085" s="101"/>
      <c r="Q1085" s="61"/>
    </row>
    <row r="1086" spans="1:17" ht="20.25" customHeight="1" x14ac:dyDescent="0.2">
      <c r="A1086" s="176">
        <v>76976</v>
      </c>
      <c r="B1086" s="177">
        <f t="shared" si="113"/>
        <v>0</v>
      </c>
      <c r="C1086" s="158"/>
      <c r="D1086" s="60">
        <f t="shared" si="114"/>
        <v>0</v>
      </c>
      <c r="E1086" s="178">
        <f t="shared" si="112"/>
        <v>0</v>
      </c>
      <c r="F1086" s="60">
        <f t="shared" si="115"/>
        <v>0</v>
      </c>
      <c r="G1086" s="60">
        <f>IF(AND(C1086&lt;&gt;"",SUM(G$27:G1085)&lt;E$19),$E$19/$E$23,0)</f>
        <v>0</v>
      </c>
      <c r="H1086" s="60">
        <f t="shared" si="116"/>
        <v>0</v>
      </c>
      <c r="I1086" s="60">
        <f t="shared" si="118"/>
        <v>0</v>
      </c>
      <c r="J1086" s="92" t="str">
        <f t="shared" si="117"/>
        <v>2110–2111</v>
      </c>
      <c r="L1086" s="103"/>
      <c r="N1086" s="101"/>
      <c r="Q1086" s="61"/>
    </row>
    <row r="1087" spans="1:17" ht="20.25" customHeight="1" x14ac:dyDescent="0.2">
      <c r="A1087" s="176">
        <v>77007</v>
      </c>
      <c r="B1087" s="177">
        <f t="shared" si="113"/>
        <v>0</v>
      </c>
      <c r="C1087" s="158"/>
      <c r="D1087" s="60">
        <f t="shared" si="114"/>
        <v>0</v>
      </c>
      <c r="E1087" s="178">
        <f t="shared" si="112"/>
        <v>0</v>
      </c>
      <c r="F1087" s="60">
        <f t="shared" si="115"/>
        <v>0</v>
      </c>
      <c r="G1087" s="60">
        <f>IF(AND(C1087&lt;&gt;"",SUM(G$27:G1086)&lt;E$19),$E$19/$E$23,0)</f>
        <v>0</v>
      </c>
      <c r="H1087" s="60">
        <f t="shared" si="116"/>
        <v>0</v>
      </c>
      <c r="I1087" s="60">
        <f t="shared" si="118"/>
        <v>0</v>
      </c>
      <c r="J1087" s="92" t="str">
        <f t="shared" si="117"/>
        <v>2110–2111</v>
      </c>
      <c r="L1087" s="103"/>
      <c r="N1087" s="101"/>
      <c r="Q1087" s="61"/>
    </row>
    <row r="1088" spans="1:17" ht="20.25" customHeight="1" x14ac:dyDescent="0.2">
      <c r="A1088" s="176">
        <v>77037</v>
      </c>
      <c r="B1088" s="177">
        <f t="shared" si="113"/>
        <v>0</v>
      </c>
      <c r="C1088" s="158"/>
      <c r="D1088" s="60">
        <f t="shared" si="114"/>
        <v>0</v>
      </c>
      <c r="E1088" s="178">
        <f t="shared" si="112"/>
        <v>0</v>
      </c>
      <c r="F1088" s="60">
        <f t="shared" si="115"/>
        <v>0</v>
      </c>
      <c r="G1088" s="60">
        <f>IF(AND(C1088&lt;&gt;"",SUM(G$27:G1087)&lt;E$19),$E$19/$E$23,0)</f>
        <v>0</v>
      </c>
      <c r="H1088" s="60">
        <f t="shared" si="116"/>
        <v>0</v>
      </c>
      <c r="I1088" s="60">
        <f t="shared" si="118"/>
        <v>0</v>
      </c>
      <c r="J1088" s="92" t="str">
        <f t="shared" si="117"/>
        <v>2110–2111</v>
      </c>
      <c r="L1088" s="103"/>
      <c r="N1088" s="101"/>
      <c r="Q1088" s="61"/>
    </row>
    <row r="1089" spans="1:17" ht="20.25" customHeight="1" x14ac:dyDescent="0.2">
      <c r="A1089" s="176">
        <v>77068</v>
      </c>
      <c r="B1089" s="177">
        <f t="shared" si="113"/>
        <v>0</v>
      </c>
      <c r="C1089" s="158"/>
      <c r="D1089" s="60">
        <f t="shared" si="114"/>
        <v>0</v>
      </c>
      <c r="E1089" s="178">
        <f t="shared" si="112"/>
        <v>0</v>
      </c>
      <c r="F1089" s="60">
        <f t="shared" si="115"/>
        <v>0</v>
      </c>
      <c r="G1089" s="60">
        <f>IF(AND(C1089&lt;&gt;"",SUM(G$27:G1088)&lt;E$19),$E$19/$E$23,0)</f>
        <v>0</v>
      </c>
      <c r="H1089" s="60">
        <f t="shared" si="116"/>
        <v>0</v>
      </c>
      <c r="I1089" s="60">
        <f t="shared" si="118"/>
        <v>0</v>
      </c>
      <c r="J1089" s="92" t="str">
        <f t="shared" si="117"/>
        <v>2110–2111</v>
      </c>
      <c r="L1089" s="103"/>
      <c r="N1089" s="101"/>
      <c r="Q1089" s="61"/>
    </row>
    <row r="1090" spans="1:17" ht="20.25" customHeight="1" x14ac:dyDescent="0.2">
      <c r="A1090" s="176">
        <v>77099</v>
      </c>
      <c r="B1090" s="177">
        <f t="shared" si="113"/>
        <v>0</v>
      </c>
      <c r="C1090" s="158"/>
      <c r="D1090" s="60">
        <f t="shared" si="114"/>
        <v>0</v>
      </c>
      <c r="E1090" s="178">
        <f t="shared" si="112"/>
        <v>0</v>
      </c>
      <c r="F1090" s="60">
        <f t="shared" si="115"/>
        <v>0</v>
      </c>
      <c r="G1090" s="60">
        <f>IF(AND(C1090&lt;&gt;"",SUM(G$27:G1089)&lt;E$19),$E$19/$E$23,0)</f>
        <v>0</v>
      </c>
      <c r="H1090" s="60">
        <f t="shared" si="116"/>
        <v>0</v>
      </c>
      <c r="I1090" s="60">
        <f t="shared" si="118"/>
        <v>0</v>
      </c>
      <c r="J1090" s="92" t="str">
        <f t="shared" si="117"/>
        <v>2110–2111</v>
      </c>
      <c r="L1090" s="103"/>
      <c r="N1090" s="101"/>
      <c r="Q1090" s="61"/>
    </row>
    <row r="1091" spans="1:17" ht="20.25" customHeight="1" x14ac:dyDescent="0.2">
      <c r="A1091" s="176">
        <v>77127</v>
      </c>
      <c r="B1091" s="177">
        <f t="shared" si="113"/>
        <v>0</v>
      </c>
      <c r="C1091" s="158"/>
      <c r="D1091" s="60">
        <f t="shared" si="114"/>
        <v>0</v>
      </c>
      <c r="E1091" s="178">
        <f t="shared" si="112"/>
        <v>0</v>
      </c>
      <c r="F1091" s="60">
        <f t="shared" si="115"/>
        <v>0</v>
      </c>
      <c r="G1091" s="60">
        <f>IF(AND(C1091&lt;&gt;"",SUM(G$27:G1090)&lt;E$19),$E$19/$E$23,0)</f>
        <v>0</v>
      </c>
      <c r="H1091" s="60">
        <f t="shared" si="116"/>
        <v>0</v>
      </c>
      <c r="I1091" s="60">
        <f t="shared" si="118"/>
        <v>0</v>
      </c>
      <c r="J1091" s="92" t="str">
        <f t="shared" si="117"/>
        <v>2110–2111</v>
      </c>
      <c r="L1091" s="103"/>
      <c r="N1091" s="101"/>
      <c r="Q1091" s="61"/>
    </row>
    <row r="1092" spans="1:17" ht="20.25" customHeight="1" x14ac:dyDescent="0.2">
      <c r="A1092" s="176">
        <v>77158</v>
      </c>
      <c r="B1092" s="177">
        <f t="shared" si="113"/>
        <v>0</v>
      </c>
      <c r="C1092" s="158"/>
      <c r="D1092" s="60">
        <f t="shared" si="114"/>
        <v>0</v>
      </c>
      <c r="E1092" s="178">
        <f t="shared" si="112"/>
        <v>0</v>
      </c>
      <c r="F1092" s="60">
        <f t="shared" si="115"/>
        <v>0</v>
      </c>
      <c r="G1092" s="60">
        <f>IF(AND(C1092&lt;&gt;"",SUM(G$27:G1091)&lt;E$19),$E$19/$E$23,0)</f>
        <v>0</v>
      </c>
      <c r="H1092" s="60">
        <f t="shared" si="116"/>
        <v>0</v>
      </c>
      <c r="I1092" s="60">
        <f t="shared" si="118"/>
        <v>0</v>
      </c>
      <c r="J1092" s="92" t="str">
        <f t="shared" si="117"/>
        <v>2110–2111</v>
      </c>
      <c r="L1092" s="103"/>
      <c r="N1092" s="101"/>
      <c r="Q1092" s="61"/>
    </row>
    <row r="1093" spans="1:17" ht="20.25" customHeight="1" x14ac:dyDescent="0.2">
      <c r="A1093" s="176">
        <v>77188</v>
      </c>
      <c r="B1093" s="177">
        <f t="shared" si="113"/>
        <v>0</v>
      </c>
      <c r="C1093" s="158"/>
      <c r="D1093" s="60">
        <f t="shared" si="114"/>
        <v>0</v>
      </c>
      <c r="E1093" s="178">
        <f t="shared" si="112"/>
        <v>0</v>
      </c>
      <c r="F1093" s="60">
        <f t="shared" si="115"/>
        <v>0</v>
      </c>
      <c r="G1093" s="60">
        <f>IF(AND(C1093&lt;&gt;"",SUM(G$27:G1092)&lt;E$19),$E$19/$E$23,0)</f>
        <v>0</v>
      </c>
      <c r="H1093" s="60">
        <f t="shared" si="116"/>
        <v>0</v>
      </c>
      <c r="I1093" s="60">
        <f t="shared" si="118"/>
        <v>0</v>
      </c>
      <c r="J1093" s="92" t="str">
        <f t="shared" si="117"/>
        <v>2110–2111</v>
      </c>
      <c r="L1093" s="103"/>
      <c r="N1093" s="101"/>
      <c r="Q1093" s="61"/>
    </row>
    <row r="1094" spans="1:17" ht="20.25" customHeight="1" x14ac:dyDescent="0.2">
      <c r="A1094" s="176">
        <v>77219</v>
      </c>
      <c r="B1094" s="177">
        <f t="shared" si="113"/>
        <v>0</v>
      </c>
      <c r="C1094" s="158"/>
      <c r="D1094" s="60">
        <f t="shared" si="114"/>
        <v>0</v>
      </c>
      <c r="E1094" s="178">
        <f t="shared" si="112"/>
        <v>0</v>
      </c>
      <c r="F1094" s="60">
        <f t="shared" si="115"/>
        <v>0</v>
      </c>
      <c r="G1094" s="60">
        <f>IF(AND(C1094&lt;&gt;"",SUM(G$27:G1093)&lt;E$19),$E$19/$E$23,0)</f>
        <v>0</v>
      </c>
      <c r="H1094" s="60">
        <f t="shared" si="116"/>
        <v>0</v>
      </c>
      <c r="I1094" s="60">
        <f t="shared" si="118"/>
        <v>0</v>
      </c>
      <c r="J1094" s="92" t="str">
        <f t="shared" si="117"/>
        <v>2110–2111</v>
      </c>
      <c r="L1094" s="103"/>
      <c r="N1094" s="101"/>
      <c r="Q1094" s="61"/>
    </row>
    <row r="1095" spans="1:17" ht="20.25" customHeight="1" x14ac:dyDescent="0.2">
      <c r="A1095" s="176">
        <v>77249</v>
      </c>
      <c r="B1095" s="177">
        <f t="shared" si="113"/>
        <v>0</v>
      </c>
      <c r="C1095" s="158"/>
      <c r="D1095" s="60">
        <f t="shared" si="114"/>
        <v>0</v>
      </c>
      <c r="E1095" s="178">
        <f t="shared" si="112"/>
        <v>0</v>
      </c>
      <c r="F1095" s="60">
        <f t="shared" si="115"/>
        <v>0</v>
      </c>
      <c r="G1095" s="60">
        <f>IF(AND(C1095&lt;&gt;"",SUM(G$27:G1094)&lt;E$19),$E$19/$E$23,0)</f>
        <v>0</v>
      </c>
      <c r="H1095" s="60">
        <f t="shared" si="116"/>
        <v>0</v>
      </c>
      <c r="I1095" s="60">
        <f t="shared" si="118"/>
        <v>0</v>
      </c>
      <c r="J1095" s="92" t="str">
        <f t="shared" si="117"/>
        <v>2111–2112</v>
      </c>
      <c r="L1095" s="103"/>
      <c r="N1095" s="101"/>
      <c r="Q1095" s="61"/>
    </row>
    <row r="1096" spans="1:17" ht="20.25" customHeight="1" x14ac:dyDescent="0.2">
      <c r="A1096" s="176">
        <v>77280</v>
      </c>
      <c r="B1096" s="177">
        <f t="shared" si="113"/>
        <v>0</v>
      </c>
      <c r="C1096" s="158"/>
      <c r="D1096" s="60">
        <f t="shared" si="114"/>
        <v>0</v>
      </c>
      <c r="E1096" s="178">
        <f t="shared" si="112"/>
        <v>0</v>
      </c>
      <c r="F1096" s="60">
        <f t="shared" si="115"/>
        <v>0</v>
      </c>
      <c r="G1096" s="60">
        <f>IF(AND(C1096&lt;&gt;"",SUM(G$27:G1095)&lt;E$19),$E$19/$E$23,0)</f>
        <v>0</v>
      </c>
      <c r="H1096" s="60">
        <f t="shared" si="116"/>
        <v>0</v>
      </c>
      <c r="I1096" s="60">
        <f t="shared" si="118"/>
        <v>0</v>
      </c>
      <c r="J1096" s="92" t="str">
        <f t="shared" si="117"/>
        <v>2111–2112</v>
      </c>
      <c r="L1096" s="103"/>
      <c r="N1096" s="101"/>
      <c r="Q1096" s="61"/>
    </row>
    <row r="1097" spans="1:17" ht="20.25" customHeight="1" x14ac:dyDescent="0.2">
      <c r="A1097" s="176">
        <v>77311</v>
      </c>
      <c r="B1097" s="177">
        <f t="shared" si="113"/>
        <v>0</v>
      </c>
      <c r="C1097" s="158"/>
      <c r="D1097" s="60">
        <f t="shared" si="114"/>
        <v>0</v>
      </c>
      <c r="E1097" s="178">
        <f t="shared" si="112"/>
        <v>0</v>
      </c>
      <c r="F1097" s="60">
        <f t="shared" si="115"/>
        <v>0</v>
      </c>
      <c r="G1097" s="60">
        <f>IF(AND(C1097&lt;&gt;"",SUM(G$27:G1096)&lt;E$19),$E$19/$E$23,0)</f>
        <v>0</v>
      </c>
      <c r="H1097" s="60">
        <f t="shared" si="116"/>
        <v>0</v>
      </c>
      <c r="I1097" s="60">
        <f t="shared" si="118"/>
        <v>0</v>
      </c>
      <c r="J1097" s="92" t="str">
        <f t="shared" si="117"/>
        <v>2111–2112</v>
      </c>
      <c r="L1097" s="103"/>
      <c r="N1097" s="101"/>
      <c r="Q1097" s="61"/>
    </row>
    <row r="1098" spans="1:17" ht="20.25" customHeight="1" x14ac:dyDescent="0.2">
      <c r="A1098" s="176">
        <v>77341</v>
      </c>
      <c r="B1098" s="177">
        <f t="shared" si="113"/>
        <v>0</v>
      </c>
      <c r="C1098" s="158"/>
      <c r="D1098" s="60">
        <f t="shared" si="114"/>
        <v>0</v>
      </c>
      <c r="E1098" s="178">
        <f t="shared" si="112"/>
        <v>0</v>
      </c>
      <c r="F1098" s="60">
        <f t="shared" si="115"/>
        <v>0</v>
      </c>
      <c r="G1098" s="60">
        <f>IF(AND(C1098&lt;&gt;"",SUM(G$27:G1097)&lt;E$19),$E$19/$E$23,0)</f>
        <v>0</v>
      </c>
      <c r="H1098" s="60">
        <f t="shared" si="116"/>
        <v>0</v>
      </c>
      <c r="I1098" s="60">
        <f t="shared" si="118"/>
        <v>0</v>
      </c>
      <c r="J1098" s="92" t="str">
        <f t="shared" si="117"/>
        <v>2111–2112</v>
      </c>
      <c r="L1098" s="103"/>
      <c r="N1098" s="101"/>
      <c r="Q1098" s="61"/>
    </row>
    <row r="1099" spans="1:17" ht="20.25" customHeight="1" x14ac:dyDescent="0.2">
      <c r="A1099" s="176">
        <v>77372</v>
      </c>
      <c r="B1099" s="177">
        <f t="shared" si="113"/>
        <v>0</v>
      </c>
      <c r="C1099" s="158"/>
      <c r="D1099" s="60">
        <f t="shared" si="114"/>
        <v>0</v>
      </c>
      <c r="E1099" s="178">
        <f t="shared" si="112"/>
        <v>0</v>
      </c>
      <c r="F1099" s="60">
        <f t="shared" si="115"/>
        <v>0</v>
      </c>
      <c r="G1099" s="60">
        <f>IF(AND(C1099&lt;&gt;"",SUM(G$27:G1098)&lt;E$19),$E$19/$E$23,0)</f>
        <v>0</v>
      </c>
      <c r="H1099" s="60">
        <f t="shared" si="116"/>
        <v>0</v>
      </c>
      <c r="I1099" s="60">
        <f t="shared" si="118"/>
        <v>0</v>
      </c>
      <c r="J1099" s="92" t="str">
        <f t="shared" si="117"/>
        <v>2111–2112</v>
      </c>
      <c r="L1099" s="103"/>
      <c r="N1099" s="101"/>
      <c r="Q1099" s="61"/>
    </row>
    <row r="1100" spans="1:17" ht="20.25" customHeight="1" x14ac:dyDescent="0.2">
      <c r="A1100" s="176">
        <v>77402</v>
      </c>
      <c r="B1100" s="177">
        <f t="shared" si="113"/>
        <v>0</v>
      </c>
      <c r="C1100" s="158"/>
      <c r="D1100" s="60">
        <f t="shared" si="114"/>
        <v>0</v>
      </c>
      <c r="E1100" s="178">
        <f t="shared" si="112"/>
        <v>0</v>
      </c>
      <c r="F1100" s="60">
        <f t="shared" si="115"/>
        <v>0</v>
      </c>
      <c r="G1100" s="60">
        <f>IF(AND(C1100&lt;&gt;"",SUM(G$27:G1099)&lt;E$19),$E$19/$E$23,0)</f>
        <v>0</v>
      </c>
      <c r="H1100" s="60">
        <f t="shared" si="116"/>
        <v>0</v>
      </c>
      <c r="I1100" s="60">
        <f t="shared" si="118"/>
        <v>0</v>
      </c>
      <c r="J1100" s="92" t="str">
        <f t="shared" si="117"/>
        <v>2111–2112</v>
      </c>
      <c r="L1100" s="103"/>
      <c r="N1100" s="101"/>
      <c r="Q1100" s="61"/>
    </row>
    <row r="1101" spans="1:17" ht="20.25" customHeight="1" x14ac:dyDescent="0.2">
      <c r="A1101" s="176">
        <v>77433</v>
      </c>
      <c r="B1101" s="177">
        <f t="shared" si="113"/>
        <v>0</v>
      </c>
      <c r="C1101" s="158"/>
      <c r="D1101" s="60">
        <f t="shared" si="114"/>
        <v>0</v>
      </c>
      <c r="E1101" s="178">
        <f t="shared" si="112"/>
        <v>0</v>
      </c>
      <c r="F1101" s="60">
        <f t="shared" si="115"/>
        <v>0</v>
      </c>
      <c r="G1101" s="60">
        <f>IF(AND(C1101&lt;&gt;"",SUM(G$27:G1100)&lt;E$19),$E$19/$E$23,0)</f>
        <v>0</v>
      </c>
      <c r="H1101" s="60">
        <f t="shared" si="116"/>
        <v>0</v>
      </c>
      <c r="I1101" s="60">
        <f t="shared" si="118"/>
        <v>0</v>
      </c>
      <c r="J1101" s="92" t="str">
        <f t="shared" si="117"/>
        <v>2111–2112</v>
      </c>
      <c r="L1101" s="103"/>
      <c r="N1101" s="101"/>
      <c r="Q1101" s="61"/>
    </row>
    <row r="1102" spans="1:17" ht="20.25" customHeight="1" x14ac:dyDescent="0.2">
      <c r="A1102" s="176">
        <v>77464</v>
      </c>
      <c r="B1102" s="177">
        <f t="shared" si="113"/>
        <v>0</v>
      </c>
      <c r="C1102" s="158"/>
      <c r="D1102" s="60">
        <f t="shared" si="114"/>
        <v>0</v>
      </c>
      <c r="E1102" s="178">
        <f t="shared" si="112"/>
        <v>0</v>
      </c>
      <c r="F1102" s="60">
        <f t="shared" si="115"/>
        <v>0</v>
      </c>
      <c r="G1102" s="60">
        <f>IF(AND(C1102&lt;&gt;"",SUM(G$27:G1101)&lt;E$19),$E$19/$E$23,0)</f>
        <v>0</v>
      </c>
      <c r="H1102" s="60">
        <f t="shared" si="116"/>
        <v>0</v>
      </c>
      <c r="I1102" s="60">
        <f t="shared" si="118"/>
        <v>0</v>
      </c>
      <c r="J1102" s="92" t="str">
        <f t="shared" si="117"/>
        <v>2111–2112</v>
      </c>
      <c r="L1102" s="103"/>
      <c r="N1102" s="101"/>
      <c r="Q1102" s="61"/>
    </row>
    <row r="1103" spans="1:17" ht="20.25" customHeight="1" x14ac:dyDescent="0.2">
      <c r="A1103" s="176">
        <v>77493</v>
      </c>
      <c r="B1103" s="177">
        <f t="shared" si="113"/>
        <v>0</v>
      </c>
      <c r="C1103" s="158"/>
      <c r="D1103" s="60">
        <f t="shared" si="114"/>
        <v>0</v>
      </c>
      <c r="E1103" s="178">
        <f t="shared" si="112"/>
        <v>0</v>
      </c>
      <c r="F1103" s="60">
        <f t="shared" si="115"/>
        <v>0</v>
      </c>
      <c r="G1103" s="60">
        <f>IF(AND(C1103&lt;&gt;"",SUM(G$27:G1102)&lt;E$19),$E$19/$E$23,0)</f>
        <v>0</v>
      </c>
      <c r="H1103" s="60">
        <f t="shared" si="116"/>
        <v>0</v>
      </c>
      <c r="I1103" s="60">
        <f t="shared" si="118"/>
        <v>0</v>
      </c>
      <c r="J1103" s="92" t="str">
        <f t="shared" si="117"/>
        <v>2111–2112</v>
      </c>
      <c r="L1103" s="103"/>
      <c r="N1103" s="101"/>
      <c r="Q1103" s="61"/>
    </row>
    <row r="1104" spans="1:17" ht="20.25" customHeight="1" x14ac:dyDescent="0.2">
      <c r="A1104" s="176">
        <v>77524</v>
      </c>
      <c r="B1104" s="177">
        <f t="shared" si="113"/>
        <v>0</v>
      </c>
      <c r="C1104" s="158"/>
      <c r="D1104" s="60">
        <f t="shared" si="114"/>
        <v>0</v>
      </c>
      <c r="E1104" s="178">
        <f t="shared" si="112"/>
        <v>0</v>
      </c>
      <c r="F1104" s="60">
        <f t="shared" si="115"/>
        <v>0</v>
      </c>
      <c r="G1104" s="60">
        <f>IF(AND(C1104&lt;&gt;"",SUM(G$27:G1103)&lt;E$19),$E$19/$E$23,0)</f>
        <v>0</v>
      </c>
      <c r="H1104" s="60">
        <f t="shared" si="116"/>
        <v>0</v>
      </c>
      <c r="I1104" s="60">
        <f t="shared" si="118"/>
        <v>0</v>
      </c>
      <c r="J1104" s="92" t="str">
        <f t="shared" si="117"/>
        <v>2111–2112</v>
      </c>
      <c r="L1104" s="103"/>
      <c r="N1104" s="101"/>
      <c r="Q1104" s="61"/>
    </row>
    <row r="1105" spans="1:17" ht="20.25" customHeight="1" x14ac:dyDescent="0.2">
      <c r="A1105" s="176">
        <v>77554</v>
      </c>
      <c r="B1105" s="177">
        <f t="shared" si="113"/>
        <v>0</v>
      </c>
      <c r="C1105" s="158"/>
      <c r="D1105" s="60">
        <f t="shared" si="114"/>
        <v>0</v>
      </c>
      <c r="E1105" s="178">
        <f t="shared" si="112"/>
        <v>0</v>
      </c>
      <c r="F1105" s="60">
        <f t="shared" si="115"/>
        <v>0</v>
      </c>
      <c r="G1105" s="60">
        <f>IF(AND(C1105&lt;&gt;"",SUM(G$27:G1104)&lt;E$19),$E$19/$E$23,0)</f>
        <v>0</v>
      </c>
      <c r="H1105" s="60">
        <f t="shared" si="116"/>
        <v>0</v>
      </c>
      <c r="I1105" s="60">
        <f t="shared" si="118"/>
        <v>0</v>
      </c>
      <c r="J1105" s="92" t="str">
        <f t="shared" si="117"/>
        <v>2111–2112</v>
      </c>
      <c r="L1105" s="103"/>
      <c r="N1105" s="101"/>
      <c r="Q1105" s="61"/>
    </row>
    <row r="1106" spans="1:17" ht="20.25" customHeight="1" x14ac:dyDescent="0.2">
      <c r="A1106" s="176">
        <v>77585</v>
      </c>
      <c r="B1106" s="177">
        <f t="shared" si="113"/>
        <v>0</v>
      </c>
      <c r="C1106" s="158"/>
      <c r="D1106" s="60">
        <f t="shared" si="114"/>
        <v>0</v>
      </c>
      <c r="E1106" s="178">
        <f t="shared" si="112"/>
        <v>0</v>
      </c>
      <c r="F1106" s="60">
        <f t="shared" si="115"/>
        <v>0</v>
      </c>
      <c r="G1106" s="60">
        <f>IF(AND(C1106&lt;&gt;"",SUM(G$27:G1105)&lt;E$19),$E$19/$E$23,0)</f>
        <v>0</v>
      </c>
      <c r="H1106" s="60">
        <f t="shared" si="116"/>
        <v>0</v>
      </c>
      <c r="I1106" s="60">
        <f t="shared" si="118"/>
        <v>0</v>
      </c>
      <c r="J1106" s="92" t="str">
        <f t="shared" si="117"/>
        <v>2111–2112</v>
      </c>
      <c r="L1106" s="103"/>
      <c r="N1106" s="101"/>
      <c r="Q1106" s="61"/>
    </row>
    <row r="1107" spans="1:17" ht="20.25" customHeight="1" x14ac:dyDescent="0.2">
      <c r="A1107" s="176">
        <v>77615</v>
      </c>
      <c r="B1107" s="177">
        <f t="shared" si="113"/>
        <v>0</v>
      </c>
      <c r="C1107" s="158"/>
      <c r="D1107" s="60">
        <f t="shared" si="114"/>
        <v>0</v>
      </c>
      <c r="E1107" s="178">
        <f t="shared" si="112"/>
        <v>0</v>
      </c>
      <c r="F1107" s="60">
        <f t="shared" si="115"/>
        <v>0</v>
      </c>
      <c r="G1107" s="60">
        <f>IF(AND(C1107&lt;&gt;"",SUM(G$27:G1106)&lt;E$19),$E$19/$E$23,0)</f>
        <v>0</v>
      </c>
      <c r="H1107" s="60">
        <f t="shared" si="116"/>
        <v>0</v>
      </c>
      <c r="I1107" s="60">
        <f t="shared" si="118"/>
        <v>0</v>
      </c>
      <c r="J1107" s="92" t="str">
        <f t="shared" si="117"/>
        <v>2112–2113</v>
      </c>
      <c r="L1107" s="103"/>
      <c r="N1107" s="101"/>
      <c r="Q1107" s="61"/>
    </row>
    <row r="1108" spans="1:17" ht="20.25" customHeight="1" x14ac:dyDescent="0.2">
      <c r="A1108" s="176">
        <v>77646</v>
      </c>
      <c r="B1108" s="177">
        <f t="shared" si="113"/>
        <v>0</v>
      </c>
      <c r="C1108" s="158"/>
      <c r="D1108" s="60">
        <f t="shared" si="114"/>
        <v>0</v>
      </c>
      <c r="E1108" s="178">
        <f t="shared" si="112"/>
        <v>0</v>
      </c>
      <c r="F1108" s="60">
        <f t="shared" si="115"/>
        <v>0</v>
      </c>
      <c r="G1108" s="60">
        <f>IF(AND(C1108&lt;&gt;"",SUM(G$27:G1107)&lt;E$19),$E$19/$E$23,0)</f>
        <v>0</v>
      </c>
      <c r="H1108" s="60">
        <f t="shared" si="116"/>
        <v>0</v>
      </c>
      <c r="I1108" s="60">
        <f t="shared" si="118"/>
        <v>0</v>
      </c>
      <c r="J1108" s="92" t="str">
        <f t="shared" si="117"/>
        <v>2112–2113</v>
      </c>
      <c r="L1108" s="103"/>
      <c r="N1108" s="101"/>
      <c r="Q1108" s="61"/>
    </row>
    <row r="1109" spans="1:17" ht="20.25" customHeight="1" x14ac:dyDescent="0.2">
      <c r="A1109" s="176">
        <v>77677</v>
      </c>
      <c r="B1109" s="177">
        <f t="shared" si="113"/>
        <v>0</v>
      </c>
      <c r="C1109" s="158"/>
      <c r="D1109" s="60">
        <f t="shared" si="114"/>
        <v>0</v>
      </c>
      <c r="E1109" s="178">
        <f t="shared" si="112"/>
        <v>0</v>
      </c>
      <c r="F1109" s="60">
        <f t="shared" si="115"/>
        <v>0</v>
      </c>
      <c r="G1109" s="60">
        <f>IF(AND(C1109&lt;&gt;"",SUM(G$27:G1108)&lt;E$19),$E$19/$E$23,0)</f>
        <v>0</v>
      </c>
      <c r="H1109" s="60">
        <f t="shared" si="116"/>
        <v>0</v>
      </c>
      <c r="I1109" s="60">
        <f t="shared" si="118"/>
        <v>0</v>
      </c>
      <c r="J1109" s="92" t="str">
        <f t="shared" si="117"/>
        <v>2112–2113</v>
      </c>
      <c r="L1109" s="103"/>
      <c r="N1109" s="101"/>
      <c r="Q1109" s="61"/>
    </row>
    <row r="1110" spans="1:17" ht="20.25" customHeight="1" x14ac:dyDescent="0.2">
      <c r="A1110" s="176">
        <v>77707</v>
      </c>
      <c r="B1110" s="177">
        <f t="shared" si="113"/>
        <v>0</v>
      </c>
      <c r="C1110" s="158"/>
      <c r="D1110" s="60">
        <f t="shared" si="114"/>
        <v>0</v>
      </c>
      <c r="E1110" s="178">
        <f t="shared" si="112"/>
        <v>0</v>
      </c>
      <c r="F1110" s="60">
        <f t="shared" si="115"/>
        <v>0</v>
      </c>
      <c r="G1110" s="60">
        <f>IF(AND(C1110&lt;&gt;"",SUM(G$27:G1109)&lt;E$19),$E$19/$E$23,0)</f>
        <v>0</v>
      </c>
      <c r="H1110" s="60">
        <f t="shared" si="116"/>
        <v>0</v>
      </c>
      <c r="I1110" s="60">
        <f t="shared" si="118"/>
        <v>0</v>
      </c>
      <c r="J1110" s="92" t="str">
        <f t="shared" si="117"/>
        <v>2112–2113</v>
      </c>
      <c r="L1110" s="103"/>
      <c r="N1110" s="101"/>
      <c r="Q1110" s="61"/>
    </row>
    <row r="1111" spans="1:17" ht="20.25" customHeight="1" x14ac:dyDescent="0.2">
      <c r="A1111" s="176">
        <v>77738</v>
      </c>
      <c r="B1111" s="177">
        <f t="shared" si="113"/>
        <v>0</v>
      </c>
      <c r="C1111" s="158"/>
      <c r="D1111" s="60">
        <f t="shared" si="114"/>
        <v>0</v>
      </c>
      <c r="E1111" s="178">
        <f t="shared" si="112"/>
        <v>0</v>
      </c>
      <c r="F1111" s="60">
        <f t="shared" si="115"/>
        <v>0</v>
      </c>
      <c r="G1111" s="60">
        <f>IF(AND(C1111&lt;&gt;"",SUM(G$27:G1110)&lt;E$19),$E$19/$E$23,0)</f>
        <v>0</v>
      </c>
      <c r="H1111" s="60">
        <f t="shared" si="116"/>
        <v>0</v>
      </c>
      <c r="I1111" s="60">
        <f t="shared" si="118"/>
        <v>0</v>
      </c>
      <c r="J1111" s="92" t="str">
        <f t="shared" si="117"/>
        <v>2112–2113</v>
      </c>
      <c r="L1111" s="103"/>
      <c r="N1111" s="101"/>
      <c r="Q1111" s="61"/>
    </row>
    <row r="1112" spans="1:17" ht="20.25" customHeight="1" x14ac:dyDescent="0.2">
      <c r="A1112" s="176">
        <v>77768</v>
      </c>
      <c r="B1112" s="177">
        <f t="shared" si="113"/>
        <v>0</v>
      </c>
      <c r="C1112" s="158"/>
      <c r="D1112" s="60">
        <f t="shared" si="114"/>
        <v>0</v>
      </c>
      <c r="E1112" s="178">
        <f t="shared" si="112"/>
        <v>0</v>
      </c>
      <c r="F1112" s="60">
        <f t="shared" si="115"/>
        <v>0</v>
      </c>
      <c r="G1112" s="60">
        <f>IF(AND(C1112&lt;&gt;"",SUM(G$27:G1111)&lt;E$19),$E$19/$E$23,0)</f>
        <v>0</v>
      </c>
      <c r="H1112" s="60">
        <f t="shared" si="116"/>
        <v>0</v>
      </c>
      <c r="I1112" s="60">
        <f t="shared" si="118"/>
        <v>0</v>
      </c>
      <c r="J1112" s="92" t="str">
        <f t="shared" si="117"/>
        <v>2112–2113</v>
      </c>
      <c r="L1112" s="103"/>
      <c r="N1112" s="101"/>
      <c r="Q1112" s="61"/>
    </row>
    <row r="1113" spans="1:17" ht="20.25" customHeight="1" x14ac:dyDescent="0.2">
      <c r="A1113" s="176">
        <v>77799</v>
      </c>
      <c r="B1113" s="177">
        <f t="shared" si="113"/>
        <v>0</v>
      </c>
      <c r="C1113" s="158"/>
      <c r="D1113" s="60">
        <f t="shared" si="114"/>
        <v>0</v>
      </c>
      <c r="E1113" s="178">
        <f t="shared" si="112"/>
        <v>0</v>
      </c>
      <c r="F1113" s="60">
        <f t="shared" si="115"/>
        <v>0</v>
      </c>
      <c r="G1113" s="60">
        <f>IF(AND(C1113&lt;&gt;"",SUM(G$27:G1112)&lt;E$19),$E$19/$E$23,0)</f>
        <v>0</v>
      </c>
      <c r="H1113" s="60">
        <f t="shared" si="116"/>
        <v>0</v>
      </c>
      <c r="I1113" s="60">
        <f t="shared" si="118"/>
        <v>0</v>
      </c>
      <c r="J1113" s="92" t="str">
        <f t="shared" si="117"/>
        <v>2112–2113</v>
      </c>
      <c r="L1113" s="103"/>
      <c r="N1113" s="101"/>
      <c r="Q1113" s="61"/>
    </row>
    <row r="1114" spans="1:17" ht="20.25" customHeight="1" x14ac:dyDescent="0.2">
      <c r="A1114" s="176">
        <v>77830</v>
      </c>
      <c r="B1114" s="177">
        <f t="shared" si="113"/>
        <v>0</v>
      </c>
      <c r="C1114" s="158"/>
      <c r="D1114" s="60">
        <f t="shared" si="114"/>
        <v>0</v>
      </c>
      <c r="E1114" s="178">
        <f t="shared" si="112"/>
        <v>0</v>
      </c>
      <c r="F1114" s="60">
        <f t="shared" si="115"/>
        <v>0</v>
      </c>
      <c r="G1114" s="60">
        <f>IF(AND(C1114&lt;&gt;"",SUM(G$27:G1113)&lt;E$19),$E$19/$E$23,0)</f>
        <v>0</v>
      </c>
      <c r="H1114" s="60">
        <f t="shared" si="116"/>
        <v>0</v>
      </c>
      <c r="I1114" s="60">
        <f t="shared" si="118"/>
        <v>0</v>
      </c>
      <c r="J1114" s="92" t="str">
        <f t="shared" si="117"/>
        <v>2112–2113</v>
      </c>
      <c r="L1114" s="103"/>
      <c r="N1114" s="101"/>
      <c r="Q1114" s="61"/>
    </row>
    <row r="1115" spans="1:17" ht="20.25" customHeight="1" x14ac:dyDescent="0.2">
      <c r="A1115" s="176">
        <v>77858</v>
      </c>
      <c r="B1115" s="177">
        <f t="shared" si="113"/>
        <v>0</v>
      </c>
      <c r="C1115" s="158"/>
      <c r="D1115" s="60">
        <f t="shared" si="114"/>
        <v>0</v>
      </c>
      <c r="E1115" s="178">
        <f t="shared" ref="E1115:E1178" si="119">C1115-D1115</f>
        <v>0</v>
      </c>
      <c r="F1115" s="60">
        <f t="shared" si="115"/>
        <v>0</v>
      </c>
      <c r="G1115" s="60">
        <f>IF(AND(C1115&lt;&gt;"",SUM(G$27:G1114)&lt;E$19),$E$19/$E$23,0)</f>
        <v>0</v>
      </c>
      <c r="H1115" s="60">
        <f t="shared" si="116"/>
        <v>0</v>
      </c>
      <c r="I1115" s="60">
        <f t="shared" si="118"/>
        <v>0</v>
      </c>
      <c r="J1115" s="92" t="str">
        <f t="shared" si="117"/>
        <v>2112–2113</v>
      </c>
      <c r="L1115" s="103"/>
      <c r="N1115" s="101"/>
      <c r="Q1115" s="61"/>
    </row>
    <row r="1116" spans="1:17" ht="20.25" customHeight="1" x14ac:dyDescent="0.2">
      <c r="A1116" s="176">
        <v>77889</v>
      </c>
      <c r="B1116" s="177">
        <f t="shared" ref="B1116:B1179" si="120">IF(C1116&gt;0,C1116*-1,C1116)</f>
        <v>0</v>
      </c>
      <c r="C1116" s="158"/>
      <c r="D1116" s="60">
        <f t="shared" ref="D1116:D1179" si="121">IF(C1116="",0,IF($E$15="Beginning",IF(C1115&lt;&gt;"",$F1115*$E$6/12,0),IF(C1115&lt;&gt;"",$F1115*$E$6/12,$E$16*$E$6/12)))</f>
        <v>0</v>
      </c>
      <c r="E1116" s="178">
        <f t="shared" si="119"/>
        <v>0</v>
      </c>
      <c r="F1116" s="60">
        <f t="shared" ref="F1116:F1179" si="122">IF(C1116="",0,IF(C1115="",$E$16-E1116,IF(C1116&lt;&gt;"",F1115-E1116)))</f>
        <v>0</v>
      </c>
      <c r="G1116" s="60">
        <f>IF(AND(C1116&lt;&gt;"",SUM(G$27:G1115)&lt;E$19),$E$19/$E$23,0)</f>
        <v>0</v>
      </c>
      <c r="H1116" s="60">
        <f t="shared" ref="H1116:H1179" si="123">IF(C1116&lt;&gt;"",G1116+H1115,0)</f>
        <v>0</v>
      </c>
      <c r="I1116" s="60">
        <f t="shared" si="118"/>
        <v>0</v>
      </c>
      <c r="J1116" s="92" t="str">
        <f t="shared" ref="J1116:J1179" si="124">IF(OR(MONTH(A1116)=1,MONTH(A1116)=2,MONTH(A1116)=3,MONTH(A1116)=4,MONTH(A1116)=5,MONTH(A1116)=6),YEAR(A1116)-1&amp;"–"&amp;YEAR(A1116),YEAR(A1116)&amp;"–"&amp;YEAR(A1116)+1)</f>
        <v>2112–2113</v>
      </c>
      <c r="L1116" s="103"/>
      <c r="N1116" s="101"/>
      <c r="Q1116" s="61"/>
    </row>
    <row r="1117" spans="1:17" ht="20.25" customHeight="1" x14ac:dyDescent="0.2">
      <c r="A1117" s="176">
        <v>77919</v>
      </c>
      <c r="B1117" s="177">
        <f t="shared" si="120"/>
        <v>0</v>
      </c>
      <c r="C1117" s="158"/>
      <c r="D1117" s="60">
        <f t="shared" si="121"/>
        <v>0</v>
      </c>
      <c r="E1117" s="178">
        <f t="shared" si="119"/>
        <v>0</v>
      </c>
      <c r="F1117" s="60">
        <f t="shared" si="122"/>
        <v>0</v>
      </c>
      <c r="G1117" s="60">
        <f>IF(AND(C1117&lt;&gt;"",SUM(G$27:G1116)&lt;E$19),$E$19/$E$23,0)</f>
        <v>0</v>
      </c>
      <c r="H1117" s="60">
        <f t="shared" si="123"/>
        <v>0</v>
      </c>
      <c r="I1117" s="60">
        <f t="shared" ref="I1117:I1180" si="125">IF(C1117&lt;&gt;"",$E$19-H1117,0)</f>
        <v>0</v>
      </c>
      <c r="J1117" s="92" t="str">
        <f t="shared" si="124"/>
        <v>2112–2113</v>
      </c>
      <c r="L1117" s="103"/>
      <c r="N1117" s="101"/>
      <c r="Q1117" s="61"/>
    </row>
    <row r="1118" spans="1:17" ht="20.25" customHeight="1" x14ac:dyDescent="0.2">
      <c r="A1118" s="176">
        <v>77950</v>
      </c>
      <c r="B1118" s="177">
        <f t="shared" si="120"/>
        <v>0</v>
      </c>
      <c r="C1118" s="158"/>
      <c r="D1118" s="60">
        <f t="shared" si="121"/>
        <v>0</v>
      </c>
      <c r="E1118" s="178">
        <f t="shared" si="119"/>
        <v>0</v>
      </c>
      <c r="F1118" s="60">
        <f t="shared" si="122"/>
        <v>0</v>
      </c>
      <c r="G1118" s="60">
        <f>IF(AND(C1118&lt;&gt;"",SUM(G$27:G1117)&lt;E$19),$E$19/$E$23,0)</f>
        <v>0</v>
      </c>
      <c r="H1118" s="60">
        <f t="shared" si="123"/>
        <v>0</v>
      </c>
      <c r="I1118" s="60">
        <f t="shared" si="125"/>
        <v>0</v>
      </c>
      <c r="J1118" s="92" t="str">
        <f t="shared" si="124"/>
        <v>2112–2113</v>
      </c>
      <c r="L1118" s="103"/>
      <c r="N1118" s="101"/>
      <c r="Q1118" s="61"/>
    </row>
    <row r="1119" spans="1:17" ht="20.25" customHeight="1" x14ac:dyDescent="0.2">
      <c r="A1119" s="176">
        <v>77980</v>
      </c>
      <c r="B1119" s="177">
        <f t="shared" si="120"/>
        <v>0</v>
      </c>
      <c r="C1119" s="158"/>
      <c r="D1119" s="60">
        <f t="shared" si="121"/>
        <v>0</v>
      </c>
      <c r="E1119" s="178">
        <f t="shared" si="119"/>
        <v>0</v>
      </c>
      <c r="F1119" s="60">
        <f t="shared" si="122"/>
        <v>0</v>
      </c>
      <c r="G1119" s="60">
        <f>IF(AND(C1119&lt;&gt;"",SUM(G$27:G1118)&lt;E$19),$E$19/$E$23,0)</f>
        <v>0</v>
      </c>
      <c r="H1119" s="60">
        <f t="shared" si="123"/>
        <v>0</v>
      </c>
      <c r="I1119" s="60">
        <f t="shared" si="125"/>
        <v>0</v>
      </c>
      <c r="J1119" s="92" t="str">
        <f t="shared" si="124"/>
        <v>2113–2114</v>
      </c>
      <c r="L1119" s="103"/>
      <c r="N1119" s="101"/>
      <c r="Q1119" s="61"/>
    </row>
    <row r="1120" spans="1:17" ht="20.25" customHeight="1" x14ac:dyDescent="0.2">
      <c r="A1120" s="176">
        <v>78011</v>
      </c>
      <c r="B1120" s="177">
        <f t="shared" si="120"/>
        <v>0</v>
      </c>
      <c r="C1120" s="158"/>
      <c r="D1120" s="60">
        <f t="shared" si="121"/>
        <v>0</v>
      </c>
      <c r="E1120" s="178">
        <f t="shared" si="119"/>
        <v>0</v>
      </c>
      <c r="F1120" s="60">
        <f t="shared" si="122"/>
        <v>0</v>
      </c>
      <c r="G1120" s="60">
        <f>IF(AND(C1120&lt;&gt;"",SUM(G$27:G1119)&lt;E$19),$E$19/$E$23,0)</f>
        <v>0</v>
      </c>
      <c r="H1120" s="60">
        <f t="shared" si="123"/>
        <v>0</v>
      </c>
      <c r="I1120" s="60">
        <f t="shared" si="125"/>
        <v>0</v>
      </c>
      <c r="J1120" s="92" t="str">
        <f t="shared" si="124"/>
        <v>2113–2114</v>
      </c>
      <c r="L1120" s="103"/>
      <c r="N1120" s="101"/>
      <c r="Q1120" s="61"/>
    </row>
    <row r="1121" spans="1:17" ht="20.25" customHeight="1" x14ac:dyDescent="0.2">
      <c r="A1121" s="176">
        <v>78042</v>
      </c>
      <c r="B1121" s="177">
        <f t="shared" si="120"/>
        <v>0</v>
      </c>
      <c r="C1121" s="158"/>
      <c r="D1121" s="60">
        <f t="shared" si="121"/>
        <v>0</v>
      </c>
      <c r="E1121" s="178">
        <f t="shared" si="119"/>
        <v>0</v>
      </c>
      <c r="F1121" s="60">
        <f t="shared" si="122"/>
        <v>0</v>
      </c>
      <c r="G1121" s="60">
        <f>IF(AND(C1121&lt;&gt;"",SUM(G$27:G1120)&lt;E$19),$E$19/$E$23,0)</f>
        <v>0</v>
      </c>
      <c r="H1121" s="60">
        <f t="shared" si="123"/>
        <v>0</v>
      </c>
      <c r="I1121" s="60">
        <f t="shared" si="125"/>
        <v>0</v>
      </c>
      <c r="J1121" s="92" t="str">
        <f t="shared" si="124"/>
        <v>2113–2114</v>
      </c>
      <c r="L1121" s="103"/>
      <c r="N1121" s="101"/>
      <c r="Q1121" s="61"/>
    </row>
    <row r="1122" spans="1:17" ht="20.25" customHeight="1" x14ac:dyDescent="0.2">
      <c r="A1122" s="176">
        <v>78072</v>
      </c>
      <c r="B1122" s="177">
        <f t="shared" si="120"/>
        <v>0</v>
      </c>
      <c r="C1122" s="158"/>
      <c r="D1122" s="60">
        <f t="shared" si="121"/>
        <v>0</v>
      </c>
      <c r="E1122" s="178">
        <f t="shared" si="119"/>
        <v>0</v>
      </c>
      <c r="F1122" s="60">
        <f t="shared" si="122"/>
        <v>0</v>
      </c>
      <c r="G1122" s="60">
        <f>IF(AND(C1122&lt;&gt;"",SUM(G$27:G1121)&lt;E$19),$E$19/$E$23,0)</f>
        <v>0</v>
      </c>
      <c r="H1122" s="60">
        <f t="shared" si="123"/>
        <v>0</v>
      </c>
      <c r="I1122" s="60">
        <f t="shared" si="125"/>
        <v>0</v>
      </c>
      <c r="J1122" s="92" t="str">
        <f t="shared" si="124"/>
        <v>2113–2114</v>
      </c>
      <c r="L1122" s="103"/>
      <c r="N1122" s="101"/>
      <c r="Q1122" s="61"/>
    </row>
    <row r="1123" spans="1:17" ht="20.25" customHeight="1" x14ac:dyDescent="0.2">
      <c r="A1123" s="176">
        <v>78103</v>
      </c>
      <c r="B1123" s="177">
        <f t="shared" si="120"/>
        <v>0</v>
      </c>
      <c r="C1123" s="158"/>
      <c r="D1123" s="60">
        <f t="shared" si="121"/>
        <v>0</v>
      </c>
      <c r="E1123" s="178">
        <f t="shared" si="119"/>
        <v>0</v>
      </c>
      <c r="F1123" s="60">
        <f t="shared" si="122"/>
        <v>0</v>
      </c>
      <c r="G1123" s="60">
        <f>IF(AND(C1123&lt;&gt;"",SUM(G$27:G1122)&lt;E$19),$E$19/$E$23,0)</f>
        <v>0</v>
      </c>
      <c r="H1123" s="60">
        <f t="shared" si="123"/>
        <v>0</v>
      </c>
      <c r="I1123" s="60">
        <f t="shared" si="125"/>
        <v>0</v>
      </c>
      <c r="J1123" s="92" t="str">
        <f t="shared" si="124"/>
        <v>2113–2114</v>
      </c>
      <c r="L1123" s="103"/>
      <c r="N1123" s="101"/>
      <c r="Q1123" s="61"/>
    </row>
    <row r="1124" spans="1:17" ht="20.25" customHeight="1" x14ac:dyDescent="0.2">
      <c r="A1124" s="176">
        <v>78133</v>
      </c>
      <c r="B1124" s="177">
        <f t="shared" si="120"/>
        <v>0</v>
      </c>
      <c r="C1124" s="158"/>
      <c r="D1124" s="60">
        <f t="shared" si="121"/>
        <v>0</v>
      </c>
      <c r="E1124" s="178">
        <f t="shared" si="119"/>
        <v>0</v>
      </c>
      <c r="F1124" s="60">
        <f t="shared" si="122"/>
        <v>0</v>
      </c>
      <c r="G1124" s="60">
        <f>IF(AND(C1124&lt;&gt;"",SUM(G$27:G1123)&lt;E$19),$E$19/$E$23,0)</f>
        <v>0</v>
      </c>
      <c r="H1124" s="60">
        <f t="shared" si="123"/>
        <v>0</v>
      </c>
      <c r="I1124" s="60">
        <f t="shared" si="125"/>
        <v>0</v>
      </c>
      <c r="J1124" s="92" t="str">
        <f t="shared" si="124"/>
        <v>2113–2114</v>
      </c>
      <c r="L1124" s="103"/>
      <c r="N1124" s="101"/>
      <c r="Q1124" s="61"/>
    </row>
    <row r="1125" spans="1:17" ht="20.25" customHeight="1" x14ac:dyDescent="0.2">
      <c r="A1125" s="176">
        <v>78164</v>
      </c>
      <c r="B1125" s="177">
        <f t="shared" si="120"/>
        <v>0</v>
      </c>
      <c r="C1125" s="158"/>
      <c r="D1125" s="60">
        <f t="shared" si="121"/>
        <v>0</v>
      </c>
      <c r="E1125" s="178">
        <f t="shared" si="119"/>
        <v>0</v>
      </c>
      <c r="F1125" s="60">
        <f t="shared" si="122"/>
        <v>0</v>
      </c>
      <c r="G1125" s="60">
        <f>IF(AND(C1125&lt;&gt;"",SUM(G$27:G1124)&lt;E$19),$E$19/$E$23,0)</f>
        <v>0</v>
      </c>
      <c r="H1125" s="60">
        <f t="shared" si="123"/>
        <v>0</v>
      </c>
      <c r="I1125" s="60">
        <f t="shared" si="125"/>
        <v>0</v>
      </c>
      <c r="J1125" s="92" t="str">
        <f t="shared" si="124"/>
        <v>2113–2114</v>
      </c>
      <c r="L1125" s="103"/>
      <c r="N1125" s="101"/>
      <c r="Q1125" s="61"/>
    </row>
    <row r="1126" spans="1:17" ht="20.25" customHeight="1" x14ac:dyDescent="0.2">
      <c r="A1126" s="176">
        <v>78195</v>
      </c>
      <c r="B1126" s="177">
        <f t="shared" si="120"/>
        <v>0</v>
      </c>
      <c r="C1126" s="158"/>
      <c r="D1126" s="60">
        <f t="shared" si="121"/>
        <v>0</v>
      </c>
      <c r="E1126" s="178">
        <f t="shared" si="119"/>
        <v>0</v>
      </c>
      <c r="F1126" s="60">
        <f t="shared" si="122"/>
        <v>0</v>
      </c>
      <c r="G1126" s="60">
        <f>IF(AND(C1126&lt;&gt;"",SUM(G$27:G1125)&lt;E$19),$E$19/$E$23,0)</f>
        <v>0</v>
      </c>
      <c r="H1126" s="60">
        <f t="shared" si="123"/>
        <v>0</v>
      </c>
      <c r="I1126" s="60">
        <f t="shared" si="125"/>
        <v>0</v>
      </c>
      <c r="J1126" s="92" t="str">
        <f t="shared" si="124"/>
        <v>2113–2114</v>
      </c>
      <c r="L1126" s="103"/>
      <c r="N1126" s="101"/>
      <c r="Q1126" s="61"/>
    </row>
    <row r="1127" spans="1:17" ht="20.25" customHeight="1" x14ac:dyDescent="0.2">
      <c r="A1127" s="176">
        <v>78223</v>
      </c>
      <c r="B1127" s="177">
        <f t="shared" si="120"/>
        <v>0</v>
      </c>
      <c r="C1127" s="158"/>
      <c r="D1127" s="60">
        <f t="shared" si="121"/>
        <v>0</v>
      </c>
      <c r="E1127" s="178">
        <f t="shared" si="119"/>
        <v>0</v>
      </c>
      <c r="F1127" s="60">
        <f t="shared" si="122"/>
        <v>0</v>
      </c>
      <c r="G1127" s="60">
        <f>IF(AND(C1127&lt;&gt;"",SUM(G$27:G1126)&lt;E$19),$E$19/$E$23,0)</f>
        <v>0</v>
      </c>
      <c r="H1127" s="60">
        <f t="shared" si="123"/>
        <v>0</v>
      </c>
      <c r="I1127" s="60">
        <f t="shared" si="125"/>
        <v>0</v>
      </c>
      <c r="J1127" s="92" t="str">
        <f t="shared" si="124"/>
        <v>2113–2114</v>
      </c>
      <c r="L1127" s="103"/>
      <c r="N1127" s="101"/>
      <c r="Q1127" s="61"/>
    </row>
    <row r="1128" spans="1:17" ht="20.25" customHeight="1" x14ac:dyDescent="0.2">
      <c r="A1128" s="176">
        <v>78254</v>
      </c>
      <c r="B1128" s="177">
        <f t="shared" si="120"/>
        <v>0</v>
      </c>
      <c r="C1128" s="158"/>
      <c r="D1128" s="60">
        <f t="shared" si="121"/>
        <v>0</v>
      </c>
      <c r="E1128" s="178">
        <f t="shared" si="119"/>
        <v>0</v>
      </c>
      <c r="F1128" s="60">
        <f t="shared" si="122"/>
        <v>0</v>
      </c>
      <c r="G1128" s="60">
        <f>IF(AND(C1128&lt;&gt;"",SUM(G$27:G1127)&lt;E$19),$E$19/$E$23,0)</f>
        <v>0</v>
      </c>
      <c r="H1128" s="60">
        <f t="shared" si="123"/>
        <v>0</v>
      </c>
      <c r="I1128" s="60">
        <f t="shared" si="125"/>
        <v>0</v>
      </c>
      <c r="J1128" s="92" t="str">
        <f t="shared" si="124"/>
        <v>2113–2114</v>
      </c>
      <c r="L1128" s="103"/>
      <c r="N1128" s="101"/>
      <c r="Q1128" s="61"/>
    </row>
    <row r="1129" spans="1:17" ht="20.25" customHeight="1" x14ac:dyDescent="0.2">
      <c r="A1129" s="176">
        <v>78284</v>
      </c>
      <c r="B1129" s="177">
        <f t="shared" si="120"/>
        <v>0</v>
      </c>
      <c r="C1129" s="158"/>
      <c r="D1129" s="60">
        <f t="shared" si="121"/>
        <v>0</v>
      </c>
      <c r="E1129" s="178">
        <f t="shared" si="119"/>
        <v>0</v>
      </c>
      <c r="F1129" s="60">
        <f t="shared" si="122"/>
        <v>0</v>
      </c>
      <c r="G1129" s="60">
        <f>IF(AND(C1129&lt;&gt;"",SUM(G$27:G1128)&lt;E$19),$E$19/$E$23,0)</f>
        <v>0</v>
      </c>
      <c r="H1129" s="60">
        <f t="shared" si="123"/>
        <v>0</v>
      </c>
      <c r="I1129" s="60">
        <f t="shared" si="125"/>
        <v>0</v>
      </c>
      <c r="J1129" s="92" t="str">
        <f t="shared" si="124"/>
        <v>2113–2114</v>
      </c>
      <c r="L1129" s="103"/>
      <c r="N1129" s="101"/>
      <c r="Q1129" s="61"/>
    </row>
    <row r="1130" spans="1:17" ht="20.25" customHeight="1" x14ac:dyDescent="0.2">
      <c r="A1130" s="176">
        <v>78315</v>
      </c>
      <c r="B1130" s="177">
        <f t="shared" si="120"/>
        <v>0</v>
      </c>
      <c r="C1130" s="158"/>
      <c r="D1130" s="60">
        <f t="shared" si="121"/>
        <v>0</v>
      </c>
      <c r="E1130" s="178">
        <f t="shared" si="119"/>
        <v>0</v>
      </c>
      <c r="F1130" s="60">
        <f t="shared" si="122"/>
        <v>0</v>
      </c>
      <c r="G1130" s="60">
        <f>IF(AND(C1130&lt;&gt;"",SUM(G$27:G1129)&lt;E$19),$E$19/$E$23,0)</f>
        <v>0</v>
      </c>
      <c r="H1130" s="60">
        <f t="shared" si="123"/>
        <v>0</v>
      </c>
      <c r="I1130" s="60">
        <f t="shared" si="125"/>
        <v>0</v>
      </c>
      <c r="J1130" s="92" t="str">
        <f t="shared" si="124"/>
        <v>2113–2114</v>
      </c>
      <c r="L1130" s="103"/>
      <c r="N1130" s="101"/>
      <c r="Q1130" s="61"/>
    </row>
    <row r="1131" spans="1:17" ht="20.25" customHeight="1" x14ac:dyDescent="0.2">
      <c r="A1131" s="176">
        <v>78345</v>
      </c>
      <c r="B1131" s="177">
        <f t="shared" si="120"/>
        <v>0</v>
      </c>
      <c r="C1131" s="158"/>
      <c r="D1131" s="60">
        <f t="shared" si="121"/>
        <v>0</v>
      </c>
      <c r="E1131" s="178">
        <f t="shared" si="119"/>
        <v>0</v>
      </c>
      <c r="F1131" s="60">
        <f t="shared" si="122"/>
        <v>0</v>
      </c>
      <c r="G1131" s="60">
        <f>IF(AND(C1131&lt;&gt;"",SUM(G$27:G1130)&lt;E$19),$E$19/$E$23,0)</f>
        <v>0</v>
      </c>
      <c r="H1131" s="60">
        <f t="shared" si="123"/>
        <v>0</v>
      </c>
      <c r="I1131" s="60">
        <f t="shared" si="125"/>
        <v>0</v>
      </c>
      <c r="J1131" s="92" t="str">
        <f t="shared" si="124"/>
        <v>2114–2115</v>
      </c>
      <c r="L1131" s="103"/>
      <c r="N1131" s="101"/>
      <c r="Q1131" s="61"/>
    </row>
    <row r="1132" spans="1:17" ht="20.25" customHeight="1" x14ac:dyDescent="0.2">
      <c r="A1132" s="176">
        <v>78376</v>
      </c>
      <c r="B1132" s="177">
        <f t="shared" si="120"/>
        <v>0</v>
      </c>
      <c r="C1132" s="158"/>
      <c r="D1132" s="60">
        <f t="shared" si="121"/>
        <v>0</v>
      </c>
      <c r="E1132" s="178">
        <f t="shared" si="119"/>
        <v>0</v>
      </c>
      <c r="F1132" s="60">
        <f t="shared" si="122"/>
        <v>0</v>
      </c>
      <c r="G1132" s="60">
        <f>IF(AND(C1132&lt;&gt;"",SUM(G$27:G1131)&lt;E$19),$E$19/$E$23,0)</f>
        <v>0</v>
      </c>
      <c r="H1132" s="60">
        <f t="shared" si="123"/>
        <v>0</v>
      </c>
      <c r="I1132" s="60">
        <f t="shared" si="125"/>
        <v>0</v>
      </c>
      <c r="J1132" s="92" t="str">
        <f t="shared" si="124"/>
        <v>2114–2115</v>
      </c>
      <c r="L1132" s="103"/>
      <c r="N1132" s="101"/>
      <c r="Q1132" s="61"/>
    </row>
    <row r="1133" spans="1:17" ht="20.25" customHeight="1" x14ac:dyDescent="0.2">
      <c r="A1133" s="176">
        <v>78407</v>
      </c>
      <c r="B1133" s="177">
        <f t="shared" si="120"/>
        <v>0</v>
      </c>
      <c r="C1133" s="158"/>
      <c r="D1133" s="60">
        <f t="shared" si="121"/>
        <v>0</v>
      </c>
      <c r="E1133" s="178">
        <f t="shared" si="119"/>
        <v>0</v>
      </c>
      <c r="F1133" s="60">
        <f t="shared" si="122"/>
        <v>0</v>
      </c>
      <c r="G1133" s="60">
        <f>IF(AND(C1133&lt;&gt;"",SUM(G$27:G1132)&lt;E$19),$E$19/$E$23,0)</f>
        <v>0</v>
      </c>
      <c r="H1133" s="60">
        <f t="shared" si="123"/>
        <v>0</v>
      </c>
      <c r="I1133" s="60">
        <f t="shared" si="125"/>
        <v>0</v>
      </c>
      <c r="J1133" s="92" t="str">
        <f t="shared" si="124"/>
        <v>2114–2115</v>
      </c>
      <c r="L1133" s="103"/>
      <c r="N1133" s="101"/>
      <c r="Q1133" s="61"/>
    </row>
    <row r="1134" spans="1:17" ht="20.25" customHeight="1" x14ac:dyDescent="0.2">
      <c r="A1134" s="176">
        <v>78437</v>
      </c>
      <c r="B1134" s="177">
        <f t="shared" si="120"/>
        <v>0</v>
      </c>
      <c r="C1134" s="158"/>
      <c r="D1134" s="60">
        <f t="shared" si="121"/>
        <v>0</v>
      </c>
      <c r="E1134" s="178">
        <f t="shared" si="119"/>
        <v>0</v>
      </c>
      <c r="F1134" s="60">
        <f t="shared" si="122"/>
        <v>0</v>
      </c>
      <c r="G1134" s="60">
        <f>IF(AND(C1134&lt;&gt;"",SUM(G$27:G1133)&lt;E$19),$E$19/$E$23,0)</f>
        <v>0</v>
      </c>
      <c r="H1134" s="60">
        <f t="shared" si="123"/>
        <v>0</v>
      </c>
      <c r="I1134" s="60">
        <f t="shared" si="125"/>
        <v>0</v>
      </c>
      <c r="J1134" s="92" t="str">
        <f t="shared" si="124"/>
        <v>2114–2115</v>
      </c>
      <c r="L1134" s="103"/>
      <c r="N1134" s="101"/>
      <c r="Q1134" s="61"/>
    </row>
    <row r="1135" spans="1:17" ht="20.25" customHeight="1" x14ac:dyDescent="0.2">
      <c r="A1135" s="176">
        <v>78468</v>
      </c>
      <c r="B1135" s="177">
        <f t="shared" si="120"/>
        <v>0</v>
      </c>
      <c r="C1135" s="158"/>
      <c r="D1135" s="60">
        <f t="shared" si="121"/>
        <v>0</v>
      </c>
      <c r="E1135" s="178">
        <f t="shared" si="119"/>
        <v>0</v>
      </c>
      <c r="F1135" s="60">
        <f t="shared" si="122"/>
        <v>0</v>
      </c>
      <c r="G1135" s="60">
        <f>IF(AND(C1135&lt;&gt;"",SUM(G$27:G1134)&lt;E$19),$E$19/$E$23,0)</f>
        <v>0</v>
      </c>
      <c r="H1135" s="60">
        <f t="shared" si="123"/>
        <v>0</v>
      </c>
      <c r="I1135" s="60">
        <f t="shared" si="125"/>
        <v>0</v>
      </c>
      <c r="J1135" s="92" t="str">
        <f t="shared" si="124"/>
        <v>2114–2115</v>
      </c>
      <c r="L1135" s="103"/>
      <c r="N1135" s="101"/>
      <c r="Q1135" s="61"/>
    </row>
    <row r="1136" spans="1:17" ht="20.25" customHeight="1" x14ac:dyDescent="0.2">
      <c r="A1136" s="176">
        <v>78498</v>
      </c>
      <c r="B1136" s="177">
        <f t="shared" si="120"/>
        <v>0</v>
      </c>
      <c r="C1136" s="158"/>
      <c r="D1136" s="60">
        <f t="shared" si="121"/>
        <v>0</v>
      </c>
      <c r="E1136" s="178">
        <f t="shared" si="119"/>
        <v>0</v>
      </c>
      <c r="F1136" s="60">
        <f t="shared" si="122"/>
        <v>0</v>
      </c>
      <c r="G1136" s="60">
        <f>IF(AND(C1136&lt;&gt;"",SUM(G$27:G1135)&lt;E$19),$E$19/$E$23,0)</f>
        <v>0</v>
      </c>
      <c r="H1136" s="60">
        <f t="shared" si="123"/>
        <v>0</v>
      </c>
      <c r="I1136" s="60">
        <f t="shared" si="125"/>
        <v>0</v>
      </c>
      <c r="J1136" s="92" t="str">
        <f t="shared" si="124"/>
        <v>2114–2115</v>
      </c>
      <c r="L1136" s="103"/>
      <c r="N1136" s="101"/>
      <c r="Q1136" s="61"/>
    </row>
    <row r="1137" spans="1:17" ht="20.25" customHeight="1" x14ac:dyDescent="0.2">
      <c r="A1137" s="176">
        <v>78529</v>
      </c>
      <c r="B1137" s="177">
        <f t="shared" si="120"/>
        <v>0</v>
      </c>
      <c r="C1137" s="158"/>
      <c r="D1137" s="60">
        <f t="shared" si="121"/>
        <v>0</v>
      </c>
      <c r="E1137" s="178">
        <f t="shared" si="119"/>
        <v>0</v>
      </c>
      <c r="F1137" s="60">
        <f t="shared" si="122"/>
        <v>0</v>
      </c>
      <c r="G1137" s="60">
        <f>IF(AND(C1137&lt;&gt;"",SUM(G$27:G1136)&lt;E$19),$E$19/$E$23,0)</f>
        <v>0</v>
      </c>
      <c r="H1137" s="60">
        <f t="shared" si="123"/>
        <v>0</v>
      </c>
      <c r="I1137" s="60">
        <f t="shared" si="125"/>
        <v>0</v>
      </c>
      <c r="J1137" s="92" t="str">
        <f t="shared" si="124"/>
        <v>2114–2115</v>
      </c>
      <c r="L1137" s="103"/>
      <c r="N1137" s="101"/>
      <c r="Q1137" s="61"/>
    </row>
    <row r="1138" spans="1:17" ht="20.25" customHeight="1" x14ac:dyDescent="0.2">
      <c r="A1138" s="176">
        <v>78560</v>
      </c>
      <c r="B1138" s="177">
        <f t="shared" si="120"/>
        <v>0</v>
      </c>
      <c r="C1138" s="158"/>
      <c r="D1138" s="60">
        <f t="shared" si="121"/>
        <v>0</v>
      </c>
      <c r="E1138" s="178">
        <f t="shared" si="119"/>
        <v>0</v>
      </c>
      <c r="F1138" s="60">
        <f t="shared" si="122"/>
        <v>0</v>
      </c>
      <c r="G1138" s="60">
        <f>IF(AND(C1138&lt;&gt;"",SUM(G$27:G1137)&lt;E$19),$E$19/$E$23,0)</f>
        <v>0</v>
      </c>
      <c r="H1138" s="60">
        <f t="shared" si="123"/>
        <v>0</v>
      </c>
      <c r="I1138" s="60">
        <f t="shared" si="125"/>
        <v>0</v>
      </c>
      <c r="J1138" s="92" t="str">
        <f t="shared" si="124"/>
        <v>2114–2115</v>
      </c>
      <c r="L1138" s="103"/>
      <c r="N1138" s="101"/>
      <c r="Q1138" s="61"/>
    </row>
    <row r="1139" spans="1:17" ht="20.25" customHeight="1" x14ac:dyDescent="0.2">
      <c r="A1139" s="176">
        <v>78588</v>
      </c>
      <c r="B1139" s="177">
        <f t="shared" si="120"/>
        <v>0</v>
      </c>
      <c r="C1139" s="158"/>
      <c r="D1139" s="60">
        <f t="shared" si="121"/>
        <v>0</v>
      </c>
      <c r="E1139" s="178">
        <f t="shared" si="119"/>
        <v>0</v>
      </c>
      <c r="F1139" s="60">
        <f t="shared" si="122"/>
        <v>0</v>
      </c>
      <c r="G1139" s="60">
        <f>IF(AND(C1139&lt;&gt;"",SUM(G$27:G1138)&lt;E$19),$E$19/$E$23,0)</f>
        <v>0</v>
      </c>
      <c r="H1139" s="60">
        <f t="shared" si="123"/>
        <v>0</v>
      </c>
      <c r="I1139" s="60">
        <f t="shared" si="125"/>
        <v>0</v>
      </c>
      <c r="J1139" s="92" t="str">
        <f t="shared" si="124"/>
        <v>2114–2115</v>
      </c>
      <c r="L1139" s="103"/>
      <c r="N1139" s="101"/>
      <c r="Q1139" s="61"/>
    </row>
    <row r="1140" spans="1:17" ht="20.25" customHeight="1" x14ac:dyDescent="0.2">
      <c r="A1140" s="176">
        <v>78619</v>
      </c>
      <c r="B1140" s="177">
        <f t="shared" si="120"/>
        <v>0</v>
      </c>
      <c r="C1140" s="158"/>
      <c r="D1140" s="60">
        <f t="shared" si="121"/>
        <v>0</v>
      </c>
      <c r="E1140" s="178">
        <f t="shared" si="119"/>
        <v>0</v>
      </c>
      <c r="F1140" s="60">
        <f t="shared" si="122"/>
        <v>0</v>
      </c>
      <c r="G1140" s="60">
        <f>IF(AND(C1140&lt;&gt;"",SUM(G$27:G1139)&lt;E$19),$E$19/$E$23,0)</f>
        <v>0</v>
      </c>
      <c r="H1140" s="60">
        <f t="shared" si="123"/>
        <v>0</v>
      </c>
      <c r="I1140" s="60">
        <f t="shared" si="125"/>
        <v>0</v>
      </c>
      <c r="J1140" s="92" t="str">
        <f t="shared" si="124"/>
        <v>2114–2115</v>
      </c>
      <c r="L1140" s="103"/>
      <c r="N1140" s="101"/>
      <c r="Q1140" s="61"/>
    </row>
    <row r="1141" spans="1:17" ht="20.25" customHeight="1" x14ac:dyDescent="0.2">
      <c r="A1141" s="176">
        <v>78649</v>
      </c>
      <c r="B1141" s="177">
        <f t="shared" si="120"/>
        <v>0</v>
      </c>
      <c r="C1141" s="158"/>
      <c r="D1141" s="60">
        <f t="shared" si="121"/>
        <v>0</v>
      </c>
      <c r="E1141" s="178">
        <f t="shared" si="119"/>
        <v>0</v>
      </c>
      <c r="F1141" s="60">
        <f t="shared" si="122"/>
        <v>0</v>
      </c>
      <c r="G1141" s="60">
        <f>IF(AND(C1141&lt;&gt;"",SUM(G$27:G1140)&lt;E$19),$E$19/$E$23,0)</f>
        <v>0</v>
      </c>
      <c r="H1141" s="60">
        <f t="shared" si="123"/>
        <v>0</v>
      </c>
      <c r="I1141" s="60">
        <f t="shared" si="125"/>
        <v>0</v>
      </c>
      <c r="J1141" s="92" t="str">
        <f t="shared" si="124"/>
        <v>2114–2115</v>
      </c>
      <c r="L1141" s="103"/>
      <c r="N1141" s="101"/>
      <c r="Q1141" s="61"/>
    </row>
    <row r="1142" spans="1:17" ht="20.25" customHeight="1" x14ac:dyDescent="0.2">
      <c r="A1142" s="176">
        <v>78680</v>
      </c>
      <c r="B1142" s="177">
        <f t="shared" si="120"/>
        <v>0</v>
      </c>
      <c r="C1142" s="158"/>
      <c r="D1142" s="60">
        <f t="shared" si="121"/>
        <v>0</v>
      </c>
      <c r="E1142" s="178">
        <f t="shared" si="119"/>
        <v>0</v>
      </c>
      <c r="F1142" s="60">
        <f t="shared" si="122"/>
        <v>0</v>
      </c>
      <c r="G1142" s="60">
        <f>IF(AND(C1142&lt;&gt;"",SUM(G$27:G1141)&lt;E$19),$E$19/$E$23,0)</f>
        <v>0</v>
      </c>
      <c r="H1142" s="60">
        <f t="shared" si="123"/>
        <v>0</v>
      </c>
      <c r="I1142" s="60">
        <f t="shared" si="125"/>
        <v>0</v>
      </c>
      <c r="J1142" s="92" t="str">
        <f t="shared" si="124"/>
        <v>2114–2115</v>
      </c>
      <c r="L1142" s="103"/>
      <c r="N1142" s="101"/>
      <c r="Q1142" s="61"/>
    </row>
    <row r="1143" spans="1:17" ht="20.25" customHeight="1" x14ac:dyDescent="0.2">
      <c r="A1143" s="176">
        <v>78710</v>
      </c>
      <c r="B1143" s="177">
        <f t="shared" si="120"/>
        <v>0</v>
      </c>
      <c r="C1143" s="158"/>
      <c r="D1143" s="60">
        <f t="shared" si="121"/>
        <v>0</v>
      </c>
      <c r="E1143" s="178">
        <f t="shared" si="119"/>
        <v>0</v>
      </c>
      <c r="F1143" s="60">
        <f t="shared" si="122"/>
        <v>0</v>
      </c>
      <c r="G1143" s="60">
        <f>IF(AND(C1143&lt;&gt;"",SUM(G$27:G1142)&lt;E$19),$E$19/$E$23,0)</f>
        <v>0</v>
      </c>
      <c r="H1143" s="60">
        <f t="shared" si="123"/>
        <v>0</v>
      </c>
      <c r="I1143" s="60">
        <f t="shared" si="125"/>
        <v>0</v>
      </c>
      <c r="J1143" s="92" t="str">
        <f t="shared" si="124"/>
        <v>2115–2116</v>
      </c>
      <c r="L1143" s="103"/>
      <c r="N1143" s="101"/>
      <c r="Q1143" s="61"/>
    </row>
    <row r="1144" spans="1:17" ht="20.25" customHeight="1" x14ac:dyDescent="0.2">
      <c r="A1144" s="176">
        <v>78741</v>
      </c>
      <c r="B1144" s="177">
        <f t="shared" si="120"/>
        <v>0</v>
      </c>
      <c r="C1144" s="158"/>
      <c r="D1144" s="60">
        <f t="shared" si="121"/>
        <v>0</v>
      </c>
      <c r="E1144" s="178">
        <f t="shared" si="119"/>
        <v>0</v>
      </c>
      <c r="F1144" s="60">
        <f t="shared" si="122"/>
        <v>0</v>
      </c>
      <c r="G1144" s="60">
        <f>IF(AND(C1144&lt;&gt;"",SUM(G$27:G1143)&lt;E$19),$E$19/$E$23,0)</f>
        <v>0</v>
      </c>
      <c r="H1144" s="60">
        <f t="shared" si="123"/>
        <v>0</v>
      </c>
      <c r="I1144" s="60">
        <f t="shared" si="125"/>
        <v>0</v>
      </c>
      <c r="J1144" s="92" t="str">
        <f t="shared" si="124"/>
        <v>2115–2116</v>
      </c>
      <c r="L1144" s="103"/>
      <c r="N1144" s="101"/>
      <c r="Q1144" s="61"/>
    </row>
    <row r="1145" spans="1:17" ht="20.25" customHeight="1" x14ac:dyDescent="0.2">
      <c r="A1145" s="176">
        <v>78772</v>
      </c>
      <c r="B1145" s="177">
        <f t="shared" si="120"/>
        <v>0</v>
      </c>
      <c r="C1145" s="158"/>
      <c r="D1145" s="60">
        <f t="shared" si="121"/>
        <v>0</v>
      </c>
      <c r="E1145" s="178">
        <f t="shared" si="119"/>
        <v>0</v>
      </c>
      <c r="F1145" s="60">
        <f t="shared" si="122"/>
        <v>0</v>
      </c>
      <c r="G1145" s="60">
        <f>IF(AND(C1145&lt;&gt;"",SUM(G$27:G1144)&lt;E$19),$E$19/$E$23,0)</f>
        <v>0</v>
      </c>
      <c r="H1145" s="60">
        <f t="shared" si="123"/>
        <v>0</v>
      </c>
      <c r="I1145" s="60">
        <f t="shared" si="125"/>
        <v>0</v>
      </c>
      <c r="J1145" s="92" t="str">
        <f t="shared" si="124"/>
        <v>2115–2116</v>
      </c>
      <c r="L1145" s="103"/>
      <c r="N1145" s="101"/>
      <c r="Q1145" s="61"/>
    </row>
    <row r="1146" spans="1:17" ht="20.25" customHeight="1" x14ac:dyDescent="0.2">
      <c r="A1146" s="176">
        <v>78802</v>
      </c>
      <c r="B1146" s="177">
        <f t="shared" si="120"/>
        <v>0</v>
      </c>
      <c r="C1146" s="158"/>
      <c r="D1146" s="60">
        <f t="shared" si="121"/>
        <v>0</v>
      </c>
      <c r="E1146" s="178">
        <f t="shared" si="119"/>
        <v>0</v>
      </c>
      <c r="F1146" s="60">
        <f t="shared" si="122"/>
        <v>0</v>
      </c>
      <c r="G1146" s="60">
        <f>IF(AND(C1146&lt;&gt;"",SUM(G$27:G1145)&lt;E$19),$E$19/$E$23,0)</f>
        <v>0</v>
      </c>
      <c r="H1146" s="60">
        <f t="shared" si="123"/>
        <v>0</v>
      </c>
      <c r="I1146" s="60">
        <f t="shared" si="125"/>
        <v>0</v>
      </c>
      <c r="J1146" s="92" t="str">
        <f t="shared" si="124"/>
        <v>2115–2116</v>
      </c>
      <c r="L1146" s="103"/>
      <c r="N1146" s="101"/>
      <c r="Q1146" s="61"/>
    </row>
    <row r="1147" spans="1:17" ht="20.25" customHeight="1" x14ac:dyDescent="0.2">
      <c r="A1147" s="176">
        <v>78833</v>
      </c>
      <c r="B1147" s="177">
        <f t="shared" si="120"/>
        <v>0</v>
      </c>
      <c r="C1147" s="158"/>
      <c r="D1147" s="60">
        <f t="shared" si="121"/>
        <v>0</v>
      </c>
      <c r="E1147" s="178">
        <f t="shared" si="119"/>
        <v>0</v>
      </c>
      <c r="F1147" s="60">
        <f t="shared" si="122"/>
        <v>0</v>
      </c>
      <c r="G1147" s="60">
        <f>IF(AND(C1147&lt;&gt;"",SUM(G$27:G1146)&lt;E$19),$E$19/$E$23,0)</f>
        <v>0</v>
      </c>
      <c r="H1147" s="60">
        <f t="shared" si="123"/>
        <v>0</v>
      </c>
      <c r="I1147" s="60">
        <f t="shared" si="125"/>
        <v>0</v>
      </c>
      <c r="J1147" s="92" t="str">
        <f t="shared" si="124"/>
        <v>2115–2116</v>
      </c>
      <c r="L1147" s="103"/>
      <c r="N1147" s="101"/>
      <c r="Q1147" s="61"/>
    </row>
    <row r="1148" spans="1:17" ht="20.25" customHeight="1" x14ac:dyDescent="0.2">
      <c r="A1148" s="176">
        <v>78863</v>
      </c>
      <c r="B1148" s="177">
        <f t="shared" si="120"/>
        <v>0</v>
      </c>
      <c r="C1148" s="158"/>
      <c r="D1148" s="60">
        <f t="shared" si="121"/>
        <v>0</v>
      </c>
      <c r="E1148" s="178">
        <f t="shared" si="119"/>
        <v>0</v>
      </c>
      <c r="F1148" s="60">
        <f t="shared" si="122"/>
        <v>0</v>
      </c>
      <c r="G1148" s="60">
        <f>IF(AND(C1148&lt;&gt;"",SUM(G$27:G1147)&lt;E$19),$E$19/$E$23,0)</f>
        <v>0</v>
      </c>
      <c r="H1148" s="60">
        <f t="shared" si="123"/>
        <v>0</v>
      </c>
      <c r="I1148" s="60">
        <f t="shared" si="125"/>
        <v>0</v>
      </c>
      <c r="J1148" s="92" t="str">
        <f t="shared" si="124"/>
        <v>2115–2116</v>
      </c>
      <c r="L1148" s="103"/>
      <c r="N1148" s="101"/>
      <c r="Q1148" s="61"/>
    </row>
    <row r="1149" spans="1:17" ht="20.25" customHeight="1" x14ac:dyDescent="0.2">
      <c r="A1149" s="176">
        <v>78894</v>
      </c>
      <c r="B1149" s="177">
        <f t="shared" si="120"/>
        <v>0</v>
      </c>
      <c r="C1149" s="158"/>
      <c r="D1149" s="60">
        <f t="shared" si="121"/>
        <v>0</v>
      </c>
      <c r="E1149" s="178">
        <f t="shared" si="119"/>
        <v>0</v>
      </c>
      <c r="F1149" s="60">
        <f t="shared" si="122"/>
        <v>0</v>
      </c>
      <c r="G1149" s="60">
        <f>IF(AND(C1149&lt;&gt;"",SUM(G$27:G1148)&lt;E$19),$E$19/$E$23,0)</f>
        <v>0</v>
      </c>
      <c r="H1149" s="60">
        <f t="shared" si="123"/>
        <v>0</v>
      </c>
      <c r="I1149" s="60">
        <f t="shared" si="125"/>
        <v>0</v>
      </c>
      <c r="J1149" s="92" t="str">
        <f t="shared" si="124"/>
        <v>2115–2116</v>
      </c>
      <c r="L1149" s="103"/>
      <c r="N1149" s="101"/>
      <c r="Q1149" s="61"/>
    </row>
    <row r="1150" spans="1:17" ht="20.25" customHeight="1" x14ac:dyDescent="0.2">
      <c r="A1150" s="176">
        <v>78925</v>
      </c>
      <c r="B1150" s="177">
        <f t="shared" si="120"/>
        <v>0</v>
      </c>
      <c r="C1150" s="158"/>
      <c r="D1150" s="60">
        <f t="shared" si="121"/>
        <v>0</v>
      </c>
      <c r="E1150" s="178">
        <f t="shared" si="119"/>
        <v>0</v>
      </c>
      <c r="F1150" s="60">
        <f t="shared" si="122"/>
        <v>0</v>
      </c>
      <c r="G1150" s="60">
        <f>IF(AND(C1150&lt;&gt;"",SUM(G$27:G1149)&lt;E$19),$E$19/$E$23,0)</f>
        <v>0</v>
      </c>
      <c r="H1150" s="60">
        <f t="shared" si="123"/>
        <v>0</v>
      </c>
      <c r="I1150" s="60">
        <f t="shared" si="125"/>
        <v>0</v>
      </c>
      <c r="J1150" s="92" t="str">
        <f t="shared" si="124"/>
        <v>2115–2116</v>
      </c>
      <c r="L1150" s="103"/>
      <c r="N1150" s="101"/>
      <c r="Q1150" s="61"/>
    </row>
    <row r="1151" spans="1:17" ht="20.25" customHeight="1" x14ac:dyDescent="0.2">
      <c r="A1151" s="176">
        <v>78954</v>
      </c>
      <c r="B1151" s="177">
        <f t="shared" si="120"/>
        <v>0</v>
      </c>
      <c r="C1151" s="158"/>
      <c r="D1151" s="60">
        <f t="shared" si="121"/>
        <v>0</v>
      </c>
      <c r="E1151" s="178">
        <f t="shared" si="119"/>
        <v>0</v>
      </c>
      <c r="F1151" s="60">
        <f t="shared" si="122"/>
        <v>0</v>
      </c>
      <c r="G1151" s="60">
        <f>IF(AND(C1151&lt;&gt;"",SUM(G$27:G1150)&lt;E$19),$E$19/$E$23,0)</f>
        <v>0</v>
      </c>
      <c r="H1151" s="60">
        <f t="shared" si="123"/>
        <v>0</v>
      </c>
      <c r="I1151" s="60">
        <f t="shared" si="125"/>
        <v>0</v>
      </c>
      <c r="J1151" s="92" t="str">
        <f t="shared" si="124"/>
        <v>2115–2116</v>
      </c>
      <c r="L1151" s="103"/>
      <c r="N1151" s="101"/>
      <c r="Q1151" s="61"/>
    </row>
    <row r="1152" spans="1:17" ht="20.25" customHeight="1" x14ac:dyDescent="0.2">
      <c r="A1152" s="176">
        <v>78985</v>
      </c>
      <c r="B1152" s="177">
        <f t="shared" si="120"/>
        <v>0</v>
      </c>
      <c r="C1152" s="158"/>
      <c r="D1152" s="60">
        <f t="shared" si="121"/>
        <v>0</v>
      </c>
      <c r="E1152" s="178">
        <f t="shared" si="119"/>
        <v>0</v>
      </c>
      <c r="F1152" s="60">
        <f t="shared" si="122"/>
        <v>0</v>
      </c>
      <c r="G1152" s="60">
        <f>IF(AND(C1152&lt;&gt;"",SUM(G$27:G1151)&lt;E$19),$E$19/$E$23,0)</f>
        <v>0</v>
      </c>
      <c r="H1152" s="60">
        <f t="shared" si="123"/>
        <v>0</v>
      </c>
      <c r="I1152" s="60">
        <f t="shared" si="125"/>
        <v>0</v>
      </c>
      <c r="J1152" s="92" t="str">
        <f t="shared" si="124"/>
        <v>2115–2116</v>
      </c>
      <c r="L1152" s="103"/>
      <c r="N1152" s="101"/>
      <c r="Q1152" s="61"/>
    </row>
    <row r="1153" spans="1:17" ht="20.25" customHeight="1" x14ac:dyDescent="0.2">
      <c r="A1153" s="176">
        <v>79015</v>
      </c>
      <c r="B1153" s="177">
        <f t="shared" si="120"/>
        <v>0</v>
      </c>
      <c r="C1153" s="158"/>
      <c r="D1153" s="60">
        <f t="shared" si="121"/>
        <v>0</v>
      </c>
      <c r="E1153" s="178">
        <f t="shared" si="119"/>
        <v>0</v>
      </c>
      <c r="F1153" s="60">
        <f t="shared" si="122"/>
        <v>0</v>
      </c>
      <c r="G1153" s="60">
        <f>IF(AND(C1153&lt;&gt;"",SUM(G$27:G1152)&lt;E$19),$E$19/$E$23,0)</f>
        <v>0</v>
      </c>
      <c r="H1153" s="60">
        <f t="shared" si="123"/>
        <v>0</v>
      </c>
      <c r="I1153" s="60">
        <f t="shared" si="125"/>
        <v>0</v>
      </c>
      <c r="J1153" s="92" t="str">
        <f t="shared" si="124"/>
        <v>2115–2116</v>
      </c>
      <c r="L1153" s="103"/>
      <c r="N1153" s="101"/>
      <c r="Q1153" s="61"/>
    </row>
    <row r="1154" spans="1:17" ht="20.25" customHeight="1" x14ac:dyDescent="0.2">
      <c r="A1154" s="176">
        <v>79046</v>
      </c>
      <c r="B1154" s="177">
        <f t="shared" si="120"/>
        <v>0</v>
      </c>
      <c r="C1154" s="158"/>
      <c r="D1154" s="60">
        <f t="shared" si="121"/>
        <v>0</v>
      </c>
      <c r="E1154" s="178">
        <f t="shared" si="119"/>
        <v>0</v>
      </c>
      <c r="F1154" s="60">
        <f t="shared" si="122"/>
        <v>0</v>
      </c>
      <c r="G1154" s="60">
        <f>IF(AND(C1154&lt;&gt;"",SUM(G$27:G1153)&lt;E$19),$E$19/$E$23,0)</f>
        <v>0</v>
      </c>
      <c r="H1154" s="60">
        <f t="shared" si="123"/>
        <v>0</v>
      </c>
      <c r="I1154" s="60">
        <f t="shared" si="125"/>
        <v>0</v>
      </c>
      <c r="J1154" s="92" t="str">
        <f t="shared" si="124"/>
        <v>2115–2116</v>
      </c>
      <c r="L1154" s="103"/>
      <c r="N1154" s="101"/>
      <c r="Q1154" s="61"/>
    </row>
    <row r="1155" spans="1:17" ht="20.25" customHeight="1" x14ac:dyDescent="0.2">
      <c r="A1155" s="176">
        <v>79076</v>
      </c>
      <c r="B1155" s="177">
        <f t="shared" si="120"/>
        <v>0</v>
      </c>
      <c r="C1155" s="158"/>
      <c r="D1155" s="60">
        <f t="shared" si="121"/>
        <v>0</v>
      </c>
      <c r="E1155" s="178">
        <f t="shared" si="119"/>
        <v>0</v>
      </c>
      <c r="F1155" s="60">
        <f t="shared" si="122"/>
        <v>0</v>
      </c>
      <c r="G1155" s="60">
        <f>IF(AND(C1155&lt;&gt;"",SUM(G$27:G1154)&lt;E$19),$E$19/$E$23,0)</f>
        <v>0</v>
      </c>
      <c r="H1155" s="60">
        <f t="shared" si="123"/>
        <v>0</v>
      </c>
      <c r="I1155" s="60">
        <f t="shared" si="125"/>
        <v>0</v>
      </c>
      <c r="J1155" s="92" t="str">
        <f t="shared" si="124"/>
        <v>2116–2117</v>
      </c>
      <c r="L1155" s="103"/>
      <c r="N1155" s="101"/>
      <c r="Q1155" s="61"/>
    </row>
    <row r="1156" spans="1:17" ht="20.25" customHeight="1" x14ac:dyDescent="0.2">
      <c r="A1156" s="176">
        <v>79107</v>
      </c>
      <c r="B1156" s="177">
        <f t="shared" si="120"/>
        <v>0</v>
      </c>
      <c r="C1156" s="158"/>
      <c r="D1156" s="60">
        <f t="shared" si="121"/>
        <v>0</v>
      </c>
      <c r="E1156" s="178">
        <f t="shared" si="119"/>
        <v>0</v>
      </c>
      <c r="F1156" s="60">
        <f t="shared" si="122"/>
        <v>0</v>
      </c>
      <c r="G1156" s="60">
        <f>IF(AND(C1156&lt;&gt;"",SUM(G$27:G1155)&lt;E$19),$E$19/$E$23,0)</f>
        <v>0</v>
      </c>
      <c r="H1156" s="60">
        <f t="shared" si="123"/>
        <v>0</v>
      </c>
      <c r="I1156" s="60">
        <f t="shared" si="125"/>
        <v>0</v>
      </c>
      <c r="J1156" s="92" t="str">
        <f t="shared" si="124"/>
        <v>2116–2117</v>
      </c>
      <c r="L1156" s="103"/>
      <c r="N1156" s="101"/>
      <c r="Q1156" s="61"/>
    </row>
    <row r="1157" spans="1:17" ht="20.25" customHeight="1" x14ac:dyDescent="0.2">
      <c r="A1157" s="176">
        <v>79138</v>
      </c>
      <c r="B1157" s="177">
        <f t="shared" si="120"/>
        <v>0</v>
      </c>
      <c r="C1157" s="158"/>
      <c r="D1157" s="60">
        <f t="shared" si="121"/>
        <v>0</v>
      </c>
      <c r="E1157" s="178">
        <f t="shared" si="119"/>
        <v>0</v>
      </c>
      <c r="F1157" s="60">
        <f t="shared" si="122"/>
        <v>0</v>
      </c>
      <c r="G1157" s="60">
        <f>IF(AND(C1157&lt;&gt;"",SUM(G$27:G1156)&lt;E$19),$E$19/$E$23,0)</f>
        <v>0</v>
      </c>
      <c r="H1157" s="60">
        <f t="shared" si="123"/>
        <v>0</v>
      </c>
      <c r="I1157" s="60">
        <f t="shared" si="125"/>
        <v>0</v>
      </c>
      <c r="J1157" s="92" t="str">
        <f t="shared" si="124"/>
        <v>2116–2117</v>
      </c>
      <c r="L1157" s="103"/>
      <c r="N1157" s="101"/>
      <c r="Q1157" s="61"/>
    </row>
    <row r="1158" spans="1:17" ht="20.25" customHeight="1" x14ac:dyDescent="0.2">
      <c r="A1158" s="176">
        <v>79168</v>
      </c>
      <c r="B1158" s="177">
        <f t="shared" si="120"/>
        <v>0</v>
      </c>
      <c r="C1158" s="158"/>
      <c r="D1158" s="60">
        <f t="shared" si="121"/>
        <v>0</v>
      </c>
      <c r="E1158" s="178">
        <f t="shared" si="119"/>
        <v>0</v>
      </c>
      <c r="F1158" s="60">
        <f t="shared" si="122"/>
        <v>0</v>
      </c>
      <c r="G1158" s="60">
        <f>IF(AND(C1158&lt;&gt;"",SUM(G$27:G1157)&lt;E$19),$E$19/$E$23,0)</f>
        <v>0</v>
      </c>
      <c r="H1158" s="60">
        <f t="shared" si="123"/>
        <v>0</v>
      </c>
      <c r="I1158" s="60">
        <f t="shared" si="125"/>
        <v>0</v>
      </c>
      <c r="J1158" s="92" t="str">
        <f t="shared" si="124"/>
        <v>2116–2117</v>
      </c>
      <c r="L1158" s="103"/>
      <c r="N1158" s="101"/>
      <c r="Q1158" s="61"/>
    </row>
    <row r="1159" spans="1:17" ht="20.25" customHeight="1" x14ac:dyDescent="0.2">
      <c r="A1159" s="176">
        <v>79199</v>
      </c>
      <c r="B1159" s="177">
        <f t="shared" si="120"/>
        <v>0</v>
      </c>
      <c r="C1159" s="158"/>
      <c r="D1159" s="60">
        <f t="shared" si="121"/>
        <v>0</v>
      </c>
      <c r="E1159" s="178">
        <f t="shared" si="119"/>
        <v>0</v>
      </c>
      <c r="F1159" s="60">
        <f t="shared" si="122"/>
        <v>0</v>
      </c>
      <c r="G1159" s="60">
        <f>IF(AND(C1159&lt;&gt;"",SUM(G$27:G1158)&lt;E$19),$E$19/$E$23,0)</f>
        <v>0</v>
      </c>
      <c r="H1159" s="60">
        <f t="shared" si="123"/>
        <v>0</v>
      </c>
      <c r="I1159" s="60">
        <f t="shared" si="125"/>
        <v>0</v>
      </c>
      <c r="J1159" s="92" t="str">
        <f t="shared" si="124"/>
        <v>2116–2117</v>
      </c>
      <c r="L1159" s="103"/>
      <c r="N1159" s="101"/>
      <c r="Q1159" s="61"/>
    </row>
    <row r="1160" spans="1:17" ht="20.25" customHeight="1" x14ac:dyDescent="0.2">
      <c r="A1160" s="176">
        <v>79229</v>
      </c>
      <c r="B1160" s="177">
        <f t="shared" si="120"/>
        <v>0</v>
      </c>
      <c r="C1160" s="158"/>
      <c r="D1160" s="60">
        <f t="shared" si="121"/>
        <v>0</v>
      </c>
      <c r="E1160" s="178">
        <f t="shared" si="119"/>
        <v>0</v>
      </c>
      <c r="F1160" s="60">
        <f t="shared" si="122"/>
        <v>0</v>
      </c>
      <c r="G1160" s="60">
        <f>IF(AND(C1160&lt;&gt;"",SUM(G$27:G1159)&lt;E$19),$E$19/$E$23,0)</f>
        <v>0</v>
      </c>
      <c r="H1160" s="60">
        <f t="shared" si="123"/>
        <v>0</v>
      </c>
      <c r="I1160" s="60">
        <f t="shared" si="125"/>
        <v>0</v>
      </c>
      <c r="J1160" s="92" t="str">
        <f t="shared" si="124"/>
        <v>2116–2117</v>
      </c>
      <c r="L1160" s="103"/>
      <c r="N1160" s="101"/>
      <c r="Q1160" s="61"/>
    </row>
    <row r="1161" spans="1:17" ht="20.25" customHeight="1" x14ac:dyDescent="0.2">
      <c r="A1161" s="176">
        <v>79260</v>
      </c>
      <c r="B1161" s="177">
        <f t="shared" si="120"/>
        <v>0</v>
      </c>
      <c r="C1161" s="158"/>
      <c r="D1161" s="60">
        <f t="shared" si="121"/>
        <v>0</v>
      </c>
      <c r="E1161" s="178">
        <f t="shared" si="119"/>
        <v>0</v>
      </c>
      <c r="F1161" s="60">
        <f t="shared" si="122"/>
        <v>0</v>
      </c>
      <c r="G1161" s="60">
        <f>IF(AND(C1161&lt;&gt;"",SUM(G$27:G1160)&lt;E$19),$E$19/$E$23,0)</f>
        <v>0</v>
      </c>
      <c r="H1161" s="60">
        <f t="shared" si="123"/>
        <v>0</v>
      </c>
      <c r="I1161" s="60">
        <f t="shared" si="125"/>
        <v>0</v>
      </c>
      <c r="J1161" s="92" t="str">
        <f t="shared" si="124"/>
        <v>2116–2117</v>
      </c>
      <c r="L1161" s="103"/>
      <c r="N1161" s="101"/>
      <c r="Q1161" s="61"/>
    </row>
    <row r="1162" spans="1:17" ht="20.25" customHeight="1" x14ac:dyDescent="0.2">
      <c r="A1162" s="176">
        <v>79291</v>
      </c>
      <c r="B1162" s="177">
        <f t="shared" si="120"/>
        <v>0</v>
      </c>
      <c r="C1162" s="158"/>
      <c r="D1162" s="60">
        <f t="shared" si="121"/>
        <v>0</v>
      </c>
      <c r="E1162" s="178">
        <f t="shared" si="119"/>
        <v>0</v>
      </c>
      <c r="F1162" s="60">
        <f t="shared" si="122"/>
        <v>0</v>
      </c>
      <c r="G1162" s="60">
        <f>IF(AND(C1162&lt;&gt;"",SUM(G$27:G1161)&lt;E$19),$E$19/$E$23,0)</f>
        <v>0</v>
      </c>
      <c r="H1162" s="60">
        <f t="shared" si="123"/>
        <v>0</v>
      </c>
      <c r="I1162" s="60">
        <f t="shared" si="125"/>
        <v>0</v>
      </c>
      <c r="J1162" s="92" t="str">
        <f t="shared" si="124"/>
        <v>2116–2117</v>
      </c>
      <c r="L1162" s="103"/>
      <c r="N1162" s="101"/>
      <c r="Q1162" s="61"/>
    </row>
    <row r="1163" spans="1:17" ht="20.25" customHeight="1" x14ac:dyDescent="0.2">
      <c r="A1163" s="176">
        <v>79319</v>
      </c>
      <c r="B1163" s="177">
        <f t="shared" si="120"/>
        <v>0</v>
      </c>
      <c r="C1163" s="158"/>
      <c r="D1163" s="60">
        <f t="shared" si="121"/>
        <v>0</v>
      </c>
      <c r="E1163" s="178">
        <f t="shared" si="119"/>
        <v>0</v>
      </c>
      <c r="F1163" s="60">
        <f t="shared" si="122"/>
        <v>0</v>
      </c>
      <c r="G1163" s="60">
        <f>IF(AND(C1163&lt;&gt;"",SUM(G$27:G1162)&lt;E$19),$E$19/$E$23,0)</f>
        <v>0</v>
      </c>
      <c r="H1163" s="60">
        <f t="shared" si="123"/>
        <v>0</v>
      </c>
      <c r="I1163" s="60">
        <f t="shared" si="125"/>
        <v>0</v>
      </c>
      <c r="J1163" s="92" t="str">
        <f t="shared" si="124"/>
        <v>2116–2117</v>
      </c>
      <c r="L1163" s="103"/>
      <c r="N1163" s="101"/>
      <c r="Q1163" s="61"/>
    </row>
    <row r="1164" spans="1:17" ht="20.25" customHeight="1" x14ac:dyDescent="0.2">
      <c r="A1164" s="176">
        <v>79350</v>
      </c>
      <c r="B1164" s="177">
        <f t="shared" si="120"/>
        <v>0</v>
      </c>
      <c r="C1164" s="158"/>
      <c r="D1164" s="60">
        <f t="shared" si="121"/>
        <v>0</v>
      </c>
      <c r="E1164" s="178">
        <f t="shared" si="119"/>
        <v>0</v>
      </c>
      <c r="F1164" s="60">
        <f t="shared" si="122"/>
        <v>0</v>
      </c>
      <c r="G1164" s="60">
        <f>IF(AND(C1164&lt;&gt;"",SUM(G$27:G1163)&lt;E$19),$E$19/$E$23,0)</f>
        <v>0</v>
      </c>
      <c r="H1164" s="60">
        <f t="shared" si="123"/>
        <v>0</v>
      </c>
      <c r="I1164" s="60">
        <f t="shared" si="125"/>
        <v>0</v>
      </c>
      <c r="J1164" s="92" t="str">
        <f t="shared" si="124"/>
        <v>2116–2117</v>
      </c>
      <c r="L1164" s="103"/>
      <c r="N1164" s="101"/>
      <c r="Q1164" s="61"/>
    </row>
    <row r="1165" spans="1:17" ht="20.25" customHeight="1" x14ac:dyDescent="0.2">
      <c r="A1165" s="176">
        <v>79380</v>
      </c>
      <c r="B1165" s="177">
        <f t="shared" si="120"/>
        <v>0</v>
      </c>
      <c r="C1165" s="158"/>
      <c r="D1165" s="60">
        <f t="shared" si="121"/>
        <v>0</v>
      </c>
      <c r="E1165" s="178">
        <f t="shared" si="119"/>
        <v>0</v>
      </c>
      <c r="F1165" s="60">
        <f t="shared" si="122"/>
        <v>0</v>
      </c>
      <c r="G1165" s="60">
        <f>IF(AND(C1165&lt;&gt;"",SUM(G$27:G1164)&lt;E$19),$E$19/$E$23,0)</f>
        <v>0</v>
      </c>
      <c r="H1165" s="60">
        <f t="shared" si="123"/>
        <v>0</v>
      </c>
      <c r="I1165" s="60">
        <f t="shared" si="125"/>
        <v>0</v>
      </c>
      <c r="J1165" s="92" t="str">
        <f t="shared" si="124"/>
        <v>2116–2117</v>
      </c>
      <c r="L1165" s="103"/>
      <c r="N1165" s="101"/>
      <c r="Q1165" s="61"/>
    </row>
    <row r="1166" spans="1:17" ht="20.25" customHeight="1" x14ac:dyDescent="0.2">
      <c r="A1166" s="176">
        <v>79411</v>
      </c>
      <c r="B1166" s="177">
        <f t="shared" si="120"/>
        <v>0</v>
      </c>
      <c r="C1166" s="158"/>
      <c r="D1166" s="60">
        <f t="shared" si="121"/>
        <v>0</v>
      </c>
      <c r="E1166" s="178">
        <f t="shared" si="119"/>
        <v>0</v>
      </c>
      <c r="F1166" s="60">
        <f t="shared" si="122"/>
        <v>0</v>
      </c>
      <c r="G1166" s="60">
        <f>IF(AND(C1166&lt;&gt;"",SUM(G$27:G1165)&lt;E$19),$E$19/$E$23,0)</f>
        <v>0</v>
      </c>
      <c r="H1166" s="60">
        <f t="shared" si="123"/>
        <v>0</v>
      </c>
      <c r="I1166" s="60">
        <f t="shared" si="125"/>
        <v>0</v>
      </c>
      <c r="J1166" s="92" t="str">
        <f t="shared" si="124"/>
        <v>2116–2117</v>
      </c>
      <c r="L1166" s="103"/>
      <c r="N1166" s="101"/>
      <c r="Q1166" s="61"/>
    </row>
    <row r="1167" spans="1:17" ht="20.25" customHeight="1" x14ac:dyDescent="0.2">
      <c r="A1167" s="176">
        <v>79441</v>
      </c>
      <c r="B1167" s="177">
        <f t="shared" si="120"/>
        <v>0</v>
      </c>
      <c r="C1167" s="158"/>
      <c r="D1167" s="60">
        <f t="shared" si="121"/>
        <v>0</v>
      </c>
      <c r="E1167" s="178">
        <f t="shared" si="119"/>
        <v>0</v>
      </c>
      <c r="F1167" s="60">
        <f t="shared" si="122"/>
        <v>0</v>
      </c>
      <c r="G1167" s="60">
        <f>IF(AND(C1167&lt;&gt;"",SUM(G$27:G1166)&lt;E$19),$E$19/$E$23,0)</f>
        <v>0</v>
      </c>
      <c r="H1167" s="60">
        <f t="shared" si="123"/>
        <v>0</v>
      </c>
      <c r="I1167" s="60">
        <f t="shared" si="125"/>
        <v>0</v>
      </c>
      <c r="J1167" s="92" t="str">
        <f t="shared" si="124"/>
        <v>2117–2118</v>
      </c>
      <c r="L1167" s="103"/>
      <c r="N1167" s="101"/>
      <c r="Q1167" s="61"/>
    </row>
    <row r="1168" spans="1:17" ht="20.25" customHeight="1" x14ac:dyDescent="0.2">
      <c r="A1168" s="176">
        <v>79472</v>
      </c>
      <c r="B1168" s="177">
        <f t="shared" si="120"/>
        <v>0</v>
      </c>
      <c r="C1168" s="158"/>
      <c r="D1168" s="60">
        <f t="shared" si="121"/>
        <v>0</v>
      </c>
      <c r="E1168" s="178">
        <f t="shared" si="119"/>
        <v>0</v>
      </c>
      <c r="F1168" s="60">
        <f t="shared" si="122"/>
        <v>0</v>
      </c>
      <c r="G1168" s="60">
        <f>IF(AND(C1168&lt;&gt;"",SUM(G$27:G1167)&lt;E$19),$E$19/$E$23,0)</f>
        <v>0</v>
      </c>
      <c r="H1168" s="60">
        <f t="shared" si="123"/>
        <v>0</v>
      </c>
      <c r="I1168" s="60">
        <f t="shared" si="125"/>
        <v>0</v>
      </c>
      <c r="J1168" s="92" t="str">
        <f t="shared" si="124"/>
        <v>2117–2118</v>
      </c>
      <c r="L1168" s="103"/>
      <c r="N1168" s="101"/>
      <c r="Q1168" s="61"/>
    </row>
    <row r="1169" spans="1:17" ht="20.25" customHeight="1" x14ac:dyDescent="0.2">
      <c r="A1169" s="176">
        <v>79503</v>
      </c>
      <c r="B1169" s="177">
        <f t="shared" si="120"/>
        <v>0</v>
      </c>
      <c r="C1169" s="158"/>
      <c r="D1169" s="60">
        <f t="shared" si="121"/>
        <v>0</v>
      </c>
      <c r="E1169" s="178">
        <f t="shared" si="119"/>
        <v>0</v>
      </c>
      <c r="F1169" s="60">
        <f t="shared" si="122"/>
        <v>0</v>
      </c>
      <c r="G1169" s="60">
        <f>IF(AND(C1169&lt;&gt;"",SUM(G$27:G1168)&lt;E$19),$E$19/$E$23,0)</f>
        <v>0</v>
      </c>
      <c r="H1169" s="60">
        <f t="shared" si="123"/>
        <v>0</v>
      </c>
      <c r="I1169" s="60">
        <f t="shared" si="125"/>
        <v>0</v>
      </c>
      <c r="J1169" s="92" t="str">
        <f t="shared" si="124"/>
        <v>2117–2118</v>
      </c>
      <c r="L1169" s="103"/>
      <c r="N1169" s="101"/>
      <c r="Q1169" s="61"/>
    </row>
    <row r="1170" spans="1:17" ht="20.25" customHeight="1" x14ac:dyDescent="0.2">
      <c r="A1170" s="176">
        <v>79533</v>
      </c>
      <c r="B1170" s="177">
        <f t="shared" si="120"/>
        <v>0</v>
      </c>
      <c r="C1170" s="158"/>
      <c r="D1170" s="60">
        <f t="shared" si="121"/>
        <v>0</v>
      </c>
      <c r="E1170" s="178">
        <f t="shared" si="119"/>
        <v>0</v>
      </c>
      <c r="F1170" s="60">
        <f t="shared" si="122"/>
        <v>0</v>
      </c>
      <c r="G1170" s="60">
        <f>IF(AND(C1170&lt;&gt;"",SUM(G$27:G1169)&lt;E$19),$E$19/$E$23,0)</f>
        <v>0</v>
      </c>
      <c r="H1170" s="60">
        <f t="shared" si="123"/>
        <v>0</v>
      </c>
      <c r="I1170" s="60">
        <f t="shared" si="125"/>
        <v>0</v>
      </c>
      <c r="J1170" s="92" t="str">
        <f t="shared" si="124"/>
        <v>2117–2118</v>
      </c>
      <c r="L1170" s="103"/>
      <c r="N1170" s="101"/>
      <c r="Q1170" s="61"/>
    </row>
    <row r="1171" spans="1:17" ht="20.25" customHeight="1" x14ac:dyDescent="0.2">
      <c r="A1171" s="176">
        <v>79564</v>
      </c>
      <c r="B1171" s="177">
        <f t="shared" si="120"/>
        <v>0</v>
      </c>
      <c r="C1171" s="158"/>
      <c r="D1171" s="60">
        <f t="shared" si="121"/>
        <v>0</v>
      </c>
      <c r="E1171" s="178">
        <f t="shared" si="119"/>
        <v>0</v>
      </c>
      <c r="F1171" s="60">
        <f t="shared" si="122"/>
        <v>0</v>
      </c>
      <c r="G1171" s="60">
        <f>IF(AND(C1171&lt;&gt;"",SUM(G$27:G1170)&lt;E$19),$E$19/$E$23,0)</f>
        <v>0</v>
      </c>
      <c r="H1171" s="60">
        <f t="shared" si="123"/>
        <v>0</v>
      </c>
      <c r="I1171" s="60">
        <f t="shared" si="125"/>
        <v>0</v>
      </c>
      <c r="J1171" s="92" t="str">
        <f t="shared" si="124"/>
        <v>2117–2118</v>
      </c>
      <c r="L1171" s="103"/>
      <c r="N1171" s="101"/>
      <c r="Q1171" s="61"/>
    </row>
    <row r="1172" spans="1:17" ht="20.25" customHeight="1" x14ac:dyDescent="0.2">
      <c r="A1172" s="176">
        <v>79594</v>
      </c>
      <c r="B1172" s="177">
        <f t="shared" si="120"/>
        <v>0</v>
      </c>
      <c r="C1172" s="158"/>
      <c r="D1172" s="60">
        <f t="shared" si="121"/>
        <v>0</v>
      </c>
      <c r="E1172" s="178">
        <f t="shared" si="119"/>
        <v>0</v>
      </c>
      <c r="F1172" s="60">
        <f t="shared" si="122"/>
        <v>0</v>
      </c>
      <c r="G1172" s="60">
        <f>IF(AND(C1172&lt;&gt;"",SUM(G$27:G1171)&lt;E$19),$E$19/$E$23,0)</f>
        <v>0</v>
      </c>
      <c r="H1172" s="60">
        <f t="shared" si="123"/>
        <v>0</v>
      </c>
      <c r="I1172" s="60">
        <f t="shared" si="125"/>
        <v>0</v>
      </c>
      <c r="J1172" s="92" t="str">
        <f t="shared" si="124"/>
        <v>2117–2118</v>
      </c>
      <c r="L1172" s="103"/>
      <c r="N1172" s="101"/>
      <c r="Q1172" s="61"/>
    </row>
    <row r="1173" spans="1:17" ht="20.25" customHeight="1" x14ac:dyDescent="0.2">
      <c r="A1173" s="176">
        <v>79625</v>
      </c>
      <c r="B1173" s="177">
        <f t="shared" si="120"/>
        <v>0</v>
      </c>
      <c r="C1173" s="158"/>
      <c r="D1173" s="60">
        <f t="shared" si="121"/>
        <v>0</v>
      </c>
      <c r="E1173" s="178">
        <f t="shared" si="119"/>
        <v>0</v>
      </c>
      <c r="F1173" s="60">
        <f t="shared" si="122"/>
        <v>0</v>
      </c>
      <c r="G1173" s="60">
        <f>IF(AND(C1173&lt;&gt;"",SUM(G$27:G1172)&lt;E$19),$E$19/$E$23,0)</f>
        <v>0</v>
      </c>
      <c r="H1173" s="60">
        <f t="shared" si="123"/>
        <v>0</v>
      </c>
      <c r="I1173" s="60">
        <f t="shared" si="125"/>
        <v>0</v>
      </c>
      <c r="J1173" s="92" t="str">
        <f t="shared" si="124"/>
        <v>2117–2118</v>
      </c>
      <c r="L1173" s="103"/>
      <c r="N1173" s="101"/>
      <c r="Q1173" s="61"/>
    </row>
    <row r="1174" spans="1:17" ht="20.25" customHeight="1" x14ac:dyDescent="0.2">
      <c r="A1174" s="176">
        <v>79656</v>
      </c>
      <c r="B1174" s="177">
        <f t="shared" si="120"/>
        <v>0</v>
      </c>
      <c r="C1174" s="158"/>
      <c r="D1174" s="60">
        <f t="shared" si="121"/>
        <v>0</v>
      </c>
      <c r="E1174" s="178">
        <f t="shared" si="119"/>
        <v>0</v>
      </c>
      <c r="F1174" s="60">
        <f t="shared" si="122"/>
        <v>0</v>
      </c>
      <c r="G1174" s="60">
        <f>IF(AND(C1174&lt;&gt;"",SUM(G$27:G1173)&lt;E$19),$E$19/$E$23,0)</f>
        <v>0</v>
      </c>
      <c r="H1174" s="60">
        <f t="shared" si="123"/>
        <v>0</v>
      </c>
      <c r="I1174" s="60">
        <f t="shared" si="125"/>
        <v>0</v>
      </c>
      <c r="J1174" s="92" t="str">
        <f t="shared" si="124"/>
        <v>2117–2118</v>
      </c>
      <c r="L1174" s="103"/>
      <c r="N1174" s="101"/>
      <c r="Q1174" s="61"/>
    </row>
    <row r="1175" spans="1:17" ht="20.25" customHeight="1" x14ac:dyDescent="0.2">
      <c r="A1175" s="176">
        <v>79684</v>
      </c>
      <c r="B1175" s="177">
        <f t="shared" si="120"/>
        <v>0</v>
      </c>
      <c r="C1175" s="158"/>
      <c r="D1175" s="60">
        <f t="shared" si="121"/>
        <v>0</v>
      </c>
      <c r="E1175" s="178">
        <f t="shared" si="119"/>
        <v>0</v>
      </c>
      <c r="F1175" s="60">
        <f t="shared" si="122"/>
        <v>0</v>
      </c>
      <c r="G1175" s="60">
        <f>IF(AND(C1175&lt;&gt;"",SUM(G$27:G1174)&lt;E$19),$E$19/$E$23,0)</f>
        <v>0</v>
      </c>
      <c r="H1175" s="60">
        <f t="shared" si="123"/>
        <v>0</v>
      </c>
      <c r="I1175" s="60">
        <f t="shared" si="125"/>
        <v>0</v>
      </c>
      <c r="J1175" s="92" t="str">
        <f t="shared" si="124"/>
        <v>2117–2118</v>
      </c>
      <c r="L1175" s="103"/>
      <c r="N1175" s="101"/>
      <c r="Q1175" s="61"/>
    </row>
    <row r="1176" spans="1:17" ht="20.25" customHeight="1" x14ac:dyDescent="0.2">
      <c r="A1176" s="176">
        <v>79715</v>
      </c>
      <c r="B1176" s="177">
        <f t="shared" si="120"/>
        <v>0</v>
      </c>
      <c r="C1176" s="158"/>
      <c r="D1176" s="60">
        <f t="shared" si="121"/>
        <v>0</v>
      </c>
      <c r="E1176" s="178">
        <f t="shared" si="119"/>
        <v>0</v>
      </c>
      <c r="F1176" s="60">
        <f t="shared" si="122"/>
        <v>0</v>
      </c>
      <c r="G1176" s="60">
        <f>IF(AND(C1176&lt;&gt;"",SUM(G$27:G1175)&lt;E$19),$E$19/$E$23,0)</f>
        <v>0</v>
      </c>
      <c r="H1176" s="60">
        <f t="shared" si="123"/>
        <v>0</v>
      </c>
      <c r="I1176" s="60">
        <f t="shared" si="125"/>
        <v>0</v>
      </c>
      <c r="J1176" s="92" t="str">
        <f t="shared" si="124"/>
        <v>2117–2118</v>
      </c>
      <c r="L1176" s="103"/>
      <c r="N1176" s="101"/>
      <c r="Q1176" s="61"/>
    </row>
    <row r="1177" spans="1:17" ht="20.25" customHeight="1" x14ac:dyDescent="0.2">
      <c r="A1177" s="176">
        <v>79745</v>
      </c>
      <c r="B1177" s="177">
        <f t="shared" si="120"/>
        <v>0</v>
      </c>
      <c r="C1177" s="158"/>
      <c r="D1177" s="60">
        <f t="shared" si="121"/>
        <v>0</v>
      </c>
      <c r="E1177" s="178">
        <f t="shared" si="119"/>
        <v>0</v>
      </c>
      <c r="F1177" s="60">
        <f t="shared" si="122"/>
        <v>0</v>
      </c>
      <c r="G1177" s="60">
        <f>IF(AND(C1177&lt;&gt;"",SUM(G$27:G1176)&lt;E$19),$E$19/$E$23,0)</f>
        <v>0</v>
      </c>
      <c r="H1177" s="60">
        <f t="shared" si="123"/>
        <v>0</v>
      </c>
      <c r="I1177" s="60">
        <f t="shared" si="125"/>
        <v>0</v>
      </c>
      <c r="J1177" s="92" t="str">
        <f t="shared" si="124"/>
        <v>2117–2118</v>
      </c>
      <c r="L1177" s="103"/>
      <c r="N1177" s="101"/>
      <c r="Q1177" s="61"/>
    </row>
    <row r="1178" spans="1:17" ht="20.25" customHeight="1" x14ac:dyDescent="0.2">
      <c r="A1178" s="176">
        <v>79776</v>
      </c>
      <c r="B1178" s="177">
        <f t="shared" si="120"/>
        <v>0</v>
      </c>
      <c r="C1178" s="158"/>
      <c r="D1178" s="60">
        <f t="shared" si="121"/>
        <v>0</v>
      </c>
      <c r="E1178" s="178">
        <f t="shared" si="119"/>
        <v>0</v>
      </c>
      <c r="F1178" s="60">
        <f t="shared" si="122"/>
        <v>0</v>
      </c>
      <c r="G1178" s="60">
        <f>IF(AND(C1178&lt;&gt;"",SUM(G$27:G1177)&lt;E$19),$E$19/$E$23,0)</f>
        <v>0</v>
      </c>
      <c r="H1178" s="60">
        <f t="shared" si="123"/>
        <v>0</v>
      </c>
      <c r="I1178" s="60">
        <f t="shared" si="125"/>
        <v>0</v>
      </c>
      <c r="J1178" s="92" t="str">
        <f t="shared" si="124"/>
        <v>2117–2118</v>
      </c>
      <c r="L1178" s="103"/>
      <c r="N1178" s="101"/>
      <c r="Q1178" s="61"/>
    </row>
    <row r="1179" spans="1:17" ht="20.25" customHeight="1" x14ac:dyDescent="0.2">
      <c r="A1179" s="176">
        <v>79806</v>
      </c>
      <c r="B1179" s="177">
        <f t="shared" si="120"/>
        <v>0</v>
      </c>
      <c r="C1179" s="158"/>
      <c r="D1179" s="60">
        <f t="shared" si="121"/>
        <v>0</v>
      </c>
      <c r="E1179" s="178">
        <f t="shared" ref="E1179:E1238" si="126">C1179-D1179</f>
        <v>0</v>
      </c>
      <c r="F1179" s="60">
        <f t="shared" si="122"/>
        <v>0</v>
      </c>
      <c r="G1179" s="60">
        <f>IF(AND(C1179&lt;&gt;"",SUM(G$27:G1178)&lt;E$19),$E$19/$E$23,0)</f>
        <v>0</v>
      </c>
      <c r="H1179" s="60">
        <f t="shared" si="123"/>
        <v>0</v>
      </c>
      <c r="I1179" s="60">
        <f t="shared" si="125"/>
        <v>0</v>
      </c>
      <c r="J1179" s="92" t="str">
        <f t="shared" si="124"/>
        <v>2118–2119</v>
      </c>
      <c r="L1179" s="103"/>
      <c r="N1179" s="101"/>
      <c r="Q1179" s="61"/>
    </row>
    <row r="1180" spans="1:17" ht="20.25" customHeight="1" x14ac:dyDescent="0.2">
      <c r="A1180" s="176">
        <v>79837</v>
      </c>
      <c r="B1180" s="177">
        <f t="shared" ref="B1180:B1238" si="127">IF(C1180&gt;0,C1180*-1,C1180)</f>
        <v>0</v>
      </c>
      <c r="C1180" s="158"/>
      <c r="D1180" s="60">
        <f t="shared" ref="D1180:D1238" si="128">IF(C1180="",0,IF($E$15="Beginning",IF(C1179&lt;&gt;"",$F1179*$E$6/12,0),IF(C1179&lt;&gt;"",$F1179*$E$6/12,$E$16*$E$6/12)))</f>
        <v>0</v>
      </c>
      <c r="E1180" s="178">
        <f t="shared" si="126"/>
        <v>0</v>
      </c>
      <c r="F1180" s="60">
        <f t="shared" ref="F1180:F1238" si="129">IF(C1180="",0,IF(C1179="",$E$16-E1180,IF(C1180&lt;&gt;"",F1179-E1180)))</f>
        <v>0</v>
      </c>
      <c r="G1180" s="60">
        <f>IF(AND(C1180&lt;&gt;"",SUM(G$27:G1179)&lt;E$19),$E$19/$E$23,0)</f>
        <v>0</v>
      </c>
      <c r="H1180" s="60">
        <f t="shared" ref="H1180:H1238" si="130">IF(C1180&lt;&gt;"",G1180+H1179,0)</f>
        <v>0</v>
      </c>
      <c r="I1180" s="60">
        <f t="shared" si="125"/>
        <v>0</v>
      </c>
      <c r="J1180" s="92" t="str">
        <f t="shared" ref="J1180:J1238" si="131">IF(OR(MONTH(A1180)=1,MONTH(A1180)=2,MONTH(A1180)=3,MONTH(A1180)=4,MONTH(A1180)=5,MONTH(A1180)=6),YEAR(A1180)-1&amp;"–"&amp;YEAR(A1180),YEAR(A1180)&amp;"–"&amp;YEAR(A1180)+1)</f>
        <v>2118–2119</v>
      </c>
      <c r="L1180" s="103"/>
      <c r="N1180" s="101"/>
      <c r="Q1180" s="61"/>
    </row>
    <row r="1181" spans="1:17" ht="20.25" customHeight="1" x14ac:dyDescent="0.2">
      <c r="A1181" s="176">
        <v>79868</v>
      </c>
      <c r="B1181" s="177">
        <f t="shared" si="127"/>
        <v>0</v>
      </c>
      <c r="C1181" s="158"/>
      <c r="D1181" s="60">
        <f t="shared" si="128"/>
        <v>0</v>
      </c>
      <c r="E1181" s="178">
        <f t="shared" si="126"/>
        <v>0</v>
      </c>
      <c r="F1181" s="60">
        <f t="shared" si="129"/>
        <v>0</v>
      </c>
      <c r="G1181" s="60">
        <f>IF(AND(C1181&lt;&gt;"",SUM(G$27:G1180)&lt;E$19),$E$19/$E$23,0)</f>
        <v>0</v>
      </c>
      <c r="H1181" s="60">
        <f t="shared" si="130"/>
        <v>0</v>
      </c>
      <c r="I1181" s="60">
        <f t="shared" ref="I1181:I1238" si="132">IF(C1181&lt;&gt;"",$E$19-H1181,0)</f>
        <v>0</v>
      </c>
      <c r="J1181" s="92" t="str">
        <f t="shared" si="131"/>
        <v>2118–2119</v>
      </c>
      <c r="L1181" s="103"/>
      <c r="N1181" s="101"/>
      <c r="Q1181" s="61"/>
    </row>
    <row r="1182" spans="1:17" ht="20.25" customHeight="1" x14ac:dyDescent="0.2">
      <c r="A1182" s="176">
        <v>79898</v>
      </c>
      <c r="B1182" s="177">
        <f t="shared" si="127"/>
        <v>0</v>
      </c>
      <c r="C1182" s="158"/>
      <c r="D1182" s="60">
        <f t="shared" si="128"/>
        <v>0</v>
      </c>
      <c r="E1182" s="178">
        <f t="shared" si="126"/>
        <v>0</v>
      </c>
      <c r="F1182" s="60">
        <f t="shared" si="129"/>
        <v>0</v>
      </c>
      <c r="G1182" s="60">
        <f>IF(AND(C1182&lt;&gt;"",SUM(G$27:G1181)&lt;E$19),$E$19/$E$23,0)</f>
        <v>0</v>
      </c>
      <c r="H1182" s="60">
        <f t="shared" si="130"/>
        <v>0</v>
      </c>
      <c r="I1182" s="60">
        <f t="shared" si="132"/>
        <v>0</v>
      </c>
      <c r="J1182" s="92" t="str">
        <f t="shared" si="131"/>
        <v>2118–2119</v>
      </c>
      <c r="L1182" s="103"/>
      <c r="N1182" s="101"/>
      <c r="Q1182" s="61"/>
    </row>
    <row r="1183" spans="1:17" ht="20.25" customHeight="1" x14ac:dyDescent="0.2">
      <c r="A1183" s="176">
        <v>79929</v>
      </c>
      <c r="B1183" s="177">
        <f t="shared" si="127"/>
        <v>0</v>
      </c>
      <c r="C1183" s="158"/>
      <c r="D1183" s="60">
        <f t="shared" si="128"/>
        <v>0</v>
      </c>
      <c r="E1183" s="178">
        <f t="shared" si="126"/>
        <v>0</v>
      </c>
      <c r="F1183" s="60">
        <f t="shared" si="129"/>
        <v>0</v>
      </c>
      <c r="G1183" s="60">
        <f>IF(AND(C1183&lt;&gt;"",SUM(G$27:G1182)&lt;E$19),$E$19/$E$23,0)</f>
        <v>0</v>
      </c>
      <c r="H1183" s="60">
        <f t="shared" si="130"/>
        <v>0</v>
      </c>
      <c r="I1183" s="60">
        <f t="shared" si="132"/>
        <v>0</v>
      </c>
      <c r="J1183" s="92" t="str">
        <f t="shared" si="131"/>
        <v>2118–2119</v>
      </c>
      <c r="L1183" s="103"/>
      <c r="N1183" s="101"/>
      <c r="Q1183" s="61"/>
    </row>
    <row r="1184" spans="1:17" ht="20.25" customHeight="1" x14ac:dyDescent="0.2">
      <c r="A1184" s="176">
        <v>79959</v>
      </c>
      <c r="B1184" s="177">
        <f t="shared" si="127"/>
        <v>0</v>
      </c>
      <c r="C1184" s="158"/>
      <c r="D1184" s="60">
        <f t="shared" si="128"/>
        <v>0</v>
      </c>
      <c r="E1184" s="178">
        <f t="shared" si="126"/>
        <v>0</v>
      </c>
      <c r="F1184" s="60">
        <f t="shared" si="129"/>
        <v>0</v>
      </c>
      <c r="G1184" s="60">
        <f>IF(AND(C1184&lt;&gt;"",SUM(G$27:G1183)&lt;E$19),$E$19/$E$23,0)</f>
        <v>0</v>
      </c>
      <c r="H1184" s="60">
        <f t="shared" si="130"/>
        <v>0</v>
      </c>
      <c r="I1184" s="60">
        <f t="shared" si="132"/>
        <v>0</v>
      </c>
      <c r="J1184" s="92" t="str">
        <f t="shared" si="131"/>
        <v>2118–2119</v>
      </c>
      <c r="L1184" s="103"/>
      <c r="N1184" s="101"/>
      <c r="Q1184" s="61"/>
    </row>
    <row r="1185" spans="1:17" ht="20.25" customHeight="1" x14ac:dyDescent="0.2">
      <c r="A1185" s="176">
        <v>79990</v>
      </c>
      <c r="B1185" s="177">
        <f t="shared" si="127"/>
        <v>0</v>
      </c>
      <c r="C1185" s="158"/>
      <c r="D1185" s="60">
        <f t="shared" si="128"/>
        <v>0</v>
      </c>
      <c r="E1185" s="178">
        <f t="shared" si="126"/>
        <v>0</v>
      </c>
      <c r="F1185" s="60">
        <f t="shared" si="129"/>
        <v>0</v>
      </c>
      <c r="G1185" s="60">
        <f>IF(AND(C1185&lt;&gt;"",SUM(G$27:G1184)&lt;E$19),$E$19/$E$23,0)</f>
        <v>0</v>
      </c>
      <c r="H1185" s="60">
        <f t="shared" si="130"/>
        <v>0</v>
      </c>
      <c r="I1185" s="60">
        <f t="shared" si="132"/>
        <v>0</v>
      </c>
      <c r="J1185" s="92" t="str">
        <f t="shared" si="131"/>
        <v>2118–2119</v>
      </c>
      <c r="L1185" s="103"/>
      <c r="N1185" s="101"/>
      <c r="Q1185" s="61"/>
    </row>
    <row r="1186" spans="1:17" ht="20.25" customHeight="1" x14ac:dyDescent="0.2">
      <c r="A1186" s="176">
        <v>80021</v>
      </c>
      <c r="B1186" s="177">
        <f t="shared" si="127"/>
        <v>0</v>
      </c>
      <c r="C1186" s="158"/>
      <c r="D1186" s="60">
        <f t="shared" si="128"/>
        <v>0</v>
      </c>
      <c r="E1186" s="178">
        <f t="shared" si="126"/>
        <v>0</v>
      </c>
      <c r="F1186" s="60">
        <f t="shared" si="129"/>
        <v>0</v>
      </c>
      <c r="G1186" s="60">
        <f>IF(AND(C1186&lt;&gt;"",SUM(G$27:G1185)&lt;E$19),$E$19/$E$23,0)</f>
        <v>0</v>
      </c>
      <c r="H1186" s="60">
        <f t="shared" si="130"/>
        <v>0</v>
      </c>
      <c r="I1186" s="60">
        <f t="shared" si="132"/>
        <v>0</v>
      </c>
      <c r="J1186" s="92" t="str">
        <f t="shared" si="131"/>
        <v>2118–2119</v>
      </c>
      <c r="L1186" s="103"/>
      <c r="N1186" s="101"/>
      <c r="Q1186" s="61"/>
    </row>
    <row r="1187" spans="1:17" ht="20.25" customHeight="1" x14ac:dyDescent="0.2">
      <c r="A1187" s="176">
        <v>80049</v>
      </c>
      <c r="B1187" s="177">
        <f t="shared" si="127"/>
        <v>0</v>
      </c>
      <c r="C1187" s="158"/>
      <c r="D1187" s="60">
        <f t="shared" si="128"/>
        <v>0</v>
      </c>
      <c r="E1187" s="178">
        <f t="shared" si="126"/>
        <v>0</v>
      </c>
      <c r="F1187" s="60">
        <f t="shared" si="129"/>
        <v>0</v>
      </c>
      <c r="G1187" s="60">
        <f>IF(AND(C1187&lt;&gt;"",SUM(G$27:G1186)&lt;E$19),$E$19/$E$23,0)</f>
        <v>0</v>
      </c>
      <c r="H1187" s="60">
        <f t="shared" si="130"/>
        <v>0</v>
      </c>
      <c r="I1187" s="60">
        <f t="shared" si="132"/>
        <v>0</v>
      </c>
      <c r="J1187" s="92" t="str">
        <f t="shared" si="131"/>
        <v>2118–2119</v>
      </c>
      <c r="L1187" s="103"/>
      <c r="N1187" s="101"/>
      <c r="Q1187" s="61"/>
    </row>
    <row r="1188" spans="1:17" ht="20.25" customHeight="1" x14ac:dyDescent="0.2">
      <c r="A1188" s="176">
        <v>80080</v>
      </c>
      <c r="B1188" s="177">
        <f t="shared" si="127"/>
        <v>0</v>
      </c>
      <c r="C1188" s="158"/>
      <c r="D1188" s="60">
        <f t="shared" si="128"/>
        <v>0</v>
      </c>
      <c r="E1188" s="178">
        <f t="shared" si="126"/>
        <v>0</v>
      </c>
      <c r="F1188" s="60">
        <f t="shared" si="129"/>
        <v>0</v>
      </c>
      <c r="G1188" s="60">
        <f>IF(AND(C1188&lt;&gt;"",SUM(G$27:G1187)&lt;E$19),$E$19/$E$23,0)</f>
        <v>0</v>
      </c>
      <c r="H1188" s="60">
        <f t="shared" si="130"/>
        <v>0</v>
      </c>
      <c r="I1188" s="60">
        <f t="shared" si="132"/>
        <v>0</v>
      </c>
      <c r="J1188" s="92" t="str">
        <f t="shared" si="131"/>
        <v>2118–2119</v>
      </c>
      <c r="L1188" s="103"/>
      <c r="N1188" s="101"/>
      <c r="Q1188" s="61"/>
    </row>
    <row r="1189" spans="1:17" ht="20.25" customHeight="1" x14ac:dyDescent="0.2">
      <c r="A1189" s="176">
        <v>80110</v>
      </c>
      <c r="B1189" s="177">
        <f t="shared" si="127"/>
        <v>0</v>
      </c>
      <c r="C1189" s="158"/>
      <c r="D1189" s="60">
        <f t="shared" si="128"/>
        <v>0</v>
      </c>
      <c r="E1189" s="178">
        <f t="shared" si="126"/>
        <v>0</v>
      </c>
      <c r="F1189" s="60">
        <f t="shared" si="129"/>
        <v>0</v>
      </c>
      <c r="G1189" s="60">
        <f>IF(AND(C1189&lt;&gt;"",SUM(G$27:G1188)&lt;E$19),$E$19/$E$23,0)</f>
        <v>0</v>
      </c>
      <c r="H1189" s="60">
        <f t="shared" si="130"/>
        <v>0</v>
      </c>
      <c r="I1189" s="60">
        <f t="shared" si="132"/>
        <v>0</v>
      </c>
      <c r="J1189" s="92" t="str">
        <f t="shared" si="131"/>
        <v>2118–2119</v>
      </c>
      <c r="L1189" s="103"/>
      <c r="N1189" s="101"/>
      <c r="Q1189" s="61"/>
    </row>
    <row r="1190" spans="1:17" ht="20.25" customHeight="1" x14ac:dyDescent="0.2">
      <c r="A1190" s="176">
        <v>80141</v>
      </c>
      <c r="B1190" s="177">
        <f t="shared" si="127"/>
        <v>0</v>
      </c>
      <c r="C1190" s="158"/>
      <c r="D1190" s="60">
        <f t="shared" si="128"/>
        <v>0</v>
      </c>
      <c r="E1190" s="178">
        <f t="shared" si="126"/>
        <v>0</v>
      </c>
      <c r="F1190" s="60">
        <f t="shared" si="129"/>
        <v>0</v>
      </c>
      <c r="G1190" s="60">
        <f>IF(AND(C1190&lt;&gt;"",SUM(G$27:G1189)&lt;E$19),$E$19/$E$23,0)</f>
        <v>0</v>
      </c>
      <c r="H1190" s="60">
        <f t="shared" si="130"/>
        <v>0</v>
      </c>
      <c r="I1190" s="60">
        <f t="shared" si="132"/>
        <v>0</v>
      </c>
      <c r="J1190" s="92" t="str">
        <f t="shared" si="131"/>
        <v>2118–2119</v>
      </c>
      <c r="L1190" s="103"/>
      <c r="N1190" s="101"/>
      <c r="Q1190" s="61"/>
    </row>
    <row r="1191" spans="1:17" ht="20.25" customHeight="1" x14ac:dyDescent="0.2">
      <c r="A1191" s="176">
        <v>80171</v>
      </c>
      <c r="B1191" s="177">
        <f t="shared" si="127"/>
        <v>0</v>
      </c>
      <c r="C1191" s="158"/>
      <c r="D1191" s="60">
        <f t="shared" si="128"/>
        <v>0</v>
      </c>
      <c r="E1191" s="178">
        <f t="shared" si="126"/>
        <v>0</v>
      </c>
      <c r="F1191" s="60">
        <f t="shared" si="129"/>
        <v>0</v>
      </c>
      <c r="G1191" s="60">
        <f>IF(AND(C1191&lt;&gt;"",SUM(G$27:G1190)&lt;E$19),$E$19/$E$23,0)</f>
        <v>0</v>
      </c>
      <c r="H1191" s="60">
        <f t="shared" si="130"/>
        <v>0</v>
      </c>
      <c r="I1191" s="60">
        <f t="shared" si="132"/>
        <v>0</v>
      </c>
      <c r="J1191" s="92" t="str">
        <f t="shared" si="131"/>
        <v>2119–2120</v>
      </c>
      <c r="L1191" s="103"/>
      <c r="N1191" s="101"/>
      <c r="Q1191" s="61"/>
    </row>
    <row r="1192" spans="1:17" ht="20.25" customHeight="1" x14ac:dyDescent="0.2">
      <c r="A1192" s="176">
        <v>80202</v>
      </c>
      <c r="B1192" s="177">
        <f t="shared" si="127"/>
        <v>0</v>
      </c>
      <c r="C1192" s="158"/>
      <c r="D1192" s="60">
        <f t="shared" si="128"/>
        <v>0</v>
      </c>
      <c r="E1192" s="178">
        <f t="shared" si="126"/>
        <v>0</v>
      </c>
      <c r="F1192" s="60">
        <f t="shared" si="129"/>
        <v>0</v>
      </c>
      <c r="G1192" s="60">
        <f>IF(AND(C1192&lt;&gt;"",SUM(G$27:G1191)&lt;E$19),$E$19/$E$23,0)</f>
        <v>0</v>
      </c>
      <c r="H1192" s="60">
        <f t="shared" si="130"/>
        <v>0</v>
      </c>
      <c r="I1192" s="60">
        <f t="shared" si="132"/>
        <v>0</v>
      </c>
      <c r="J1192" s="92" t="str">
        <f t="shared" si="131"/>
        <v>2119–2120</v>
      </c>
      <c r="L1192" s="103"/>
      <c r="N1192" s="101"/>
      <c r="Q1192" s="61"/>
    </row>
    <row r="1193" spans="1:17" ht="20.25" customHeight="1" x14ac:dyDescent="0.2">
      <c r="A1193" s="176">
        <v>80233</v>
      </c>
      <c r="B1193" s="177">
        <f t="shared" si="127"/>
        <v>0</v>
      </c>
      <c r="C1193" s="158"/>
      <c r="D1193" s="60">
        <f t="shared" si="128"/>
        <v>0</v>
      </c>
      <c r="E1193" s="178">
        <f t="shared" si="126"/>
        <v>0</v>
      </c>
      <c r="F1193" s="60">
        <f t="shared" si="129"/>
        <v>0</v>
      </c>
      <c r="G1193" s="60">
        <f>IF(AND(C1193&lt;&gt;"",SUM(G$27:G1192)&lt;E$19),$E$19/$E$23,0)</f>
        <v>0</v>
      </c>
      <c r="H1193" s="60">
        <f t="shared" si="130"/>
        <v>0</v>
      </c>
      <c r="I1193" s="60">
        <f t="shared" si="132"/>
        <v>0</v>
      </c>
      <c r="J1193" s="92" t="str">
        <f t="shared" si="131"/>
        <v>2119–2120</v>
      </c>
      <c r="L1193" s="103"/>
      <c r="N1193" s="101"/>
      <c r="Q1193" s="61"/>
    </row>
    <row r="1194" spans="1:17" ht="20.25" customHeight="1" x14ac:dyDescent="0.2">
      <c r="A1194" s="176">
        <v>80263</v>
      </c>
      <c r="B1194" s="177">
        <f t="shared" si="127"/>
        <v>0</v>
      </c>
      <c r="C1194" s="158"/>
      <c r="D1194" s="60">
        <f t="shared" si="128"/>
        <v>0</v>
      </c>
      <c r="E1194" s="178">
        <f t="shared" si="126"/>
        <v>0</v>
      </c>
      <c r="F1194" s="60">
        <f t="shared" si="129"/>
        <v>0</v>
      </c>
      <c r="G1194" s="60">
        <f>IF(AND(C1194&lt;&gt;"",SUM(G$27:G1193)&lt;E$19),$E$19/$E$23,0)</f>
        <v>0</v>
      </c>
      <c r="H1194" s="60">
        <f t="shared" si="130"/>
        <v>0</v>
      </c>
      <c r="I1194" s="60">
        <f t="shared" si="132"/>
        <v>0</v>
      </c>
      <c r="J1194" s="92" t="str">
        <f t="shared" si="131"/>
        <v>2119–2120</v>
      </c>
      <c r="L1194" s="103"/>
      <c r="N1194" s="101"/>
      <c r="Q1194" s="61"/>
    </row>
    <row r="1195" spans="1:17" ht="20.25" customHeight="1" x14ac:dyDescent="0.2">
      <c r="A1195" s="176">
        <v>80294</v>
      </c>
      <c r="B1195" s="177">
        <f t="shared" si="127"/>
        <v>0</v>
      </c>
      <c r="C1195" s="158"/>
      <c r="D1195" s="60">
        <f t="shared" si="128"/>
        <v>0</v>
      </c>
      <c r="E1195" s="178">
        <f t="shared" si="126"/>
        <v>0</v>
      </c>
      <c r="F1195" s="60">
        <f t="shared" si="129"/>
        <v>0</v>
      </c>
      <c r="G1195" s="60">
        <f>IF(AND(C1195&lt;&gt;"",SUM(G$27:G1194)&lt;E$19),$E$19/$E$23,0)</f>
        <v>0</v>
      </c>
      <c r="H1195" s="60">
        <f t="shared" si="130"/>
        <v>0</v>
      </c>
      <c r="I1195" s="60">
        <f t="shared" si="132"/>
        <v>0</v>
      </c>
      <c r="J1195" s="92" t="str">
        <f t="shared" si="131"/>
        <v>2119–2120</v>
      </c>
      <c r="L1195" s="103"/>
      <c r="N1195" s="101"/>
      <c r="Q1195" s="61"/>
    </row>
    <row r="1196" spans="1:17" ht="20.25" customHeight="1" x14ac:dyDescent="0.2">
      <c r="A1196" s="176">
        <v>80324</v>
      </c>
      <c r="B1196" s="177">
        <f t="shared" si="127"/>
        <v>0</v>
      </c>
      <c r="C1196" s="158"/>
      <c r="D1196" s="60">
        <f t="shared" si="128"/>
        <v>0</v>
      </c>
      <c r="E1196" s="178">
        <f t="shared" si="126"/>
        <v>0</v>
      </c>
      <c r="F1196" s="60">
        <f t="shared" si="129"/>
        <v>0</v>
      </c>
      <c r="G1196" s="60">
        <f>IF(AND(C1196&lt;&gt;"",SUM(G$27:G1195)&lt;E$19),$E$19/$E$23,0)</f>
        <v>0</v>
      </c>
      <c r="H1196" s="60">
        <f t="shared" si="130"/>
        <v>0</v>
      </c>
      <c r="I1196" s="60">
        <f t="shared" si="132"/>
        <v>0</v>
      </c>
      <c r="J1196" s="92" t="str">
        <f t="shared" si="131"/>
        <v>2119–2120</v>
      </c>
      <c r="L1196" s="103"/>
      <c r="N1196" s="101"/>
      <c r="Q1196" s="61"/>
    </row>
    <row r="1197" spans="1:17" ht="20.25" customHeight="1" x14ac:dyDescent="0.2">
      <c r="A1197" s="176">
        <v>80355</v>
      </c>
      <c r="B1197" s="177">
        <f t="shared" si="127"/>
        <v>0</v>
      </c>
      <c r="C1197" s="158"/>
      <c r="D1197" s="60">
        <f t="shared" si="128"/>
        <v>0</v>
      </c>
      <c r="E1197" s="178">
        <f t="shared" si="126"/>
        <v>0</v>
      </c>
      <c r="F1197" s="60">
        <f t="shared" si="129"/>
        <v>0</v>
      </c>
      <c r="G1197" s="60">
        <f>IF(AND(C1197&lt;&gt;"",SUM(G$27:G1196)&lt;E$19),$E$19/$E$23,0)</f>
        <v>0</v>
      </c>
      <c r="H1197" s="60">
        <f t="shared" si="130"/>
        <v>0</v>
      </c>
      <c r="I1197" s="60">
        <f t="shared" si="132"/>
        <v>0</v>
      </c>
      <c r="J1197" s="92" t="str">
        <f t="shared" si="131"/>
        <v>2119–2120</v>
      </c>
      <c r="L1197" s="103"/>
      <c r="N1197" s="101"/>
      <c r="Q1197" s="61"/>
    </row>
    <row r="1198" spans="1:17" ht="20.25" customHeight="1" x14ac:dyDescent="0.2">
      <c r="A1198" s="176">
        <v>80386</v>
      </c>
      <c r="B1198" s="177">
        <f t="shared" si="127"/>
        <v>0</v>
      </c>
      <c r="C1198" s="158"/>
      <c r="D1198" s="60">
        <f t="shared" si="128"/>
        <v>0</v>
      </c>
      <c r="E1198" s="178">
        <f t="shared" si="126"/>
        <v>0</v>
      </c>
      <c r="F1198" s="60">
        <f t="shared" si="129"/>
        <v>0</v>
      </c>
      <c r="G1198" s="60">
        <f>IF(AND(C1198&lt;&gt;"",SUM(G$27:G1197)&lt;E$19),$E$19/$E$23,0)</f>
        <v>0</v>
      </c>
      <c r="H1198" s="60">
        <f t="shared" si="130"/>
        <v>0</v>
      </c>
      <c r="I1198" s="60">
        <f t="shared" si="132"/>
        <v>0</v>
      </c>
      <c r="J1198" s="92" t="str">
        <f t="shared" si="131"/>
        <v>2119–2120</v>
      </c>
      <c r="L1198" s="103"/>
      <c r="N1198" s="101"/>
      <c r="Q1198" s="61"/>
    </row>
    <row r="1199" spans="1:17" ht="20.25" customHeight="1" x14ac:dyDescent="0.2">
      <c r="A1199" s="176">
        <v>80415</v>
      </c>
      <c r="B1199" s="177">
        <f t="shared" si="127"/>
        <v>0</v>
      </c>
      <c r="C1199" s="158"/>
      <c r="D1199" s="60">
        <f t="shared" si="128"/>
        <v>0</v>
      </c>
      <c r="E1199" s="178">
        <f t="shared" si="126"/>
        <v>0</v>
      </c>
      <c r="F1199" s="60">
        <f t="shared" si="129"/>
        <v>0</v>
      </c>
      <c r="G1199" s="60">
        <f>IF(AND(C1199&lt;&gt;"",SUM(G$27:G1198)&lt;E$19),$E$19/$E$23,0)</f>
        <v>0</v>
      </c>
      <c r="H1199" s="60">
        <f t="shared" si="130"/>
        <v>0</v>
      </c>
      <c r="I1199" s="60">
        <f t="shared" si="132"/>
        <v>0</v>
      </c>
      <c r="J1199" s="92" t="str">
        <f t="shared" si="131"/>
        <v>2119–2120</v>
      </c>
      <c r="L1199" s="103"/>
      <c r="N1199" s="101"/>
      <c r="Q1199" s="61"/>
    </row>
    <row r="1200" spans="1:17" ht="20.25" customHeight="1" x14ac:dyDescent="0.2">
      <c r="A1200" s="176">
        <v>80446</v>
      </c>
      <c r="B1200" s="177">
        <f t="shared" si="127"/>
        <v>0</v>
      </c>
      <c r="C1200" s="158"/>
      <c r="D1200" s="60">
        <f t="shared" si="128"/>
        <v>0</v>
      </c>
      <c r="E1200" s="178">
        <f t="shared" si="126"/>
        <v>0</v>
      </c>
      <c r="F1200" s="60">
        <f t="shared" si="129"/>
        <v>0</v>
      </c>
      <c r="G1200" s="60">
        <f>IF(AND(C1200&lt;&gt;"",SUM(G$27:G1199)&lt;E$19),$E$19/$E$23,0)</f>
        <v>0</v>
      </c>
      <c r="H1200" s="60">
        <f t="shared" si="130"/>
        <v>0</v>
      </c>
      <c r="I1200" s="60">
        <f t="shared" si="132"/>
        <v>0</v>
      </c>
      <c r="J1200" s="92" t="str">
        <f t="shared" si="131"/>
        <v>2119–2120</v>
      </c>
      <c r="L1200" s="103"/>
      <c r="N1200" s="101"/>
      <c r="Q1200" s="61"/>
    </row>
    <row r="1201" spans="1:17" ht="20.25" customHeight="1" x14ac:dyDescent="0.2">
      <c r="A1201" s="176">
        <v>80476</v>
      </c>
      <c r="B1201" s="177">
        <f t="shared" si="127"/>
        <v>0</v>
      </c>
      <c r="C1201" s="158"/>
      <c r="D1201" s="60">
        <f t="shared" si="128"/>
        <v>0</v>
      </c>
      <c r="E1201" s="178">
        <f t="shared" si="126"/>
        <v>0</v>
      </c>
      <c r="F1201" s="60">
        <f t="shared" si="129"/>
        <v>0</v>
      </c>
      <c r="G1201" s="60">
        <f>IF(AND(C1201&lt;&gt;"",SUM(G$27:G1200)&lt;E$19),$E$19/$E$23,0)</f>
        <v>0</v>
      </c>
      <c r="H1201" s="60">
        <f t="shared" si="130"/>
        <v>0</v>
      </c>
      <c r="I1201" s="60">
        <f t="shared" si="132"/>
        <v>0</v>
      </c>
      <c r="J1201" s="92" t="str">
        <f t="shared" si="131"/>
        <v>2119–2120</v>
      </c>
      <c r="L1201" s="103"/>
      <c r="N1201" s="101"/>
      <c r="Q1201" s="61"/>
    </row>
    <row r="1202" spans="1:17" ht="20.25" customHeight="1" x14ac:dyDescent="0.2">
      <c r="A1202" s="176">
        <v>80507</v>
      </c>
      <c r="B1202" s="177">
        <f t="shared" si="127"/>
        <v>0</v>
      </c>
      <c r="C1202" s="158"/>
      <c r="D1202" s="60">
        <f t="shared" si="128"/>
        <v>0</v>
      </c>
      <c r="E1202" s="178">
        <f t="shared" si="126"/>
        <v>0</v>
      </c>
      <c r="F1202" s="60">
        <f t="shared" si="129"/>
        <v>0</v>
      </c>
      <c r="G1202" s="60">
        <f>IF(AND(C1202&lt;&gt;"",SUM(G$27:G1201)&lt;E$19),$E$19/$E$23,0)</f>
        <v>0</v>
      </c>
      <c r="H1202" s="60">
        <f t="shared" si="130"/>
        <v>0</v>
      </c>
      <c r="I1202" s="60">
        <f t="shared" si="132"/>
        <v>0</v>
      </c>
      <c r="J1202" s="92" t="str">
        <f t="shared" si="131"/>
        <v>2119–2120</v>
      </c>
      <c r="L1202" s="103"/>
      <c r="N1202" s="101"/>
      <c r="Q1202" s="61"/>
    </row>
    <row r="1203" spans="1:17" ht="20.25" customHeight="1" x14ac:dyDescent="0.2">
      <c r="A1203" s="176">
        <v>80537</v>
      </c>
      <c r="B1203" s="177">
        <f t="shared" si="127"/>
        <v>0</v>
      </c>
      <c r="C1203" s="158"/>
      <c r="D1203" s="60">
        <f t="shared" si="128"/>
        <v>0</v>
      </c>
      <c r="E1203" s="178">
        <f t="shared" si="126"/>
        <v>0</v>
      </c>
      <c r="F1203" s="60">
        <f t="shared" si="129"/>
        <v>0</v>
      </c>
      <c r="G1203" s="60">
        <f>IF(AND(C1203&lt;&gt;"",SUM(G$27:G1202)&lt;E$19),$E$19/$E$23,0)</f>
        <v>0</v>
      </c>
      <c r="H1203" s="60">
        <f t="shared" si="130"/>
        <v>0</v>
      </c>
      <c r="I1203" s="60">
        <f t="shared" si="132"/>
        <v>0</v>
      </c>
      <c r="J1203" s="92" t="str">
        <f t="shared" si="131"/>
        <v>2120–2121</v>
      </c>
      <c r="L1203" s="103"/>
      <c r="N1203" s="101"/>
      <c r="Q1203" s="61"/>
    </row>
    <row r="1204" spans="1:17" ht="20.25" customHeight="1" x14ac:dyDescent="0.2">
      <c r="A1204" s="176">
        <v>80568</v>
      </c>
      <c r="B1204" s="177">
        <f t="shared" si="127"/>
        <v>0</v>
      </c>
      <c r="C1204" s="158"/>
      <c r="D1204" s="60">
        <f t="shared" si="128"/>
        <v>0</v>
      </c>
      <c r="E1204" s="178">
        <f t="shared" si="126"/>
        <v>0</v>
      </c>
      <c r="F1204" s="60">
        <f t="shared" si="129"/>
        <v>0</v>
      </c>
      <c r="G1204" s="60">
        <f>IF(AND(C1204&lt;&gt;"",SUM(G$27:G1203)&lt;E$19),$E$19/$E$23,0)</f>
        <v>0</v>
      </c>
      <c r="H1204" s="60">
        <f t="shared" si="130"/>
        <v>0</v>
      </c>
      <c r="I1204" s="60">
        <f t="shared" si="132"/>
        <v>0</v>
      </c>
      <c r="J1204" s="92" t="str">
        <f t="shared" si="131"/>
        <v>2120–2121</v>
      </c>
      <c r="L1204" s="103"/>
      <c r="N1204" s="101"/>
      <c r="Q1204" s="61"/>
    </row>
    <row r="1205" spans="1:17" ht="20.25" customHeight="1" x14ac:dyDescent="0.2">
      <c r="A1205" s="176">
        <v>80599</v>
      </c>
      <c r="B1205" s="177">
        <f t="shared" si="127"/>
        <v>0</v>
      </c>
      <c r="C1205" s="158"/>
      <c r="D1205" s="60">
        <f t="shared" si="128"/>
        <v>0</v>
      </c>
      <c r="E1205" s="178">
        <f t="shared" si="126"/>
        <v>0</v>
      </c>
      <c r="F1205" s="60">
        <f t="shared" si="129"/>
        <v>0</v>
      </c>
      <c r="G1205" s="60">
        <f>IF(AND(C1205&lt;&gt;"",SUM(G$27:G1204)&lt;E$19),$E$19/$E$23,0)</f>
        <v>0</v>
      </c>
      <c r="H1205" s="60">
        <f t="shared" si="130"/>
        <v>0</v>
      </c>
      <c r="I1205" s="60">
        <f t="shared" si="132"/>
        <v>0</v>
      </c>
      <c r="J1205" s="92" t="str">
        <f t="shared" si="131"/>
        <v>2120–2121</v>
      </c>
      <c r="L1205" s="103"/>
      <c r="N1205" s="101"/>
      <c r="Q1205" s="61"/>
    </row>
    <row r="1206" spans="1:17" ht="20.25" customHeight="1" x14ac:dyDescent="0.2">
      <c r="A1206" s="176">
        <v>80629</v>
      </c>
      <c r="B1206" s="177">
        <f t="shared" si="127"/>
        <v>0</v>
      </c>
      <c r="C1206" s="158"/>
      <c r="D1206" s="60">
        <f t="shared" si="128"/>
        <v>0</v>
      </c>
      <c r="E1206" s="178">
        <f t="shared" si="126"/>
        <v>0</v>
      </c>
      <c r="F1206" s="60">
        <f t="shared" si="129"/>
        <v>0</v>
      </c>
      <c r="G1206" s="60">
        <f>IF(AND(C1206&lt;&gt;"",SUM(G$27:G1205)&lt;E$19),$E$19/$E$23,0)</f>
        <v>0</v>
      </c>
      <c r="H1206" s="60">
        <f t="shared" si="130"/>
        <v>0</v>
      </c>
      <c r="I1206" s="60">
        <f t="shared" si="132"/>
        <v>0</v>
      </c>
      <c r="J1206" s="92" t="str">
        <f t="shared" si="131"/>
        <v>2120–2121</v>
      </c>
      <c r="L1206" s="103"/>
      <c r="N1206" s="101"/>
      <c r="Q1206" s="61"/>
    </row>
    <row r="1207" spans="1:17" ht="20.25" customHeight="1" x14ac:dyDescent="0.2">
      <c r="A1207" s="176">
        <v>80660</v>
      </c>
      <c r="B1207" s="177">
        <f t="shared" si="127"/>
        <v>0</v>
      </c>
      <c r="C1207" s="158"/>
      <c r="D1207" s="60">
        <f t="shared" si="128"/>
        <v>0</v>
      </c>
      <c r="E1207" s="178">
        <f t="shared" si="126"/>
        <v>0</v>
      </c>
      <c r="F1207" s="60">
        <f t="shared" si="129"/>
        <v>0</v>
      </c>
      <c r="G1207" s="60">
        <f>IF(AND(C1207&lt;&gt;"",SUM(G$27:G1206)&lt;E$19),$E$19/$E$23,0)</f>
        <v>0</v>
      </c>
      <c r="H1207" s="60">
        <f t="shared" si="130"/>
        <v>0</v>
      </c>
      <c r="I1207" s="60">
        <f t="shared" si="132"/>
        <v>0</v>
      </c>
      <c r="J1207" s="92" t="str">
        <f t="shared" si="131"/>
        <v>2120–2121</v>
      </c>
      <c r="L1207" s="103"/>
      <c r="N1207" s="101"/>
      <c r="Q1207" s="61"/>
    </row>
    <row r="1208" spans="1:17" ht="20.25" customHeight="1" x14ac:dyDescent="0.2">
      <c r="A1208" s="176">
        <v>80690</v>
      </c>
      <c r="B1208" s="177">
        <f t="shared" si="127"/>
        <v>0</v>
      </c>
      <c r="C1208" s="158"/>
      <c r="D1208" s="60">
        <f t="shared" si="128"/>
        <v>0</v>
      </c>
      <c r="E1208" s="178">
        <f t="shared" si="126"/>
        <v>0</v>
      </c>
      <c r="F1208" s="60">
        <f t="shared" si="129"/>
        <v>0</v>
      </c>
      <c r="G1208" s="60">
        <f>IF(AND(C1208&lt;&gt;"",SUM(G$27:G1207)&lt;E$19),$E$19/$E$23,0)</f>
        <v>0</v>
      </c>
      <c r="H1208" s="60">
        <f t="shared" si="130"/>
        <v>0</v>
      </c>
      <c r="I1208" s="60">
        <f t="shared" si="132"/>
        <v>0</v>
      </c>
      <c r="J1208" s="92" t="str">
        <f t="shared" si="131"/>
        <v>2120–2121</v>
      </c>
      <c r="L1208" s="103"/>
      <c r="N1208" s="101"/>
      <c r="Q1208" s="61"/>
    </row>
    <row r="1209" spans="1:17" ht="20.25" customHeight="1" x14ac:dyDescent="0.2">
      <c r="A1209" s="176">
        <v>80721</v>
      </c>
      <c r="B1209" s="177">
        <f t="shared" si="127"/>
        <v>0</v>
      </c>
      <c r="C1209" s="158"/>
      <c r="D1209" s="60">
        <f t="shared" si="128"/>
        <v>0</v>
      </c>
      <c r="E1209" s="178">
        <f t="shared" si="126"/>
        <v>0</v>
      </c>
      <c r="F1209" s="60">
        <f t="shared" si="129"/>
        <v>0</v>
      </c>
      <c r="G1209" s="60">
        <f>IF(AND(C1209&lt;&gt;"",SUM(G$27:G1208)&lt;E$19),$E$19/$E$23,0)</f>
        <v>0</v>
      </c>
      <c r="H1209" s="60">
        <f t="shared" si="130"/>
        <v>0</v>
      </c>
      <c r="I1209" s="60">
        <f t="shared" si="132"/>
        <v>0</v>
      </c>
      <c r="J1209" s="92" t="str">
        <f t="shared" si="131"/>
        <v>2120–2121</v>
      </c>
      <c r="L1209" s="103"/>
      <c r="N1209" s="101"/>
      <c r="Q1209" s="61"/>
    </row>
    <row r="1210" spans="1:17" ht="20.25" customHeight="1" x14ac:dyDescent="0.2">
      <c r="A1210" s="176">
        <v>80752</v>
      </c>
      <c r="B1210" s="177">
        <f t="shared" si="127"/>
        <v>0</v>
      </c>
      <c r="C1210" s="158"/>
      <c r="D1210" s="60">
        <f t="shared" si="128"/>
        <v>0</v>
      </c>
      <c r="E1210" s="178">
        <f t="shared" si="126"/>
        <v>0</v>
      </c>
      <c r="F1210" s="60">
        <f t="shared" si="129"/>
        <v>0</v>
      </c>
      <c r="G1210" s="60">
        <f>IF(AND(C1210&lt;&gt;"",SUM(G$27:G1209)&lt;E$19),$E$19/$E$23,0)</f>
        <v>0</v>
      </c>
      <c r="H1210" s="60">
        <f t="shared" si="130"/>
        <v>0</v>
      </c>
      <c r="I1210" s="60">
        <f t="shared" si="132"/>
        <v>0</v>
      </c>
      <c r="J1210" s="92" t="str">
        <f t="shared" si="131"/>
        <v>2120–2121</v>
      </c>
      <c r="L1210" s="103"/>
      <c r="N1210" s="101"/>
      <c r="Q1210" s="61"/>
    </row>
    <row r="1211" spans="1:17" ht="20.25" customHeight="1" x14ac:dyDescent="0.2">
      <c r="A1211" s="176">
        <v>80780</v>
      </c>
      <c r="B1211" s="177">
        <f t="shared" si="127"/>
        <v>0</v>
      </c>
      <c r="C1211" s="158"/>
      <c r="D1211" s="60">
        <f t="shared" si="128"/>
        <v>0</v>
      </c>
      <c r="E1211" s="178">
        <f t="shared" si="126"/>
        <v>0</v>
      </c>
      <c r="F1211" s="60">
        <f t="shared" si="129"/>
        <v>0</v>
      </c>
      <c r="G1211" s="60">
        <f>IF(AND(C1211&lt;&gt;"",SUM(G$27:G1210)&lt;E$19),$E$19/$E$23,0)</f>
        <v>0</v>
      </c>
      <c r="H1211" s="60">
        <f t="shared" si="130"/>
        <v>0</v>
      </c>
      <c r="I1211" s="60">
        <f t="shared" si="132"/>
        <v>0</v>
      </c>
      <c r="J1211" s="92" t="str">
        <f t="shared" si="131"/>
        <v>2120–2121</v>
      </c>
      <c r="L1211" s="103"/>
      <c r="N1211" s="101"/>
      <c r="Q1211" s="61"/>
    </row>
    <row r="1212" spans="1:17" ht="20.25" customHeight="1" x14ac:dyDescent="0.2">
      <c r="A1212" s="176">
        <v>80811</v>
      </c>
      <c r="B1212" s="177">
        <f t="shared" si="127"/>
        <v>0</v>
      </c>
      <c r="C1212" s="158"/>
      <c r="D1212" s="60">
        <f t="shared" si="128"/>
        <v>0</v>
      </c>
      <c r="E1212" s="178">
        <f t="shared" si="126"/>
        <v>0</v>
      </c>
      <c r="F1212" s="60">
        <f t="shared" si="129"/>
        <v>0</v>
      </c>
      <c r="G1212" s="60">
        <f>IF(AND(C1212&lt;&gt;"",SUM(G$27:G1211)&lt;E$19),$E$19/$E$23,0)</f>
        <v>0</v>
      </c>
      <c r="H1212" s="60">
        <f t="shared" si="130"/>
        <v>0</v>
      </c>
      <c r="I1212" s="60">
        <f t="shared" si="132"/>
        <v>0</v>
      </c>
      <c r="J1212" s="92" t="str">
        <f t="shared" si="131"/>
        <v>2120–2121</v>
      </c>
      <c r="L1212" s="103"/>
      <c r="N1212" s="101"/>
      <c r="Q1212" s="61"/>
    </row>
    <row r="1213" spans="1:17" ht="20.25" customHeight="1" x14ac:dyDescent="0.2">
      <c r="A1213" s="176">
        <v>80841</v>
      </c>
      <c r="B1213" s="177">
        <f t="shared" si="127"/>
        <v>0</v>
      </c>
      <c r="C1213" s="158"/>
      <c r="D1213" s="60">
        <f t="shared" si="128"/>
        <v>0</v>
      </c>
      <c r="E1213" s="178">
        <f t="shared" si="126"/>
        <v>0</v>
      </c>
      <c r="F1213" s="60">
        <f t="shared" si="129"/>
        <v>0</v>
      </c>
      <c r="G1213" s="60">
        <f>IF(AND(C1213&lt;&gt;"",SUM(G$27:G1212)&lt;E$19),$E$19/$E$23,0)</f>
        <v>0</v>
      </c>
      <c r="H1213" s="60">
        <f t="shared" si="130"/>
        <v>0</v>
      </c>
      <c r="I1213" s="60">
        <f t="shared" si="132"/>
        <v>0</v>
      </c>
      <c r="J1213" s="92" t="str">
        <f t="shared" si="131"/>
        <v>2120–2121</v>
      </c>
      <c r="L1213" s="103"/>
      <c r="N1213" s="101"/>
      <c r="Q1213" s="61"/>
    </row>
    <row r="1214" spans="1:17" ht="20.25" customHeight="1" x14ac:dyDescent="0.2">
      <c r="A1214" s="176">
        <v>80872</v>
      </c>
      <c r="B1214" s="177">
        <f t="shared" si="127"/>
        <v>0</v>
      </c>
      <c r="C1214" s="158"/>
      <c r="D1214" s="60">
        <f t="shared" si="128"/>
        <v>0</v>
      </c>
      <c r="E1214" s="178">
        <f t="shared" si="126"/>
        <v>0</v>
      </c>
      <c r="F1214" s="60">
        <f t="shared" si="129"/>
        <v>0</v>
      </c>
      <c r="G1214" s="60">
        <f>IF(AND(C1214&lt;&gt;"",SUM(G$27:G1213)&lt;E$19),$E$19/$E$23,0)</f>
        <v>0</v>
      </c>
      <c r="H1214" s="60">
        <f t="shared" si="130"/>
        <v>0</v>
      </c>
      <c r="I1214" s="60">
        <f t="shared" si="132"/>
        <v>0</v>
      </c>
      <c r="J1214" s="92" t="str">
        <f t="shared" si="131"/>
        <v>2120–2121</v>
      </c>
      <c r="L1214" s="103"/>
      <c r="N1214" s="101"/>
      <c r="Q1214" s="61"/>
    </row>
    <row r="1215" spans="1:17" ht="20.25" customHeight="1" x14ac:dyDescent="0.2">
      <c r="A1215" s="176">
        <v>80902</v>
      </c>
      <c r="B1215" s="177">
        <f t="shared" si="127"/>
        <v>0</v>
      </c>
      <c r="C1215" s="158"/>
      <c r="D1215" s="60">
        <f t="shared" si="128"/>
        <v>0</v>
      </c>
      <c r="E1215" s="178">
        <f t="shared" si="126"/>
        <v>0</v>
      </c>
      <c r="F1215" s="60">
        <f t="shared" si="129"/>
        <v>0</v>
      </c>
      <c r="G1215" s="60">
        <f>IF(AND(C1215&lt;&gt;"",SUM(G$27:G1214)&lt;E$19),$E$19/$E$23,0)</f>
        <v>0</v>
      </c>
      <c r="H1215" s="60">
        <f t="shared" si="130"/>
        <v>0</v>
      </c>
      <c r="I1215" s="60">
        <f t="shared" si="132"/>
        <v>0</v>
      </c>
      <c r="J1215" s="92" t="str">
        <f t="shared" si="131"/>
        <v>2121–2122</v>
      </c>
      <c r="L1215" s="103"/>
      <c r="N1215" s="101"/>
      <c r="Q1215" s="61"/>
    </row>
    <row r="1216" spans="1:17" ht="20.25" customHeight="1" x14ac:dyDescent="0.2">
      <c r="A1216" s="176">
        <v>80933</v>
      </c>
      <c r="B1216" s="177">
        <f t="shared" si="127"/>
        <v>0</v>
      </c>
      <c r="C1216" s="158"/>
      <c r="D1216" s="60">
        <f t="shared" si="128"/>
        <v>0</v>
      </c>
      <c r="E1216" s="178">
        <f t="shared" si="126"/>
        <v>0</v>
      </c>
      <c r="F1216" s="60">
        <f t="shared" si="129"/>
        <v>0</v>
      </c>
      <c r="G1216" s="60">
        <f>IF(AND(C1216&lt;&gt;"",SUM(G$27:G1215)&lt;E$19),$E$19/$E$23,0)</f>
        <v>0</v>
      </c>
      <c r="H1216" s="60">
        <f t="shared" si="130"/>
        <v>0</v>
      </c>
      <c r="I1216" s="60">
        <f t="shared" si="132"/>
        <v>0</v>
      </c>
      <c r="J1216" s="92" t="str">
        <f t="shared" si="131"/>
        <v>2121–2122</v>
      </c>
      <c r="L1216" s="103"/>
      <c r="N1216" s="101"/>
      <c r="Q1216" s="61"/>
    </row>
    <row r="1217" spans="1:17" ht="20.25" customHeight="1" x14ac:dyDescent="0.2">
      <c r="A1217" s="176">
        <v>80964</v>
      </c>
      <c r="B1217" s="177">
        <f t="shared" si="127"/>
        <v>0</v>
      </c>
      <c r="C1217" s="158"/>
      <c r="D1217" s="60">
        <f t="shared" si="128"/>
        <v>0</v>
      </c>
      <c r="E1217" s="178">
        <f t="shared" si="126"/>
        <v>0</v>
      </c>
      <c r="F1217" s="60">
        <f t="shared" si="129"/>
        <v>0</v>
      </c>
      <c r="G1217" s="60">
        <f>IF(AND(C1217&lt;&gt;"",SUM(G$27:G1216)&lt;E$19),$E$19/$E$23,0)</f>
        <v>0</v>
      </c>
      <c r="H1217" s="60">
        <f t="shared" si="130"/>
        <v>0</v>
      </c>
      <c r="I1217" s="60">
        <f t="shared" si="132"/>
        <v>0</v>
      </c>
      <c r="J1217" s="92" t="str">
        <f t="shared" si="131"/>
        <v>2121–2122</v>
      </c>
      <c r="L1217" s="103"/>
      <c r="N1217" s="101"/>
      <c r="Q1217" s="61"/>
    </row>
    <row r="1218" spans="1:17" ht="20.25" customHeight="1" x14ac:dyDescent="0.2">
      <c r="A1218" s="176">
        <v>80994</v>
      </c>
      <c r="B1218" s="177">
        <f t="shared" si="127"/>
        <v>0</v>
      </c>
      <c r="C1218" s="158"/>
      <c r="D1218" s="60">
        <f t="shared" si="128"/>
        <v>0</v>
      </c>
      <c r="E1218" s="178">
        <f t="shared" si="126"/>
        <v>0</v>
      </c>
      <c r="F1218" s="60">
        <f t="shared" si="129"/>
        <v>0</v>
      </c>
      <c r="G1218" s="60">
        <f>IF(AND(C1218&lt;&gt;"",SUM(G$27:G1217)&lt;E$19),$E$19/$E$23,0)</f>
        <v>0</v>
      </c>
      <c r="H1218" s="60">
        <f t="shared" si="130"/>
        <v>0</v>
      </c>
      <c r="I1218" s="60">
        <f t="shared" si="132"/>
        <v>0</v>
      </c>
      <c r="J1218" s="92" t="str">
        <f t="shared" si="131"/>
        <v>2121–2122</v>
      </c>
      <c r="L1218" s="103"/>
      <c r="N1218" s="101"/>
      <c r="Q1218" s="61"/>
    </row>
    <row r="1219" spans="1:17" ht="20.25" customHeight="1" x14ac:dyDescent="0.2">
      <c r="A1219" s="176">
        <v>81025</v>
      </c>
      <c r="B1219" s="177">
        <f t="shared" si="127"/>
        <v>0</v>
      </c>
      <c r="C1219" s="158"/>
      <c r="D1219" s="60">
        <f t="shared" si="128"/>
        <v>0</v>
      </c>
      <c r="E1219" s="178">
        <f t="shared" si="126"/>
        <v>0</v>
      </c>
      <c r="F1219" s="60">
        <f t="shared" si="129"/>
        <v>0</v>
      </c>
      <c r="G1219" s="60">
        <f>IF(AND(C1219&lt;&gt;"",SUM(G$27:G1218)&lt;E$19),$E$19/$E$23,0)</f>
        <v>0</v>
      </c>
      <c r="H1219" s="60">
        <f t="shared" si="130"/>
        <v>0</v>
      </c>
      <c r="I1219" s="60">
        <f t="shared" si="132"/>
        <v>0</v>
      </c>
      <c r="J1219" s="92" t="str">
        <f t="shared" si="131"/>
        <v>2121–2122</v>
      </c>
      <c r="L1219" s="103"/>
      <c r="N1219" s="101"/>
      <c r="Q1219" s="61"/>
    </row>
    <row r="1220" spans="1:17" ht="20.25" customHeight="1" x14ac:dyDescent="0.2">
      <c r="A1220" s="176">
        <v>81055</v>
      </c>
      <c r="B1220" s="177">
        <f t="shared" si="127"/>
        <v>0</v>
      </c>
      <c r="C1220" s="158"/>
      <c r="D1220" s="60">
        <f t="shared" si="128"/>
        <v>0</v>
      </c>
      <c r="E1220" s="178">
        <f t="shared" si="126"/>
        <v>0</v>
      </c>
      <c r="F1220" s="60">
        <f t="shared" si="129"/>
        <v>0</v>
      </c>
      <c r="G1220" s="60">
        <f>IF(AND(C1220&lt;&gt;"",SUM(G$27:G1219)&lt;E$19),$E$19/$E$23,0)</f>
        <v>0</v>
      </c>
      <c r="H1220" s="60">
        <f t="shared" si="130"/>
        <v>0</v>
      </c>
      <c r="I1220" s="60">
        <f t="shared" si="132"/>
        <v>0</v>
      </c>
      <c r="J1220" s="92" t="str">
        <f t="shared" si="131"/>
        <v>2121–2122</v>
      </c>
      <c r="L1220" s="103"/>
      <c r="N1220" s="101"/>
      <c r="Q1220" s="61"/>
    </row>
    <row r="1221" spans="1:17" ht="20.25" customHeight="1" x14ac:dyDescent="0.2">
      <c r="A1221" s="176">
        <v>81086</v>
      </c>
      <c r="B1221" s="177">
        <f t="shared" si="127"/>
        <v>0</v>
      </c>
      <c r="C1221" s="158"/>
      <c r="D1221" s="60">
        <f t="shared" si="128"/>
        <v>0</v>
      </c>
      <c r="E1221" s="178">
        <f t="shared" si="126"/>
        <v>0</v>
      </c>
      <c r="F1221" s="60">
        <f t="shared" si="129"/>
        <v>0</v>
      </c>
      <c r="G1221" s="60">
        <f>IF(AND(C1221&lt;&gt;"",SUM(G$27:G1220)&lt;E$19),$E$19/$E$23,0)</f>
        <v>0</v>
      </c>
      <c r="H1221" s="60">
        <f t="shared" si="130"/>
        <v>0</v>
      </c>
      <c r="I1221" s="60">
        <f t="shared" si="132"/>
        <v>0</v>
      </c>
      <c r="J1221" s="92" t="str">
        <f t="shared" si="131"/>
        <v>2121–2122</v>
      </c>
      <c r="L1221" s="103"/>
      <c r="N1221" s="101"/>
      <c r="Q1221" s="61"/>
    </row>
    <row r="1222" spans="1:17" ht="20.25" customHeight="1" x14ac:dyDescent="0.2">
      <c r="A1222" s="176">
        <v>81117</v>
      </c>
      <c r="B1222" s="177">
        <f t="shared" si="127"/>
        <v>0</v>
      </c>
      <c r="C1222" s="158"/>
      <c r="D1222" s="60">
        <f t="shared" si="128"/>
        <v>0</v>
      </c>
      <c r="E1222" s="178">
        <f t="shared" si="126"/>
        <v>0</v>
      </c>
      <c r="F1222" s="60">
        <f t="shared" si="129"/>
        <v>0</v>
      </c>
      <c r="G1222" s="60">
        <f>IF(AND(C1222&lt;&gt;"",SUM(G$27:G1221)&lt;E$19),$E$19/$E$23,0)</f>
        <v>0</v>
      </c>
      <c r="H1222" s="60">
        <f t="shared" si="130"/>
        <v>0</v>
      </c>
      <c r="I1222" s="60">
        <f t="shared" si="132"/>
        <v>0</v>
      </c>
      <c r="J1222" s="92" t="str">
        <f t="shared" si="131"/>
        <v>2121–2122</v>
      </c>
      <c r="L1222" s="103"/>
      <c r="N1222" s="101"/>
      <c r="Q1222" s="61"/>
    </row>
    <row r="1223" spans="1:17" ht="20.25" customHeight="1" x14ac:dyDescent="0.2">
      <c r="A1223" s="176">
        <v>81145</v>
      </c>
      <c r="B1223" s="177">
        <f t="shared" si="127"/>
        <v>0</v>
      </c>
      <c r="C1223" s="158"/>
      <c r="D1223" s="60">
        <f t="shared" si="128"/>
        <v>0</v>
      </c>
      <c r="E1223" s="178">
        <f t="shared" si="126"/>
        <v>0</v>
      </c>
      <c r="F1223" s="60">
        <f t="shared" si="129"/>
        <v>0</v>
      </c>
      <c r="G1223" s="60">
        <f>IF(AND(C1223&lt;&gt;"",SUM(G$27:G1222)&lt;E$19),$E$19/$E$23,0)</f>
        <v>0</v>
      </c>
      <c r="H1223" s="60">
        <f t="shared" si="130"/>
        <v>0</v>
      </c>
      <c r="I1223" s="60">
        <f t="shared" si="132"/>
        <v>0</v>
      </c>
      <c r="J1223" s="92" t="str">
        <f t="shared" si="131"/>
        <v>2121–2122</v>
      </c>
      <c r="L1223" s="103"/>
      <c r="N1223" s="101"/>
      <c r="Q1223" s="61"/>
    </row>
    <row r="1224" spans="1:17" ht="20.25" customHeight="1" x14ac:dyDescent="0.2">
      <c r="A1224" s="176">
        <v>81176</v>
      </c>
      <c r="B1224" s="177">
        <f t="shared" si="127"/>
        <v>0</v>
      </c>
      <c r="C1224" s="158"/>
      <c r="D1224" s="60">
        <f t="shared" si="128"/>
        <v>0</v>
      </c>
      <c r="E1224" s="178">
        <f t="shared" si="126"/>
        <v>0</v>
      </c>
      <c r="F1224" s="60">
        <f t="shared" si="129"/>
        <v>0</v>
      </c>
      <c r="G1224" s="60">
        <f>IF(AND(C1224&lt;&gt;"",SUM(G$27:G1223)&lt;E$19),$E$19/$E$23,0)</f>
        <v>0</v>
      </c>
      <c r="H1224" s="60">
        <f t="shared" si="130"/>
        <v>0</v>
      </c>
      <c r="I1224" s="60">
        <f t="shared" si="132"/>
        <v>0</v>
      </c>
      <c r="J1224" s="92" t="str">
        <f t="shared" si="131"/>
        <v>2121–2122</v>
      </c>
      <c r="L1224" s="103"/>
      <c r="N1224" s="101"/>
      <c r="Q1224" s="61"/>
    </row>
    <row r="1225" spans="1:17" ht="20.25" customHeight="1" x14ac:dyDescent="0.2">
      <c r="A1225" s="176">
        <v>81206</v>
      </c>
      <c r="B1225" s="177">
        <f t="shared" si="127"/>
        <v>0</v>
      </c>
      <c r="C1225" s="158"/>
      <c r="D1225" s="60">
        <f t="shared" si="128"/>
        <v>0</v>
      </c>
      <c r="E1225" s="178">
        <f t="shared" si="126"/>
        <v>0</v>
      </c>
      <c r="F1225" s="60">
        <f t="shared" si="129"/>
        <v>0</v>
      </c>
      <c r="G1225" s="60">
        <f>IF(AND(C1225&lt;&gt;"",SUM(G$27:G1224)&lt;E$19),$E$19/$E$23,0)</f>
        <v>0</v>
      </c>
      <c r="H1225" s="60">
        <f t="shared" si="130"/>
        <v>0</v>
      </c>
      <c r="I1225" s="60">
        <f t="shared" si="132"/>
        <v>0</v>
      </c>
      <c r="J1225" s="92" t="str">
        <f t="shared" si="131"/>
        <v>2121–2122</v>
      </c>
      <c r="L1225" s="103"/>
      <c r="N1225" s="101"/>
      <c r="Q1225" s="61"/>
    </row>
    <row r="1226" spans="1:17" ht="20.25" customHeight="1" x14ac:dyDescent="0.2">
      <c r="A1226" s="176">
        <v>81237</v>
      </c>
      <c r="B1226" s="177">
        <f t="shared" si="127"/>
        <v>0</v>
      </c>
      <c r="C1226" s="158"/>
      <c r="D1226" s="60">
        <f t="shared" si="128"/>
        <v>0</v>
      </c>
      <c r="E1226" s="178">
        <f t="shared" si="126"/>
        <v>0</v>
      </c>
      <c r="F1226" s="60">
        <f t="shared" si="129"/>
        <v>0</v>
      </c>
      <c r="G1226" s="60">
        <f>IF(AND(C1226&lt;&gt;"",SUM(G$27:G1225)&lt;E$19),$E$19/$E$23,0)</f>
        <v>0</v>
      </c>
      <c r="H1226" s="60">
        <f t="shared" si="130"/>
        <v>0</v>
      </c>
      <c r="I1226" s="60">
        <f t="shared" si="132"/>
        <v>0</v>
      </c>
      <c r="J1226" s="92" t="str">
        <f t="shared" si="131"/>
        <v>2121–2122</v>
      </c>
      <c r="L1226" s="103"/>
      <c r="N1226" s="101"/>
      <c r="Q1226" s="61"/>
    </row>
    <row r="1227" spans="1:17" ht="20.25" customHeight="1" x14ac:dyDescent="0.2">
      <c r="A1227" s="176">
        <v>81267</v>
      </c>
      <c r="B1227" s="177">
        <f t="shared" si="127"/>
        <v>0</v>
      </c>
      <c r="C1227" s="158"/>
      <c r="D1227" s="60">
        <f t="shared" si="128"/>
        <v>0</v>
      </c>
      <c r="E1227" s="178">
        <f t="shared" si="126"/>
        <v>0</v>
      </c>
      <c r="F1227" s="60">
        <f t="shared" si="129"/>
        <v>0</v>
      </c>
      <c r="G1227" s="60">
        <f>IF(AND(C1227&lt;&gt;"",SUM(G$27:G1226)&lt;E$19),$E$19/$E$23,0)</f>
        <v>0</v>
      </c>
      <c r="H1227" s="60">
        <f t="shared" si="130"/>
        <v>0</v>
      </c>
      <c r="I1227" s="60">
        <f t="shared" si="132"/>
        <v>0</v>
      </c>
      <c r="J1227" s="92" t="str">
        <f t="shared" si="131"/>
        <v>2122–2123</v>
      </c>
      <c r="L1227" s="103"/>
      <c r="N1227" s="101"/>
      <c r="Q1227" s="61"/>
    </row>
    <row r="1228" spans="1:17" ht="20.25" customHeight="1" x14ac:dyDescent="0.2">
      <c r="A1228" s="176">
        <v>81298</v>
      </c>
      <c r="B1228" s="177">
        <f t="shared" si="127"/>
        <v>0</v>
      </c>
      <c r="C1228" s="158"/>
      <c r="D1228" s="60">
        <f t="shared" si="128"/>
        <v>0</v>
      </c>
      <c r="E1228" s="178">
        <f t="shared" si="126"/>
        <v>0</v>
      </c>
      <c r="F1228" s="60">
        <f t="shared" si="129"/>
        <v>0</v>
      </c>
      <c r="G1228" s="60">
        <f>IF(AND(C1228&lt;&gt;"",SUM(G$27:G1227)&lt;E$19),$E$19/$E$23,0)</f>
        <v>0</v>
      </c>
      <c r="H1228" s="60">
        <f t="shared" si="130"/>
        <v>0</v>
      </c>
      <c r="I1228" s="60">
        <f t="shared" si="132"/>
        <v>0</v>
      </c>
      <c r="J1228" s="92" t="str">
        <f t="shared" si="131"/>
        <v>2122–2123</v>
      </c>
      <c r="L1228" s="103"/>
      <c r="N1228" s="101"/>
      <c r="Q1228" s="61"/>
    </row>
    <row r="1229" spans="1:17" ht="20.25" customHeight="1" x14ac:dyDescent="0.2">
      <c r="A1229" s="176">
        <v>81329</v>
      </c>
      <c r="B1229" s="177">
        <f t="shared" si="127"/>
        <v>0</v>
      </c>
      <c r="C1229" s="158"/>
      <c r="D1229" s="60">
        <f t="shared" si="128"/>
        <v>0</v>
      </c>
      <c r="E1229" s="178">
        <f t="shared" si="126"/>
        <v>0</v>
      </c>
      <c r="F1229" s="60">
        <f t="shared" si="129"/>
        <v>0</v>
      </c>
      <c r="G1229" s="60">
        <f>IF(AND(C1229&lt;&gt;"",SUM(G$27:G1228)&lt;E$19),$E$19/$E$23,0)</f>
        <v>0</v>
      </c>
      <c r="H1229" s="60">
        <f t="shared" si="130"/>
        <v>0</v>
      </c>
      <c r="I1229" s="60">
        <f t="shared" si="132"/>
        <v>0</v>
      </c>
      <c r="J1229" s="92" t="str">
        <f t="shared" si="131"/>
        <v>2122–2123</v>
      </c>
      <c r="L1229" s="103"/>
      <c r="N1229" s="101"/>
      <c r="Q1229" s="61"/>
    </row>
    <row r="1230" spans="1:17" ht="20.25" customHeight="1" x14ac:dyDescent="0.2">
      <c r="A1230" s="176">
        <v>81359</v>
      </c>
      <c r="B1230" s="177">
        <f t="shared" si="127"/>
        <v>0</v>
      </c>
      <c r="C1230" s="158"/>
      <c r="D1230" s="60">
        <f t="shared" si="128"/>
        <v>0</v>
      </c>
      <c r="E1230" s="178">
        <f t="shared" si="126"/>
        <v>0</v>
      </c>
      <c r="F1230" s="60">
        <f t="shared" si="129"/>
        <v>0</v>
      </c>
      <c r="G1230" s="60">
        <f>IF(AND(C1230&lt;&gt;"",SUM(G$27:G1229)&lt;E$19),$E$19/$E$23,0)</f>
        <v>0</v>
      </c>
      <c r="H1230" s="60">
        <f t="shared" si="130"/>
        <v>0</v>
      </c>
      <c r="I1230" s="60">
        <f t="shared" si="132"/>
        <v>0</v>
      </c>
      <c r="J1230" s="92" t="str">
        <f t="shared" si="131"/>
        <v>2122–2123</v>
      </c>
      <c r="L1230" s="103"/>
      <c r="N1230" s="101"/>
      <c r="Q1230" s="61"/>
    </row>
    <row r="1231" spans="1:17" ht="20.25" customHeight="1" x14ac:dyDescent="0.2">
      <c r="A1231" s="176">
        <v>81390</v>
      </c>
      <c r="B1231" s="177">
        <f t="shared" si="127"/>
        <v>0</v>
      </c>
      <c r="C1231" s="158"/>
      <c r="D1231" s="60">
        <f t="shared" si="128"/>
        <v>0</v>
      </c>
      <c r="E1231" s="178">
        <f t="shared" si="126"/>
        <v>0</v>
      </c>
      <c r="F1231" s="60">
        <f t="shared" si="129"/>
        <v>0</v>
      </c>
      <c r="G1231" s="60">
        <f>IF(AND(C1231&lt;&gt;"",SUM(G$27:G1230)&lt;E$19),$E$19/$E$23,0)</f>
        <v>0</v>
      </c>
      <c r="H1231" s="60">
        <f t="shared" si="130"/>
        <v>0</v>
      </c>
      <c r="I1231" s="60">
        <f t="shared" si="132"/>
        <v>0</v>
      </c>
      <c r="J1231" s="92" t="str">
        <f t="shared" si="131"/>
        <v>2122–2123</v>
      </c>
      <c r="L1231" s="103"/>
      <c r="N1231" s="101"/>
      <c r="Q1231" s="61"/>
    </row>
    <row r="1232" spans="1:17" ht="20.25" customHeight="1" x14ac:dyDescent="0.2">
      <c r="A1232" s="176">
        <v>81420</v>
      </c>
      <c r="B1232" s="177">
        <f t="shared" si="127"/>
        <v>0</v>
      </c>
      <c r="C1232" s="158"/>
      <c r="D1232" s="60">
        <f t="shared" si="128"/>
        <v>0</v>
      </c>
      <c r="E1232" s="178">
        <f t="shared" si="126"/>
        <v>0</v>
      </c>
      <c r="F1232" s="60">
        <f t="shared" si="129"/>
        <v>0</v>
      </c>
      <c r="G1232" s="60">
        <f>IF(AND(C1232&lt;&gt;"",SUM(G$27:G1231)&lt;E$19),$E$19/$E$23,0)</f>
        <v>0</v>
      </c>
      <c r="H1232" s="60">
        <f t="shared" si="130"/>
        <v>0</v>
      </c>
      <c r="I1232" s="60">
        <f t="shared" si="132"/>
        <v>0</v>
      </c>
      <c r="J1232" s="92" t="str">
        <f t="shared" si="131"/>
        <v>2122–2123</v>
      </c>
      <c r="L1232" s="103"/>
      <c r="N1232" s="101"/>
      <c r="Q1232" s="61"/>
    </row>
    <row r="1233" spans="1:17" ht="20.25" customHeight="1" x14ac:dyDescent="0.2">
      <c r="A1233" s="176">
        <v>81451</v>
      </c>
      <c r="B1233" s="177">
        <f t="shared" si="127"/>
        <v>0</v>
      </c>
      <c r="C1233" s="158"/>
      <c r="D1233" s="60">
        <f t="shared" si="128"/>
        <v>0</v>
      </c>
      <c r="E1233" s="178">
        <f t="shared" si="126"/>
        <v>0</v>
      </c>
      <c r="F1233" s="60">
        <f t="shared" si="129"/>
        <v>0</v>
      </c>
      <c r="G1233" s="60">
        <f>IF(AND(C1233&lt;&gt;"",SUM(G$27:G1232)&lt;E$19),$E$19/$E$23,0)</f>
        <v>0</v>
      </c>
      <c r="H1233" s="60">
        <f t="shared" si="130"/>
        <v>0</v>
      </c>
      <c r="I1233" s="60">
        <f t="shared" si="132"/>
        <v>0</v>
      </c>
      <c r="J1233" s="92" t="str">
        <f t="shared" si="131"/>
        <v>2122–2123</v>
      </c>
      <c r="L1233" s="103"/>
      <c r="N1233" s="101"/>
      <c r="Q1233" s="61"/>
    </row>
    <row r="1234" spans="1:17" ht="20.25" customHeight="1" x14ac:dyDescent="0.2">
      <c r="A1234" s="176">
        <v>81482</v>
      </c>
      <c r="B1234" s="177">
        <f t="shared" si="127"/>
        <v>0</v>
      </c>
      <c r="C1234" s="158"/>
      <c r="D1234" s="60">
        <f t="shared" si="128"/>
        <v>0</v>
      </c>
      <c r="E1234" s="178">
        <f t="shared" si="126"/>
        <v>0</v>
      </c>
      <c r="F1234" s="60">
        <f t="shared" si="129"/>
        <v>0</v>
      </c>
      <c r="G1234" s="60">
        <f>IF(AND(C1234&lt;&gt;"",SUM(G$27:G1233)&lt;E$19),$E$19/$E$23,0)</f>
        <v>0</v>
      </c>
      <c r="H1234" s="60">
        <f t="shared" si="130"/>
        <v>0</v>
      </c>
      <c r="I1234" s="60">
        <f t="shared" si="132"/>
        <v>0</v>
      </c>
      <c r="J1234" s="92" t="str">
        <f t="shared" si="131"/>
        <v>2122–2123</v>
      </c>
      <c r="L1234" s="103"/>
      <c r="N1234" s="101"/>
      <c r="Q1234" s="61"/>
    </row>
    <row r="1235" spans="1:17" ht="20.25" customHeight="1" x14ac:dyDescent="0.2">
      <c r="A1235" s="176">
        <v>81510</v>
      </c>
      <c r="B1235" s="177">
        <f t="shared" si="127"/>
        <v>0</v>
      </c>
      <c r="C1235" s="158"/>
      <c r="D1235" s="60">
        <f t="shared" si="128"/>
        <v>0</v>
      </c>
      <c r="E1235" s="178">
        <f t="shared" si="126"/>
        <v>0</v>
      </c>
      <c r="F1235" s="60">
        <f t="shared" si="129"/>
        <v>0</v>
      </c>
      <c r="G1235" s="60">
        <f>IF(AND(C1235&lt;&gt;"",SUM(G$27:G1234)&lt;E$19),$E$19/$E$23,0)</f>
        <v>0</v>
      </c>
      <c r="H1235" s="60">
        <f t="shared" si="130"/>
        <v>0</v>
      </c>
      <c r="I1235" s="60">
        <f t="shared" si="132"/>
        <v>0</v>
      </c>
      <c r="J1235" s="92" t="str">
        <f t="shared" si="131"/>
        <v>2122–2123</v>
      </c>
      <c r="L1235" s="103"/>
      <c r="N1235" s="101"/>
      <c r="Q1235" s="61"/>
    </row>
    <row r="1236" spans="1:17" ht="20.25" customHeight="1" x14ac:dyDescent="0.2">
      <c r="A1236" s="176">
        <v>81541</v>
      </c>
      <c r="B1236" s="177">
        <f t="shared" si="127"/>
        <v>0</v>
      </c>
      <c r="C1236" s="158"/>
      <c r="D1236" s="60">
        <f t="shared" si="128"/>
        <v>0</v>
      </c>
      <c r="E1236" s="178">
        <f t="shared" si="126"/>
        <v>0</v>
      </c>
      <c r="F1236" s="60">
        <f t="shared" si="129"/>
        <v>0</v>
      </c>
      <c r="G1236" s="60">
        <f>IF(AND(C1236&lt;&gt;"",SUM(G$27:G1235)&lt;E$19),$E$19/$E$23,0)</f>
        <v>0</v>
      </c>
      <c r="H1236" s="60">
        <f t="shared" si="130"/>
        <v>0</v>
      </c>
      <c r="I1236" s="60">
        <f t="shared" si="132"/>
        <v>0</v>
      </c>
      <c r="J1236" s="92" t="str">
        <f t="shared" si="131"/>
        <v>2122–2123</v>
      </c>
      <c r="L1236" s="103"/>
      <c r="N1236" s="101"/>
      <c r="Q1236" s="61"/>
    </row>
    <row r="1237" spans="1:17" ht="20.25" customHeight="1" x14ac:dyDescent="0.2">
      <c r="A1237" s="176">
        <v>81571</v>
      </c>
      <c r="B1237" s="177">
        <f t="shared" si="127"/>
        <v>0</v>
      </c>
      <c r="C1237" s="158"/>
      <c r="D1237" s="60">
        <f t="shared" si="128"/>
        <v>0</v>
      </c>
      <c r="E1237" s="178">
        <f t="shared" si="126"/>
        <v>0</v>
      </c>
      <c r="F1237" s="60">
        <f t="shared" si="129"/>
        <v>0</v>
      </c>
      <c r="G1237" s="60">
        <f>IF(AND(C1237&lt;&gt;"",SUM(G$27:G1236)&lt;E$19),$E$19/$E$23,0)</f>
        <v>0</v>
      </c>
      <c r="H1237" s="60">
        <f t="shared" si="130"/>
        <v>0</v>
      </c>
      <c r="I1237" s="60">
        <f t="shared" si="132"/>
        <v>0</v>
      </c>
      <c r="J1237" s="92" t="str">
        <f t="shared" si="131"/>
        <v>2122–2123</v>
      </c>
      <c r="L1237" s="103"/>
      <c r="N1237" s="101"/>
      <c r="Q1237" s="61"/>
    </row>
    <row r="1238" spans="1:17" ht="20.25" customHeight="1" x14ac:dyDescent="0.2">
      <c r="A1238" s="176">
        <v>81602</v>
      </c>
      <c r="B1238" s="177">
        <f t="shared" si="127"/>
        <v>0</v>
      </c>
      <c r="C1238" s="158"/>
      <c r="D1238" s="60">
        <f t="shared" si="128"/>
        <v>0</v>
      </c>
      <c r="E1238" s="178">
        <f t="shared" si="126"/>
        <v>0</v>
      </c>
      <c r="F1238" s="60">
        <f t="shared" si="129"/>
        <v>0</v>
      </c>
      <c r="G1238" s="60">
        <f>IF(AND(C1238&lt;&gt;"",SUM(G$27:G1237)&lt;E$19),$E$19/$E$23,0)</f>
        <v>0</v>
      </c>
      <c r="H1238" s="60">
        <f t="shared" si="130"/>
        <v>0</v>
      </c>
      <c r="I1238" s="60">
        <f t="shared" si="132"/>
        <v>0</v>
      </c>
      <c r="J1238" s="92" t="str">
        <f t="shared" si="131"/>
        <v>2122–2123</v>
      </c>
      <c r="L1238" s="103"/>
      <c r="N1238" s="101"/>
      <c r="Q1238" s="61"/>
    </row>
    <row r="1239" spans="1:17" ht="20.25" customHeight="1" x14ac:dyDescent="0.2">
      <c r="B1239" s="55"/>
      <c r="C1239" s="55"/>
      <c r="D1239" s="55"/>
      <c r="F1239" s="55"/>
      <c r="G1239" s="55"/>
      <c r="O1239" s="104"/>
    </row>
  </sheetData>
  <sheetProtection sheet="1" formatColumns="0" formatRows="0" insertRows="0" insertHyperlinks="0" sort="0" autoFilter="0" pivotTables="0"/>
  <mergeCells count="43">
    <mergeCell ref="A25:I25"/>
    <mergeCell ref="A21:D21"/>
    <mergeCell ref="E21:F21"/>
    <mergeCell ref="A22:D22"/>
    <mergeCell ref="E22:F22"/>
    <mergeCell ref="A23:D23"/>
    <mergeCell ref="E23:F23"/>
    <mergeCell ref="A18:D18"/>
    <mergeCell ref="E18:F18"/>
    <mergeCell ref="A19:D19"/>
    <mergeCell ref="E19:F19"/>
    <mergeCell ref="A20:D20"/>
    <mergeCell ref="E20:F20"/>
    <mergeCell ref="A15:D15"/>
    <mergeCell ref="E15:F15"/>
    <mergeCell ref="A16:D16"/>
    <mergeCell ref="E16:F16"/>
    <mergeCell ref="A17:D17"/>
    <mergeCell ref="E17:F17"/>
    <mergeCell ref="A12:D12"/>
    <mergeCell ref="E12:F12"/>
    <mergeCell ref="A13:D13"/>
    <mergeCell ref="E13:F13"/>
    <mergeCell ref="A14:D14"/>
    <mergeCell ref="E14:F14"/>
    <mergeCell ref="A9:D9"/>
    <mergeCell ref="E9:F9"/>
    <mergeCell ref="A10:D10"/>
    <mergeCell ref="E10:F10"/>
    <mergeCell ref="A11:D11"/>
    <mergeCell ref="E11:F11"/>
    <mergeCell ref="A6:D6"/>
    <mergeCell ref="E6:F6"/>
    <mergeCell ref="A7:D7"/>
    <mergeCell ref="E7:F7"/>
    <mergeCell ref="A8:D8"/>
    <mergeCell ref="E8:F8"/>
    <mergeCell ref="A1:F1"/>
    <mergeCell ref="A2:F2"/>
    <mergeCell ref="A3:F3"/>
    <mergeCell ref="A4:F4"/>
    <mergeCell ref="A5:D5"/>
    <mergeCell ref="E5:F5"/>
  </mergeCells>
  <dataValidations count="3">
    <dataValidation operator="lessThan" allowBlank="1" showInputMessage="1" showErrorMessage="1" sqref="R1239:R1048576 R25 A27:A1238 G23:I23 G21:I21 AE3 Q26 E14 G14:I14 E21 E23 E16:E19 G16:I19 S4:S21" xr:uid="{605C7021-9CF2-4E16-AA2E-AEA05AF2DB1A}"/>
    <dataValidation operator="lessThan" showInputMessage="1" showErrorMessage="1" sqref="C27:C269" xr:uid="{AC16EDD3-FFD9-4A89-B495-D71ACAC71554}"/>
    <dataValidation type="textLength" operator="lessThan" allowBlank="1" showInputMessage="1" showErrorMessage="1" sqref="E22 G22:I22" xr:uid="{839C3A8C-32EE-4D3F-B885-AB720AE049C2}">
      <formula1>0</formula1>
    </dataValidation>
  </dataValidations>
  <pageMargins left="0.7" right="0.7" top="0.75" bottom="0.75" header="0.3" footer="0.3"/>
  <pageSetup scale="58" fitToHeight="0" orientation="portrait" r:id="rId1"/>
  <headerFooter>
    <oddHeader>&amp;C&amp;"arial,Bold"&amp;14GASB 96 
Amortization Schedule</oddHeader>
    <oddFooter>&amp;L&amp;"arial,Regular"&amp;12State Controller's Office&amp;C&amp;"arial,Regular"&amp;12
Example 1 Input&amp;R&amp;"arial,Regular"&amp;12Page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2B2CB-ADB5-4327-845A-E4D1AAF9573E}">
  <sheetPr>
    <tabColor theme="8" tint="-0.249977111117893"/>
    <pageSetUpPr fitToPage="1"/>
  </sheetPr>
  <dimension ref="A1:XFC73"/>
  <sheetViews>
    <sheetView zoomScale="75" zoomScaleNormal="75" workbookViewId="0">
      <selection activeCell="A11" sqref="A11"/>
    </sheetView>
  </sheetViews>
  <sheetFormatPr defaultColWidth="0" defaultRowHeight="18.75" customHeight="1" zeroHeight="1" x14ac:dyDescent="0.2"/>
  <cols>
    <col min="1" max="1" width="12" style="63" customWidth="1"/>
    <col min="2" max="2" width="10.85546875" style="55" customWidth="1"/>
    <col min="3" max="3" width="10.42578125" style="55" customWidth="1"/>
    <col min="4" max="4" width="27.5703125" style="55" customWidth="1"/>
    <col min="5" max="9" width="14.28515625" style="55" customWidth="1"/>
    <col min="10" max="11" width="25.7109375" style="189" customWidth="1"/>
    <col min="12" max="12" width="15.140625" style="55" hidden="1"/>
    <col min="13" max="13" width="13.140625" style="55" hidden="1"/>
    <col min="14" max="14" width="12.140625" style="55" hidden="1"/>
    <col min="15" max="19" width="0" style="55" hidden="1"/>
    <col min="20" max="16383" width="12.140625" style="55" hidden="1"/>
    <col min="16384" max="16384" width="23.140625" style="55" hidden="1" customWidth="1"/>
  </cols>
  <sheetData>
    <row r="1" spans="1:11" ht="30" customHeight="1" x14ac:dyDescent="0.25">
      <c r="B1" s="319" t="s">
        <v>1512</v>
      </c>
      <c r="C1" s="319"/>
      <c r="D1" s="319"/>
      <c r="E1" s="319"/>
      <c r="F1" s="319"/>
      <c r="G1" s="319"/>
      <c r="H1" s="319"/>
      <c r="I1" s="319"/>
      <c r="J1" s="319"/>
      <c r="K1" s="319"/>
    </row>
    <row r="2" spans="1:11" ht="18.75" customHeight="1" x14ac:dyDescent="0.25">
      <c r="B2" s="320" t="s">
        <v>32</v>
      </c>
      <c r="C2" s="320"/>
      <c r="D2" s="320"/>
      <c r="E2" s="357" t="str">
        <f>'Example 1 Original Input'!$E$5</f>
        <v>Microsoft 365</v>
      </c>
      <c r="F2" s="357"/>
      <c r="G2" s="357"/>
    </row>
    <row r="3" spans="1:11" ht="18.75" customHeight="1" x14ac:dyDescent="0.25">
      <c r="B3" s="322" t="s">
        <v>1451</v>
      </c>
      <c r="C3" s="323"/>
      <c r="D3" s="324"/>
      <c r="E3" s="316" t="str">
        <f>'Example 1 Original Input'!E9</f>
        <v>1234</v>
      </c>
      <c r="F3" s="317"/>
      <c r="G3" s="318"/>
    </row>
    <row r="4" spans="1:11" ht="18.75" customHeight="1" x14ac:dyDescent="0.25">
      <c r="B4" s="110" t="s">
        <v>1491</v>
      </c>
      <c r="C4" s="111"/>
      <c r="D4" s="112"/>
      <c r="E4" s="316" t="str">
        <f>IFERROR(IF('Example 1 Original Input'!E11="Yes","Proprietary Fund",VLOOKUP(E3,[2]GAAP02Aindex!$A$2:$K$654,4,FALSE)),"Unidentified")</f>
        <v>Unidentified</v>
      </c>
      <c r="F4" s="317"/>
      <c r="G4" s="318"/>
    </row>
    <row r="5" spans="1:11" ht="18.75" customHeight="1" x14ac:dyDescent="0.25">
      <c r="B5" s="322" t="s">
        <v>1452</v>
      </c>
      <c r="C5" s="323"/>
      <c r="D5" s="324"/>
      <c r="E5" s="336">
        <f>'Example 1 Original Input'!E10</f>
        <v>4321</v>
      </c>
      <c r="F5" s="336"/>
      <c r="G5" s="336"/>
    </row>
    <row r="6" spans="1:11" ht="18.75" customHeight="1" x14ac:dyDescent="0.25">
      <c r="B6" s="320" t="s">
        <v>1470</v>
      </c>
      <c r="C6" s="320"/>
      <c r="D6" s="320"/>
      <c r="E6" s="357" t="str">
        <f>'Example 1 Original Input'!$E$12</f>
        <v>Governmental Fund</v>
      </c>
      <c r="F6" s="357"/>
      <c r="G6" s="357"/>
      <c r="H6" s="65"/>
      <c r="I6" s="41"/>
      <c r="J6" s="41"/>
      <c r="K6" s="41"/>
    </row>
    <row r="7" spans="1:11" ht="18.75" customHeight="1" x14ac:dyDescent="0.25">
      <c r="B7" s="320" t="s">
        <v>13</v>
      </c>
      <c r="C7" s="320"/>
      <c r="D7" s="320"/>
      <c r="E7" s="337" t="s">
        <v>1544</v>
      </c>
      <c r="F7" s="337"/>
      <c r="G7" s="337"/>
      <c r="H7" s="66" t="s">
        <v>1466</v>
      </c>
      <c r="I7" s="41"/>
      <c r="J7" s="41"/>
      <c r="K7" s="67"/>
    </row>
    <row r="8" spans="1:11" ht="18.75" customHeight="1" x14ac:dyDescent="0.2">
      <c r="B8" s="325" t="str">
        <f>IF($E$7="","Was this SBITA included in your prior year Annual Reporting Submission Workbook? (see instructions)",CONCATENATE("Was this SBITA included in your ",LEFT(E7,4)-1,"-",RIGHT(E7,4)-1," Annual Reporting Submission Workbook? (see instructions)"))</f>
        <v>Was this SBITA included in your 2022-2023 Annual Reporting Submission Workbook? (see instructions)</v>
      </c>
      <c r="C8" s="325"/>
      <c r="D8" s="325"/>
      <c r="E8" s="358" t="s">
        <v>1599</v>
      </c>
      <c r="F8" s="359"/>
      <c r="G8" s="360"/>
      <c r="H8" s="71"/>
      <c r="I8" s="71"/>
      <c r="J8" s="70"/>
      <c r="K8" s="70"/>
    </row>
    <row r="9" spans="1:11" ht="18.75" customHeight="1" x14ac:dyDescent="0.2">
      <c r="B9" s="325"/>
      <c r="C9" s="325"/>
      <c r="D9" s="325"/>
      <c r="E9" s="361"/>
      <c r="F9" s="362"/>
      <c r="G9" s="363"/>
      <c r="H9" s="71"/>
      <c r="I9" s="71"/>
      <c r="J9" s="70"/>
      <c r="K9" s="70"/>
    </row>
    <row r="10" spans="1:11" ht="18.75" customHeight="1" x14ac:dyDescent="0.2">
      <c r="B10" s="325"/>
      <c r="C10" s="325"/>
      <c r="D10" s="325"/>
      <c r="E10" s="364"/>
      <c r="F10" s="365"/>
      <c r="G10" s="366"/>
      <c r="H10" s="71"/>
      <c r="I10" s="71"/>
      <c r="J10" s="70"/>
      <c r="K10" s="70"/>
    </row>
    <row r="11" spans="1:11" ht="18.75" customHeight="1" x14ac:dyDescent="0.25">
      <c r="B11" s="68"/>
      <c r="C11" s="69"/>
      <c r="D11" s="69"/>
      <c r="E11" s="69"/>
      <c r="F11" s="70"/>
      <c r="G11" s="70"/>
      <c r="H11" s="71"/>
      <c r="I11" s="71"/>
      <c r="J11" s="70"/>
      <c r="K11" s="70"/>
    </row>
    <row r="12" spans="1:11" ht="18.75" customHeight="1" x14ac:dyDescent="0.2">
      <c r="A12" s="335" t="s">
        <v>1508</v>
      </c>
      <c r="B12" s="335"/>
      <c r="C12" s="335"/>
      <c r="D12" s="335"/>
      <c r="E12" s="335"/>
      <c r="F12" s="335"/>
      <c r="G12" s="335"/>
      <c r="H12" s="335"/>
      <c r="I12" s="335"/>
      <c r="J12" s="335"/>
      <c r="K12" s="335"/>
    </row>
    <row r="13" spans="1:11" ht="18.75" customHeight="1" x14ac:dyDescent="0.2">
      <c r="A13" s="335"/>
      <c r="B13" s="335"/>
      <c r="C13" s="335"/>
      <c r="D13" s="335"/>
      <c r="E13" s="335"/>
      <c r="F13" s="335"/>
      <c r="G13" s="335"/>
      <c r="H13" s="335"/>
      <c r="I13" s="335"/>
      <c r="J13" s="335"/>
      <c r="K13" s="335"/>
    </row>
    <row r="14" spans="1:11" ht="18.75" customHeight="1" x14ac:dyDescent="0.3">
      <c r="A14" s="130"/>
      <c r="B14" s="130"/>
      <c r="C14" s="130"/>
      <c r="D14" s="130"/>
      <c r="E14" s="130"/>
      <c r="F14" s="130"/>
      <c r="G14" s="130"/>
      <c r="H14" s="130"/>
      <c r="I14" s="130"/>
      <c r="J14" s="130"/>
      <c r="K14" s="130"/>
    </row>
    <row r="15" spans="1:11" ht="18.75" customHeight="1" x14ac:dyDescent="0.2">
      <c r="A15" s="125" t="str">
        <f>IF($E$7="2022–2023","Establish Beginning Balances (SBITAs as of July 1, 2022)","Establish Beginning Balances (existing SBITAs only)")</f>
        <v>Establish Beginning Balances (existing SBITAs only)</v>
      </c>
      <c r="B15" s="126"/>
      <c r="C15" s="127"/>
      <c r="D15" s="127"/>
      <c r="E15" s="127"/>
      <c r="F15" s="128"/>
      <c r="G15" s="128"/>
      <c r="H15" s="129"/>
      <c r="I15" s="129"/>
      <c r="J15" s="128"/>
      <c r="K15" s="128"/>
    </row>
    <row r="16" spans="1:11" ht="18.75" customHeight="1" x14ac:dyDescent="0.25">
      <c r="A16" s="140" t="s">
        <v>64</v>
      </c>
      <c r="B16" s="136"/>
      <c r="C16" s="137"/>
      <c r="D16" s="137"/>
      <c r="E16" s="137"/>
      <c r="F16" s="138"/>
      <c r="G16" s="138"/>
      <c r="H16" s="139"/>
      <c r="I16" s="139"/>
      <c r="J16" s="138"/>
      <c r="K16" s="138"/>
    </row>
    <row r="17" spans="1:19" ht="18.75" customHeight="1" x14ac:dyDescent="0.3">
      <c r="A17" s="121">
        <v>0</v>
      </c>
      <c r="B17" s="131" t="str">
        <f>IF($E$7="2022–2023","To establish the beginning balance of SBITAs as of 07/01/2022.","Roll forward prior year right-to-use SBITAs to record opening balances.")</f>
        <v>Roll forward prior year right-to-use SBITAs to record opening balances.</v>
      </c>
      <c r="C17" s="69"/>
      <c r="D17" s="69"/>
      <c r="E17" s="69"/>
      <c r="F17" s="72"/>
      <c r="G17" s="72"/>
      <c r="H17" s="71"/>
      <c r="I17" s="71"/>
      <c r="J17" s="72"/>
      <c r="K17" s="72"/>
    </row>
    <row r="18" spans="1:19" ht="18.75" customHeight="1" x14ac:dyDescent="0.2">
      <c r="A18" s="55"/>
      <c r="B18" s="141" t="str">
        <f>IF('Example 1 Original Input'!$E$7="FI$Cal","Dr: 1624100 - Right-to-Use SBITA - Amortizable",
IF('Example 1 Original Input'!$E$7="Non-FI$Cal", "Dr: Acct 0480 - RIGHT-TO-USE SBITA - AMORTIZABLE","Please complete rows 5 and 14 of the input sheet."))</f>
        <v>Dr: Acct 0480 - RIGHT-TO-USE SBITA - AMORTIZABLE</v>
      </c>
      <c r="C18" s="74"/>
      <c r="D18" s="74"/>
      <c r="E18" s="74"/>
      <c r="F18" s="78"/>
      <c r="G18" s="78"/>
      <c r="H18" s="141"/>
      <c r="I18" s="141"/>
      <c r="J18" s="78">
        <f>IF(AND('Example 1 Original Input'!$L$13="No",$E$7="2022–2023"),ROUND('Example 1 Original Input'!$E$19,2),'Example 1 Original Input'!$N$17)</f>
        <v>86608.93439395036</v>
      </c>
      <c r="K18" s="78"/>
    </row>
    <row r="19" spans="1:19" ht="18.75" customHeight="1" x14ac:dyDescent="0.2">
      <c r="B19" s="74" t="str">
        <f>IF('Example 1 Original Input'!$E$7="FI$Cal","Dr: 390XXXXXX - Fund Balance",IF('Example 1 Original Input'!$E$7="Non-FI$Cal", "Dr: Acct 0950 - BEGINNING FUND BALANCE","Please complete the input sheet fully."))</f>
        <v>Dr: Acct 0950 - BEGINNING FUND BALANCE</v>
      </c>
      <c r="C19" s="74"/>
      <c r="D19" s="74"/>
      <c r="E19" s="74"/>
      <c r="F19" s="78"/>
      <c r="G19" s="78"/>
      <c r="H19" s="141"/>
      <c r="I19" s="141"/>
      <c r="J19" s="78">
        <f>IF(AND('Example 1 Original Input'!$L$13="No",$E$7="2022–2023"),0,IF(AND($E$8&lt;&gt;'Drop-down menus'!$O$8,$J$18&lt;($K$21+$K$22)),($K$21+$K$22)-$J$18,0))</f>
        <v>0</v>
      </c>
      <c r="K19" s="78"/>
    </row>
    <row r="20" spans="1:19" ht="18.75" customHeight="1" x14ac:dyDescent="0.2">
      <c r="B20" s="74" t="str">
        <f>IF('Example 1 Original Input'!$E$7="FI$Cal","Dr: 390XXXXXX - Fund Balance",IF('Example 1 Original Input'!$E$7="Non-FI$Cal", "Dr: Acct 0952 - BEG FB ADJ/PRIOR PERIOD ADJUSTMENT","Please complete the input sheet fully."))</f>
        <v>Dr: Acct 0952 - BEG FB ADJ/PRIOR PERIOD ADJUSTMENT</v>
      </c>
      <c r="C20" s="74"/>
      <c r="D20" s="74"/>
      <c r="E20" s="74"/>
      <c r="F20" s="78"/>
      <c r="G20" s="78"/>
      <c r="H20" s="141"/>
      <c r="I20" s="141"/>
      <c r="J20" s="78">
        <f>IF(AND('Example 1 Original Input'!$L$13="No",$E$7="2022–2023"),0,IF(AND($E$8='Drop-down menus'!$O$8,$J$18&lt;($K$21+$K$22)),($K$21+$K$22)-$J$18,0))</f>
        <v>0</v>
      </c>
      <c r="K20" s="78"/>
    </row>
    <row r="21" spans="1:19" ht="18.75" customHeight="1" x14ac:dyDescent="0.2">
      <c r="B21" s="74"/>
      <c r="C21" s="74" t="str">
        <f>IF('Example 1 Original Input'!$E$7="FI$Cal","Cr: 1624190 - Accumulated Amortization - Right-to-Use SBITA",IF('Example 1 Original Input'!$E$7="Non-FI$Cal", "Cr: Acct 0475 - ACCUMULATED AMORTIZATION - RIGHT-TO-USE SBITA","Please select either FI$Cal or non-FI$Cal in the input sheet"))</f>
        <v>Cr: Acct 0475 - ACCUMULATED AMORTIZATION - RIGHT-TO-USE SBITA</v>
      </c>
      <c r="D21" s="74"/>
      <c r="E21" s="74"/>
      <c r="F21" s="78"/>
      <c r="G21" s="78"/>
      <c r="H21" s="141"/>
      <c r="I21" s="141"/>
      <c r="J21" s="78"/>
      <c r="K21" s="78">
        <f>IF(AND('Example 1 Original Input'!$L$13="No",$E$7="2022–2023"),0,'Example 1 Original Input'!$M$17)</f>
        <v>49490.819653685932</v>
      </c>
    </row>
    <row r="22" spans="1:19" ht="18.75" customHeight="1" x14ac:dyDescent="0.25">
      <c r="B22" s="79"/>
      <c r="C22" s="74" t="str">
        <f>IF('Example 1 Original Input'!$E$7="FI$Cal","Cr: 2590180 - Right-to-Use SBITA Liability - Noncurrent (GAAP)",IF('Example 1 Original Input'!$E$7="Non-FI$Cal", "Cr: Acct 0674 - RIGHT-TO-USE SBITA LIABILITY","Please complete the input sheet fully."))</f>
        <v>Cr: Acct 0674 - RIGHT-TO-USE SBITA LIABILITY</v>
      </c>
      <c r="D22" s="74"/>
      <c r="E22" s="74"/>
      <c r="F22" s="78"/>
      <c r="G22" s="78"/>
      <c r="H22" s="141"/>
      <c r="I22" s="141"/>
      <c r="J22" s="78"/>
      <c r="K22" s="78">
        <f>IF(AND('Example 1 Original Input'!$L$13="No",$E$7="2022–2023"),ROUND('Example 1 Original Input'!$E$16,2),'Example 1 Original Input'!$L$17)</f>
        <v>0</v>
      </c>
    </row>
    <row r="23" spans="1:19" ht="18.75" customHeight="1" x14ac:dyDescent="0.25">
      <c r="B23" s="79"/>
      <c r="C23" s="74" t="str">
        <f>IF('Example 1 Original Input'!$E$7="FI$Cal","Cr: 390XXXXXX - Fund Balance",IF('Example 1 Original Input'!$E$7="Non-FI$Cal", "Cr: Acct 0950 - BEGINNING FUND BALANCE","Please complete the input sheet fully."))</f>
        <v>Cr: Acct 0950 - BEGINNING FUND BALANCE</v>
      </c>
      <c r="D23" s="74"/>
      <c r="E23" s="74"/>
      <c r="F23" s="142"/>
      <c r="G23" s="142"/>
      <c r="H23" s="141"/>
      <c r="I23" s="141"/>
      <c r="J23" s="142"/>
      <c r="K23" s="142">
        <f>IF(AND('Example 1 Original Input'!$L$13="No",$E$7="2022–2023"),0,IF(AND($E$8&lt;&gt;'Drop-down menus'!$O$8,($K$21+$K$22)&lt;J18),$J$18-($K$21+$K$22),0))</f>
        <v>37118.114740264427</v>
      </c>
    </row>
    <row r="24" spans="1:19" ht="18.75" customHeight="1" x14ac:dyDescent="0.25">
      <c r="B24" s="79"/>
      <c r="C24" s="74" t="str">
        <f>IF('Example 1 Original Input'!$E$7="FI$Cal","Cr: 390XXXXXX - Fund Balance",IF('Example 1 Original Input'!$E$7="Non-FI$Cal", "Cr: Acct 0952 - BEG FB ADJ/PRIOR PERIOD ADJUSTMENT","Please complete the input sheet fully."))</f>
        <v>Cr: Acct 0952 - BEG FB ADJ/PRIOR PERIOD ADJUSTMENT</v>
      </c>
      <c r="D24" s="74"/>
      <c r="E24" s="74"/>
      <c r="F24" s="142"/>
      <c r="G24" s="142"/>
      <c r="H24" s="141"/>
      <c r="I24" s="141"/>
      <c r="J24" s="142"/>
      <c r="K24" s="142">
        <f>IF(AND('Example 1 Original Input'!$L$13="No",$E$7="2022–2023"),($J$18-$K$22),IF(AND($E$8='Drop-down menus'!$O$8,($K$21+$K$22)&lt;$J$18),$J$18-($K$21+$K$22),0))</f>
        <v>0</v>
      </c>
    </row>
    <row r="25" spans="1:19" ht="18.75" customHeight="1" x14ac:dyDescent="0.2">
      <c r="B25" s="117"/>
      <c r="C25" s="69"/>
      <c r="D25" s="69"/>
      <c r="E25" s="69"/>
      <c r="F25" s="72"/>
      <c r="G25" s="72"/>
      <c r="H25" s="71"/>
      <c r="I25" s="71"/>
      <c r="J25" s="72"/>
      <c r="K25" s="72"/>
    </row>
    <row r="26" spans="1:19" ht="18.75" customHeight="1" x14ac:dyDescent="0.2">
      <c r="A26" s="125" t="str">
        <f>IF($E$7="2022–2023","Record new SBITAs commenced on or after July 2, 2022","Record New SBITAs (new SBITAs only)")</f>
        <v>Record New SBITAs (new SBITAs only)</v>
      </c>
      <c r="B26" s="126"/>
      <c r="C26" s="127"/>
      <c r="D26" s="127"/>
      <c r="E26" s="127"/>
      <c r="F26" s="128"/>
      <c r="G26" s="128"/>
      <c r="H26" s="129"/>
      <c r="I26" s="129"/>
      <c r="J26" s="128"/>
      <c r="K26" s="128"/>
    </row>
    <row r="27" spans="1:19" ht="18.75" customHeight="1" x14ac:dyDescent="0.3">
      <c r="A27" s="121">
        <v>1</v>
      </c>
      <c r="B27" s="131" t="s">
        <v>1509</v>
      </c>
      <c r="C27" s="69"/>
      <c r="D27" s="69"/>
      <c r="E27" s="69"/>
      <c r="F27" s="72"/>
      <c r="G27" s="72"/>
      <c r="H27" s="71"/>
      <c r="I27" s="71"/>
      <c r="J27" s="72"/>
      <c r="K27" s="72"/>
    </row>
    <row r="28" spans="1:19" ht="18.75" customHeight="1" x14ac:dyDescent="0.2">
      <c r="B28" s="74" t="str">
        <f>IF('Example 1 Original Input'!$E$7="FI$Cal","Dr: 5362548 - Right-to-Use SBITA - Amortizable","Dr: Acct 0842 - CAPITAL OUTLAY (GAAP ADJ)")</f>
        <v>Dr: Acct 0842 - CAPITAL OUTLAY (GAAP ADJ)</v>
      </c>
      <c r="C28" s="74"/>
      <c r="D28" s="74"/>
      <c r="E28" s="74"/>
      <c r="F28" s="142"/>
      <c r="G28" s="142"/>
      <c r="H28" s="141"/>
      <c r="I28" s="141"/>
      <c r="J28" s="142">
        <f>IF(AND('Example 1 Original Input'!$L$13="No",$E$7="2022–2023"),0,IF(('Example 1 Original Input'!$E11="Yes"),0,IF('Example 1 Original Input'!$J$20=$E$7,'Example 1 Original Input'!$E$19,0)))</f>
        <v>0</v>
      </c>
      <c r="K28" s="142"/>
      <c r="O28" s="73"/>
      <c r="S28" s="55" t="s">
        <v>1458</v>
      </c>
    </row>
    <row r="29" spans="1:19" ht="18.75" customHeight="1" x14ac:dyDescent="0.25">
      <c r="B29" s="79"/>
      <c r="C29" s="74" t="str">
        <f>IF('Example 1 Original Input'!$E$7="FI$Cal","Cr: 4598400 - Lease &amp; Other Financing Proceeds",IF('Example 1 Original Input'!$E$7="Non-FI$Cal", "Cr: Acct 0789 - LEASE AND OTHER FINANCING PROCEEDS","Please select either FI$Cal or non-FI$Cal in the input sheet"))</f>
        <v>Cr: Acct 0789 - LEASE AND OTHER FINANCING PROCEEDS</v>
      </c>
      <c r="D29" s="74"/>
      <c r="E29" s="74"/>
      <c r="F29" s="142"/>
      <c r="G29" s="142"/>
      <c r="H29" s="141"/>
      <c r="I29" s="141"/>
      <c r="J29" s="142"/>
      <c r="K29" s="142">
        <f>IF(AND('Example 1 Original Input'!$L$13="No",$E$7="2022–2023"),0,IF(('Example 1 Original Input'!$E11="Yes"),0,IF('Example 1 Original Input'!$J$20=$E$7,'Example 1 Original Input'!$E$16,0)))</f>
        <v>0</v>
      </c>
      <c r="O29" s="73"/>
    </row>
    <row r="30" spans="1:19" ht="18.75" customHeight="1" x14ac:dyDescent="0.25">
      <c r="B30" s="79"/>
      <c r="C30" s="74" t="str">
        <f>IF('Example 1 Original Input'!$E$7="Non-FI$Cal",VLOOKUP($E$4,'Drop-down menus'!$T$1:$W$10,4,FALSE),"Cr: 5346350 - Information Technology Services - Subscription")</f>
        <v>Cr: Acct 0XXX - FUNCTIONAL EXPENSE</v>
      </c>
      <c r="D30" s="74"/>
      <c r="E30" s="74"/>
      <c r="F30" s="142"/>
      <c r="G30" s="142"/>
      <c r="H30" s="141"/>
      <c r="I30" s="141"/>
      <c r="J30" s="142"/>
      <c r="K30" s="142">
        <f>J28-K29</f>
        <v>0</v>
      </c>
      <c r="O30" s="73"/>
    </row>
    <row r="31" spans="1:19" ht="18.75" customHeight="1" x14ac:dyDescent="0.2">
      <c r="B31" s="117"/>
      <c r="C31" s="69"/>
      <c r="E31" s="69"/>
      <c r="F31" s="77"/>
      <c r="G31" s="77"/>
      <c r="H31" s="71"/>
      <c r="I31" s="71"/>
      <c r="J31" s="77"/>
      <c r="K31" s="77"/>
    </row>
    <row r="32" spans="1:19" ht="18.75" customHeight="1" x14ac:dyDescent="0.3">
      <c r="A32" s="121">
        <v>2</v>
      </c>
      <c r="B32" s="131" t="s">
        <v>1490</v>
      </c>
      <c r="C32" s="69"/>
      <c r="D32" s="69"/>
      <c r="E32" s="69"/>
      <c r="F32" s="72"/>
      <c r="G32" s="72"/>
      <c r="H32" s="71"/>
      <c r="I32" s="71"/>
      <c r="J32" s="72"/>
      <c r="K32" s="72"/>
    </row>
    <row r="33" spans="1:15" ht="18.75" customHeight="1" x14ac:dyDescent="0.2">
      <c r="A33" s="146"/>
      <c r="B33" s="141" t="str">
        <f>IF('Example 1 Original Input'!$E$7="FI$Cal","Dr: 1624100 - Right-to-Use SBITA - Amortizable",
IF('Example 1 Original Input'!$E$7="Non-FI$Cal", "Dr: Acct 0480 - RIGHT-TO-USE SBITA - AMORTIZABLE","Please complete rows 5 and 14 of the input sheet."))</f>
        <v>Dr: Acct 0480 - RIGHT-TO-USE SBITA - AMORTIZABLE</v>
      </c>
      <c r="C33" s="74"/>
      <c r="D33" s="74"/>
      <c r="E33" s="74"/>
      <c r="F33" s="145"/>
      <c r="G33" s="145"/>
      <c r="H33" s="141"/>
      <c r="I33" s="141"/>
      <c r="J33" s="78">
        <f>IF(AND('Example 1 Original Input'!$L$13="No",$E$7="2022–2023"),0,IF(AND('Example 1 Original Input'!$E$11="Yes",'Example 1 Original Input'!$J$20=$E$7),'Example 1 Original Input'!$E$19,IF(AND('Example 1 Original Input'!$E$11="No",'Example 1 Original Input'!$J$20=$E$7),'Example 1 Original Input'!$E$19,0)))</f>
        <v>0</v>
      </c>
      <c r="K33" s="77"/>
    </row>
    <row r="34" spans="1:15" ht="18.75" customHeight="1" x14ac:dyDescent="0.2">
      <c r="A34" s="55"/>
      <c r="B34" s="74" t="str">
        <f>IF('Example 1 Original Input'!$E$7="FI$Cal","Dr: 4598400 - Lease &amp; Other Financing Proceeds",IF('Example 1 Original Input'!$E$7="Non-FI$Cal", "Dr: Acct 0789 - LEASE AND OTHER FINANCING PROCEEDS","Please select either FI$Cal or non-FI$Cal in the input sheet"))</f>
        <v>Dr: Acct 0789 - LEASE AND OTHER FINANCING PROCEEDS</v>
      </c>
      <c r="C34" s="74"/>
      <c r="D34" s="74"/>
      <c r="E34" s="74"/>
      <c r="F34" s="78"/>
      <c r="G34" s="78"/>
      <c r="H34" s="141"/>
      <c r="I34" s="141"/>
      <c r="J34" s="78">
        <f>IF(AND('Example 1 Original Input'!$L$13="No",$E$7="2022–2023"),0,IF(('Example 1 Original Input'!$E11="Yes"),0,IF('Example 1 Original Input'!$J$20=$E$7,K29,0)))</f>
        <v>0</v>
      </c>
      <c r="K34" s="78"/>
    </row>
    <row r="35" spans="1:15" ht="18.75" customHeight="1" x14ac:dyDescent="0.2">
      <c r="B35" s="141"/>
      <c r="C35" s="74" t="str">
        <f>IF('Example 1 Original Input'!$E$7="FI$Cal","Cr: 5362548 - Right-to-Use SBITA - Amortizable","Cr: Acct 0842 - CAPITAL OUTLAY (GAAP ADJ)")</f>
        <v>Cr: Acct 0842 - CAPITAL OUTLAY (GAAP ADJ)</v>
      </c>
      <c r="D35" s="74"/>
      <c r="E35" s="74"/>
      <c r="F35" s="78"/>
      <c r="G35" s="78"/>
      <c r="H35" s="141"/>
      <c r="I35" s="141"/>
      <c r="J35" s="78"/>
      <c r="K35" s="78">
        <f>IF(AND('Example 1 Original Input'!$L$13="No",$E$7="2022–2023"),0,IF(('Example 1 Original Input'!$E11="Yes"),0,IF('Example 1 Original Input'!$J$20=$E$7,J28,0)))</f>
        <v>0</v>
      </c>
    </row>
    <row r="36" spans="1:15" ht="18.75" customHeight="1" x14ac:dyDescent="0.2">
      <c r="C36" s="74" t="str">
        <f>IF('Example 1 Original Input'!$E$7="FI$Cal","Cr: 2590180 - Right-to-Use SBITA Liability - Noncurrent (GAAP)",IF('Example 1 Original Input'!$E$7="Non-FI$Cal", "Cr: Acct 0674 - RIGHT-TO-USE SBITA LIABILITY","Please complete the input sheet fully."))</f>
        <v>Cr: Acct 0674 - RIGHT-TO-USE SBITA LIABILITY</v>
      </c>
      <c r="D36" s="74"/>
      <c r="E36" s="74"/>
      <c r="F36" s="78"/>
      <c r="G36" s="78"/>
      <c r="H36" s="141"/>
      <c r="I36" s="141"/>
      <c r="J36" s="78"/>
      <c r="K36" s="78">
        <f>IF(AND('Example 1 Original Input'!$L$13="No",$E$7="2022–2023"),0,IF(AND('Example 1 Original Input'!$E$11="Yes",'Example 1 Original Input'!$J$20=$E$7),'Example 1 Original Input'!$E$16,IF(AND('Example 1 Original Input'!$E$11="No",'Example 1 Original Input'!$J$20=$E$7),'Example 1 Original Input'!$E$16,0)))</f>
        <v>0</v>
      </c>
    </row>
    <row r="37" spans="1:15" ht="18.75" customHeight="1" x14ac:dyDescent="0.25">
      <c r="B37" s="79"/>
      <c r="C37" s="74" t="str">
        <f>IF('Example 1 Original Input'!$E$7="Non-FI$Cal",VLOOKUP($E$4,'Drop-down menus'!$T$1:$W$10,4,FALSE),"Cr: 5346350 - Information Technology Services - Subscription")</f>
        <v>Cr: Acct 0XXX - FUNCTIONAL EXPENSE</v>
      </c>
      <c r="D37" s="74"/>
      <c r="E37" s="74"/>
      <c r="F37" s="78"/>
      <c r="G37" s="78"/>
      <c r="H37" s="141"/>
      <c r="I37" s="141"/>
      <c r="J37" s="78"/>
      <c r="K37" s="78">
        <f>J34+J33-K35-K36</f>
        <v>0</v>
      </c>
    </row>
    <row r="38" spans="1:15" ht="18.75" customHeight="1" x14ac:dyDescent="0.25">
      <c r="A38" s="132"/>
      <c r="B38" s="68"/>
      <c r="C38" s="69"/>
      <c r="D38" s="69"/>
      <c r="E38" s="69"/>
      <c r="F38" s="77"/>
      <c r="G38" s="77"/>
      <c r="H38" s="71"/>
      <c r="I38" s="71"/>
      <c r="J38" s="77"/>
      <c r="K38" s="77"/>
    </row>
    <row r="39" spans="1:15" ht="18.75" customHeight="1" x14ac:dyDescent="0.25">
      <c r="A39" s="125" t="s">
        <v>1502</v>
      </c>
      <c r="B39" s="113"/>
      <c r="C39" s="114"/>
      <c r="D39" s="114"/>
      <c r="E39" s="114"/>
      <c r="F39" s="115"/>
      <c r="G39" s="115"/>
      <c r="H39" s="116"/>
      <c r="I39" s="116"/>
      <c r="J39" s="115"/>
      <c r="K39" s="115"/>
    </row>
    <row r="40" spans="1:15" ht="18.75" customHeight="1" x14ac:dyDescent="0.3">
      <c r="A40" s="121">
        <v>3</v>
      </c>
      <c r="B40" s="131" t="s">
        <v>1503</v>
      </c>
      <c r="C40" s="133"/>
      <c r="D40" s="133"/>
      <c r="E40" s="133"/>
      <c r="F40" s="134"/>
      <c r="G40" s="134"/>
      <c r="H40" s="135"/>
      <c r="I40" s="135"/>
      <c r="J40" s="134"/>
      <c r="K40" s="134"/>
    </row>
    <row r="41" spans="1:15" ht="18.75" customHeight="1" x14ac:dyDescent="0.2">
      <c r="B41" s="74" t="str">
        <f>IF($C$45="There is no amortization/depreciation for this asset class.","There is no amortization/depreciation for this asset class.",IF('Example 1 Original Input'!$E$7="Non-FI$Cal","Dr: Acct 0875 - DEPRECIATION/AMORTIZATION","Dr: 5424920 - Amortization - Right-to-Use SBITA"))</f>
        <v>Dr: Acct 0875 - DEPRECIATION/AMORTIZATION</v>
      </c>
      <c r="C41" s="74"/>
      <c r="D41" s="74"/>
      <c r="E41" s="74"/>
      <c r="F41" s="142"/>
      <c r="G41" s="142"/>
      <c r="H41" s="141"/>
      <c r="I41" s="141"/>
      <c r="J41" s="78">
        <f>SUMIFS('Example 1 Original Input'!$G$27:$G$1238,'Example 1 Original Input'!$J$27:$J$1238,'Example 1 Original Output'!$E$7)</f>
        <v>37118.114740264442</v>
      </c>
      <c r="K41" s="142"/>
    </row>
    <row r="42" spans="1:15" ht="18.75" customHeight="1" x14ac:dyDescent="0.25">
      <c r="B42" s="79"/>
      <c r="C42" s="74" t="str">
        <f>IF('Example 1 Original Input'!$E$7="FI$Cal","Cr: 1624190 - Accumulated Amortization - Right-to-Use SBITA",IF('Example 1 Original Input'!$E$7="Non-FI$Cal", "Cr: Acct 0475 - ACCUMULATED AMORTIZATION - RIGHT-TO-USE SBITA","Please select either FI$Cal or non-FI$Cal in the input sheet"))</f>
        <v>Cr: Acct 0475 - ACCUMULATED AMORTIZATION - RIGHT-TO-USE SBITA</v>
      </c>
      <c r="D42" s="74"/>
      <c r="E42" s="74"/>
      <c r="F42" s="78"/>
      <c r="G42" s="78"/>
      <c r="H42" s="141"/>
      <c r="I42" s="141"/>
      <c r="J42" s="78"/>
      <c r="K42" s="78">
        <f>J41</f>
        <v>37118.114740264442</v>
      </c>
    </row>
    <row r="43" spans="1:15" ht="18.75" customHeight="1" x14ac:dyDescent="0.2">
      <c r="B43" s="118" t="s">
        <v>51</v>
      </c>
      <c r="C43" s="144"/>
      <c r="D43" s="144"/>
      <c r="E43" s="74"/>
      <c r="F43" s="78"/>
      <c r="G43" s="78"/>
      <c r="H43" s="141"/>
      <c r="I43" s="141"/>
      <c r="J43" s="78"/>
      <c r="K43" s="78"/>
    </row>
    <row r="44" spans="1:15" ht="18.75" customHeight="1" x14ac:dyDescent="0.3">
      <c r="A44" s="121">
        <v>4</v>
      </c>
      <c r="B44" s="131" t="s">
        <v>1510</v>
      </c>
      <c r="C44" s="69"/>
      <c r="D44" s="69"/>
      <c r="E44" s="69"/>
      <c r="F44" s="72"/>
      <c r="G44" s="72"/>
      <c r="H44" s="71"/>
      <c r="I44" s="71"/>
      <c r="J44" s="72"/>
      <c r="K44" s="72"/>
    </row>
    <row r="45" spans="1:15" ht="18.75" customHeight="1" x14ac:dyDescent="0.2">
      <c r="B45" s="74" t="str">
        <f>IF('Example 1 Original Input'!$E$7="FI$Cal","Dr: 5420488 - Debt Service - Principal - SBITA",
IF('Example 1 Original Input'!$E$7="Non-FI$Cal", "Dr: Acct 0848 - DEBT SERVICE - PRINCIPAL LEASES","Please select either FI$Cal or non-FI$Cal in the input sheet"))</f>
        <v>Dr: Acct 0848 - DEBT SERVICE - PRINCIPAL LEASES</v>
      </c>
      <c r="C45" s="74"/>
      <c r="D45" s="74"/>
      <c r="E45" s="74"/>
      <c r="F45" s="78"/>
      <c r="G45" s="78"/>
      <c r="H45" s="141"/>
      <c r="I45" s="141"/>
      <c r="J45" s="145">
        <f>ROUND(SUMIFS('Example 1 Original Input'!$E$27:$E$1238,'Example 1 Original Input'!$J$27:$J$1238,'Example 1 Original Output'!$E$7),2)</f>
        <v>0</v>
      </c>
      <c r="K45" s="78"/>
      <c r="L45" s="74"/>
      <c r="M45" s="74"/>
      <c r="O45" s="73"/>
    </row>
    <row r="46" spans="1:15" ht="18.75" customHeight="1" x14ac:dyDescent="0.2">
      <c r="B46" s="74" t="str">
        <f>IF('Example 1 Original Input'!$E$7="FI$Cal","Dr: 5420098 - Debt Service - Interest - SBITA",
IF('Example 1 Original Input'!$E$7="Non-FI$Cal",
IF('Example 1 Original Input'!$E$11="NO","Dr: Acct 0851 - DEBT SERVICE - INTEREST LEASES","Dr: Acct 0894 - INTEREST EXPENSE AND FISCAL CHARGES"),"Please select either FI$Cal or non-FI$Cal in the input sheet"))</f>
        <v>Dr: Acct 0851 - DEBT SERVICE - INTEREST LEASES</v>
      </c>
      <c r="C46" s="74"/>
      <c r="D46" s="74"/>
      <c r="E46" s="74"/>
      <c r="F46" s="78"/>
      <c r="G46" s="78"/>
      <c r="H46" s="141"/>
      <c r="I46" s="141"/>
      <c r="J46" s="145">
        <f>ROUND(SUMIFS('Example 1 Original Input'!$D$27:$D$1238,'Example 1 Original Input'!$J$27:$J$1238,'Example 1 Original Output'!$E$7),2)</f>
        <v>0</v>
      </c>
      <c r="K46" s="78"/>
      <c r="L46" s="74"/>
      <c r="M46" s="74"/>
      <c r="O46" s="73"/>
    </row>
    <row r="47" spans="1:15" ht="18.75" customHeight="1" x14ac:dyDescent="0.25">
      <c r="B47" s="79"/>
      <c r="C47" s="74" t="str">
        <f>IF('Example 1 Original Input'!$E$7="Non-FI$Cal",VLOOKUP($E$4,'Drop-down menus'!$T$1:$W$10,4,FALSE),"Cr: 5346350 - Information Technology Services - Subscription")</f>
        <v>Cr: Acct 0XXX - FUNCTIONAL EXPENSE</v>
      </c>
      <c r="D47" s="74"/>
      <c r="E47" s="74"/>
      <c r="F47" s="78"/>
      <c r="G47" s="78"/>
      <c r="H47" s="141"/>
      <c r="I47" s="141"/>
      <c r="J47" s="78"/>
      <c r="K47" s="78">
        <f>SUM(J45:J46)</f>
        <v>0</v>
      </c>
      <c r="L47" s="78"/>
      <c r="M47" s="74"/>
    </row>
    <row r="48" spans="1:15" ht="18.75" customHeight="1" x14ac:dyDescent="0.2">
      <c r="B48" s="117"/>
      <c r="C48" s="74"/>
      <c r="D48" s="144"/>
      <c r="E48" s="74"/>
      <c r="F48" s="78"/>
      <c r="G48" s="78"/>
      <c r="H48" s="141"/>
      <c r="I48" s="141"/>
      <c r="J48" s="78"/>
      <c r="K48" s="78"/>
      <c r="L48" s="78"/>
      <c r="M48" s="74"/>
    </row>
    <row r="49" spans="1:15" ht="18.75" customHeight="1" x14ac:dyDescent="0.3">
      <c r="A49" s="121">
        <v>5</v>
      </c>
      <c r="B49" s="131" t="s">
        <v>1504</v>
      </c>
      <c r="C49" s="69"/>
      <c r="D49" s="69"/>
      <c r="E49" s="69"/>
      <c r="F49" s="72"/>
      <c r="G49" s="72"/>
      <c r="H49" s="71"/>
      <c r="I49" s="71"/>
      <c r="J49" s="72"/>
      <c r="K49" s="72"/>
    </row>
    <row r="50" spans="1:15" ht="18.75" customHeight="1" x14ac:dyDescent="0.2">
      <c r="B50" s="74" t="str">
        <f>IF('Example 1 Original Input'!$E$7="FI$Cal","Dr: 2590180 - Right-to-Use SBITA Liability - Noncurrent (GAAP)",
IF('Example 1 Original Input'!$E$7="Non-FI$Cal", "Dr: Acct 0674 - RIGHT-TO-USE SBITA LIABILITY","Please complete the input sheet fully"))</f>
        <v>Dr: Acct 0674 - RIGHT-TO-USE SBITA LIABILITY</v>
      </c>
      <c r="C50" s="74"/>
      <c r="D50" s="74"/>
      <c r="E50" s="74"/>
      <c r="F50" s="78"/>
      <c r="G50" s="78"/>
      <c r="H50" s="141"/>
      <c r="I50" s="141"/>
      <c r="J50" s="78">
        <f>K51</f>
        <v>0</v>
      </c>
      <c r="K50" s="78"/>
      <c r="O50" s="73"/>
    </row>
    <row r="51" spans="1:15" ht="18.75" customHeight="1" x14ac:dyDescent="0.25">
      <c r="B51" s="79"/>
      <c r="C51" s="74" t="str">
        <f>IF('Example 1 Original Input'!$E$7="FI$Cal","Cr: 5420488 - Debt Service - Principal - SBITA",IF('Example 1 Original Input'!$E$7="Non-FI$Cal", "Cr: Acct 0848 -  DEBT SERVICE - PRINCIPAL LEASES","Cr: Acct 0848 -  DEBT SERVICE - PRINCIPAL LEASES"))</f>
        <v>Cr: Acct 0848 -  DEBT SERVICE - PRINCIPAL LEASES</v>
      </c>
      <c r="D51" s="74"/>
      <c r="E51" s="74"/>
      <c r="F51" s="78"/>
      <c r="G51" s="78"/>
      <c r="H51" s="141"/>
      <c r="I51" s="141"/>
      <c r="J51" s="78"/>
      <c r="K51" s="78">
        <f>J45</f>
        <v>0</v>
      </c>
      <c r="O51" s="73"/>
    </row>
    <row r="52" spans="1:15" ht="18.75" customHeight="1" x14ac:dyDescent="0.2">
      <c r="B52" s="117"/>
      <c r="C52" s="74"/>
      <c r="D52" s="144"/>
      <c r="E52" s="74"/>
      <c r="F52" s="78"/>
      <c r="G52" s="78"/>
      <c r="H52" s="141"/>
      <c r="I52" s="141"/>
      <c r="J52" s="78"/>
      <c r="K52" s="78"/>
    </row>
    <row r="53" spans="1:15" ht="18.75" customHeight="1" x14ac:dyDescent="0.3">
      <c r="A53" s="121">
        <v>6</v>
      </c>
      <c r="B53" s="131" t="s">
        <v>1511</v>
      </c>
      <c r="C53" s="69"/>
      <c r="D53" s="69"/>
      <c r="E53" s="69"/>
      <c r="F53" s="77"/>
      <c r="G53" s="77"/>
      <c r="H53" s="71"/>
      <c r="I53" s="71"/>
      <c r="J53" s="77"/>
      <c r="K53" s="77"/>
    </row>
    <row r="54" spans="1:15" ht="18.75" customHeight="1" x14ac:dyDescent="0.2">
      <c r="A54" s="55"/>
      <c r="B54" s="74" t="str">
        <f>IF('Example 1 Original Input'!$E$7="FI$Cal","Dr: 2590180 - Right-to-Use SBITA Liability - Noncurrent (GAAP)",
IF('Example 1 Original Input'!$E$7="Non-FI$Cal", "Dr: Acct 0674 - RIGHT-TO-USE SBITA LIABILITY","Please select either FI$Cal or non-FI$Cal in the input sheet"))</f>
        <v>Dr: Acct 0674 - RIGHT-TO-USE SBITA LIABILITY</v>
      </c>
      <c r="C54" s="74"/>
      <c r="D54" s="74"/>
      <c r="E54" s="74"/>
      <c r="F54" s="78"/>
      <c r="G54" s="78"/>
      <c r="H54" s="141"/>
      <c r="I54" s="141"/>
      <c r="J54" s="145">
        <f>K55</f>
        <v>0</v>
      </c>
      <c r="K54" s="78"/>
      <c r="L54" s="74"/>
      <c r="M54" s="80"/>
      <c r="O54" s="73"/>
    </row>
    <row r="55" spans="1:15" ht="18.75" customHeight="1" x14ac:dyDescent="0.25">
      <c r="B55" s="79"/>
      <c r="C55" s="74" t="str">
        <f>IF('Example 1 Original Input'!$E$7="FI$Cal","Cr: 2090955 - Right-to-Use SBITA Liability - Current (GAAP)",IF('Example 1 Original Input'!$E$7="Non-FI$Cal", "Cr: Acct 0651 - RIGHT-TO-USE SBITA LIABILITY (CURRENT PORTION LT)","Please complete the input sheet fully."))</f>
        <v>Cr: Acct 0651 - RIGHT-TO-USE SBITA LIABILITY (CURRENT PORTION LT)</v>
      </c>
      <c r="D55" s="74"/>
      <c r="E55" s="74"/>
      <c r="F55" s="78"/>
      <c r="G55" s="78"/>
      <c r="H55" s="141"/>
      <c r="I55" s="141"/>
      <c r="J55" s="78"/>
      <c r="K55" s="78">
        <f>ROUND(IF($E$7="",0,IF($E$7&lt;'Example 1 Original Input'!$J$20,0,SUM(INDEX('Example 1 Original Input'!$A$27:$E$1238,MATCH(DATE(RIGHT($E$7,4),7,1),'Example 1 Original Input'!$A$27:$A$1238),5):INDEX('Example 1 Original Input'!$A$27:$E$1238,MATCH(DATE(RIGHT($E$7,4)+1,6,1),'Example 1 Original Input'!$A$27:$A$1238),5)))),2)</f>
        <v>0</v>
      </c>
      <c r="O55" s="73"/>
    </row>
    <row r="56" spans="1:15" ht="18.75" customHeight="1" x14ac:dyDescent="0.2">
      <c r="B56" s="315" t="s">
        <v>1540</v>
      </c>
      <c r="C56" s="315"/>
      <c r="D56" s="315"/>
      <c r="E56" s="315"/>
      <c r="F56" s="315"/>
      <c r="G56" s="315"/>
      <c r="H56" s="315"/>
      <c r="I56" s="315"/>
      <c r="J56" s="72"/>
      <c r="K56" s="72"/>
    </row>
    <row r="57" spans="1:15" ht="18.75" customHeight="1" x14ac:dyDescent="0.2">
      <c r="B57" s="315"/>
      <c r="C57" s="315"/>
      <c r="D57" s="315"/>
      <c r="E57" s="315"/>
      <c r="F57" s="315"/>
      <c r="G57" s="315"/>
      <c r="H57" s="315"/>
      <c r="I57" s="315"/>
      <c r="J57" s="72"/>
      <c r="K57" s="72"/>
    </row>
    <row r="58" spans="1:15" ht="18.75" customHeight="1" x14ac:dyDescent="0.25">
      <c r="B58" s="79"/>
      <c r="C58" s="69"/>
      <c r="D58" s="69"/>
      <c r="E58" s="69"/>
      <c r="F58" s="72"/>
      <c r="G58" s="72"/>
      <c r="H58" s="71"/>
      <c r="I58" s="71"/>
      <c r="J58" s="72"/>
      <c r="K58" s="72"/>
    </row>
    <row r="59" spans="1:15" ht="18.75" customHeight="1" x14ac:dyDescent="0.2">
      <c r="A59" s="125" t="s">
        <v>1505</v>
      </c>
      <c r="B59" s="126"/>
      <c r="C59" s="127"/>
      <c r="D59" s="127"/>
      <c r="E59" s="127"/>
      <c r="F59" s="128"/>
      <c r="G59" s="128"/>
      <c r="H59" s="129"/>
      <c r="I59" s="129"/>
      <c r="J59" s="128"/>
      <c r="K59" s="128"/>
    </row>
    <row r="60" spans="1:15" ht="18.75" customHeight="1" x14ac:dyDescent="0.3">
      <c r="A60" s="121">
        <v>7</v>
      </c>
      <c r="B60" s="131" t="s">
        <v>1506</v>
      </c>
      <c r="J60" s="190"/>
      <c r="K60" s="190"/>
    </row>
    <row r="61" spans="1:15" ht="18.75" customHeight="1" x14ac:dyDescent="0.2">
      <c r="A61" s="55"/>
      <c r="B61" s="74" t="str">
        <f>IF('Example 1 Original Input'!$E$7="FI$Cal","Dr: 1624190 - Accumulated Amortization - Right-to-Use SBITA",IF('Example 1 Original Input'!$E$7="Non-FI$Cal", "Dr: Acct 0475 - ACCUMULATED AMORTIZATION - RIGHT-TO-USE SBITA","Please select either FI$Cal or non-FI$Cal in the input sheet"))</f>
        <v>Dr: Acct 0475 - ACCUMULATED AMORTIZATION - RIGHT-TO-USE SBITA</v>
      </c>
      <c r="C61" s="144"/>
      <c r="D61" s="144"/>
      <c r="E61" s="144"/>
      <c r="F61" s="144"/>
      <c r="G61" s="144"/>
      <c r="H61" s="144"/>
      <c r="I61" s="144"/>
      <c r="J61" s="143">
        <f>'Example 1 Original Input'!M20</f>
        <v>86608.93439395036</v>
      </c>
      <c r="K61" s="142"/>
    </row>
    <row r="62" spans="1:15" ht="18.75" customHeight="1" x14ac:dyDescent="0.2">
      <c r="A62" s="91"/>
      <c r="B62" s="144"/>
      <c r="C62" s="74" t="str">
        <f>IF('Example 1 Original Input'!$E$7="FI$Cal","Cr: 1624100 - Right-to-Use SBITA – Amortizable",
IF('Example 1 Original Input'!$E$7="Non-FI$Cal","Cr: Acct 0480 - RIGHT-TO-USE SBITA - AMORTIZABLE","Please select either FI$Cal or non-FI$Cal in the input sheet"))</f>
        <v>Cr: Acct 0480 - RIGHT-TO-USE SBITA - AMORTIZABLE</v>
      </c>
      <c r="D62" s="144"/>
      <c r="E62" s="144"/>
      <c r="F62" s="144"/>
      <c r="G62" s="144"/>
      <c r="H62" s="144"/>
      <c r="I62" s="144"/>
      <c r="J62" s="78"/>
      <c r="K62" s="78">
        <f>J61</f>
        <v>86608.93439395036</v>
      </c>
    </row>
    <row r="63" spans="1:15" ht="18.75" customHeight="1" x14ac:dyDescent="0.2">
      <c r="A63" s="91"/>
      <c r="B63" s="119"/>
      <c r="J63" s="190"/>
      <c r="K63" s="190"/>
    </row>
    <row r="64" spans="1:15" ht="18.75" customHeight="1" x14ac:dyDescent="0.25">
      <c r="A64" s="91"/>
      <c r="B64" s="79"/>
      <c r="J64" s="190"/>
      <c r="K64" s="190"/>
    </row>
    <row r="65" spans="1:11" ht="18.75" customHeight="1" x14ac:dyDescent="0.25">
      <c r="B65" s="68"/>
      <c r="C65" s="69"/>
      <c r="D65" s="222"/>
      <c r="E65" s="69"/>
      <c r="F65" s="72"/>
      <c r="G65" s="72"/>
      <c r="H65" s="71"/>
      <c r="I65" s="71"/>
      <c r="J65" s="72"/>
      <c r="K65" s="72"/>
    </row>
    <row r="66" spans="1:11" ht="18.75" customHeight="1" x14ac:dyDescent="0.25">
      <c r="B66" s="68"/>
      <c r="C66" s="69"/>
      <c r="D66" s="69"/>
      <c r="E66" s="69"/>
      <c r="F66" s="72"/>
      <c r="G66" s="72"/>
      <c r="H66" s="71"/>
      <c r="I66" s="71"/>
      <c r="J66" s="72"/>
      <c r="K66" s="72"/>
    </row>
    <row r="67" spans="1:11" ht="18.75" hidden="1" customHeight="1" x14ac:dyDescent="0.3">
      <c r="A67" s="82"/>
      <c r="B67" s="69"/>
      <c r="C67" s="221"/>
      <c r="J67" s="190"/>
      <c r="K67" s="190"/>
    </row>
    <row r="68" spans="1:11" ht="18.75" hidden="1" customHeight="1" x14ac:dyDescent="0.3">
      <c r="C68" s="221"/>
      <c r="J68" s="190"/>
      <c r="K68" s="190"/>
    </row>
    <row r="69" spans="1:11" ht="18.75" hidden="1" customHeight="1" x14ac:dyDescent="0.3">
      <c r="C69" s="221"/>
      <c r="J69" s="190"/>
      <c r="K69" s="190"/>
    </row>
    <row r="70" spans="1:11" ht="18.75" hidden="1" customHeight="1" x14ac:dyDescent="0.3">
      <c r="C70" s="221"/>
      <c r="J70" s="190"/>
      <c r="K70" s="190"/>
    </row>
    <row r="71" spans="1:11" ht="18.75" hidden="1" customHeight="1" x14ac:dyDescent="0.3">
      <c r="C71" s="221"/>
      <c r="J71" s="190"/>
      <c r="K71" s="190"/>
    </row>
    <row r="72" spans="1:11" ht="18.75" hidden="1" customHeight="1" x14ac:dyDescent="0.3">
      <c r="C72" s="221"/>
      <c r="J72" s="190"/>
      <c r="K72" s="190"/>
    </row>
    <row r="73" spans="1:11" ht="18.75" hidden="1" customHeight="1" x14ac:dyDescent="0.3">
      <c r="C73" s="221"/>
      <c r="J73" s="190"/>
      <c r="K73" s="190"/>
    </row>
  </sheetData>
  <sheetProtection sheet="1" formatColumns="0" formatRows="0" insertColumns="0" insertRows="0" sort="0" autoFilter="0" pivotTables="0"/>
  <mergeCells count="16">
    <mergeCell ref="B8:D10"/>
    <mergeCell ref="E8:G10"/>
    <mergeCell ref="A12:K13"/>
    <mergeCell ref="B56:I57"/>
    <mergeCell ref="B5:D5"/>
    <mergeCell ref="E5:G5"/>
    <mergeCell ref="B6:D6"/>
    <mergeCell ref="E6:G6"/>
    <mergeCell ref="B7:D7"/>
    <mergeCell ref="E7:G7"/>
    <mergeCell ref="E4:G4"/>
    <mergeCell ref="B1:K1"/>
    <mergeCell ref="B2:D2"/>
    <mergeCell ref="E2:G2"/>
    <mergeCell ref="B3:D3"/>
    <mergeCell ref="E3:G3"/>
  </mergeCells>
  <pageMargins left="0.7" right="0.7" top="0.75" bottom="0.75" header="0.3" footer="0.3"/>
  <pageSetup scale="49" orientation="portrait" r:id="rId1"/>
  <headerFooter>
    <oddHeader>&amp;C&amp;"arial,Bold"&amp;14GASB 96 
GAAP Adjusting Journal Entries</oddHeader>
    <oddFooter>&amp;L&amp;"arial,Regular"&amp;12State Controller's Office&amp;C&amp;"arial,Regular"&amp;12
Example 1 Output&amp;R&amp;"arial,Regular"&amp;12Page &amp;P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40695DF6-BD8E-4428-A9B9-A927AD89624A}">
          <x14:formula1>
            <xm:f>'Drop-down menus'!$L$1:$L$100</xm:f>
          </x14:formula1>
          <xm:sqref>E7:G7</xm:sqref>
        </x14:dataValidation>
        <x14:dataValidation type="list" allowBlank="1" showInputMessage="1" showErrorMessage="1" xr:uid="{B688295F-46C5-4B98-884A-5E2D3F592C42}">
          <x14:formula1>
            <xm:f>'Drop-down menus'!$O$7:$O$9</xm:f>
          </x14:formula1>
          <xm:sqref>E8:G10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36C16-D06D-4057-A740-C82DD72D562F}">
  <sheetPr>
    <tabColor theme="8" tint="-0.249977111117893"/>
    <pageSetUpPr fitToPage="1"/>
  </sheetPr>
  <dimension ref="A1:T36"/>
  <sheetViews>
    <sheetView zoomScale="75" zoomScaleNormal="75" workbookViewId="0">
      <selection activeCell="A2" sqref="A2"/>
    </sheetView>
  </sheetViews>
  <sheetFormatPr defaultRowHeight="15" x14ac:dyDescent="0.2"/>
  <cols>
    <col min="1" max="1" width="19.5703125" style="161" customWidth="1"/>
    <col min="2" max="2" width="23.28515625" style="161" customWidth="1"/>
    <col min="3" max="3" width="23.42578125" style="161" customWidth="1"/>
    <col min="4" max="4" width="3.140625" style="161" customWidth="1"/>
    <col min="5" max="5" width="78.42578125" style="161" customWidth="1"/>
    <col min="6" max="16384" width="9.140625" style="161"/>
  </cols>
  <sheetData>
    <row r="1" spans="1:20" ht="22.5" customHeight="1" x14ac:dyDescent="0.25">
      <c r="A1" s="340" t="str">
        <f>IF('Example 1 Original Input'!$E$11="No","Individual GOVERNMENTAL FUND SBITA Note Disclosure Worksheet","Individual ENTERPRISE FUND / PROPRIETARY FUND SBITA Note Disclosure Worksheet")</f>
        <v>Individual GOVERNMENTAL FUND SBITA Note Disclosure Worksheet</v>
      </c>
      <c r="B1" s="340"/>
      <c r="C1" s="340"/>
      <c r="D1" s="340"/>
      <c r="E1" s="340"/>
    </row>
    <row r="2" spans="1:20" ht="22.5" customHeight="1" x14ac:dyDescent="0.25">
      <c r="A2" s="5"/>
      <c r="B2" s="5"/>
      <c r="C2" s="5"/>
      <c r="D2" s="5"/>
      <c r="E2" s="5"/>
    </row>
    <row r="3" spans="1:20" ht="22.5" customHeight="1" x14ac:dyDescent="0.25">
      <c r="A3" s="338" t="s">
        <v>1464</v>
      </c>
      <c r="B3" s="338"/>
      <c r="C3" s="184" t="str">
        <f>'Example 1 Original Output'!E2</f>
        <v>Microsoft 365</v>
      </c>
      <c r="D3" s="184"/>
      <c r="E3" s="11" t="str">
        <f>"All of the questions below are for Fiscal Year "&amp;$C$7&amp;":"</f>
        <v>All of the questions below are for Fiscal Year 2023–2024:</v>
      </c>
      <c r="F3" s="184"/>
      <c r="G3" s="184"/>
    </row>
    <row r="4" spans="1:20" ht="22.5" customHeight="1" x14ac:dyDescent="0.25">
      <c r="A4" s="338" t="s">
        <v>30</v>
      </c>
      <c r="B4" s="338"/>
      <c r="C4" s="191" t="str">
        <f>'Example 1 Original Input'!$E$9</f>
        <v>1234</v>
      </c>
      <c r="D4" s="184"/>
      <c r="E4" s="339" t="s">
        <v>1465</v>
      </c>
      <c r="F4" s="184"/>
      <c r="G4" s="184"/>
    </row>
    <row r="5" spans="1:20" ht="22.5" customHeight="1" x14ac:dyDescent="0.25">
      <c r="A5" s="338" t="s">
        <v>17</v>
      </c>
      <c r="B5" s="338"/>
      <c r="C5" s="191">
        <f>'Example 1 Original Output'!E5</f>
        <v>4321</v>
      </c>
      <c r="D5" s="191"/>
      <c r="E5" s="339"/>
      <c r="F5" s="191"/>
      <c r="G5" s="191"/>
    </row>
    <row r="6" spans="1:20" ht="22.5" customHeight="1" x14ac:dyDescent="0.25">
      <c r="A6" s="338" t="s">
        <v>1470</v>
      </c>
      <c r="B6" s="338"/>
      <c r="C6" s="191" t="str">
        <f>'Example 1 Original Input'!$E$12</f>
        <v>Governmental Fund</v>
      </c>
      <c r="D6" s="191"/>
      <c r="E6" s="23" t="s">
        <v>11</v>
      </c>
      <c r="F6" s="13"/>
      <c r="G6" s="13"/>
      <c r="H6" s="13"/>
      <c r="I6" s="13"/>
      <c r="J6" s="13"/>
      <c r="K6" s="13"/>
      <c r="L6" s="13"/>
      <c r="M6" s="13"/>
      <c r="N6" s="13"/>
      <c r="O6" s="13"/>
      <c r="P6" s="13"/>
      <c r="Q6" s="13"/>
      <c r="R6" s="13"/>
      <c r="S6" s="13"/>
      <c r="T6" s="13"/>
    </row>
    <row r="7" spans="1:20" ht="22.5" customHeight="1" x14ac:dyDescent="0.25">
      <c r="A7" s="338" t="s">
        <v>14</v>
      </c>
      <c r="B7" s="338"/>
      <c r="C7" s="24" t="str">
        <f>'Example 1 Original Output'!$E$7</f>
        <v>2023–2024</v>
      </c>
      <c r="E7" s="339" t="str">
        <f>"If yes, record the dollar amount of variable payments below for fiscal year "&amp;$C$7&amp;":"</f>
        <v>If yes, record the dollar amount of variable payments below for fiscal year 2023–2024:</v>
      </c>
      <c r="F7" s="13"/>
      <c r="G7" s="13"/>
      <c r="H7" s="13"/>
      <c r="I7" s="13"/>
      <c r="J7" s="13"/>
      <c r="K7" s="13"/>
      <c r="L7" s="13"/>
      <c r="M7" s="13"/>
      <c r="N7" s="13"/>
      <c r="O7" s="13"/>
      <c r="P7" s="13"/>
      <c r="Q7" s="13"/>
      <c r="R7" s="13"/>
      <c r="S7" s="13"/>
      <c r="T7" s="13"/>
    </row>
    <row r="8" spans="1:20" ht="22.5" customHeight="1" x14ac:dyDescent="0.25">
      <c r="A8" s="14" t="s">
        <v>62</v>
      </c>
      <c r="B8" s="14" t="s">
        <v>8</v>
      </c>
      <c r="C8" s="9" t="s">
        <v>9</v>
      </c>
      <c r="E8" s="339"/>
    </row>
    <row r="9" spans="1:20" ht="22.5" customHeight="1" x14ac:dyDescent="0.25">
      <c r="A9" s="15" t="str">
        <f>RIGHT(C7,4)&amp;"–"&amp;RIGHT(C7,4)+1</f>
        <v>2024–2025</v>
      </c>
      <c r="B9" s="192">
        <f>SUM(INDEX('Example 1 Original Input'!$A$27:$E$1238,MATCH(DATE(LEFT($A9,4),7,1),'Example 1 Original Input'!$A$27:$A$1238),5):INDEX('Example 1 Original Input'!$A$27:$E$1238,MATCH(DATE(RIGHT($A9,4),6,1),'Example 1 Original Input'!$A$27:$A$1238),5))</f>
        <v>0</v>
      </c>
      <c r="C9" s="192">
        <f>SUM(INDEX('Example 1 Original Input'!$A$27:$E$1238,MATCH(DATE(LEFT($A9,4),7,1),'Example 1 Original Input'!$A$27:$A$1238),4):INDEX('Example 1 Original Input'!$A$27:$E$1238,MATCH(DATE(RIGHT($A9,4),6,1),'Example 1 Original Input'!$A$27:$A$1238),4))</f>
        <v>0</v>
      </c>
      <c r="D9" s="193"/>
      <c r="E9" s="22">
        <v>0</v>
      </c>
      <c r="F9" s="18"/>
      <c r="G9" s="18"/>
      <c r="H9" s="18"/>
      <c r="I9" s="18"/>
      <c r="J9" s="18"/>
      <c r="K9" s="18"/>
      <c r="L9" s="18"/>
      <c r="M9" s="18"/>
      <c r="N9" s="18"/>
      <c r="O9" s="18"/>
      <c r="P9" s="18"/>
      <c r="Q9" s="18"/>
      <c r="R9" s="18"/>
      <c r="S9" s="18"/>
      <c r="T9" s="18"/>
    </row>
    <row r="10" spans="1:20" ht="22.5" customHeight="1" x14ac:dyDescent="0.25">
      <c r="A10" s="15" t="str">
        <f>LEFT(A9,4)+1&amp;"–"&amp;RIGHT(A9,4)+1</f>
        <v>2025–2026</v>
      </c>
      <c r="B10" s="192">
        <f>SUM(INDEX('Example 1 Original Input'!$A$27:$E$1238,MATCH(DATE(LEFT($A10,4),7,1),'Example 1 Original Input'!$A$27:$A$1238),5):INDEX('Example 1 Original Input'!$A$27:$E$1238,MATCH(DATE(RIGHT($A10,4),6,1),'Example 1 Original Input'!$A$27:$A$1238),5))</f>
        <v>0</v>
      </c>
      <c r="C10" s="192">
        <f>SUM(INDEX('Example 1 Original Input'!$A$27:$E$1238,MATCH(DATE(LEFT($A10,4),7,1),'Example 1 Original Input'!$A$27:$A$1238),4):INDEX('Example 1 Original Input'!$A$27:$E$1238,MATCH(DATE(RIGHT($A10,4),6,1),'Example 1 Original Input'!$A$27:$A$1238),4))</f>
        <v>0</v>
      </c>
      <c r="E10" s="339" t="str">
        <f>"2. Record the dollar amount of any other payments for this SBITA, such as termination penalties, not previously recorded in the payment schedule for fiscal year "&amp;$C$7&amp;":"</f>
        <v>2. Record the dollar amount of any other payments for this SBITA, such as termination penalties, not previously recorded in the payment schedule for fiscal year 2023–2024:</v>
      </c>
      <c r="F10" s="19"/>
      <c r="G10" s="19"/>
      <c r="H10" s="19"/>
      <c r="I10" s="194"/>
      <c r="J10" s="194"/>
      <c r="K10" s="194"/>
      <c r="L10" s="194"/>
      <c r="M10" s="194"/>
      <c r="N10" s="194"/>
      <c r="O10" s="194"/>
      <c r="P10" s="194"/>
      <c r="Q10" s="194"/>
      <c r="R10" s="194"/>
    </row>
    <row r="11" spans="1:20" ht="22.5" customHeight="1" x14ac:dyDescent="0.25">
      <c r="A11" s="15" t="str">
        <f>LEFT(A10,4)+1&amp;"–"&amp;RIGHT(A10,4)+1</f>
        <v>2026–2027</v>
      </c>
      <c r="B11" s="192">
        <f>SUM(INDEX('Example 1 Original Input'!$A$27:$E$1238,MATCH(DATE(LEFT($A11,4),7,1),'Example 1 Original Input'!$A$27:$A$1238),5):INDEX('Example 1 Original Input'!$A$27:$E$1238,MATCH(DATE(RIGHT($A11,4),6,1),'Example 1 Original Input'!$A$27:$A$1238),5))</f>
        <v>0</v>
      </c>
      <c r="C11" s="192">
        <f>SUM(INDEX('Example 1 Original Input'!$A$27:$E$1238,MATCH(DATE(LEFT($A11,4),7,1),'Example 1 Original Input'!$A$27:$A$1238),4):INDEX('Example 1 Original Input'!$A$27:$E$1238,MATCH(DATE(RIGHT($A11,4),6,1),'Example 1 Original Input'!$A$27:$A$1238),4))</f>
        <v>0</v>
      </c>
      <c r="E11" s="339"/>
      <c r="F11" s="19"/>
      <c r="G11" s="19"/>
      <c r="H11" s="19"/>
      <c r="I11" s="194"/>
      <c r="J11" s="194"/>
      <c r="K11" s="194"/>
      <c r="L11" s="194"/>
      <c r="M11" s="194"/>
      <c r="N11" s="194"/>
      <c r="O11" s="194"/>
      <c r="P11" s="194"/>
      <c r="Q11" s="194"/>
      <c r="R11" s="194"/>
    </row>
    <row r="12" spans="1:20" ht="22.5" customHeight="1" x14ac:dyDescent="0.25">
      <c r="A12" s="15" t="str">
        <f>LEFT(A11,4)+1&amp;"–"&amp;RIGHT(A11,4)+1</f>
        <v>2027–2028</v>
      </c>
      <c r="B12" s="192">
        <f>SUM(INDEX('Example 1 Original Input'!$A$27:$E$1238,MATCH(DATE(LEFT($A12,4),7,1),'Example 1 Original Input'!$A$27:$A$1238),5):INDEX('Example 1 Original Input'!$A$27:$E$1238,MATCH(DATE(RIGHT($A12,4),6,1),'Example 1 Original Input'!$A$27:$A$1238),5))</f>
        <v>0</v>
      </c>
      <c r="C12" s="192">
        <f>SUM(INDEX('Example 1 Original Input'!$A$27:$E$1238,MATCH(DATE(LEFT($A12,4),7,1),'Example 1 Original Input'!$A$27:$A$1238),4):INDEX('Example 1 Original Input'!$A$27:$E$1238,MATCH(DATE(RIGHT($A12,4),6,1),'Example 1 Original Input'!$A$27:$A$1238),4))</f>
        <v>0</v>
      </c>
      <c r="E12" s="339"/>
      <c r="F12" s="13"/>
      <c r="G12" s="13"/>
      <c r="H12" s="13"/>
      <c r="I12" s="13"/>
      <c r="J12" s="13"/>
      <c r="K12" s="13"/>
      <c r="L12" s="13"/>
      <c r="M12" s="13"/>
      <c r="N12" s="13"/>
      <c r="O12" s="13"/>
      <c r="P12" s="13"/>
      <c r="Q12" s="13"/>
      <c r="R12" s="13"/>
      <c r="S12" s="13"/>
      <c r="T12" s="13"/>
    </row>
    <row r="13" spans="1:20" ht="22.5" customHeight="1" x14ac:dyDescent="0.25">
      <c r="A13" s="15" t="str">
        <f>LEFT(A12,4)+1&amp;"–"&amp;RIGHT(A12,4)+1</f>
        <v>2028–2029</v>
      </c>
      <c r="B13" s="192">
        <f>SUM(INDEX('Example 1 Original Input'!$A$27:$E$1238,MATCH(DATE(LEFT($A13,4),7,1),'Example 1 Original Input'!$A$27:$A$1238),5):INDEX('Example 1 Original Input'!$A$27:$E$1238,MATCH(DATE(RIGHT($A13,4),6,1),'Example 1 Original Input'!$A$27:$A$1238),5))</f>
        <v>0</v>
      </c>
      <c r="C13" s="192">
        <f>SUM(INDEX('Example 1 Original Input'!$A$27:$E$1238,MATCH(DATE(LEFT($A13,4),7,1),'Example 1 Original Input'!$A$27:$A$1238),4):INDEX('Example 1 Original Input'!$A$27:$E$1238,MATCH(DATE(RIGHT($A13,4),6,1),'Example 1 Original Input'!$A$27:$A$1238),4))</f>
        <v>0</v>
      </c>
      <c r="E13" s="22">
        <v>0</v>
      </c>
    </row>
    <row r="14" spans="1:20" ht="22.5" customHeight="1" x14ac:dyDescent="0.25">
      <c r="A14" s="15" t="str">
        <f>LEFT(A13,4)+1&amp;"–"&amp;RIGHT(A13,4)+5</f>
        <v>2029–2034</v>
      </c>
      <c r="B14" s="192">
        <f>SUM(INDEX('Example 1 Original Input'!$A$27:$E$1238,MATCH(DATE(LEFT($A14,4),7,1),'Example 1 Original Input'!$A$27:$A$1238),5):INDEX('Example 1 Original Input'!$A$27:$E$1238,MATCH(DATE(RIGHT($A14,4),6,1),'Example 1 Original Input'!$A$27:$A$1238),5))</f>
        <v>0</v>
      </c>
      <c r="C14" s="192">
        <f>SUM(INDEX('Example 1 Original Input'!$A$27:$E$1238,MATCH(DATE(LEFT($A14,4),7,1),'Example 1 Original Input'!$A$27:$A$1238),4):INDEX('Example 1 Original Input'!$A$27:$E$1238,MATCH(DATE(RIGHT($A14,4),6,1),'Example 1 Original Input'!$A$27:$A$1238),4))</f>
        <v>0</v>
      </c>
      <c r="E14" s="339" t="str">
        <f>"3. Did you receive any SBITA incentives from the SBITA vendor (not already included in the SBITA measurement) during fiscal year "&amp;$C$7&amp;"? If so, record the amount below:"</f>
        <v>3. Did you receive any SBITA incentives from the SBITA vendor (not already included in the SBITA measurement) during fiscal year 2023–2024? If so, record the amount below:</v>
      </c>
      <c r="F14" s="18"/>
      <c r="G14" s="18"/>
      <c r="H14" s="18"/>
      <c r="I14" s="18"/>
      <c r="J14" s="18"/>
      <c r="K14" s="18"/>
      <c r="L14" s="18"/>
      <c r="M14" s="18"/>
      <c r="N14" s="18"/>
      <c r="O14" s="18"/>
      <c r="P14" s="18"/>
      <c r="Q14" s="18"/>
      <c r="R14" s="18"/>
      <c r="S14" s="18"/>
      <c r="T14" s="18"/>
    </row>
    <row r="15" spans="1:20" ht="22.5" customHeight="1" x14ac:dyDescent="0.25">
      <c r="A15" s="15" t="str">
        <f t="shared" ref="A15:A28" si="0">LEFT(A14,4)+5&amp;"–"&amp;RIGHT(A14,4)+5</f>
        <v>2034–2039</v>
      </c>
      <c r="B15" s="192">
        <f>SUM(INDEX('Example 1 Original Input'!$A$27:$E$1238,MATCH(DATE(LEFT($A15,4),7,1),'Example 1 Original Input'!$A$27:$A$1238),5):INDEX('Example 1 Original Input'!$A$27:$E$1238,MATCH(DATE(RIGHT($A15,4),6,1),'Example 1 Original Input'!$A$27:$A$1238),5))</f>
        <v>0</v>
      </c>
      <c r="C15" s="192">
        <f>SUM(INDEX('Example 1 Original Input'!$A$27:$E$1238,MATCH(DATE(LEFT($A15,4),7,1),'Example 1 Original Input'!$A$27:$A$1238),4):INDEX('Example 1 Original Input'!$A$27:$E$1238,MATCH(DATE(RIGHT($A15,4),6,1),'Example 1 Original Input'!$A$27:$A$1238),4))</f>
        <v>0</v>
      </c>
      <c r="E15" s="339"/>
      <c r="F15" s="19"/>
      <c r="G15" s="19"/>
      <c r="H15" s="19"/>
    </row>
    <row r="16" spans="1:20" ht="22.5" customHeight="1" x14ac:dyDescent="0.25">
      <c r="A16" s="15" t="str">
        <f t="shared" si="0"/>
        <v>2039–2044</v>
      </c>
      <c r="B16" s="192">
        <f>SUM(INDEX('Example 1 Original Input'!$A$27:$E$1238,MATCH(DATE(LEFT($A16,4),7,1),'Example 1 Original Input'!$A$27:$A$1238),5):INDEX('Example 1 Original Input'!$A$27:$E$1238,MATCH(DATE(RIGHT($A16,4),6,1),'Example 1 Original Input'!$A$27:$A$1238),5))</f>
        <v>0</v>
      </c>
      <c r="C16" s="192">
        <f>SUM(INDEX('Example 1 Original Input'!$A$27:$E$1238,MATCH(DATE(LEFT($A16,4),7,1),'Example 1 Original Input'!$A$27:$A$1238),4):INDEX('Example 1 Original Input'!$A$27:$E$1238,MATCH(DATE(RIGHT($A16,4),6,1),'Example 1 Original Input'!$A$27:$A$1238),4))</f>
        <v>0</v>
      </c>
      <c r="E16" s="22">
        <v>0</v>
      </c>
    </row>
    <row r="17" spans="1:20" ht="22.5" customHeight="1" x14ac:dyDescent="0.25">
      <c r="A17" s="15" t="str">
        <f t="shared" si="0"/>
        <v>2044–2049</v>
      </c>
      <c r="B17" s="192">
        <f>SUM(INDEX('Example 1 Original Input'!$A$27:$E$1238,MATCH(DATE(LEFT($A17,4),7,1),'Example 1 Original Input'!$A$27:$A$1238),5):INDEX('Example 1 Original Input'!$A$27:$E$1238,MATCH(DATE(RIGHT($A17,4),6,1),'Example 1 Original Input'!$A$27:$A$1238),5))</f>
        <v>0</v>
      </c>
      <c r="C17" s="192">
        <f>SUM(INDEX('Example 1 Original Input'!$A$27:$E$1238,MATCH(DATE(LEFT($A17,4),7,1),'Example 1 Original Input'!$A$27:$A$1238),4):INDEX('Example 1 Original Input'!$A$27:$E$1238,MATCH(DATE(RIGHT($A17,4),6,1),'Example 1 Original Input'!$A$27:$A$1238),4))</f>
        <v>0</v>
      </c>
      <c r="E17" s="26"/>
    </row>
    <row r="18" spans="1:20" ht="22.5" customHeight="1" x14ac:dyDescent="0.25">
      <c r="A18" s="15" t="str">
        <f t="shared" si="0"/>
        <v>2049–2054</v>
      </c>
      <c r="B18" s="192">
        <f>SUM(INDEX('Example 1 Original Input'!$A$27:$E$1238,MATCH(DATE(LEFT($A18,4),7,1),'Example 1 Original Input'!$A$27:$A$1238),5):INDEX('Example 1 Original Input'!$A$27:$E$1238,MATCH(DATE(RIGHT($A18,4),6,1),'Example 1 Original Input'!$A$27:$A$1238),5))</f>
        <v>0</v>
      </c>
      <c r="C18" s="192">
        <f>SUM(INDEX('Example 1 Original Input'!$A$27:$E$1238,MATCH(DATE(LEFT($A18,4),7,1),'Example 1 Original Input'!$A$27:$A$1238),4):INDEX('Example 1 Original Input'!$A$27:$E$1238,MATCH(DATE(RIGHT($A18,4),6,1),'Example 1 Original Input'!$A$27:$A$1238),4))</f>
        <v>0</v>
      </c>
      <c r="E18" s="26"/>
      <c r="F18" s="19"/>
      <c r="G18" s="19"/>
      <c r="H18" s="19"/>
    </row>
    <row r="19" spans="1:20" ht="22.5" customHeight="1" x14ac:dyDescent="0.25">
      <c r="A19" s="15" t="str">
        <f t="shared" si="0"/>
        <v>2054–2059</v>
      </c>
      <c r="B19" s="192">
        <f>SUM(INDEX('Example 1 Original Input'!$A$27:$E$1238,MATCH(DATE(LEFT($A19,4),7,1),'Example 1 Original Input'!$A$27:$A$1238),5):INDEX('Example 1 Original Input'!$A$27:$E$1238,MATCH(DATE(RIGHT($A19,4),6,1),'Example 1 Original Input'!$A$27:$A$1238),5))</f>
        <v>0</v>
      </c>
      <c r="C19" s="192">
        <f>SUM(INDEX('Example 1 Original Input'!$A$27:$E$1238,MATCH(DATE(LEFT($A19,4),7,1),'Example 1 Original Input'!$A$27:$A$1238),4):INDEX('Example 1 Original Input'!$A$27:$E$1238,MATCH(DATE(RIGHT($A19,4),6,1),'Example 1 Original Input'!$A$27:$A$1238),4))</f>
        <v>0</v>
      </c>
      <c r="E19" s="26"/>
      <c r="F19" s="19"/>
      <c r="G19" s="19"/>
      <c r="H19" s="19"/>
    </row>
    <row r="20" spans="1:20" ht="22.5" customHeight="1" x14ac:dyDescent="0.25">
      <c r="A20" s="15" t="str">
        <f t="shared" si="0"/>
        <v>2059–2064</v>
      </c>
      <c r="B20" s="192">
        <f>SUM(INDEX('Example 1 Original Input'!$A$27:$E$1238,MATCH(DATE(LEFT($A20,4),7,1),'Example 1 Original Input'!$A$27:$A$1238),5):INDEX('Example 1 Original Input'!$A$27:$E$1238,MATCH(DATE(RIGHT($A20,4),6,1),'Example 1 Original Input'!$A$27:$A$1238),5))</f>
        <v>0</v>
      </c>
      <c r="C20" s="192">
        <f>SUM(INDEX('Example 1 Original Input'!$A$27:$E$1238,MATCH(DATE(LEFT($A20,4),7,1),'Example 1 Original Input'!$A$27:$A$1238),4):INDEX('Example 1 Original Input'!$A$27:$E$1238,MATCH(DATE(RIGHT($A20,4),6,1),'Example 1 Original Input'!$A$27:$A$1238),4))</f>
        <v>0</v>
      </c>
      <c r="E20" s="26"/>
    </row>
    <row r="21" spans="1:20" ht="22.5" customHeight="1" x14ac:dyDescent="0.25">
      <c r="A21" s="15" t="str">
        <f t="shared" si="0"/>
        <v>2064–2069</v>
      </c>
      <c r="B21" s="192">
        <f>SUM(INDEX('Example 1 Original Input'!$A$27:$E$1238,MATCH(DATE(LEFT($A21,4),7,1),'Example 1 Original Input'!$A$27:$A$1238),5):INDEX('Example 1 Original Input'!$A$27:$E$1238,MATCH(DATE(RIGHT($A21,4),6,1),'Example 1 Original Input'!$A$27:$A$1238),5))</f>
        <v>0</v>
      </c>
      <c r="C21" s="192">
        <f>SUM(INDEX('Example 1 Original Input'!$A$27:$E$1238,MATCH(DATE(LEFT($A21,4),7,1),'Example 1 Original Input'!$A$27:$A$1238),4):INDEX('Example 1 Original Input'!$A$27:$E$1238,MATCH(DATE(RIGHT($A21,4),6,1),'Example 1 Original Input'!$A$27:$A$1238),4))</f>
        <v>0</v>
      </c>
      <c r="E21" s="26"/>
    </row>
    <row r="22" spans="1:20" ht="22.5" customHeight="1" x14ac:dyDescent="0.25">
      <c r="A22" s="15" t="str">
        <f t="shared" si="0"/>
        <v>2069–2074</v>
      </c>
      <c r="B22" s="192">
        <f>SUM(INDEX('Example 1 Original Input'!$A$27:$E$1238,MATCH(DATE(LEFT($A22,4),7,1),'Example 1 Original Input'!$A$27:$A$1238),5):INDEX('Example 1 Original Input'!$A$27:$E$1238,MATCH(DATE(RIGHT($A22,4),6,1),'Example 1 Original Input'!$A$27:$A$1238),5))</f>
        <v>0</v>
      </c>
      <c r="C22" s="192">
        <f>SUM(INDEX('Example 1 Original Input'!$A$27:$E$1238,MATCH(DATE(LEFT($A22,4),7,1),'Example 1 Original Input'!$A$27:$A$1238),4):INDEX('Example 1 Original Input'!$A$27:$E$1238,MATCH(DATE(RIGHT($A22,4),6,1),'Example 1 Original Input'!$A$27:$A$1238),4))</f>
        <v>0</v>
      </c>
      <c r="E22" s="26"/>
      <c r="F22" s="21"/>
      <c r="G22" s="21"/>
      <c r="H22" s="21"/>
      <c r="I22" s="21"/>
      <c r="J22" s="21"/>
      <c r="K22" s="21"/>
      <c r="L22" s="21"/>
      <c r="M22" s="21"/>
      <c r="N22" s="21"/>
      <c r="O22" s="21"/>
      <c r="P22" s="21"/>
      <c r="Q22" s="21"/>
      <c r="R22" s="21"/>
      <c r="S22" s="21"/>
      <c r="T22" s="21"/>
    </row>
    <row r="23" spans="1:20" ht="22.5" customHeight="1" x14ac:dyDescent="0.25">
      <c r="A23" s="15" t="str">
        <f t="shared" si="0"/>
        <v>2074–2079</v>
      </c>
      <c r="B23" s="192">
        <f>SUM(INDEX('Example 1 Original Input'!$A$27:$E$1238,MATCH(DATE(LEFT($A23,4),7,1),'Example 1 Original Input'!$A$27:$A$1238),5):INDEX('Example 1 Original Input'!$A$27:$E$1238,MATCH(DATE(RIGHT($A23,4),6,1),'Example 1 Original Input'!$A$27:$A$1238),5))</f>
        <v>0</v>
      </c>
      <c r="C23" s="192">
        <f>SUM(INDEX('Example 1 Original Input'!$A$27:$E$1238,MATCH(DATE(LEFT($A23,4),7,1),'Example 1 Original Input'!$A$27:$A$1238),4):INDEX('Example 1 Original Input'!$A$27:$E$1238,MATCH(DATE(RIGHT($A23,4),6,1),'Example 1 Original Input'!$A$27:$A$1238),4))</f>
        <v>0</v>
      </c>
      <c r="F23" s="21"/>
      <c r="G23" s="21"/>
      <c r="H23" s="21"/>
      <c r="I23" s="21"/>
      <c r="J23" s="21"/>
      <c r="K23" s="21"/>
      <c r="L23" s="21"/>
      <c r="M23" s="21"/>
      <c r="N23" s="21"/>
      <c r="O23" s="21"/>
      <c r="P23" s="21"/>
      <c r="Q23" s="21"/>
      <c r="R23" s="21"/>
      <c r="S23" s="21"/>
      <c r="T23" s="21"/>
    </row>
    <row r="24" spans="1:20" ht="22.5" customHeight="1" x14ac:dyDescent="0.25">
      <c r="A24" s="15" t="str">
        <f t="shared" si="0"/>
        <v>2079–2084</v>
      </c>
      <c r="B24" s="192">
        <f>SUM(INDEX('Example 1 Original Input'!$A$27:$E$1238,MATCH(DATE(LEFT($A24,4),7,1),'Example 1 Original Input'!$A$27:$A$1238),5):INDEX('Example 1 Original Input'!$A$27:$E$1238,MATCH(DATE(RIGHT($A24,4),6,1),'Example 1 Original Input'!$A$27:$A$1238),5))</f>
        <v>0</v>
      </c>
      <c r="C24" s="192">
        <f>SUM(INDEX('Example 1 Original Input'!$A$27:$E$1238,MATCH(DATE(LEFT($A24,4),7,1),'Example 1 Original Input'!$A$27:$A$1238),4):INDEX('Example 1 Original Input'!$A$27:$E$1238,MATCH(DATE(RIGHT($A24,4),6,1),'Example 1 Original Input'!$A$27:$A$1238),4))</f>
        <v>0</v>
      </c>
      <c r="F24" s="9"/>
      <c r="G24" s="9"/>
      <c r="H24" s="9"/>
      <c r="I24" s="9"/>
      <c r="J24" s="9"/>
      <c r="K24" s="9"/>
      <c r="L24" s="9"/>
      <c r="M24" s="9"/>
      <c r="N24" s="9"/>
      <c r="O24" s="9"/>
      <c r="P24" s="9"/>
      <c r="Q24" s="9"/>
      <c r="R24" s="9"/>
      <c r="S24" s="9"/>
      <c r="T24" s="9"/>
    </row>
    <row r="25" spans="1:20" ht="22.5" customHeight="1" x14ac:dyDescent="0.25">
      <c r="A25" s="15" t="str">
        <f>LEFT(A24,4)+5&amp;"–"&amp;RIGHT(A24,4)+5</f>
        <v>2084–2089</v>
      </c>
      <c r="B25" s="192">
        <f>SUM(INDEX('Example 1 Original Input'!$A$27:$E$1238,MATCH(DATE(LEFT($A25,4),7,1),'Example 1 Original Input'!$A$27:$A$1238),5):INDEX('Example 1 Original Input'!$A$27:$E$1238,MATCH(DATE(RIGHT($A25,4),6,1),'Example 1 Original Input'!$A$27:$A$1238),5))</f>
        <v>0</v>
      </c>
      <c r="C25" s="192">
        <f>SUM(INDEX('Example 1 Original Input'!$A$27:$E$1238,MATCH(DATE(LEFT($A25,4),7,1),'Example 1 Original Input'!$A$27:$A$1238),4):INDEX('Example 1 Original Input'!$A$27:$E$1238,MATCH(DATE(RIGHT($A25,4),6,1),'Example 1 Original Input'!$A$27:$A$1238),4))</f>
        <v>0</v>
      </c>
    </row>
    <row r="26" spans="1:20" ht="22.5" customHeight="1" x14ac:dyDescent="0.25">
      <c r="A26" s="15" t="str">
        <f t="shared" si="0"/>
        <v>2089–2094</v>
      </c>
      <c r="B26" s="192">
        <f>SUM(INDEX('Example 1 Original Input'!$A$27:$E$1238,MATCH(DATE(LEFT($A26,4),7,1),'Example 1 Original Input'!$A$27:$A$1238),5):INDEX('Example 1 Original Input'!$A$27:$E$1238,MATCH(DATE(RIGHT($A26,4),6,1),'Example 1 Original Input'!$A$27:$A$1238),5))</f>
        <v>0</v>
      </c>
      <c r="C26" s="192">
        <f>SUM(INDEX('Example 1 Original Input'!$A$27:$E$1238,MATCH(DATE(LEFT($A26,4),7,1),'Example 1 Original Input'!$A$27:$A$1238),4):INDEX('Example 1 Original Input'!$A$27:$E$1238,MATCH(DATE(RIGHT($A26,4),6,1),'Example 1 Original Input'!$A$27:$A$1238),4))</f>
        <v>0</v>
      </c>
    </row>
    <row r="27" spans="1:20" ht="22.5" customHeight="1" x14ac:dyDescent="0.25">
      <c r="A27" s="15" t="str">
        <f t="shared" si="0"/>
        <v>2094–2099</v>
      </c>
      <c r="B27" s="192">
        <f>SUM(INDEX('Example 1 Original Input'!$A$27:$E$1238,MATCH(DATE(LEFT($A27,4),7,1),'Example 1 Original Input'!$A$27:$A$1238),5):INDEX('Example 1 Original Input'!$A$27:$E$1238,MATCH(DATE(RIGHT($A27,4),6,1),'Example 1 Original Input'!$A$27:$A$1238),5))</f>
        <v>0</v>
      </c>
      <c r="C27" s="192">
        <f>SUM(INDEX('Example 1 Original Input'!$A$27:$E$1238,MATCH(DATE(LEFT($A27,4),7,1),'Example 1 Original Input'!$A$27:$A$1238),4):INDEX('Example 1 Original Input'!$A$27:$E$1238,MATCH(DATE(RIGHT($A27,4),6,1),'Example 1 Original Input'!$A$27:$A$1238),4))</f>
        <v>0</v>
      </c>
    </row>
    <row r="28" spans="1:20" ht="22.5" customHeight="1" x14ac:dyDescent="0.25">
      <c r="A28" s="15" t="str">
        <f t="shared" si="0"/>
        <v>2099–2104</v>
      </c>
      <c r="B28" s="192">
        <f>SUM(INDEX('Example 1 Original Input'!$A$27:$E$1238,MATCH(DATE(LEFT($A28,4),7,1),'Example 1 Original Input'!$A$27:$A$1238),5):INDEX('Example 1 Original Input'!$A$27:$E$1238,MATCH(DATE(RIGHT($A28,4),6,1),'Example 1 Original Input'!$A$27:$A$1238),5))</f>
        <v>0</v>
      </c>
      <c r="C28" s="192">
        <f>SUM(INDEX('Example 1 Original Input'!$A$27:$E$1238,MATCH(DATE(LEFT($A28,4),7,1),'Example 1 Original Input'!$A$27:$A$1238),4):INDEX('Example 1 Original Input'!$A$27:$E$1238,MATCH(DATE(RIGHT($A28,4),6,1),'Example 1 Original Input'!$A$27:$A$1238),4))</f>
        <v>0</v>
      </c>
    </row>
    <row r="29" spans="1:20" ht="22.5" customHeight="1" x14ac:dyDescent="0.25">
      <c r="A29" s="15" t="str">
        <f>LEFT(A28,4)+5&amp;"–"&amp;RIGHT(A28,4)+5</f>
        <v>2104–2109</v>
      </c>
      <c r="B29" s="192">
        <f>SUM(INDEX('Example 1 Original Input'!$A$27:$E$1238,MATCH(DATE(LEFT($A29,4),7,1),'Example 1 Original Input'!$A$27:$A$1238),5):INDEX('Example 1 Original Input'!$A$27:$E$1238,MATCH(DATE(RIGHT($A29,4),6,1),'Example 1 Original Input'!$A$27:$A$1238),5))</f>
        <v>0</v>
      </c>
      <c r="C29" s="192">
        <f>SUM(INDEX('Example 1 Original Input'!$A$27:$E$1238,MATCH(DATE(LEFT($A29,4),7,1),'Example 1 Original Input'!$A$27:$A$1238),4):INDEX('Example 1 Original Input'!$A$27:$E$1238,MATCH(DATE(RIGHT($A29,4),6,1),'Example 1 Original Input'!$A$27:$A$1238),4))</f>
        <v>0</v>
      </c>
    </row>
    <row r="30" spans="1:20" ht="22.5" customHeight="1" x14ac:dyDescent="0.25">
      <c r="A30" s="15" t="str">
        <f>LEFT(A29,4)+5&amp;"–"&amp;RIGHT(A29,4)+5</f>
        <v>2109–2114</v>
      </c>
      <c r="B30" s="192">
        <f>SUM(INDEX('Example 1 Original Input'!$A$27:$E$1238,MATCH(DATE(LEFT($A30,4),7,1),'Example 1 Original Input'!$A$27:$A$1238),5):INDEX('Example 1 Original Input'!$A$27:$E$1238,MATCH(DATE(RIGHT($A30,4),6,1),'Example 1 Original Input'!$A$27:$A$1238),5))</f>
        <v>0</v>
      </c>
      <c r="C30" s="192">
        <f>SUM(INDEX('Example 1 Original Input'!$A$27:$E$1238,MATCH(DATE(LEFT($A30,4),7,1),'Example 1 Original Input'!$A$27:$A$1238),4):INDEX('Example 1 Original Input'!$A$27:$E$1238,MATCH(DATE(RIGHT($A30,4),6,1),'Example 1 Original Input'!$A$27:$A$1238),4))</f>
        <v>0</v>
      </c>
    </row>
    <row r="31" spans="1:20" ht="22.5" customHeight="1" x14ac:dyDescent="0.25">
      <c r="A31" s="15" t="str">
        <f>LEFT(A30,4)+5&amp;"–"&amp;RIGHT(A30,4)+5</f>
        <v>2114–2119</v>
      </c>
      <c r="B31" s="192">
        <f>SUM(INDEX('Example 1 Original Input'!$A$27:$E$1238,MATCH(DATE(LEFT($A31,4),7,1),'Example 1 Original Input'!$A$27:$A$1238),5):INDEX('Example 1 Original Input'!$A$27:$E$1238,MATCH(DATE(RIGHT($A31,4),6,1),'Example 1 Original Input'!$A$27:$A$1238),5))</f>
        <v>0</v>
      </c>
      <c r="C31" s="192">
        <f>SUM(INDEX('Example 1 Original Input'!$A$27:$E$1238,MATCH(DATE(LEFT($A31,4),7,1),'Example 1 Original Input'!$A$27:$A$1238),4):INDEX('Example 1 Original Input'!$A$27:$E$1238,MATCH(DATE(RIGHT($A31,4),6,1),'Example 1 Original Input'!$A$27:$A$1238),4))</f>
        <v>0</v>
      </c>
    </row>
    <row r="32" spans="1:20" ht="22.5" customHeight="1" x14ac:dyDescent="0.25">
      <c r="A32" s="15" t="str">
        <f>LEFT(A31,4)+5&amp;"–"&amp;RIGHT(A31,4)+5</f>
        <v>2119–2124</v>
      </c>
      <c r="B32" s="192">
        <f>SUM(INDEX('Example 1 Original Input'!$A$27:$E$1238,MATCH(DATE(LEFT($A32,4),7,1),'Example 1 Original Input'!$A$27:$A$1238),5):INDEX('Example 1 Original Input'!$A$27:$E$1238,MATCH(DATE(RIGHT($A32,4),6,1),'Example 1 Original Input'!$A$27:$A$1238),5))</f>
        <v>0</v>
      </c>
      <c r="C32" s="192">
        <f>SUM(INDEX('Example 1 Original Input'!$A$27:$E$1238,MATCH(DATE(LEFT($A32,4),7,1),'Example 1 Original Input'!$A$27:$A$1238),4):INDEX('Example 1 Original Input'!$A$27:$E$1238,MATCH(DATE(RIGHT($A32,4),6,1),'Example 1 Original Input'!$A$27:$A$1238),4))</f>
        <v>0</v>
      </c>
    </row>
    <row r="34" ht="15" customHeight="1" x14ac:dyDescent="0.2"/>
    <row r="36" ht="35.25" customHeight="1" x14ac:dyDescent="0.2"/>
  </sheetData>
  <sheetProtection sheet="1" formatColumns="0" formatRows="0" insertRows="0" insertHyperlinks="0" sort="0" autoFilter="0" pivotTables="0"/>
  <mergeCells count="10">
    <mergeCell ref="A7:B7"/>
    <mergeCell ref="E7:E8"/>
    <mergeCell ref="E10:E12"/>
    <mergeCell ref="E14:E15"/>
    <mergeCell ref="A1:E1"/>
    <mergeCell ref="A3:B3"/>
    <mergeCell ref="A4:B4"/>
    <mergeCell ref="E4:E5"/>
    <mergeCell ref="A5:B5"/>
    <mergeCell ref="A6:B6"/>
  </mergeCells>
  <dataValidations count="2">
    <dataValidation type="textLength" operator="lessThan" allowBlank="1" showInputMessage="1" showErrorMessage="1" sqref="A33:C1048576" xr:uid="{1AF91FE2-2B32-4C61-8EF3-9689420E6BB3}">
      <formula1>0</formula1>
    </dataValidation>
    <dataValidation operator="lessThan" allowBlank="1" showInputMessage="1" showErrorMessage="1" sqref="F1:G2 A1:A2 H1:XFD5 A7:C32" xr:uid="{AB444A32-561D-4687-8609-BF20B2B6C149}"/>
  </dataValidations>
  <pageMargins left="0.7" right="0.7" top="1.0372023809523809" bottom="0.75" header="0.3" footer="0.3"/>
  <pageSetup scale="71" orientation="landscape" r:id="rId1"/>
  <headerFooter>
    <oddHeader>&amp;C&amp;"arial,Bold"&amp;14GASB 96 
Contract Note Disclosure</oddHeader>
    <oddFooter>&amp;L&amp;"Arial ,Regular"&amp;12State Controller's Office&amp;C&amp;"arial,Regular"&amp;12Example 1 Note Disclosure&amp;R&amp;"arial,Regular"&amp;12Page &amp;P of &amp;N</oddFooter>
  </headerFooter>
  <colBreaks count="1" manualBreakCount="1">
    <brk id="21" min="5" max="39"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BBD2C-DFDB-4690-878F-5C68FEBAFC2E}">
  <sheetPr>
    <tabColor theme="9" tint="-0.249977111117893"/>
    <pageSetUpPr fitToPage="1"/>
  </sheetPr>
  <dimension ref="A1:XFC49"/>
  <sheetViews>
    <sheetView showGridLines="0" zoomScale="95" zoomScaleNormal="95" workbookViewId="0">
      <selection activeCell="D35" sqref="D35"/>
    </sheetView>
  </sheetViews>
  <sheetFormatPr defaultColWidth="0" defaultRowHeight="0" customHeight="1" zeroHeight="1" x14ac:dyDescent="0.25"/>
  <cols>
    <col min="1" max="2" width="3.28515625" customWidth="1"/>
    <col min="3" max="3" width="13.5703125" customWidth="1"/>
    <col min="4" max="5" width="11.42578125" customWidth="1"/>
    <col min="6" max="6" width="11.85546875" customWidth="1"/>
    <col min="7" max="7" width="12.85546875" customWidth="1"/>
    <col min="8" max="8" width="14.140625" customWidth="1"/>
    <col min="9" max="9" width="14.28515625" customWidth="1"/>
    <col min="10" max="10" width="13.42578125" customWidth="1"/>
    <col min="11" max="12" width="0" hidden="1" customWidth="1"/>
    <col min="13" max="16383" width="9.140625" hidden="1"/>
    <col min="16384" max="16384" width="4" hidden="1" customWidth="1"/>
  </cols>
  <sheetData>
    <row r="1" spans="1:10" ht="15" x14ac:dyDescent="0.25">
      <c r="A1" s="195" t="s">
        <v>1602</v>
      </c>
    </row>
    <row r="2" spans="1:10" ht="15" x14ac:dyDescent="0.25"/>
    <row r="3" spans="1:10" ht="15" x14ac:dyDescent="0.25">
      <c r="A3" s="196" t="s">
        <v>1603</v>
      </c>
      <c r="B3" s="197"/>
      <c r="C3" s="197"/>
      <c r="D3" s="197"/>
      <c r="E3" s="197"/>
      <c r="F3" s="197"/>
      <c r="G3" s="197"/>
      <c r="H3" s="197"/>
      <c r="I3" s="197"/>
      <c r="J3" s="197"/>
    </row>
    <row r="4" spans="1:10" ht="15" customHeight="1" x14ac:dyDescent="0.25">
      <c r="A4" s="247" t="s">
        <v>1614</v>
      </c>
      <c r="B4" s="247"/>
      <c r="C4" s="247"/>
      <c r="D4" s="247"/>
      <c r="E4" s="247"/>
      <c r="F4" s="247"/>
      <c r="G4" s="247"/>
      <c r="H4" s="247"/>
      <c r="I4" s="247"/>
      <c r="J4" s="247"/>
    </row>
    <row r="5" spans="1:10" ht="15" x14ac:dyDescent="0.25">
      <c r="A5" s="247"/>
      <c r="B5" s="247"/>
      <c r="C5" s="247"/>
      <c r="D5" s="247"/>
      <c r="E5" s="247"/>
      <c r="F5" s="247"/>
      <c r="G5" s="247"/>
      <c r="H5" s="247"/>
      <c r="I5" s="247"/>
      <c r="J5" s="247"/>
    </row>
    <row r="6" spans="1:10" ht="15" x14ac:dyDescent="0.25">
      <c r="A6" s="247"/>
      <c r="B6" s="247"/>
      <c r="C6" s="247"/>
      <c r="D6" s="247"/>
      <c r="E6" s="247"/>
      <c r="F6" s="247"/>
      <c r="G6" s="247"/>
      <c r="H6" s="247"/>
      <c r="I6" s="247"/>
      <c r="J6" s="247"/>
    </row>
    <row r="7" spans="1:10" ht="15" x14ac:dyDescent="0.25">
      <c r="A7" s="198" t="s">
        <v>1604</v>
      </c>
      <c r="B7" s="199"/>
      <c r="C7" s="199"/>
      <c r="D7" s="199"/>
      <c r="E7" s="199"/>
      <c r="F7" s="199"/>
      <c r="G7" s="199"/>
      <c r="H7" s="199"/>
      <c r="I7" s="199"/>
      <c r="J7" s="199"/>
    </row>
    <row r="8" spans="1:10" ht="15" x14ac:dyDescent="0.25">
      <c r="A8" s="200" t="s">
        <v>1584</v>
      </c>
      <c r="B8" s="201" t="s">
        <v>1643</v>
      </c>
      <c r="C8" s="202"/>
      <c r="D8" s="202"/>
      <c r="E8" s="202"/>
      <c r="F8" s="202"/>
      <c r="G8" s="202"/>
      <c r="H8" s="202"/>
      <c r="I8" s="202"/>
      <c r="J8" s="202"/>
    </row>
    <row r="9" spans="1:10" ht="15" x14ac:dyDescent="0.25">
      <c r="A9" s="200" t="s">
        <v>1584</v>
      </c>
      <c r="B9" s="201" t="s">
        <v>1615</v>
      </c>
      <c r="C9" s="202"/>
      <c r="D9" s="202"/>
      <c r="E9" s="202"/>
      <c r="F9" s="202"/>
      <c r="G9" s="202"/>
      <c r="H9" s="202"/>
      <c r="I9" s="202"/>
      <c r="J9" s="202"/>
    </row>
    <row r="10" spans="1:10" ht="15" x14ac:dyDescent="0.25">
      <c r="A10" s="200" t="s">
        <v>1584</v>
      </c>
      <c r="B10" s="201" t="s">
        <v>1607</v>
      </c>
      <c r="C10" s="202"/>
      <c r="D10" s="202"/>
      <c r="E10" s="202"/>
      <c r="F10" s="202"/>
      <c r="G10" s="202"/>
      <c r="H10" s="202"/>
      <c r="I10" s="202"/>
      <c r="J10" s="202"/>
    </row>
    <row r="11" spans="1:10" ht="15" x14ac:dyDescent="0.25">
      <c r="A11" s="200" t="s">
        <v>1584</v>
      </c>
      <c r="B11" s="201" t="s">
        <v>1605</v>
      </c>
      <c r="C11" s="202"/>
      <c r="D11" s="202"/>
      <c r="E11" s="202"/>
      <c r="F11" s="202"/>
      <c r="G11" s="202"/>
      <c r="H11" s="202"/>
      <c r="I11" s="202"/>
      <c r="J11" s="202"/>
    </row>
    <row r="12" spans="1:10" ht="15" x14ac:dyDescent="0.25">
      <c r="A12" s="200"/>
      <c r="B12" s="201"/>
      <c r="C12" s="202"/>
      <c r="D12" s="202"/>
      <c r="E12" s="202"/>
      <c r="F12" s="202"/>
      <c r="G12" s="202"/>
      <c r="H12" s="202"/>
      <c r="I12" s="202"/>
      <c r="J12" s="202"/>
    </row>
    <row r="13" spans="1:10" s="248" customFormat="1" ht="15" x14ac:dyDescent="0.25">
      <c r="A13" s="248" t="s">
        <v>1622</v>
      </c>
    </row>
    <row r="14" spans="1:10" ht="15" x14ac:dyDescent="0.25">
      <c r="A14" s="203"/>
      <c r="B14" s="202"/>
      <c r="C14" s="202"/>
      <c r="D14" s="202"/>
      <c r="E14" s="202"/>
      <c r="F14" s="202"/>
      <c r="G14" s="202"/>
      <c r="H14" s="202"/>
      <c r="I14" s="202"/>
      <c r="J14" s="202"/>
    </row>
    <row r="15" spans="1:10" ht="15" x14ac:dyDescent="0.25">
      <c r="A15" s="196" t="s">
        <v>1606</v>
      </c>
      <c r="B15" s="197"/>
      <c r="C15" s="197"/>
      <c r="D15" s="197"/>
      <c r="E15" s="197"/>
      <c r="F15" s="197"/>
      <c r="G15" s="197"/>
      <c r="H15" s="197"/>
      <c r="I15" s="197"/>
      <c r="J15" s="197"/>
    </row>
    <row r="16" spans="1:10" ht="15" x14ac:dyDescent="0.25">
      <c r="A16" s="200" t="s">
        <v>1584</v>
      </c>
      <c r="B16" s="201" t="s">
        <v>1623</v>
      </c>
      <c r="C16" s="202"/>
    </row>
    <row r="17" spans="1:10" s="202" customFormat="1" ht="15" x14ac:dyDescent="0.25">
      <c r="A17" s="200" t="s">
        <v>1584</v>
      </c>
      <c r="B17" s="201" t="s">
        <v>1616</v>
      </c>
    </row>
    <row r="18" spans="1:10" ht="15" customHeight="1" x14ac:dyDescent="0.25">
      <c r="A18" s="200" t="s">
        <v>1584</v>
      </c>
      <c r="B18" s="201" t="s">
        <v>1597</v>
      </c>
      <c r="C18" s="204"/>
      <c r="D18" s="204"/>
      <c r="E18" s="204"/>
      <c r="F18" s="204"/>
      <c r="G18" s="204"/>
      <c r="H18" s="204"/>
      <c r="I18" s="204"/>
      <c r="J18" s="204"/>
    </row>
    <row r="19" spans="1:10" ht="15" x14ac:dyDescent="0.25">
      <c r="A19" s="205"/>
    </row>
    <row r="20" spans="1:10" s="249" customFormat="1" ht="15" x14ac:dyDescent="0.25">
      <c r="A20" s="249" t="s">
        <v>1625</v>
      </c>
    </row>
    <row r="21" spans="1:10" ht="15" x14ac:dyDescent="0.25">
      <c r="A21" s="205"/>
    </row>
    <row r="22" spans="1:10" ht="14.25" customHeight="1" x14ac:dyDescent="0.25">
      <c r="A22" s="196" t="s">
        <v>1617</v>
      </c>
      <c r="B22" s="197"/>
      <c r="C22" s="197"/>
      <c r="D22" s="197"/>
      <c r="E22" s="197"/>
      <c r="F22" s="197"/>
      <c r="G22" s="197"/>
      <c r="H22" s="197"/>
      <c r="I22" s="197"/>
      <c r="J22" s="197"/>
    </row>
    <row r="23" spans="1:10" ht="14.25" customHeight="1" x14ac:dyDescent="0.25">
      <c r="A23" s="207"/>
    </row>
    <row r="24" spans="1:10" ht="15" x14ac:dyDescent="0.25">
      <c r="A24" s="205"/>
      <c r="C24" s="208">
        <f>'Example 2 Modification Input'!E21</f>
        <v>88346.394787593876</v>
      </c>
      <c r="D24" t="s">
        <v>1608</v>
      </c>
    </row>
    <row r="25" spans="1:10" ht="15" x14ac:dyDescent="0.25">
      <c r="A25" s="205"/>
      <c r="B25" s="3" t="s">
        <v>1588</v>
      </c>
      <c r="C25" s="208">
        <f>'Example 2 Original Input'!F41</f>
        <v>173505.48188975902</v>
      </c>
      <c r="D25" t="s">
        <v>1618</v>
      </c>
    </row>
    <row r="26" spans="1:10" ht="15.75" thickBot="1" x14ac:dyDescent="0.3">
      <c r="A26" s="205"/>
      <c r="B26" s="209"/>
      <c r="C26" s="210">
        <f>C24-C25</f>
        <v>-85159.08710216514</v>
      </c>
      <c r="D26" s="211" t="s">
        <v>1609</v>
      </c>
      <c r="E26" s="212"/>
      <c r="F26" s="211"/>
    </row>
    <row r="27" spans="1:10" ht="15.75" thickTop="1" x14ac:dyDescent="0.25">
      <c r="A27" s="205"/>
    </row>
    <row r="28" spans="1:10" ht="15" x14ac:dyDescent="0.25">
      <c r="A28" s="206" t="s">
        <v>1619</v>
      </c>
    </row>
    <row r="29" spans="1:10" ht="15" x14ac:dyDescent="0.25">
      <c r="A29" s="205"/>
    </row>
    <row r="30" spans="1:10" ht="15" x14ac:dyDescent="0.25">
      <c r="A30" s="196" t="s">
        <v>1624</v>
      </c>
      <c r="B30" s="197"/>
      <c r="C30" s="197"/>
      <c r="D30" s="197"/>
      <c r="E30" s="197"/>
      <c r="F30" s="197"/>
      <c r="G30" s="197"/>
      <c r="H30" s="197"/>
      <c r="I30" s="197"/>
      <c r="J30" s="197"/>
    </row>
    <row r="31" spans="1:10" ht="15" x14ac:dyDescent="0.25">
      <c r="A31" s="250" t="s">
        <v>1591</v>
      </c>
      <c r="B31" s="250"/>
      <c r="C31" s="250"/>
      <c r="D31" s="250"/>
      <c r="E31" s="250"/>
      <c r="F31" s="250"/>
      <c r="G31" s="250"/>
      <c r="H31" s="250"/>
      <c r="I31" s="250"/>
      <c r="J31" s="250"/>
    </row>
    <row r="32" spans="1:10" ht="15" x14ac:dyDescent="0.25">
      <c r="A32" s="250"/>
      <c r="B32" s="250"/>
      <c r="C32" s="250"/>
      <c r="D32" s="250"/>
      <c r="E32" s="250"/>
      <c r="F32" s="250"/>
      <c r="G32" s="250"/>
      <c r="H32" s="250"/>
      <c r="I32" s="250"/>
      <c r="J32" s="250"/>
    </row>
    <row r="33" spans="1:10" ht="15" x14ac:dyDescent="0.25">
      <c r="A33" s="205"/>
      <c r="C33" s="208">
        <f>'Example 2 Original Input'!I41</f>
        <v>171809.58953707849</v>
      </c>
      <c r="D33" t="s">
        <v>1610</v>
      </c>
    </row>
    <row r="34" spans="1:10" ht="15" x14ac:dyDescent="0.25">
      <c r="A34" s="205"/>
      <c r="B34" s="3"/>
      <c r="C34" s="213">
        <f>C26</f>
        <v>-85159.08710216514</v>
      </c>
      <c r="D34" s="211" t="s">
        <v>1601</v>
      </c>
      <c r="E34" s="211"/>
      <c r="F34" s="211"/>
      <c r="G34" s="211"/>
      <c r="H34" s="211"/>
    </row>
    <row r="35" spans="1:10" ht="15.75" thickBot="1" x14ac:dyDescent="0.3">
      <c r="A35" s="205"/>
      <c r="B35" s="209"/>
      <c r="C35" s="214">
        <f>+C33+C34</f>
        <v>86650.502434913345</v>
      </c>
      <c r="D35" t="s">
        <v>1620</v>
      </c>
    </row>
    <row r="36" spans="1:10" ht="15.75" thickTop="1" x14ac:dyDescent="0.25">
      <c r="A36" s="205"/>
      <c r="C36" s="208"/>
    </row>
    <row r="37" spans="1:10" ht="15" x14ac:dyDescent="0.25">
      <c r="A37" s="206" t="s">
        <v>1619</v>
      </c>
      <c r="C37" s="208"/>
    </row>
    <row r="38" spans="1:10" ht="15" x14ac:dyDescent="0.25">
      <c r="A38" s="206"/>
      <c r="C38" s="208"/>
    </row>
    <row r="39" spans="1:10" ht="15" x14ac:dyDescent="0.25">
      <c r="A39" s="196" t="s">
        <v>1621</v>
      </c>
      <c r="B39" s="197"/>
      <c r="C39" s="215"/>
      <c r="D39" s="197"/>
      <c r="E39" s="197"/>
      <c r="F39" s="197"/>
      <c r="G39" s="197"/>
      <c r="H39" s="197"/>
      <c r="I39" s="197"/>
      <c r="J39" s="197"/>
    </row>
    <row r="40" spans="1:10" ht="15" x14ac:dyDescent="0.25">
      <c r="A40" s="206"/>
      <c r="C40" s="208"/>
    </row>
    <row r="41" spans="1:10" ht="15" x14ac:dyDescent="0.25">
      <c r="A41" s="206"/>
      <c r="C41" s="208">
        <f>'Example 2 Original Input'!H41</f>
        <v>57269.863179026164</v>
      </c>
      <c r="D41" t="s">
        <v>1611</v>
      </c>
    </row>
    <row r="42" spans="1:10" ht="15" x14ac:dyDescent="0.25">
      <c r="A42" s="206"/>
      <c r="B42" s="3" t="s">
        <v>1593</v>
      </c>
      <c r="C42" s="208">
        <f>'Example 2 Modification Input'!E23</f>
        <v>86650.502434913345</v>
      </c>
      <c r="D42" t="s">
        <v>1620</v>
      </c>
    </row>
    <row r="43" spans="1:10" ht="15.75" thickBot="1" x14ac:dyDescent="0.3">
      <c r="A43" s="206"/>
      <c r="B43" s="209"/>
      <c r="C43" s="214">
        <f>+C41+C42</f>
        <v>143920.3656139395</v>
      </c>
      <c r="D43" t="s">
        <v>1612</v>
      </c>
    </row>
    <row r="44" spans="1:10" ht="15.75" thickTop="1" x14ac:dyDescent="0.25">
      <c r="A44" s="206"/>
    </row>
    <row r="45" spans="1:10" ht="15" hidden="1" x14ac:dyDescent="0.25">
      <c r="A45" s="206"/>
    </row>
    <row r="46" spans="1:10" ht="15" hidden="1" x14ac:dyDescent="0.25">
      <c r="A46" s="206"/>
    </row>
    <row r="47" spans="1:10" ht="15" hidden="1" x14ac:dyDescent="0.25">
      <c r="A47" s="206"/>
    </row>
    <row r="48" spans="1:10" ht="15" hidden="1" x14ac:dyDescent="0.25">
      <c r="A48" s="206"/>
    </row>
    <row r="49" spans="1:1" ht="15" hidden="1" x14ac:dyDescent="0.25">
      <c r="A49" s="206"/>
    </row>
  </sheetData>
  <sheetProtection sheet="1" objects="1" scenarios="1" formatCells="0" formatColumns="0" formatRows="0" insertColumns="0" insertRows="0" sort="0" autoFilter="0" pivotTables="0"/>
  <mergeCells count="4">
    <mergeCell ref="A4:J6"/>
    <mergeCell ref="A13:XFD13"/>
    <mergeCell ref="A20:XFD20"/>
    <mergeCell ref="A31:J32"/>
  </mergeCells>
  <pageMargins left="0.7" right="0.7" top="0.75" bottom="0.75" header="0.3" footer="0.3"/>
  <pageSetup scale="82"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DD603-119D-4A1E-991E-30B2ED6EC5F2}">
  <sheetPr>
    <tabColor theme="9" tint="-0.249977111117893"/>
    <pageSetUpPr fitToPage="1"/>
  </sheetPr>
  <dimension ref="A1:AC1244"/>
  <sheetViews>
    <sheetView topLeftCell="A2" zoomScale="75" zoomScaleNormal="75" workbookViewId="0">
      <selection activeCell="P34" sqref="P34"/>
    </sheetView>
  </sheetViews>
  <sheetFormatPr defaultRowHeight="15" x14ac:dyDescent="0.2"/>
  <cols>
    <col min="1" max="1" width="32.7109375" style="29" customWidth="1"/>
    <col min="2" max="2" width="28.7109375" style="28" hidden="1" customWidth="1"/>
    <col min="3" max="3" width="31.7109375" style="30" customWidth="1"/>
    <col min="4" max="4" width="30.7109375" style="30" customWidth="1"/>
    <col min="5" max="5" width="30.7109375" style="29" customWidth="1"/>
    <col min="6" max="6" width="30.7109375" style="30" customWidth="1"/>
    <col min="7" max="7" width="27.28515625" style="30" customWidth="1"/>
    <col min="8" max="9" width="27.28515625" style="29" customWidth="1"/>
    <col min="10" max="10" width="41.140625" style="92" hidden="1" customWidth="1"/>
    <col min="11" max="11" width="31.85546875" style="92" hidden="1" customWidth="1"/>
    <col min="12" max="12" width="29.85546875" style="92" hidden="1" customWidth="1"/>
    <col min="13" max="13" width="28.5703125" style="92" hidden="1" customWidth="1"/>
    <col min="14" max="14" width="30.140625" style="92" hidden="1" customWidth="1"/>
    <col min="15" max="15" width="31.28515625" style="93" bestFit="1" customWidth="1"/>
    <col min="16" max="16" width="17.5703125" style="55" bestFit="1" customWidth="1"/>
    <col min="17" max="17" width="23.28515625" style="55" customWidth="1"/>
    <col min="18" max="18" width="30.7109375" style="55" customWidth="1"/>
    <col min="19" max="19" width="47.7109375" style="55" customWidth="1"/>
    <col min="20" max="20" width="9.5703125" style="55" customWidth="1"/>
    <col min="21" max="29" width="9.140625" style="55"/>
    <col min="30" max="16384" width="9.140625" style="29"/>
  </cols>
  <sheetData>
    <row r="1" spans="1:29" ht="80.25" customHeight="1" x14ac:dyDescent="0.2">
      <c r="A1" s="307" t="s">
        <v>1543</v>
      </c>
      <c r="B1" s="307"/>
      <c r="C1" s="307"/>
      <c r="D1" s="307"/>
      <c r="E1" s="307"/>
      <c r="F1" s="307"/>
    </row>
    <row r="2" spans="1:29" ht="18.75" x14ac:dyDescent="0.2">
      <c r="A2" s="160" t="s">
        <v>1542</v>
      </c>
      <c r="B2" s="160"/>
      <c r="C2" s="314" t="s">
        <v>1541</v>
      </c>
      <c r="D2" s="314"/>
      <c r="E2" s="314"/>
      <c r="F2" s="314"/>
    </row>
    <row r="3" spans="1:29" ht="45" customHeight="1" x14ac:dyDescent="0.2">
      <c r="A3" s="308" t="s">
        <v>1507</v>
      </c>
      <c r="B3" s="308"/>
      <c r="C3" s="308"/>
      <c r="D3" s="308"/>
      <c r="E3" s="308"/>
      <c r="F3" s="308"/>
    </row>
    <row r="4" spans="1:29" s="32" customFormat="1" ht="35.25" customHeight="1" x14ac:dyDescent="0.25">
      <c r="A4" s="309" t="s">
        <v>1538</v>
      </c>
      <c r="B4" s="310"/>
      <c r="C4" s="310"/>
      <c r="D4" s="310"/>
      <c r="E4" s="310"/>
      <c r="F4" s="310"/>
      <c r="G4" s="122"/>
      <c r="H4" s="122"/>
      <c r="I4" s="122"/>
      <c r="K4" s="94"/>
      <c r="L4" s="94"/>
      <c r="M4" s="94"/>
      <c r="N4" s="94"/>
      <c r="O4" s="95"/>
      <c r="P4" s="31"/>
      <c r="Q4" s="31"/>
      <c r="R4" s="31"/>
      <c r="S4" s="31"/>
      <c r="T4" s="55"/>
      <c r="U4" s="33"/>
      <c r="V4" s="55"/>
      <c r="W4" s="55"/>
      <c r="X4" s="55"/>
      <c r="Y4" s="55"/>
      <c r="Z4" s="55"/>
      <c r="AA4" s="55"/>
      <c r="AB4" s="55"/>
      <c r="AC4" s="55"/>
    </row>
    <row r="5" spans="1:29" ht="33.75" customHeight="1" x14ac:dyDescent="0.25">
      <c r="A5" s="311" t="s">
        <v>33</v>
      </c>
      <c r="B5" s="312"/>
      <c r="C5" s="312"/>
      <c r="D5" s="312"/>
      <c r="E5" s="312"/>
      <c r="F5" s="313"/>
      <c r="G5" s="34"/>
      <c r="H5" s="34"/>
      <c r="I5" s="34"/>
      <c r="J5" s="96"/>
    </row>
    <row r="6" spans="1:29" ht="23.25" customHeight="1" x14ac:dyDescent="0.25">
      <c r="A6" s="261" t="s">
        <v>1469</v>
      </c>
      <c r="B6" s="262"/>
      <c r="C6" s="262"/>
      <c r="D6" s="263"/>
      <c r="E6" s="295" t="s">
        <v>1613</v>
      </c>
      <c r="F6" s="296"/>
      <c r="G6" s="35"/>
      <c r="H6" s="35"/>
      <c r="I6" s="35"/>
      <c r="J6" s="109"/>
      <c r="K6" s="97"/>
      <c r="L6" s="97"/>
      <c r="M6" s="97"/>
      <c r="N6" s="97"/>
      <c r="O6" s="98"/>
      <c r="P6" s="36"/>
      <c r="Q6" s="37"/>
      <c r="R6" s="37"/>
    </row>
    <row r="7" spans="1:29" ht="23.25" customHeight="1" x14ac:dyDescent="0.25">
      <c r="A7" s="261" t="s">
        <v>1468</v>
      </c>
      <c r="B7" s="262"/>
      <c r="C7" s="262"/>
      <c r="D7" s="263"/>
      <c r="E7" s="291">
        <v>2.63E-2</v>
      </c>
      <c r="F7" s="292"/>
      <c r="G7" s="38"/>
      <c r="H7" s="38"/>
      <c r="I7" s="38"/>
      <c r="J7" s="109"/>
      <c r="R7" s="37"/>
    </row>
    <row r="8" spans="1:29" ht="23.25" customHeight="1" x14ac:dyDescent="0.25">
      <c r="A8" s="261" t="s">
        <v>1453</v>
      </c>
      <c r="B8" s="262"/>
      <c r="C8" s="262"/>
      <c r="D8" s="263"/>
      <c r="E8" s="295" t="s">
        <v>1547</v>
      </c>
      <c r="F8" s="296"/>
      <c r="G8" s="39"/>
      <c r="H8" s="35"/>
      <c r="I8" s="35"/>
      <c r="O8" s="99"/>
      <c r="P8" s="85"/>
      <c r="Q8" s="37"/>
      <c r="R8" s="37"/>
    </row>
    <row r="9" spans="1:29" ht="23.25" customHeight="1" x14ac:dyDescent="0.25">
      <c r="A9" s="261" t="s">
        <v>1448</v>
      </c>
      <c r="B9" s="262"/>
      <c r="C9" s="262"/>
      <c r="D9" s="263"/>
      <c r="E9" s="302" t="s">
        <v>1548</v>
      </c>
      <c r="F9" s="303"/>
      <c r="G9" s="38"/>
      <c r="H9" s="40"/>
      <c r="I9" s="40"/>
      <c r="O9" s="92"/>
      <c r="P9" s="29"/>
      <c r="Q9" s="37"/>
      <c r="R9" s="37"/>
    </row>
    <row r="10" spans="1:29" ht="23.25" customHeight="1" x14ac:dyDescent="0.25">
      <c r="A10" s="261" t="s">
        <v>1467</v>
      </c>
      <c r="B10" s="262"/>
      <c r="C10" s="262"/>
      <c r="D10" s="263"/>
      <c r="E10" s="297">
        <v>4321</v>
      </c>
      <c r="F10" s="298"/>
      <c r="G10" s="40"/>
      <c r="H10" s="40"/>
      <c r="I10" s="40"/>
      <c r="O10" s="92"/>
      <c r="P10" s="29"/>
      <c r="R10" s="37"/>
    </row>
    <row r="11" spans="1:29" ht="23.25" customHeight="1" x14ac:dyDescent="0.25">
      <c r="A11" s="261" t="s">
        <v>34</v>
      </c>
      <c r="B11" s="262"/>
      <c r="C11" s="262"/>
      <c r="D11" s="263"/>
      <c r="E11" s="297" t="s">
        <v>11</v>
      </c>
      <c r="F11" s="298"/>
      <c r="G11" s="123"/>
      <c r="H11" s="40"/>
      <c r="I11" s="40"/>
      <c r="O11" s="92"/>
      <c r="P11" s="29"/>
      <c r="R11" s="37"/>
    </row>
    <row r="12" spans="1:29" ht="23.25" customHeight="1" x14ac:dyDescent="0.25">
      <c r="A12" s="261" t="s">
        <v>1470</v>
      </c>
      <c r="B12" s="262"/>
      <c r="C12" s="262"/>
      <c r="D12" s="263"/>
      <c r="E12" s="297" t="s">
        <v>1471</v>
      </c>
      <c r="F12" s="298"/>
      <c r="G12" s="124" t="str">
        <f>IF(OR(AND($E$11='Drop-down menus'!$M$1,OR($E$12='Drop-down menus'!$O$2,$E$12='Drop-down menus'!$O$3)),AND($E$11='Drop-down menus'!$M$2,$E$12='Drop-down menus'!$O$1)),"ERROR - Fund Types Do Not Agree","")</f>
        <v/>
      </c>
      <c r="H12" s="40"/>
      <c r="I12" s="40"/>
      <c r="O12" s="92"/>
      <c r="P12" s="29"/>
      <c r="R12" s="37"/>
    </row>
    <row r="13" spans="1:29" ht="23.25" customHeight="1" x14ac:dyDescent="0.2">
      <c r="A13" s="299" t="s">
        <v>31</v>
      </c>
      <c r="B13" s="275"/>
      <c r="C13" s="275"/>
      <c r="D13" s="276"/>
      <c r="E13" s="300">
        <f t="array" ref="E13">INDEX(A32:C1243,MATCH(FALSE,ISBLANK(C32:C1243),0),0)</f>
        <v>45200</v>
      </c>
      <c r="F13" s="301"/>
      <c r="G13" s="42"/>
      <c r="H13" s="40"/>
      <c r="I13" s="40"/>
      <c r="O13" s="92"/>
      <c r="P13" s="29"/>
      <c r="Q13" s="83"/>
    </row>
    <row r="14" spans="1:29" ht="23.25" customHeight="1" x14ac:dyDescent="0.25">
      <c r="A14" s="261" t="s">
        <v>29</v>
      </c>
      <c r="B14" s="262"/>
      <c r="C14" s="262"/>
      <c r="D14" s="263"/>
      <c r="E14" s="259" t="s">
        <v>6</v>
      </c>
      <c r="F14" s="286"/>
      <c r="G14" s="43"/>
      <c r="H14" s="43"/>
      <c r="I14" s="44"/>
      <c r="O14" s="92"/>
      <c r="P14" s="29"/>
    </row>
    <row r="15" spans="1:29" ht="23.25" customHeight="1" x14ac:dyDescent="0.25">
      <c r="A15" s="261" t="s">
        <v>1518</v>
      </c>
      <c r="B15" s="262"/>
      <c r="C15" s="262"/>
      <c r="D15" s="263"/>
      <c r="E15" s="153" t="s">
        <v>11</v>
      </c>
      <c r="F15" s="154"/>
      <c r="G15" s="304" t="s">
        <v>1525</v>
      </c>
      <c r="H15" s="305"/>
      <c r="I15" s="306"/>
      <c r="O15" s="92"/>
      <c r="P15" s="29"/>
    </row>
    <row r="16" spans="1:29" ht="37.5" customHeight="1" x14ac:dyDescent="0.25">
      <c r="A16" s="256" t="str">
        <f>IF($E$15="Yes","Obligation Balance as of June of the Prior Year (see instructions)","Obligation Balance at the End of the Month before Contract Modifcations (see instructions)")</f>
        <v>Obligation Balance at the End of the Month before Contract Modifcations (see instructions)</v>
      </c>
      <c r="B16" s="257"/>
      <c r="C16" s="257"/>
      <c r="D16" s="258"/>
      <c r="E16" s="259">
        <f>'Example 2 Original Input'!R44</f>
        <v>173505.48188975902</v>
      </c>
      <c r="F16" s="260"/>
      <c r="G16" s="43"/>
      <c r="H16" s="43"/>
      <c r="I16" s="44"/>
      <c r="J16" s="367" t="s">
        <v>1665</v>
      </c>
      <c r="K16" s="368"/>
      <c r="L16" s="368" t="s">
        <v>1666</v>
      </c>
      <c r="M16" s="369"/>
      <c r="O16" s="92"/>
      <c r="P16" s="29"/>
    </row>
    <row r="17" spans="1:19" ht="37.5" customHeight="1" x14ac:dyDescent="0.25">
      <c r="A17" s="256" t="str">
        <f>IF($E$15="Yes","Accumulated Amortization as of June of the Prior Year (see instructions)","Accumulated Amortization at the End of the Month before Contract Modifications (see instructions)")</f>
        <v>Accumulated Amortization at the End of the Month before Contract Modifications (see instructions)</v>
      </c>
      <c r="B17" s="257"/>
      <c r="C17" s="257"/>
      <c r="D17" s="258"/>
      <c r="E17" s="259">
        <f>'Example 2 Original Input'!R45</f>
        <v>57269.863179026164</v>
      </c>
      <c r="F17" s="260"/>
      <c r="G17" s="43"/>
      <c r="H17" s="43"/>
      <c r="I17" s="44"/>
      <c r="J17" s="106" t="s">
        <v>1667</v>
      </c>
      <c r="K17" s="106" t="s">
        <v>1668</v>
      </c>
      <c r="L17" s="106" t="s">
        <v>1667</v>
      </c>
      <c r="M17" s="106" t="s">
        <v>1668</v>
      </c>
      <c r="O17" s="92"/>
      <c r="P17" s="29"/>
    </row>
    <row r="18" spans="1:19" ht="37.5" customHeight="1" x14ac:dyDescent="0.25">
      <c r="A18" s="256" t="str">
        <f>IF($E$15="Yes","RTU Asset Carrying Value as of June of the Prior Year (see instructions)","RTU Asset Carrying Value at the End of Month before Contract Modifications (see instructions)")</f>
        <v>RTU Asset Carrying Value at the End of Month before Contract Modifications (see instructions)</v>
      </c>
      <c r="B18" s="257"/>
      <c r="C18" s="257"/>
      <c r="D18" s="258"/>
      <c r="E18" s="259">
        <f>'Example 2 Original Input'!R46</f>
        <v>171809.58953707849</v>
      </c>
      <c r="F18" s="260"/>
      <c r="G18" s="43"/>
      <c r="H18" s="43"/>
      <c r="I18" s="44"/>
      <c r="J18" s="90">
        <f>IF(AND('Example 2 Modification Output'!$E$8&lt;&gt;'Drop-down menus'!$P$2,$N$25&lt;($L$25+$M$25)),$L$25+$M$25-$N$25,0)</f>
        <v>1281.7433609128057</v>
      </c>
      <c r="K18" s="90">
        <f>IF(AND('Example 2 Modification Output'!$E$8&lt;&gt;'Drop-down menus'!$P$2,$N$25&gt;=($L$25+$M$25)),$N$25-$M$25-$L$25,0)</f>
        <v>0</v>
      </c>
      <c r="L18" s="90">
        <f>IF(AND('Example 2 Modification Output'!$E$8='Drop-down menus'!$P$2,$N$25&lt;($L$25+$M$25)),$L$25+$M$25-$N$25,0)</f>
        <v>0</v>
      </c>
      <c r="M18" s="90">
        <f>IF(AND('Example 2 Modification Output'!$E$8='Drop-down menus'!$P$2,$N$25&gt;=($L$25+$M$25)),$N$25-$M$25-$L$25,0)</f>
        <v>0</v>
      </c>
      <c r="O18" s="92"/>
      <c r="P18" s="29"/>
    </row>
    <row r="19" spans="1:19" ht="26.1" customHeight="1" x14ac:dyDescent="0.25">
      <c r="A19" s="269" t="str">
        <f>IF(E15="Yes", "Do NOT enter Current Year (CY) Totals if selected yes for early termination. Leave the yellow fields in this row blank", "Enter Current Year (CY) Totals before contract modifications from the original contract input tab of the GASB 96 SBITA Workbook, if any (see instructions).")</f>
        <v>Enter Current Year (CY) Totals before contract modifications from the original contract input tab of the GASB 96 SBITA Workbook, if any (see instructions).</v>
      </c>
      <c r="B19" s="270"/>
      <c r="C19" s="271"/>
      <c r="D19" s="147" t="s">
        <v>1519</v>
      </c>
      <c r="E19" s="148" t="s">
        <v>1520</v>
      </c>
      <c r="F19" s="149" t="s">
        <v>1521</v>
      </c>
      <c r="G19" s="43"/>
      <c r="H19" s="43"/>
      <c r="I19" s="44"/>
      <c r="O19" s="92"/>
      <c r="P19" s="29"/>
    </row>
    <row r="20" spans="1:19" ht="26.1" customHeight="1" x14ac:dyDescent="0.2">
      <c r="A20" s="272"/>
      <c r="B20" s="273"/>
      <c r="C20" s="274"/>
      <c r="D20" s="155">
        <f>'Example 2 Original Input'!R37</f>
        <v>1096.6831970111893</v>
      </c>
      <c r="E20" s="156">
        <f>'Example 2 Original Input'!R38</f>
        <v>13903.316802988811</v>
      </c>
      <c r="F20" s="157">
        <f>'Example 2 Original Input'!R39</f>
        <v>14317.465794756539</v>
      </c>
      <c r="G20" s="43"/>
      <c r="H20" s="43"/>
      <c r="I20" s="44"/>
      <c r="J20" s="161" t="s">
        <v>1522</v>
      </c>
      <c r="O20" s="92"/>
      <c r="P20" s="29"/>
    </row>
    <row r="21" spans="1:19" ht="23.25" customHeight="1" x14ac:dyDescent="0.2">
      <c r="A21" s="264" t="s">
        <v>1523</v>
      </c>
      <c r="B21" s="265"/>
      <c r="C21" s="265"/>
      <c r="D21" s="266"/>
      <c r="E21" s="287">
        <f>IF(E14="Beginning",ABS(NPV(E7/12,INDEX(A32:B1243,MATCH(E13,A32:A1243,0),2):$B$1243))*(1+E7/12),ABS(NPV(E7/12,INDEX(A32:B1243,MATCH(E13,A32:A1243,0),2):$B$1243)))</f>
        <v>88346.394787593876</v>
      </c>
      <c r="F21" s="288"/>
      <c r="G21" s="45"/>
      <c r="H21" s="45"/>
      <c r="I21" s="45"/>
      <c r="O21" s="92"/>
      <c r="P21" s="29"/>
      <c r="Q21" s="37"/>
      <c r="R21" s="37"/>
    </row>
    <row r="22" spans="1:19" s="55" customFormat="1" ht="23.25" customHeight="1" x14ac:dyDescent="0.25">
      <c r="A22" s="264" t="s">
        <v>1524</v>
      </c>
      <c r="B22" s="265"/>
      <c r="C22" s="265"/>
      <c r="D22" s="266"/>
      <c r="E22" s="267">
        <f>IF($E$15="yes",0,$E$21-$E$16)</f>
        <v>-85159.08710216514</v>
      </c>
      <c r="F22" s="268"/>
      <c r="G22" s="45"/>
      <c r="H22" s="45"/>
      <c r="I22" s="45"/>
      <c r="J22" s="152" t="s">
        <v>1449</v>
      </c>
      <c r="K22" s="293" t="s">
        <v>16</v>
      </c>
      <c r="L22" s="294"/>
      <c r="M22" s="39" t="s">
        <v>1450</v>
      </c>
      <c r="Q22" s="38"/>
      <c r="R22" s="37"/>
    </row>
    <row r="23" spans="1:19" s="55" customFormat="1" ht="23.25" customHeight="1" x14ac:dyDescent="0.2">
      <c r="A23" s="264" t="s">
        <v>1526</v>
      </c>
      <c r="B23" s="265"/>
      <c r="C23" s="265"/>
      <c r="D23" s="266"/>
      <c r="E23" s="267">
        <f>+E18+E22</f>
        <v>86650.502434913345</v>
      </c>
      <c r="F23" s="268"/>
      <c r="G23" s="45"/>
      <c r="H23" s="45"/>
      <c r="I23" s="45"/>
      <c r="J23" s="92"/>
      <c r="K23" s="92"/>
      <c r="L23" s="92"/>
      <c r="M23" s="92"/>
      <c r="N23" s="92"/>
      <c r="O23" s="98"/>
      <c r="P23" s="36"/>
      <c r="Q23" s="37"/>
      <c r="R23" s="37"/>
    </row>
    <row r="24" spans="1:19" s="55" customFormat="1" ht="23.25" customHeight="1" x14ac:dyDescent="0.2">
      <c r="A24" s="264" t="s">
        <v>1533</v>
      </c>
      <c r="B24" s="265"/>
      <c r="C24" s="265"/>
      <c r="D24" s="266"/>
      <c r="E24" s="283">
        <f>+E17+E18+E22</f>
        <v>143920.36561393953</v>
      </c>
      <c r="F24" s="268"/>
      <c r="G24" s="45"/>
      <c r="H24" s="45"/>
      <c r="I24" s="45"/>
      <c r="J24" s="105" t="s">
        <v>1476</v>
      </c>
      <c r="K24" s="105" t="s">
        <v>1477</v>
      </c>
      <c r="L24" s="106" t="s">
        <v>1478</v>
      </c>
      <c r="M24" s="106" t="s">
        <v>1479</v>
      </c>
      <c r="N24" s="106" t="s">
        <v>1552</v>
      </c>
      <c r="O24" s="98"/>
      <c r="P24" s="246"/>
      <c r="Q24" s="37"/>
      <c r="R24" s="37"/>
    </row>
    <row r="25" spans="1:19" s="55" customFormat="1" ht="23.25" customHeight="1" x14ac:dyDescent="0.25">
      <c r="A25" s="264" t="s">
        <v>1527</v>
      </c>
      <c r="B25" s="265"/>
      <c r="C25" s="265"/>
      <c r="D25" s="266"/>
      <c r="E25" s="284" t="s">
        <v>1455</v>
      </c>
      <c r="F25" s="285"/>
      <c r="G25" s="46"/>
      <c r="H25" s="47"/>
      <c r="I25" s="47"/>
      <c r="J25" s="107" t="str">
        <f>LEFT('Example 2 Modification Output'!$E$7,4)-1&amp;"–"&amp;RIGHT('Example 2 Modification Output'!$E$7,4)-1</f>
        <v>2022–2023</v>
      </c>
      <c r="K25" s="108">
        <f>DATE(RIGHT(J25,4),6,1)</f>
        <v>45078</v>
      </c>
      <c r="L25" s="90">
        <f>IF(AND($E$15="Yes",$F$15='Example 2 Modification Output'!$E$7),$E$16,IF(AND($E$15="Yes",$F$15&lt;&gt;'Example 2 Modification Output'!$E$7),0,IF(AND('Example 2 Modification Output'!$E$7=$J$28,'Example 2 Modification Output'!$E$7&lt;$L$28),$E$16+$E$20,(ROUND(SUMIFS($F$32:$F$1243,$A$32:$A$1243,$K$25),2)))))</f>
        <v>187408.79869274783</v>
      </c>
      <c r="M25" s="90">
        <f>IF(AND($E$15="Yes",$F$15='Example 2 Modification Output'!$E$7),$E$17,IF(AND($E$15="Yes",$F$15&lt;&gt;'Example 2 Modification Output'!$E$7),0,IF(AND('Example 2 Modification Output'!$E$7&gt;'Example 2 Modification Input'!$J$28,'Example 2 Modification Output'!$E$7&lt;='Example 2 Modification Input'!$L$28),SUMIFS($H$32:$H$1243,$A$32:$A$1243,$K$25)+$E$17,IF(AND('Example 2 Modification Output'!$E$7=$J$28,'Example 2 Modification Output'!$E$7&lt;$L$28),$E$17-$F$20,0))))</f>
        <v>42952.397384269629</v>
      </c>
      <c r="N25" s="90">
        <f>IF(AND($E$15="Yes",$F$15='Example 2 Modification Output'!$E$7),$E$24,IF(AND($E$15="Yes",$F$15&lt;&gt;'Example 2 Modification Output'!$E$7),0,IF(AND('Example 2 Modification Output'!$E$7&gt;$J$28,'Example 2 Modification Output'!$E$7&lt;=$L$28),$E$24,IF(AND('Example 2 Modification Output'!$E$7=$J$28,'Example 2 Modification Output'!$E$7&lt;$L$28),$E$17+$E$18,0))))</f>
        <v>229079.45271610466</v>
      </c>
      <c r="O25" s="98"/>
      <c r="P25" s="36"/>
      <c r="Q25" s="37"/>
      <c r="R25" s="37"/>
    </row>
    <row r="26" spans="1:19" s="55" customFormat="1" ht="23.25" customHeight="1" x14ac:dyDescent="0.2">
      <c r="A26" s="264" t="s">
        <v>1528</v>
      </c>
      <c r="B26" s="275"/>
      <c r="C26" s="275"/>
      <c r="D26" s="276"/>
      <c r="E26" s="277">
        <f>IF(E25="Subscription-Based Information Technology Arrangements",10*12,"0")</f>
        <v>120</v>
      </c>
      <c r="F26" s="278"/>
      <c r="G26" s="48"/>
      <c r="H26" s="48"/>
      <c r="I26" s="48"/>
      <c r="J26" s="92"/>
      <c r="K26" s="92"/>
      <c r="L26" s="92"/>
      <c r="M26" s="92"/>
      <c r="N26" s="92"/>
      <c r="O26" s="98"/>
      <c r="P26" s="36"/>
      <c r="Q26" s="37"/>
      <c r="R26" s="37"/>
    </row>
    <row r="27" spans="1:19" s="55" customFormat="1" ht="23.25" customHeight="1" x14ac:dyDescent="0.2">
      <c r="A27" s="264" t="s">
        <v>1529</v>
      </c>
      <c r="B27" s="275"/>
      <c r="C27" s="275"/>
      <c r="D27" s="276"/>
      <c r="E27" s="277">
        <f>ROUND(COUNTIF(C32:C1243,"&lt;&gt;"&amp;""),1)</f>
        <v>18</v>
      </c>
      <c r="F27" s="278"/>
      <c r="G27" s="48"/>
      <c r="H27" s="48"/>
      <c r="I27" s="48"/>
      <c r="J27" s="86" t="s">
        <v>1481</v>
      </c>
      <c r="K27" s="86" t="s">
        <v>1482</v>
      </c>
      <c r="L27" s="86" t="s">
        <v>1475</v>
      </c>
      <c r="M27" s="86" t="s">
        <v>1483</v>
      </c>
      <c r="N27" s="162" t="s">
        <v>1531</v>
      </c>
      <c r="O27" s="93"/>
    </row>
    <row r="28" spans="1:19" s="55" customFormat="1" ht="23.25" customHeight="1" x14ac:dyDescent="0.25">
      <c r="A28" s="264" t="s">
        <v>1530</v>
      </c>
      <c r="B28" s="279"/>
      <c r="C28" s="279"/>
      <c r="D28" s="280"/>
      <c r="E28" s="281">
        <f>IF(E26&lt;E27,E26,E27)</f>
        <v>18</v>
      </c>
      <c r="F28" s="282"/>
      <c r="G28" s="49"/>
      <c r="H28" s="49"/>
      <c r="I28" s="49"/>
      <c r="J28" s="87" t="str">
        <f>IF(OR(MONTH($E$13)=1,MONTH($E$13)=2,MONTH($E$13)=3,MONTH($E$13)=4,MONTH($E$13)=5,MONTH($E$13)=6),YEAR($E$13)-1&amp;"–"&amp;YEAR($E$13),YEAR($E$13)&amp;"–"&amp;YEAR($E$13)+1)</f>
        <v>2023–2024</v>
      </c>
      <c r="K28" s="88">
        <f>EDATE($E$13,+($E$27-1))</f>
        <v>45717</v>
      </c>
      <c r="L28" s="87" t="str">
        <f>IF(OR(MONTH($K$28)=1,MONTH($K$28)=2,MONTH($K$28)=3,MONTH($K$28)=4,MONTH($K$28)=5,MONTH($K$28)=6),YEAR($K$28)-1&amp;"–"&amp;YEAR($K$28),YEAR($K$28)&amp;"–"&amp;YEAR($K$28)+1)</f>
        <v>2024–2025</v>
      </c>
      <c r="M28" s="89">
        <f>IF($L$28='Example 2 Modification Output'!$E$7,$E$24,0)</f>
        <v>0</v>
      </c>
      <c r="N28" s="89">
        <f>IF($J$28='Example 2 Modification Output'!$E$7,ABS($E$22),0)</f>
        <v>85159.08710216514</v>
      </c>
      <c r="O28" s="93"/>
      <c r="R28" s="37"/>
      <c r="S28" s="84"/>
    </row>
    <row r="29" spans="1:19" s="55" customFormat="1" ht="20.25" customHeight="1" x14ac:dyDescent="0.2">
      <c r="A29" s="50"/>
      <c r="B29" s="50"/>
      <c r="C29" s="50"/>
      <c r="D29" s="51"/>
      <c r="E29" s="29"/>
      <c r="F29" s="28"/>
      <c r="G29" s="28"/>
      <c r="H29" s="28"/>
      <c r="I29" s="28"/>
      <c r="J29" s="92"/>
      <c r="K29" s="92"/>
      <c r="L29" s="92"/>
      <c r="M29" s="92"/>
      <c r="N29" s="92"/>
      <c r="O29" s="93"/>
    </row>
    <row r="30" spans="1:19" s="55" customFormat="1" ht="87.75" customHeight="1" x14ac:dyDescent="0.25">
      <c r="A30" s="253" t="s">
        <v>1539</v>
      </c>
      <c r="B30" s="254"/>
      <c r="C30" s="254"/>
      <c r="D30" s="254"/>
      <c r="E30" s="254"/>
      <c r="F30" s="254"/>
      <c r="G30" s="254"/>
      <c r="H30" s="254"/>
      <c r="I30" s="255"/>
      <c r="J30" s="151" t="s">
        <v>1532</v>
      </c>
      <c r="K30" s="163" t="str">
        <f>LEFT('Example 2 Modification Output'!$E$7,4)+1&amp;"–"&amp;RIGHT('Example 2 Modification Output'!$E$7,4)+1</f>
        <v>2024–2025</v>
      </c>
      <c r="L30" s="92"/>
      <c r="M30" s="100"/>
      <c r="N30" s="92"/>
      <c r="O30" s="93"/>
    </row>
    <row r="31" spans="1:19" s="55" customFormat="1" ht="66" customHeight="1" x14ac:dyDescent="0.25">
      <c r="A31" s="52" t="s">
        <v>0</v>
      </c>
      <c r="B31" s="53"/>
      <c r="C31" s="54" t="s">
        <v>12</v>
      </c>
      <c r="D31" s="52" t="s">
        <v>2</v>
      </c>
      <c r="E31" s="52" t="s">
        <v>1</v>
      </c>
      <c r="F31" s="53" t="str">
        <f>IF(E14="Beginning","Beginning Monthly Obligation Balance","Ending Monthly Obligation Balance")</f>
        <v>Beginning Monthly Obligation Balance</v>
      </c>
      <c r="G31" s="53" t="s">
        <v>1513</v>
      </c>
      <c r="H31" s="53" t="s">
        <v>63</v>
      </c>
      <c r="I31" s="53" t="s">
        <v>1514</v>
      </c>
      <c r="J31" s="100" t="s">
        <v>1484</v>
      </c>
      <c r="K31" s="92"/>
      <c r="L31" s="92"/>
      <c r="M31" s="93"/>
      <c r="N31" s="92"/>
      <c r="O31" s="93"/>
    </row>
    <row r="32" spans="1:19" s="55" customFormat="1" ht="20.25" customHeight="1" x14ac:dyDescent="0.2">
      <c r="A32" s="56">
        <v>44743</v>
      </c>
      <c r="B32" s="57">
        <f>IF(C32&gt;0,C32*-1,C32)</f>
        <v>0</v>
      </c>
      <c r="C32" s="158"/>
      <c r="D32" s="58">
        <f>IF(C32&lt;&gt;"",IF(E14="Beginning",0,$E$21*($E$7/12)),0)</f>
        <v>0</v>
      </c>
      <c r="E32" s="59">
        <f t="shared" ref="E32:E95" si="0">C32-D32</f>
        <v>0</v>
      </c>
      <c r="F32" s="58">
        <f>IF(C32&lt;&gt;"",$E$21-E32,0)</f>
        <v>0</v>
      </c>
      <c r="G32" s="60">
        <f>IF(C32&lt;&gt;"",$E$23/$E$28,0)</f>
        <v>0</v>
      </c>
      <c r="H32" s="58">
        <f>IF(C32&lt;&gt;"",G32,0)</f>
        <v>0</v>
      </c>
      <c r="I32" s="58">
        <f>IF(C32&lt;&gt;"",$E$23-H32,0)</f>
        <v>0</v>
      </c>
      <c r="J32" s="92" t="str">
        <f>IF(OR(MONTH(A32)=1,MONTH(A32)=2,MONTH(A32)=3,MONTH(A32)=4,MONTH(A32)=5,MONTH(A32)=6),YEAR(A32)-1&amp;"–"&amp;YEAR(A32),YEAR(A32)&amp;"–"&amp;YEAR(A32)+1)</f>
        <v>2022–2023</v>
      </c>
      <c r="K32" s="92"/>
      <c r="L32" s="92"/>
      <c r="M32" s="92"/>
      <c r="N32" s="92"/>
      <c r="O32" s="93"/>
      <c r="Q32" s="61"/>
    </row>
    <row r="33" spans="1:17" s="55" customFormat="1" ht="20.25" customHeight="1" x14ac:dyDescent="0.2">
      <c r="A33" s="56">
        <v>44774</v>
      </c>
      <c r="B33" s="57">
        <f t="shared" ref="B33:B96" si="1">IF(C33&gt;0,C33*-1,C33)</f>
        <v>0</v>
      </c>
      <c r="C33" s="158"/>
      <c r="D33" s="58">
        <f t="shared" ref="D33:D96" si="2">IF(C33="",0,IF($E$14="Beginning",IF(C32&lt;&gt;"",$F32*$E$7/12,0),IF(C32&lt;&gt;"",$F32*$E$7/12,$E$21*$E$7/12)))</f>
        <v>0</v>
      </c>
      <c r="E33" s="59">
        <f t="shared" si="0"/>
        <v>0</v>
      </c>
      <c r="F33" s="58">
        <f t="shared" ref="F33:F96" si="3">IF(C33="",0,IF(C32="",$E$21-E33,IF(C33&lt;&gt;"",F32-E33)))</f>
        <v>0</v>
      </c>
      <c r="G33" s="60">
        <f>IF(AND(C33&lt;&gt;"",G32&lt;E$23),$E$23/$E$28,0)</f>
        <v>0</v>
      </c>
      <c r="H33" s="58">
        <f t="shared" ref="H33:H96" si="4">IF(C33&lt;&gt;"",G33+H32,0)</f>
        <v>0</v>
      </c>
      <c r="I33" s="58">
        <f>IF(C33&lt;&gt;"",$E$23-H33,0)</f>
        <v>0</v>
      </c>
      <c r="J33" s="92" t="str">
        <f t="shared" ref="J33:J96" si="5">IF(OR(MONTH(A33)=1,MONTH(A33)=2,MONTH(A33)=3,MONTH(A33)=4,MONTH(A33)=5,MONTH(A33)=6),YEAR(A33)-1&amp;"–"&amp;YEAR(A33),YEAR(A33)&amp;"–"&amp;YEAR(A33)+1)</f>
        <v>2022–2023</v>
      </c>
      <c r="K33" s="92"/>
      <c r="L33" s="92"/>
      <c r="M33" s="165"/>
      <c r="N33" s="92"/>
      <c r="O33" s="93"/>
      <c r="Q33" s="61"/>
    </row>
    <row r="34" spans="1:17" s="55" customFormat="1" ht="20.25" customHeight="1" x14ac:dyDescent="0.2">
      <c r="A34" s="56">
        <v>44805</v>
      </c>
      <c r="B34" s="57">
        <f t="shared" si="1"/>
        <v>0</v>
      </c>
      <c r="C34" s="158"/>
      <c r="D34" s="58">
        <f t="shared" si="2"/>
        <v>0</v>
      </c>
      <c r="E34" s="59">
        <f t="shared" si="0"/>
        <v>0</v>
      </c>
      <c r="F34" s="58">
        <f t="shared" si="3"/>
        <v>0</v>
      </c>
      <c r="G34" s="60">
        <f>IF(AND(C34&lt;&gt;"",SUM(G$32:G33)&lt;E$23),$E$23/$E$28,0)</f>
        <v>0</v>
      </c>
      <c r="H34" s="58">
        <f t="shared" si="4"/>
        <v>0</v>
      </c>
      <c r="I34" s="58">
        <f>IF(C34&lt;&gt;"",$E$23-H34,0)</f>
        <v>0</v>
      </c>
      <c r="J34" s="92" t="str">
        <f t="shared" si="5"/>
        <v>2022–2023</v>
      </c>
      <c r="K34" s="92"/>
      <c r="L34" s="92"/>
      <c r="M34" s="92"/>
      <c r="N34" s="92"/>
      <c r="O34" s="93"/>
      <c r="Q34" s="61"/>
    </row>
    <row r="35" spans="1:17" s="55" customFormat="1" ht="20.25" customHeight="1" x14ac:dyDescent="0.2">
      <c r="A35" s="56">
        <v>44835</v>
      </c>
      <c r="B35" s="57">
        <f t="shared" si="1"/>
        <v>0</v>
      </c>
      <c r="C35" s="158"/>
      <c r="D35" s="58">
        <f t="shared" si="2"/>
        <v>0</v>
      </c>
      <c r="E35" s="59">
        <f t="shared" si="0"/>
        <v>0</v>
      </c>
      <c r="F35" s="58">
        <f t="shared" si="3"/>
        <v>0</v>
      </c>
      <c r="G35" s="60">
        <f>IF(AND(C35&lt;&gt;"",SUM(G$32:G34)&lt;E$23),$E$23/$E$28,0)</f>
        <v>0</v>
      </c>
      <c r="H35" s="58">
        <f t="shared" si="4"/>
        <v>0</v>
      </c>
      <c r="I35" s="58">
        <f t="shared" ref="I35:I98" si="6">IF(C35&lt;&gt;"",$E$23-H35,0)</f>
        <v>0</v>
      </c>
      <c r="J35" s="92" t="str">
        <f t="shared" si="5"/>
        <v>2022–2023</v>
      </c>
      <c r="K35" s="92"/>
      <c r="L35" s="92"/>
      <c r="M35" s="165"/>
      <c r="N35" s="92"/>
      <c r="O35" s="93"/>
      <c r="Q35" s="61"/>
    </row>
    <row r="36" spans="1:17" s="55" customFormat="1" ht="20.25" customHeight="1" x14ac:dyDescent="0.2">
      <c r="A36" s="56">
        <v>44866</v>
      </c>
      <c r="B36" s="57">
        <f t="shared" si="1"/>
        <v>0</v>
      </c>
      <c r="C36" s="158"/>
      <c r="D36" s="58">
        <f t="shared" si="2"/>
        <v>0</v>
      </c>
      <c r="E36" s="59">
        <f t="shared" si="0"/>
        <v>0</v>
      </c>
      <c r="F36" s="58">
        <f t="shared" si="3"/>
        <v>0</v>
      </c>
      <c r="G36" s="60">
        <f>IF(AND(C36&lt;&gt;"",SUM(G$32:G35)&lt;E$23),$E$23/$E$28,0)</f>
        <v>0</v>
      </c>
      <c r="H36" s="58">
        <f t="shared" si="4"/>
        <v>0</v>
      </c>
      <c r="I36" s="58">
        <f t="shared" si="6"/>
        <v>0</v>
      </c>
      <c r="J36" s="92" t="str">
        <f t="shared" si="5"/>
        <v>2022–2023</v>
      </c>
      <c r="K36" s="92"/>
      <c r="L36" s="102"/>
      <c r="M36" s="92"/>
      <c r="N36" s="101"/>
      <c r="O36" s="93"/>
      <c r="Q36" s="61"/>
    </row>
    <row r="37" spans="1:17" s="55" customFormat="1" ht="20.25" customHeight="1" x14ac:dyDescent="0.2">
      <c r="A37" s="56">
        <v>44896</v>
      </c>
      <c r="B37" s="57">
        <f t="shared" si="1"/>
        <v>0</v>
      </c>
      <c r="C37" s="158"/>
      <c r="D37" s="58">
        <f t="shared" si="2"/>
        <v>0</v>
      </c>
      <c r="E37" s="59">
        <f t="shared" si="0"/>
        <v>0</v>
      </c>
      <c r="F37" s="58">
        <f t="shared" si="3"/>
        <v>0</v>
      </c>
      <c r="G37" s="60">
        <f>IF(AND(C37&lt;&gt;"",SUM(G$32:G36)&lt;E$23),$E$23/$E$28,0)</f>
        <v>0</v>
      </c>
      <c r="H37" s="58">
        <f t="shared" si="4"/>
        <v>0</v>
      </c>
      <c r="I37" s="58">
        <f t="shared" si="6"/>
        <v>0</v>
      </c>
      <c r="J37" s="92" t="str">
        <f t="shared" si="5"/>
        <v>2022–2023</v>
      </c>
      <c r="K37" s="92"/>
      <c r="L37" s="92"/>
      <c r="M37" s="92"/>
      <c r="N37" s="101"/>
      <c r="O37" s="93"/>
      <c r="Q37" s="61"/>
    </row>
    <row r="38" spans="1:17" s="55" customFormat="1" ht="20.25" customHeight="1" x14ac:dyDescent="0.2">
      <c r="A38" s="56">
        <v>44927</v>
      </c>
      <c r="B38" s="57">
        <f t="shared" si="1"/>
        <v>0</v>
      </c>
      <c r="C38" s="158"/>
      <c r="D38" s="58">
        <f t="shared" si="2"/>
        <v>0</v>
      </c>
      <c r="E38" s="59">
        <f t="shared" si="0"/>
        <v>0</v>
      </c>
      <c r="F38" s="58">
        <f t="shared" si="3"/>
        <v>0</v>
      </c>
      <c r="G38" s="60">
        <f>IF(AND(C38&lt;&gt;"",SUM(G$32:G37)&lt;E$23),$E$23/$E$28,0)</f>
        <v>0</v>
      </c>
      <c r="H38" s="58">
        <f t="shared" si="4"/>
        <v>0</v>
      </c>
      <c r="I38" s="58">
        <f t="shared" si="6"/>
        <v>0</v>
      </c>
      <c r="J38" s="92" t="str">
        <f t="shared" si="5"/>
        <v>2022–2023</v>
      </c>
      <c r="K38" s="92"/>
      <c r="L38" s="92"/>
      <c r="M38" s="92"/>
      <c r="N38" s="101"/>
      <c r="O38" s="93"/>
      <c r="Q38" s="61"/>
    </row>
    <row r="39" spans="1:17" s="55" customFormat="1" ht="20.25" customHeight="1" x14ac:dyDescent="0.2">
      <c r="A39" s="56">
        <v>44958</v>
      </c>
      <c r="B39" s="57">
        <f t="shared" si="1"/>
        <v>0</v>
      </c>
      <c r="C39" s="158"/>
      <c r="D39" s="58">
        <f t="shared" si="2"/>
        <v>0</v>
      </c>
      <c r="E39" s="59">
        <f t="shared" si="0"/>
        <v>0</v>
      </c>
      <c r="F39" s="58">
        <f t="shared" si="3"/>
        <v>0</v>
      </c>
      <c r="G39" s="60">
        <f>IF(AND(C39&lt;&gt;"",SUM(G$32:G38)&lt;E$23),$E$23/$E$28,0)</f>
        <v>0</v>
      </c>
      <c r="H39" s="58">
        <f t="shared" si="4"/>
        <v>0</v>
      </c>
      <c r="I39" s="58">
        <f t="shared" si="6"/>
        <v>0</v>
      </c>
      <c r="J39" s="92" t="str">
        <f t="shared" si="5"/>
        <v>2022–2023</v>
      </c>
      <c r="K39" s="92"/>
      <c r="L39" s="92"/>
      <c r="M39" s="92"/>
      <c r="N39" s="101"/>
      <c r="O39" s="93"/>
      <c r="Q39" s="61"/>
    </row>
    <row r="40" spans="1:17" s="55" customFormat="1" ht="20.25" customHeight="1" x14ac:dyDescent="0.2">
      <c r="A40" s="56">
        <v>44986</v>
      </c>
      <c r="B40" s="57">
        <f t="shared" si="1"/>
        <v>0</v>
      </c>
      <c r="C40" s="158"/>
      <c r="D40" s="58">
        <f t="shared" si="2"/>
        <v>0</v>
      </c>
      <c r="E40" s="59">
        <f t="shared" si="0"/>
        <v>0</v>
      </c>
      <c r="F40" s="58">
        <f t="shared" si="3"/>
        <v>0</v>
      </c>
      <c r="G40" s="60">
        <f>IF(AND(C40&lt;&gt;"",SUM(G$32:G39)&lt;E$23),$E$23/$E$28,0)</f>
        <v>0</v>
      </c>
      <c r="H40" s="58">
        <f t="shared" si="4"/>
        <v>0</v>
      </c>
      <c r="I40" s="58">
        <f t="shared" si="6"/>
        <v>0</v>
      </c>
      <c r="J40" s="92" t="str">
        <f t="shared" si="5"/>
        <v>2022–2023</v>
      </c>
      <c r="K40" s="92"/>
      <c r="L40" s="92"/>
      <c r="M40" s="92"/>
      <c r="N40" s="101"/>
      <c r="O40" s="93"/>
      <c r="Q40" s="61"/>
    </row>
    <row r="41" spans="1:17" s="55" customFormat="1" ht="20.25" customHeight="1" x14ac:dyDescent="0.2">
      <c r="A41" s="56">
        <v>45017</v>
      </c>
      <c r="B41" s="57">
        <f t="shared" si="1"/>
        <v>0</v>
      </c>
      <c r="C41" s="150"/>
      <c r="D41" s="58">
        <f t="shared" si="2"/>
        <v>0</v>
      </c>
      <c r="E41" s="59">
        <f t="shared" si="0"/>
        <v>0</v>
      </c>
      <c r="F41" s="58">
        <f t="shared" si="3"/>
        <v>0</v>
      </c>
      <c r="G41" s="60">
        <f>IF(AND(C41&lt;&gt;"",SUM(G$32:G40)&lt;E$23),$E$23/$E$28,0)</f>
        <v>0</v>
      </c>
      <c r="H41" s="58">
        <f t="shared" si="4"/>
        <v>0</v>
      </c>
      <c r="I41" s="58">
        <f t="shared" si="6"/>
        <v>0</v>
      </c>
      <c r="J41" s="92" t="str">
        <f t="shared" si="5"/>
        <v>2022–2023</v>
      </c>
      <c r="K41" s="92"/>
      <c r="L41" s="92"/>
      <c r="M41" s="92"/>
      <c r="N41" s="101"/>
      <c r="O41" s="93"/>
      <c r="Q41" s="61"/>
    </row>
    <row r="42" spans="1:17" s="55" customFormat="1" ht="20.25" customHeight="1" x14ac:dyDescent="0.2">
      <c r="A42" s="56">
        <v>45047</v>
      </c>
      <c r="B42" s="57">
        <f t="shared" si="1"/>
        <v>0</v>
      </c>
      <c r="C42" s="150"/>
      <c r="D42" s="58">
        <f t="shared" si="2"/>
        <v>0</v>
      </c>
      <c r="E42" s="59">
        <f t="shared" si="0"/>
        <v>0</v>
      </c>
      <c r="F42" s="58">
        <f t="shared" si="3"/>
        <v>0</v>
      </c>
      <c r="G42" s="60">
        <f>IF(AND(C42&lt;&gt;"",SUM(G$32:G41)&lt;E$23),$E$23/$E$28,0)</f>
        <v>0</v>
      </c>
      <c r="H42" s="58">
        <f t="shared" si="4"/>
        <v>0</v>
      </c>
      <c r="I42" s="58">
        <f t="shared" si="6"/>
        <v>0</v>
      </c>
      <c r="J42" s="92" t="str">
        <f t="shared" si="5"/>
        <v>2022–2023</v>
      </c>
      <c r="K42" s="92"/>
      <c r="L42" s="103"/>
      <c r="M42" s="92"/>
      <c r="N42" s="101"/>
      <c r="O42" s="93"/>
      <c r="Q42" s="61"/>
    </row>
    <row r="43" spans="1:17" s="55" customFormat="1" ht="20.25" customHeight="1" x14ac:dyDescent="0.2">
      <c r="A43" s="56">
        <v>45078</v>
      </c>
      <c r="B43" s="57">
        <f t="shared" si="1"/>
        <v>0</v>
      </c>
      <c r="C43" s="150"/>
      <c r="D43" s="58">
        <f t="shared" si="2"/>
        <v>0</v>
      </c>
      <c r="E43" s="59">
        <f t="shared" si="0"/>
        <v>0</v>
      </c>
      <c r="F43" s="62">
        <f t="shared" si="3"/>
        <v>0</v>
      </c>
      <c r="G43" s="60">
        <f>IF(AND(C43&lt;&gt;"",SUM(G$32:G42)&lt;E$23),$E$23/$E$28,0)</f>
        <v>0</v>
      </c>
      <c r="H43" s="62">
        <f t="shared" si="4"/>
        <v>0</v>
      </c>
      <c r="I43" s="58">
        <f t="shared" si="6"/>
        <v>0</v>
      </c>
      <c r="J43" s="92" t="str">
        <f t="shared" si="5"/>
        <v>2022–2023</v>
      </c>
      <c r="K43" s="92"/>
      <c r="L43" s="103"/>
      <c r="M43" s="92"/>
      <c r="N43" s="101"/>
      <c r="O43" s="93"/>
      <c r="Q43" s="61"/>
    </row>
    <row r="44" spans="1:17" s="55" customFormat="1" ht="20.25" customHeight="1" x14ac:dyDescent="0.2">
      <c r="A44" s="56">
        <v>45108</v>
      </c>
      <c r="B44" s="57">
        <f t="shared" si="1"/>
        <v>0</v>
      </c>
      <c r="C44" s="150"/>
      <c r="D44" s="58">
        <f t="shared" si="2"/>
        <v>0</v>
      </c>
      <c r="E44" s="59">
        <f t="shared" si="0"/>
        <v>0</v>
      </c>
      <c r="F44" s="62">
        <f t="shared" si="3"/>
        <v>0</v>
      </c>
      <c r="G44" s="60">
        <f>IF(AND(C44&lt;&gt;"",SUM(G$32:G43)&lt;E$23),$E$23/$E$28,0)</f>
        <v>0</v>
      </c>
      <c r="H44" s="62">
        <f t="shared" si="4"/>
        <v>0</v>
      </c>
      <c r="I44" s="58">
        <f t="shared" si="6"/>
        <v>0</v>
      </c>
      <c r="J44" s="92" t="str">
        <f t="shared" si="5"/>
        <v>2023–2024</v>
      </c>
      <c r="K44" s="92"/>
      <c r="L44" s="103"/>
      <c r="M44" s="92"/>
      <c r="N44" s="101"/>
      <c r="O44" s="93"/>
      <c r="Q44" s="61"/>
    </row>
    <row r="45" spans="1:17" s="55" customFormat="1" ht="20.25" customHeight="1" x14ac:dyDescent="0.2">
      <c r="A45" s="56">
        <v>45139</v>
      </c>
      <c r="B45" s="57">
        <f t="shared" si="1"/>
        <v>0</v>
      </c>
      <c r="C45" s="150"/>
      <c r="D45" s="58">
        <f t="shared" si="2"/>
        <v>0</v>
      </c>
      <c r="E45" s="59">
        <f t="shared" si="0"/>
        <v>0</v>
      </c>
      <c r="F45" s="62">
        <f t="shared" si="3"/>
        <v>0</v>
      </c>
      <c r="G45" s="60">
        <f>IF(AND(C45&lt;&gt;"",SUM(G$32:G44)&lt;E$23),$E$23/$E$28,0)</f>
        <v>0</v>
      </c>
      <c r="H45" s="62">
        <f t="shared" si="4"/>
        <v>0</v>
      </c>
      <c r="I45" s="58">
        <f t="shared" si="6"/>
        <v>0</v>
      </c>
      <c r="J45" s="92" t="str">
        <f t="shared" si="5"/>
        <v>2023–2024</v>
      </c>
      <c r="K45" s="92"/>
      <c r="L45" s="103"/>
      <c r="M45" s="92"/>
      <c r="N45" s="101"/>
      <c r="O45" s="93"/>
      <c r="Q45" s="61"/>
    </row>
    <row r="46" spans="1:17" s="55" customFormat="1" ht="20.25" customHeight="1" x14ac:dyDescent="0.2">
      <c r="A46" s="56">
        <v>45170</v>
      </c>
      <c r="B46" s="57">
        <f t="shared" si="1"/>
        <v>0</v>
      </c>
      <c r="C46" s="158"/>
      <c r="D46" s="58">
        <f t="shared" si="2"/>
        <v>0</v>
      </c>
      <c r="E46" s="59">
        <f t="shared" si="0"/>
        <v>0</v>
      </c>
      <c r="F46" s="62">
        <f t="shared" si="3"/>
        <v>0</v>
      </c>
      <c r="G46" s="60">
        <f>IF(AND(C46&lt;&gt;"",SUM(G$32:G45)&lt;E$23),$E$23/$E$28,0)</f>
        <v>0</v>
      </c>
      <c r="H46" s="62">
        <f t="shared" si="4"/>
        <v>0</v>
      </c>
      <c r="I46" s="58">
        <f t="shared" si="6"/>
        <v>0</v>
      </c>
      <c r="J46" s="92" t="str">
        <f t="shared" si="5"/>
        <v>2023–2024</v>
      </c>
      <c r="K46" s="92"/>
      <c r="L46" s="103"/>
      <c r="M46" s="92"/>
      <c r="N46" s="101"/>
      <c r="O46" s="93"/>
      <c r="Q46" s="61"/>
    </row>
    <row r="47" spans="1:17" s="55" customFormat="1" ht="20.25" customHeight="1" x14ac:dyDescent="0.2">
      <c r="A47" s="56">
        <v>45200</v>
      </c>
      <c r="B47" s="57">
        <f t="shared" si="1"/>
        <v>-5000</v>
      </c>
      <c r="C47" s="158">
        <v>5000</v>
      </c>
      <c r="D47" s="240">
        <f t="shared" si="2"/>
        <v>0</v>
      </c>
      <c r="E47" s="241">
        <f t="shared" si="0"/>
        <v>5000</v>
      </c>
      <c r="F47" s="62">
        <f t="shared" si="3"/>
        <v>83346.394787593876</v>
      </c>
      <c r="G47" s="216">
        <f>IF(AND(C47&lt;&gt;"",SUM(G$32:G46)&lt;E$23),$E$23/$E$28,0)</f>
        <v>4813.9168019396302</v>
      </c>
      <c r="H47" s="62">
        <f t="shared" si="4"/>
        <v>4813.9168019396302</v>
      </c>
      <c r="I47" s="58">
        <f t="shared" si="6"/>
        <v>81836.585632973714</v>
      </c>
      <c r="J47" s="92" t="str">
        <f t="shared" si="5"/>
        <v>2023–2024</v>
      </c>
      <c r="K47" s="92"/>
      <c r="L47" s="103"/>
      <c r="M47" s="92"/>
      <c r="N47" s="101"/>
      <c r="O47" s="93"/>
      <c r="Q47" s="61"/>
    </row>
    <row r="48" spans="1:17" s="55" customFormat="1" ht="20.25" customHeight="1" x14ac:dyDescent="0.2">
      <c r="A48" s="56">
        <v>45231</v>
      </c>
      <c r="B48" s="57">
        <f t="shared" si="1"/>
        <v>-5000</v>
      </c>
      <c r="C48" s="158">
        <v>5000</v>
      </c>
      <c r="D48" s="240">
        <f t="shared" si="2"/>
        <v>182.66751524280991</v>
      </c>
      <c r="E48" s="241">
        <f t="shared" si="0"/>
        <v>4817.3324847571903</v>
      </c>
      <c r="F48" s="62">
        <f t="shared" si="3"/>
        <v>78529.062302836683</v>
      </c>
      <c r="G48" s="216">
        <f>IF(AND(C48&lt;&gt;"",SUM(G$32:G47)&lt;E$23),$E$23/$E$28,0)</f>
        <v>4813.9168019396302</v>
      </c>
      <c r="H48" s="62">
        <f t="shared" si="4"/>
        <v>9627.8336038792604</v>
      </c>
      <c r="I48" s="58">
        <f t="shared" si="6"/>
        <v>77022.668831034083</v>
      </c>
      <c r="J48" s="92" t="str">
        <f t="shared" si="5"/>
        <v>2023–2024</v>
      </c>
      <c r="K48" s="92"/>
      <c r="L48" s="103"/>
      <c r="M48" s="92"/>
      <c r="N48" s="101"/>
      <c r="O48" s="93"/>
      <c r="Q48" s="61"/>
    </row>
    <row r="49" spans="1:17" s="55" customFormat="1" ht="20.25" customHeight="1" x14ac:dyDescent="0.2">
      <c r="A49" s="56">
        <v>45261</v>
      </c>
      <c r="B49" s="57">
        <f t="shared" si="1"/>
        <v>-5000</v>
      </c>
      <c r="C49" s="158">
        <v>5000</v>
      </c>
      <c r="D49" s="240">
        <f t="shared" si="2"/>
        <v>172.10952821371708</v>
      </c>
      <c r="E49" s="241">
        <f t="shared" si="0"/>
        <v>4827.8904717862833</v>
      </c>
      <c r="F49" s="62">
        <f t="shared" si="3"/>
        <v>73701.171831050393</v>
      </c>
      <c r="G49" s="216">
        <f>IF(AND(C49&lt;&gt;"",SUM(G$32:G48)&lt;E$23),$E$23/$E$28,0)</f>
        <v>4813.9168019396302</v>
      </c>
      <c r="H49" s="62">
        <f t="shared" si="4"/>
        <v>14441.75040581889</v>
      </c>
      <c r="I49" s="58">
        <f t="shared" si="6"/>
        <v>72208.752029094452</v>
      </c>
      <c r="J49" s="92" t="str">
        <f t="shared" si="5"/>
        <v>2023–2024</v>
      </c>
      <c r="K49" s="92"/>
      <c r="L49" s="103"/>
      <c r="M49" s="92"/>
      <c r="N49" s="101"/>
      <c r="O49" s="93"/>
      <c r="Q49" s="61"/>
    </row>
    <row r="50" spans="1:17" s="55" customFormat="1" ht="20.25" customHeight="1" x14ac:dyDescent="0.2">
      <c r="A50" s="56">
        <v>45292</v>
      </c>
      <c r="B50" s="57">
        <f t="shared" si="1"/>
        <v>-5000</v>
      </c>
      <c r="C50" s="158">
        <v>5000</v>
      </c>
      <c r="D50" s="240">
        <f t="shared" si="2"/>
        <v>161.52840159638546</v>
      </c>
      <c r="E50" s="241">
        <f t="shared" si="0"/>
        <v>4838.4715984036147</v>
      </c>
      <c r="F50" s="62">
        <f t="shared" si="3"/>
        <v>68862.700232646777</v>
      </c>
      <c r="G50" s="216">
        <f>IF(AND(C50&lt;&gt;"",SUM(G$32:G49)&lt;E$23),$E$23/$E$28,0)</f>
        <v>4813.9168019396302</v>
      </c>
      <c r="H50" s="62">
        <f t="shared" si="4"/>
        <v>19255.667207758521</v>
      </c>
      <c r="I50" s="58">
        <f t="shared" si="6"/>
        <v>67394.835227154821</v>
      </c>
      <c r="J50" s="92" t="str">
        <f t="shared" si="5"/>
        <v>2023–2024</v>
      </c>
      <c r="K50" s="92"/>
      <c r="L50" s="103"/>
      <c r="M50" s="92"/>
      <c r="N50" s="101"/>
      <c r="O50" s="93"/>
      <c r="Q50" s="61"/>
    </row>
    <row r="51" spans="1:17" s="55" customFormat="1" ht="20.25" customHeight="1" x14ac:dyDescent="0.2">
      <c r="A51" s="56">
        <v>45323</v>
      </c>
      <c r="B51" s="57">
        <f t="shared" si="1"/>
        <v>-5000</v>
      </c>
      <c r="C51" s="158">
        <v>5000</v>
      </c>
      <c r="D51" s="240">
        <f t="shared" si="2"/>
        <v>150.92408467655085</v>
      </c>
      <c r="E51" s="241">
        <f t="shared" si="0"/>
        <v>4849.0759153234494</v>
      </c>
      <c r="F51" s="62">
        <f t="shared" si="3"/>
        <v>64013.624317323331</v>
      </c>
      <c r="G51" s="216">
        <f>IF(AND(C51&lt;&gt;"",SUM(G$32:G50)&lt;E$23),$E$23/$E$28,0)</f>
        <v>4813.9168019396302</v>
      </c>
      <c r="H51" s="62">
        <f t="shared" si="4"/>
        <v>24069.584009698152</v>
      </c>
      <c r="I51" s="58">
        <f t="shared" si="6"/>
        <v>62580.91842521519</v>
      </c>
      <c r="J51" s="92" t="str">
        <f t="shared" si="5"/>
        <v>2023–2024</v>
      </c>
      <c r="K51" s="92"/>
      <c r="L51" s="103"/>
      <c r="M51" s="92"/>
      <c r="N51" s="101"/>
      <c r="O51" s="93"/>
      <c r="Q51" s="61"/>
    </row>
    <row r="52" spans="1:17" s="55" customFormat="1" ht="20.25" customHeight="1" x14ac:dyDescent="0.2">
      <c r="A52" s="56">
        <v>45352</v>
      </c>
      <c r="B52" s="57">
        <f t="shared" si="1"/>
        <v>-5000</v>
      </c>
      <c r="C52" s="158">
        <v>5000</v>
      </c>
      <c r="D52" s="240">
        <f t="shared" si="2"/>
        <v>140.29652662880031</v>
      </c>
      <c r="E52" s="241">
        <f t="shared" si="0"/>
        <v>4859.7034733711998</v>
      </c>
      <c r="F52" s="62">
        <f t="shared" si="3"/>
        <v>59153.920843952132</v>
      </c>
      <c r="G52" s="216">
        <f>IF(AND(C52&lt;&gt;"",SUM(G$32:G51)&lt;E$23),$E$23/$E$28,0)</f>
        <v>4813.9168019396302</v>
      </c>
      <c r="H52" s="62">
        <f t="shared" si="4"/>
        <v>28883.500811637783</v>
      </c>
      <c r="I52" s="58">
        <f t="shared" si="6"/>
        <v>57767.001623275559</v>
      </c>
      <c r="J52" s="92" t="str">
        <f t="shared" si="5"/>
        <v>2023–2024</v>
      </c>
      <c r="K52" s="92"/>
      <c r="L52" s="103"/>
      <c r="M52" s="92"/>
      <c r="N52" s="101"/>
      <c r="O52" s="93"/>
      <c r="Q52" s="61"/>
    </row>
    <row r="53" spans="1:17" s="55" customFormat="1" ht="20.25" customHeight="1" x14ac:dyDescent="0.2">
      <c r="A53" s="56">
        <v>45383</v>
      </c>
      <c r="B53" s="57">
        <f t="shared" si="1"/>
        <v>-5000</v>
      </c>
      <c r="C53" s="158">
        <v>5000</v>
      </c>
      <c r="D53" s="240">
        <f t="shared" si="2"/>
        <v>129.64567651632842</v>
      </c>
      <c r="E53" s="241">
        <f t="shared" si="0"/>
        <v>4870.3543234836716</v>
      </c>
      <c r="F53" s="62">
        <f t="shared" si="3"/>
        <v>54283.566520468463</v>
      </c>
      <c r="G53" s="216">
        <f>IF(AND(C53&lt;&gt;"",SUM(G$32:G52)&lt;E$23),$E$23/$E$28,0)</f>
        <v>4813.9168019396302</v>
      </c>
      <c r="H53" s="62">
        <f t="shared" si="4"/>
        <v>33697.417613577411</v>
      </c>
      <c r="I53" s="58">
        <f t="shared" si="6"/>
        <v>52953.084821335935</v>
      </c>
      <c r="J53" s="92" t="str">
        <f t="shared" si="5"/>
        <v>2023–2024</v>
      </c>
      <c r="K53" s="92"/>
      <c r="L53" s="103"/>
      <c r="M53" s="92"/>
      <c r="N53" s="101"/>
      <c r="O53" s="93"/>
      <c r="Q53" s="61"/>
    </row>
    <row r="54" spans="1:17" s="55" customFormat="1" ht="20.25" customHeight="1" x14ac:dyDescent="0.2">
      <c r="A54" s="56">
        <v>45413</v>
      </c>
      <c r="B54" s="57">
        <f t="shared" si="1"/>
        <v>-5000</v>
      </c>
      <c r="C54" s="158">
        <v>5000</v>
      </c>
      <c r="D54" s="240">
        <f t="shared" si="2"/>
        <v>118.97148329069337</v>
      </c>
      <c r="E54" s="241">
        <f t="shared" si="0"/>
        <v>4881.028516709307</v>
      </c>
      <c r="F54" s="62">
        <f t="shared" si="3"/>
        <v>49402.538003759153</v>
      </c>
      <c r="G54" s="216">
        <f>IF(AND(C54&lt;&gt;"",SUM(G$32:G53)&lt;E$23),$E$23/$E$28,0)</f>
        <v>4813.9168019396302</v>
      </c>
      <c r="H54" s="62">
        <f t="shared" si="4"/>
        <v>38511.334415517042</v>
      </c>
      <c r="I54" s="58">
        <f t="shared" si="6"/>
        <v>48139.168019396304</v>
      </c>
      <c r="J54" s="92" t="str">
        <f t="shared" si="5"/>
        <v>2023–2024</v>
      </c>
      <c r="K54" s="92"/>
      <c r="L54" s="103"/>
      <c r="M54" s="92"/>
      <c r="N54" s="101"/>
      <c r="O54" s="93"/>
      <c r="Q54" s="61"/>
    </row>
    <row r="55" spans="1:17" s="55" customFormat="1" ht="20.25" customHeight="1" x14ac:dyDescent="0.2">
      <c r="A55" s="56">
        <v>45444</v>
      </c>
      <c r="B55" s="57">
        <f t="shared" si="1"/>
        <v>-5000</v>
      </c>
      <c r="C55" s="158">
        <v>5000</v>
      </c>
      <c r="D55" s="240">
        <f t="shared" si="2"/>
        <v>108.27389579157214</v>
      </c>
      <c r="E55" s="241">
        <f t="shared" si="0"/>
        <v>4891.7261042084283</v>
      </c>
      <c r="F55" s="62">
        <f t="shared" si="3"/>
        <v>44510.811899550725</v>
      </c>
      <c r="G55" s="216">
        <f>IF(AND(C55&lt;&gt;"",SUM(G$32:G54)&lt;E$23),$E$23/$E$28,0)</f>
        <v>4813.9168019396302</v>
      </c>
      <c r="H55" s="62">
        <f t="shared" si="4"/>
        <v>43325.251217456673</v>
      </c>
      <c r="I55" s="58">
        <f t="shared" si="6"/>
        <v>43325.251217456673</v>
      </c>
      <c r="J55" s="92" t="str">
        <f t="shared" si="5"/>
        <v>2023–2024</v>
      </c>
      <c r="K55" s="92"/>
      <c r="L55" s="103"/>
      <c r="M55" s="92"/>
      <c r="N55" s="101"/>
      <c r="O55" s="175"/>
      <c r="P55" s="242"/>
      <c r="Q55" s="61"/>
    </row>
    <row r="56" spans="1:17" s="55" customFormat="1" ht="20.25" customHeight="1" x14ac:dyDescent="0.2">
      <c r="A56" s="56">
        <v>45474</v>
      </c>
      <c r="B56" s="57">
        <f t="shared" si="1"/>
        <v>-5000</v>
      </c>
      <c r="C56" s="158">
        <v>5000</v>
      </c>
      <c r="D56" s="58">
        <f t="shared" si="2"/>
        <v>97.552862746515345</v>
      </c>
      <c r="E56" s="243">
        <f t="shared" si="0"/>
        <v>4902.4471372534845</v>
      </c>
      <c r="F56" s="62">
        <f t="shared" si="3"/>
        <v>39608.364762297242</v>
      </c>
      <c r="G56" s="60">
        <f>IF(AND(C56&lt;&gt;"",SUM(G$32:G55)&lt;E$23),$E$23/$E$28,0)</f>
        <v>4813.9168019396302</v>
      </c>
      <c r="H56" s="58">
        <f t="shared" si="4"/>
        <v>48139.168019396304</v>
      </c>
      <c r="I56" s="58">
        <f t="shared" si="6"/>
        <v>38511.334415517042</v>
      </c>
      <c r="J56" s="92" t="str">
        <f t="shared" si="5"/>
        <v>2024–2025</v>
      </c>
      <c r="K56" s="92"/>
      <c r="L56" s="103"/>
      <c r="M56" s="92"/>
      <c r="N56" s="101"/>
      <c r="O56" s="93"/>
      <c r="Q56" s="61"/>
    </row>
    <row r="57" spans="1:17" s="55" customFormat="1" ht="20.25" customHeight="1" x14ac:dyDescent="0.2">
      <c r="A57" s="56">
        <v>45505</v>
      </c>
      <c r="B57" s="57">
        <f t="shared" si="1"/>
        <v>-5000</v>
      </c>
      <c r="C57" s="158">
        <v>5000</v>
      </c>
      <c r="D57" s="58">
        <f t="shared" si="2"/>
        <v>86.808332770701455</v>
      </c>
      <c r="E57" s="243">
        <f t="shared" si="0"/>
        <v>4913.1916672292982</v>
      </c>
      <c r="F57" s="62">
        <f t="shared" si="3"/>
        <v>34695.173095067941</v>
      </c>
      <c r="G57" s="60">
        <f>IF(AND(C57&lt;&gt;"",SUM(G$32:G56)&lt;E$23),$E$23/$E$28,0)</f>
        <v>4813.9168019396302</v>
      </c>
      <c r="H57" s="58">
        <f t="shared" si="4"/>
        <v>52953.084821335935</v>
      </c>
      <c r="I57" s="58">
        <f t="shared" si="6"/>
        <v>33697.417613577411</v>
      </c>
      <c r="J57" s="92" t="str">
        <f t="shared" si="5"/>
        <v>2024–2025</v>
      </c>
      <c r="K57" s="92"/>
      <c r="L57" s="103"/>
      <c r="M57" s="92"/>
      <c r="N57" s="101"/>
      <c r="O57" s="93"/>
      <c r="Q57" s="61"/>
    </row>
    <row r="58" spans="1:17" s="55" customFormat="1" ht="20.25" customHeight="1" x14ac:dyDescent="0.2">
      <c r="A58" s="56">
        <v>45536</v>
      </c>
      <c r="B58" s="57">
        <f t="shared" si="1"/>
        <v>-5000</v>
      </c>
      <c r="C58" s="158">
        <v>5000</v>
      </c>
      <c r="D58" s="58">
        <f t="shared" si="2"/>
        <v>76.040254366690576</v>
      </c>
      <c r="E58" s="243">
        <f t="shared" si="0"/>
        <v>4923.9597456333095</v>
      </c>
      <c r="F58" s="62">
        <f t="shared" si="3"/>
        <v>29771.213349434631</v>
      </c>
      <c r="G58" s="60">
        <f>IF(AND(C58&lt;&gt;"",SUM(G$32:G57)&lt;E$23),$E$23/$E$28,0)</f>
        <v>4813.9168019396302</v>
      </c>
      <c r="H58" s="58">
        <f t="shared" si="4"/>
        <v>57767.001623275566</v>
      </c>
      <c r="I58" s="58">
        <f t="shared" si="6"/>
        <v>28883.500811637779</v>
      </c>
      <c r="J58" s="92" t="str">
        <f t="shared" si="5"/>
        <v>2024–2025</v>
      </c>
      <c r="K58" s="92"/>
      <c r="L58" s="103"/>
      <c r="M58" s="92"/>
      <c r="N58" s="101"/>
      <c r="O58" s="93"/>
      <c r="Q58" s="61"/>
    </row>
    <row r="59" spans="1:17" s="55" customFormat="1" ht="20.25" customHeight="1" x14ac:dyDescent="0.2">
      <c r="A59" s="56">
        <v>45566</v>
      </c>
      <c r="B59" s="57">
        <f t="shared" si="1"/>
        <v>-5000</v>
      </c>
      <c r="C59" s="158">
        <v>5000</v>
      </c>
      <c r="D59" s="58">
        <f t="shared" si="2"/>
        <v>65.248575924177558</v>
      </c>
      <c r="E59" s="243">
        <f t="shared" si="0"/>
        <v>4934.7514240758228</v>
      </c>
      <c r="F59" s="62">
        <f t="shared" si="3"/>
        <v>24836.46192535881</v>
      </c>
      <c r="G59" s="60">
        <f>IF(AND(C59&lt;&gt;"",SUM(G$32:G58)&lt;E$23),$E$23/$E$28,0)</f>
        <v>4813.9168019396302</v>
      </c>
      <c r="H59" s="58">
        <f t="shared" si="4"/>
        <v>62580.918425215197</v>
      </c>
      <c r="I59" s="58">
        <f t="shared" si="6"/>
        <v>24069.584009698148</v>
      </c>
      <c r="J59" s="92" t="str">
        <f t="shared" si="5"/>
        <v>2024–2025</v>
      </c>
      <c r="K59" s="92"/>
      <c r="L59" s="103"/>
      <c r="M59" s="92"/>
      <c r="N59" s="101"/>
      <c r="O59" s="93"/>
      <c r="Q59" s="61"/>
    </row>
    <row r="60" spans="1:17" s="55" customFormat="1" ht="20.25" customHeight="1" x14ac:dyDescent="0.2">
      <c r="A60" s="56">
        <v>45597</v>
      </c>
      <c r="B60" s="57">
        <f t="shared" si="1"/>
        <v>-5000</v>
      </c>
      <c r="C60" s="158">
        <v>5000</v>
      </c>
      <c r="D60" s="58">
        <f t="shared" si="2"/>
        <v>54.433245719744725</v>
      </c>
      <c r="E60" s="243">
        <f t="shared" si="0"/>
        <v>4945.5667542802548</v>
      </c>
      <c r="F60" s="58">
        <f t="shared" si="3"/>
        <v>19890.895171078555</v>
      </c>
      <c r="G60" s="60">
        <f>IF(AND(C60&lt;&gt;"",SUM(G$32:G59)&lt;E$23),$E$23/$E$28,0)</f>
        <v>4813.9168019396302</v>
      </c>
      <c r="H60" s="58">
        <f t="shared" si="4"/>
        <v>67394.835227154821</v>
      </c>
      <c r="I60" s="58">
        <f t="shared" si="6"/>
        <v>19255.667207758524</v>
      </c>
      <c r="J60" s="92" t="str">
        <f t="shared" si="5"/>
        <v>2024–2025</v>
      </c>
      <c r="K60" s="92"/>
      <c r="L60" s="103"/>
      <c r="M60" s="92"/>
      <c r="N60" s="101"/>
      <c r="O60" s="93"/>
      <c r="Q60" s="61"/>
    </row>
    <row r="61" spans="1:17" s="55" customFormat="1" ht="20.25" customHeight="1" x14ac:dyDescent="0.2">
      <c r="A61" s="56">
        <v>45627</v>
      </c>
      <c r="B61" s="57">
        <f t="shared" si="1"/>
        <v>-5000</v>
      </c>
      <c r="C61" s="158">
        <v>5000</v>
      </c>
      <c r="D61" s="58">
        <f t="shared" si="2"/>
        <v>43.59421191661383</v>
      </c>
      <c r="E61" s="243">
        <f t="shared" si="0"/>
        <v>4956.4057880833861</v>
      </c>
      <c r="F61" s="58">
        <f t="shared" si="3"/>
        <v>14934.489382995169</v>
      </c>
      <c r="G61" s="60">
        <f>IF(AND(C61&lt;&gt;"",SUM(G$32:G60)&lt;E$23),$E$23/$E$28,0)</f>
        <v>4813.9168019396302</v>
      </c>
      <c r="H61" s="58">
        <f t="shared" si="4"/>
        <v>72208.752029094452</v>
      </c>
      <c r="I61" s="58">
        <f t="shared" si="6"/>
        <v>14441.750405818893</v>
      </c>
      <c r="J61" s="92" t="str">
        <f t="shared" si="5"/>
        <v>2024–2025</v>
      </c>
      <c r="K61" s="92"/>
      <c r="L61" s="103"/>
      <c r="M61" s="92"/>
      <c r="N61" s="101"/>
      <c r="O61" s="93"/>
      <c r="Q61" s="61"/>
    </row>
    <row r="62" spans="1:17" s="55" customFormat="1" ht="20.25" customHeight="1" x14ac:dyDescent="0.2">
      <c r="A62" s="56">
        <v>45658</v>
      </c>
      <c r="B62" s="57">
        <f t="shared" si="1"/>
        <v>-5000</v>
      </c>
      <c r="C62" s="158">
        <v>5000</v>
      </c>
      <c r="D62" s="58">
        <f t="shared" si="2"/>
        <v>32.731422564397747</v>
      </c>
      <c r="E62" s="243">
        <f t="shared" si="0"/>
        <v>4967.2685774356023</v>
      </c>
      <c r="F62" s="58">
        <f t="shared" si="3"/>
        <v>9967.2208055595656</v>
      </c>
      <c r="G62" s="60">
        <f>IF(AND(C62&lt;&gt;"",SUM(G$32:G61)&lt;E$23),$E$23/$E$28,0)</f>
        <v>4813.9168019396302</v>
      </c>
      <c r="H62" s="58">
        <f t="shared" si="4"/>
        <v>77022.668831034083</v>
      </c>
      <c r="I62" s="58">
        <f t="shared" si="6"/>
        <v>9627.8336038792622</v>
      </c>
      <c r="J62" s="92" t="str">
        <f t="shared" si="5"/>
        <v>2024–2025</v>
      </c>
      <c r="K62" s="92"/>
      <c r="L62" s="103"/>
      <c r="M62" s="92"/>
      <c r="N62" s="101"/>
      <c r="O62" s="93"/>
      <c r="Q62" s="61"/>
    </row>
    <row r="63" spans="1:17" s="55" customFormat="1" ht="20.25" customHeight="1" x14ac:dyDescent="0.2">
      <c r="A63" s="56">
        <v>45689</v>
      </c>
      <c r="B63" s="57">
        <f t="shared" si="1"/>
        <v>-5000</v>
      </c>
      <c r="C63" s="158">
        <v>5000</v>
      </c>
      <c r="D63" s="58">
        <f t="shared" si="2"/>
        <v>21.844825598851383</v>
      </c>
      <c r="E63" s="243">
        <f t="shared" si="0"/>
        <v>4978.1551744011485</v>
      </c>
      <c r="F63" s="58">
        <f t="shared" si="3"/>
        <v>4989.0656311584171</v>
      </c>
      <c r="G63" s="60">
        <f>IF(AND(C63&lt;&gt;"",SUM(G$32:G62)&lt;E$23),$E$23/$E$28,0)</f>
        <v>4813.9168019396302</v>
      </c>
      <c r="H63" s="58">
        <f t="shared" si="4"/>
        <v>81836.585632973714</v>
      </c>
      <c r="I63" s="58">
        <f t="shared" si="6"/>
        <v>4813.9168019396311</v>
      </c>
      <c r="J63" s="92" t="str">
        <f t="shared" si="5"/>
        <v>2024–2025</v>
      </c>
      <c r="K63" s="92"/>
      <c r="L63" s="103"/>
      <c r="M63" s="92"/>
      <c r="N63" s="101"/>
      <c r="O63" s="93"/>
      <c r="Q63" s="61"/>
    </row>
    <row r="64" spans="1:17" s="55" customFormat="1" ht="20.25" customHeight="1" x14ac:dyDescent="0.2">
      <c r="A64" s="56">
        <v>45717</v>
      </c>
      <c r="B64" s="57">
        <f t="shared" si="1"/>
        <v>-5000</v>
      </c>
      <c r="C64" s="158">
        <v>5000</v>
      </c>
      <c r="D64" s="58">
        <f t="shared" si="2"/>
        <v>10.934368841622197</v>
      </c>
      <c r="E64" s="243">
        <f t="shared" si="0"/>
        <v>4989.065631158378</v>
      </c>
      <c r="F64" s="58">
        <f t="shared" si="3"/>
        <v>3.9108272176235914E-11</v>
      </c>
      <c r="G64" s="60">
        <f>IF(AND(C64&lt;&gt;"",SUM(G$32:G63)&lt;E$23),$E$23/$E$28,0)</f>
        <v>4813.9168019396302</v>
      </c>
      <c r="H64" s="58">
        <f t="shared" si="4"/>
        <v>86650.502434913345</v>
      </c>
      <c r="I64" s="58">
        <f t="shared" si="6"/>
        <v>0</v>
      </c>
      <c r="J64" s="92" t="str">
        <f t="shared" si="5"/>
        <v>2024–2025</v>
      </c>
      <c r="K64" s="92"/>
      <c r="L64" s="103"/>
      <c r="M64" s="92"/>
      <c r="N64" s="101"/>
      <c r="O64" s="93"/>
      <c r="Q64" s="61"/>
    </row>
    <row r="65" spans="1:17" s="55" customFormat="1" ht="20.25" customHeight="1" x14ac:dyDescent="0.2">
      <c r="A65" s="56">
        <v>45748</v>
      </c>
      <c r="B65" s="57">
        <f t="shared" si="1"/>
        <v>0</v>
      </c>
      <c r="C65" s="158"/>
      <c r="D65" s="58">
        <f t="shared" si="2"/>
        <v>0</v>
      </c>
      <c r="E65" s="59">
        <f t="shared" si="0"/>
        <v>0</v>
      </c>
      <c r="F65" s="58">
        <f t="shared" si="3"/>
        <v>0</v>
      </c>
      <c r="G65" s="60">
        <f>IF(AND(C65&lt;&gt;"",SUM(G$32:G64)&lt;E$23),$E$23/$E$28,0)</f>
        <v>0</v>
      </c>
      <c r="H65" s="58">
        <f t="shared" si="4"/>
        <v>0</v>
      </c>
      <c r="I65" s="58">
        <f t="shared" si="6"/>
        <v>0</v>
      </c>
      <c r="J65" s="92" t="str">
        <f t="shared" si="5"/>
        <v>2024–2025</v>
      </c>
      <c r="K65" s="92"/>
      <c r="L65" s="103"/>
      <c r="M65" s="92"/>
      <c r="N65" s="101"/>
      <c r="O65" s="93"/>
      <c r="Q65" s="61"/>
    </row>
    <row r="66" spans="1:17" s="55" customFormat="1" ht="20.25" customHeight="1" x14ac:dyDescent="0.2">
      <c r="A66" s="56">
        <v>45778</v>
      </c>
      <c r="B66" s="57">
        <f t="shared" si="1"/>
        <v>0</v>
      </c>
      <c r="C66" s="158"/>
      <c r="D66" s="58">
        <f t="shared" si="2"/>
        <v>0</v>
      </c>
      <c r="E66" s="59">
        <f t="shared" si="0"/>
        <v>0</v>
      </c>
      <c r="F66" s="58">
        <f t="shared" si="3"/>
        <v>0</v>
      </c>
      <c r="G66" s="60">
        <f>IF(AND(C66&lt;&gt;"",SUM(G$32:G65)&lt;E$23),$E$23/$E$28,0)</f>
        <v>0</v>
      </c>
      <c r="H66" s="58">
        <f t="shared" si="4"/>
        <v>0</v>
      </c>
      <c r="I66" s="58">
        <f t="shared" si="6"/>
        <v>0</v>
      </c>
      <c r="J66" s="92" t="str">
        <f t="shared" si="5"/>
        <v>2024–2025</v>
      </c>
      <c r="K66" s="92"/>
      <c r="L66" s="103"/>
      <c r="M66" s="92"/>
      <c r="N66" s="101"/>
      <c r="O66" s="93"/>
      <c r="Q66" s="61"/>
    </row>
    <row r="67" spans="1:17" s="55" customFormat="1" ht="20.25" customHeight="1" x14ac:dyDescent="0.2">
      <c r="A67" s="56">
        <v>45809</v>
      </c>
      <c r="B67" s="57">
        <f t="shared" si="1"/>
        <v>0</v>
      </c>
      <c r="C67" s="158"/>
      <c r="D67" s="58">
        <f t="shared" si="2"/>
        <v>0</v>
      </c>
      <c r="E67" s="59">
        <f t="shared" si="0"/>
        <v>0</v>
      </c>
      <c r="F67" s="58">
        <f t="shared" si="3"/>
        <v>0</v>
      </c>
      <c r="G67" s="60">
        <f>IF(AND(C67&lt;&gt;"",SUM(G$32:G66)&lt;E$23),$E$23/$E$28,0)</f>
        <v>0</v>
      </c>
      <c r="H67" s="58">
        <f t="shared" si="4"/>
        <v>0</v>
      </c>
      <c r="I67" s="58">
        <f t="shared" si="6"/>
        <v>0</v>
      </c>
      <c r="J67" s="92" t="str">
        <f t="shared" si="5"/>
        <v>2024–2025</v>
      </c>
      <c r="K67" s="92"/>
      <c r="L67" s="103"/>
      <c r="M67" s="92"/>
      <c r="N67" s="101"/>
      <c r="O67" s="93"/>
      <c r="Q67" s="61"/>
    </row>
    <row r="68" spans="1:17" s="55" customFormat="1" ht="20.25" customHeight="1" x14ac:dyDescent="0.2">
      <c r="A68" s="56">
        <v>45839</v>
      </c>
      <c r="B68" s="57">
        <f t="shared" si="1"/>
        <v>0</v>
      </c>
      <c r="C68" s="150"/>
      <c r="D68" s="58">
        <f t="shared" si="2"/>
        <v>0</v>
      </c>
      <c r="E68" s="59">
        <f t="shared" si="0"/>
        <v>0</v>
      </c>
      <c r="F68" s="58">
        <f t="shared" si="3"/>
        <v>0</v>
      </c>
      <c r="G68" s="60">
        <f>IF(AND(C68&lt;&gt;"",SUM(G$32:G67)&lt;E$23),$E$23/$E$28,0)</f>
        <v>0</v>
      </c>
      <c r="H68" s="58">
        <f t="shared" si="4"/>
        <v>0</v>
      </c>
      <c r="I68" s="58">
        <f t="shared" si="6"/>
        <v>0</v>
      </c>
      <c r="J68" s="92" t="str">
        <f t="shared" si="5"/>
        <v>2025–2026</v>
      </c>
      <c r="K68" s="92"/>
      <c r="L68" s="103"/>
      <c r="M68" s="92"/>
      <c r="N68" s="101"/>
      <c r="O68" s="93"/>
      <c r="Q68" s="61"/>
    </row>
    <row r="69" spans="1:17" s="55" customFormat="1" ht="20.25" customHeight="1" x14ac:dyDescent="0.2">
      <c r="A69" s="56">
        <v>45870</v>
      </c>
      <c r="B69" s="57">
        <f t="shared" si="1"/>
        <v>0</v>
      </c>
      <c r="C69" s="150"/>
      <c r="D69" s="58">
        <f t="shared" si="2"/>
        <v>0</v>
      </c>
      <c r="E69" s="59">
        <f t="shared" si="0"/>
        <v>0</v>
      </c>
      <c r="F69" s="58">
        <f t="shared" si="3"/>
        <v>0</v>
      </c>
      <c r="G69" s="60">
        <f>IF(AND(C69&lt;&gt;"",SUM(G$32:G68)&lt;E$23),$E$23/$E$28,0)</f>
        <v>0</v>
      </c>
      <c r="H69" s="58">
        <f t="shared" si="4"/>
        <v>0</v>
      </c>
      <c r="I69" s="58">
        <f t="shared" si="6"/>
        <v>0</v>
      </c>
      <c r="J69" s="92" t="str">
        <f t="shared" si="5"/>
        <v>2025–2026</v>
      </c>
      <c r="K69" s="92"/>
      <c r="L69" s="103"/>
      <c r="M69" s="92"/>
      <c r="N69" s="101"/>
      <c r="O69" s="93"/>
      <c r="Q69" s="61"/>
    </row>
    <row r="70" spans="1:17" s="55" customFormat="1" ht="20.25" customHeight="1" x14ac:dyDescent="0.2">
      <c r="A70" s="56">
        <v>45901</v>
      </c>
      <c r="B70" s="57">
        <f t="shared" si="1"/>
        <v>0</v>
      </c>
      <c r="C70" s="150"/>
      <c r="D70" s="58">
        <f t="shared" si="2"/>
        <v>0</v>
      </c>
      <c r="E70" s="59">
        <f t="shared" si="0"/>
        <v>0</v>
      </c>
      <c r="F70" s="58">
        <f t="shared" si="3"/>
        <v>0</v>
      </c>
      <c r="G70" s="60">
        <f>IF(AND(C70&lt;&gt;"",SUM(G$32:G69)&lt;E$23),$E$23/$E$28,0)</f>
        <v>0</v>
      </c>
      <c r="H70" s="58">
        <f t="shared" si="4"/>
        <v>0</v>
      </c>
      <c r="I70" s="58">
        <f t="shared" si="6"/>
        <v>0</v>
      </c>
      <c r="J70" s="92" t="str">
        <f t="shared" si="5"/>
        <v>2025–2026</v>
      </c>
      <c r="K70" s="92"/>
      <c r="L70" s="103"/>
      <c r="M70" s="92"/>
      <c r="N70" s="101"/>
      <c r="O70" s="93"/>
      <c r="Q70" s="61"/>
    </row>
    <row r="71" spans="1:17" s="55" customFormat="1" ht="20.25" customHeight="1" x14ac:dyDescent="0.2">
      <c r="A71" s="56">
        <v>45931</v>
      </c>
      <c r="B71" s="57">
        <f t="shared" si="1"/>
        <v>0</v>
      </c>
      <c r="C71" s="150"/>
      <c r="D71" s="58">
        <f t="shared" si="2"/>
        <v>0</v>
      </c>
      <c r="E71" s="59">
        <f t="shared" si="0"/>
        <v>0</v>
      </c>
      <c r="F71" s="58">
        <f t="shared" si="3"/>
        <v>0</v>
      </c>
      <c r="G71" s="60">
        <f>IF(AND(C71&lt;&gt;"",SUM(G$32:G70)&lt;E$23),$E$23/$E$28,0)</f>
        <v>0</v>
      </c>
      <c r="H71" s="58">
        <f t="shared" si="4"/>
        <v>0</v>
      </c>
      <c r="I71" s="58">
        <f t="shared" si="6"/>
        <v>0</v>
      </c>
      <c r="J71" s="92" t="str">
        <f t="shared" si="5"/>
        <v>2025–2026</v>
      </c>
      <c r="K71" s="92"/>
      <c r="L71" s="103"/>
      <c r="M71" s="92"/>
      <c r="N71" s="101"/>
      <c r="O71" s="93"/>
      <c r="Q71" s="61"/>
    </row>
    <row r="72" spans="1:17" s="55" customFormat="1" ht="20.25" customHeight="1" x14ac:dyDescent="0.2">
      <c r="A72" s="56">
        <v>45962</v>
      </c>
      <c r="B72" s="57">
        <f t="shared" si="1"/>
        <v>0</v>
      </c>
      <c r="C72" s="150"/>
      <c r="D72" s="58">
        <f t="shared" si="2"/>
        <v>0</v>
      </c>
      <c r="E72" s="59">
        <f t="shared" si="0"/>
        <v>0</v>
      </c>
      <c r="F72" s="58">
        <f t="shared" si="3"/>
        <v>0</v>
      </c>
      <c r="G72" s="60">
        <f>IF(AND(C72&lt;&gt;"",SUM(G$32:G71)&lt;E$23),$E$23/$E$28,0)</f>
        <v>0</v>
      </c>
      <c r="H72" s="58">
        <f t="shared" si="4"/>
        <v>0</v>
      </c>
      <c r="I72" s="58">
        <f t="shared" si="6"/>
        <v>0</v>
      </c>
      <c r="J72" s="92" t="str">
        <f t="shared" si="5"/>
        <v>2025–2026</v>
      </c>
      <c r="K72" s="92"/>
      <c r="L72" s="103"/>
      <c r="M72" s="92"/>
      <c r="N72" s="101"/>
      <c r="O72" s="93"/>
      <c r="Q72" s="61"/>
    </row>
    <row r="73" spans="1:17" s="55" customFormat="1" ht="20.25" customHeight="1" x14ac:dyDescent="0.2">
      <c r="A73" s="56">
        <v>45992</v>
      </c>
      <c r="B73" s="57">
        <f t="shared" si="1"/>
        <v>0</v>
      </c>
      <c r="C73" s="150"/>
      <c r="D73" s="58">
        <f t="shared" si="2"/>
        <v>0</v>
      </c>
      <c r="E73" s="59">
        <f t="shared" si="0"/>
        <v>0</v>
      </c>
      <c r="F73" s="58">
        <f t="shared" si="3"/>
        <v>0</v>
      </c>
      <c r="G73" s="60">
        <f>IF(AND(C73&lt;&gt;"",SUM(G$32:G72)&lt;E$23),$E$23/$E$28,0)</f>
        <v>0</v>
      </c>
      <c r="H73" s="58">
        <f t="shared" si="4"/>
        <v>0</v>
      </c>
      <c r="I73" s="58">
        <f t="shared" si="6"/>
        <v>0</v>
      </c>
      <c r="J73" s="92" t="str">
        <f t="shared" si="5"/>
        <v>2025–2026</v>
      </c>
      <c r="K73" s="92"/>
      <c r="L73" s="103"/>
      <c r="M73" s="92"/>
      <c r="N73" s="101"/>
      <c r="O73" s="93"/>
      <c r="Q73" s="61"/>
    </row>
    <row r="74" spans="1:17" s="55" customFormat="1" ht="20.25" customHeight="1" x14ac:dyDescent="0.2">
      <c r="A74" s="56">
        <v>46023</v>
      </c>
      <c r="B74" s="57">
        <f t="shared" si="1"/>
        <v>0</v>
      </c>
      <c r="C74" s="150"/>
      <c r="D74" s="58">
        <f t="shared" si="2"/>
        <v>0</v>
      </c>
      <c r="E74" s="59">
        <f t="shared" si="0"/>
        <v>0</v>
      </c>
      <c r="F74" s="58">
        <f t="shared" si="3"/>
        <v>0</v>
      </c>
      <c r="G74" s="60">
        <f>IF(AND(C74&lt;&gt;"",SUM(G$32:G73)&lt;E$23),$E$23/$E$28,0)</f>
        <v>0</v>
      </c>
      <c r="H74" s="58">
        <f t="shared" si="4"/>
        <v>0</v>
      </c>
      <c r="I74" s="58">
        <f t="shared" si="6"/>
        <v>0</v>
      </c>
      <c r="J74" s="92" t="str">
        <f t="shared" si="5"/>
        <v>2025–2026</v>
      </c>
      <c r="K74" s="92"/>
      <c r="L74" s="103"/>
      <c r="M74" s="92"/>
      <c r="N74" s="101"/>
      <c r="O74" s="93"/>
      <c r="Q74" s="61"/>
    </row>
    <row r="75" spans="1:17" s="55" customFormat="1" ht="20.25" customHeight="1" x14ac:dyDescent="0.2">
      <c r="A75" s="56">
        <v>46054</v>
      </c>
      <c r="B75" s="57">
        <f t="shared" si="1"/>
        <v>0</v>
      </c>
      <c r="C75" s="150"/>
      <c r="D75" s="58">
        <f t="shared" si="2"/>
        <v>0</v>
      </c>
      <c r="E75" s="59">
        <f t="shared" si="0"/>
        <v>0</v>
      </c>
      <c r="F75" s="58">
        <f t="shared" si="3"/>
        <v>0</v>
      </c>
      <c r="G75" s="60">
        <f>IF(AND(C75&lt;&gt;"",SUM(G$32:G74)&lt;E$23),$E$23/$E$28,0)</f>
        <v>0</v>
      </c>
      <c r="H75" s="58">
        <f t="shared" si="4"/>
        <v>0</v>
      </c>
      <c r="I75" s="58">
        <f t="shared" si="6"/>
        <v>0</v>
      </c>
      <c r="J75" s="92" t="str">
        <f t="shared" si="5"/>
        <v>2025–2026</v>
      </c>
      <c r="K75" s="92"/>
      <c r="L75" s="103"/>
      <c r="M75" s="92"/>
      <c r="N75" s="101"/>
      <c r="O75" s="93"/>
      <c r="Q75" s="61"/>
    </row>
    <row r="76" spans="1:17" s="55" customFormat="1" ht="20.25" customHeight="1" x14ac:dyDescent="0.2">
      <c r="A76" s="56">
        <v>46082</v>
      </c>
      <c r="B76" s="57">
        <f t="shared" si="1"/>
        <v>0</v>
      </c>
      <c r="C76" s="150"/>
      <c r="D76" s="58">
        <f t="shared" si="2"/>
        <v>0</v>
      </c>
      <c r="E76" s="59">
        <f t="shared" si="0"/>
        <v>0</v>
      </c>
      <c r="F76" s="58">
        <f t="shared" si="3"/>
        <v>0</v>
      </c>
      <c r="G76" s="60">
        <f>IF(AND(C76&lt;&gt;"",SUM(G$32:G75)&lt;E$23),$E$23/$E$28,0)</f>
        <v>0</v>
      </c>
      <c r="H76" s="58">
        <f t="shared" si="4"/>
        <v>0</v>
      </c>
      <c r="I76" s="58">
        <f t="shared" si="6"/>
        <v>0</v>
      </c>
      <c r="J76" s="92" t="str">
        <f t="shared" si="5"/>
        <v>2025–2026</v>
      </c>
      <c r="K76" s="92"/>
      <c r="L76" s="103"/>
      <c r="M76" s="92"/>
      <c r="N76" s="101"/>
      <c r="O76" s="93"/>
      <c r="Q76" s="61"/>
    </row>
    <row r="77" spans="1:17" s="55" customFormat="1" ht="20.25" customHeight="1" x14ac:dyDescent="0.2">
      <c r="A77" s="56">
        <v>46113</v>
      </c>
      <c r="B77" s="57">
        <f t="shared" si="1"/>
        <v>0</v>
      </c>
      <c r="C77" s="150"/>
      <c r="D77" s="58">
        <f t="shared" si="2"/>
        <v>0</v>
      </c>
      <c r="E77" s="59">
        <f t="shared" si="0"/>
        <v>0</v>
      </c>
      <c r="F77" s="58">
        <f t="shared" si="3"/>
        <v>0</v>
      </c>
      <c r="G77" s="60">
        <f>IF(AND(C77&lt;&gt;"",SUM(G$32:G76)&lt;E$23),$E$23/$E$28,0)</f>
        <v>0</v>
      </c>
      <c r="H77" s="58">
        <f t="shared" si="4"/>
        <v>0</v>
      </c>
      <c r="I77" s="58">
        <f t="shared" si="6"/>
        <v>0</v>
      </c>
      <c r="J77" s="92" t="str">
        <f t="shared" si="5"/>
        <v>2025–2026</v>
      </c>
      <c r="K77" s="92"/>
      <c r="L77" s="103"/>
      <c r="M77" s="92"/>
      <c r="N77" s="101"/>
      <c r="O77" s="93"/>
      <c r="Q77" s="61"/>
    </row>
    <row r="78" spans="1:17" s="55" customFormat="1" ht="20.25" customHeight="1" x14ac:dyDescent="0.2">
      <c r="A78" s="56">
        <v>46143</v>
      </c>
      <c r="B78" s="57">
        <f t="shared" si="1"/>
        <v>0</v>
      </c>
      <c r="C78" s="150"/>
      <c r="D78" s="58">
        <f t="shared" si="2"/>
        <v>0</v>
      </c>
      <c r="E78" s="59">
        <f t="shared" si="0"/>
        <v>0</v>
      </c>
      <c r="F78" s="58">
        <f t="shared" si="3"/>
        <v>0</v>
      </c>
      <c r="G78" s="60">
        <f>IF(AND(C78&lt;&gt;"",SUM(G$32:G77)&lt;E$23),$E$23/$E$28,0)</f>
        <v>0</v>
      </c>
      <c r="H78" s="58">
        <f t="shared" si="4"/>
        <v>0</v>
      </c>
      <c r="I78" s="58">
        <f t="shared" si="6"/>
        <v>0</v>
      </c>
      <c r="J78" s="92" t="str">
        <f t="shared" si="5"/>
        <v>2025–2026</v>
      </c>
      <c r="K78" s="92"/>
      <c r="L78" s="103"/>
      <c r="M78" s="92"/>
      <c r="N78" s="101"/>
      <c r="O78" s="93"/>
      <c r="Q78" s="61"/>
    </row>
    <row r="79" spans="1:17" s="55" customFormat="1" ht="20.25" customHeight="1" x14ac:dyDescent="0.2">
      <c r="A79" s="56">
        <v>46174</v>
      </c>
      <c r="B79" s="57">
        <f t="shared" si="1"/>
        <v>0</v>
      </c>
      <c r="C79" s="150"/>
      <c r="D79" s="58">
        <f t="shared" si="2"/>
        <v>0</v>
      </c>
      <c r="E79" s="59">
        <f t="shared" si="0"/>
        <v>0</v>
      </c>
      <c r="F79" s="58">
        <f t="shared" si="3"/>
        <v>0</v>
      </c>
      <c r="G79" s="60">
        <f>IF(AND(C79&lt;&gt;"",SUM(G$32:G78)&lt;E$23),$E$23/$E$28,0)</f>
        <v>0</v>
      </c>
      <c r="H79" s="58">
        <f t="shared" si="4"/>
        <v>0</v>
      </c>
      <c r="I79" s="58">
        <f t="shared" si="6"/>
        <v>0</v>
      </c>
      <c r="J79" s="92" t="str">
        <f t="shared" si="5"/>
        <v>2025–2026</v>
      </c>
      <c r="K79" s="92"/>
      <c r="L79" s="103"/>
      <c r="M79" s="92"/>
      <c r="N79" s="101"/>
      <c r="O79" s="93"/>
      <c r="Q79" s="61"/>
    </row>
    <row r="80" spans="1:17" s="55" customFormat="1" ht="20.25" customHeight="1" x14ac:dyDescent="0.2">
      <c r="A80" s="56">
        <v>46204</v>
      </c>
      <c r="B80" s="57">
        <f t="shared" si="1"/>
        <v>0</v>
      </c>
      <c r="C80" s="150"/>
      <c r="D80" s="58">
        <f t="shared" si="2"/>
        <v>0</v>
      </c>
      <c r="E80" s="59">
        <f t="shared" si="0"/>
        <v>0</v>
      </c>
      <c r="F80" s="58">
        <f t="shared" si="3"/>
        <v>0</v>
      </c>
      <c r="G80" s="60">
        <f>IF(AND(C80&lt;&gt;"",SUM(G$32:G79)&lt;E$23),$E$23/$E$28,0)</f>
        <v>0</v>
      </c>
      <c r="H80" s="58">
        <f t="shared" si="4"/>
        <v>0</v>
      </c>
      <c r="I80" s="58">
        <f t="shared" si="6"/>
        <v>0</v>
      </c>
      <c r="J80" s="92" t="str">
        <f t="shared" si="5"/>
        <v>2026–2027</v>
      </c>
      <c r="K80" s="92"/>
      <c r="L80" s="103"/>
      <c r="M80" s="92"/>
      <c r="N80" s="101"/>
      <c r="O80" s="93"/>
      <c r="Q80" s="61"/>
    </row>
    <row r="81" spans="1:17" s="55" customFormat="1" ht="20.25" customHeight="1" x14ac:dyDescent="0.2">
      <c r="A81" s="56">
        <v>46235</v>
      </c>
      <c r="B81" s="57">
        <f t="shared" si="1"/>
        <v>0</v>
      </c>
      <c r="C81" s="150"/>
      <c r="D81" s="58">
        <f t="shared" si="2"/>
        <v>0</v>
      </c>
      <c r="E81" s="59">
        <f t="shared" si="0"/>
        <v>0</v>
      </c>
      <c r="F81" s="58">
        <f t="shared" si="3"/>
        <v>0</v>
      </c>
      <c r="G81" s="60">
        <f>IF(AND(C81&lt;&gt;"",SUM(G$32:G80)&lt;E$23),$E$23/$E$28,0)</f>
        <v>0</v>
      </c>
      <c r="H81" s="58">
        <f t="shared" si="4"/>
        <v>0</v>
      </c>
      <c r="I81" s="58">
        <f t="shared" si="6"/>
        <v>0</v>
      </c>
      <c r="J81" s="92" t="str">
        <f t="shared" si="5"/>
        <v>2026–2027</v>
      </c>
      <c r="K81" s="92"/>
      <c r="L81" s="103"/>
      <c r="M81" s="92"/>
      <c r="N81" s="101"/>
      <c r="O81" s="93"/>
      <c r="Q81" s="61"/>
    </row>
    <row r="82" spans="1:17" s="55" customFormat="1" ht="20.25" customHeight="1" x14ac:dyDescent="0.2">
      <c r="A82" s="56">
        <v>46266</v>
      </c>
      <c r="B82" s="57">
        <f t="shared" si="1"/>
        <v>0</v>
      </c>
      <c r="C82" s="150"/>
      <c r="D82" s="58">
        <f t="shared" si="2"/>
        <v>0</v>
      </c>
      <c r="E82" s="59">
        <f t="shared" si="0"/>
        <v>0</v>
      </c>
      <c r="F82" s="58">
        <f t="shared" si="3"/>
        <v>0</v>
      </c>
      <c r="G82" s="60">
        <f>IF(AND(C82&lt;&gt;"",SUM(G$32:G81)&lt;E$23),$E$23/$E$28,0)</f>
        <v>0</v>
      </c>
      <c r="H82" s="58">
        <f t="shared" si="4"/>
        <v>0</v>
      </c>
      <c r="I82" s="58">
        <f t="shared" si="6"/>
        <v>0</v>
      </c>
      <c r="J82" s="92" t="str">
        <f t="shared" si="5"/>
        <v>2026–2027</v>
      </c>
      <c r="K82" s="92"/>
      <c r="L82" s="103"/>
      <c r="M82" s="92"/>
      <c r="N82" s="101"/>
      <c r="O82" s="93"/>
      <c r="Q82" s="61"/>
    </row>
    <row r="83" spans="1:17" s="55" customFormat="1" ht="20.25" customHeight="1" x14ac:dyDescent="0.2">
      <c r="A83" s="56">
        <v>46296</v>
      </c>
      <c r="B83" s="57">
        <f t="shared" si="1"/>
        <v>0</v>
      </c>
      <c r="C83" s="150"/>
      <c r="D83" s="58">
        <f t="shared" si="2"/>
        <v>0</v>
      </c>
      <c r="E83" s="59">
        <f t="shared" si="0"/>
        <v>0</v>
      </c>
      <c r="F83" s="58">
        <f t="shared" si="3"/>
        <v>0</v>
      </c>
      <c r="G83" s="60">
        <f>IF(AND(C83&lt;&gt;"",SUM(G$32:G82)&lt;E$23),$E$23/$E$28,0)</f>
        <v>0</v>
      </c>
      <c r="H83" s="58">
        <f t="shared" si="4"/>
        <v>0</v>
      </c>
      <c r="I83" s="58">
        <f t="shared" si="6"/>
        <v>0</v>
      </c>
      <c r="J83" s="92" t="str">
        <f t="shared" si="5"/>
        <v>2026–2027</v>
      </c>
      <c r="K83" s="92"/>
      <c r="L83" s="103"/>
      <c r="M83" s="92"/>
      <c r="N83" s="101"/>
      <c r="O83" s="93"/>
      <c r="Q83" s="61"/>
    </row>
    <row r="84" spans="1:17" s="55" customFormat="1" ht="20.25" customHeight="1" x14ac:dyDescent="0.2">
      <c r="A84" s="56">
        <v>46327</v>
      </c>
      <c r="B84" s="57">
        <f t="shared" si="1"/>
        <v>0</v>
      </c>
      <c r="C84" s="150"/>
      <c r="D84" s="58">
        <f t="shared" si="2"/>
        <v>0</v>
      </c>
      <c r="E84" s="59">
        <f t="shared" si="0"/>
        <v>0</v>
      </c>
      <c r="F84" s="58">
        <f t="shared" si="3"/>
        <v>0</v>
      </c>
      <c r="G84" s="60">
        <f>IF(AND(C84&lt;&gt;"",SUM(G$32:G83)&lt;E$23),$E$23/$E$28,0)</f>
        <v>0</v>
      </c>
      <c r="H84" s="58">
        <f t="shared" si="4"/>
        <v>0</v>
      </c>
      <c r="I84" s="58">
        <f t="shared" si="6"/>
        <v>0</v>
      </c>
      <c r="J84" s="92" t="str">
        <f t="shared" si="5"/>
        <v>2026–2027</v>
      </c>
      <c r="K84" s="92"/>
      <c r="L84" s="103"/>
      <c r="M84" s="92"/>
      <c r="N84" s="101"/>
      <c r="O84" s="93"/>
      <c r="Q84" s="61"/>
    </row>
    <row r="85" spans="1:17" s="55" customFormat="1" ht="20.25" customHeight="1" x14ac:dyDescent="0.2">
      <c r="A85" s="56">
        <v>46357</v>
      </c>
      <c r="B85" s="57">
        <f t="shared" si="1"/>
        <v>0</v>
      </c>
      <c r="C85" s="150"/>
      <c r="D85" s="58">
        <f t="shared" si="2"/>
        <v>0</v>
      </c>
      <c r="E85" s="59">
        <f t="shared" si="0"/>
        <v>0</v>
      </c>
      <c r="F85" s="58">
        <f t="shared" si="3"/>
        <v>0</v>
      </c>
      <c r="G85" s="60">
        <f>IF(AND(C85&lt;&gt;"",SUM(G$32:G84)&lt;E$23),$E$23/$E$28,0)</f>
        <v>0</v>
      </c>
      <c r="H85" s="58">
        <f t="shared" si="4"/>
        <v>0</v>
      </c>
      <c r="I85" s="58">
        <f t="shared" si="6"/>
        <v>0</v>
      </c>
      <c r="J85" s="92" t="str">
        <f t="shared" si="5"/>
        <v>2026–2027</v>
      </c>
      <c r="K85" s="92"/>
      <c r="L85" s="103"/>
      <c r="M85" s="92"/>
      <c r="N85" s="101"/>
      <c r="O85" s="93"/>
      <c r="Q85" s="61"/>
    </row>
    <row r="86" spans="1:17" s="55" customFormat="1" ht="20.25" customHeight="1" x14ac:dyDescent="0.2">
      <c r="A86" s="56">
        <v>46388</v>
      </c>
      <c r="B86" s="57">
        <f t="shared" si="1"/>
        <v>0</v>
      </c>
      <c r="C86" s="150"/>
      <c r="D86" s="58">
        <f t="shared" si="2"/>
        <v>0</v>
      </c>
      <c r="E86" s="59">
        <f t="shared" si="0"/>
        <v>0</v>
      </c>
      <c r="F86" s="58">
        <f t="shared" si="3"/>
        <v>0</v>
      </c>
      <c r="G86" s="60">
        <f>IF(AND(C86&lt;&gt;"",SUM(G$32:G85)&lt;E$23),$E$23/$E$28,0)</f>
        <v>0</v>
      </c>
      <c r="H86" s="58">
        <f t="shared" si="4"/>
        <v>0</v>
      </c>
      <c r="I86" s="58">
        <f t="shared" si="6"/>
        <v>0</v>
      </c>
      <c r="J86" s="92" t="str">
        <f t="shared" si="5"/>
        <v>2026–2027</v>
      </c>
      <c r="K86" s="92"/>
      <c r="L86" s="103"/>
      <c r="M86" s="92"/>
      <c r="N86" s="101"/>
      <c r="O86" s="93"/>
      <c r="Q86" s="61"/>
    </row>
    <row r="87" spans="1:17" s="55" customFormat="1" ht="20.25" customHeight="1" x14ac:dyDescent="0.2">
      <c r="A87" s="56">
        <v>46419</v>
      </c>
      <c r="B87" s="57">
        <f t="shared" si="1"/>
        <v>0</v>
      </c>
      <c r="C87" s="150"/>
      <c r="D87" s="58">
        <f t="shared" si="2"/>
        <v>0</v>
      </c>
      <c r="E87" s="59">
        <f t="shared" si="0"/>
        <v>0</v>
      </c>
      <c r="F87" s="58">
        <f t="shared" si="3"/>
        <v>0</v>
      </c>
      <c r="G87" s="60">
        <f>IF(AND(C87&lt;&gt;"",SUM(G$32:G86)&lt;E$23),$E$23/$E$28,0)</f>
        <v>0</v>
      </c>
      <c r="H87" s="58">
        <f t="shared" si="4"/>
        <v>0</v>
      </c>
      <c r="I87" s="58">
        <f t="shared" si="6"/>
        <v>0</v>
      </c>
      <c r="J87" s="92" t="str">
        <f t="shared" si="5"/>
        <v>2026–2027</v>
      </c>
      <c r="K87" s="92"/>
      <c r="L87" s="103"/>
      <c r="M87" s="92"/>
      <c r="N87" s="101"/>
      <c r="O87" s="93"/>
      <c r="Q87" s="61"/>
    </row>
    <row r="88" spans="1:17" s="55" customFormat="1" ht="20.25" customHeight="1" x14ac:dyDescent="0.2">
      <c r="A88" s="56">
        <v>46447</v>
      </c>
      <c r="B88" s="57">
        <f t="shared" si="1"/>
        <v>0</v>
      </c>
      <c r="C88" s="150"/>
      <c r="D88" s="58">
        <f t="shared" si="2"/>
        <v>0</v>
      </c>
      <c r="E88" s="59">
        <f t="shared" si="0"/>
        <v>0</v>
      </c>
      <c r="F88" s="58">
        <f t="shared" si="3"/>
        <v>0</v>
      </c>
      <c r="G88" s="60">
        <f>IF(AND(C88&lt;&gt;"",SUM(G$32:G87)&lt;E$23),$E$23/$E$28,0)</f>
        <v>0</v>
      </c>
      <c r="H88" s="58">
        <f t="shared" si="4"/>
        <v>0</v>
      </c>
      <c r="I88" s="58">
        <f t="shared" si="6"/>
        <v>0</v>
      </c>
      <c r="J88" s="92" t="str">
        <f t="shared" si="5"/>
        <v>2026–2027</v>
      </c>
      <c r="K88" s="92"/>
      <c r="L88" s="103"/>
      <c r="M88" s="92"/>
      <c r="N88" s="101"/>
      <c r="O88" s="93"/>
      <c r="Q88" s="61"/>
    </row>
    <row r="89" spans="1:17" s="55" customFormat="1" ht="20.25" customHeight="1" x14ac:dyDescent="0.2">
      <c r="A89" s="56">
        <v>46478</v>
      </c>
      <c r="B89" s="57">
        <f t="shared" si="1"/>
        <v>0</v>
      </c>
      <c r="C89" s="150"/>
      <c r="D89" s="58">
        <f t="shared" si="2"/>
        <v>0</v>
      </c>
      <c r="E89" s="59">
        <f t="shared" si="0"/>
        <v>0</v>
      </c>
      <c r="F89" s="58">
        <f t="shared" si="3"/>
        <v>0</v>
      </c>
      <c r="G89" s="60">
        <f>IF(AND(C89&lt;&gt;"",SUM(G$32:G88)&lt;E$23),$E$23/$E$28,0)</f>
        <v>0</v>
      </c>
      <c r="H89" s="58">
        <f t="shared" si="4"/>
        <v>0</v>
      </c>
      <c r="I89" s="58">
        <f t="shared" si="6"/>
        <v>0</v>
      </c>
      <c r="J89" s="92" t="str">
        <f t="shared" si="5"/>
        <v>2026–2027</v>
      </c>
      <c r="K89" s="92"/>
      <c r="L89" s="103"/>
      <c r="M89" s="92"/>
      <c r="N89" s="101"/>
      <c r="O89" s="93"/>
      <c r="Q89" s="61"/>
    </row>
    <row r="90" spans="1:17" s="55" customFormat="1" ht="20.25" customHeight="1" x14ac:dyDescent="0.2">
      <c r="A90" s="56">
        <v>46508</v>
      </c>
      <c r="B90" s="57">
        <f t="shared" si="1"/>
        <v>0</v>
      </c>
      <c r="C90" s="150"/>
      <c r="D90" s="58">
        <f t="shared" si="2"/>
        <v>0</v>
      </c>
      <c r="E90" s="59">
        <f t="shared" si="0"/>
        <v>0</v>
      </c>
      <c r="F90" s="58">
        <f t="shared" si="3"/>
        <v>0</v>
      </c>
      <c r="G90" s="60">
        <f>IF(AND(C90&lt;&gt;"",SUM(G$32:G89)&lt;E$23),$E$23/$E$28,0)</f>
        <v>0</v>
      </c>
      <c r="H90" s="58">
        <f t="shared" si="4"/>
        <v>0</v>
      </c>
      <c r="I90" s="58">
        <f t="shared" si="6"/>
        <v>0</v>
      </c>
      <c r="J90" s="92" t="str">
        <f t="shared" si="5"/>
        <v>2026–2027</v>
      </c>
      <c r="K90" s="92"/>
      <c r="L90" s="103"/>
      <c r="M90" s="92"/>
      <c r="N90" s="101"/>
      <c r="O90" s="93"/>
      <c r="Q90" s="61"/>
    </row>
    <row r="91" spans="1:17" s="55" customFormat="1" ht="20.25" customHeight="1" x14ac:dyDescent="0.2">
      <c r="A91" s="56">
        <v>46539</v>
      </c>
      <c r="B91" s="57">
        <f t="shared" si="1"/>
        <v>0</v>
      </c>
      <c r="C91" s="150"/>
      <c r="D91" s="58">
        <f t="shared" si="2"/>
        <v>0</v>
      </c>
      <c r="E91" s="59">
        <f t="shared" si="0"/>
        <v>0</v>
      </c>
      <c r="F91" s="58">
        <f t="shared" si="3"/>
        <v>0</v>
      </c>
      <c r="G91" s="60">
        <f>IF(AND(C91&lt;&gt;"",SUM(G$32:G90)&lt;E$23),$E$23/$E$28,0)</f>
        <v>0</v>
      </c>
      <c r="H91" s="62">
        <f>IF(C91&lt;&gt;"",G91+H90,0)</f>
        <v>0</v>
      </c>
      <c r="I91" s="58">
        <f t="shared" si="6"/>
        <v>0</v>
      </c>
      <c r="J91" s="92" t="str">
        <f t="shared" si="5"/>
        <v>2026–2027</v>
      </c>
      <c r="K91" s="92"/>
      <c r="L91" s="103"/>
      <c r="M91" s="92"/>
      <c r="N91" s="101"/>
      <c r="O91" s="93"/>
      <c r="Q91" s="61"/>
    </row>
    <row r="92" spans="1:17" s="55" customFormat="1" ht="20.25" customHeight="1" x14ac:dyDescent="0.2">
      <c r="A92" s="56">
        <v>46569</v>
      </c>
      <c r="B92" s="57">
        <f t="shared" si="1"/>
        <v>0</v>
      </c>
      <c r="C92" s="150"/>
      <c r="D92" s="58">
        <f t="shared" si="2"/>
        <v>0</v>
      </c>
      <c r="E92" s="59">
        <f t="shared" si="0"/>
        <v>0</v>
      </c>
      <c r="F92" s="58">
        <f t="shared" si="3"/>
        <v>0</v>
      </c>
      <c r="G92" s="60">
        <f>IF(AND(C92&lt;&gt;"",SUM(G$32:G91)&lt;E$23),$E$23/$E$28,0)</f>
        <v>0</v>
      </c>
      <c r="H92" s="58">
        <f t="shared" si="4"/>
        <v>0</v>
      </c>
      <c r="I92" s="58">
        <f t="shared" si="6"/>
        <v>0</v>
      </c>
      <c r="J92" s="92" t="str">
        <f t="shared" si="5"/>
        <v>2027–2028</v>
      </c>
      <c r="K92" s="92"/>
      <c r="L92" s="103"/>
      <c r="M92" s="92"/>
      <c r="N92" s="101"/>
      <c r="O92" s="93"/>
      <c r="Q92" s="61"/>
    </row>
    <row r="93" spans="1:17" s="55" customFormat="1" ht="20.25" customHeight="1" x14ac:dyDescent="0.2">
      <c r="A93" s="56">
        <v>46600</v>
      </c>
      <c r="B93" s="57">
        <f t="shared" si="1"/>
        <v>0</v>
      </c>
      <c r="C93" s="150"/>
      <c r="D93" s="58">
        <f t="shared" si="2"/>
        <v>0</v>
      </c>
      <c r="E93" s="59">
        <f t="shared" si="0"/>
        <v>0</v>
      </c>
      <c r="F93" s="58">
        <f t="shared" si="3"/>
        <v>0</v>
      </c>
      <c r="G93" s="60">
        <f>IF(AND(C93&lt;&gt;"",SUM(G$32:G92)&lt;E$23),$E$23/$E$28,0)</f>
        <v>0</v>
      </c>
      <c r="H93" s="58">
        <f t="shared" si="4"/>
        <v>0</v>
      </c>
      <c r="I93" s="58">
        <f t="shared" si="6"/>
        <v>0</v>
      </c>
      <c r="J93" s="92" t="str">
        <f t="shared" si="5"/>
        <v>2027–2028</v>
      </c>
      <c r="K93" s="92"/>
      <c r="L93" s="103"/>
      <c r="M93" s="92"/>
      <c r="N93" s="101"/>
      <c r="O93" s="93"/>
      <c r="Q93" s="61"/>
    </row>
    <row r="94" spans="1:17" s="55" customFormat="1" ht="20.25" customHeight="1" x14ac:dyDescent="0.2">
      <c r="A94" s="56">
        <v>46631</v>
      </c>
      <c r="B94" s="57">
        <f t="shared" si="1"/>
        <v>0</v>
      </c>
      <c r="C94" s="150"/>
      <c r="D94" s="58">
        <f t="shared" si="2"/>
        <v>0</v>
      </c>
      <c r="E94" s="59">
        <f t="shared" si="0"/>
        <v>0</v>
      </c>
      <c r="F94" s="58">
        <f t="shared" si="3"/>
        <v>0</v>
      </c>
      <c r="G94" s="60">
        <f>IF(AND(C94&lt;&gt;"",SUM(G$32:G93)&lt;E$23),$E$23/$E$28,0)</f>
        <v>0</v>
      </c>
      <c r="H94" s="58">
        <f t="shared" si="4"/>
        <v>0</v>
      </c>
      <c r="I94" s="58">
        <f t="shared" si="6"/>
        <v>0</v>
      </c>
      <c r="J94" s="92" t="str">
        <f t="shared" si="5"/>
        <v>2027–2028</v>
      </c>
      <c r="K94" s="92"/>
      <c r="L94" s="103"/>
      <c r="M94" s="92"/>
      <c r="N94" s="101"/>
      <c r="O94" s="93"/>
      <c r="Q94" s="61"/>
    </row>
    <row r="95" spans="1:17" s="55" customFormat="1" ht="20.25" customHeight="1" x14ac:dyDescent="0.2">
      <c r="A95" s="56">
        <v>46661</v>
      </c>
      <c r="B95" s="57">
        <f t="shared" si="1"/>
        <v>0</v>
      </c>
      <c r="C95" s="150"/>
      <c r="D95" s="58">
        <f t="shared" si="2"/>
        <v>0</v>
      </c>
      <c r="E95" s="59">
        <f t="shared" si="0"/>
        <v>0</v>
      </c>
      <c r="F95" s="58">
        <f t="shared" si="3"/>
        <v>0</v>
      </c>
      <c r="G95" s="60">
        <f>IF(AND(C95&lt;&gt;"",SUM(G$32:G94)&lt;E$23),$E$23/$E$28,0)</f>
        <v>0</v>
      </c>
      <c r="H95" s="58">
        <f t="shared" si="4"/>
        <v>0</v>
      </c>
      <c r="I95" s="58">
        <f t="shared" si="6"/>
        <v>0</v>
      </c>
      <c r="J95" s="92" t="str">
        <f t="shared" si="5"/>
        <v>2027–2028</v>
      </c>
      <c r="K95" s="92"/>
      <c r="L95" s="103"/>
      <c r="M95" s="92"/>
      <c r="N95" s="101"/>
      <c r="O95" s="93"/>
      <c r="Q95" s="61"/>
    </row>
    <row r="96" spans="1:17" s="55" customFormat="1" ht="20.25" customHeight="1" x14ac:dyDescent="0.2">
      <c r="A96" s="56">
        <v>46692</v>
      </c>
      <c r="B96" s="57">
        <f t="shared" si="1"/>
        <v>0</v>
      </c>
      <c r="C96" s="150"/>
      <c r="D96" s="58">
        <f t="shared" si="2"/>
        <v>0</v>
      </c>
      <c r="E96" s="59">
        <f t="shared" ref="E96:E159" si="7">C96-D96</f>
        <v>0</v>
      </c>
      <c r="F96" s="58">
        <f t="shared" si="3"/>
        <v>0</v>
      </c>
      <c r="G96" s="60">
        <f>IF(AND(C96&lt;&gt;"",SUM(G$32:G95)&lt;E$23),$E$23/$E$28,0)</f>
        <v>0</v>
      </c>
      <c r="H96" s="58">
        <f t="shared" si="4"/>
        <v>0</v>
      </c>
      <c r="I96" s="58">
        <f t="shared" si="6"/>
        <v>0</v>
      </c>
      <c r="J96" s="92" t="str">
        <f t="shared" si="5"/>
        <v>2027–2028</v>
      </c>
      <c r="K96" s="92"/>
      <c r="L96" s="103"/>
      <c r="M96" s="92"/>
      <c r="N96" s="101"/>
      <c r="O96" s="93"/>
      <c r="Q96" s="61"/>
    </row>
    <row r="97" spans="1:17" s="55" customFormat="1" ht="20.25" customHeight="1" x14ac:dyDescent="0.2">
      <c r="A97" s="56">
        <v>46722</v>
      </c>
      <c r="B97" s="57">
        <f t="shared" ref="B97:B160" si="8">IF(C97&gt;0,C97*-1,C97)</f>
        <v>0</v>
      </c>
      <c r="C97" s="150"/>
      <c r="D97" s="58">
        <f t="shared" ref="D97:D160" si="9">IF(C97="",0,IF($E$14="Beginning",IF(C96&lt;&gt;"",$F96*$E$7/12,0),IF(C96&lt;&gt;"",$F96*$E$7/12,$E$21*$E$7/12)))</f>
        <v>0</v>
      </c>
      <c r="E97" s="59">
        <f t="shared" si="7"/>
        <v>0</v>
      </c>
      <c r="F97" s="58">
        <f t="shared" ref="F97:F160" si="10">IF(C97="",0,IF(C96="",$E$21-E97,IF(C97&lt;&gt;"",F96-E97)))</f>
        <v>0</v>
      </c>
      <c r="G97" s="60">
        <f>IF(AND(C97&lt;&gt;"",SUM(G$32:G96)&lt;E$23),$E$23/$E$28,0)</f>
        <v>0</v>
      </c>
      <c r="H97" s="58">
        <f t="shared" ref="H97:H160" si="11">IF(C97&lt;&gt;"",G97+H96,0)</f>
        <v>0</v>
      </c>
      <c r="I97" s="58">
        <f t="shared" si="6"/>
        <v>0</v>
      </c>
      <c r="J97" s="92" t="str">
        <f t="shared" ref="J97:J160" si="12">IF(OR(MONTH(A97)=1,MONTH(A97)=2,MONTH(A97)=3,MONTH(A97)=4,MONTH(A97)=5,MONTH(A97)=6),YEAR(A97)-1&amp;"–"&amp;YEAR(A97),YEAR(A97)&amp;"–"&amp;YEAR(A97)+1)</f>
        <v>2027–2028</v>
      </c>
      <c r="K97" s="92"/>
      <c r="L97" s="103"/>
      <c r="M97" s="92"/>
      <c r="N97" s="101"/>
      <c r="O97" s="93"/>
      <c r="Q97" s="61"/>
    </row>
    <row r="98" spans="1:17" s="55" customFormat="1" ht="20.25" customHeight="1" x14ac:dyDescent="0.2">
      <c r="A98" s="56">
        <v>46753</v>
      </c>
      <c r="B98" s="57">
        <f t="shared" si="8"/>
        <v>0</v>
      </c>
      <c r="C98" s="150"/>
      <c r="D98" s="58">
        <f t="shared" si="9"/>
        <v>0</v>
      </c>
      <c r="E98" s="59">
        <f t="shared" si="7"/>
        <v>0</v>
      </c>
      <c r="F98" s="58">
        <f t="shared" si="10"/>
        <v>0</v>
      </c>
      <c r="G98" s="60">
        <f>IF(AND(C98&lt;&gt;"",SUM(G$32:G97)&lt;E$23),$E$23/$E$28,0)</f>
        <v>0</v>
      </c>
      <c r="H98" s="58">
        <f t="shared" si="11"/>
        <v>0</v>
      </c>
      <c r="I98" s="58">
        <f t="shared" si="6"/>
        <v>0</v>
      </c>
      <c r="J98" s="92" t="str">
        <f t="shared" si="12"/>
        <v>2027–2028</v>
      </c>
      <c r="K98" s="92"/>
      <c r="L98" s="103"/>
      <c r="M98" s="92"/>
      <c r="N98" s="101"/>
      <c r="O98" s="93"/>
      <c r="Q98" s="61"/>
    </row>
    <row r="99" spans="1:17" s="55" customFormat="1" ht="20.25" customHeight="1" x14ac:dyDescent="0.2">
      <c r="A99" s="56">
        <v>46784</v>
      </c>
      <c r="B99" s="57">
        <f t="shared" si="8"/>
        <v>0</v>
      </c>
      <c r="C99" s="150"/>
      <c r="D99" s="58">
        <f t="shared" si="9"/>
        <v>0</v>
      </c>
      <c r="E99" s="59">
        <f t="shared" si="7"/>
        <v>0</v>
      </c>
      <c r="F99" s="58">
        <f t="shared" si="10"/>
        <v>0</v>
      </c>
      <c r="G99" s="60">
        <f>IF(AND(C99&lt;&gt;"",SUM(G$32:G98)&lt;E$23),$E$23/$E$28,0)</f>
        <v>0</v>
      </c>
      <c r="H99" s="58">
        <f t="shared" si="11"/>
        <v>0</v>
      </c>
      <c r="I99" s="58">
        <f t="shared" ref="I99:I162" si="13">IF(C99&lt;&gt;"",$E$23-H99,0)</f>
        <v>0</v>
      </c>
      <c r="J99" s="92" t="str">
        <f t="shared" si="12"/>
        <v>2027–2028</v>
      </c>
      <c r="K99" s="92"/>
      <c r="L99" s="103"/>
      <c r="M99" s="92"/>
      <c r="N99" s="101"/>
      <c r="O99" s="93"/>
      <c r="Q99" s="61"/>
    </row>
    <row r="100" spans="1:17" s="55" customFormat="1" ht="20.25" customHeight="1" x14ac:dyDescent="0.2">
      <c r="A100" s="56">
        <v>46813</v>
      </c>
      <c r="B100" s="57">
        <f t="shared" si="8"/>
        <v>0</v>
      </c>
      <c r="C100" s="150"/>
      <c r="D100" s="58">
        <f t="shared" si="9"/>
        <v>0</v>
      </c>
      <c r="E100" s="59">
        <f t="shared" si="7"/>
        <v>0</v>
      </c>
      <c r="F100" s="58">
        <f t="shared" si="10"/>
        <v>0</v>
      </c>
      <c r="G100" s="60">
        <f>IF(AND(C100&lt;&gt;"",SUM(G$32:G99)&lt;E$23),$E$23/$E$28,0)</f>
        <v>0</v>
      </c>
      <c r="H100" s="58">
        <f t="shared" si="11"/>
        <v>0</v>
      </c>
      <c r="I100" s="58">
        <f t="shared" si="13"/>
        <v>0</v>
      </c>
      <c r="J100" s="92" t="str">
        <f t="shared" si="12"/>
        <v>2027–2028</v>
      </c>
      <c r="K100" s="92"/>
      <c r="L100" s="103"/>
      <c r="M100" s="92"/>
      <c r="N100" s="101"/>
      <c r="O100" s="93"/>
      <c r="Q100" s="61"/>
    </row>
    <row r="101" spans="1:17" s="55" customFormat="1" ht="20.25" customHeight="1" x14ac:dyDescent="0.2">
      <c r="A101" s="56">
        <v>46844</v>
      </c>
      <c r="B101" s="57">
        <f t="shared" si="8"/>
        <v>0</v>
      </c>
      <c r="C101" s="150"/>
      <c r="D101" s="58">
        <f t="shared" si="9"/>
        <v>0</v>
      </c>
      <c r="E101" s="59">
        <f t="shared" si="7"/>
        <v>0</v>
      </c>
      <c r="F101" s="58">
        <f t="shared" si="10"/>
        <v>0</v>
      </c>
      <c r="G101" s="60">
        <f>IF(AND(C101&lt;&gt;"",SUM(G$32:G100)&lt;E$23),$E$23/$E$28,0)</f>
        <v>0</v>
      </c>
      <c r="H101" s="58">
        <f t="shared" si="11"/>
        <v>0</v>
      </c>
      <c r="I101" s="58">
        <f t="shared" si="13"/>
        <v>0</v>
      </c>
      <c r="J101" s="92" t="str">
        <f t="shared" si="12"/>
        <v>2027–2028</v>
      </c>
      <c r="K101" s="92"/>
      <c r="L101" s="103"/>
      <c r="M101" s="92"/>
      <c r="N101" s="101"/>
      <c r="O101" s="93"/>
      <c r="Q101" s="61"/>
    </row>
    <row r="102" spans="1:17" s="55" customFormat="1" ht="20.25" customHeight="1" x14ac:dyDescent="0.2">
      <c r="A102" s="56">
        <v>46874</v>
      </c>
      <c r="B102" s="57">
        <f t="shared" si="8"/>
        <v>0</v>
      </c>
      <c r="C102" s="150"/>
      <c r="D102" s="58">
        <f t="shared" si="9"/>
        <v>0</v>
      </c>
      <c r="E102" s="59">
        <f t="shared" si="7"/>
        <v>0</v>
      </c>
      <c r="F102" s="58">
        <f t="shared" si="10"/>
        <v>0</v>
      </c>
      <c r="G102" s="60">
        <f>IF(AND(C102&lt;&gt;"",SUM(G$32:G101)&lt;E$23),$E$23/$E$28,0)</f>
        <v>0</v>
      </c>
      <c r="H102" s="58">
        <f t="shared" si="11"/>
        <v>0</v>
      </c>
      <c r="I102" s="58">
        <f t="shared" si="13"/>
        <v>0</v>
      </c>
      <c r="J102" s="92" t="str">
        <f t="shared" si="12"/>
        <v>2027–2028</v>
      </c>
      <c r="K102" s="92"/>
      <c r="L102" s="103"/>
      <c r="M102" s="92"/>
      <c r="N102" s="101"/>
      <c r="O102" s="93"/>
      <c r="Q102" s="61"/>
    </row>
    <row r="103" spans="1:17" s="55" customFormat="1" ht="20.25" customHeight="1" x14ac:dyDescent="0.2">
      <c r="A103" s="56">
        <v>46905</v>
      </c>
      <c r="B103" s="57">
        <f t="shared" si="8"/>
        <v>0</v>
      </c>
      <c r="C103" s="150"/>
      <c r="D103" s="58">
        <f t="shared" si="9"/>
        <v>0</v>
      </c>
      <c r="E103" s="59">
        <f t="shared" si="7"/>
        <v>0</v>
      </c>
      <c r="F103" s="58">
        <f t="shared" si="10"/>
        <v>0</v>
      </c>
      <c r="G103" s="60">
        <f>IF(AND(C103&lt;&gt;"",SUM(G$32:G102)&lt;E$23),$E$23/$E$28,0)</f>
        <v>0</v>
      </c>
      <c r="H103" s="58">
        <f t="shared" si="11"/>
        <v>0</v>
      </c>
      <c r="I103" s="58">
        <f t="shared" si="13"/>
        <v>0</v>
      </c>
      <c r="J103" s="92" t="str">
        <f t="shared" si="12"/>
        <v>2027–2028</v>
      </c>
      <c r="K103" s="92"/>
      <c r="L103" s="103"/>
      <c r="M103" s="92"/>
      <c r="N103" s="101"/>
      <c r="O103" s="93"/>
      <c r="Q103" s="61"/>
    </row>
    <row r="104" spans="1:17" s="55" customFormat="1" ht="20.25" customHeight="1" x14ac:dyDescent="0.2">
      <c r="A104" s="56">
        <v>46935</v>
      </c>
      <c r="B104" s="57">
        <f t="shared" si="8"/>
        <v>0</v>
      </c>
      <c r="C104" s="150"/>
      <c r="D104" s="58">
        <f t="shared" si="9"/>
        <v>0</v>
      </c>
      <c r="E104" s="59">
        <f t="shared" si="7"/>
        <v>0</v>
      </c>
      <c r="F104" s="58">
        <f t="shared" si="10"/>
        <v>0</v>
      </c>
      <c r="G104" s="60">
        <f>IF(AND(C104&lt;&gt;"",SUM(G$32:G103)&lt;E$23),$E$23/$E$28,0)</f>
        <v>0</v>
      </c>
      <c r="H104" s="58">
        <f t="shared" si="11"/>
        <v>0</v>
      </c>
      <c r="I104" s="58">
        <f t="shared" si="13"/>
        <v>0</v>
      </c>
      <c r="J104" s="92" t="str">
        <f t="shared" si="12"/>
        <v>2028–2029</v>
      </c>
      <c r="K104" s="92"/>
      <c r="L104" s="103"/>
      <c r="M104" s="92"/>
      <c r="N104" s="101"/>
      <c r="O104" s="93"/>
      <c r="Q104" s="61"/>
    </row>
    <row r="105" spans="1:17" s="55" customFormat="1" ht="20.25" customHeight="1" x14ac:dyDescent="0.2">
      <c r="A105" s="56">
        <v>46966</v>
      </c>
      <c r="B105" s="57">
        <f t="shared" si="8"/>
        <v>0</v>
      </c>
      <c r="C105" s="150"/>
      <c r="D105" s="58">
        <f t="shared" si="9"/>
        <v>0</v>
      </c>
      <c r="E105" s="59">
        <f t="shared" si="7"/>
        <v>0</v>
      </c>
      <c r="F105" s="58">
        <f t="shared" si="10"/>
        <v>0</v>
      </c>
      <c r="G105" s="60">
        <f>IF(AND(C105&lt;&gt;"",SUM(G$32:G104)&lt;E$23),$E$23/$E$28,0)</f>
        <v>0</v>
      </c>
      <c r="H105" s="58">
        <f t="shared" si="11"/>
        <v>0</v>
      </c>
      <c r="I105" s="58">
        <f t="shared" si="13"/>
        <v>0</v>
      </c>
      <c r="J105" s="92" t="str">
        <f t="shared" si="12"/>
        <v>2028–2029</v>
      </c>
      <c r="K105" s="92"/>
      <c r="L105" s="103"/>
      <c r="M105" s="92"/>
      <c r="N105" s="101"/>
      <c r="O105" s="93"/>
      <c r="Q105" s="61"/>
    </row>
    <row r="106" spans="1:17" s="55" customFormat="1" ht="20.25" customHeight="1" x14ac:dyDescent="0.2">
      <c r="A106" s="56">
        <v>46997</v>
      </c>
      <c r="B106" s="57">
        <f t="shared" si="8"/>
        <v>0</v>
      </c>
      <c r="C106" s="150"/>
      <c r="D106" s="58">
        <f t="shared" si="9"/>
        <v>0</v>
      </c>
      <c r="E106" s="59">
        <f t="shared" si="7"/>
        <v>0</v>
      </c>
      <c r="F106" s="58">
        <f t="shared" si="10"/>
        <v>0</v>
      </c>
      <c r="G106" s="60">
        <f>IF(AND(C106&lt;&gt;"",SUM(G$32:G105)&lt;E$23),$E$23/$E$28,0)</f>
        <v>0</v>
      </c>
      <c r="H106" s="58">
        <f t="shared" si="11"/>
        <v>0</v>
      </c>
      <c r="I106" s="58">
        <f t="shared" si="13"/>
        <v>0</v>
      </c>
      <c r="J106" s="92" t="str">
        <f t="shared" si="12"/>
        <v>2028–2029</v>
      </c>
      <c r="K106" s="92"/>
      <c r="L106" s="103"/>
      <c r="M106" s="92"/>
      <c r="N106" s="101"/>
      <c r="O106" s="93"/>
      <c r="Q106" s="61"/>
    </row>
    <row r="107" spans="1:17" s="55" customFormat="1" ht="20.25" customHeight="1" x14ac:dyDescent="0.2">
      <c r="A107" s="56">
        <v>47027</v>
      </c>
      <c r="B107" s="57">
        <f t="shared" si="8"/>
        <v>0</v>
      </c>
      <c r="C107" s="150"/>
      <c r="D107" s="58">
        <f t="shared" si="9"/>
        <v>0</v>
      </c>
      <c r="E107" s="59">
        <f t="shared" si="7"/>
        <v>0</v>
      </c>
      <c r="F107" s="58">
        <f t="shared" si="10"/>
        <v>0</v>
      </c>
      <c r="G107" s="60">
        <f>IF(AND(C107&lt;&gt;"",SUM(G$32:G106)&lt;E$23),$E$23/$E$28,0)</f>
        <v>0</v>
      </c>
      <c r="H107" s="58">
        <f t="shared" si="11"/>
        <v>0</v>
      </c>
      <c r="I107" s="58">
        <f t="shared" si="13"/>
        <v>0</v>
      </c>
      <c r="J107" s="92" t="str">
        <f t="shared" si="12"/>
        <v>2028–2029</v>
      </c>
      <c r="K107" s="92"/>
      <c r="L107" s="103"/>
      <c r="M107" s="92"/>
      <c r="N107" s="101"/>
      <c r="O107" s="93"/>
      <c r="Q107" s="61"/>
    </row>
    <row r="108" spans="1:17" s="55" customFormat="1" ht="20.25" customHeight="1" x14ac:dyDescent="0.2">
      <c r="A108" s="56">
        <v>47058</v>
      </c>
      <c r="B108" s="57">
        <f t="shared" si="8"/>
        <v>0</v>
      </c>
      <c r="C108" s="150"/>
      <c r="D108" s="58">
        <f t="shared" si="9"/>
        <v>0</v>
      </c>
      <c r="E108" s="59">
        <f t="shared" si="7"/>
        <v>0</v>
      </c>
      <c r="F108" s="58">
        <f t="shared" si="10"/>
        <v>0</v>
      </c>
      <c r="G108" s="60">
        <f>IF(AND(C108&lt;&gt;"",SUM(G$32:G107)&lt;E$23),$E$23/$E$28,0)</f>
        <v>0</v>
      </c>
      <c r="H108" s="58">
        <f t="shared" si="11"/>
        <v>0</v>
      </c>
      <c r="I108" s="58">
        <f t="shared" si="13"/>
        <v>0</v>
      </c>
      <c r="J108" s="92" t="str">
        <f t="shared" si="12"/>
        <v>2028–2029</v>
      </c>
      <c r="K108" s="92"/>
      <c r="L108" s="103"/>
      <c r="M108" s="92"/>
      <c r="N108" s="101"/>
      <c r="O108" s="93"/>
      <c r="Q108" s="61"/>
    </row>
    <row r="109" spans="1:17" s="55" customFormat="1" ht="20.25" customHeight="1" x14ac:dyDescent="0.2">
      <c r="A109" s="56">
        <v>47088</v>
      </c>
      <c r="B109" s="57">
        <f t="shared" si="8"/>
        <v>0</v>
      </c>
      <c r="C109" s="150"/>
      <c r="D109" s="58">
        <f t="shared" si="9"/>
        <v>0</v>
      </c>
      <c r="E109" s="59">
        <f t="shared" si="7"/>
        <v>0</v>
      </c>
      <c r="F109" s="58">
        <f t="shared" si="10"/>
        <v>0</v>
      </c>
      <c r="G109" s="60">
        <f>IF(AND(C109&lt;&gt;"",SUM(G$32:G108)&lt;E$23),$E$23/$E$28,0)</f>
        <v>0</v>
      </c>
      <c r="H109" s="58">
        <f t="shared" si="11"/>
        <v>0</v>
      </c>
      <c r="I109" s="58">
        <f t="shared" si="13"/>
        <v>0</v>
      </c>
      <c r="J109" s="92" t="str">
        <f t="shared" si="12"/>
        <v>2028–2029</v>
      </c>
      <c r="K109" s="92"/>
      <c r="L109" s="103"/>
      <c r="M109" s="92"/>
      <c r="N109" s="101"/>
      <c r="O109" s="93"/>
      <c r="Q109" s="61"/>
    </row>
    <row r="110" spans="1:17" s="55" customFormat="1" ht="20.25" customHeight="1" x14ac:dyDescent="0.2">
      <c r="A110" s="56">
        <v>47119</v>
      </c>
      <c r="B110" s="57">
        <f t="shared" si="8"/>
        <v>0</v>
      </c>
      <c r="C110" s="150"/>
      <c r="D110" s="58">
        <f t="shared" si="9"/>
        <v>0</v>
      </c>
      <c r="E110" s="59">
        <f t="shared" si="7"/>
        <v>0</v>
      </c>
      <c r="F110" s="58">
        <f t="shared" si="10"/>
        <v>0</v>
      </c>
      <c r="G110" s="60">
        <f>IF(AND(C110&lt;&gt;"",SUM(G$32:G109)&lt;E$23),$E$23/$E$28,0)</f>
        <v>0</v>
      </c>
      <c r="H110" s="58">
        <f t="shared" si="11"/>
        <v>0</v>
      </c>
      <c r="I110" s="58">
        <f t="shared" si="13"/>
        <v>0</v>
      </c>
      <c r="J110" s="92" t="str">
        <f t="shared" si="12"/>
        <v>2028–2029</v>
      </c>
      <c r="K110" s="92"/>
      <c r="L110" s="103"/>
      <c r="M110" s="92"/>
      <c r="N110" s="101"/>
      <c r="O110" s="93"/>
      <c r="Q110" s="61"/>
    </row>
    <row r="111" spans="1:17" s="55" customFormat="1" ht="20.25" customHeight="1" x14ac:dyDescent="0.2">
      <c r="A111" s="56">
        <v>47150</v>
      </c>
      <c r="B111" s="57">
        <f t="shared" si="8"/>
        <v>0</v>
      </c>
      <c r="C111" s="150"/>
      <c r="D111" s="58">
        <f t="shared" si="9"/>
        <v>0</v>
      </c>
      <c r="E111" s="59">
        <f t="shared" si="7"/>
        <v>0</v>
      </c>
      <c r="F111" s="58">
        <f t="shared" si="10"/>
        <v>0</v>
      </c>
      <c r="G111" s="60">
        <f>IF(AND(C111&lt;&gt;"",SUM(G$32:G110)&lt;E$23),$E$23/$E$28,0)</f>
        <v>0</v>
      </c>
      <c r="H111" s="58">
        <f t="shared" si="11"/>
        <v>0</v>
      </c>
      <c r="I111" s="58">
        <f t="shared" si="13"/>
        <v>0</v>
      </c>
      <c r="J111" s="92" t="str">
        <f t="shared" si="12"/>
        <v>2028–2029</v>
      </c>
      <c r="K111" s="92"/>
      <c r="L111" s="103"/>
      <c r="M111" s="92"/>
      <c r="N111" s="101"/>
      <c r="O111" s="93"/>
      <c r="Q111" s="61"/>
    </row>
    <row r="112" spans="1:17" s="55" customFormat="1" ht="20.25" customHeight="1" x14ac:dyDescent="0.2">
      <c r="A112" s="56">
        <v>47178</v>
      </c>
      <c r="B112" s="57">
        <f t="shared" si="8"/>
        <v>0</v>
      </c>
      <c r="C112" s="150"/>
      <c r="D112" s="58">
        <f t="shared" si="9"/>
        <v>0</v>
      </c>
      <c r="E112" s="59">
        <f t="shared" si="7"/>
        <v>0</v>
      </c>
      <c r="F112" s="58">
        <f t="shared" si="10"/>
        <v>0</v>
      </c>
      <c r="G112" s="60">
        <f>IF(AND(C112&lt;&gt;"",SUM(G$32:G111)&lt;E$23),$E$23/$E$28,0)</f>
        <v>0</v>
      </c>
      <c r="H112" s="58">
        <f t="shared" si="11"/>
        <v>0</v>
      </c>
      <c r="I112" s="58">
        <f t="shared" si="13"/>
        <v>0</v>
      </c>
      <c r="J112" s="92" t="str">
        <f t="shared" si="12"/>
        <v>2028–2029</v>
      </c>
      <c r="K112" s="92"/>
      <c r="L112" s="103"/>
      <c r="M112" s="92"/>
      <c r="N112" s="101"/>
      <c r="O112" s="93"/>
      <c r="Q112" s="61"/>
    </row>
    <row r="113" spans="1:17" s="55" customFormat="1" ht="20.25" customHeight="1" x14ac:dyDescent="0.2">
      <c r="A113" s="56">
        <v>47209</v>
      </c>
      <c r="B113" s="57">
        <f t="shared" si="8"/>
        <v>0</v>
      </c>
      <c r="C113" s="150"/>
      <c r="D113" s="58">
        <f t="shared" si="9"/>
        <v>0</v>
      </c>
      <c r="E113" s="59">
        <f t="shared" si="7"/>
        <v>0</v>
      </c>
      <c r="F113" s="58">
        <f t="shared" si="10"/>
        <v>0</v>
      </c>
      <c r="G113" s="60">
        <f>IF(AND(C113&lt;&gt;"",SUM(G$32:G112)&lt;E$23),$E$23/$E$28,0)</f>
        <v>0</v>
      </c>
      <c r="H113" s="58">
        <f t="shared" si="11"/>
        <v>0</v>
      </c>
      <c r="I113" s="58">
        <f t="shared" si="13"/>
        <v>0</v>
      </c>
      <c r="J113" s="92" t="str">
        <f t="shared" si="12"/>
        <v>2028–2029</v>
      </c>
      <c r="K113" s="92"/>
      <c r="L113" s="103"/>
      <c r="M113" s="92"/>
      <c r="N113" s="101"/>
      <c r="O113" s="93"/>
      <c r="Q113" s="61"/>
    </row>
    <row r="114" spans="1:17" s="55" customFormat="1" ht="20.25" customHeight="1" x14ac:dyDescent="0.2">
      <c r="A114" s="56">
        <v>47239</v>
      </c>
      <c r="B114" s="57">
        <f t="shared" si="8"/>
        <v>0</v>
      </c>
      <c r="C114" s="150"/>
      <c r="D114" s="58">
        <f t="shared" si="9"/>
        <v>0</v>
      </c>
      <c r="E114" s="59">
        <f t="shared" si="7"/>
        <v>0</v>
      </c>
      <c r="F114" s="58">
        <f t="shared" si="10"/>
        <v>0</v>
      </c>
      <c r="G114" s="60">
        <f>IF(AND(C114&lt;&gt;"",SUM(G$32:G113)&lt;E$23),$E$23/$E$28,0)</f>
        <v>0</v>
      </c>
      <c r="H114" s="58">
        <f t="shared" si="11"/>
        <v>0</v>
      </c>
      <c r="I114" s="58">
        <f t="shared" si="13"/>
        <v>0</v>
      </c>
      <c r="J114" s="92" t="str">
        <f t="shared" si="12"/>
        <v>2028–2029</v>
      </c>
      <c r="K114" s="92"/>
      <c r="L114" s="103"/>
      <c r="M114" s="92"/>
      <c r="N114" s="101"/>
      <c r="O114" s="93"/>
      <c r="Q114" s="61"/>
    </row>
    <row r="115" spans="1:17" s="55" customFormat="1" ht="20.25" customHeight="1" x14ac:dyDescent="0.2">
      <c r="A115" s="56">
        <v>47270</v>
      </c>
      <c r="B115" s="57">
        <f t="shared" si="8"/>
        <v>0</v>
      </c>
      <c r="C115" s="150"/>
      <c r="D115" s="58">
        <f t="shared" si="9"/>
        <v>0</v>
      </c>
      <c r="E115" s="59">
        <f t="shared" si="7"/>
        <v>0</v>
      </c>
      <c r="F115" s="58">
        <f t="shared" si="10"/>
        <v>0</v>
      </c>
      <c r="G115" s="60">
        <f>IF(AND(C115&lt;&gt;"",SUM(G$32:G114)&lt;E$23),$E$23/$E$28,0)</f>
        <v>0</v>
      </c>
      <c r="H115" s="58">
        <f t="shared" si="11"/>
        <v>0</v>
      </c>
      <c r="I115" s="58">
        <f t="shared" si="13"/>
        <v>0</v>
      </c>
      <c r="J115" s="92" t="str">
        <f t="shared" si="12"/>
        <v>2028–2029</v>
      </c>
      <c r="K115" s="92"/>
      <c r="L115" s="103"/>
      <c r="M115" s="92"/>
      <c r="N115" s="101"/>
      <c r="O115" s="93"/>
      <c r="Q115" s="61"/>
    </row>
    <row r="116" spans="1:17" s="55" customFormat="1" ht="20.25" customHeight="1" x14ac:dyDescent="0.2">
      <c r="A116" s="56">
        <v>47300</v>
      </c>
      <c r="B116" s="57">
        <f t="shared" si="8"/>
        <v>0</v>
      </c>
      <c r="C116" s="150"/>
      <c r="D116" s="58">
        <f t="shared" si="9"/>
        <v>0</v>
      </c>
      <c r="E116" s="59">
        <f t="shared" si="7"/>
        <v>0</v>
      </c>
      <c r="F116" s="58">
        <f t="shared" si="10"/>
        <v>0</v>
      </c>
      <c r="G116" s="60">
        <f>IF(AND(C116&lt;&gt;"",SUM(G$32:G115)&lt;E$23),$E$23/$E$28,0)</f>
        <v>0</v>
      </c>
      <c r="H116" s="58">
        <f t="shared" si="11"/>
        <v>0</v>
      </c>
      <c r="I116" s="58">
        <f t="shared" si="13"/>
        <v>0</v>
      </c>
      <c r="J116" s="92" t="str">
        <f t="shared" si="12"/>
        <v>2029–2030</v>
      </c>
      <c r="K116" s="92"/>
      <c r="L116" s="103"/>
      <c r="M116" s="92"/>
      <c r="N116" s="101"/>
      <c r="O116" s="93"/>
      <c r="Q116" s="61"/>
    </row>
    <row r="117" spans="1:17" s="55" customFormat="1" ht="20.25" customHeight="1" x14ac:dyDescent="0.2">
      <c r="A117" s="56">
        <v>47331</v>
      </c>
      <c r="B117" s="57">
        <f t="shared" si="8"/>
        <v>0</v>
      </c>
      <c r="C117" s="150"/>
      <c r="D117" s="58">
        <f t="shared" si="9"/>
        <v>0</v>
      </c>
      <c r="E117" s="59">
        <f t="shared" si="7"/>
        <v>0</v>
      </c>
      <c r="F117" s="58">
        <f t="shared" si="10"/>
        <v>0</v>
      </c>
      <c r="G117" s="60">
        <f>IF(AND(C117&lt;&gt;"",SUM(G$32:G116)&lt;E$23),$E$23/$E$28,0)</f>
        <v>0</v>
      </c>
      <c r="H117" s="58">
        <f t="shared" si="11"/>
        <v>0</v>
      </c>
      <c r="I117" s="58">
        <f t="shared" si="13"/>
        <v>0</v>
      </c>
      <c r="J117" s="92" t="str">
        <f t="shared" si="12"/>
        <v>2029–2030</v>
      </c>
      <c r="K117" s="92"/>
      <c r="L117" s="103"/>
      <c r="M117" s="92"/>
      <c r="N117" s="101"/>
      <c r="O117" s="93"/>
      <c r="Q117" s="61"/>
    </row>
    <row r="118" spans="1:17" s="55" customFormat="1" ht="20.25" customHeight="1" x14ac:dyDescent="0.2">
      <c r="A118" s="56">
        <v>47362</v>
      </c>
      <c r="B118" s="57">
        <f t="shared" si="8"/>
        <v>0</v>
      </c>
      <c r="C118" s="150"/>
      <c r="D118" s="58">
        <f t="shared" si="9"/>
        <v>0</v>
      </c>
      <c r="E118" s="59">
        <f t="shared" si="7"/>
        <v>0</v>
      </c>
      <c r="F118" s="58">
        <f t="shared" si="10"/>
        <v>0</v>
      </c>
      <c r="G118" s="60">
        <f>IF(AND(C118&lt;&gt;"",SUM(G$32:G117)&lt;E$23),$E$23/$E$28,0)</f>
        <v>0</v>
      </c>
      <c r="H118" s="58">
        <f t="shared" si="11"/>
        <v>0</v>
      </c>
      <c r="I118" s="58">
        <f t="shared" si="13"/>
        <v>0</v>
      </c>
      <c r="J118" s="92" t="str">
        <f t="shared" si="12"/>
        <v>2029–2030</v>
      </c>
      <c r="K118" s="92"/>
      <c r="L118" s="103"/>
      <c r="M118" s="92"/>
      <c r="N118" s="101"/>
      <c r="O118" s="93"/>
      <c r="Q118" s="61"/>
    </row>
    <row r="119" spans="1:17" s="55" customFormat="1" ht="20.25" customHeight="1" x14ac:dyDescent="0.2">
      <c r="A119" s="56">
        <v>47392</v>
      </c>
      <c r="B119" s="57">
        <f t="shared" si="8"/>
        <v>0</v>
      </c>
      <c r="C119" s="150"/>
      <c r="D119" s="58">
        <f t="shared" si="9"/>
        <v>0</v>
      </c>
      <c r="E119" s="59">
        <f t="shared" si="7"/>
        <v>0</v>
      </c>
      <c r="F119" s="58">
        <f t="shared" si="10"/>
        <v>0</v>
      </c>
      <c r="G119" s="60">
        <f>IF(AND(C119&lt;&gt;"",SUM(G$32:G118)&lt;E$23),$E$23/$E$28,0)</f>
        <v>0</v>
      </c>
      <c r="H119" s="58">
        <f t="shared" si="11"/>
        <v>0</v>
      </c>
      <c r="I119" s="58">
        <f t="shared" si="13"/>
        <v>0</v>
      </c>
      <c r="J119" s="92" t="str">
        <f t="shared" si="12"/>
        <v>2029–2030</v>
      </c>
      <c r="K119" s="92"/>
      <c r="L119" s="103"/>
      <c r="M119" s="92"/>
      <c r="N119" s="101"/>
      <c r="O119" s="93"/>
      <c r="Q119" s="61"/>
    </row>
    <row r="120" spans="1:17" s="55" customFormat="1" ht="20.25" customHeight="1" x14ac:dyDescent="0.2">
      <c r="A120" s="56">
        <v>47423</v>
      </c>
      <c r="B120" s="57">
        <f t="shared" si="8"/>
        <v>0</v>
      </c>
      <c r="C120" s="150"/>
      <c r="D120" s="58">
        <f t="shared" si="9"/>
        <v>0</v>
      </c>
      <c r="E120" s="59">
        <f t="shared" si="7"/>
        <v>0</v>
      </c>
      <c r="F120" s="58">
        <f t="shared" si="10"/>
        <v>0</v>
      </c>
      <c r="G120" s="60">
        <f>IF(AND(C120&lt;&gt;"",SUM(G$32:G119)&lt;E$23),$E$23/$E$28,0)</f>
        <v>0</v>
      </c>
      <c r="H120" s="58">
        <f t="shared" si="11"/>
        <v>0</v>
      </c>
      <c r="I120" s="58">
        <f t="shared" si="13"/>
        <v>0</v>
      </c>
      <c r="J120" s="92" t="str">
        <f t="shared" si="12"/>
        <v>2029–2030</v>
      </c>
      <c r="K120" s="92"/>
      <c r="L120" s="103"/>
      <c r="M120" s="92"/>
      <c r="N120" s="101"/>
      <c r="O120" s="93"/>
      <c r="Q120" s="61"/>
    </row>
    <row r="121" spans="1:17" s="55" customFormat="1" ht="20.25" customHeight="1" x14ac:dyDescent="0.2">
      <c r="A121" s="56">
        <v>47453</v>
      </c>
      <c r="B121" s="57">
        <f t="shared" si="8"/>
        <v>0</v>
      </c>
      <c r="C121" s="150"/>
      <c r="D121" s="58">
        <f t="shared" si="9"/>
        <v>0</v>
      </c>
      <c r="E121" s="59">
        <f t="shared" si="7"/>
        <v>0</v>
      </c>
      <c r="F121" s="58">
        <f t="shared" si="10"/>
        <v>0</v>
      </c>
      <c r="G121" s="60">
        <f>IF(AND(C121&lt;&gt;"",SUM(G$32:G120)&lt;E$23),$E$23/$E$28,0)</f>
        <v>0</v>
      </c>
      <c r="H121" s="58">
        <f t="shared" si="11"/>
        <v>0</v>
      </c>
      <c r="I121" s="58">
        <f t="shared" si="13"/>
        <v>0</v>
      </c>
      <c r="J121" s="92" t="str">
        <f t="shared" si="12"/>
        <v>2029–2030</v>
      </c>
      <c r="K121" s="92"/>
      <c r="L121" s="103"/>
      <c r="M121" s="92"/>
      <c r="N121" s="101"/>
      <c r="O121" s="93"/>
      <c r="Q121" s="61"/>
    </row>
    <row r="122" spans="1:17" s="55" customFormat="1" ht="20.25" customHeight="1" x14ac:dyDescent="0.2">
      <c r="A122" s="56">
        <v>47484</v>
      </c>
      <c r="B122" s="57">
        <f t="shared" si="8"/>
        <v>0</v>
      </c>
      <c r="C122" s="150"/>
      <c r="D122" s="58">
        <f t="shared" si="9"/>
        <v>0</v>
      </c>
      <c r="E122" s="59">
        <f t="shared" si="7"/>
        <v>0</v>
      </c>
      <c r="F122" s="58">
        <f t="shared" si="10"/>
        <v>0</v>
      </c>
      <c r="G122" s="60">
        <f>IF(AND(C122&lt;&gt;"",SUM(G$32:G121)&lt;E$23),$E$23/$E$28,0)</f>
        <v>0</v>
      </c>
      <c r="H122" s="58">
        <f t="shared" si="11"/>
        <v>0</v>
      </c>
      <c r="I122" s="58">
        <f t="shared" si="13"/>
        <v>0</v>
      </c>
      <c r="J122" s="92" t="str">
        <f t="shared" si="12"/>
        <v>2029–2030</v>
      </c>
      <c r="K122" s="92"/>
      <c r="L122" s="103"/>
      <c r="M122" s="92"/>
      <c r="N122" s="101"/>
      <c r="O122" s="93"/>
      <c r="Q122" s="61"/>
    </row>
    <row r="123" spans="1:17" s="55" customFormat="1" ht="20.25" customHeight="1" x14ac:dyDescent="0.2">
      <c r="A123" s="56">
        <v>47515</v>
      </c>
      <c r="B123" s="57">
        <f t="shared" si="8"/>
        <v>0</v>
      </c>
      <c r="C123" s="150"/>
      <c r="D123" s="58">
        <f t="shared" si="9"/>
        <v>0</v>
      </c>
      <c r="E123" s="59">
        <f t="shared" si="7"/>
        <v>0</v>
      </c>
      <c r="F123" s="58">
        <f t="shared" si="10"/>
        <v>0</v>
      </c>
      <c r="G123" s="60">
        <f>IF(AND(C123&lt;&gt;"",SUM(G$32:G122)&lt;E$23),$E$23/$E$28,0)</f>
        <v>0</v>
      </c>
      <c r="H123" s="58">
        <f t="shared" si="11"/>
        <v>0</v>
      </c>
      <c r="I123" s="58">
        <f t="shared" si="13"/>
        <v>0</v>
      </c>
      <c r="J123" s="92" t="str">
        <f t="shared" si="12"/>
        <v>2029–2030</v>
      </c>
      <c r="K123" s="92"/>
      <c r="L123" s="103"/>
      <c r="M123" s="92"/>
      <c r="N123" s="101"/>
      <c r="O123" s="93"/>
      <c r="Q123" s="61"/>
    </row>
    <row r="124" spans="1:17" s="55" customFormat="1" ht="20.25" customHeight="1" x14ac:dyDescent="0.2">
      <c r="A124" s="56">
        <v>47543</v>
      </c>
      <c r="B124" s="57">
        <f t="shared" si="8"/>
        <v>0</v>
      </c>
      <c r="C124" s="150"/>
      <c r="D124" s="58">
        <f t="shared" si="9"/>
        <v>0</v>
      </c>
      <c r="E124" s="59">
        <f t="shared" si="7"/>
        <v>0</v>
      </c>
      <c r="F124" s="58">
        <f t="shared" si="10"/>
        <v>0</v>
      </c>
      <c r="G124" s="60">
        <f>IF(AND(C124&lt;&gt;"",SUM(G$32:G123)&lt;E$23),$E$23/$E$28,0)</f>
        <v>0</v>
      </c>
      <c r="H124" s="58">
        <f t="shared" si="11"/>
        <v>0</v>
      </c>
      <c r="I124" s="58">
        <f t="shared" si="13"/>
        <v>0</v>
      </c>
      <c r="J124" s="92" t="str">
        <f t="shared" si="12"/>
        <v>2029–2030</v>
      </c>
      <c r="K124" s="92"/>
      <c r="L124" s="103"/>
      <c r="M124" s="92"/>
      <c r="N124" s="101"/>
      <c r="O124" s="93"/>
      <c r="Q124" s="61"/>
    </row>
    <row r="125" spans="1:17" s="55" customFormat="1" ht="20.25" customHeight="1" x14ac:dyDescent="0.2">
      <c r="A125" s="56">
        <v>47574</v>
      </c>
      <c r="B125" s="57">
        <f t="shared" si="8"/>
        <v>0</v>
      </c>
      <c r="C125" s="150"/>
      <c r="D125" s="58">
        <f t="shared" si="9"/>
        <v>0</v>
      </c>
      <c r="E125" s="59">
        <f t="shared" si="7"/>
        <v>0</v>
      </c>
      <c r="F125" s="58">
        <f t="shared" si="10"/>
        <v>0</v>
      </c>
      <c r="G125" s="60">
        <f>IF(AND(C125&lt;&gt;"",SUM(G$32:G124)&lt;E$23),$E$23/$E$28,0)</f>
        <v>0</v>
      </c>
      <c r="H125" s="58">
        <f t="shared" si="11"/>
        <v>0</v>
      </c>
      <c r="I125" s="58">
        <f t="shared" si="13"/>
        <v>0</v>
      </c>
      <c r="J125" s="92" t="str">
        <f t="shared" si="12"/>
        <v>2029–2030</v>
      </c>
      <c r="K125" s="92"/>
      <c r="L125" s="103"/>
      <c r="M125" s="92"/>
      <c r="N125" s="101"/>
      <c r="O125" s="93"/>
      <c r="Q125" s="61"/>
    </row>
    <row r="126" spans="1:17" s="55" customFormat="1" ht="20.25" customHeight="1" x14ac:dyDescent="0.2">
      <c r="A126" s="56">
        <v>47604</v>
      </c>
      <c r="B126" s="57">
        <f t="shared" si="8"/>
        <v>0</v>
      </c>
      <c r="C126" s="150"/>
      <c r="D126" s="58">
        <f t="shared" si="9"/>
        <v>0</v>
      </c>
      <c r="E126" s="59">
        <f t="shared" si="7"/>
        <v>0</v>
      </c>
      <c r="F126" s="58">
        <f t="shared" si="10"/>
        <v>0</v>
      </c>
      <c r="G126" s="60">
        <f>IF(AND(C126&lt;&gt;"",SUM(G$32:G125)&lt;E$23),$E$23/$E$28,0)</f>
        <v>0</v>
      </c>
      <c r="H126" s="58">
        <f t="shared" si="11"/>
        <v>0</v>
      </c>
      <c r="I126" s="58">
        <f t="shared" si="13"/>
        <v>0</v>
      </c>
      <c r="J126" s="92" t="str">
        <f t="shared" si="12"/>
        <v>2029–2030</v>
      </c>
      <c r="K126" s="92"/>
      <c r="L126" s="103"/>
      <c r="M126" s="92"/>
      <c r="N126" s="101"/>
      <c r="O126" s="93"/>
      <c r="Q126" s="61"/>
    </row>
    <row r="127" spans="1:17" s="55" customFormat="1" ht="20.25" customHeight="1" x14ac:dyDescent="0.2">
      <c r="A127" s="56">
        <v>47635</v>
      </c>
      <c r="B127" s="57">
        <f t="shared" si="8"/>
        <v>0</v>
      </c>
      <c r="C127" s="150"/>
      <c r="D127" s="58">
        <f t="shared" si="9"/>
        <v>0</v>
      </c>
      <c r="E127" s="59">
        <f t="shared" si="7"/>
        <v>0</v>
      </c>
      <c r="F127" s="58">
        <f t="shared" si="10"/>
        <v>0</v>
      </c>
      <c r="G127" s="60">
        <f>IF(AND(C127&lt;&gt;"",SUM(G$32:G126)&lt;E$23),$E$23/$E$28,0)</f>
        <v>0</v>
      </c>
      <c r="H127" s="58">
        <f t="shared" si="11"/>
        <v>0</v>
      </c>
      <c r="I127" s="58">
        <f t="shared" si="13"/>
        <v>0</v>
      </c>
      <c r="J127" s="92" t="str">
        <f t="shared" si="12"/>
        <v>2029–2030</v>
      </c>
      <c r="K127" s="92"/>
      <c r="L127" s="103"/>
      <c r="M127" s="92"/>
      <c r="N127" s="101"/>
      <c r="O127" s="93"/>
      <c r="Q127" s="61"/>
    </row>
    <row r="128" spans="1:17" s="55" customFormat="1" ht="20.25" customHeight="1" x14ac:dyDescent="0.2">
      <c r="A128" s="56">
        <v>47665</v>
      </c>
      <c r="B128" s="57">
        <f t="shared" si="8"/>
        <v>0</v>
      </c>
      <c r="C128" s="150"/>
      <c r="D128" s="58">
        <f t="shared" si="9"/>
        <v>0</v>
      </c>
      <c r="E128" s="59">
        <f t="shared" si="7"/>
        <v>0</v>
      </c>
      <c r="F128" s="58">
        <f t="shared" si="10"/>
        <v>0</v>
      </c>
      <c r="G128" s="60">
        <f>IF(AND(C128&lt;&gt;"",SUM(G$32:G127)&lt;E$23),$E$23/$E$28,0)</f>
        <v>0</v>
      </c>
      <c r="H128" s="58">
        <f t="shared" si="11"/>
        <v>0</v>
      </c>
      <c r="I128" s="58">
        <f t="shared" si="13"/>
        <v>0</v>
      </c>
      <c r="J128" s="92" t="str">
        <f t="shared" si="12"/>
        <v>2030–2031</v>
      </c>
      <c r="K128" s="92"/>
      <c r="L128" s="103"/>
      <c r="M128" s="92"/>
      <c r="N128" s="101"/>
      <c r="O128" s="93"/>
      <c r="Q128" s="61"/>
    </row>
    <row r="129" spans="1:17" s="55" customFormat="1" ht="20.25" customHeight="1" x14ac:dyDescent="0.2">
      <c r="A129" s="56">
        <v>47696</v>
      </c>
      <c r="B129" s="57">
        <f t="shared" si="8"/>
        <v>0</v>
      </c>
      <c r="C129" s="150"/>
      <c r="D129" s="58">
        <f t="shared" si="9"/>
        <v>0</v>
      </c>
      <c r="E129" s="59">
        <f t="shared" si="7"/>
        <v>0</v>
      </c>
      <c r="F129" s="58">
        <f t="shared" si="10"/>
        <v>0</v>
      </c>
      <c r="G129" s="60">
        <f>IF(AND(C129&lt;&gt;"",SUM(G$32:G128)&lt;E$23),$E$23/$E$28,0)</f>
        <v>0</v>
      </c>
      <c r="H129" s="58">
        <f t="shared" si="11"/>
        <v>0</v>
      </c>
      <c r="I129" s="58">
        <f t="shared" si="13"/>
        <v>0</v>
      </c>
      <c r="J129" s="92" t="str">
        <f t="shared" si="12"/>
        <v>2030–2031</v>
      </c>
      <c r="K129" s="92"/>
      <c r="L129" s="103"/>
      <c r="M129" s="92"/>
      <c r="N129" s="101"/>
      <c r="O129" s="93"/>
      <c r="Q129" s="61"/>
    </row>
    <row r="130" spans="1:17" s="55" customFormat="1" ht="20.25" customHeight="1" x14ac:dyDescent="0.2">
      <c r="A130" s="56">
        <v>47727</v>
      </c>
      <c r="B130" s="57">
        <f t="shared" si="8"/>
        <v>0</v>
      </c>
      <c r="C130" s="150"/>
      <c r="D130" s="58">
        <f t="shared" si="9"/>
        <v>0</v>
      </c>
      <c r="E130" s="59">
        <f t="shared" si="7"/>
        <v>0</v>
      </c>
      <c r="F130" s="58">
        <f t="shared" si="10"/>
        <v>0</v>
      </c>
      <c r="G130" s="60">
        <f>IF(AND(C130&lt;&gt;"",SUM(G$32:G129)&lt;E$23),$E$23/$E$28,0)</f>
        <v>0</v>
      </c>
      <c r="H130" s="58">
        <f t="shared" si="11"/>
        <v>0</v>
      </c>
      <c r="I130" s="58">
        <f t="shared" si="13"/>
        <v>0</v>
      </c>
      <c r="J130" s="92" t="str">
        <f t="shared" si="12"/>
        <v>2030–2031</v>
      </c>
      <c r="K130" s="92"/>
      <c r="L130" s="103"/>
      <c r="M130" s="92"/>
      <c r="N130" s="101"/>
      <c r="O130" s="93"/>
      <c r="Q130" s="61"/>
    </row>
    <row r="131" spans="1:17" s="55" customFormat="1" ht="20.25" customHeight="1" x14ac:dyDescent="0.2">
      <c r="A131" s="56">
        <v>47757</v>
      </c>
      <c r="B131" s="57">
        <f t="shared" si="8"/>
        <v>0</v>
      </c>
      <c r="C131" s="150"/>
      <c r="D131" s="58">
        <f t="shared" si="9"/>
        <v>0</v>
      </c>
      <c r="E131" s="59">
        <f t="shared" si="7"/>
        <v>0</v>
      </c>
      <c r="F131" s="58">
        <f t="shared" si="10"/>
        <v>0</v>
      </c>
      <c r="G131" s="60">
        <f>IF(AND(C131&lt;&gt;"",SUM(G$32:G130)&lt;E$23),$E$23/$E$28,0)</f>
        <v>0</v>
      </c>
      <c r="H131" s="58">
        <f t="shared" si="11"/>
        <v>0</v>
      </c>
      <c r="I131" s="58">
        <f t="shared" si="13"/>
        <v>0</v>
      </c>
      <c r="J131" s="92" t="str">
        <f t="shared" si="12"/>
        <v>2030–2031</v>
      </c>
      <c r="K131" s="92"/>
      <c r="L131" s="103"/>
      <c r="M131" s="92"/>
      <c r="N131" s="101"/>
      <c r="O131" s="93"/>
      <c r="Q131" s="61"/>
    </row>
    <row r="132" spans="1:17" s="55" customFormat="1" ht="20.25" customHeight="1" x14ac:dyDescent="0.2">
      <c r="A132" s="56">
        <v>47788</v>
      </c>
      <c r="B132" s="57">
        <f t="shared" si="8"/>
        <v>0</v>
      </c>
      <c r="C132" s="150"/>
      <c r="D132" s="58">
        <f t="shared" si="9"/>
        <v>0</v>
      </c>
      <c r="E132" s="59">
        <f t="shared" si="7"/>
        <v>0</v>
      </c>
      <c r="F132" s="58">
        <f t="shared" si="10"/>
        <v>0</v>
      </c>
      <c r="G132" s="60">
        <f>IF(AND(C132&lt;&gt;"",SUM(G$32:G131)&lt;E$23),$E$23/$E$28,0)</f>
        <v>0</v>
      </c>
      <c r="H132" s="58">
        <f t="shared" si="11"/>
        <v>0</v>
      </c>
      <c r="I132" s="58">
        <f t="shared" si="13"/>
        <v>0</v>
      </c>
      <c r="J132" s="92" t="str">
        <f t="shared" si="12"/>
        <v>2030–2031</v>
      </c>
      <c r="K132" s="92"/>
      <c r="L132" s="103"/>
      <c r="M132" s="92"/>
      <c r="N132" s="101"/>
      <c r="O132" s="93"/>
      <c r="Q132" s="61"/>
    </row>
    <row r="133" spans="1:17" s="55" customFormat="1" ht="20.25" customHeight="1" x14ac:dyDescent="0.2">
      <c r="A133" s="56">
        <v>47818</v>
      </c>
      <c r="B133" s="57">
        <f t="shared" si="8"/>
        <v>0</v>
      </c>
      <c r="C133" s="150"/>
      <c r="D133" s="58">
        <f t="shared" si="9"/>
        <v>0</v>
      </c>
      <c r="E133" s="59">
        <f t="shared" si="7"/>
        <v>0</v>
      </c>
      <c r="F133" s="58">
        <f t="shared" si="10"/>
        <v>0</v>
      </c>
      <c r="G133" s="60">
        <f>IF(AND(C133&lt;&gt;"",SUM(G$32:G132)&lt;E$23),$E$23/$E$28,0)</f>
        <v>0</v>
      </c>
      <c r="H133" s="58">
        <f t="shared" si="11"/>
        <v>0</v>
      </c>
      <c r="I133" s="58">
        <f t="shared" si="13"/>
        <v>0</v>
      </c>
      <c r="J133" s="92" t="str">
        <f t="shared" si="12"/>
        <v>2030–2031</v>
      </c>
      <c r="K133" s="92"/>
      <c r="L133" s="103"/>
      <c r="M133" s="92"/>
      <c r="N133" s="101"/>
      <c r="O133" s="93"/>
      <c r="Q133" s="61"/>
    </row>
    <row r="134" spans="1:17" s="55" customFormat="1" ht="20.25" customHeight="1" x14ac:dyDescent="0.2">
      <c r="A134" s="56">
        <v>47849</v>
      </c>
      <c r="B134" s="57">
        <f t="shared" si="8"/>
        <v>0</v>
      </c>
      <c r="C134" s="150"/>
      <c r="D134" s="58">
        <f t="shared" si="9"/>
        <v>0</v>
      </c>
      <c r="E134" s="59">
        <f t="shared" si="7"/>
        <v>0</v>
      </c>
      <c r="F134" s="58">
        <f t="shared" si="10"/>
        <v>0</v>
      </c>
      <c r="G134" s="60">
        <f>IF(AND(C134&lt;&gt;"",SUM(G$32:G133)&lt;E$23),$E$23/$E$28,0)</f>
        <v>0</v>
      </c>
      <c r="H134" s="58">
        <f t="shared" si="11"/>
        <v>0</v>
      </c>
      <c r="I134" s="58">
        <f t="shared" si="13"/>
        <v>0</v>
      </c>
      <c r="J134" s="92" t="str">
        <f t="shared" si="12"/>
        <v>2030–2031</v>
      </c>
      <c r="K134" s="92"/>
      <c r="L134" s="103"/>
      <c r="M134" s="92"/>
      <c r="N134" s="101"/>
      <c r="O134" s="93"/>
      <c r="Q134" s="61"/>
    </row>
    <row r="135" spans="1:17" s="55" customFormat="1" ht="20.25" customHeight="1" x14ac:dyDescent="0.2">
      <c r="A135" s="56">
        <v>47880</v>
      </c>
      <c r="B135" s="57">
        <f t="shared" si="8"/>
        <v>0</v>
      </c>
      <c r="C135" s="150"/>
      <c r="D135" s="58">
        <f t="shared" si="9"/>
        <v>0</v>
      </c>
      <c r="E135" s="59">
        <f t="shared" si="7"/>
        <v>0</v>
      </c>
      <c r="F135" s="58">
        <f t="shared" si="10"/>
        <v>0</v>
      </c>
      <c r="G135" s="60">
        <f>IF(AND(C135&lt;&gt;"",SUM(G$32:G134)&lt;E$23),$E$23/$E$28,0)</f>
        <v>0</v>
      </c>
      <c r="H135" s="58">
        <f t="shared" si="11"/>
        <v>0</v>
      </c>
      <c r="I135" s="58">
        <f t="shared" si="13"/>
        <v>0</v>
      </c>
      <c r="J135" s="92" t="str">
        <f t="shared" si="12"/>
        <v>2030–2031</v>
      </c>
      <c r="K135" s="92"/>
      <c r="L135" s="103"/>
      <c r="M135" s="92"/>
      <c r="N135" s="101"/>
      <c r="O135" s="93"/>
      <c r="Q135" s="61"/>
    </row>
    <row r="136" spans="1:17" s="55" customFormat="1" ht="20.25" customHeight="1" x14ac:dyDescent="0.2">
      <c r="A136" s="56">
        <v>47908</v>
      </c>
      <c r="B136" s="57">
        <f t="shared" si="8"/>
        <v>0</v>
      </c>
      <c r="C136" s="150"/>
      <c r="D136" s="58">
        <f t="shared" si="9"/>
        <v>0</v>
      </c>
      <c r="E136" s="59">
        <f t="shared" si="7"/>
        <v>0</v>
      </c>
      <c r="F136" s="58">
        <f t="shared" si="10"/>
        <v>0</v>
      </c>
      <c r="G136" s="60">
        <f>IF(AND(C136&lt;&gt;"",SUM(G$32:G135)&lt;E$23),$E$23/$E$28,0)</f>
        <v>0</v>
      </c>
      <c r="H136" s="58">
        <f t="shared" si="11"/>
        <v>0</v>
      </c>
      <c r="I136" s="58">
        <f t="shared" si="13"/>
        <v>0</v>
      </c>
      <c r="J136" s="92" t="str">
        <f t="shared" si="12"/>
        <v>2030–2031</v>
      </c>
      <c r="K136" s="92"/>
      <c r="L136" s="103"/>
      <c r="M136" s="92"/>
      <c r="N136" s="101"/>
      <c r="O136" s="93"/>
      <c r="Q136" s="61"/>
    </row>
    <row r="137" spans="1:17" s="55" customFormat="1" ht="20.25" customHeight="1" x14ac:dyDescent="0.2">
      <c r="A137" s="56">
        <v>47939</v>
      </c>
      <c r="B137" s="57">
        <f t="shared" si="8"/>
        <v>0</v>
      </c>
      <c r="C137" s="150"/>
      <c r="D137" s="58">
        <f t="shared" si="9"/>
        <v>0</v>
      </c>
      <c r="E137" s="59">
        <f t="shared" si="7"/>
        <v>0</v>
      </c>
      <c r="F137" s="58">
        <f t="shared" si="10"/>
        <v>0</v>
      </c>
      <c r="G137" s="60">
        <f>IF(AND(C137&lt;&gt;"",SUM(G$32:G136)&lt;E$23),$E$23/$E$28,0)</f>
        <v>0</v>
      </c>
      <c r="H137" s="58">
        <f t="shared" si="11"/>
        <v>0</v>
      </c>
      <c r="I137" s="58">
        <f t="shared" si="13"/>
        <v>0</v>
      </c>
      <c r="J137" s="92" t="str">
        <f t="shared" si="12"/>
        <v>2030–2031</v>
      </c>
      <c r="K137" s="92"/>
      <c r="L137" s="103"/>
      <c r="M137" s="92"/>
      <c r="N137" s="101"/>
      <c r="O137" s="93"/>
      <c r="Q137" s="61"/>
    </row>
    <row r="138" spans="1:17" s="55" customFormat="1" ht="20.25" customHeight="1" x14ac:dyDescent="0.2">
      <c r="A138" s="56">
        <v>47969</v>
      </c>
      <c r="B138" s="57">
        <f t="shared" si="8"/>
        <v>0</v>
      </c>
      <c r="C138" s="150"/>
      <c r="D138" s="58">
        <f t="shared" si="9"/>
        <v>0</v>
      </c>
      <c r="E138" s="59">
        <f t="shared" si="7"/>
        <v>0</v>
      </c>
      <c r="F138" s="58">
        <f t="shared" si="10"/>
        <v>0</v>
      </c>
      <c r="G138" s="60">
        <f>IF(AND(C138&lt;&gt;"",SUM(G$32:G137)&lt;E$23),$E$23/$E$28,0)</f>
        <v>0</v>
      </c>
      <c r="H138" s="58">
        <f t="shared" si="11"/>
        <v>0</v>
      </c>
      <c r="I138" s="58">
        <f t="shared" si="13"/>
        <v>0</v>
      </c>
      <c r="J138" s="92" t="str">
        <f t="shared" si="12"/>
        <v>2030–2031</v>
      </c>
      <c r="K138" s="92"/>
      <c r="L138" s="103"/>
      <c r="M138" s="92"/>
      <c r="N138" s="101"/>
      <c r="O138" s="93"/>
      <c r="Q138" s="61"/>
    </row>
    <row r="139" spans="1:17" s="55" customFormat="1" ht="20.25" customHeight="1" x14ac:dyDescent="0.2">
      <c r="A139" s="56">
        <v>48000</v>
      </c>
      <c r="B139" s="57">
        <f t="shared" si="8"/>
        <v>0</v>
      </c>
      <c r="C139" s="150"/>
      <c r="D139" s="58">
        <f t="shared" si="9"/>
        <v>0</v>
      </c>
      <c r="E139" s="59">
        <f t="shared" si="7"/>
        <v>0</v>
      </c>
      <c r="F139" s="58">
        <f t="shared" si="10"/>
        <v>0</v>
      </c>
      <c r="G139" s="60">
        <f>IF(AND(C139&lt;&gt;"",SUM(G$32:G138)&lt;E$23),$E$23/$E$28,0)</f>
        <v>0</v>
      </c>
      <c r="H139" s="58">
        <f t="shared" si="11"/>
        <v>0</v>
      </c>
      <c r="I139" s="58">
        <f t="shared" si="13"/>
        <v>0</v>
      </c>
      <c r="J139" s="92" t="str">
        <f t="shared" si="12"/>
        <v>2030–2031</v>
      </c>
      <c r="K139" s="92"/>
      <c r="L139" s="103"/>
      <c r="M139" s="92"/>
      <c r="N139" s="101"/>
      <c r="O139" s="93"/>
      <c r="Q139" s="61"/>
    </row>
    <row r="140" spans="1:17" s="55" customFormat="1" ht="20.25" customHeight="1" x14ac:dyDescent="0.2">
      <c r="A140" s="56">
        <v>48030</v>
      </c>
      <c r="B140" s="57">
        <f t="shared" si="8"/>
        <v>0</v>
      </c>
      <c r="C140" s="150"/>
      <c r="D140" s="58">
        <f t="shared" si="9"/>
        <v>0</v>
      </c>
      <c r="E140" s="59">
        <f t="shared" si="7"/>
        <v>0</v>
      </c>
      <c r="F140" s="58">
        <f t="shared" si="10"/>
        <v>0</v>
      </c>
      <c r="G140" s="60">
        <f>IF(AND(C140&lt;&gt;"",SUM(G$32:G139)&lt;E$23),$E$23/$E$28,0)</f>
        <v>0</v>
      </c>
      <c r="H140" s="58">
        <f t="shared" si="11"/>
        <v>0</v>
      </c>
      <c r="I140" s="58">
        <f t="shared" si="13"/>
        <v>0</v>
      </c>
      <c r="J140" s="92" t="str">
        <f t="shared" si="12"/>
        <v>2031–2032</v>
      </c>
      <c r="K140" s="92"/>
      <c r="L140" s="103"/>
      <c r="M140" s="92"/>
      <c r="N140" s="101"/>
      <c r="O140" s="93"/>
      <c r="Q140" s="61"/>
    </row>
    <row r="141" spans="1:17" s="55" customFormat="1" ht="20.25" customHeight="1" x14ac:dyDescent="0.2">
      <c r="A141" s="56">
        <v>48061</v>
      </c>
      <c r="B141" s="57">
        <f t="shared" si="8"/>
        <v>0</v>
      </c>
      <c r="C141" s="150"/>
      <c r="D141" s="58">
        <f t="shared" si="9"/>
        <v>0</v>
      </c>
      <c r="E141" s="59">
        <f t="shared" si="7"/>
        <v>0</v>
      </c>
      <c r="F141" s="58">
        <f t="shared" si="10"/>
        <v>0</v>
      </c>
      <c r="G141" s="60">
        <f>IF(AND(C141&lt;&gt;"",SUM(G$32:G140)&lt;E$23),$E$23/$E$28,0)</f>
        <v>0</v>
      </c>
      <c r="H141" s="58">
        <f t="shared" si="11"/>
        <v>0</v>
      </c>
      <c r="I141" s="58">
        <f t="shared" si="13"/>
        <v>0</v>
      </c>
      <c r="J141" s="92" t="str">
        <f t="shared" si="12"/>
        <v>2031–2032</v>
      </c>
      <c r="K141" s="92"/>
      <c r="L141" s="103"/>
      <c r="M141" s="92"/>
      <c r="N141" s="101"/>
      <c r="O141" s="93"/>
      <c r="Q141" s="61"/>
    </row>
    <row r="142" spans="1:17" s="55" customFormat="1" ht="20.25" customHeight="1" x14ac:dyDescent="0.2">
      <c r="A142" s="56">
        <v>48092</v>
      </c>
      <c r="B142" s="57">
        <f t="shared" si="8"/>
        <v>0</v>
      </c>
      <c r="C142" s="150"/>
      <c r="D142" s="58">
        <f t="shared" si="9"/>
        <v>0</v>
      </c>
      <c r="E142" s="59">
        <f t="shared" si="7"/>
        <v>0</v>
      </c>
      <c r="F142" s="58">
        <f t="shared" si="10"/>
        <v>0</v>
      </c>
      <c r="G142" s="60">
        <f>IF(AND(C142&lt;&gt;"",SUM(G$32:G141)&lt;E$23),$E$23/$E$28,0)</f>
        <v>0</v>
      </c>
      <c r="H142" s="58">
        <f t="shared" si="11"/>
        <v>0</v>
      </c>
      <c r="I142" s="58">
        <f t="shared" si="13"/>
        <v>0</v>
      </c>
      <c r="J142" s="92" t="str">
        <f t="shared" si="12"/>
        <v>2031–2032</v>
      </c>
      <c r="K142" s="92"/>
      <c r="L142" s="103"/>
      <c r="M142" s="92"/>
      <c r="N142" s="101"/>
      <c r="O142" s="93"/>
      <c r="Q142" s="61"/>
    </row>
    <row r="143" spans="1:17" s="55" customFormat="1" ht="20.25" customHeight="1" x14ac:dyDescent="0.2">
      <c r="A143" s="56">
        <v>48122</v>
      </c>
      <c r="B143" s="57">
        <f t="shared" si="8"/>
        <v>0</v>
      </c>
      <c r="C143" s="150"/>
      <c r="D143" s="58">
        <f t="shared" si="9"/>
        <v>0</v>
      </c>
      <c r="E143" s="59">
        <f t="shared" si="7"/>
        <v>0</v>
      </c>
      <c r="F143" s="58">
        <f t="shared" si="10"/>
        <v>0</v>
      </c>
      <c r="G143" s="60">
        <f>IF(AND(C143&lt;&gt;"",SUM(G$32:G142)&lt;E$23),$E$23/$E$28,0)</f>
        <v>0</v>
      </c>
      <c r="H143" s="58">
        <f t="shared" si="11"/>
        <v>0</v>
      </c>
      <c r="I143" s="58">
        <f t="shared" si="13"/>
        <v>0</v>
      </c>
      <c r="J143" s="92" t="str">
        <f t="shared" si="12"/>
        <v>2031–2032</v>
      </c>
      <c r="K143" s="92"/>
      <c r="L143" s="103"/>
      <c r="M143" s="92"/>
      <c r="N143" s="101"/>
      <c r="O143" s="93"/>
      <c r="Q143" s="61"/>
    </row>
    <row r="144" spans="1:17" s="55" customFormat="1" ht="20.25" customHeight="1" x14ac:dyDescent="0.2">
      <c r="A144" s="56">
        <v>48153</v>
      </c>
      <c r="B144" s="57">
        <f t="shared" si="8"/>
        <v>0</v>
      </c>
      <c r="C144" s="150"/>
      <c r="D144" s="58">
        <f t="shared" si="9"/>
        <v>0</v>
      </c>
      <c r="E144" s="59">
        <f t="shared" si="7"/>
        <v>0</v>
      </c>
      <c r="F144" s="58">
        <f t="shared" si="10"/>
        <v>0</v>
      </c>
      <c r="G144" s="60">
        <f>IF(AND(C144&lt;&gt;"",SUM(G$32:G143)&lt;E$23),$E$23/$E$28,0)</f>
        <v>0</v>
      </c>
      <c r="H144" s="58">
        <f t="shared" si="11"/>
        <v>0</v>
      </c>
      <c r="I144" s="58">
        <f t="shared" si="13"/>
        <v>0</v>
      </c>
      <c r="J144" s="92" t="str">
        <f t="shared" si="12"/>
        <v>2031–2032</v>
      </c>
      <c r="K144" s="92"/>
      <c r="L144" s="103"/>
      <c r="M144" s="92"/>
      <c r="N144" s="101"/>
      <c r="O144" s="93"/>
      <c r="Q144" s="61"/>
    </row>
    <row r="145" spans="1:17" s="55" customFormat="1" ht="20.25" customHeight="1" x14ac:dyDescent="0.2">
      <c r="A145" s="56">
        <v>48183</v>
      </c>
      <c r="B145" s="57">
        <f t="shared" si="8"/>
        <v>0</v>
      </c>
      <c r="C145" s="150"/>
      <c r="D145" s="58">
        <f t="shared" si="9"/>
        <v>0</v>
      </c>
      <c r="E145" s="59">
        <f t="shared" si="7"/>
        <v>0</v>
      </c>
      <c r="F145" s="58">
        <f t="shared" si="10"/>
        <v>0</v>
      </c>
      <c r="G145" s="60">
        <f>IF(AND(C145&lt;&gt;"",SUM(G$32:G144)&lt;E$23),$E$23/$E$28,0)</f>
        <v>0</v>
      </c>
      <c r="H145" s="58">
        <f t="shared" si="11"/>
        <v>0</v>
      </c>
      <c r="I145" s="58">
        <f t="shared" si="13"/>
        <v>0</v>
      </c>
      <c r="J145" s="92" t="str">
        <f t="shared" si="12"/>
        <v>2031–2032</v>
      </c>
      <c r="K145" s="92"/>
      <c r="L145" s="103"/>
      <c r="M145" s="92"/>
      <c r="N145" s="101"/>
      <c r="O145" s="93"/>
      <c r="Q145" s="61"/>
    </row>
    <row r="146" spans="1:17" s="55" customFormat="1" ht="20.25" customHeight="1" x14ac:dyDescent="0.2">
      <c r="A146" s="56">
        <v>48214</v>
      </c>
      <c r="B146" s="57">
        <f t="shared" si="8"/>
        <v>0</v>
      </c>
      <c r="C146" s="150"/>
      <c r="D146" s="58">
        <f t="shared" si="9"/>
        <v>0</v>
      </c>
      <c r="E146" s="59">
        <f t="shared" si="7"/>
        <v>0</v>
      </c>
      <c r="F146" s="58">
        <f t="shared" si="10"/>
        <v>0</v>
      </c>
      <c r="G146" s="60">
        <f>IF(AND(C146&lt;&gt;"",SUM(G$32:G145)&lt;E$23),$E$23/$E$28,0)</f>
        <v>0</v>
      </c>
      <c r="H146" s="58">
        <f t="shared" si="11"/>
        <v>0</v>
      </c>
      <c r="I146" s="58">
        <f t="shared" si="13"/>
        <v>0</v>
      </c>
      <c r="J146" s="92" t="str">
        <f t="shared" si="12"/>
        <v>2031–2032</v>
      </c>
      <c r="K146" s="92"/>
      <c r="L146" s="103"/>
      <c r="M146" s="92"/>
      <c r="N146" s="101"/>
      <c r="O146" s="93"/>
      <c r="Q146" s="61"/>
    </row>
    <row r="147" spans="1:17" s="55" customFormat="1" ht="20.25" customHeight="1" x14ac:dyDescent="0.2">
      <c r="A147" s="56">
        <v>48245</v>
      </c>
      <c r="B147" s="57">
        <f t="shared" si="8"/>
        <v>0</v>
      </c>
      <c r="C147" s="150"/>
      <c r="D147" s="58">
        <f t="shared" si="9"/>
        <v>0</v>
      </c>
      <c r="E147" s="59">
        <f t="shared" si="7"/>
        <v>0</v>
      </c>
      <c r="F147" s="58">
        <f t="shared" si="10"/>
        <v>0</v>
      </c>
      <c r="G147" s="60">
        <f>IF(AND(C147&lt;&gt;"",SUM(G$32:G146)&lt;E$23),$E$23/$E$28,0)</f>
        <v>0</v>
      </c>
      <c r="H147" s="58">
        <f t="shared" si="11"/>
        <v>0</v>
      </c>
      <c r="I147" s="58">
        <f t="shared" si="13"/>
        <v>0</v>
      </c>
      <c r="J147" s="92" t="str">
        <f t="shared" si="12"/>
        <v>2031–2032</v>
      </c>
      <c r="K147" s="92"/>
      <c r="L147" s="103"/>
      <c r="M147" s="92"/>
      <c r="N147" s="101"/>
      <c r="O147" s="93"/>
      <c r="Q147" s="61"/>
    </row>
    <row r="148" spans="1:17" s="55" customFormat="1" ht="20.25" customHeight="1" x14ac:dyDescent="0.2">
      <c r="A148" s="56">
        <v>48274</v>
      </c>
      <c r="B148" s="57">
        <f t="shared" si="8"/>
        <v>0</v>
      </c>
      <c r="C148" s="150"/>
      <c r="D148" s="58">
        <f t="shared" si="9"/>
        <v>0</v>
      </c>
      <c r="E148" s="59">
        <f t="shared" si="7"/>
        <v>0</v>
      </c>
      <c r="F148" s="58">
        <f t="shared" si="10"/>
        <v>0</v>
      </c>
      <c r="G148" s="60">
        <f>IF(AND(C148&lt;&gt;"",SUM(G$32:G147)&lt;E$23),$E$23/$E$28,0)</f>
        <v>0</v>
      </c>
      <c r="H148" s="58">
        <f t="shared" si="11"/>
        <v>0</v>
      </c>
      <c r="I148" s="58">
        <f t="shared" si="13"/>
        <v>0</v>
      </c>
      <c r="J148" s="92" t="str">
        <f t="shared" si="12"/>
        <v>2031–2032</v>
      </c>
      <c r="K148" s="92"/>
      <c r="L148" s="103"/>
      <c r="M148" s="92"/>
      <c r="N148" s="101"/>
      <c r="O148" s="93"/>
      <c r="Q148" s="61"/>
    </row>
    <row r="149" spans="1:17" s="55" customFormat="1" ht="20.25" customHeight="1" x14ac:dyDescent="0.2">
      <c r="A149" s="56">
        <v>48305</v>
      </c>
      <c r="B149" s="57">
        <f t="shared" si="8"/>
        <v>0</v>
      </c>
      <c r="C149" s="150"/>
      <c r="D149" s="58">
        <f t="shared" si="9"/>
        <v>0</v>
      </c>
      <c r="E149" s="59">
        <f t="shared" si="7"/>
        <v>0</v>
      </c>
      <c r="F149" s="58">
        <f t="shared" si="10"/>
        <v>0</v>
      </c>
      <c r="G149" s="60">
        <f>IF(AND(C149&lt;&gt;"",SUM(G$32:G148)&lt;E$23),$E$23/$E$28,0)</f>
        <v>0</v>
      </c>
      <c r="H149" s="58">
        <f t="shared" si="11"/>
        <v>0</v>
      </c>
      <c r="I149" s="58">
        <f t="shared" si="13"/>
        <v>0</v>
      </c>
      <c r="J149" s="92" t="str">
        <f t="shared" si="12"/>
        <v>2031–2032</v>
      </c>
      <c r="K149" s="92"/>
      <c r="L149" s="103"/>
      <c r="M149" s="92"/>
      <c r="N149" s="101"/>
      <c r="O149" s="93"/>
      <c r="Q149" s="61"/>
    </row>
    <row r="150" spans="1:17" s="55" customFormat="1" ht="20.25" customHeight="1" x14ac:dyDescent="0.2">
      <c r="A150" s="56">
        <v>48335</v>
      </c>
      <c r="B150" s="57">
        <f t="shared" si="8"/>
        <v>0</v>
      </c>
      <c r="C150" s="150"/>
      <c r="D150" s="58">
        <f t="shared" si="9"/>
        <v>0</v>
      </c>
      <c r="E150" s="59">
        <f t="shared" si="7"/>
        <v>0</v>
      </c>
      <c r="F150" s="58">
        <f t="shared" si="10"/>
        <v>0</v>
      </c>
      <c r="G150" s="60">
        <f>IF(AND(C150&lt;&gt;"",SUM(G$32:G149)&lt;E$23),$E$23/$E$28,0)</f>
        <v>0</v>
      </c>
      <c r="H150" s="58">
        <f t="shared" si="11"/>
        <v>0</v>
      </c>
      <c r="I150" s="58">
        <f t="shared" si="13"/>
        <v>0</v>
      </c>
      <c r="J150" s="92" t="str">
        <f t="shared" si="12"/>
        <v>2031–2032</v>
      </c>
      <c r="K150" s="92"/>
      <c r="L150" s="103"/>
      <c r="M150" s="92"/>
      <c r="N150" s="101"/>
      <c r="O150" s="93"/>
      <c r="Q150" s="61"/>
    </row>
    <row r="151" spans="1:17" s="55" customFormat="1" ht="20.25" customHeight="1" x14ac:dyDescent="0.2">
      <c r="A151" s="56">
        <v>48366</v>
      </c>
      <c r="B151" s="57">
        <f t="shared" si="8"/>
        <v>0</v>
      </c>
      <c r="C151" s="150"/>
      <c r="D151" s="58">
        <f t="shared" si="9"/>
        <v>0</v>
      </c>
      <c r="E151" s="59">
        <f t="shared" si="7"/>
        <v>0</v>
      </c>
      <c r="F151" s="58">
        <f t="shared" si="10"/>
        <v>0</v>
      </c>
      <c r="G151" s="60">
        <f>IF(AND(C151&lt;&gt;"",SUM(G$32:G150)&lt;E$23),$E$23/$E$28,0)</f>
        <v>0</v>
      </c>
      <c r="H151" s="58">
        <f t="shared" si="11"/>
        <v>0</v>
      </c>
      <c r="I151" s="58">
        <f t="shared" si="13"/>
        <v>0</v>
      </c>
      <c r="J151" s="92" t="str">
        <f t="shared" si="12"/>
        <v>2031–2032</v>
      </c>
      <c r="K151" s="92"/>
      <c r="L151" s="103"/>
      <c r="M151" s="92"/>
      <c r="N151" s="101"/>
      <c r="O151" s="93"/>
      <c r="Q151" s="61"/>
    </row>
    <row r="152" spans="1:17" s="55" customFormat="1" ht="20.25" customHeight="1" x14ac:dyDescent="0.2">
      <c r="A152" s="56">
        <v>48396</v>
      </c>
      <c r="B152" s="57">
        <f t="shared" si="8"/>
        <v>0</v>
      </c>
      <c r="C152" s="150"/>
      <c r="D152" s="58">
        <f t="shared" si="9"/>
        <v>0</v>
      </c>
      <c r="E152" s="59">
        <f t="shared" si="7"/>
        <v>0</v>
      </c>
      <c r="F152" s="58">
        <f t="shared" si="10"/>
        <v>0</v>
      </c>
      <c r="G152" s="60">
        <f>IF(AND(C152&lt;&gt;"",SUM(G$32:G151)&lt;E$23),$E$23/$E$28,0)</f>
        <v>0</v>
      </c>
      <c r="H152" s="58">
        <f t="shared" si="11"/>
        <v>0</v>
      </c>
      <c r="I152" s="58">
        <f t="shared" si="13"/>
        <v>0</v>
      </c>
      <c r="J152" s="92" t="str">
        <f t="shared" si="12"/>
        <v>2032–2033</v>
      </c>
      <c r="K152" s="92"/>
      <c r="L152" s="103"/>
      <c r="M152" s="92"/>
      <c r="N152" s="101"/>
      <c r="O152" s="93"/>
      <c r="Q152" s="61"/>
    </row>
    <row r="153" spans="1:17" s="55" customFormat="1" ht="20.25" customHeight="1" x14ac:dyDescent="0.2">
      <c r="A153" s="56">
        <v>48427</v>
      </c>
      <c r="B153" s="57">
        <f t="shared" si="8"/>
        <v>0</v>
      </c>
      <c r="C153" s="150"/>
      <c r="D153" s="58">
        <f t="shared" si="9"/>
        <v>0</v>
      </c>
      <c r="E153" s="59">
        <f t="shared" si="7"/>
        <v>0</v>
      </c>
      <c r="F153" s="58">
        <f t="shared" si="10"/>
        <v>0</v>
      </c>
      <c r="G153" s="60">
        <f>IF(AND(C153&lt;&gt;"",SUM(G$32:G152)&lt;E$23),$E$23/$E$28,0)</f>
        <v>0</v>
      </c>
      <c r="H153" s="58">
        <f t="shared" si="11"/>
        <v>0</v>
      </c>
      <c r="I153" s="58">
        <f t="shared" si="13"/>
        <v>0</v>
      </c>
      <c r="J153" s="92" t="str">
        <f t="shared" si="12"/>
        <v>2032–2033</v>
      </c>
      <c r="K153" s="92"/>
      <c r="L153" s="103"/>
      <c r="M153" s="92"/>
      <c r="N153" s="101"/>
      <c r="O153" s="93"/>
      <c r="Q153" s="61"/>
    </row>
    <row r="154" spans="1:17" s="55" customFormat="1" ht="20.25" customHeight="1" x14ac:dyDescent="0.2">
      <c r="A154" s="56">
        <v>48458</v>
      </c>
      <c r="B154" s="57">
        <f t="shared" si="8"/>
        <v>0</v>
      </c>
      <c r="C154" s="150"/>
      <c r="D154" s="58">
        <f t="shared" si="9"/>
        <v>0</v>
      </c>
      <c r="E154" s="59">
        <f t="shared" si="7"/>
        <v>0</v>
      </c>
      <c r="F154" s="58">
        <f t="shared" si="10"/>
        <v>0</v>
      </c>
      <c r="G154" s="60">
        <f>IF(AND(C154&lt;&gt;"",SUM(G$32:G153)&lt;E$23),$E$23/$E$28,0)</f>
        <v>0</v>
      </c>
      <c r="H154" s="58">
        <f t="shared" si="11"/>
        <v>0</v>
      </c>
      <c r="I154" s="58">
        <f t="shared" si="13"/>
        <v>0</v>
      </c>
      <c r="J154" s="92" t="str">
        <f t="shared" si="12"/>
        <v>2032–2033</v>
      </c>
      <c r="K154" s="92"/>
      <c r="L154" s="103"/>
      <c r="M154" s="92"/>
      <c r="N154" s="101"/>
      <c r="O154" s="93"/>
      <c r="Q154" s="61"/>
    </row>
    <row r="155" spans="1:17" s="55" customFormat="1" ht="20.25" customHeight="1" x14ac:dyDescent="0.2">
      <c r="A155" s="56">
        <v>48488</v>
      </c>
      <c r="B155" s="57">
        <f t="shared" si="8"/>
        <v>0</v>
      </c>
      <c r="C155" s="150"/>
      <c r="D155" s="58">
        <f t="shared" si="9"/>
        <v>0</v>
      </c>
      <c r="E155" s="59">
        <f t="shared" si="7"/>
        <v>0</v>
      </c>
      <c r="F155" s="58">
        <f t="shared" si="10"/>
        <v>0</v>
      </c>
      <c r="G155" s="60">
        <f>IF(AND(C155&lt;&gt;"",SUM(G$32:G154)&lt;E$23),$E$23/$E$28,0)</f>
        <v>0</v>
      </c>
      <c r="H155" s="58">
        <f t="shared" si="11"/>
        <v>0</v>
      </c>
      <c r="I155" s="58">
        <f t="shared" si="13"/>
        <v>0</v>
      </c>
      <c r="J155" s="92" t="str">
        <f t="shared" si="12"/>
        <v>2032–2033</v>
      </c>
      <c r="K155" s="92"/>
      <c r="L155" s="103"/>
      <c r="M155" s="92"/>
      <c r="N155" s="101"/>
      <c r="O155" s="93"/>
      <c r="Q155" s="61"/>
    </row>
    <row r="156" spans="1:17" s="55" customFormat="1" ht="20.25" customHeight="1" x14ac:dyDescent="0.2">
      <c r="A156" s="56">
        <v>48519</v>
      </c>
      <c r="B156" s="57">
        <f t="shared" si="8"/>
        <v>0</v>
      </c>
      <c r="C156" s="150"/>
      <c r="D156" s="58">
        <f t="shared" si="9"/>
        <v>0</v>
      </c>
      <c r="E156" s="59">
        <f t="shared" si="7"/>
        <v>0</v>
      </c>
      <c r="F156" s="58">
        <f t="shared" si="10"/>
        <v>0</v>
      </c>
      <c r="G156" s="60">
        <f>IF(AND(C156&lt;&gt;"",SUM(G$32:G155)&lt;E$23),$E$23/$E$28,0)</f>
        <v>0</v>
      </c>
      <c r="H156" s="58">
        <f t="shared" si="11"/>
        <v>0</v>
      </c>
      <c r="I156" s="58">
        <f t="shared" si="13"/>
        <v>0</v>
      </c>
      <c r="J156" s="92" t="str">
        <f t="shared" si="12"/>
        <v>2032–2033</v>
      </c>
      <c r="K156" s="92"/>
      <c r="L156" s="103"/>
      <c r="M156" s="92"/>
      <c r="N156" s="101"/>
      <c r="O156" s="93"/>
      <c r="Q156" s="61"/>
    </row>
    <row r="157" spans="1:17" s="55" customFormat="1" ht="20.25" customHeight="1" x14ac:dyDescent="0.2">
      <c r="A157" s="56">
        <v>48549</v>
      </c>
      <c r="B157" s="57">
        <f t="shared" si="8"/>
        <v>0</v>
      </c>
      <c r="C157" s="150"/>
      <c r="D157" s="58">
        <f t="shared" si="9"/>
        <v>0</v>
      </c>
      <c r="E157" s="59">
        <f t="shared" si="7"/>
        <v>0</v>
      </c>
      <c r="F157" s="58">
        <f t="shared" si="10"/>
        <v>0</v>
      </c>
      <c r="G157" s="60">
        <f>IF(AND(C157&lt;&gt;"",SUM(G$32:G156)&lt;E$23),$E$23/$E$28,0)</f>
        <v>0</v>
      </c>
      <c r="H157" s="58">
        <f t="shared" si="11"/>
        <v>0</v>
      </c>
      <c r="I157" s="58">
        <f t="shared" si="13"/>
        <v>0</v>
      </c>
      <c r="J157" s="92" t="str">
        <f t="shared" si="12"/>
        <v>2032–2033</v>
      </c>
      <c r="K157" s="92"/>
      <c r="L157" s="103"/>
      <c r="M157" s="92"/>
      <c r="N157" s="101"/>
      <c r="O157" s="93"/>
      <c r="Q157" s="61"/>
    </row>
    <row r="158" spans="1:17" s="55" customFormat="1" ht="20.25" customHeight="1" x14ac:dyDescent="0.2">
      <c r="A158" s="56">
        <v>48580</v>
      </c>
      <c r="B158" s="57">
        <f t="shared" si="8"/>
        <v>0</v>
      </c>
      <c r="C158" s="150"/>
      <c r="D158" s="58">
        <f t="shared" si="9"/>
        <v>0</v>
      </c>
      <c r="E158" s="59">
        <f t="shared" si="7"/>
        <v>0</v>
      </c>
      <c r="F158" s="58">
        <f t="shared" si="10"/>
        <v>0</v>
      </c>
      <c r="G158" s="60">
        <f>IF(AND(C158&lt;&gt;"",SUM(G$32:G157)&lt;E$23),$E$23/$E$28,0)</f>
        <v>0</v>
      </c>
      <c r="H158" s="58">
        <f t="shared" si="11"/>
        <v>0</v>
      </c>
      <c r="I158" s="58">
        <f t="shared" si="13"/>
        <v>0</v>
      </c>
      <c r="J158" s="92" t="str">
        <f t="shared" si="12"/>
        <v>2032–2033</v>
      </c>
      <c r="K158" s="92"/>
      <c r="L158" s="103"/>
      <c r="M158" s="92"/>
      <c r="N158" s="101"/>
      <c r="O158" s="93"/>
      <c r="Q158" s="61"/>
    </row>
    <row r="159" spans="1:17" s="55" customFormat="1" ht="20.25" customHeight="1" x14ac:dyDescent="0.2">
      <c r="A159" s="56">
        <v>48611</v>
      </c>
      <c r="B159" s="57">
        <f t="shared" si="8"/>
        <v>0</v>
      </c>
      <c r="C159" s="150"/>
      <c r="D159" s="58">
        <f t="shared" si="9"/>
        <v>0</v>
      </c>
      <c r="E159" s="59">
        <f t="shared" si="7"/>
        <v>0</v>
      </c>
      <c r="F159" s="58">
        <f t="shared" si="10"/>
        <v>0</v>
      </c>
      <c r="G159" s="60">
        <f>IF(AND(C159&lt;&gt;"",SUM(G$32:G158)&lt;E$23),$E$23/$E$28,0)</f>
        <v>0</v>
      </c>
      <c r="H159" s="58">
        <f t="shared" si="11"/>
        <v>0</v>
      </c>
      <c r="I159" s="58">
        <f t="shared" si="13"/>
        <v>0</v>
      </c>
      <c r="J159" s="92" t="str">
        <f t="shared" si="12"/>
        <v>2032–2033</v>
      </c>
      <c r="K159" s="92"/>
      <c r="L159" s="103"/>
      <c r="M159" s="92"/>
      <c r="N159" s="101"/>
      <c r="O159" s="93"/>
      <c r="Q159" s="61"/>
    </row>
    <row r="160" spans="1:17" s="55" customFormat="1" ht="20.25" customHeight="1" x14ac:dyDescent="0.2">
      <c r="A160" s="56">
        <v>48639</v>
      </c>
      <c r="B160" s="57">
        <f t="shared" si="8"/>
        <v>0</v>
      </c>
      <c r="C160" s="150"/>
      <c r="D160" s="58">
        <f t="shared" si="9"/>
        <v>0</v>
      </c>
      <c r="E160" s="59">
        <f t="shared" ref="E160:E223" si="14">C160-D160</f>
        <v>0</v>
      </c>
      <c r="F160" s="58">
        <f t="shared" si="10"/>
        <v>0</v>
      </c>
      <c r="G160" s="60">
        <f>IF(AND(C160&lt;&gt;"",SUM(G$32:G159)&lt;E$23),$E$23/$E$28,0)</f>
        <v>0</v>
      </c>
      <c r="H160" s="58">
        <f t="shared" si="11"/>
        <v>0</v>
      </c>
      <c r="I160" s="58">
        <f t="shared" si="13"/>
        <v>0</v>
      </c>
      <c r="J160" s="92" t="str">
        <f t="shared" si="12"/>
        <v>2032–2033</v>
      </c>
      <c r="K160" s="92"/>
      <c r="L160" s="103"/>
      <c r="M160" s="92"/>
      <c r="N160" s="101"/>
      <c r="O160" s="93"/>
      <c r="Q160" s="61"/>
    </row>
    <row r="161" spans="1:17" s="55" customFormat="1" ht="20.25" customHeight="1" x14ac:dyDescent="0.2">
      <c r="A161" s="56">
        <v>48670</v>
      </c>
      <c r="B161" s="57">
        <f t="shared" ref="B161:B224" si="15">IF(C161&gt;0,C161*-1,C161)</f>
        <v>0</v>
      </c>
      <c r="C161" s="150"/>
      <c r="D161" s="58">
        <f t="shared" ref="D161:D224" si="16">IF(C161="",0,IF($E$14="Beginning",IF(C160&lt;&gt;"",$F160*$E$7/12,0),IF(C160&lt;&gt;"",$F160*$E$7/12,$E$21*$E$7/12)))</f>
        <v>0</v>
      </c>
      <c r="E161" s="59">
        <f t="shared" si="14"/>
        <v>0</v>
      </c>
      <c r="F161" s="58">
        <f t="shared" ref="F161:F224" si="17">IF(C161="",0,IF(C160="",$E$21-E161,IF(C161&lt;&gt;"",F160-E161)))</f>
        <v>0</v>
      </c>
      <c r="G161" s="60">
        <f>IF(AND(C161&lt;&gt;"",SUM(G$32:G160)&lt;E$23),$E$23/$E$28,0)</f>
        <v>0</v>
      </c>
      <c r="H161" s="58">
        <f t="shared" ref="H161:H224" si="18">IF(C161&lt;&gt;"",G161+H160,0)</f>
        <v>0</v>
      </c>
      <c r="I161" s="58">
        <f t="shared" si="13"/>
        <v>0</v>
      </c>
      <c r="J161" s="92" t="str">
        <f t="shared" ref="J161:J224" si="19">IF(OR(MONTH(A161)=1,MONTH(A161)=2,MONTH(A161)=3,MONTH(A161)=4,MONTH(A161)=5,MONTH(A161)=6),YEAR(A161)-1&amp;"–"&amp;YEAR(A161),YEAR(A161)&amp;"–"&amp;YEAR(A161)+1)</f>
        <v>2032–2033</v>
      </c>
      <c r="K161" s="92"/>
      <c r="L161" s="103"/>
      <c r="M161" s="92"/>
      <c r="N161" s="101"/>
      <c r="O161" s="93"/>
      <c r="Q161" s="61"/>
    </row>
    <row r="162" spans="1:17" s="55" customFormat="1" ht="20.25" customHeight="1" x14ac:dyDescent="0.2">
      <c r="A162" s="56">
        <v>48700</v>
      </c>
      <c r="B162" s="57">
        <f t="shared" si="15"/>
        <v>0</v>
      </c>
      <c r="C162" s="150"/>
      <c r="D162" s="58">
        <f t="shared" si="16"/>
        <v>0</v>
      </c>
      <c r="E162" s="59">
        <f t="shared" si="14"/>
        <v>0</v>
      </c>
      <c r="F162" s="58">
        <f t="shared" si="17"/>
        <v>0</v>
      </c>
      <c r="G162" s="60">
        <f>IF(AND(C162&lt;&gt;"",SUM(G$32:G161)&lt;E$23),$E$23/$E$28,0)</f>
        <v>0</v>
      </c>
      <c r="H162" s="58">
        <f t="shared" si="18"/>
        <v>0</v>
      </c>
      <c r="I162" s="58">
        <f t="shared" si="13"/>
        <v>0</v>
      </c>
      <c r="J162" s="92" t="str">
        <f t="shared" si="19"/>
        <v>2032–2033</v>
      </c>
      <c r="K162" s="92"/>
      <c r="L162" s="103"/>
      <c r="M162" s="92"/>
      <c r="N162" s="101"/>
      <c r="O162" s="93"/>
      <c r="Q162" s="61"/>
    </row>
    <row r="163" spans="1:17" s="55" customFormat="1" ht="20.25" customHeight="1" x14ac:dyDescent="0.2">
      <c r="A163" s="56">
        <v>48731</v>
      </c>
      <c r="B163" s="57">
        <f t="shared" si="15"/>
        <v>0</v>
      </c>
      <c r="C163" s="150"/>
      <c r="D163" s="58">
        <f t="shared" si="16"/>
        <v>0</v>
      </c>
      <c r="E163" s="59">
        <f t="shared" si="14"/>
        <v>0</v>
      </c>
      <c r="F163" s="58">
        <f t="shared" si="17"/>
        <v>0</v>
      </c>
      <c r="G163" s="60">
        <f>IF(AND(C163&lt;&gt;"",SUM(G$32:G162)&lt;E$23),$E$23/$E$28,0)</f>
        <v>0</v>
      </c>
      <c r="H163" s="58">
        <f t="shared" si="18"/>
        <v>0</v>
      </c>
      <c r="I163" s="58">
        <f t="shared" ref="I163:I226" si="20">IF(C163&lt;&gt;"",$E$23-H163,0)</f>
        <v>0</v>
      </c>
      <c r="J163" s="92" t="str">
        <f t="shared" si="19"/>
        <v>2032–2033</v>
      </c>
      <c r="K163" s="92"/>
      <c r="L163" s="103"/>
      <c r="M163" s="92"/>
      <c r="N163" s="101"/>
      <c r="O163" s="93"/>
      <c r="Q163" s="61"/>
    </row>
    <row r="164" spans="1:17" s="55" customFormat="1" ht="20.25" customHeight="1" x14ac:dyDescent="0.2">
      <c r="A164" s="56">
        <v>48761</v>
      </c>
      <c r="B164" s="57">
        <f t="shared" si="15"/>
        <v>0</v>
      </c>
      <c r="C164" s="150"/>
      <c r="D164" s="58">
        <f t="shared" si="16"/>
        <v>0</v>
      </c>
      <c r="E164" s="59">
        <f t="shared" si="14"/>
        <v>0</v>
      </c>
      <c r="F164" s="58">
        <f t="shared" si="17"/>
        <v>0</v>
      </c>
      <c r="G164" s="60">
        <f>IF(AND(C164&lt;&gt;"",SUM(G$32:G163)&lt;E$23),$E$23/$E$28,0)</f>
        <v>0</v>
      </c>
      <c r="H164" s="58">
        <f t="shared" si="18"/>
        <v>0</v>
      </c>
      <c r="I164" s="58">
        <f t="shared" si="20"/>
        <v>0</v>
      </c>
      <c r="J164" s="92" t="str">
        <f t="shared" si="19"/>
        <v>2033–2034</v>
      </c>
      <c r="K164" s="92"/>
      <c r="L164" s="103"/>
      <c r="M164" s="92"/>
      <c r="N164" s="101"/>
      <c r="O164" s="93"/>
      <c r="Q164" s="61"/>
    </row>
    <row r="165" spans="1:17" s="55" customFormat="1" ht="20.25" customHeight="1" x14ac:dyDescent="0.2">
      <c r="A165" s="56">
        <v>48792</v>
      </c>
      <c r="B165" s="57">
        <f t="shared" si="15"/>
        <v>0</v>
      </c>
      <c r="C165" s="150"/>
      <c r="D165" s="58">
        <f t="shared" si="16"/>
        <v>0</v>
      </c>
      <c r="E165" s="59">
        <f t="shared" si="14"/>
        <v>0</v>
      </c>
      <c r="F165" s="58">
        <f t="shared" si="17"/>
        <v>0</v>
      </c>
      <c r="G165" s="60">
        <f>IF(AND(C165&lt;&gt;"",SUM(G$32:G164)&lt;E$23),$E$23/$E$28,0)</f>
        <v>0</v>
      </c>
      <c r="H165" s="58">
        <f t="shared" si="18"/>
        <v>0</v>
      </c>
      <c r="I165" s="58">
        <f t="shared" si="20"/>
        <v>0</v>
      </c>
      <c r="J165" s="92" t="str">
        <f t="shared" si="19"/>
        <v>2033–2034</v>
      </c>
      <c r="K165" s="92"/>
      <c r="L165" s="103"/>
      <c r="M165" s="92"/>
      <c r="N165" s="101"/>
      <c r="O165" s="93"/>
      <c r="Q165" s="61"/>
    </row>
    <row r="166" spans="1:17" s="55" customFormat="1" ht="20.25" customHeight="1" x14ac:dyDescent="0.2">
      <c r="A166" s="56">
        <v>48823</v>
      </c>
      <c r="B166" s="57">
        <f t="shared" si="15"/>
        <v>0</v>
      </c>
      <c r="C166" s="150"/>
      <c r="D166" s="58">
        <f t="shared" si="16"/>
        <v>0</v>
      </c>
      <c r="E166" s="59">
        <f t="shared" si="14"/>
        <v>0</v>
      </c>
      <c r="F166" s="58">
        <f t="shared" si="17"/>
        <v>0</v>
      </c>
      <c r="G166" s="60">
        <f>IF(AND(C166&lt;&gt;"",SUM(G$32:G165)&lt;E$23),$E$23/$E$28,0)</f>
        <v>0</v>
      </c>
      <c r="H166" s="58">
        <f t="shared" si="18"/>
        <v>0</v>
      </c>
      <c r="I166" s="58">
        <f t="shared" si="20"/>
        <v>0</v>
      </c>
      <c r="J166" s="92" t="str">
        <f t="shared" si="19"/>
        <v>2033–2034</v>
      </c>
      <c r="K166" s="92"/>
      <c r="L166" s="103"/>
      <c r="M166" s="92"/>
      <c r="N166" s="101"/>
      <c r="O166" s="93"/>
      <c r="Q166" s="61"/>
    </row>
    <row r="167" spans="1:17" s="55" customFormat="1" ht="20.25" customHeight="1" x14ac:dyDescent="0.2">
      <c r="A167" s="56">
        <v>48853</v>
      </c>
      <c r="B167" s="57">
        <f t="shared" si="15"/>
        <v>0</v>
      </c>
      <c r="C167" s="150"/>
      <c r="D167" s="58">
        <f t="shared" si="16"/>
        <v>0</v>
      </c>
      <c r="E167" s="59">
        <f t="shared" si="14"/>
        <v>0</v>
      </c>
      <c r="F167" s="58">
        <f t="shared" si="17"/>
        <v>0</v>
      </c>
      <c r="G167" s="60">
        <f>IF(AND(C167&lt;&gt;"",SUM(G$32:G166)&lt;E$23),$E$23/$E$28,0)</f>
        <v>0</v>
      </c>
      <c r="H167" s="58">
        <f t="shared" si="18"/>
        <v>0</v>
      </c>
      <c r="I167" s="58">
        <f t="shared" si="20"/>
        <v>0</v>
      </c>
      <c r="J167" s="92" t="str">
        <f t="shared" si="19"/>
        <v>2033–2034</v>
      </c>
      <c r="K167" s="92"/>
      <c r="L167" s="103"/>
      <c r="M167" s="92"/>
      <c r="N167" s="101"/>
      <c r="O167" s="93"/>
      <c r="Q167" s="61"/>
    </row>
    <row r="168" spans="1:17" s="55" customFormat="1" ht="20.25" customHeight="1" x14ac:dyDescent="0.2">
      <c r="A168" s="56">
        <v>48884</v>
      </c>
      <c r="B168" s="57">
        <f t="shared" si="15"/>
        <v>0</v>
      </c>
      <c r="C168" s="150"/>
      <c r="D168" s="58">
        <f t="shared" si="16"/>
        <v>0</v>
      </c>
      <c r="E168" s="59">
        <f t="shared" si="14"/>
        <v>0</v>
      </c>
      <c r="F168" s="58">
        <f t="shared" si="17"/>
        <v>0</v>
      </c>
      <c r="G168" s="60">
        <f>IF(AND(C168&lt;&gt;"",SUM(G$32:G167)&lt;E$23),$E$23/$E$28,0)</f>
        <v>0</v>
      </c>
      <c r="H168" s="58">
        <f t="shared" si="18"/>
        <v>0</v>
      </c>
      <c r="I168" s="58">
        <f t="shared" si="20"/>
        <v>0</v>
      </c>
      <c r="J168" s="92" t="str">
        <f t="shared" si="19"/>
        <v>2033–2034</v>
      </c>
      <c r="K168" s="92"/>
      <c r="L168" s="103"/>
      <c r="M168" s="92"/>
      <c r="N168" s="101"/>
      <c r="O168" s="93"/>
      <c r="Q168" s="61"/>
    </row>
    <row r="169" spans="1:17" s="55" customFormat="1" ht="20.25" customHeight="1" x14ac:dyDescent="0.2">
      <c r="A169" s="56">
        <v>48914</v>
      </c>
      <c r="B169" s="57">
        <f t="shared" si="15"/>
        <v>0</v>
      </c>
      <c r="C169" s="150"/>
      <c r="D169" s="58">
        <f t="shared" si="16"/>
        <v>0</v>
      </c>
      <c r="E169" s="59">
        <f t="shared" si="14"/>
        <v>0</v>
      </c>
      <c r="F169" s="58">
        <f t="shared" si="17"/>
        <v>0</v>
      </c>
      <c r="G169" s="60">
        <f>IF(AND(C169&lt;&gt;"",SUM(G$32:G168)&lt;E$23),$E$23/$E$28,0)</f>
        <v>0</v>
      </c>
      <c r="H169" s="58">
        <f t="shared" si="18"/>
        <v>0</v>
      </c>
      <c r="I169" s="58">
        <f t="shared" si="20"/>
        <v>0</v>
      </c>
      <c r="J169" s="92" t="str">
        <f t="shared" si="19"/>
        <v>2033–2034</v>
      </c>
      <c r="K169" s="92"/>
      <c r="L169" s="103"/>
      <c r="M169" s="92"/>
      <c r="N169" s="101"/>
      <c r="O169" s="93"/>
      <c r="Q169" s="61"/>
    </row>
    <row r="170" spans="1:17" s="55" customFormat="1" ht="20.25" customHeight="1" x14ac:dyDescent="0.2">
      <c r="A170" s="56">
        <v>48945</v>
      </c>
      <c r="B170" s="57">
        <f t="shared" si="15"/>
        <v>0</v>
      </c>
      <c r="C170" s="150"/>
      <c r="D170" s="58">
        <f t="shared" si="16"/>
        <v>0</v>
      </c>
      <c r="E170" s="59">
        <f t="shared" si="14"/>
        <v>0</v>
      </c>
      <c r="F170" s="58">
        <f t="shared" si="17"/>
        <v>0</v>
      </c>
      <c r="G170" s="60">
        <f>IF(AND(C170&lt;&gt;"",SUM(G$32:G169)&lt;E$23),$E$23/$E$28,0)</f>
        <v>0</v>
      </c>
      <c r="H170" s="58">
        <f t="shared" si="18"/>
        <v>0</v>
      </c>
      <c r="I170" s="58">
        <f t="shared" si="20"/>
        <v>0</v>
      </c>
      <c r="J170" s="92" t="str">
        <f t="shared" si="19"/>
        <v>2033–2034</v>
      </c>
      <c r="K170" s="92"/>
      <c r="L170" s="103"/>
      <c r="M170" s="92"/>
      <c r="N170" s="101"/>
      <c r="O170" s="93"/>
      <c r="Q170" s="61"/>
    </row>
    <row r="171" spans="1:17" s="55" customFormat="1" ht="20.25" customHeight="1" x14ac:dyDescent="0.2">
      <c r="A171" s="56">
        <v>48976</v>
      </c>
      <c r="B171" s="57">
        <f t="shared" si="15"/>
        <v>0</v>
      </c>
      <c r="C171" s="150"/>
      <c r="D171" s="58">
        <f t="shared" si="16"/>
        <v>0</v>
      </c>
      <c r="E171" s="59">
        <f t="shared" si="14"/>
        <v>0</v>
      </c>
      <c r="F171" s="58">
        <f t="shared" si="17"/>
        <v>0</v>
      </c>
      <c r="G171" s="60">
        <f>IF(AND(C171&lt;&gt;"",SUM(G$32:G170)&lt;E$23),$E$23/$E$28,0)</f>
        <v>0</v>
      </c>
      <c r="H171" s="58">
        <f t="shared" si="18"/>
        <v>0</v>
      </c>
      <c r="I171" s="58">
        <f t="shared" si="20"/>
        <v>0</v>
      </c>
      <c r="J171" s="92" t="str">
        <f t="shared" si="19"/>
        <v>2033–2034</v>
      </c>
      <c r="K171" s="92"/>
      <c r="L171" s="103"/>
      <c r="M171" s="92"/>
      <c r="N171" s="101"/>
      <c r="O171" s="93"/>
      <c r="Q171" s="61"/>
    </row>
    <row r="172" spans="1:17" s="55" customFormat="1" ht="20.25" customHeight="1" x14ac:dyDescent="0.2">
      <c r="A172" s="56">
        <v>49004</v>
      </c>
      <c r="B172" s="57">
        <f t="shared" si="15"/>
        <v>0</v>
      </c>
      <c r="C172" s="150"/>
      <c r="D172" s="58">
        <f t="shared" si="16"/>
        <v>0</v>
      </c>
      <c r="E172" s="59">
        <f t="shared" si="14"/>
        <v>0</v>
      </c>
      <c r="F172" s="58">
        <f t="shared" si="17"/>
        <v>0</v>
      </c>
      <c r="G172" s="60">
        <f>IF(AND(C172&lt;&gt;"",SUM(G$32:G171)&lt;E$23),$E$23/$E$28,0)</f>
        <v>0</v>
      </c>
      <c r="H172" s="58">
        <f t="shared" si="18"/>
        <v>0</v>
      </c>
      <c r="I172" s="58">
        <f t="shared" si="20"/>
        <v>0</v>
      </c>
      <c r="J172" s="92" t="str">
        <f t="shared" si="19"/>
        <v>2033–2034</v>
      </c>
      <c r="K172" s="92"/>
      <c r="L172" s="103"/>
      <c r="M172" s="92"/>
      <c r="N172" s="101"/>
      <c r="O172" s="93"/>
      <c r="Q172" s="61"/>
    </row>
    <row r="173" spans="1:17" s="55" customFormat="1" ht="20.25" customHeight="1" x14ac:dyDescent="0.2">
      <c r="A173" s="56">
        <v>49035</v>
      </c>
      <c r="B173" s="57">
        <f t="shared" si="15"/>
        <v>0</v>
      </c>
      <c r="C173" s="150"/>
      <c r="D173" s="58">
        <f t="shared" si="16"/>
        <v>0</v>
      </c>
      <c r="E173" s="59">
        <f t="shared" si="14"/>
        <v>0</v>
      </c>
      <c r="F173" s="58">
        <f t="shared" si="17"/>
        <v>0</v>
      </c>
      <c r="G173" s="60">
        <f>IF(AND(C173&lt;&gt;"",SUM(G$32:G172)&lt;E$23),$E$23/$E$28,0)</f>
        <v>0</v>
      </c>
      <c r="H173" s="58">
        <f t="shared" si="18"/>
        <v>0</v>
      </c>
      <c r="I173" s="58">
        <f t="shared" si="20"/>
        <v>0</v>
      </c>
      <c r="J173" s="92" t="str">
        <f t="shared" si="19"/>
        <v>2033–2034</v>
      </c>
      <c r="K173" s="92"/>
      <c r="L173" s="103"/>
      <c r="M173" s="92"/>
      <c r="N173" s="101"/>
      <c r="O173" s="93"/>
      <c r="Q173" s="61"/>
    </row>
    <row r="174" spans="1:17" s="55" customFormat="1" ht="20.25" customHeight="1" x14ac:dyDescent="0.2">
      <c r="A174" s="56">
        <v>49065</v>
      </c>
      <c r="B174" s="57">
        <f t="shared" si="15"/>
        <v>0</v>
      </c>
      <c r="C174" s="150"/>
      <c r="D174" s="58">
        <f t="shared" si="16"/>
        <v>0</v>
      </c>
      <c r="E174" s="59">
        <f t="shared" si="14"/>
        <v>0</v>
      </c>
      <c r="F174" s="58">
        <f t="shared" si="17"/>
        <v>0</v>
      </c>
      <c r="G174" s="60">
        <f>IF(AND(C174&lt;&gt;"",SUM(G$32:G173)&lt;E$23),$E$23/$E$28,0)</f>
        <v>0</v>
      </c>
      <c r="H174" s="58">
        <f t="shared" si="18"/>
        <v>0</v>
      </c>
      <c r="I174" s="58">
        <f t="shared" si="20"/>
        <v>0</v>
      </c>
      <c r="J174" s="92" t="str">
        <f t="shared" si="19"/>
        <v>2033–2034</v>
      </c>
      <c r="K174" s="92"/>
      <c r="L174" s="103"/>
      <c r="M174" s="92"/>
      <c r="N174" s="101"/>
      <c r="O174" s="93"/>
      <c r="Q174" s="61"/>
    </row>
    <row r="175" spans="1:17" s="55" customFormat="1" ht="20.25" customHeight="1" x14ac:dyDescent="0.2">
      <c r="A175" s="56">
        <v>49096</v>
      </c>
      <c r="B175" s="57">
        <f t="shared" si="15"/>
        <v>0</v>
      </c>
      <c r="C175" s="150"/>
      <c r="D175" s="58">
        <f t="shared" si="16"/>
        <v>0</v>
      </c>
      <c r="E175" s="59">
        <f t="shared" si="14"/>
        <v>0</v>
      </c>
      <c r="F175" s="58">
        <f t="shared" si="17"/>
        <v>0</v>
      </c>
      <c r="G175" s="60">
        <f>IF(AND(C175&lt;&gt;"",SUM(G$32:G174)&lt;E$23),$E$23/$E$28,0)</f>
        <v>0</v>
      </c>
      <c r="H175" s="58">
        <f t="shared" si="18"/>
        <v>0</v>
      </c>
      <c r="I175" s="58">
        <f t="shared" si="20"/>
        <v>0</v>
      </c>
      <c r="J175" s="92" t="str">
        <f t="shared" si="19"/>
        <v>2033–2034</v>
      </c>
      <c r="K175" s="92"/>
      <c r="L175" s="103"/>
      <c r="M175" s="92"/>
      <c r="N175" s="101"/>
      <c r="O175" s="93"/>
      <c r="Q175" s="61"/>
    </row>
    <row r="176" spans="1:17" s="55" customFormat="1" ht="20.25" customHeight="1" x14ac:dyDescent="0.2">
      <c r="A176" s="56">
        <v>49126</v>
      </c>
      <c r="B176" s="57">
        <f t="shared" si="15"/>
        <v>0</v>
      </c>
      <c r="C176" s="150"/>
      <c r="D176" s="58">
        <f t="shared" si="16"/>
        <v>0</v>
      </c>
      <c r="E176" s="59">
        <f t="shared" si="14"/>
        <v>0</v>
      </c>
      <c r="F176" s="58">
        <f t="shared" si="17"/>
        <v>0</v>
      </c>
      <c r="G176" s="60">
        <f>IF(AND(C176&lt;&gt;"",SUM(G$32:G175)&lt;E$23),$E$23/$E$28,0)</f>
        <v>0</v>
      </c>
      <c r="H176" s="58">
        <f t="shared" si="18"/>
        <v>0</v>
      </c>
      <c r="I176" s="58">
        <f t="shared" si="20"/>
        <v>0</v>
      </c>
      <c r="J176" s="92" t="str">
        <f t="shared" si="19"/>
        <v>2034–2035</v>
      </c>
      <c r="K176" s="92"/>
      <c r="L176" s="103"/>
      <c r="M176" s="92"/>
      <c r="N176" s="101"/>
      <c r="O176" s="93"/>
      <c r="Q176" s="61"/>
    </row>
    <row r="177" spans="1:17" s="55" customFormat="1" ht="20.25" customHeight="1" x14ac:dyDescent="0.2">
      <c r="A177" s="56">
        <v>49157</v>
      </c>
      <c r="B177" s="57">
        <f t="shared" si="15"/>
        <v>0</v>
      </c>
      <c r="C177" s="150"/>
      <c r="D177" s="58">
        <f t="shared" si="16"/>
        <v>0</v>
      </c>
      <c r="E177" s="59">
        <f t="shared" si="14"/>
        <v>0</v>
      </c>
      <c r="F177" s="58">
        <f t="shared" si="17"/>
        <v>0</v>
      </c>
      <c r="G177" s="60">
        <f>IF(AND(C177&lt;&gt;"",SUM(G$32:G176)&lt;E$23),$E$23/$E$28,0)</f>
        <v>0</v>
      </c>
      <c r="H177" s="58">
        <f t="shared" si="18"/>
        <v>0</v>
      </c>
      <c r="I177" s="58">
        <f t="shared" si="20"/>
        <v>0</v>
      </c>
      <c r="J177" s="92" t="str">
        <f t="shared" si="19"/>
        <v>2034–2035</v>
      </c>
      <c r="K177" s="92"/>
      <c r="L177" s="103"/>
      <c r="M177" s="92"/>
      <c r="N177" s="101"/>
      <c r="O177" s="93"/>
      <c r="Q177" s="61"/>
    </row>
    <row r="178" spans="1:17" s="55" customFormat="1" ht="20.25" customHeight="1" x14ac:dyDescent="0.2">
      <c r="A178" s="56">
        <v>49188</v>
      </c>
      <c r="B178" s="57">
        <f t="shared" si="15"/>
        <v>0</v>
      </c>
      <c r="C178" s="150"/>
      <c r="D178" s="58">
        <f t="shared" si="16"/>
        <v>0</v>
      </c>
      <c r="E178" s="59">
        <f t="shared" si="14"/>
        <v>0</v>
      </c>
      <c r="F178" s="58">
        <f t="shared" si="17"/>
        <v>0</v>
      </c>
      <c r="G178" s="60">
        <f>IF(AND(C178&lt;&gt;"",SUM(G$32:G177)&lt;E$23),$E$23/$E$28,0)</f>
        <v>0</v>
      </c>
      <c r="H178" s="58">
        <f t="shared" si="18"/>
        <v>0</v>
      </c>
      <c r="I178" s="58">
        <f t="shared" si="20"/>
        <v>0</v>
      </c>
      <c r="J178" s="92" t="str">
        <f t="shared" si="19"/>
        <v>2034–2035</v>
      </c>
      <c r="K178" s="92"/>
      <c r="L178" s="103"/>
      <c r="M178" s="92"/>
      <c r="N178" s="101"/>
      <c r="O178" s="93"/>
      <c r="Q178" s="61"/>
    </row>
    <row r="179" spans="1:17" s="55" customFormat="1" ht="20.25" customHeight="1" x14ac:dyDescent="0.2">
      <c r="A179" s="56">
        <v>49218</v>
      </c>
      <c r="B179" s="57">
        <f t="shared" si="15"/>
        <v>0</v>
      </c>
      <c r="C179" s="150"/>
      <c r="D179" s="58">
        <f t="shared" si="16"/>
        <v>0</v>
      </c>
      <c r="E179" s="59">
        <f t="shared" si="14"/>
        <v>0</v>
      </c>
      <c r="F179" s="58">
        <f t="shared" si="17"/>
        <v>0</v>
      </c>
      <c r="G179" s="60">
        <f>IF(AND(C179&lt;&gt;"",SUM(G$32:G178)&lt;E$23),$E$23/$E$28,0)</f>
        <v>0</v>
      </c>
      <c r="H179" s="58">
        <f t="shared" si="18"/>
        <v>0</v>
      </c>
      <c r="I179" s="58">
        <f t="shared" si="20"/>
        <v>0</v>
      </c>
      <c r="J179" s="92" t="str">
        <f t="shared" si="19"/>
        <v>2034–2035</v>
      </c>
      <c r="K179" s="92"/>
      <c r="L179" s="103"/>
      <c r="M179" s="92"/>
      <c r="N179" s="101"/>
      <c r="O179" s="93"/>
      <c r="Q179" s="61"/>
    </row>
    <row r="180" spans="1:17" s="55" customFormat="1" ht="20.25" customHeight="1" x14ac:dyDescent="0.2">
      <c r="A180" s="56">
        <v>49249</v>
      </c>
      <c r="B180" s="57">
        <f t="shared" si="15"/>
        <v>0</v>
      </c>
      <c r="C180" s="150"/>
      <c r="D180" s="58">
        <f t="shared" si="16"/>
        <v>0</v>
      </c>
      <c r="E180" s="59">
        <f t="shared" si="14"/>
        <v>0</v>
      </c>
      <c r="F180" s="58">
        <f t="shared" si="17"/>
        <v>0</v>
      </c>
      <c r="G180" s="60">
        <f>IF(AND(C180&lt;&gt;"",SUM(G$32:G179)&lt;E$23),$E$23/$E$28,0)</f>
        <v>0</v>
      </c>
      <c r="H180" s="58">
        <f t="shared" si="18"/>
        <v>0</v>
      </c>
      <c r="I180" s="58">
        <f t="shared" si="20"/>
        <v>0</v>
      </c>
      <c r="J180" s="92" t="str">
        <f t="shared" si="19"/>
        <v>2034–2035</v>
      </c>
      <c r="K180" s="92"/>
      <c r="L180" s="103"/>
      <c r="M180" s="92"/>
      <c r="N180" s="101"/>
      <c r="O180" s="93"/>
      <c r="Q180" s="61"/>
    </row>
    <row r="181" spans="1:17" s="55" customFormat="1" ht="20.25" customHeight="1" x14ac:dyDescent="0.2">
      <c r="A181" s="56">
        <v>49279</v>
      </c>
      <c r="B181" s="57">
        <f t="shared" si="15"/>
        <v>0</v>
      </c>
      <c r="C181" s="150"/>
      <c r="D181" s="58">
        <f t="shared" si="16"/>
        <v>0</v>
      </c>
      <c r="E181" s="59">
        <f t="shared" si="14"/>
        <v>0</v>
      </c>
      <c r="F181" s="58">
        <f t="shared" si="17"/>
        <v>0</v>
      </c>
      <c r="G181" s="60">
        <f>IF(AND(C181&lt;&gt;"",SUM(G$32:G180)&lt;E$23),$E$23/$E$28,0)</f>
        <v>0</v>
      </c>
      <c r="H181" s="58">
        <f t="shared" si="18"/>
        <v>0</v>
      </c>
      <c r="I181" s="58">
        <f t="shared" si="20"/>
        <v>0</v>
      </c>
      <c r="J181" s="92" t="str">
        <f t="shared" si="19"/>
        <v>2034–2035</v>
      </c>
      <c r="K181" s="92"/>
      <c r="L181" s="103"/>
      <c r="M181" s="92"/>
      <c r="N181" s="101"/>
      <c r="O181" s="93"/>
      <c r="Q181" s="61"/>
    </row>
    <row r="182" spans="1:17" s="55" customFormat="1" ht="20.25" customHeight="1" x14ac:dyDescent="0.2">
      <c r="A182" s="56">
        <v>49310</v>
      </c>
      <c r="B182" s="57">
        <f t="shared" si="15"/>
        <v>0</v>
      </c>
      <c r="C182" s="150"/>
      <c r="D182" s="58">
        <f t="shared" si="16"/>
        <v>0</v>
      </c>
      <c r="E182" s="59">
        <f t="shared" si="14"/>
        <v>0</v>
      </c>
      <c r="F182" s="58">
        <f t="shared" si="17"/>
        <v>0</v>
      </c>
      <c r="G182" s="60">
        <f>IF(AND(C182&lt;&gt;"",SUM(G$32:G181)&lt;E$23),$E$23/$E$28,0)</f>
        <v>0</v>
      </c>
      <c r="H182" s="58">
        <f t="shared" si="18"/>
        <v>0</v>
      </c>
      <c r="I182" s="58">
        <f t="shared" si="20"/>
        <v>0</v>
      </c>
      <c r="J182" s="92" t="str">
        <f t="shared" si="19"/>
        <v>2034–2035</v>
      </c>
      <c r="K182" s="92"/>
      <c r="L182" s="103"/>
      <c r="M182" s="92"/>
      <c r="N182" s="101"/>
      <c r="O182" s="93"/>
      <c r="Q182" s="61"/>
    </row>
    <row r="183" spans="1:17" s="55" customFormat="1" ht="20.25" customHeight="1" x14ac:dyDescent="0.2">
      <c r="A183" s="56">
        <v>49341</v>
      </c>
      <c r="B183" s="57">
        <f t="shared" si="15"/>
        <v>0</v>
      </c>
      <c r="C183" s="150"/>
      <c r="D183" s="58">
        <f t="shared" si="16"/>
        <v>0</v>
      </c>
      <c r="E183" s="59">
        <f t="shared" si="14"/>
        <v>0</v>
      </c>
      <c r="F183" s="58">
        <f t="shared" si="17"/>
        <v>0</v>
      </c>
      <c r="G183" s="60">
        <f>IF(AND(C183&lt;&gt;"",SUM(G$32:G182)&lt;E$23),$E$23/$E$28,0)</f>
        <v>0</v>
      </c>
      <c r="H183" s="58">
        <f t="shared" si="18"/>
        <v>0</v>
      </c>
      <c r="I183" s="58">
        <f t="shared" si="20"/>
        <v>0</v>
      </c>
      <c r="J183" s="92" t="str">
        <f t="shared" si="19"/>
        <v>2034–2035</v>
      </c>
      <c r="K183" s="92"/>
      <c r="L183" s="103"/>
      <c r="M183" s="92"/>
      <c r="N183" s="101"/>
      <c r="O183" s="93"/>
      <c r="Q183" s="61"/>
    </row>
    <row r="184" spans="1:17" s="55" customFormat="1" ht="20.25" customHeight="1" x14ac:dyDescent="0.2">
      <c r="A184" s="56">
        <v>49369</v>
      </c>
      <c r="B184" s="57">
        <f t="shared" si="15"/>
        <v>0</v>
      </c>
      <c r="C184" s="150"/>
      <c r="D184" s="58">
        <f t="shared" si="16"/>
        <v>0</v>
      </c>
      <c r="E184" s="59">
        <f t="shared" si="14"/>
        <v>0</v>
      </c>
      <c r="F184" s="58">
        <f t="shared" si="17"/>
        <v>0</v>
      </c>
      <c r="G184" s="60">
        <f>IF(AND(C184&lt;&gt;"",SUM(G$32:G183)&lt;E$23),$E$23/$E$28,0)</f>
        <v>0</v>
      </c>
      <c r="H184" s="58">
        <f t="shared" si="18"/>
        <v>0</v>
      </c>
      <c r="I184" s="58">
        <f t="shared" si="20"/>
        <v>0</v>
      </c>
      <c r="J184" s="92" t="str">
        <f t="shared" si="19"/>
        <v>2034–2035</v>
      </c>
      <c r="K184" s="92"/>
      <c r="L184" s="103"/>
      <c r="M184" s="92"/>
      <c r="N184" s="101"/>
      <c r="O184" s="93"/>
      <c r="Q184" s="61"/>
    </row>
    <row r="185" spans="1:17" s="55" customFormat="1" ht="20.25" customHeight="1" x14ac:dyDescent="0.2">
      <c r="A185" s="56">
        <v>49400</v>
      </c>
      <c r="B185" s="57">
        <f t="shared" si="15"/>
        <v>0</v>
      </c>
      <c r="C185" s="150"/>
      <c r="D185" s="58">
        <f t="shared" si="16"/>
        <v>0</v>
      </c>
      <c r="E185" s="59">
        <f t="shared" si="14"/>
        <v>0</v>
      </c>
      <c r="F185" s="58">
        <f t="shared" si="17"/>
        <v>0</v>
      </c>
      <c r="G185" s="60">
        <f>IF(AND(C185&lt;&gt;"",SUM(G$32:G184)&lt;E$23),$E$23/$E$28,0)</f>
        <v>0</v>
      </c>
      <c r="H185" s="58">
        <f t="shared" si="18"/>
        <v>0</v>
      </c>
      <c r="I185" s="58">
        <f t="shared" si="20"/>
        <v>0</v>
      </c>
      <c r="J185" s="92" t="str">
        <f t="shared" si="19"/>
        <v>2034–2035</v>
      </c>
      <c r="K185" s="92"/>
      <c r="L185" s="103"/>
      <c r="M185" s="92"/>
      <c r="N185" s="101"/>
      <c r="O185" s="93"/>
      <c r="Q185" s="61"/>
    </row>
    <row r="186" spans="1:17" s="55" customFormat="1" ht="20.25" customHeight="1" x14ac:dyDescent="0.2">
      <c r="A186" s="56">
        <v>49430</v>
      </c>
      <c r="B186" s="57">
        <f t="shared" si="15"/>
        <v>0</v>
      </c>
      <c r="C186" s="150"/>
      <c r="D186" s="58">
        <f t="shared" si="16"/>
        <v>0</v>
      </c>
      <c r="E186" s="59">
        <f t="shared" si="14"/>
        <v>0</v>
      </c>
      <c r="F186" s="58">
        <f t="shared" si="17"/>
        <v>0</v>
      </c>
      <c r="G186" s="60">
        <f>IF(AND(C186&lt;&gt;"",SUM(G$32:G185)&lt;E$23),$E$23/$E$28,0)</f>
        <v>0</v>
      </c>
      <c r="H186" s="58">
        <f t="shared" si="18"/>
        <v>0</v>
      </c>
      <c r="I186" s="58">
        <f t="shared" si="20"/>
        <v>0</v>
      </c>
      <c r="J186" s="92" t="str">
        <f t="shared" si="19"/>
        <v>2034–2035</v>
      </c>
      <c r="K186" s="92"/>
      <c r="L186" s="103"/>
      <c r="M186" s="92"/>
      <c r="N186" s="101"/>
      <c r="O186" s="93"/>
      <c r="Q186" s="61"/>
    </row>
    <row r="187" spans="1:17" s="55" customFormat="1" ht="20.25" customHeight="1" x14ac:dyDescent="0.2">
      <c r="A187" s="56">
        <v>49461</v>
      </c>
      <c r="B187" s="57">
        <f t="shared" si="15"/>
        <v>0</v>
      </c>
      <c r="C187" s="150"/>
      <c r="D187" s="58">
        <f t="shared" si="16"/>
        <v>0</v>
      </c>
      <c r="E187" s="59">
        <f t="shared" si="14"/>
        <v>0</v>
      </c>
      <c r="F187" s="58">
        <f t="shared" si="17"/>
        <v>0</v>
      </c>
      <c r="G187" s="60">
        <f>IF(AND(C187&lt;&gt;"",SUM(G$32:G186)&lt;E$23),$E$23/$E$28,0)</f>
        <v>0</v>
      </c>
      <c r="H187" s="58">
        <f t="shared" si="18"/>
        <v>0</v>
      </c>
      <c r="I187" s="58">
        <f t="shared" si="20"/>
        <v>0</v>
      </c>
      <c r="J187" s="92" t="str">
        <f t="shared" si="19"/>
        <v>2034–2035</v>
      </c>
      <c r="K187" s="92"/>
      <c r="L187" s="103"/>
      <c r="M187" s="92"/>
      <c r="N187" s="101"/>
      <c r="O187" s="93"/>
      <c r="Q187" s="61"/>
    </row>
    <row r="188" spans="1:17" s="55" customFormat="1" ht="20.25" customHeight="1" x14ac:dyDescent="0.2">
      <c r="A188" s="56">
        <v>49491</v>
      </c>
      <c r="B188" s="57">
        <f t="shared" si="15"/>
        <v>0</v>
      </c>
      <c r="C188" s="150"/>
      <c r="D188" s="58">
        <f t="shared" si="16"/>
        <v>0</v>
      </c>
      <c r="E188" s="59">
        <f t="shared" si="14"/>
        <v>0</v>
      </c>
      <c r="F188" s="58">
        <f t="shared" si="17"/>
        <v>0</v>
      </c>
      <c r="G188" s="60">
        <f>IF(AND(C188&lt;&gt;"",SUM(G$32:G187)&lt;E$23),$E$23/$E$28,0)</f>
        <v>0</v>
      </c>
      <c r="H188" s="58">
        <f t="shared" si="18"/>
        <v>0</v>
      </c>
      <c r="I188" s="58">
        <f t="shared" si="20"/>
        <v>0</v>
      </c>
      <c r="J188" s="92" t="str">
        <f t="shared" si="19"/>
        <v>2035–2036</v>
      </c>
      <c r="K188" s="92"/>
      <c r="L188" s="103"/>
      <c r="M188" s="92"/>
      <c r="N188" s="101"/>
      <c r="O188" s="93"/>
      <c r="Q188" s="61"/>
    </row>
    <row r="189" spans="1:17" s="55" customFormat="1" ht="20.25" customHeight="1" x14ac:dyDescent="0.2">
      <c r="A189" s="56">
        <v>49522</v>
      </c>
      <c r="B189" s="57">
        <f t="shared" si="15"/>
        <v>0</v>
      </c>
      <c r="C189" s="150"/>
      <c r="D189" s="58">
        <f t="shared" si="16"/>
        <v>0</v>
      </c>
      <c r="E189" s="59">
        <f t="shared" si="14"/>
        <v>0</v>
      </c>
      <c r="F189" s="58">
        <f t="shared" si="17"/>
        <v>0</v>
      </c>
      <c r="G189" s="60">
        <f>IF(AND(C189&lt;&gt;"",SUM(G$32:G188)&lt;E$23),$E$23/$E$28,0)</f>
        <v>0</v>
      </c>
      <c r="H189" s="58">
        <f t="shared" si="18"/>
        <v>0</v>
      </c>
      <c r="I189" s="58">
        <f t="shared" si="20"/>
        <v>0</v>
      </c>
      <c r="J189" s="92" t="str">
        <f t="shared" si="19"/>
        <v>2035–2036</v>
      </c>
      <c r="K189" s="92"/>
      <c r="L189" s="103"/>
      <c r="M189" s="92"/>
      <c r="N189" s="101"/>
      <c r="O189" s="93"/>
      <c r="Q189" s="61"/>
    </row>
    <row r="190" spans="1:17" s="55" customFormat="1" ht="20.25" customHeight="1" x14ac:dyDescent="0.2">
      <c r="A190" s="56">
        <v>49553</v>
      </c>
      <c r="B190" s="57">
        <f t="shared" si="15"/>
        <v>0</v>
      </c>
      <c r="C190" s="150"/>
      <c r="D190" s="58">
        <f t="shared" si="16"/>
        <v>0</v>
      </c>
      <c r="E190" s="59">
        <f t="shared" si="14"/>
        <v>0</v>
      </c>
      <c r="F190" s="58">
        <f t="shared" si="17"/>
        <v>0</v>
      </c>
      <c r="G190" s="60">
        <f>IF(AND(C190&lt;&gt;"",SUM(G$32:G189)&lt;E$23),$E$23/$E$28,0)</f>
        <v>0</v>
      </c>
      <c r="H190" s="58">
        <f t="shared" si="18"/>
        <v>0</v>
      </c>
      <c r="I190" s="58">
        <f t="shared" si="20"/>
        <v>0</v>
      </c>
      <c r="J190" s="92" t="str">
        <f t="shared" si="19"/>
        <v>2035–2036</v>
      </c>
      <c r="K190" s="92"/>
      <c r="L190" s="103"/>
      <c r="M190" s="92"/>
      <c r="N190" s="101"/>
      <c r="O190" s="93"/>
      <c r="Q190" s="61"/>
    </row>
    <row r="191" spans="1:17" s="55" customFormat="1" ht="20.25" customHeight="1" x14ac:dyDescent="0.2">
      <c r="A191" s="56">
        <v>49583</v>
      </c>
      <c r="B191" s="57">
        <f t="shared" si="15"/>
        <v>0</v>
      </c>
      <c r="C191" s="150"/>
      <c r="D191" s="58">
        <f t="shared" si="16"/>
        <v>0</v>
      </c>
      <c r="E191" s="59">
        <f t="shared" si="14"/>
        <v>0</v>
      </c>
      <c r="F191" s="58">
        <f t="shared" si="17"/>
        <v>0</v>
      </c>
      <c r="G191" s="60">
        <f>IF(AND(C191&lt;&gt;"",SUM(G$32:G190)&lt;E$23),$E$23/$E$28,0)</f>
        <v>0</v>
      </c>
      <c r="H191" s="58">
        <f t="shared" si="18"/>
        <v>0</v>
      </c>
      <c r="I191" s="58">
        <f t="shared" si="20"/>
        <v>0</v>
      </c>
      <c r="J191" s="92" t="str">
        <f t="shared" si="19"/>
        <v>2035–2036</v>
      </c>
      <c r="K191" s="92"/>
      <c r="L191" s="103"/>
      <c r="M191" s="92"/>
      <c r="N191" s="101"/>
      <c r="O191" s="93"/>
      <c r="Q191" s="61"/>
    </row>
    <row r="192" spans="1:17" s="55" customFormat="1" ht="20.25" customHeight="1" x14ac:dyDescent="0.2">
      <c r="A192" s="56">
        <v>49614</v>
      </c>
      <c r="B192" s="57">
        <f t="shared" si="15"/>
        <v>0</v>
      </c>
      <c r="C192" s="150"/>
      <c r="D192" s="58">
        <f t="shared" si="16"/>
        <v>0</v>
      </c>
      <c r="E192" s="59">
        <f t="shared" si="14"/>
        <v>0</v>
      </c>
      <c r="F192" s="58">
        <f t="shared" si="17"/>
        <v>0</v>
      </c>
      <c r="G192" s="60">
        <f>IF(AND(C192&lt;&gt;"",SUM(G$32:G191)&lt;E$23),$E$23/$E$28,0)</f>
        <v>0</v>
      </c>
      <c r="H192" s="58">
        <f t="shared" si="18"/>
        <v>0</v>
      </c>
      <c r="I192" s="58">
        <f t="shared" si="20"/>
        <v>0</v>
      </c>
      <c r="J192" s="92" t="str">
        <f t="shared" si="19"/>
        <v>2035–2036</v>
      </c>
      <c r="K192" s="92"/>
      <c r="L192" s="103"/>
      <c r="M192" s="92"/>
      <c r="N192" s="101"/>
      <c r="O192" s="93"/>
      <c r="Q192" s="61"/>
    </row>
    <row r="193" spans="1:17" s="55" customFormat="1" ht="20.25" customHeight="1" x14ac:dyDescent="0.2">
      <c r="A193" s="56">
        <v>49644</v>
      </c>
      <c r="B193" s="57">
        <f t="shared" si="15"/>
        <v>0</v>
      </c>
      <c r="C193" s="150"/>
      <c r="D193" s="58">
        <f t="shared" si="16"/>
        <v>0</v>
      </c>
      <c r="E193" s="59">
        <f t="shared" si="14"/>
        <v>0</v>
      </c>
      <c r="F193" s="58">
        <f t="shared" si="17"/>
        <v>0</v>
      </c>
      <c r="G193" s="60">
        <f>IF(AND(C193&lt;&gt;"",SUM(G$32:G192)&lt;E$23),$E$23/$E$28,0)</f>
        <v>0</v>
      </c>
      <c r="H193" s="58">
        <f t="shared" si="18"/>
        <v>0</v>
      </c>
      <c r="I193" s="58">
        <f t="shared" si="20"/>
        <v>0</v>
      </c>
      <c r="J193" s="92" t="str">
        <f t="shared" si="19"/>
        <v>2035–2036</v>
      </c>
      <c r="K193" s="92"/>
      <c r="L193" s="103"/>
      <c r="M193" s="92"/>
      <c r="N193" s="101"/>
      <c r="O193" s="93"/>
      <c r="Q193" s="61"/>
    </row>
    <row r="194" spans="1:17" s="55" customFormat="1" ht="20.25" customHeight="1" x14ac:dyDescent="0.2">
      <c r="A194" s="56">
        <v>49675</v>
      </c>
      <c r="B194" s="57">
        <f t="shared" si="15"/>
        <v>0</v>
      </c>
      <c r="C194" s="150"/>
      <c r="D194" s="58">
        <f t="shared" si="16"/>
        <v>0</v>
      </c>
      <c r="E194" s="59">
        <f t="shared" si="14"/>
        <v>0</v>
      </c>
      <c r="F194" s="58">
        <f t="shared" si="17"/>
        <v>0</v>
      </c>
      <c r="G194" s="60">
        <f>IF(AND(C194&lt;&gt;"",SUM(G$32:G193)&lt;E$23),$E$23/$E$28,0)</f>
        <v>0</v>
      </c>
      <c r="H194" s="58">
        <f t="shared" si="18"/>
        <v>0</v>
      </c>
      <c r="I194" s="58">
        <f t="shared" si="20"/>
        <v>0</v>
      </c>
      <c r="J194" s="92" t="str">
        <f t="shared" si="19"/>
        <v>2035–2036</v>
      </c>
      <c r="K194" s="92"/>
      <c r="L194" s="103"/>
      <c r="M194" s="92"/>
      <c r="N194" s="101"/>
      <c r="O194" s="93"/>
      <c r="Q194" s="61"/>
    </row>
    <row r="195" spans="1:17" s="55" customFormat="1" ht="20.25" customHeight="1" x14ac:dyDescent="0.2">
      <c r="A195" s="56">
        <v>49706</v>
      </c>
      <c r="B195" s="57">
        <f t="shared" si="15"/>
        <v>0</v>
      </c>
      <c r="C195" s="150"/>
      <c r="D195" s="58">
        <f t="shared" si="16"/>
        <v>0</v>
      </c>
      <c r="E195" s="59">
        <f t="shared" si="14"/>
        <v>0</v>
      </c>
      <c r="F195" s="58">
        <f t="shared" si="17"/>
        <v>0</v>
      </c>
      <c r="G195" s="60">
        <f>IF(AND(C195&lt;&gt;"",SUM(G$32:G194)&lt;E$23),$E$23/$E$28,0)</f>
        <v>0</v>
      </c>
      <c r="H195" s="58">
        <f t="shared" si="18"/>
        <v>0</v>
      </c>
      <c r="I195" s="58">
        <f t="shared" si="20"/>
        <v>0</v>
      </c>
      <c r="J195" s="92" t="str">
        <f t="shared" si="19"/>
        <v>2035–2036</v>
      </c>
      <c r="K195" s="92"/>
      <c r="L195" s="103"/>
      <c r="M195" s="92"/>
      <c r="N195" s="101"/>
      <c r="O195" s="93"/>
      <c r="Q195" s="61"/>
    </row>
    <row r="196" spans="1:17" s="55" customFormat="1" ht="20.25" customHeight="1" x14ac:dyDescent="0.2">
      <c r="A196" s="56">
        <v>49735</v>
      </c>
      <c r="B196" s="57">
        <f t="shared" si="15"/>
        <v>0</v>
      </c>
      <c r="C196" s="150"/>
      <c r="D196" s="58">
        <f t="shared" si="16"/>
        <v>0</v>
      </c>
      <c r="E196" s="59">
        <f t="shared" si="14"/>
        <v>0</v>
      </c>
      <c r="F196" s="58">
        <f t="shared" si="17"/>
        <v>0</v>
      </c>
      <c r="G196" s="60">
        <f>IF(AND(C196&lt;&gt;"",SUM(G$32:G195)&lt;E$23),$E$23/$E$28,0)</f>
        <v>0</v>
      </c>
      <c r="H196" s="58">
        <f t="shared" si="18"/>
        <v>0</v>
      </c>
      <c r="I196" s="58">
        <f t="shared" si="20"/>
        <v>0</v>
      </c>
      <c r="J196" s="92" t="str">
        <f t="shared" si="19"/>
        <v>2035–2036</v>
      </c>
      <c r="K196" s="92"/>
      <c r="L196" s="103"/>
      <c r="M196" s="92"/>
      <c r="N196" s="101"/>
      <c r="O196" s="93"/>
      <c r="Q196" s="61"/>
    </row>
    <row r="197" spans="1:17" s="55" customFormat="1" ht="20.25" customHeight="1" x14ac:dyDescent="0.2">
      <c r="A197" s="56">
        <v>49766</v>
      </c>
      <c r="B197" s="57">
        <f t="shared" si="15"/>
        <v>0</v>
      </c>
      <c r="C197" s="150"/>
      <c r="D197" s="58">
        <f t="shared" si="16"/>
        <v>0</v>
      </c>
      <c r="E197" s="59">
        <f t="shared" si="14"/>
        <v>0</v>
      </c>
      <c r="F197" s="58">
        <f t="shared" si="17"/>
        <v>0</v>
      </c>
      <c r="G197" s="60">
        <f>IF(AND(C197&lt;&gt;"",SUM(G$32:G196)&lt;E$23),$E$23/$E$28,0)</f>
        <v>0</v>
      </c>
      <c r="H197" s="58">
        <f t="shared" si="18"/>
        <v>0</v>
      </c>
      <c r="I197" s="58">
        <f t="shared" si="20"/>
        <v>0</v>
      </c>
      <c r="J197" s="92" t="str">
        <f t="shared" si="19"/>
        <v>2035–2036</v>
      </c>
      <c r="K197" s="92"/>
      <c r="L197" s="103"/>
      <c r="M197" s="92"/>
      <c r="N197" s="101"/>
      <c r="O197" s="93"/>
      <c r="Q197" s="61"/>
    </row>
    <row r="198" spans="1:17" s="55" customFormat="1" ht="20.25" customHeight="1" x14ac:dyDescent="0.2">
      <c r="A198" s="56">
        <v>49796</v>
      </c>
      <c r="B198" s="57">
        <f t="shared" si="15"/>
        <v>0</v>
      </c>
      <c r="C198" s="150"/>
      <c r="D198" s="58">
        <f t="shared" si="16"/>
        <v>0</v>
      </c>
      <c r="E198" s="59">
        <f t="shared" si="14"/>
        <v>0</v>
      </c>
      <c r="F198" s="58">
        <f t="shared" si="17"/>
        <v>0</v>
      </c>
      <c r="G198" s="60">
        <f>IF(AND(C198&lt;&gt;"",SUM(G$32:G197)&lt;E$23),$E$23/$E$28,0)</f>
        <v>0</v>
      </c>
      <c r="H198" s="58">
        <f t="shared" si="18"/>
        <v>0</v>
      </c>
      <c r="I198" s="58">
        <f t="shared" si="20"/>
        <v>0</v>
      </c>
      <c r="J198" s="92" t="str">
        <f t="shared" si="19"/>
        <v>2035–2036</v>
      </c>
      <c r="K198" s="92"/>
      <c r="L198" s="103"/>
      <c r="M198" s="92"/>
      <c r="N198" s="101"/>
      <c r="O198" s="93"/>
      <c r="Q198" s="61"/>
    </row>
    <row r="199" spans="1:17" s="55" customFormat="1" ht="20.25" customHeight="1" x14ac:dyDescent="0.2">
      <c r="A199" s="56">
        <v>49827</v>
      </c>
      <c r="B199" s="57">
        <f t="shared" si="15"/>
        <v>0</v>
      </c>
      <c r="C199" s="150"/>
      <c r="D199" s="58">
        <f t="shared" si="16"/>
        <v>0</v>
      </c>
      <c r="E199" s="59">
        <f t="shared" si="14"/>
        <v>0</v>
      </c>
      <c r="F199" s="58">
        <f t="shared" si="17"/>
        <v>0</v>
      </c>
      <c r="G199" s="60">
        <f>IF(AND(C199&lt;&gt;"",SUM(G$32:G198)&lt;E$23),$E$23/$E$28,0)</f>
        <v>0</v>
      </c>
      <c r="H199" s="58">
        <f t="shared" si="18"/>
        <v>0</v>
      </c>
      <c r="I199" s="58">
        <f t="shared" si="20"/>
        <v>0</v>
      </c>
      <c r="J199" s="92" t="str">
        <f t="shared" si="19"/>
        <v>2035–2036</v>
      </c>
      <c r="K199" s="92"/>
      <c r="L199" s="103"/>
      <c r="M199" s="92"/>
      <c r="N199" s="101"/>
      <c r="O199" s="93"/>
      <c r="Q199" s="61"/>
    </row>
    <row r="200" spans="1:17" s="55" customFormat="1" ht="20.25" customHeight="1" x14ac:dyDescent="0.2">
      <c r="A200" s="56">
        <v>49857</v>
      </c>
      <c r="B200" s="57">
        <f t="shared" si="15"/>
        <v>0</v>
      </c>
      <c r="C200" s="150"/>
      <c r="D200" s="58">
        <f t="shared" si="16"/>
        <v>0</v>
      </c>
      <c r="E200" s="59">
        <f t="shared" si="14"/>
        <v>0</v>
      </c>
      <c r="F200" s="58">
        <f t="shared" si="17"/>
        <v>0</v>
      </c>
      <c r="G200" s="60">
        <f>IF(AND(C200&lt;&gt;"",SUM(G$32:G199)&lt;E$23),$E$23/$E$28,0)</f>
        <v>0</v>
      </c>
      <c r="H200" s="58">
        <f t="shared" si="18"/>
        <v>0</v>
      </c>
      <c r="I200" s="58">
        <f t="shared" si="20"/>
        <v>0</v>
      </c>
      <c r="J200" s="92" t="str">
        <f t="shared" si="19"/>
        <v>2036–2037</v>
      </c>
      <c r="K200" s="92"/>
      <c r="L200" s="103"/>
      <c r="M200" s="92"/>
      <c r="N200" s="101"/>
      <c r="O200" s="93"/>
      <c r="Q200" s="61"/>
    </row>
    <row r="201" spans="1:17" s="55" customFormat="1" ht="20.25" customHeight="1" x14ac:dyDescent="0.2">
      <c r="A201" s="56">
        <v>49888</v>
      </c>
      <c r="B201" s="57">
        <f t="shared" si="15"/>
        <v>0</v>
      </c>
      <c r="C201" s="150"/>
      <c r="D201" s="58">
        <f t="shared" si="16"/>
        <v>0</v>
      </c>
      <c r="E201" s="59">
        <f t="shared" si="14"/>
        <v>0</v>
      </c>
      <c r="F201" s="58">
        <f t="shared" si="17"/>
        <v>0</v>
      </c>
      <c r="G201" s="60">
        <f>IF(AND(C201&lt;&gt;"",SUM(G$32:G200)&lt;E$23),$E$23/$E$28,0)</f>
        <v>0</v>
      </c>
      <c r="H201" s="58">
        <f t="shared" si="18"/>
        <v>0</v>
      </c>
      <c r="I201" s="58">
        <f t="shared" si="20"/>
        <v>0</v>
      </c>
      <c r="J201" s="92" t="str">
        <f t="shared" si="19"/>
        <v>2036–2037</v>
      </c>
      <c r="K201" s="92"/>
      <c r="L201" s="103"/>
      <c r="M201" s="92"/>
      <c r="N201" s="101"/>
      <c r="O201" s="93"/>
      <c r="Q201" s="61"/>
    </row>
    <row r="202" spans="1:17" s="55" customFormat="1" ht="20.25" customHeight="1" x14ac:dyDescent="0.2">
      <c r="A202" s="56">
        <v>49919</v>
      </c>
      <c r="B202" s="57">
        <f t="shared" si="15"/>
        <v>0</v>
      </c>
      <c r="C202" s="150"/>
      <c r="D202" s="58">
        <f t="shared" si="16"/>
        <v>0</v>
      </c>
      <c r="E202" s="59">
        <f t="shared" si="14"/>
        <v>0</v>
      </c>
      <c r="F202" s="58">
        <f t="shared" si="17"/>
        <v>0</v>
      </c>
      <c r="G202" s="60">
        <f>IF(AND(C202&lt;&gt;"",SUM(G$32:G201)&lt;E$23),$E$23/$E$28,0)</f>
        <v>0</v>
      </c>
      <c r="H202" s="58">
        <f t="shared" si="18"/>
        <v>0</v>
      </c>
      <c r="I202" s="58">
        <f t="shared" si="20"/>
        <v>0</v>
      </c>
      <c r="J202" s="92" t="str">
        <f t="shared" si="19"/>
        <v>2036–2037</v>
      </c>
      <c r="K202" s="92"/>
      <c r="L202" s="103"/>
      <c r="M202" s="92"/>
      <c r="N202" s="101"/>
      <c r="O202" s="93"/>
      <c r="Q202" s="61"/>
    </row>
    <row r="203" spans="1:17" s="55" customFormat="1" ht="20.25" customHeight="1" x14ac:dyDescent="0.2">
      <c r="A203" s="56">
        <v>49949</v>
      </c>
      <c r="B203" s="57">
        <f t="shared" si="15"/>
        <v>0</v>
      </c>
      <c r="C203" s="150"/>
      <c r="D203" s="58">
        <f t="shared" si="16"/>
        <v>0</v>
      </c>
      <c r="E203" s="59">
        <f t="shared" si="14"/>
        <v>0</v>
      </c>
      <c r="F203" s="58">
        <f t="shared" si="17"/>
        <v>0</v>
      </c>
      <c r="G203" s="60">
        <f>IF(AND(C203&lt;&gt;"",SUM(G$32:G202)&lt;E$23),$E$23/$E$28,0)</f>
        <v>0</v>
      </c>
      <c r="H203" s="58">
        <f t="shared" si="18"/>
        <v>0</v>
      </c>
      <c r="I203" s="58">
        <f t="shared" si="20"/>
        <v>0</v>
      </c>
      <c r="J203" s="92" t="str">
        <f t="shared" si="19"/>
        <v>2036–2037</v>
      </c>
      <c r="K203" s="92"/>
      <c r="L203" s="103"/>
      <c r="M203" s="92"/>
      <c r="N203" s="101"/>
      <c r="O203" s="93"/>
      <c r="Q203" s="61"/>
    </row>
    <row r="204" spans="1:17" s="55" customFormat="1" ht="20.25" customHeight="1" x14ac:dyDescent="0.2">
      <c r="A204" s="56">
        <v>49980</v>
      </c>
      <c r="B204" s="57">
        <f t="shared" si="15"/>
        <v>0</v>
      </c>
      <c r="C204" s="150"/>
      <c r="D204" s="58">
        <f t="shared" si="16"/>
        <v>0</v>
      </c>
      <c r="E204" s="59">
        <f t="shared" si="14"/>
        <v>0</v>
      </c>
      <c r="F204" s="58">
        <f t="shared" si="17"/>
        <v>0</v>
      </c>
      <c r="G204" s="60">
        <f>IF(AND(C204&lt;&gt;"",SUM(G$32:G203)&lt;E$23),$E$23/$E$28,0)</f>
        <v>0</v>
      </c>
      <c r="H204" s="58">
        <f t="shared" si="18"/>
        <v>0</v>
      </c>
      <c r="I204" s="58">
        <f t="shared" si="20"/>
        <v>0</v>
      </c>
      <c r="J204" s="92" t="str">
        <f t="shared" si="19"/>
        <v>2036–2037</v>
      </c>
      <c r="K204" s="92"/>
      <c r="L204" s="103"/>
      <c r="M204" s="92"/>
      <c r="N204" s="101"/>
      <c r="O204" s="93"/>
      <c r="Q204" s="61"/>
    </row>
    <row r="205" spans="1:17" s="55" customFormat="1" ht="20.25" customHeight="1" x14ac:dyDescent="0.2">
      <c r="A205" s="56">
        <v>50010</v>
      </c>
      <c r="B205" s="57">
        <f t="shared" si="15"/>
        <v>0</v>
      </c>
      <c r="C205" s="150"/>
      <c r="D205" s="58">
        <f t="shared" si="16"/>
        <v>0</v>
      </c>
      <c r="E205" s="59">
        <f t="shared" si="14"/>
        <v>0</v>
      </c>
      <c r="F205" s="58">
        <f t="shared" si="17"/>
        <v>0</v>
      </c>
      <c r="G205" s="60">
        <f>IF(AND(C205&lt;&gt;"",SUM(G$32:G204)&lt;E$23),$E$23/$E$28,0)</f>
        <v>0</v>
      </c>
      <c r="H205" s="58">
        <f t="shared" si="18"/>
        <v>0</v>
      </c>
      <c r="I205" s="58">
        <f t="shared" si="20"/>
        <v>0</v>
      </c>
      <c r="J205" s="92" t="str">
        <f t="shared" si="19"/>
        <v>2036–2037</v>
      </c>
      <c r="K205" s="92"/>
      <c r="L205" s="103"/>
      <c r="M205" s="92"/>
      <c r="N205" s="101"/>
      <c r="O205" s="93"/>
      <c r="Q205" s="61"/>
    </row>
    <row r="206" spans="1:17" s="55" customFormat="1" ht="20.25" customHeight="1" x14ac:dyDescent="0.2">
      <c r="A206" s="56">
        <v>50041</v>
      </c>
      <c r="B206" s="57">
        <f t="shared" si="15"/>
        <v>0</v>
      </c>
      <c r="C206" s="150"/>
      <c r="D206" s="58">
        <f t="shared" si="16"/>
        <v>0</v>
      </c>
      <c r="E206" s="59">
        <f t="shared" si="14"/>
        <v>0</v>
      </c>
      <c r="F206" s="58">
        <f t="shared" si="17"/>
        <v>0</v>
      </c>
      <c r="G206" s="60">
        <f>IF(AND(C206&lt;&gt;"",SUM(G$32:G205)&lt;E$23),$E$23/$E$28,0)</f>
        <v>0</v>
      </c>
      <c r="H206" s="58">
        <f t="shared" si="18"/>
        <v>0</v>
      </c>
      <c r="I206" s="58">
        <f t="shared" si="20"/>
        <v>0</v>
      </c>
      <c r="J206" s="92" t="str">
        <f t="shared" si="19"/>
        <v>2036–2037</v>
      </c>
      <c r="K206" s="92"/>
      <c r="L206" s="103"/>
      <c r="M206" s="92"/>
      <c r="N206" s="101"/>
      <c r="O206" s="93"/>
      <c r="Q206" s="61"/>
    </row>
    <row r="207" spans="1:17" s="55" customFormat="1" ht="20.25" customHeight="1" x14ac:dyDescent="0.2">
      <c r="A207" s="56">
        <v>50072</v>
      </c>
      <c r="B207" s="57">
        <f t="shared" si="15"/>
        <v>0</v>
      </c>
      <c r="C207" s="150"/>
      <c r="D207" s="58">
        <f t="shared" si="16"/>
        <v>0</v>
      </c>
      <c r="E207" s="59">
        <f t="shared" si="14"/>
        <v>0</v>
      </c>
      <c r="F207" s="58">
        <f t="shared" si="17"/>
        <v>0</v>
      </c>
      <c r="G207" s="60">
        <f>IF(AND(C207&lt;&gt;"",SUM(G$32:G206)&lt;E$23),$E$23/$E$28,0)</f>
        <v>0</v>
      </c>
      <c r="H207" s="58">
        <f t="shared" si="18"/>
        <v>0</v>
      </c>
      <c r="I207" s="58">
        <f t="shared" si="20"/>
        <v>0</v>
      </c>
      <c r="J207" s="92" t="str">
        <f t="shared" si="19"/>
        <v>2036–2037</v>
      </c>
      <c r="K207" s="92"/>
      <c r="L207" s="103"/>
      <c r="M207" s="92"/>
      <c r="N207" s="101"/>
      <c r="O207" s="93"/>
      <c r="Q207" s="61"/>
    </row>
    <row r="208" spans="1:17" s="55" customFormat="1" ht="20.25" customHeight="1" x14ac:dyDescent="0.2">
      <c r="A208" s="56">
        <v>50100</v>
      </c>
      <c r="B208" s="57">
        <f t="shared" si="15"/>
        <v>0</v>
      </c>
      <c r="C208" s="150"/>
      <c r="D208" s="58">
        <f t="shared" si="16"/>
        <v>0</v>
      </c>
      <c r="E208" s="59">
        <f t="shared" si="14"/>
        <v>0</v>
      </c>
      <c r="F208" s="58">
        <f t="shared" si="17"/>
        <v>0</v>
      </c>
      <c r="G208" s="60">
        <f>IF(AND(C208&lt;&gt;"",SUM(G$32:G207)&lt;E$23),$E$23/$E$28,0)</f>
        <v>0</v>
      </c>
      <c r="H208" s="58">
        <f t="shared" si="18"/>
        <v>0</v>
      </c>
      <c r="I208" s="58">
        <f t="shared" si="20"/>
        <v>0</v>
      </c>
      <c r="J208" s="92" t="str">
        <f t="shared" si="19"/>
        <v>2036–2037</v>
      </c>
      <c r="K208" s="92"/>
      <c r="L208" s="103"/>
      <c r="M208" s="92"/>
      <c r="N208" s="101"/>
      <c r="O208" s="93"/>
      <c r="Q208" s="61"/>
    </row>
    <row r="209" spans="1:17" s="55" customFormat="1" ht="20.25" customHeight="1" x14ac:dyDescent="0.2">
      <c r="A209" s="56">
        <v>50131</v>
      </c>
      <c r="B209" s="57">
        <f t="shared" si="15"/>
        <v>0</v>
      </c>
      <c r="C209" s="150"/>
      <c r="D209" s="58">
        <f t="shared" si="16"/>
        <v>0</v>
      </c>
      <c r="E209" s="59">
        <f t="shared" si="14"/>
        <v>0</v>
      </c>
      <c r="F209" s="58">
        <f t="shared" si="17"/>
        <v>0</v>
      </c>
      <c r="G209" s="60">
        <f>IF(AND(C209&lt;&gt;"",SUM(G$32:G208)&lt;E$23),$E$23/$E$28,0)</f>
        <v>0</v>
      </c>
      <c r="H209" s="58">
        <f t="shared" si="18"/>
        <v>0</v>
      </c>
      <c r="I209" s="58">
        <f t="shared" si="20"/>
        <v>0</v>
      </c>
      <c r="J209" s="92" t="str">
        <f t="shared" si="19"/>
        <v>2036–2037</v>
      </c>
      <c r="K209" s="92"/>
      <c r="L209" s="103"/>
      <c r="M209" s="92"/>
      <c r="N209" s="101"/>
      <c r="O209" s="93"/>
      <c r="Q209" s="61"/>
    </row>
    <row r="210" spans="1:17" s="55" customFormat="1" ht="20.25" customHeight="1" x14ac:dyDescent="0.2">
      <c r="A210" s="56">
        <v>50161</v>
      </c>
      <c r="B210" s="57">
        <f t="shared" si="15"/>
        <v>0</v>
      </c>
      <c r="C210" s="150"/>
      <c r="D210" s="58">
        <f t="shared" si="16"/>
        <v>0</v>
      </c>
      <c r="E210" s="59">
        <f t="shared" si="14"/>
        <v>0</v>
      </c>
      <c r="F210" s="58">
        <f t="shared" si="17"/>
        <v>0</v>
      </c>
      <c r="G210" s="60">
        <f>IF(AND(C210&lt;&gt;"",SUM(G$32:G209)&lt;E$23),$E$23/$E$28,0)</f>
        <v>0</v>
      </c>
      <c r="H210" s="58">
        <f t="shared" si="18"/>
        <v>0</v>
      </c>
      <c r="I210" s="58">
        <f t="shared" si="20"/>
        <v>0</v>
      </c>
      <c r="J210" s="92" t="str">
        <f t="shared" si="19"/>
        <v>2036–2037</v>
      </c>
      <c r="K210" s="92"/>
      <c r="L210" s="103"/>
      <c r="M210" s="92"/>
      <c r="N210" s="101"/>
      <c r="O210" s="93"/>
      <c r="Q210" s="61"/>
    </row>
    <row r="211" spans="1:17" s="55" customFormat="1" ht="20.25" customHeight="1" x14ac:dyDescent="0.2">
      <c r="A211" s="56">
        <v>50192</v>
      </c>
      <c r="B211" s="57">
        <f t="shared" si="15"/>
        <v>0</v>
      </c>
      <c r="C211" s="150"/>
      <c r="D211" s="58">
        <f t="shared" si="16"/>
        <v>0</v>
      </c>
      <c r="E211" s="59">
        <f t="shared" si="14"/>
        <v>0</v>
      </c>
      <c r="F211" s="58">
        <f t="shared" si="17"/>
        <v>0</v>
      </c>
      <c r="G211" s="60">
        <f>IF(AND(C211&lt;&gt;"",SUM(G$32:G210)&lt;E$23),$E$23/$E$28,0)</f>
        <v>0</v>
      </c>
      <c r="H211" s="58">
        <f t="shared" si="18"/>
        <v>0</v>
      </c>
      <c r="I211" s="58">
        <f t="shared" si="20"/>
        <v>0</v>
      </c>
      <c r="J211" s="92" t="str">
        <f t="shared" si="19"/>
        <v>2036–2037</v>
      </c>
      <c r="K211" s="92"/>
      <c r="L211" s="103"/>
      <c r="M211" s="92"/>
      <c r="N211" s="101"/>
      <c r="O211" s="93"/>
      <c r="Q211" s="61"/>
    </row>
    <row r="212" spans="1:17" s="55" customFormat="1" ht="20.25" customHeight="1" x14ac:dyDescent="0.2">
      <c r="A212" s="56">
        <v>50222</v>
      </c>
      <c r="B212" s="57">
        <f t="shared" si="15"/>
        <v>0</v>
      </c>
      <c r="C212" s="150"/>
      <c r="D212" s="58">
        <f t="shared" si="16"/>
        <v>0</v>
      </c>
      <c r="E212" s="59">
        <f t="shared" si="14"/>
        <v>0</v>
      </c>
      <c r="F212" s="58">
        <f t="shared" si="17"/>
        <v>0</v>
      </c>
      <c r="G212" s="60">
        <f>IF(AND(C212&lt;&gt;"",SUM(G$32:G211)&lt;E$23),$E$23/$E$28,0)</f>
        <v>0</v>
      </c>
      <c r="H212" s="58">
        <f t="shared" si="18"/>
        <v>0</v>
      </c>
      <c r="I212" s="58">
        <f t="shared" si="20"/>
        <v>0</v>
      </c>
      <c r="J212" s="92" t="str">
        <f t="shared" si="19"/>
        <v>2037–2038</v>
      </c>
      <c r="K212" s="92"/>
      <c r="L212" s="103"/>
      <c r="M212" s="92"/>
      <c r="N212" s="101"/>
      <c r="O212" s="93"/>
      <c r="Q212" s="61"/>
    </row>
    <row r="213" spans="1:17" s="55" customFormat="1" ht="20.25" customHeight="1" x14ac:dyDescent="0.2">
      <c r="A213" s="56">
        <v>50253</v>
      </c>
      <c r="B213" s="57">
        <f t="shared" si="15"/>
        <v>0</v>
      </c>
      <c r="C213" s="150"/>
      <c r="D213" s="58">
        <f t="shared" si="16"/>
        <v>0</v>
      </c>
      <c r="E213" s="59">
        <f t="shared" si="14"/>
        <v>0</v>
      </c>
      <c r="F213" s="58">
        <f t="shared" si="17"/>
        <v>0</v>
      </c>
      <c r="G213" s="60">
        <f>IF(AND(C213&lt;&gt;"",SUM(G$32:G212)&lt;E$23),$E$23/$E$28,0)</f>
        <v>0</v>
      </c>
      <c r="H213" s="58">
        <f t="shared" si="18"/>
        <v>0</v>
      </c>
      <c r="I213" s="58">
        <f t="shared" si="20"/>
        <v>0</v>
      </c>
      <c r="J213" s="92" t="str">
        <f t="shared" si="19"/>
        <v>2037–2038</v>
      </c>
      <c r="K213" s="92"/>
      <c r="L213" s="103"/>
      <c r="M213" s="92"/>
      <c r="N213" s="101"/>
      <c r="O213" s="93"/>
      <c r="Q213" s="61"/>
    </row>
    <row r="214" spans="1:17" s="55" customFormat="1" ht="20.25" customHeight="1" x14ac:dyDescent="0.2">
      <c r="A214" s="56">
        <v>50284</v>
      </c>
      <c r="B214" s="57">
        <f t="shared" si="15"/>
        <v>0</v>
      </c>
      <c r="C214" s="150"/>
      <c r="D214" s="58">
        <f t="shared" si="16"/>
        <v>0</v>
      </c>
      <c r="E214" s="59">
        <f t="shared" si="14"/>
        <v>0</v>
      </c>
      <c r="F214" s="58">
        <f t="shared" si="17"/>
        <v>0</v>
      </c>
      <c r="G214" s="60">
        <f>IF(AND(C214&lt;&gt;"",SUM(G$32:G213)&lt;E$23),$E$23/$E$28,0)</f>
        <v>0</v>
      </c>
      <c r="H214" s="58">
        <f t="shared" si="18"/>
        <v>0</v>
      </c>
      <c r="I214" s="58">
        <f t="shared" si="20"/>
        <v>0</v>
      </c>
      <c r="J214" s="92" t="str">
        <f t="shared" si="19"/>
        <v>2037–2038</v>
      </c>
      <c r="K214" s="92"/>
      <c r="L214" s="103"/>
      <c r="M214" s="92"/>
      <c r="N214" s="101"/>
      <c r="O214" s="93"/>
      <c r="Q214" s="61"/>
    </row>
    <row r="215" spans="1:17" s="55" customFormat="1" ht="20.25" customHeight="1" x14ac:dyDescent="0.2">
      <c r="A215" s="56">
        <v>50314</v>
      </c>
      <c r="B215" s="57">
        <f t="shared" si="15"/>
        <v>0</v>
      </c>
      <c r="C215" s="150"/>
      <c r="D215" s="58">
        <f t="shared" si="16"/>
        <v>0</v>
      </c>
      <c r="E215" s="59">
        <f t="shared" si="14"/>
        <v>0</v>
      </c>
      <c r="F215" s="58">
        <f t="shared" si="17"/>
        <v>0</v>
      </c>
      <c r="G215" s="60">
        <f>IF(AND(C215&lt;&gt;"",SUM(G$32:G214)&lt;E$23),$E$23/$E$28,0)</f>
        <v>0</v>
      </c>
      <c r="H215" s="58">
        <f t="shared" si="18"/>
        <v>0</v>
      </c>
      <c r="I215" s="58">
        <f t="shared" si="20"/>
        <v>0</v>
      </c>
      <c r="J215" s="92" t="str">
        <f t="shared" si="19"/>
        <v>2037–2038</v>
      </c>
      <c r="K215" s="92"/>
      <c r="L215" s="103"/>
      <c r="M215" s="92"/>
      <c r="N215" s="101"/>
      <c r="O215" s="93"/>
      <c r="Q215" s="61"/>
    </row>
    <row r="216" spans="1:17" s="55" customFormat="1" ht="20.25" customHeight="1" x14ac:dyDescent="0.2">
      <c r="A216" s="56">
        <v>50345</v>
      </c>
      <c r="B216" s="57">
        <f t="shared" si="15"/>
        <v>0</v>
      </c>
      <c r="C216" s="150"/>
      <c r="D216" s="58">
        <f t="shared" si="16"/>
        <v>0</v>
      </c>
      <c r="E216" s="59">
        <f t="shared" si="14"/>
        <v>0</v>
      </c>
      <c r="F216" s="58">
        <f t="shared" si="17"/>
        <v>0</v>
      </c>
      <c r="G216" s="60">
        <f>IF(AND(C216&lt;&gt;"",SUM(G$32:G215)&lt;E$23),$E$23/$E$28,0)</f>
        <v>0</v>
      </c>
      <c r="H216" s="58">
        <f t="shared" si="18"/>
        <v>0</v>
      </c>
      <c r="I216" s="58">
        <f t="shared" si="20"/>
        <v>0</v>
      </c>
      <c r="J216" s="92" t="str">
        <f t="shared" si="19"/>
        <v>2037–2038</v>
      </c>
      <c r="K216" s="92"/>
      <c r="L216" s="103"/>
      <c r="M216" s="92"/>
      <c r="N216" s="101"/>
      <c r="O216" s="93"/>
      <c r="Q216" s="61"/>
    </row>
    <row r="217" spans="1:17" s="55" customFormat="1" ht="20.25" customHeight="1" x14ac:dyDescent="0.2">
      <c r="A217" s="56">
        <v>50375</v>
      </c>
      <c r="B217" s="57">
        <f t="shared" si="15"/>
        <v>0</v>
      </c>
      <c r="C217" s="150"/>
      <c r="D217" s="58">
        <f t="shared" si="16"/>
        <v>0</v>
      </c>
      <c r="E217" s="59">
        <f t="shared" si="14"/>
        <v>0</v>
      </c>
      <c r="F217" s="58">
        <f t="shared" si="17"/>
        <v>0</v>
      </c>
      <c r="G217" s="60">
        <f>IF(AND(C217&lt;&gt;"",SUM(G$32:G216)&lt;E$23),$E$23/$E$28,0)</f>
        <v>0</v>
      </c>
      <c r="H217" s="58">
        <f t="shared" si="18"/>
        <v>0</v>
      </c>
      <c r="I217" s="58">
        <f t="shared" si="20"/>
        <v>0</v>
      </c>
      <c r="J217" s="92" t="str">
        <f t="shared" si="19"/>
        <v>2037–2038</v>
      </c>
      <c r="K217" s="92"/>
      <c r="L217" s="103"/>
      <c r="M217" s="92"/>
      <c r="N217" s="101"/>
      <c r="O217" s="93"/>
      <c r="Q217" s="61"/>
    </row>
    <row r="218" spans="1:17" s="55" customFormat="1" ht="20.25" customHeight="1" x14ac:dyDescent="0.2">
      <c r="A218" s="56">
        <v>50406</v>
      </c>
      <c r="B218" s="57">
        <f t="shared" si="15"/>
        <v>0</v>
      </c>
      <c r="C218" s="150"/>
      <c r="D218" s="58">
        <f t="shared" si="16"/>
        <v>0</v>
      </c>
      <c r="E218" s="59">
        <f t="shared" si="14"/>
        <v>0</v>
      </c>
      <c r="F218" s="58">
        <f t="shared" si="17"/>
        <v>0</v>
      </c>
      <c r="G218" s="60">
        <f>IF(AND(C218&lt;&gt;"",SUM(G$32:G217)&lt;E$23),$E$23/$E$28,0)</f>
        <v>0</v>
      </c>
      <c r="H218" s="58">
        <f t="shared" si="18"/>
        <v>0</v>
      </c>
      <c r="I218" s="58">
        <f t="shared" si="20"/>
        <v>0</v>
      </c>
      <c r="J218" s="92" t="str">
        <f t="shared" si="19"/>
        <v>2037–2038</v>
      </c>
      <c r="K218" s="92"/>
      <c r="L218" s="103"/>
      <c r="M218" s="92"/>
      <c r="N218" s="101"/>
      <c r="O218" s="93"/>
      <c r="Q218" s="61"/>
    </row>
    <row r="219" spans="1:17" s="55" customFormat="1" ht="20.25" customHeight="1" x14ac:dyDescent="0.2">
      <c r="A219" s="56">
        <v>50437</v>
      </c>
      <c r="B219" s="57">
        <f t="shared" si="15"/>
        <v>0</v>
      </c>
      <c r="C219" s="150"/>
      <c r="D219" s="58">
        <f t="shared" si="16"/>
        <v>0</v>
      </c>
      <c r="E219" s="59">
        <f t="shared" si="14"/>
        <v>0</v>
      </c>
      <c r="F219" s="58">
        <f t="shared" si="17"/>
        <v>0</v>
      </c>
      <c r="G219" s="60">
        <f>IF(AND(C219&lt;&gt;"",SUM(G$32:G218)&lt;E$23),$E$23/$E$28,0)</f>
        <v>0</v>
      </c>
      <c r="H219" s="58">
        <f t="shared" si="18"/>
        <v>0</v>
      </c>
      <c r="I219" s="58">
        <f t="shared" si="20"/>
        <v>0</v>
      </c>
      <c r="J219" s="92" t="str">
        <f t="shared" si="19"/>
        <v>2037–2038</v>
      </c>
      <c r="K219" s="92"/>
      <c r="L219" s="103"/>
      <c r="M219" s="92"/>
      <c r="N219" s="101"/>
      <c r="O219" s="93"/>
      <c r="Q219" s="61"/>
    </row>
    <row r="220" spans="1:17" s="55" customFormat="1" ht="20.25" customHeight="1" x14ac:dyDescent="0.2">
      <c r="A220" s="56">
        <v>50465</v>
      </c>
      <c r="B220" s="57">
        <f t="shared" si="15"/>
        <v>0</v>
      </c>
      <c r="C220" s="150"/>
      <c r="D220" s="58">
        <f t="shared" si="16"/>
        <v>0</v>
      </c>
      <c r="E220" s="59">
        <f t="shared" si="14"/>
        <v>0</v>
      </c>
      <c r="F220" s="58">
        <f t="shared" si="17"/>
        <v>0</v>
      </c>
      <c r="G220" s="60">
        <f>IF(AND(C220&lt;&gt;"",SUM(G$32:G219)&lt;E$23),$E$23/$E$28,0)</f>
        <v>0</v>
      </c>
      <c r="H220" s="58">
        <f t="shared" si="18"/>
        <v>0</v>
      </c>
      <c r="I220" s="58">
        <f t="shared" si="20"/>
        <v>0</v>
      </c>
      <c r="J220" s="92" t="str">
        <f t="shared" si="19"/>
        <v>2037–2038</v>
      </c>
      <c r="K220" s="92"/>
      <c r="L220" s="103"/>
      <c r="M220" s="92"/>
      <c r="N220" s="101"/>
      <c r="O220" s="93"/>
      <c r="Q220" s="61"/>
    </row>
    <row r="221" spans="1:17" s="55" customFormat="1" ht="20.25" customHeight="1" x14ac:dyDescent="0.2">
      <c r="A221" s="56">
        <v>50496</v>
      </c>
      <c r="B221" s="57">
        <f t="shared" si="15"/>
        <v>0</v>
      </c>
      <c r="C221" s="150"/>
      <c r="D221" s="58">
        <f t="shared" si="16"/>
        <v>0</v>
      </c>
      <c r="E221" s="59">
        <f t="shared" si="14"/>
        <v>0</v>
      </c>
      <c r="F221" s="58">
        <f t="shared" si="17"/>
        <v>0</v>
      </c>
      <c r="G221" s="60">
        <f>IF(AND(C221&lt;&gt;"",SUM(G$32:G220)&lt;E$23),$E$23/$E$28,0)</f>
        <v>0</v>
      </c>
      <c r="H221" s="58">
        <f t="shared" si="18"/>
        <v>0</v>
      </c>
      <c r="I221" s="58">
        <f t="shared" si="20"/>
        <v>0</v>
      </c>
      <c r="J221" s="92" t="str">
        <f t="shared" si="19"/>
        <v>2037–2038</v>
      </c>
      <c r="K221" s="92"/>
      <c r="L221" s="103"/>
      <c r="M221" s="92"/>
      <c r="N221" s="101"/>
      <c r="O221" s="93"/>
      <c r="Q221" s="61"/>
    </row>
    <row r="222" spans="1:17" s="55" customFormat="1" ht="20.25" customHeight="1" x14ac:dyDescent="0.2">
      <c r="A222" s="56">
        <v>50526</v>
      </c>
      <c r="B222" s="57">
        <f t="shared" si="15"/>
        <v>0</v>
      </c>
      <c r="C222" s="150"/>
      <c r="D222" s="58">
        <f t="shared" si="16"/>
        <v>0</v>
      </c>
      <c r="E222" s="59">
        <f t="shared" si="14"/>
        <v>0</v>
      </c>
      <c r="F222" s="58">
        <f t="shared" si="17"/>
        <v>0</v>
      </c>
      <c r="G222" s="60">
        <f>IF(AND(C222&lt;&gt;"",SUM(G$32:G221)&lt;E$23),$E$23/$E$28,0)</f>
        <v>0</v>
      </c>
      <c r="H222" s="58">
        <f t="shared" si="18"/>
        <v>0</v>
      </c>
      <c r="I222" s="58">
        <f t="shared" si="20"/>
        <v>0</v>
      </c>
      <c r="J222" s="92" t="str">
        <f t="shared" si="19"/>
        <v>2037–2038</v>
      </c>
      <c r="K222" s="92"/>
      <c r="L222" s="103"/>
      <c r="M222" s="92"/>
      <c r="N222" s="101"/>
      <c r="O222" s="93"/>
      <c r="Q222" s="61"/>
    </row>
    <row r="223" spans="1:17" s="55" customFormat="1" ht="20.25" customHeight="1" x14ac:dyDescent="0.2">
      <c r="A223" s="56">
        <v>50557</v>
      </c>
      <c r="B223" s="57">
        <f t="shared" si="15"/>
        <v>0</v>
      </c>
      <c r="C223" s="150"/>
      <c r="D223" s="58">
        <f t="shared" si="16"/>
        <v>0</v>
      </c>
      <c r="E223" s="59">
        <f t="shared" si="14"/>
        <v>0</v>
      </c>
      <c r="F223" s="58">
        <f t="shared" si="17"/>
        <v>0</v>
      </c>
      <c r="G223" s="60">
        <f>IF(AND(C223&lt;&gt;"",SUM(G$32:G222)&lt;E$23),$E$23/$E$28,0)</f>
        <v>0</v>
      </c>
      <c r="H223" s="58">
        <f t="shared" si="18"/>
        <v>0</v>
      </c>
      <c r="I223" s="58">
        <f t="shared" si="20"/>
        <v>0</v>
      </c>
      <c r="J223" s="92" t="str">
        <f t="shared" si="19"/>
        <v>2037–2038</v>
      </c>
      <c r="K223" s="92"/>
      <c r="L223" s="103"/>
      <c r="M223" s="92"/>
      <c r="N223" s="101"/>
      <c r="O223" s="93"/>
      <c r="Q223" s="61"/>
    </row>
    <row r="224" spans="1:17" s="55" customFormat="1" ht="20.25" customHeight="1" x14ac:dyDescent="0.2">
      <c r="A224" s="56">
        <v>50587</v>
      </c>
      <c r="B224" s="57">
        <f t="shared" si="15"/>
        <v>0</v>
      </c>
      <c r="C224" s="150"/>
      <c r="D224" s="58">
        <f t="shared" si="16"/>
        <v>0</v>
      </c>
      <c r="E224" s="59">
        <f t="shared" ref="E224:E287" si="21">C224-D224</f>
        <v>0</v>
      </c>
      <c r="F224" s="58">
        <f t="shared" si="17"/>
        <v>0</v>
      </c>
      <c r="G224" s="60">
        <f>IF(AND(C224&lt;&gt;"",SUM(G$32:G223)&lt;E$23),$E$23/$E$28,0)</f>
        <v>0</v>
      </c>
      <c r="H224" s="58">
        <f t="shared" si="18"/>
        <v>0</v>
      </c>
      <c r="I224" s="58">
        <f t="shared" si="20"/>
        <v>0</v>
      </c>
      <c r="J224" s="92" t="str">
        <f t="shared" si="19"/>
        <v>2038–2039</v>
      </c>
      <c r="K224" s="92"/>
      <c r="L224" s="103"/>
      <c r="M224" s="92"/>
      <c r="N224" s="101"/>
      <c r="O224" s="93"/>
      <c r="Q224" s="61"/>
    </row>
    <row r="225" spans="1:17" s="55" customFormat="1" ht="20.25" customHeight="1" x14ac:dyDescent="0.2">
      <c r="A225" s="56">
        <v>50618</v>
      </c>
      <c r="B225" s="57">
        <f t="shared" ref="B225:B288" si="22">IF(C225&gt;0,C225*-1,C225)</f>
        <v>0</v>
      </c>
      <c r="C225" s="150"/>
      <c r="D225" s="58">
        <f t="shared" ref="D225:D288" si="23">IF(C225="",0,IF($E$14="Beginning",IF(C224&lt;&gt;"",$F224*$E$7/12,0),IF(C224&lt;&gt;"",$F224*$E$7/12,$E$21*$E$7/12)))</f>
        <v>0</v>
      </c>
      <c r="E225" s="59">
        <f t="shared" si="21"/>
        <v>0</v>
      </c>
      <c r="F225" s="58">
        <f t="shared" ref="F225:F288" si="24">IF(C225="",0,IF(C224="",$E$21-E225,IF(C225&lt;&gt;"",F224-E225)))</f>
        <v>0</v>
      </c>
      <c r="G225" s="60">
        <f>IF(AND(C225&lt;&gt;"",SUM(G$32:G224)&lt;E$23),$E$23/$E$28,0)</f>
        <v>0</v>
      </c>
      <c r="H225" s="58">
        <f t="shared" ref="H225:H288" si="25">IF(C225&lt;&gt;"",G225+H224,0)</f>
        <v>0</v>
      </c>
      <c r="I225" s="58">
        <f t="shared" si="20"/>
        <v>0</v>
      </c>
      <c r="J225" s="92" t="str">
        <f t="shared" ref="J225:J288" si="26">IF(OR(MONTH(A225)=1,MONTH(A225)=2,MONTH(A225)=3,MONTH(A225)=4,MONTH(A225)=5,MONTH(A225)=6),YEAR(A225)-1&amp;"–"&amp;YEAR(A225),YEAR(A225)&amp;"–"&amp;YEAR(A225)+1)</f>
        <v>2038–2039</v>
      </c>
      <c r="K225" s="92"/>
      <c r="L225" s="103"/>
      <c r="M225" s="92"/>
      <c r="N225" s="101"/>
      <c r="O225" s="93"/>
      <c r="Q225" s="61"/>
    </row>
    <row r="226" spans="1:17" s="55" customFormat="1" ht="20.25" customHeight="1" x14ac:dyDescent="0.2">
      <c r="A226" s="56">
        <v>50649</v>
      </c>
      <c r="B226" s="57">
        <f t="shared" si="22"/>
        <v>0</v>
      </c>
      <c r="C226" s="150"/>
      <c r="D226" s="58">
        <f t="shared" si="23"/>
        <v>0</v>
      </c>
      <c r="E226" s="59">
        <f t="shared" si="21"/>
        <v>0</v>
      </c>
      <c r="F226" s="58">
        <f t="shared" si="24"/>
        <v>0</v>
      </c>
      <c r="G226" s="60">
        <f>IF(AND(C226&lt;&gt;"",SUM(G$32:G225)&lt;E$23),$E$23/$E$28,0)</f>
        <v>0</v>
      </c>
      <c r="H226" s="58">
        <f t="shared" si="25"/>
        <v>0</v>
      </c>
      <c r="I226" s="58">
        <f t="shared" si="20"/>
        <v>0</v>
      </c>
      <c r="J226" s="92" t="str">
        <f t="shared" si="26"/>
        <v>2038–2039</v>
      </c>
      <c r="K226" s="92"/>
      <c r="L226" s="103"/>
      <c r="M226" s="92"/>
      <c r="N226" s="101"/>
      <c r="O226" s="93"/>
      <c r="Q226" s="61"/>
    </row>
    <row r="227" spans="1:17" s="55" customFormat="1" ht="20.25" customHeight="1" x14ac:dyDescent="0.2">
      <c r="A227" s="56">
        <v>50679</v>
      </c>
      <c r="B227" s="57">
        <f t="shared" si="22"/>
        <v>0</v>
      </c>
      <c r="C227" s="150"/>
      <c r="D227" s="58">
        <f t="shared" si="23"/>
        <v>0</v>
      </c>
      <c r="E227" s="59">
        <f t="shared" si="21"/>
        <v>0</v>
      </c>
      <c r="F227" s="58">
        <f t="shared" si="24"/>
        <v>0</v>
      </c>
      <c r="G227" s="60">
        <f>IF(AND(C227&lt;&gt;"",SUM(G$32:G226)&lt;E$23),$E$23/$E$28,0)</f>
        <v>0</v>
      </c>
      <c r="H227" s="58">
        <f t="shared" si="25"/>
        <v>0</v>
      </c>
      <c r="I227" s="58">
        <f t="shared" ref="I227:I290" si="27">IF(C227&lt;&gt;"",$E$23-H227,0)</f>
        <v>0</v>
      </c>
      <c r="J227" s="92" t="str">
        <f t="shared" si="26"/>
        <v>2038–2039</v>
      </c>
      <c r="K227" s="92"/>
      <c r="L227" s="103"/>
      <c r="M227" s="92"/>
      <c r="N227" s="101"/>
      <c r="O227" s="93"/>
      <c r="Q227" s="61"/>
    </row>
    <row r="228" spans="1:17" s="55" customFormat="1" ht="20.25" customHeight="1" x14ac:dyDescent="0.2">
      <c r="A228" s="56">
        <v>50710</v>
      </c>
      <c r="B228" s="57">
        <f t="shared" si="22"/>
        <v>0</v>
      </c>
      <c r="C228" s="150"/>
      <c r="D228" s="58">
        <f t="shared" si="23"/>
        <v>0</v>
      </c>
      <c r="E228" s="59">
        <f t="shared" si="21"/>
        <v>0</v>
      </c>
      <c r="F228" s="58">
        <f t="shared" si="24"/>
        <v>0</v>
      </c>
      <c r="G228" s="60">
        <f>IF(AND(C228&lt;&gt;"",SUM(G$32:G227)&lt;E$23),$E$23/$E$28,0)</f>
        <v>0</v>
      </c>
      <c r="H228" s="58">
        <f t="shared" si="25"/>
        <v>0</v>
      </c>
      <c r="I228" s="58">
        <f t="shared" si="27"/>
        <v>0</v>
      </c>
      <c r="J228" s="92" t="str">
        <f t="shared" si="26"/>
        <v>2038–2039</v>
      </c>
      <c r="K228" s="92"/>
      <c r="L228" s="103"/>
      <c r="M228" s="92"/>
      <c r="N228" s="101"/>
      <c r="O228" s="93"/>
      <c r="Q228" s="61"/>
    </row>
    <row r="229" spans="1:17" s="55" customFormat="1" ht="20.25" customHeight="1" x14ac:dyDescent="0.2">
      <c r="A229" s="56">
        <v>50740</v>
      </c>
      <c r="B229" s="57">
        <f t="shared" si="22"/>
        <v>0</v>
      </c>
      <c r="C229" s="150"/>
      <c r="D229" s="58">
        <f t="shared" si="23"/>
        <v>0</v>
      </c>
      <c r="E229" s="59">
        <f t="shared" si="21"/>
        <v>0</v>
      </c>
      <c r="F229" s="58">
        <f t="shared" si="24"/>
        <v>0</v>
      </c>
      <c r="G229" s="60">
        <f>IF(AND(C229&lt;&gt;"",SUM(G$32:G228)&lt;E$23),$E$23/$E$28,0)</f>
        <v>0</v>
      </c>
      <c r="H229" s="58">
        <f t="shared" si="25"/>
        <v>0</v>
      </c>
      <c r="I229" s="58">
        <f t="shared" si="27"/>
        <v>0</v>
      </c>
      <c r="J229" s="92" t="str">
        <f t="shared" si="26"/>
        <v>2038–2039</v>
      </c>
      <c r="K229" s="92"/>
      <c r="L229" s="103"/>
      <c r="M229" s="92"/>
      <c r="N229" s="101"/>
      <c r="O229" s="93"/>
      <c r="Q229" s="61"/>
    </row>
    <row r="230" spans="1:17" s="55" customFormat="1" ht="20.25" customHeight="1" x14ac:dyDescent="0.2">
      <c r="A230" s="56">
        <v>50771</v>
      </c>
      <c r="B230" s="57">
        <f t="shared" si="22"/>
        <v>0</v>
      </c>
      <c r="C230" s="150"/>
      <c r="D230" s="58">
        <f t="shared" si="23"/>
        <v>0</v>
      </c>
      <c r="E230" s="59">
        <f t="shared" si="21"/>
        <v>0</v>
      </c>
      <c r="F230" s="58">
        <f t="shared" si="24"/>
        <v>0</v>
      </c>
      <c r="G230" s="60">
        <f>IF(AND(C230&lt;&gt;"",SUM(G$32:G229)&lt;E$23),$E$23/$E$28,0)</f>
        <v>0</v>
      </c>
      <c r="H230" s="58">
        <f t="shared" si="25"/>
        <v>0</v>
      </c>
      <c r="I230" s="58">
        <f t="shared" si="27"/>
        <v>0</v>
      </c>
      <c r="J230" s="92" t="str">
        <f t="shared" si="26"/>
        <v>2038–2039</v>
      </c>
      <c r="K230" s="92"/>
      <c r="L230" s="103"/>
      <c r="M230" s="92"/>
      <c r="N230" s="101"/>
      <c r="O230" s="93"/>
      <c r="Q230" s="61"/>
    </row>
    <row r="231" spans="1:17" s="55" customFormat="1" ht="20.25" customHeight="1" x14ac:dyDescent="0.2">
      <c r="A231" s="56">
        <v>50802</v>
      </c>
      <c r="B231" s="57">
        <f t="shared" si="22"/>
        <v>0</v>
      </c>
      <c r="C231" s="150"/>
      <c r="D231" s="58">
        <f t="shared" si="23"/>
        <v>0</v>
      </c>
      <c r="E231" s="59">
        <f t="shared" si="21"/>
        <v>0</v>
      </c>
      <c r="F231" s="58">
        <f t="shared" si="24"/>
        <v>0</v>
      </c>
      <c r="G231" s="60">
        <f>IF(AND(C231&lt;&gt;"",SUM(G$32:G230)&lt;E$23),$E$23/$E$28,0)</f>
        <v>0</v>
      </c>
      <c r="H231" s="58">
        <f t="shared" si="25"/>
        <v>0</v>
      </c>
      <c r="I231" s="58">
        <f t="shared" si="27"/>
        <v>0</v>
      </c>
      <c r="J231" s="92" t="str">
        <f t="shared" si="26"/>
        <v>2038–2039</v>
      </c>
      <c r="K231" s="92"/>
      <c r="L231" s="103"/>
      <c r="M231" s="92"/>
      <c r="N231" s="101"/>
      <c r="O231" s="93"/>
      <c r="Q231" s="61"/>
    </row>
    <row r="232" spans="1:17" s="55" customFormat="1" ht="20.25" customHeight="1" x14ac:dyDescent="0.2">
      <c r="A232" s="56">
        <v>50830</v>
      </c>
      <c r="B232" s="57">
        <f t="shared" si="22"/>
        <v>0</v>
      </c>
      <c r="C232" s="150"/>
      <c r="D232" s="58">
        <f t="shared" si="23"/>
        <v>0</v>
      </c>
      <c r="E232" s="59">
        <f t="shared" si="21"/>
        <v>0</v>
      </c>
      <c r="F232" s="58">
        <f t="shared" si="24"/>
        <v>0</v>
      </c>
      <c r="G232" s="60">
        <f>IF(AND(C232&lt;&gt;"",SUM(G$32:G231)&lt;E$23),$E$23/$E$28,0)</f>
        <v>0</v>
      </c>
      <c r="H232" s="58">
        <f t="shared" si="25"/>
        <v>0</v>
      </c>
      <c r="I232" s="58">
        <f t="shared" si="27"/>
        <v>0</v>
      </c>
      <c r="J232" s="92" t="str">
        <f t="shared" si="26"/>
        <v>2038–2039</v>
      </c>
      <c r="K232" s="92"/>
      <c r="L232" s="103"/>
      <c r="M232" s="92"/>
      <c r="N232" s="101"/>
      <c r="O232" s="93"/>
      <c r="Q232" s="61"/>
    </row>
    <row r="233" spans="1:17" s="55" customFormat="1" ht="20.25" customHeight="1" x14ac:dyDescent="0.2">
      <c r="A233" s="56">
        <v>50861</v>
      </c>
      <c r="B233" s="57">
        <f t="shared" si="22"/>
        <v>0</v>
      </c>
      <c r="C233" s="150"/>
      <c r="D233" s="58">
        <f t="shared" si="23"/>
        <v>0</v>
      </c>
      <c r="E233" s="59">
        <f t="shared" si="21"/>
        <v>0</v>
      </c>
      <c r="F233" s="58">
        <f t="shared" si="24"/>
        <v>0</v>
      </c>
      <c r="G233" s="60">
        <f>IF(AND(C233&lt;&gt;"",SUM(G$32:G232)&lt;E$23),$E$23/$E$28,0)</f>
        <v>0</v>
      </c>
      <c r="H233" s="58">
        <f t="shared" si="25"/>
        <v>0</v>
      </c>
      <c r="I233" s="58">
        <f t="shared" si="27"/>
        <v>0</v>
      </c>
      <c r="J233" s="92" t="str">
        <f t="shared" si="26"/>
        <v>2038–2039</v>
      </c>
      <c r="K233" s="92"/>
      <c r="L233" s="103"/>
      <c r="M233" s="92"/>
      <c r="N233" s="101"/>
      <c r="O233" s="93"/>
      <c r="Q233" s="61"/>
    </row>
    <row r="234" spans="1:17" s="55" customFormat="1" ht="20.25" customHeight="1" x14ac:dyDescent="0.2">
      <c r="A234" s="56">
        <v>50891</v>
      </c>
      <c r="B234" s="57">
        <f t="shared" si="22"/>
        <v>0</v>
      </c>
      <c r="C234" s="150"/>
      <c r="D234" s="58">
        <f t="shared" si="23"/>
        <v>0</v>
      </c>
      <c r="E234" s="59">
        <f t="shared" si="21"/>
        <v>0</v>
      </c>
      <c r="F234" s="58">
        <f t="shared" si="24"/>
        <v>0</v>
      </c>
      <c r="G234" s="60">
        <f>IF(AND(C234&lt;&gt;"",SUM(G$32:G233)&lt;E$23),$E$23/$E$28,0)</f>
        <v>0</v>
      </c>
      <c r="H234" s="58">
        <f t="shared" si="25"/>
        <v>0</v>
      </c>
      <c r="I234" s="58">
        <f t="shared" si="27"/>
        <v>0</v>
      </c>
      <c r="J234" s="92" t="str">
        <f t="shared" si="26"/>
        <v>2038–2039</v>
      </c>
      <c r="K234" s="92"/>
      <c r="L234" s="103"/>
      <c r="M234" s="92"/>
      <c r="N234" s="101"/>
      <c r="O234" s="93"/>
      <c r="Q234" s="61"/>
    </row>
    <row r="235" spans="1:17" s="55" customFormat="1" ht="20.25" customHeight="1" x14ac:dyDescent="0.2">
      <c r="A235" s="56">
        <v>50922</v>
      </c>
      <c r="B235" s="57">
        <f t="shared" si="22"/>
        <v>0</v>
      </c>
      <c r="C235" s="150"/>
      <c r="D235" s="58">
        <f t="shared" si="23"/>
        <v>0</v>
      </c>
      <c r="E235" s="59">
        <f t="shared" si="21"/>
        <v>0</v>
      </c>
      <c r="F235" s="58">
        <f t="shared" si="24"/>
        <v>0</v>
      </c>
      <c r="G235" s="60">
        <f>IF(AND(C235&lt;&gt;"",SUM(G$32:G234)&lt;E$23),$E$23/$E$28,0)</f>
        <v>0</v>
      </c>
      <c r="H235" s="58">
        <f t="shared" si="25"/>
        <v>0</v>
      </c>
      <c r="I235" s="58">
        <f t="shared" si="27"/>
        <v>0</v>
      </c>
      <c r="J235" s="92" t="str">
        <f t="shared" si="26"/>
        <v>2038–2039</v>
      </c>
      <c r="K235" s="92"/>
      <c r="L235" s="103"/>
      <c r="M235" s="92"/>
      <c r="N235" s="101"/>
      <c r="O235" s="93"/>
      <c r="Q235" s="61"/>
    </row>
    <row r="236" spans="1:17" s="55" customFormat="1" ht="20.25" customHeight="1" x14ac:dyDescent="0.2">
      <c r="A236" s="56">
        <v>50952</v>
      </c>
      <c r="B236" s="57">
        <f t="shared" si="22"/>
        <v>0</v>
      </c>
      <c r="C236" s="150"/>
      <c r="D236" s="58">
        <f t="shared" si="23"/>
        <v>0</v>
      </c>
      <c r="E236" s="59">
        <f t="shared" si="21"/>
        <v>0</v>
      </c>
      <c r="F236" s="58">
        <f t="shared" si="24"/>
        <v>0</v>
      </c>
      <c r="G236" s="60">
        <f>IF(AND(C236&lt;&gt;"",SUM(G$32:G235)&lt;E$23),$E$23/$E$28,0)</f>
        <v>0</v>
      </c>
      <c r="H236" s="58">
        <f t="shared" si="25"/>
        <v>0</v>
      </c>
      <c r="I236" s="58">
        <f t="shared" si="27"/>
        <v>0</v>
      </c>
      <c r="J236" s="92" t="str">
        <f t="shared" si="26"/>
        <v>2039–2040</v>
      </c>
      <c r="K236" s="92"/>
      <c r="L236" s="103"/>
      <c r="M236" s="92"/>
      <c r="N236" s="101"/>
      <c r="O236" s="93"/>
      <c r="Q236" s="61"/>
    </row>
    <row r="237" spans="1:17" s="55" customFormat="1" ht="20.25" customHeight="1" x14ac:dyDescent="0.2">
      <c r="A237" s="56">
        <v>50983</v>
      </c>
      <c r="B237" s="57">
        <f t="shared" si="22"/>
        <v>0</v>
      </c>
      <c r="C237" s="150"/>
      <c r="D237" s="58">
        <f t="shared" si="23"/>
        <v>0</v>
      </c>
      <c r="E237" s="59">
        <f t="shared" si="21"/>
        <v>0</v>
      </c>
      <c r="F237" s="58">
        <f t="shared" si="24"/>
        <v>0</v>
      </c>
      <c r="G237" s="60">
        <f>IF(AND(C237&lt;&gt;"",SUM(G$32:G236)&lt;E$23),$E$23/$E$28,0)</f>
        <v>0</v>
      </c>
      <c r="H237" s="58">
        <f t="shared" si="25"/>
        <v>0</v>
      </c>
      <c r="I237" s="58">
        <f t="shared" si="27"/>
        <v>0</v>
      </c>
      <c r="J237" s="92" t="str">
        <f t="shared" si="26"/>
        <v>2039–2040</v>
      </c>
      <c r="K237" s="92"/>
      <c r="L237" s="103"/>
      <c r="M237" s="92"/>
      <c r="N237" s="101"/>
      <c r="O237" s="93"/>
      <c r="Q237" s="61"/>
    </row>
    <row r="238" spans="1:17" s="55" customFormat="1" ht="20.25" customHeight="1" x14ac:dyDescent="0.2">
      <c r="A238" s="56">
        <v>51014</v>
      </c>
      <c r="B238" s="57">
        <f t="shared" si="22"/>
        <v>0</v>
      </c>
      <c r="C238" s="150"/>
      <c r="D238" s="58">
        <f t="shared" si="23"/>
        <v>0</v>
      </c>
      <c r="E238" s="59">
        <f t="shared" si="21"/>
        <v>0</v>
      </c>
      <c r="F238" s="58">
        <f t="shared" si="24"/>
        <v>0</v>
      </c>
      <c r="G238" s="60">
        <f>IF(AND(C238&lt;&gt;"",SUM(G$32:G237)&lt;E$23),$E$23/$E$28,0)</f>
        <v>0</v>
      </c>
      <c r="H238" s="58">
        <f t="shared" si="25"/>
        <v>0</v>
      </c>
      <c r="I238" s="58">
        <f t="shared" si="27"/>
        <v>0</v>
      </c>
      <c r="J238" s="92" t="str">
        <f t="shared" si="26"/>
        <v>2039–2040</v>
      </c>
      <c r="K238" s="92"/>
      <c r="L238" s="103"/>
      <c r="M238" s="92"/>
      <c r="N238" s="101"/>
      <c r="O238" s="93"/>
      <c r="Q238" s="61"/>
    </row>
    <row r="239" spans="1:17" s="55" customFormat="1" ht="20.25" customHeight="1" x14ac:dyDescent="0.2">
      <c r="A239" s="56">
        <v>51044</v>
      </c>
      <c r="B239" s="57">
        <f t="shared" si="22"/>
        <v>0</v>
      </c>
      <c r="C239" s="150"/>
      <c r="D239" s="58">
        <f t="shared" si="23"/>
        <v>0</v>
      </c>
      <c r="E239" s="59">
        <f t="shared" si="21"/>
        <v>0</v>
      </c>
      <c r="F239" s="58">
        <f t="shared" si="24"/>
        <v>0</v>
      </c>
      <c r="G239" s="60">
        <f>IF(AND(C239&lt;&gt;"",SUM(G$32:G238)&lt;E$23),$E$23/$E$28,0)</f>
        <v>0</v>
      </c>
      <c r="H239" s="58">
        <f t="shared" si="25"/>
        <v>0</v>
      </c>
      <c r="I239" s="58">
        <f t="shared" si="27"/>
        <v>0</v>
      </c>
      <c r="J239" s="92" t="str">
        <f t="shared" si="26"/>
        <v>2039–2040</v>
      </c>
      <c r="K239" s="92"/>
      <c r="L239" s="103"/>
      <c r="M239" s="92"/>
      <c r="N239" s="101"/>
      <c r="O239" s="93"/>
      <c r="Q239" s="61"/>
    </row>
    <row r="240" spans="1:17" s="55" customFormat="1" ht="20.25" customHeight="1" x14ac:dyDescent="0.2">
      <c r="A240" s="56">
        <v>51075</v>
      </c>
      <c r="B240" s="57">
        <f t="shared" si="22"/>
        <v>0</v>
      </c>
      <c r="C240" s="150"/>
      <c r="D240" s="58">
        <f t="shared" si="23"/>
        <v>0</v>
      </c>
      <c r="E240" s="59">
        <f t="shared" si="21"/>
        <v>0</v>
      </c>
      <c r="F240" s="58">
        <f t="shared" si="24"/>
        <v>0</v>
      </c>
      <c r="G240" s="60">
        <f>IF(AND(C240&lt;&gt;"",SUM(G$32:G239)&lt;E$23),$E$23/$E$28,0)</f>
        <v>0</v>
      </c>
      <c r="H240" s="58">
        <f t="shared" si="25"/>
        <v>0</v>
      </c>
      <c r="I240" s="58">
        <f t="shared" si="27"/>
        <v>0</v>
      </c>
      <c r="J240" s="92" t="str">
        <f t="shared" si="26"/>
        <v>2039–2040</v>
      </c>
      <c r="K240" s="92"/>
      <c r="L240" s="103"/>
      <c r="M240" s="92"/>
      <c r="N240" s="101"/>
      <c r="O240" s="93"/>
      <c r="Q240" s="61"/>
    </row>
    <row r="241" spans="1:17" s="55" customFormat="1" ht="20.25" customHeight="1" x14ac:dyDescent="0.2">
      <c r="A241" s="56">
        <v>51105</v>
      </c>
      <c r="B241" s="57">
        <f t="shared" si="22"/>
        <v>0</v>
      </c>
      <c r="C241" s="150"/>
      <c r="D241" s="58">
        <f t="shared" si="23"/>
        <v>0</v>
      </c>
      <c r="E241" s="59">
        <f t="shared" si="21"/>
        <v>0</v>
      </c>
      <c r="F241" s="58">
        <f t="shared" si="24"/>
        <v>0</v>
      </c>
      <c r="G241" s="60">
        <f>IF(AND(C241&lt;&gt;"",SUM(G$32:G240)&lt;E$23),$E$23/$E$28,0)</f>
        <v>0</v>
      </c>
      <c r="H241" s="58">
        <f t="shared" si="25"/>
        <v>0</v>
      </c>
      <c r="I241" s="58">
        <f t="shared" si="27"/>
        <v>0</v>
      </c>
      <c r="J241" s="92" t="str">
        <f t="shared" si="26"/>
        <v>2039–2040</v>
      </c>
      <c r="K241" s="92"/>
      <c r="L241" s="103"/>
      <c r="M241" s="92"/>
      <c r="N241" s="101"/>
      <c r="O241" s="93"/>
      <c r="Q241" s="61"/>
    </row>
    <row r="242" spans="1:17" s="55" customFormat="1" ht="20.25" customHeight="1" x14ac:dyDescent="0.2">
      <c r="A242" s="56">
        <v>51136</v>
      </c>
      <c r="B242" s="57">
        <f t="shared" si="22"/>
        <v>0</v>
      </c>
      <c r="C242" s="150"/>
      <c r="D242" s="58">
        <f t="shared" si="23"/>
        <v>0</v>
      </c>
      <c r="E242" s="59">
        <f t="shared" si="21"/>
        <v>0</v>
      </c>
      <c r="F242" s="58">
        <f t="shared" si="24"/>
        <v>0</v>
      </c>
      <c r="G242" s="60">
        <f>IF(AND(C242&lt;&gt;"",SUM(G$32:G241)&lt;E$23),$E$23/$E$28,0)</f>
        <v>0</v>
      </c>
      <c r="H242" s="58">
        <f t="shared" si="25"/>
        <v>0</v>
      </c>
      <c r="I242" s="58">
        <f t="shared" si="27"/>
        <v>0</v>
      </c>
      <c r="J242" s="92" t="str">
        <f t="shared" si="26"/>
        <v>2039–2040</v>
      </c>
      <c r="K242" s="92"/>
      <c r="L242" s="103"/>
      <c r="M242" s="92"/>
      <c r="N242" s="101"/>
      <c r="O242" s="93"/>
      <c r="Q242" s="61"/>
    </row>
    <row r="243" spans="1:17" s="55" customFormat="1" ht="20.25" customHeight="1" x14ac:dyDescent="0.2">
      <c r="A243" s="56">
        <v>51167</v>
      </c>
      <c r="B243" s="57">
        <f t="shared" si="22"/>
        <v>0</v>
      </c>
      <c r="C243" s="150"/>
      <c r="D243" s="58">
        <f t="shared" si="23"/>
        <v>0</v>
      </c>
      <c r="E243" s="59">
        <f t="shared" si="21"/>
        <v>0</v>
      </c>
      <c r="F243" s="58">
        <f t="shared" si="24"/>
        <v>0</v>
      </c>
      <c r="G243" s="60">
        <f>IF(AND(C243&lt;&gt;"",SUM(G$32:G242)&lt;E$23),$E$23/$E$28,0)</f>
        <v>0</v>
      </c>
      <c r="H243" s="58">
        <f t="shared" si="25"/>
        <v>0</v>
      </c>
      <c r="I243" s="58">
        <f t="shared" si="27"/>
        <v>0</v>
      </c>
      <c r="J243" s="92" t="str">
        <f t="shared" si="26"/>
        <v>2039–2040</v>
      </c>
      <c r="K243" s="92"/>
      <c r="L243" s="103"/>
      <c r="M243" s="92"/>
      <c r="N243" s="101"/>
      <c r="O243" s="93"/>
      <c r="Q243" s="61"/>
    </row>
    <row r="244" spans="1:17" s="55" customFormat="1" ht="20.25" customHeight="1" x14ac:dyDescent="0.2">
      <c r="A244" s="56">
        <v>51196</v>
      </c>
      <c r="B244" s="57">
        <f t="shared" si="22"/>
        <v>0</v>
      </c>
      <c r="C244" s="150"/>
      <c r="D244" s="58">
        <f t="shared" si="23"/>
        <v>0</v>
      </c>
      <c r="E244" s="59">
        <f t="shared" si="21"/>
        <v>0</v>
      </c>
      <c r="F244" s="58">
        <f t="shared" si="24"/>
        <v>0</v>
      </c>
      <c r="G244" s="60">
        <f>IF(AND(C244&lt;&gt;"",SUM(G$32:G243)&lt;E$23),$E$23/$E$28,0)</f>
        <v>0</v>
      </c>
      <c r="H244" s="58">
        <f t="shared" si="25"/>
        <v>0</v>
      </c>
      <c r="I244" s="58">
        <f t="shared" si="27"/>
        <v>0</v>
      </c>
      <c r="J244" s="92" t="str">
        <f t="shared" si="26"/>
        <v>2039–2040</v>
      </c>
      <c r="K244" s="92"/>
      <c r="L244" s="103"/>
      <c r="M244" s="92"/>
      <c r="N244" s="101"/>
      <c r="O244" s="93"/>
      <c r="Q244" s="61"/>
    </row>
    <row r="245" spans="1:17" s="55" customFormat="1" ht="20.25" customHeight="1" x14ac:dyDescent="0.2">
      <c r="A245" s="56">
        <v>51227</v>
      </c>
      <c r="B245" s="57">
        <f t="shared" si="22"/>
        <v>0</v>
      </c>
      <c r="C245" s="150"/>
      <c r="D245" s="58">
        <f t="shared" si="23"/>
        <v>0</v>
      </c>
      <c r="E245" s="59">
        <f t="shared" si="21"/>
        <v>0</v>
      </c>
      <c r="F245" s="58">
        <f t="shared" si="24"/>
        <v>0</v>
      </c>
      <c r="G245" s="60">
        <f>IF(AND(C245&lt;&gt;"",SUM(G$32:G244)&lt;E$23),$E$23/$E$28,0)</f>
        <v>0</v>
      </c>
      <c r="H245" s="58">
        <f t="shared" si="25"/>
        <v>0</v>
      </c>
      <c r="I245" s="58">
        <f t="shared" si="27"/>
        <v>0</v>
      </c>
      <c r="J245" s="92" t="str">
        <f t="shared" si="26"/>
        <v>2039–2040</v>
      </c>
      <c r="K245" s="92"/>
      <c r="L245" s="103"/>
      <c r="M245" s="92"/>
      <c r="N245" s="101"/>
      <c r="O245" s="93"/>
      <c r="Q245" s="61"/>
    </row>
    <row r="246" spans="1:17" s="55" customFormat="1" ht="20.25" customHeight="1" x14ac:dyDescent="0.2">
      <c r="A246" s="56">
        <v>51257</v>
      </c>
      <c r="B246" s="57">
        <f t="shared" si="22"/>
        <v>0</v>
      </c>
      <c r="C246" s="150"/>
      <c r="D246" s="58">
        <f t="shared" si="23"/>
        <v>0</v>
      </c>
      <c r="E246" s="59">
        <f t="shared" si="21"/>
        <v>0</v>
      </c>
      <c r="F246" s="58">
        <f t="shared" si="24"/>
        <v>0</v>
      </c>
      <c r="G246" s="60">
        <f>IF(AND(C246&lt;&gt;"",SUM(G$32:G245)&lt;E$23),$E$23/$E$28,0)</f>
        <v>0</v>
      </c>
      <c r="H246" s="58">
        <f t="shared" si="25"/>
        <v>0</v>
      </c>
      <c r="I246" s="58">
        <f t="shared" si="27"/>
        <v>0</v>
      </c>
      <c r="J246" s="92" t="str">
        <f t="shared" si="26"/>
        <v>2039–2040</v>
      </c>
      <c r="K246" s="92"/>
      <c r="L246" s="103"/>
      <c r="M246" s="92"/>
      <c r="N246" s="101"/>
      <c r="O246" s="93"/>
      <c r="Q246" s="61"/>
    </row>
    <row r="247" spans="1:17" s="55" customFormat="1" ht="20.25" customHeight="1" x14ac:dyDescent="0.2">
      <c r="A247" s="56">
        <v>51288</v>
      </c>
      <c r="B247" s="57">
        <f t="shared" si="22"/>
        <v>0</v>
      </c>
      <c r="C247" s="150"/>
      <c r="D247" s="58">
        <f t="shared" si="23"/>
        <v>0</v>
      </c>
      <c r="E247" s="59">
        <f t="shared" si="21"/>
        <v>0</v>
      </c>
      <c r="F247" s="58">
        <f t="shared" si="24"/>
        <v>0</v>
      </c>
      <c r="G247" s="60">
        <f>IF(AND(C247&lt;&gt;"",SUM(G$32:G246)&lt;E$23),$E$23/$E$28,0)</f>
        <v>0</v>
      </c>
      <c r="H247" s="58">
        <f t="shared" si="25"/>
        <v>0</v>
      </c>
      <c r="I247" s="58">
        <f t="shared" si="27"/>
        <v>0</v>
      </c>
      <c r="J247" s="92" t="str">
        <f t="shared" si="26"/>
        <v>2039–2040</v>
      </c>
      <c r="K247" s="92"/>
      <c r="L247" s="103"/>
      <c r="M247" s="92"/>
      <c r="N247" s="101"/>
      <c r="O247" s="93"/>
      <c r="Q247" s="61"/>
    </row>
    <row r="248" spans="1:17" s="55" customFormat="1" ht="20.25" customHeight="1" x14ac:dyDescent="0.2">
      <c r="A248" s="56">
        <v>51318</v>
      </c>
      <c r="B248" s="57">
        <f t="shared" si="22"/>
        <v>0</v>
      </c>
      <c r="C248" s="150"/>
      <c r="D248" s="58">
        <f t="shared" si="23"/>
        <v>0</v>
      </c>
      <c r="E248" s="59">
        <f t="shared" si="21"/>
        <v>0</v>
      </c>
      <c r="F248" s="58">
        <f t="shared" si="24"/>
        <v>0</v>
      </c>
      <c r="G248" s="60">
        <f>IF(AND(C248&lt;&gt;"",SUM(G$32:G247)&lt;E$23),$E$23/$E$28,0)</f>
        <v>0</v>
      </c>
      <c r="H248" s="58">
        <f t="shared" si="25"/>
        <v>0</v>
      </c>
      <c r="I248" s="58">
        <f t="shared" si="27"/>
        <v>0</v>
      </c>
      <c r="J248" s="92" t="str">
        <f t="shared" si="26"/>
        <v>2040–2041</v>
      </c>
      <c r="K248" s="92"/>
      <c r="L248" s="103"/>
      <c r="M248" s="92"/>
      <c r="N248" s="101"/>
      <c r="O248" s="93"/>
      <c r="Q248" s="61"/>
    </row>
    <row r="249" spans="1:17" s="55" customFormat="1" ht="20.25" customHeight="1" x14ac:dyDescent="0.2">
      <c r="A249" s="56">
        <v>51349</v>
      </c>
      <c r="B249" s="57">
        <f t="shared" si="22"/>
        <v>0</v>
      </c>
      <c r="C249" s="150"/>
      <c r="D249" s="58">
        <f t="shared" si="23"/>
        <v>0</v>
      </c>
      <c r="E249" s="59">
        <f t="shared" si="21"/>
        <v>0</v>
      </c>
      <c r="F249" s="58">
        <f t="shared" si="24"/>
        <v>0</v>
      </c>
      <c r="G249" s="60">
        <f>IF(AND(C249&lt;&gt;"",SUM(G$32:G248)&lt;E$23),$E$23/$E$28,0)</f>
        <v>0</v>
      </c>
      <c r="H249" s="58">
        <f t="shared" si="25"/>
        <v>0</v>
      </c>
      <c r="I249" s="58">
        <f t="shared" si="27"/>
        <v>0</v>
      </c>
      <c r="J249" s="92" t="str">
        <f t="shared" si="26"/>
        <v>2040–2041</v>
      </c>
      <c r="K249" s="92"/>
      <c r="L249" s="103"/>
      <c r="M249" s="92"/>
      <c r="N249" s="101"/>
      <c r="O249" s="93"/>
      <c r="Q249" s="61"/>
    </row>
    <row r="250" spans="1:17" s="55" customFormat="1" ht="20.25" customHeight="1" x14ac:dyDescent="0.2">
      <c r="A250" s="56">
        <v>51380</v>
      </c>
      <c r="B250" s="57">
        <f t="shared" si="22"/>
        <v>0</v>
      </c>
      <c r="C250" s="150"/>
      <c r="D250" s="58">
        <f t="shared" si="23"/>
        <v>0</v>
      </c>
      <c r="E250" s="59">
        <f t="shared" si="21"/>
        <v>0</v>
      </c>
      <c r="F250" s="58">
        <f t="shared" si="24"/>
        <v>0</v>
      </c>
      <c r="G250" s="60">
        <f>IF(AND(C250&lt;&gt;"",SUM(G$32:G249)&lt;E$23),$E$23/$E$28,0)</f>
        <v>0</v>
      </c>
      <c r="H250" s="58">
        <f t="shared" si="25"/>
        <v>0</v>
      </c>
      <c r="I250" s="58">
        <f t="shared" si="27"/>
        <v>0</v>
      </c>
      <c r="J250" s="92" t="str">
        <f t="shared" si="26"/>
        <v>2040–2041</v>
      </c>
      <c r="K250" s="92"/>
      <c r="L250" s="103"/>
      <c r="M250" s="92"/>
      <c r="N250" s="101"/>
      <c r="O250" s="93"/>
      <c r="Q250" s="61"/>
    </row>
    <row r="251" spans="1:17" s="55" customFormat="1" ht="20.25" customHeight="1" x14ac:dyDescent="0.2">
      <c r="A251" s="56">
        <v>51410</v>
      </c>
      <c r="B251" s="57">
        <f t="shared" si="22"/>
        <v>0</v>
      </c>
      <c r="C251" s="150"/>
      <c r="D251" s="58">
        <f t="shared" si="23"/>
        <v>0</v>
      </c>
      <c r="E251" s="59">
        <f t="shared" si="21"/>
        <v>0</v>
      </c>
      <c r="F251" s="58">
        <f t="shared" si="24"/>
        <v>0</v>
      </c>
      <c r="G251" s="60">
        <f>IF(AND(C251&lt;&gt;"",SUM(G$32:G250)&lt;E$23),$E$23/$E$28,0)</f>
        <v>0</v>
      </c>
      <c r="H251" s="58">
        <f t="shared" si="25"/>
        <v>0</v>
      </c>
      <c r="I251" s="58">
        <f t="shared" si="27"/>
        <v>0</v>
      </c>
      <c r="J251" s="92" t="str">
        <f t="shared" si="26"/>
        <v>2040–2041</v>
      </c>
      <c r="K251" s="92"/>
      <c r="L251" s="103"/>
      <c r="M251" s="92"/>
      <c r="N251" s="101"/>
      <c r="O251" s="93"/>
      <c r="Q251" s="61"/>
    </row>
    <row r="252" spans="1:17" s="55" customFormat="1" ht="20.25" customHeight="1" x14ac:dyDescent="0.2">
      <c r="A252" s="56">
        <v>51441</v>
      </c>
      <c r="B252" s="57">
        <f t="shared" si="22"/>
        <v>0</v>
      </c>
      <c r="C252" s="150"/>
      <c r="D252" s="58">
        <f t="shared" si="23"/>
        <v>0</v>
      </c>
      <c r="E252" s="59">
        <f t="shared" si="21"/>
        <v>0</v>
      </c>
      <c r="F252" s="58">
        <f t="shared" si="24"/>
        <v>0</v>
      </c>
      <c r="G252" s="60">
        <f>IF(AND(C252&lt;&gt;"",SUM(G$32:G251)&lt;E$23),$E$23/$E$28,0)</f>
        <v>0</v>
      </c>
      <c r="H252" s="58">
        <f t="shared" si="25"/>
        <v>0</v>
      </c>
      <c r="I252" s="58">
        <f t="shared" si="27"/>
        <v>0</v>
      </c>
      <c r="J252" s="92" t="str">
        <f t="shared" si="26"/>
        <v>2040–2041</v>
      </c>
      <c r="K252" s="92"/>
      <c r="L252" s="103"/>
      <c r="M252" s="92"/>
      <c r="N252" s="101"/>
      <c r="O252" s="93"/>
      <c r="Q252" s="61"/>
    </row>
    <row r="253" spans="1:17" s="55" customFormat="1" ht="20.25" customHeight="1" x14ac:dyDescent="0.2">
      <c r="A253" s="56">
        <v>51471</v>
      </c>
      <c r="B253" s="57">
        <f t="shared" si="22"/>
        <v>0</v>
      </c>
      <c r="C253" s="150"/>
      <c r="D253" s="58">
        <f t="shared" si="23"/>
        <v>0</v>
      </c>
      <c r="E253" s="59">
        <f t="shared" si="21"/>
        <v>0</v>
      </c>
      <c r="F253" s="58">
        <f t="shared" si="24"/>
        <v>0</v>
      </c>
      <c r="G253" s="60">
        <f>IF(AND(C253&lt;&gt;"",SUM(G$32:G252)&lt;E$23),$E$23/$E$28,0)</f>
        <v>0</v>
      </c>
      <c r="H253" s="58">
        <f t="shared" si="25"/>
        <v>0</v>
      </c>
      <c r="I253" s="58">
        <f t="shared" si="27"/>
        <v>0</v>
      </c>
      <c r="J253" s="92" t="str">
        <f t="shared" si="26"/>
        <v>2040–2041</v>
      </c>
      <c r="K253" s="92"/>
      <c r="L253" s="103"/>
      <c r="M253" s="92"/>
      <c r="N253" s="101"/>
      <c r="O253" s="93"/>
      <c r="Q253" s="61"/>
    </row>
    <row r="254" spans="1:17" s="55" customFormat="1" ht="20.25" customHeight="1" x14ac:dyDescent="0.2">
      <c r="A254" s="56">
        <v>51502</v>
      </c>
      <c r="B254" s="57">
        <f t="shared" si="22"/>
        <v>0</v>
      </c>
      <c r="C254" s="150"/>
      <c r="D254" s="58">
        <f t="shared" si="23"/>
        <v>0</v>
      </c>
      <c r="E254" s="59">
        <f t="shared" si="21"/>
        <v>0</v>
      </c>
      <c r="F254" s="58">
        <f t="shared" si="24"/>
        <v>0</v>
      </c>
      <c r="G254" s="60">
        <f>IF(AND(C254&lt;&gt;"",SUM(G$32:G253)&lt;E$23),$E$23/$E$28,0)</f>
        <v>0</v>
      </c>
      <c r="H254" s="58">
        <f t="shared" si="25"/>
        <v>0</v>
      </c>
      <c r="I254" s="58">
        <f t="shared" si="27"/>
        <v>0</v>
      </c>
      <c r="J254" s="92" t="str">
        <f t="shared" si="26"/>
        <v>2040–2041</v>
      </c>
      <c r="K254" s="92"/>
      <c r="L254" s="103"/>
      <c r="M254" s="92"/>
      <c r="N254" s="101"/>
      <c r="O254" s="93"/>
      <c r="Q254" s="61"/>
    </row>
    <row r="255" spans="1:17" s="55" customFormat="1" ht="20.25" customHeight="1" x14ac:dyDescent="0.2">
      <c r="A255" s="56">
        <v>51533</v>
      </c>
      <c r="B255" s="57">
        <f t="shared" si="22"/>
        <v>0</v>
      </c>
      <c r="C255" s="150"/>
      <c r="D255" s="58">
        <f t="shared" si="23"/>
        <v>0</v>
      </c>
      <c r="E255" s="59">
        <f t="shared" si="21"/>
        <v>0</v>
      </c>
      <c r="F255" s="58">
        <f t="shared" si="24"/>
        <v>0</v>
      </c>
      <c r="G255" s="60">
        <f>IF(AND(C255&lt;&gt;"",SUM(G$32:G254)&lt;E$23),$E$23/$E$28,0)</f>
        <v>0</v>
      </c>
      <c r="H255" s="58">
        <f t="shared" si="25"/>
        <v>0</v>
      </c>
      <c r="I255" s="58">
        <f t="shared" si="27"/>
        <v>0</v>
      </c>
      <c r="J255" s="92" t="str">
        <f t="shared" si="26"/>
        <v>2040–2041</v>
      </c>
      <c r="K255" s="92"/>
      <c r="L255" s="103"/>
      <c r="M255" s="92"/>
      <c r="N255" s="101"/>
      <c r="O255" s="93"/>
      <c r="Q255" s="61"/>
    </row>
    <row r="256" spans="1:17" s="55" customFormat="1" ht="20.25" customHeight="1" x14ac:dyDescent="0.2">
      <c r="A256" s="56">
        <v>51561</v>
      </c>
      <c r="B256" s="57">
        <f t="shared" si="22"/>
        <v>0</v>
      </c>
      <c r="C256" s="150"/>
      <c r="D256" s="58">
        <f t="shared" si="23"/>
        <v>0</v>
      </c>
      <c r="E256" s="59">
        <f t="shared" si="21"/>
        <v>0</v>
      </c>
      <c r="F256" s="58">
        <f t="shared" si="24"/>
        <v>0</v>
      </c>
      <c r="G256" s="60">
        <f>IF(AND(C256&lt;&gt;"",SUM(G$32:G255)&lt;E$23),$E$23/$E$28,0)</f>
        <v>0</v>
      </c>
      <c r="H256" s="58">
        <f t="shared" si="25"/>
        <v>0</v>
      </c>
      <c r="I256" s="58">
        <f t="shared" si="27"/>
        <v>0</v>
      </c>
      <c r="J256" s="92" t="str">
        <f t="shared" si="26"/>
        <v>2040–2041</v>
      </c>
      <c r="K256" s="92"/>
      <c r="L256" s="103"/>
      <c r="M256" s="92"/>
      <c r="N256" s="101"/>
      <c r="O256" s="93"/>
      <c r="Q256" s="61"/>
    </row>
    <row r="257" spans="1:17" s="55" customFormat="1" ht="20.25" customHeight="1" x14ac:dyDescent="0.2">
      <c r="A257" s="56">
        <v>51592</v>
      </c>
      <c r="B257" s="57">
        <f t="shared" si="22"/>
        <v>0</v>
      </c>
      <c r="C257" s="150"/>
      <c r="D257" s="58">
        <f t="shared" si="23"/>
        <v>0</v>
      </c>
      <c r="E257" s="59">
        <f t="shared" si="21"/>
        <v>0</v>
      </c>
      <c r="F257" s="58">
        <f t="shared" si="24"/>
        <v>0</v>
      </c>
      <c r="G257" s="60">
        <f>IF(AND(C257&lt;&gt;"",SUM(G$32:G256)&lt;E$23),$E$23/$E$28,0)</f>
        <v>0</v>
      </c>
      <c r="H257" s="58">
        <f t="shared" si="25"/>
        <v>0</v>
      </c>
      <c r="I257" s="58">
        <f t="shared" si="27"/>
        <v>0</v>
      </c>
      <c r="J257" s="92" t="str">
        <f t="shared" si="26"/>
        <v>2040–2041</v>
      </c>
      <c r="K257" s="92"/>
      <c r="L257" s="103"/>
      <c r="M257" s="92"/>
      <c r="N257" s="101"/>
      <c r="O257" s="93"/>
      <c r="Q257" s="61"/>
    </row>
    <row r="258" spans="1:17" s="55" customFormat="1" ht="20.25" customHeight="1" x14ac:dyDescent="0.2">
      <c r="A258" s="56">
        <v>51622</v>
      </c>
      <c r="B258" s="57">
        <f t="shared" si="22"/>
        <v>0</v>
      </c>
      <c r="C258" s="150"/>
      <c r="D258" s="58">
        <f t="shared" si="23"/>
        <v>0</v>
      </c>
      <c r="E258" s="59">
        <f t="shared" si="21"/>
        <v>0</v>
      </c>
      <c r="F258" s="58">
        <f t="shared" si="24"/>
        <v>0</v>
      </c>
      <c r="G258" s="60">
        <f>IF(AND(C258&lt;&gt;"",SUM(G$32:G257)&lt;E$23),$E$23/$E$28,0)</f>
        <v>0</v>
      </c>
      <c r="H258" s="58">
        <f t="shared" si="25"/>
        <v>0</v>
      </c>
      <c r="I258" s="58">
        <f t="shared" si="27"/>
        <v>0</v>
      </c>
      <c r="J258" s="92" t="str">
        <f t="shared" si="26"/>
        <v>2040–2041</v>
      </c>
      <c r="K258" s="92"/>
      <c r="L258" s="103"/>
      <c r="M258" s="92"/>
      <c r="N258" s="101"/>
      <c r="O258" s="93"/>
      <c r="Q258" s="61"/>
    </row>
    <row r="259" spans="1:17" s="55" customFormat="1" ht="20.25" customHeight="1" x14ac:dyDescent="0.2">
      <c r="A259" s="56">
        <v>51653</v>
      </c>
      <c r="B259" s="57">
        <f t="shared" si="22"/>
        <v>0</v>
      </c>
      <c r="C259" s="150"/>
      <c r="D259" s="58">
        <f t="shared" si="23"/>
        <v>0</v>
      </c>
      <c r="E259" s="59">
        <f t="shared" si="21"/>
        <v>0</v>
      </c>
      <c r="F259" s="58">
        <f t="shared" si="24"/>
        <v>0</v>
      </c>
      <c r="G259" s="60">
        <f>IF(AND(C259&lt;&gt;"",SUM(G$32:G258)&lt;E$23),$E$23/$E$28,0)</f>
        <v>0</v>
      </c>
      <c r="H259" s="58">
        <f t="shared" si="25"/>
        <v>0</v>
      </c>
      <c r="I259" s="58">
        <f t="shared" si="27"/>
        <v>0</v>
      </c>
      <c r="J259" s="92" t="str">
        <f t="shared" si="26"/>
        <v>2040–2041</v>
      </c>
      <c r="K259" s="92"/>
      <c r="L259" s="103"/>
      <c r="M259" s="92"/>
      <c r="N259" s="101"/>
      <c r="O259" s="93"/>
      <c r="Q259" s="61"/>
    </row>
    <row r="260" spans="1:17" s="55" customFormat="1" ht="20.25" customHeight="1" x14ac:dyDescent="0.2">
      <c r="A260" s="56">
        <v>51683</v>
      </c>
      <c r="B260" s="57">
        <f t="shared" si="22"/>
        <v>0</v>
      </c>
      <c r="C260" s="150"/>
      <c r="D260" s="58">
        <f t="shared" si="23"/>
        <v>0</v>
      </c>
      <c r="E260" s="59">
        <f t="shared" si="21"/>
        <v>0</v>
      </c>
      <c r="F260" s="58">
        <f t="shared" si="24"/>
        <v>0</v>
      </c>
      <c r="G260" s="60">
        <f>IF(AND(C260&lt;&gt;"",SUM(G$32:G259)&lt;E$23),$E$23/$E$28,0)</f>
        <v>0</v>
      </c>
      <c r="H260" s="58">
        <f t="shared" si="25"/>
        <v>0</v>
      </c>
      <c r="I260" s="58">
        <f t="shared" si="27"/>
        <v>0</v>
      </c>
      <c r="J260" s="92" t="str">
        <f t="shared" si="26"/>
        <v>2041–2042</v>
      </c>
      <c r="K260" s="92"/>
      <c r="L260" s="103"/>
      <c r="M260" s="92"/>
      <c r="N260" s="101"/>
      <c r="O260" s="93"/>
      <c r="Q260" s="61"/>
    </row>
    <row r="261" spans="1:17" s="55" customFormat="1" ht="20.25" customHeight="1" x14ac:dyDescent="0.2">
      <c r="A261" s="56">
        <v>51714</v>
      </c>
      <c r="B261" s="57">
        <f t="shared" si="22"/>
        <v>0</v>
      </c>
      <c r="C261" s="150"/>
      <c r="D261" s="58">
        <f t="shared" si="23"/>
        <v>0</v>
      </c>
      <c r="E261" s="59">
        <f t="shared" si="21"/>
        <v>0</v>
      </c>
      <c r="F261" s="58">
        <f t="shared" si="24"/>
        <v>0</v>
      </c>
      <c r="G261" s="60">
        <f>IF(AND(C261&lt;&gt;"",SUM(G$32:G260)&lt;E$23),$E$23/$E$28,0)</f>
        <v>0</v>
      </c>
      <c r="H261" s="58">
        <f t="shared" si="25"/>
        <v>0</v>
      </c>
      <c r="I261" s="58">
        <f t="shared" si="27"/>
        <v>0</v>
      </c>
      <c r="J261" s="92" t="str">
        <f t="shared" si="26"/>
        <v>2041–2042</v>
      </c>
      <c r="K261" s="92"/>
      <c r="L261" s="103"/>
      <c r="M261" s="92"/>
      <c r="N261" s="101"/>
      <c r="O261" s="93"/>
      <c r="Q261" s="61"/>
    </row>
    <row r="262" spans="1:17" s="55" customFormat="1" ht="20.25" customHeight="1" x14ac:dyDescent="0.2">
      <c r="A262" s="56">
        <v>51745</v>
      </c>
      <c r="B262" s="57">
        <f t="shared" si="22"/>
        <v>0</v>
      </c>
      <c r="C262" s="150"/>
      <c r="D262" s="58">
        <f t="shared" si="23"/>
        <v>0</v>
      </c>
      <c r="E262" s="59">
        <f t="shared" si="21"/>
        <v>0</v>
      </c>
      <c r="F262" s="58">
        <f t="shared" si="24"/>
        <v>0</v>
      </c>
      <c r="G262" s="60">
        <f>IF(AND(C262&lt;&gt;"",SUM(G$32:G261)&lt;E$23),$E$23/$E$28,0)</f>
        <v>0</v>
      </c>
      <c r="H262" s="58">
        <f t="shared" si="25"/>
        <v>0</v>
      </c>
      <c r="I262" s="58">
        <f t="shared" si="27"/>
        <v>0</v>
      </c>
      <c r="J262" s="92" t="str">
        <f t="shared" si="26"/>
        <v>2041–2042</v>
      </c>
      <c r="K262" s="92"/>
      <c r="L262" s="103"/>
      <c r="M262" s="92"/>
      <c r="N262" s="101"/>
      <c r="O262" s="93"/>
      <c r="Q262" s="61"/>
    </row>
    <row r="263" spans="1:17" s="55" customFormat="1" ht="20.25" customHeight="1" x14ac:dyDescent="0.2">
      <c r="A263" s="56">
        <v>51775</v>
      </c>
      <c r="B263" s="57">
        <f t="shared" si="22"/>
        <v>0</v>
      </c>
      <c r="C263" s="150"/>
      <c r="D263" s="58">
        <f t="shared" si="23"/>
        <v>0</v>
      </c>
      <c r="E263" s="59">
        <f t="shared" si="21"/>
        <v>0</v>
      </c>
      <c r="F263" s="58">
        <f t="shared" si="24"/>
        <v>0</v>
      </c>
      <c r="G263" s="60">
        <f>IF(AND(C263&lt;&gt;"",SUM(G$32:G262)&lt;E$23),$E$23/$E$28,0)</f>
        <v>0</v>
      </c>
      <c r="H263" s="58">
        <f t="shared" si="25"/>
        <v>0</v>
      </c>
      <c r="I263" s="58">
        <f t="shared" si="27"/>
        <v>0</v>
      </c>
      <c r="J263" s="92" t="str">
        <f t="shared" si="26"/>
        <v>2041–2042</v>
      </c>
      <c r="K263" s="92"/>
      <c r="L263" s="103"/>
      <c r="M263" s="92"/>
      <c r="N263" s="101"/>
      <c r="O263" s="93"/>
      <c r="Q263" s="61"/>
    </row>
    <row r="264" spans="1:17" s="55" customFormat="1" ht="20.25" customHeight="1" x14ac:dyDescent="0.2">
      <c r="A264" s="56">
        <v>51806</v>
      </c>
      <c r="B264" s="57">
        <f t="shared" si="22"/>
        <v>0</v>
      </c>
      <c r="C264" s="150"/>
      <c r="D264" s="58">
        <f t="shared" si="23"/>
        <v>0</v>
      </c>
      <c r="E264" s="59">
        <f t="shared" si="21"/>
        <v>0</v>
      </c>
      <c r="F264" s="58">
        <f t="shared" si="24"/>
        <v>0</v>
      </c>
      <c r="G264" s="60">
        <f>IF(AND(C264&lt;&gt;"",SUM(G$32:G263)&lt;E$23),$E$23/$E$28,0)</f>
        <v>0</v>
      </c>
      <c r="H264" s="58">
        <f t="shared" si="25"/>
        <v>0</v>
      </c>
      <c r="I264" s="58">
        <f t="shared" si="27"/>
        <v>0</v>
      </c>
      <c r="J264" s="92" t="str">
        <f t="shared" si="26"/>
        <v>2041–2042</v>
      </c>
      <c r="K264" s="92"/>
      <c r="L264" s="103"/>
      <c r="M264" s="92"/>
      <c r="N264" s="101"/>
      <c r="O264" s="93"/>
      <c r="Q264" s="61"/>
    </row>
    <row r="265" spans="1:17" s="55" customFormat="1" ht="20.25" customHeight="1" x14ac:dyDescent="0.2">
      <c r="A265" s="56">
        <v>51836</v>
      </c>
      <c r="B265" s="57">
        <f t="shared" si="22"/>
        <v>0</v>
      </c>
      <c r="C265" s="150"/>
      <c r="D265" s="58">
        <f t="shared" si="23"/>
        <v>0</v>
      </c>
      <c r="E265" s="59">
        <f t="shared" si="21"/>
        <v>0</v>
      </c>
      <c r="F265" s="58">
        <f t="shared" si="24"/>
        <v>0</v>
      </c>
      <c r="G265" s="60">
        <f>IF(AND(C265&lt;&gt;"",SUM(G$32:G264)&lt;E$23),$E$23/$E$28,0)</f>
        <v>0</v>
      </c>
      <c r="H265" s="58">
        <f t="shared" si="25"/>
        <v>0</v>
      </c>
      <c r="I265" s="58">
        <f t="shared" si="27"/>
        <v>0</v>
      </c>
      <c r="J265" s="92" t="str">
        <f t="shared" si="26"/>
        <v>2041–2042</v>
      </c>
      <c r="K265" s="92"/>
      <c r="L265" s="103"/>
      <c r="M265" s="92"/>
      <c r="N265" s="101"/>
      <c r="O265" s="93"/>
      <c r="Q265" s="61"/>
    </row>
    <row r="266" spans="1:17" s="55" customFormat="1" ht="20.25" customHeight="1" x14ac:dyDescent="0.2">
      <c r="A266" s="56">
        <v>51867</v>
      </c>
      <c r="B266" s="57">
        <f t="shared" si="22"/>
        <v>0</v>
      </c>
      <c r="C266" s="150"/>
      <c r="D266" s="58">
        <f t="shared" si="23"/>
        <v>0</v>
      </c>
      <c r="E266" s="59">
        <f t="shared" si="21"/>
        <v>0</v>
      </c>
      <c r="F266" s="58">
        <f t="shared" si="24"/>
        <v>0</v>
      </c>
      <c r="G266" s="60">
        <f>IF(AND(C266&lt;&gt;"",SUM(G$32:G265)&lt;E$23),$E$23/$E$28,0)</f>
        <v>0</v>
      </c>
      <c r="H266" s="58">
        <f t="shared" si="25"/>
        <v>0</v>
      </c>
      <c r="I266" s="58">
        <f t="shared" si="27"/>
        <v>0</v>
      </c>
      <c r="J266" s="92" t="str">
        <f t="shared" si="26"/>
        <v>2041–2042</v>
      </c>
      <c r="K266" s="92"/>
      <c r="L266" s="103"/>
      <c r="M266" s="92"/>
      <c r="N266" s="101"/>
      <c r="O266" s="93"/>
      <c r="Q266" s="61"/>
    </row>
    <row r="267" spans="1:17" s="55" customFormat="1" ht="20.25" customHeight="1" x14ac:dyDescent="0.2">
      <c r="A267" s="56">
        <v>51898</v>
      </c>
      <c r="B267" s="57">
        <f t="shared" si="22"/>
        <v>0</v>
      </c>
      <c r="C267" s="150"/>
      <c r="D267" s="58">
        <f t="shared" si="23"/>
        <v>0</v>
      </c>
      <c r="E267" s="59">
        <f t="shared" si="21"/>
        <v>0</v>
      </c>
      <c r="F267" s="58">
        <f t="shared" si="24"/>
        <v>0</v>
      </c>
      <c r="G267" s="60">
        <f>IF(AND(C267&lt;&gt;"",SUM(G$32:G266)&lt;E$23),$E$23/$E$28,0)</f>
        <v>0</v>
      </c>
      <c r="H267" s="58">
        <f t="shared" si="25"/>
        <v>0</v>
      </c>
      <c r="I267" s="58">
        <f t="shared" si="27"/>
        <v>0</v>
      </c>
      <c r="J267" s="92" t="str">
        <f t="shared" si="26"/>
        <v>2041–2042</v>
      </c>
      <c r="K267" s="92"/>
      <c r="L267" s="103"/>
      <c r="M267" s="92"/>
      <c r="N267" s="101"/>
      <c r="O267" s="93"/>
      <c r="Q267" s="61"/>
    </row>
    <row r="268" spans="1:17" s="55" customFormat="1" ht="20.25" customHeight="1" x14ac:dyDescent="0.2">
      <c r="A268" s="56">
        <v>51926</v>
      </c>
      <c r="B268" s="57">
        <f t="shared" si="22"/>
        <v>0</v>
      </c>
      <c r="C268" s="150"/>
      <c r="D268" s="58">
        <f t="shared" si="23"/>
        <v>0</v>
      </c>
      <c r="E268" s="59">
        <f t="shared" si="21"/>
        <v>0</v>
      </c>
      <c r="F268" s="58">
        <f t="shared" si="24"/>
        <v>0</v>
      </c>
      <c r="G268" s="60">
        <f>IF(AND(C268&lt;&gt;"",SUM(G$32:G267)&lt;E$23),$E$23/$E$28,0)</f>
        <v>0</v>
      </c>
      <c r="H268" s="58">
        <f t="shared" si="25"/>
        <v>0</v>
      </c>
      <c r="I268" s="58">
        <f t="shared" si="27"/>
        <v>0</v>
      </c>
      <c r="J268" s="92" t="str">
        <f t="shared" si="26"/>
        <v>2041–2042</v>
      </c>
      <c r="K268" s="92"/>
      <c r="L268" s="103"/>
      <c r="M268" s="92"/>
      <c r="N268" s="101"/>
      <c r="O268" s="93"/>
      <c r="Q268" s="61"/>
    </row>
    <row r="269" spans="1:17" s="55" customFormat="1" ht="20.25" customHeight="1" x14ac:dyDescent="0.2">
      <c r="A269" s="56">
        <v>51957</v>
      </c>
      <c r="B269" s="57">
        <f t="shared" si="22"/>
        <v>0</v>
      </c>
      <c r="C269" s="150"/>
      <c r="D269" s="58">
        <f t="shared" si="23"/>
        <v>0</v>
      </c>
      <c r="E269" s="59">
        <f t="shared" si="21"/>
        <v>0</v>
      </c>
      <c r="F269" s="58">
        <f t="shared" si="24"/>
        <v>0</v>
      </c>
      <c r="G269" s="60">
        <f>IF(AND(C269&lt;&gt;"",SUM(G$32:G268)&lt;E$23),$E$23/$E$28,0)</f>
        <v>0</v>
      </c>
      <c r="H269" s="58">
        <f t="shared" si="25"/>
        <v>0</v>
      </c>
      <c r="I269" s="58">
        <f t="shared" si="27"/>
        <v>0</v>
      </c>
      <c r="J269" s="92" t="str">
        <f t="shared" si="26"/>
        <v>2041–2042</v>
      </c>
      <c r="K269" s="92"/>
      <c r="L269" s="103"/>
      <c r="M269" s="92"/>
      <c r="N269" s="101"/>
      <c r="O269" s="93"/>
      <c r="Q269" s="61"/>
    </row>
    <row r="270" spans="1:17" s="55" customFormat="1" ht="20.25" customHeight="1" x14ac:dyDescent="0.2">
      <c r="A270" s="56">
        <v>51987</v>
      </c>
      <c r="B270" s="57">
        <f t="shared" si="22"/>
        <v>0</v>
      </c>
      <c r="C270" s="150"/>
      <c r="D270" s="58">
        <f t="shared" si="23"/>
        <v>0</v>
      </c>
      <c r="E270" s="59">
        <f t="shared" si="21"/>
        <v>0</v>
      </c>
      <c r="F270" s="58">
        <f t="shared" si="24"/>
        <v>0</v>
      </c>
      <c r="G270" s="60">
        <f>IF(AND(C270&lt;&gt;"",SUM(G$32:G269)&lt;E$23),$E$23/$E$28,0)</f>
        <v>0</v>
      </c>
      <c r="H270" s="58">
        <f t="shared" si="25"/>
        <v>0</v>
      </c>
      <c r="I270" s="58">
        <f t="shared" si="27"/>
        <v>0</v>
      </c>
      <c r="J270" s="92" t="str">
        <f t="shared" si="26"/>
        <v>2041–2042</v>
      </c>
      <c r="K270" s="92"/>
      <c r="L270" s="103"/>
      <c r="M270" s="92"/>
      <c r="N270" s="101"/>
      <c r="O270" s="93"/>
      <c r="Q270" s="61"/>
    </row>
    <row r="271" spans="1:17" s="55" customFormat="1" ht="20.25" customHeight="1" x14ac:dyDescent="0.2">
      <c r="A271" s="56">
        <v>52018</v>
      </c>
      <c r="B271" s="57">
        <f t="shared" si="22"/>
        <v>0</v>
      </c>
      <c r="C271" s="150"/>
      <c r="D271" s="58">
        <f t="shared" si="23"/>
        <v>0</v>
      </c>
      <c r="E271" s="59">
        <f t="shared" si="21"/>
        <v>0</v>
      </c>
      <c r="F271" s="58">
        <f t="shared" si="24"/>
        <v>0</v>
      </c>
      <c r="G271" s="60">
        <f>IF(AND(C271&lt;&gt;"",SUM(G$32:G270)&lt;E$23),$E$23/$E$28,0)</f>
        <v>0</v>
      </c>
      <c r="H271" s="58">
        <f t="shared" si="25"/>
        <v>0</v>
      </c>
      <c r="I271" s="58">
        <f t="shared" si="27"/>
        <v>0</v>
      </c>
      <c r="J271" s="92" t="str">
        <f t="shared" si="26"/>
        <v>2041–2042</v>
      </c>
      <c r="K271" s="92"/>
      <c r="L271" s="103"/>
      <c r="M271" s="92"/>
      <c r="N271" s="101"/>
      <c r="O271" s="93"/>
      <c r="Q271" s="61"/>
    </row>
    <row r="272" spans="1:17" s="55" customFormat="1" ht="20.25" customHeight="1" x14ac:dyDescent="0.2">
      <c r="A272" s="56">
        <v>52048</v>
      </c>
      <c r="B272" s="57">
        <f t="shared" si="22"/>
        <v>0</v>
      </c>
      <c r="C272" s="150"/>
      <c r="D272" s="58">
        <f t="shared" si="23"/>
        <v>0</v>
      </c>
      <c r="E272" s="59">
        <f t="shared" si="21"/>
        <v>0</v>
      </c>
      <c r="F272" s="58">
        <f t="shared" si="24"/>
        <v>0</v>
      </c>
      <c r="G272" s="60">
        <f>IF(AND(C272&lt;&gt;"",SUM(G$32:G271)&lt;E$23),$E$23/$E$28,0)</f>
        <v>0</v>
      </c>
      <c r="H272" s="58">
        <f t="shared" si="25"/>
        <v>0</v>
      </c>
      <c r="I272" s="58">
        <f t="shared" si="27"/>
        <v>0</v>
      </c>
      <c r="J272" s="92" t="str">
        <f t="shared" si="26"/>
        <v>2042–2043</v>
      </c>
      <c r="K272" s="92"/>
      <c r="L272" s="103"/>
      <c r="M272" s="92"/>
      <c r="N272" s="101"/>
      <c r="O272" s="93"/>
      <c r="Q272" s="61"/>
    </row>
    <row r="273" spans="1:17" s="55" customFormat="1" ht="20.25" customHeight="1" x14ac:dyDescent="0.2">
      <c r="A273" s="56">
        <v>52079</v>
      </c>
      <c r="B273" s="57">
        <f t="shared" si="22"/>
        <v>0</v>
      </c>
      <c r="C273" s="150"/>
      <c r="D273" s="58">
        <f t="shared" si="23"/>
        <v>0</v>
      </c>
      <c r="E273" s="59">
        <f t="shared" si="21"/>
        <v>0</v>
      </c>
      <c r="F273" s="58">
        <f t="shared" si="24"/>
        <v>0</v>
      </c>
      <c r="G273" s="60">
        <f>IF(AND(C273&lt;&gt;"",SUM(G$32:G272)&lt;E$23),$E$23/$E$28,0)</f>
        <v>0</v>
      </c>
      <c r="H273" s="58">
        <f t="shared" si="25"/>
        <v>0</v>
      </c>
      <c r="I273" s="58">
        <f t="shared" si="27"/>
        <v>0</v>
      </c>
      <c r="J273" s="92" t="str">
        <f t="shared" si="26"/>
        <v>2042–2043</v>
      </c>
      <c r="K273" s="92"/>
      <c r="L273" s="103"/>
      <c r="M273" s="92"/>
      <c r="N273" s="101"/>
      <c r="O273" s="93"/>
      <c r="Q273" s="61"/>
    </row>
    <row r="274" spans="1:17" s="55" customFormat="1" ht="20.25" customHeight="1" x14ac:dyDescent="0.2">
      <c r="A274" s="56">
        <v>52110</v>
      </c>
      <c r="B274" s="57">
        <f t="shared" si="22"/>
        <v>0</v>
      </c>
      <c r="C274" s="150"/>
      <c r="D274" s="58">
        <f t="shared" si="23"/>
        <v>0</v>
      </c>
      <c r="E274" s="59">
        <f t="shared" si="21"/>
        <v>0</v>
      </c>
      <c r="F274" s="58">
        <f t="shared" si="24"/>
        <v>0</v>
      </c>
      <c r="G274" s="60">
        <f>IF(AND(C274&lt;&gt;"",SUM(G$32:G273)&lt;E$23),$E$23/$E$28,0)</f>
        <v>0</v>
      </c>
      <c r="H274" s="58">
        <f t="shared" si="25"/>
        <v>0</v>
      </c>
      <c r="I274" s="58">
        <f t="shared" si="27"/>
        <v>0</v>
      </c>
      <c r="J274" s="92" t="str">
        <f t="shared" si="26"/>
        <v>2042–2043</v>
      </c>
      <c r="K274" s="92"/>
      <c r="L274" s="103"/>
      <c r="M274" s="92"/>
      <c r="N274" s="101"/>
      <c r="O274" s="93"/>
      <c r="Q274" s="61"/>
    </row>
    <row r="275" spans="1:17" s="55" customFormat="1" ht="20.25" customHeight="1" x14ac:dyDescent="0.2">
      <c r="A275" s="56">
        <v>52140</v>
      </c>
      <c r="B275" s="57">
        <f t="shared" si="22"/>
        <v>0</v>
      </c>
      <c r="C275" s="150"/>
      <c r="D275" s="58">
        <f t="shared" si="23"/>
        <v>0</v>
      </c>
      <c r="E275" s="59">
        <f t="shared" si="21"/>
        <v>0</v>
      </c>
      <c r="F275" s="58">
        <f t="shared" si="24"/>
        <v>0</v>
      </c>
      <c r="G275" s="60">
        <f>IF(AND(C275&lt;&gt;"",SUM(G$32:G274)&lt;E$23),$E$23/$E$28,0)</f>
        <v>0</v>
      </c>
      <c r="H275" s="58">
        <f t="shared" si="25"/>
        <v>0</v>
      </c>
      <c r="I275" s="58">
        <f t="shared" si="27"/>
        <v>0</v>
      </c>
      <c r="J275" s="92" t="str">
        <f t="shared" si="26"/>
        <v>2042–2043</v>
      </c>
      <c r="K275" s="92"/>
      <c r="L275" s="103"/>
      <c r="M275" s="92"/>
      <c r="N275" s="101"/>
      <c r="O275" s="93"/>
      <c r="Q275" s="61"/>
    </row>
    <row r="276" spans="1:17" s="55" customFormat="1" ht="20.25" customHeight="1" x14ac:dyDescent="0.2">
      <c r="A276" s="56">
        <v>52171</v>
      </c>
      <c r="B276" s="57">
        <f t="shared" si="22"/>
        <v>0</v>
      </c>
      <c r="C276" s="150"/>
      <c r="D276" s="58">
        <f t="shared" si="23"/>
        <v>0</v>
      </c>
      <c r="E276" s="59">
        <f t="shared" si="21"/>
        <v>0</v>
      </c>
      <c r="F276" s="58">
        <f t="shared" si="24"/>
        <v>0</v>
      </c>
      <c r="G276" s="60">
        <f>IF(AND(C276&lt;&gt;"",SUM(G$32:G275)&lt;E$23),$E$23/$E$28,0)</f>
        <v>0</v>
      </c>
      <c r="H276" s="58">
        <f t="shared" si="25"/>
        <v>0</v>
      </c>
      <c r="I276" s="58">
        <f t="shared" si="27"/>
        <v>0</v>
      </c>
      <c r="J276" s="92" t="str">
        <f t="shared" si="26"/>
        <v>2042–2043</v>
      </c>
      <c r="K276" s="92"/>
      <c r="L276" s="103"/>
      <c r="M276" s="92"/>
      <c r="N276" s="101"/>
      <c r="O276" s="93"/>
      <c r="Q276" s="61"/>
    </row>
    <row r="277" spans="1:17" s="55" customFormat="1" ht="20.25" customHeight="1" x14ac:dyDescent="0.2">
      <c r="A277" s="56">
        <v>52201</v>
      </c>
      <c r="B277" s="57">
        <f t="shared" si="22"/>
        <v>0</v>
      </c>
      <c r="C277" s="150"/>
      <c r="D277" s="58">
        <f t="shared" si="23"/>
        <v>0</v>
      </c>
      <c r="E277" s="59">
        <f t="shared" si="21"/>
        <v>0</v>
      </c>
      <c r="F277" s="58">
        <f t="shared" si="24"/>
        <v>0</v>
      </c>
      <c r="G277" s="60">
        <f>IF(AND(C277&lt;&gt;"",SUM(G$32:G276)&lt;E$23),$E$23/$E$28,0)</f>
        <v>0</v>
      </c>
      <c r="H277" s="58">
        <f t="shared" si="25"/>
        <v>0</v>
      </c>
      <c r="I277" s="58">
        <f t="shared" si="27"/>
        <v>0</v>
      </c>
      <c r="J277" s="92" t="str">
        <f t="shared" si="26"/>
        <v>2042–2043</v>
      </c>
      <c r="K277" s="92"/>
      <c r="L277" s="103"/>
      <c r="M277" s="92"/>
      <c r="N277" s="101"/>
      <c r="O277" s="93"/>
      <c r="Q277" s="61"/>
    </row>
    <row r="278" spans="1:17" s="55" customFormat="1" ht="20.25" customHeight="1" x14ac:dyDescent="0.2">
      <c r="A278" s="56">
        <v>52232</v>
      </c>
      <c r="B278" s="57">
        <f t="shared" si="22"/>
        <v>0</v>
      </c>
      <c r="C278" s="150"/>
      <c r="D278" s="58">
        <f t="shared" si="23"/>
        <v>0</v>
      </c>
      <c r="E278" s="59">
        <f t="shared" si="21"/>
        <v>0</v>
      </c>
      <c r="F278" s="58">
        <f t="shared" si="24"/>
        <v>0</v>
      </c>
      <c r="G278" s="60">
        <f>IF(AND(C278&lt;&gt;"",SUM(G$32:G277)&lt;E$23),$E$23/$E$28,0)</f>
        <v>0</v>
      </c>
      <c r="H278" s="58">
        <f t="shared" si="25"/>
        <v>0</v>
      </c>
      <c r="I278" s="58">
        <f t="shared" si="27"/>
        <v>0</v>
      </c>
      <c r="J278" s="92" t="str">
        <f t="shared" si="26"/>
        <v>2042–2043</v>
      </c>
      <c r="K278" s="92"/>
      <c r="L278" s="103"/>
      <c r="M278" s="92"/>
      <c r="N278" s="101"/>
      <c r="O278" s="93"/>
      <c r="Q278" s="61"/>
    </row>
    <row r="279" spans="1:17" s="55" customFormat="1" ht="20.25" customHeight="1" x14ac:dyDescent="0.2">
      <c r="A279" s="56">
        <v>52263</v>
      </c>
      <c r="B279" s="57">
        <f t="shared" si="22"/>
        <v>0</v>
      </c>
      <c r="C279" s="150"/>
      <c r="D279" s="58">
        <f t="shared" si="23"/>
        <v>0</v>
      </c>
      <c r="E279" s="59">
        <f t="shared" si="21"/>
        <v>0</v>
      </c>
      <c r="F279" s="58">
        <f t="shared" si="24"/>
        <v>0</v>
      </c>
      <c r="G279" s="60">
        <f>IF(AND(C279&lt;&gt;"",SUM(G$32:G278)&lt;E$23),$E$23/$E$28,0)</f>
        <v>0</v>
      </c>
      <c r="H279" s="58">
        <f t="shared" si="25"/>
        <v>0</v>
      </c>
      <c r="I279" s="58">
        <f t="shared" si="27"/>
        <v>0</v>
      </c>
      <c r="J279" s="92" t="str">
        <f t="shared" si="26"/>
        <v>2042–2043</v>
      </c>
      <c r="K279" s="92"/>
      <c r="L279" s="103"/>
      <c r="M279" s="92"/>
      <c r="N279" s="101"/>
      <c r="O279" s="93"/>
      <c r="Q279" s="61"/>
    </row>
    <row r="280" spans="1:17" s="55" customFormat="1" ht="20.25" customHeight="1" x14ac:dyDescent="0.2">
      <c r="A280" s="56">
        <v>52291</v>
      </c>
      <c r="B280" s="57">
        <f t="shared" si="22"/>
        <v>0</v>
      </c>
      <c r="C280" s="150"/>
      <c r="D280" s="58">
        <f t="shared" si="23"/>
        <v>0</v>
      </c>
      <c r="E280" s="59">
        <f t="shared" si="21"/>
        <v>0</v>
      </c>
      <c r="F280" s="58">
        <f t="shared" si="24"/>
        <v>0</v>
      </c>
      <c r="G280" s="60">
        <f>IF(AND(C280&lt;&gt;"",SUM(G$32:G279)&lt;E$23),$E$23/$E$28,0)</f>
        <v>0</v>
      </c>
      <c r="H280" s="58">
        <f t="shared" si="25"/>
        <v>0</v>
      </c>
      <c r="I280" s="58">
        <f t="shared" si="27"/>
        <v>0</v>
      </c>
      <c r="J280" s="92" t="str">
        <f t="shared" si="26"/>
        <v>2042–2043</v>
      </c>
      <c r="K280" s="92"/>
      <c r="L280" s="103"/>
      <c r="M280" s="92"/>
      <c r="N280" s="101"/>
      <c r="O280" s="93"/>
      <c r="Q280" s="61"/>
    </row>
    <row r="281" spans="1:17" s="55" customFormat="1" ht="20.25" customHeight="1" x14ac:dyDescent="0.2">
      <c r="A281" s="56">
        <v>52322</v>
      </c>
      <c r="B281" s="57">
        <f t="shared" si="22"/>
        <v>0</v>
      </c>
      <c r="C281" s="150"/>
      <c r="D281" s="58">
        <f t="shared" si="23"/>
        <v>0</v>
      </c>
      <c r="E281" s="59">
        <f t="shared" si="21"/>
        <v>0</v>
      </c>
      <c r="F281" s="58">
        <f t="shared" si="24"/>
        <v>0</v>
      </c>
      <c r="G281" s="60">
        <f>IF(AND(C281&lt;&gt;"",SUM(G$32:G280)&lt;E$23),$E$23/$E$28,0)</f>
        <v>0</v>
      </c>
      <c r="H281" s="58">
        <f t="shared" si="25"/>
        <v>0</v>
      </c>
      <c r="I281" s="58">
        <f t="shared" si="27"/>
        <v>0</v>
      </c>
      <c r="J281" s="92" t="str">
        <f t="shared" si="26"/>
        <v>2042–2043</v>
      </c>
      <c r="K281" s="92"/>
      <c r="L281" s="103"/>
      <c r="M281" s="92"/>
      <c r="N281" s="101"/>
      <c r="O281" s="93"/>
      <c r="Q281" s="61"/>
    </row>
    <row r="282" spans="1:17" s="55" customFormat="1" ht="20.25" customHeight="1" x14ac:dyDescent="0.2">
      <c r="A282" s="56">
        <v>52352</v>
      </c>
      <c r="B282" s="57">
        <f t="shared" si="22"/>
        <v>0</v>
      </c>
      <c r="C282" s="150"/>
      <c r="D282" s="58">
        <f t="shared" si="23"/>
        <v>0</v>
      </c>
      <c r="E282" s="59">
        <f t="shared" si="21"/>
        <v>0</v>
      </c>
      <c r="F282" s="58">
        <f t="shared" si="24"/>
        <v>0</v>
      </c>
      <c r="G282" s="60">
        <f>IF(AND(C282&lt;&gt;"",SUM(G$32:G281)&lt;E$23),$E$23/$E$28,0)</f>
        <v>0</v>
      </c>
      <c r="H282" s="58">
        <f t="shared" si="25"/>
        <v>0</v>
      </c>
      <c r="I282" s="58">
        <f t="shared" si="27"/>
        <v>0</v>
      </c>
      <c r="J282" s="92" t="str">
        <f t="shared" si="26"/>
        <v>2042–2043</v>
      </c>
      <c r="K282" s="92"/>
      <c r="L282" s="103"/>
      <c r="M282" s="92"/>
      <c r="N282" s="101"/>
      <c r="O282" s="93"/>
      <c r="Q282" s="61"/>
    </row>
    <row r="283" spans="1:17" s="55" customFormat="1" ht="20.25" customHeight="1" x14ac:dyDescent="0.2">
      <c r="A283" s="56">
        <v>52383</v>
      </c>
      <c r="B283" s="57">
        <f t="shared" si="22"/>
        <v>0</v>
      </c>
      <c r="C283" s="150"/>
      <c r="D283" s="58">
        <f t="shared" si="23"/>
        <v>0</v>
      </c>
      <c r="E283" s="59">
        <f t="shared" si="21"/>
        <v>0</v>
      </c>
      <c r="F283" s="58">
        <f t="shared" si="24"/>
        <v>0</v>
      </c>
      <c r="G283" s="60">
        <f>IF(AND(C283&lt;&gt;"",SUM(G$32:G282)&lt;E$23),$E$23/$E$28,0)</f>
        <v>0</v>
      </c>
      <c r="H283" s="58">
        <f t="shared" si="25"/>
        <v>0</v>
      </c>
      <c r="I283" s="58">
        <f t="shared" si="27"/>
        <v>0</v>
      </c>
      <c r="J283" s="92" t="str">
        <f t="shared" si="26"/>
        <v>2042–2043</v>
      </c>
      <c r="K283" s="92"/>
      <c r="L283" s="103"/>
      <c r="M283" s="92"/>
      <c r="N283" s="101"/>
      <c r="O283" s="93"/>
      <c r="Q283" s="61"/>
    </row>
    <row r="284" spans="1:17" s="55" customFormat="1" ht="20.25" customHeight="1" x14ac:dyDescent="0.2">
      <c r="A284" s="56">
        <v>52413</v>
      </c>
      <c r="B284" s="57">
        <f t="shared" si="22"/>
        <v>0</v>
      </c>
      <c r="C284" s="150"/>
      <c r="D284" s="58">
        <f t="shared" si="23"/>
        <v>0</v>
      </c>
      <c r="E284" s="59">
        <f t="shared" si="21"/>
        <v>0</v>
      </c>
      <c r="F284" s="58">
        <f t="shared" si="24"/>
        <v>0</v>
      </c>
      <c r="G284" s="60">
        <f>IF(AND(C284&lt;&gt;"",SUM(G$32:G283)&lt;E$23),$E$23/$E$28,0)</f>
        <v>0</v>
      </c>
      <c r="H284" s="58">
        <f t="shared" si="25"/>
        <v>0</v>
      </c>
      <c r="I284" s="58">
        <f t="shared" si="27"/>
        <v>0</v>
      </c>
      <c r="J284" s="92" t="str">
        <f t="shared" si="26"/>
        <v>2043–2044</v>
      </c>
      <c r="K284" s="92"/>
      <c r="L284" s="103"/>
      <c r="M284" s="92"/>
      <c r="N284" s="101"/>
      <c r="O284" s="93"/>
      <c r="Q284" s="61"/>
    </row>
    <row r="285" spans="1:17" s="55" customFormat="1" ht="20.25" customHeight="1" x14ac:dyDescent="0.2">
      <c r="A285" s="56">
        <v>52444</v>
      </c>
      <c r="B285" s="57">
        <f t="shared" si="22"/>
        <v>0</v>
      </c>
      <c r="C285" s="150"/>
      <c r="D285" s="58">
        <f t="shared" si="23"/>
        <v>0</v>
      </c>
      <c r="E285" s="59">
        <f t="shared" si="21"/>
        <v>0</v>
      </c>
      <c r="F285" s="58">
        <f t="shared" si="24"/>
        <v>0</v>
      </c>
      <c r="G285" s="60">
        <f>IF(AND(C285&lt;&gt;"",SUM(G$32:G284)&lt;E$23),$E$23/$E$28,0)</f>
        <v>0</v>
      </c>
      <c r="H285" s="58">
        <f t="shared" si="25"/>
        <v>0</v>
      </c>
      <c r="I285" s="58">
        <f t="shared" si="27"/>
        <v>0</v>
      </c>
      <c r="J285" s="92" t="str">
        <f t="shared" si="26"/>
        <v>2043–2044</v>
      </c>
      <c r="K285" s="92"/>
      <c r="L285" s="103"/>
      <c r="M285" s="92"/>
      <c r="N285" s="101"/>
      <c r="O285" s="93"/>
      <c r="Q285" s="61"/>
    </row>
    <row r="286" spans="1:17" s="55" customFormat="1" ht="20.25" customHeight="1" x14ac:dyDescent="0.2">
      <c r="A286" s="56">
        <v>52475</v>
      </c>
      <c r="B286" s="57">
        <f t="shared" si="22"/>
        <v>0</v>
      </c>
      <c r="C286" s="150"/>
      <c r="D286" s="58">
        <f t="shared" si="23"/>
        <v>0</v>
      </c>
      <c r="E286" s="59">
        <f t="shared" si="21"/>
        <v>0</v>
      </c>
      <c r="F286" s="58">
        <f t="shared" si="24"/>
        <v>0</v>
      </c>
      <c r="G286" s="60">
        <f>IF(AND(C286&lt;&gt;"",SUM(G$32:G285)&lt;E$23),$E$23/$E$28,0)</f>
        <v>0</v>
      </c>
      <c r="H286" s="58">
        <f t="shared" si="25"/>
        <v>0</v>
      </c>
      <c r="I286" s="58">
        <f t="shared" si="27"/>
        <v>0</v>
      </c>
      <c r="J286" s="92" t="str">
        <f t="shared" si="26"/>
        <v>2043–2044</v>
      </c>
      <c r="K286" s="92"/>
      <c r="L286" s="103"/>
      <c r="M286" s="92"/>
      <c r="N286" s="101"/>
      <c r="O286" s="93"/>
      <c r="Q286" s="61"/>
    </row>
    <row r="287" spans="1:17" s="55" customFormat="1" ht="20.25" customHeight="1" x14ac:dyDescent="0.2">
      <c r="A287" s="56">
        <v>52505</v>
      </c>
      <c r="B287" s="57">
        <f t="shared" si="22"/>
        <v>0</v>
      </c>
      <c r="C287" s="150"/>
      <c r="D287" s="58">
        <f t="shared" si="23"/>
        <v>0</v>
      </c>
      <c r="E287" s="59">
        <f t="shared" si="21"/>
        <v>0</v>
      </c>
      <c r="F287" s="58">
        <f t="shared" si="24"/>
        <v>0</v>
      </c>
      <c r="G287" s="60">
        <f>IF(AND(C287&lt;&gt;"",SUM(G$32:G286)&lt;E$23),$E$23/$E$28,0)</f>
        <v>0</v>
      </c>
      <c r="H287" s="58">
        <f t="shared" si="25"/>
        <v>0</v>
      </c>
      <c r="I287" s="58">
        <f t="shared" si="27"/>
        <v>0</v>
      </c>
      <c r="J287" s="92" t="str">
        <f t="shared" si="26"/>
        <v>2043–2044</v>
      </c>
      <c r="K287" s="92"/>
      <c r="L287" s="103"/>
      <c r="M287" s="92"/>
      <c r="N287" s="101"/>
      <c r="O287" s="93"/>
      <c r="Q287" s="61"/>
    </row>
    <row r="288" spans="1:17" s="55" customFormat="1" ht="20.25" customHeight="1" x14ac:dyDescent="0.2">
      <c r="A288" s="56">
        <v>52536</v>
      </c>
      <c r="B288" s="57">
        <f t="shared" si="22"/>
        <v>0</v>
      </c>
      <c r="C288" s="150"/>
      <c r="D288" s="58">
        <f t="shared" si="23"/>
        <v>0</v>
      </c>
      <c r="E288" s="59">
        <f t="shared" ref="E288:E351" si="28">C288-D288</f>
        <v>0</v>
      </c>
      <c r="F288" s="58">
        <f t="shared" si="24"/>
        <v>0</v>
      </c>
      <c r="G288" s="60">
        <f>IF(AND(C288&lt;&gt;"",SUM(G$32:G287)&lt;E$23),$E$23/$E$28,0)</f>
        <v>0</v>
      </c>
      <c r="H288" s="58">
        <f t="shared" si="25"/>
        <v>0</v>
      </c>
      <c r="I288" s="58">
        <f t="shared" si="27"/>
        <v>0</v>
      </c>
      <c r="J288" s="92" t="str">
        <f t="shared" si="26"/>
        <v>2043–2044</v>
      </c>
      <c r="K288" s="92"/>
      <c r="L288" s="103"/>
      <c r="M288" s="92"/>
      <c r="N288" s="101"/>
      <c r="O288" s="93"/>
      <c r="Q288" s="61"/>
    </row>
    <row r="289" spans="1:17" s="55" customFormat="1" ht="20.25" customHeight="1" x14ac:dyDescent="0.2">
      <c r="A289" s="56">
        <v>52566</v>
      </c>
      <c r="B289" s="57">
        <f t="shared" ref="B289:B352" si="29">IF(C289&gt;0,C289*-1,C289)</f>
        <v>0</v>
      </c>
      <c r="C289" s="150"/>
      <c r="D289" s="58">
        <f t="shared" ref="D289:D352" si="30">IF(C289="",0,IF($E$14="Beginning",IF(C288&lt;&gt;"",$F288*$E$7/12,0),IF(C288&lt;&gt;"",$F288*$E$7/12,$E$21*$E$7/12)))</f>
        <v>0</v>
      </c>
      <c r="E289" s="59">
        <f t="shared" si="28"/>
        <v>0</v>
      </c>
      <c r="F289" s="58">
        <f t="shared" ref="F289:F352" si="31">IF(C289="",0,IF(C288="",$E$21-E289,IF(C289&lt;&gt;"",F288-E289)))</f>
        <v>0</v>
      </c>
      <c r="G289" s="60">
        <f>IF(AND(C289&lt;&gt;"",SUM(G$32:G288)&lt;E$23),$E$23/$E$28,0)</f>
        <v>0</v>
      </c>
      <c r="H289" s="58">
        <f t="shared" ref="H289:H352" si="32">IF(C289&lt;&gt;"",G289+H288,0)</f>
        <v>0</v>
      </c>
      <c r="I289" s="58">
        <f t="shared" si="27"/>
        <v>0</v>
      </c>
      <c r="J289" s="92" t="str">
        <f t="shared" ref="J289:J352" si="33">IF(OR(MONTH(A289)=1,MONTH(A289)=2,MONTH(A289)=3,MONTH(A289)=4,MONTH(A289)=5,MONTH(A289)=6),YEAR(A289)-1&amp;"–"&amp;YEAR(A289),YEAR(A289)&amp;"–"&amp;YEAR(A289)+1)</f>
        <v>2043–2044</v>
      </c>
      <c r="K289" s="92"/>
      <c r="L289" s="103"/>
      <c r="M289" s="92"/>
      <c r="N289" s="101"/>
      <c r="O289" s="93"/>
      <c r="Q289" s="61"/>
    </row>
    <row r="290" spans="1:17" s="55" customFormat="1" ht="20.25" customHeight="1" x14ac:dyDescent="0.2">
      <c r="A290" s="56">
        <v>52597</v>
      </c>
      <c r="B290" s="57">
        <f t="shared" si="29"/>
        <v>0</v>
      </c>
      <c r="C290" s="150"/>
      <c r="D290" s="58">
        <f t="shared" si="30"/>
        <v>0</v>
      </c>
      <c r="E290" s="59">
        <f t="shared" si="28"/>
        <v>0</v>
      </c>
      <c r="F290" s="58">
        <f t="shared" si="31"/>
        <v>0</v>
      </c>
      <c r="G290" s="60">
        <f>IF(AND(C290&lt;&gt;"",SUM(G$32:G289)&lt;E$23),$E$23/$E$28,0)</f>
        <v>0</v>
      </c>
      <c r="H290" s="58">
        <f t="shared" si="32"/>
        <v>0</v>
      </c>
      <c r="I290" s="58">
        <f t="shared" si="27"/>
        <v>0</v>
      </c>
      <c r="J290" s="92" t="str">
        <f t="shared" si="33"/>
        <v>2043–2044</v>
      </c>
      <c r="K290" s="92"/>
      <c r="L290" s="103"/>
      <c r="M290" s="92"/>
      <c r="N290" s="101"/>
      <c r="O290" s="93"/>
      <c r="Q290" s="61"/>
    </row>
    <row r="291" spans="1:17" s="55" customFormat="1" ht="20.25" customHeight="1" x14ac:dyDescent="0.2">
      <c r="A291" s="56">
        <v>52628</v>
      </c>
      <c r="B291" s="57">
        <f t="shared" si="29"/>
        <v>0</v>
      </c>
      <c r="C291" s="150"/>
      <c r="D291" s="58">
        <f t="shared" si="30"/>
        <v>0</v>
      </c>
      <c r="E291" s="59">
        <f t="shared" si="28"/>
        <v>0</v>
      </c>
      <c r="F291" s="58">
        <f t="shared" si="31"/>
        <v>0</v>
      </c>
      <c r="G291" s="60">
        <f>IF(AND(C291&lt;&gt;"",SUM(G$32:G290)&lt;E$23),$E$23/$E$28,0)</f>
        <v>0</v>
      </c>
      <c r="H291" s="58">
        <f t="shared" si="32"/>
        <v>0</v>
      </c>
      <c r="I291" s="58">
        <f t="shared" ref="I291:I354" si="34">IF(C291&lt;&gt;"",$E$23-H291,0)</f>
        <v>0</v>
      </c>
      <c r="J291" s="92" t="str">
        <f t="shared" si="33"/>
        <v>2043–2044</v>
      </c>
      <c r="K291" s="92"/>
      <c r="L291" s="103"/>
      <c r="M291" s="92"/>
      <c r="N291" s="101"/>
      <c r="O291" s="93"/>
      <c r="Q291" s="61"/>
    </row>
    <row r="292" spans="1:17" s="55" customFormat="1" ht="20.25" customHeight="1" x14ac:dyDescent="0.2">
      <c r="A292" s="56">
        <v>52657</v>
      </c>
      <c r="B292" s="57">
        <f t="shared" si="29"/>
        <v>0</v>
      </c>
      <c r="C292" s="150"/>
      <c r="D292" s="58">
        <f t="shared" si="30"/>
        <v>0</v>
      </c>
      <c r="E292" s="59">
        <f t="shared" si="28"/>
        <v>0</v>
      </c>
      <c r="F292" s="58">
        <f t="shared" si="31"/>
        <v>0</v>
      </c>
      <c r="G292" s="60">
        <f>IF(AND(C292&lt;&gt;"",SUM(G$32:G291)&lt;E$23),$E$23/$E$28,0)</f>
        <v>0</v>
      </c>
      <c r="H292" s="58">
        <f t="shared" si="32"/>
        <v>0</v>
      </c>
      <c r="I292" s="58">
        <f t="shared" si="34"/>
        <v>0</v>
      </c>
      <c r="J292" s="92" t="str">
        <f t="shared" si="33"/>
        <v>2043–2044</v>
      </c>
      <c r="K292" s="92"/>
      <c r="L292" s="103"/>
      <c r="M292" s="92"/>
      <c r="N292" s="101"/>
      <c r="O292" s="93"/>
      <c r="Q292" s="61"/>
    </row>
    <row r="293" spans="1:17" s="55" customFormat="1" ht="20.25" customHeight="1" x14ac:dyDescent="0.2">
      <c r="A293" s="56">
        <v>52688</v>
      </c>
      <c r="B293" s="57">
        <f t="shared" si="29"/>
        <v>0</v>
      </c>
      <c r="C293" s="150"/>
      <c r="D293" s="58">
        <f t="shared" si="30"/>
        <v>0</v>
      </c>
      <c r="E293" s="59">
        <f t="shared" si="28"/>
        <v>0</v>
      </c>
      <c r="F293" s="58">
        <f t="shared" si="31"/>
        <v>0</v>
      </c>
      <c r="G293" s="60">
        <f>IF(AND(C293&lt;&gt;"",SUM(G$32:G292)&lt;E$23),$E$23/$E$28,0)</f>
        <v>0</v>
      </c>
      <c r="H293" s="58">
        <f t="shared" si="32"/>
        <v>0</v>
      </c>
      <c r="I293" s="58">
        <f t="shared" si="34"/>
        <v>0</v>
      </c>
      <c r="J293" s="92" t="str">
        <f t="shared" si="33"/>
        <v>2043–2044</v>
      </c>
      <c r="K293" s="92"/>
      <c r="L293" s="103"/>
      <c r="M293" s="92"/>
      <c r="N293" s="101"/>
      <c r="O293" s="93"/>
      <c r="Q293" s="61"/>
    </row>
    <row r="294" spans="1:17" s="55" customFormat="1" ht="20.25" customHeight="1" x14ac:dyDescent="0.2">
      <c r="A294" s="56">
        <v>52718</v>
      </c>
      <c r="B294" s="57">
        <f t="shared" si="29"/>
        <v>0</v>
      </c>
      <c r="C294" s="150"/>
      <c r="D294" s="58">
        <f t="shared" si="30"/>
        <v>0</v>
      </c>
      <c r="E294" s="59">
        <f t="shared" si="28"/>
        <v>0</v>
      </c>
      <c r="F294" s="58">
        <f t="shared" si="31"/>
        <v>0</v>
      </c>
      <c r="G294" s="60">
        <f>IF(AND(C294&lt;&gt;"",SUM(G$32:G293)&lt;E$23),$E$23/$E$28,0)</f>
        <v>0</v>
      </c>
      <c r="H294" s="58">
        <f t="shared" si="32"/>
        <v>0</v>
      </c>
      <c r="I294" s="58">
        <f t="shared" si="34"/>
        <v>0</v>
      </c>
      <c r="J294" s="92" t="str">
        <f t="shared" si="33"/>
        <v>2043–2044</v>
      </c>
      <c r="K294" s="92"/>
      <c r="L294" s="103"/>
      <c r="M294" s="92"/>
      <c r="N294" s="101"/>
      <c r="O294" s="93"/>
      <c r="Q294" s="61"/>
    </row>
    <row r="295" spans="1:17" s="55" customFormat="1" ht="20.25" customHeight="1" x14ac:dyDescent="0.2">
      <c r="A295" s="56">
        <v>52749</v>
      </c>
      <c r="B295" s="57">
        <f t="shared" si="29"/>
        <v>0</v>
      </c>
      <c r="C295" s="150"/>
      <c r="D295" s="58">
        <f t="shared" si="30"/>
        <v>0</v>
      </c>
      <c r="E295" s="59">
        <f t="shared" si="28"/>
        <v>0</v>
      </c>
      <c r="F295" s="58">
        <f t="shared" si="31"/>
        <v>0</v>
      </c>
      <c r="G295" s="60">
        <f>IF(AND(C295&lt;&gt;"",SUM(G$32:G294)&lt;E$23),$E$23/$E$28,0)</f>
        <v>0</v>
      </c>
      <c r="H295" s="58">
        <f t="shared" si="32"/>
        <v>0</v>
      </c>
      <c r="I295" s="58">
        <f t="shared" si="34"/>
        <v>0</v>
      </c>
      <c r="J295" s="92" t="str">
        <f t="shared" si="33"/>
        <v>2043–2044</v>
      </c>
      <c r="K295" s="92"/>
      <c r="L295" s="103"/>
      <c r="M295" s="92"/>
      <c r="N295" s="101"/>
      <c r="O295" s="93"/>
      <c r="Q295" s="61"/>
    </row>
    <row r="296" spans="1:17" s="55" customFormat="1" ht="20.25" customHeight="1" x14ac:dyDescent="0.2">
      <c r="A296" s="56">
        <v>52779</v>
      </c>
      <c r="B296" s="57">
        <f t="shared" si="29"/>
        <v>0</v>
      </c>
      <c r="C296" s="150"/>
      <c r="D296" s="58">
        <f t="shared" si="30"/>
        <v>0</v>
      </c>
      <c r="E296" s="59">
        <f t="shared" si="28"/>
        <v>0</v>
      </c>
      <c r="F296" s="58">
        <f t="shared" si="31"/>
        <v>0</v>
      </c>
      <c r="G296" s="60">
        <f>IF(AND(C296&lt;&gt;"",SUM(G$32:G295)&lt;E$23),$E$23/$E$28,0)</f>
        <v>0</v>
      </c>
      <c r="H296" s="58">
        <f t="shared" si="32"/>
        <v>0</v>
      </c>
      <c r="I296" s="58">
        <f t="shared" si="34"/>
        <v>0</v>
      </c>
      <c r="J296" s="92" t="str">
        <f t="shared" si="33"/>
        <v>2044–2045</v>
      </c>
      <c r="K296" s="92"/>
      <c r="L296" s="103"/>
      <c r="M296" s="92"/>
      <c r="N296" s="101"/>
      <c r="O296" s="93"/>
      <c r="Q296" s="61"/>
    </row>
    <row r="297" spans="1:17" s="55" customFormat="1" ht="20.25" customHeight="1" x14ac:dyDescent="0.2">
      <c r="A297" s="56">
        <v>52810</v>
      </c>
      <c r="B297" s="57">
        <f t="shared" si="29"/>
        <v>0</v>
      </c>
      <c r="C297" s="150"/>
      <c r="D297" s="58">
        <f t="shared" si="30"/>
        <v>0</v>
      </c>
      <c r="E297" s="59">
        <f t="shared" si="28"/>
        <v>0</v>
      </c>
      <c r="F297" s="58">
        <f t="shared" si="31"/>
        <v>0</v>
      </c>
      <c r="G297" s="60">
        <f>IF(AND(C297&lt;&gt;"",SUM(G$32:G296)&lt;E$23),$E$23/$E$28,0)</f>
        <v>0</v>
      </c>
      <c r="H297" s="58">
        <f t="shared" si="32"/>
        <v>0</v>
      </c>
      <c r="I297" s="58">
        <f t="shared" si="34"/>
        <v>0</v>
      </c>
      <c r="J297" s="92" t="str">
        <f t="shared" si="33"/>
        <v>2044–2045</v>
      </c>
      <c r="K297" s="92"/>
      <c r="L297" s="103"/>
      <c r="M297" s="92"/>
      <c r="N297" s="101"/>
      <c r="O297" s="93"/>
      <c r="Q297" s="61"/>
    </row>
    <row r="298" spans="1:17" s="55" customFormat="1" ht="20.25" customHeight="1" x14ac:dyDescent="0.2">
      <c r="A298" s="56">
        <v>52841</v>
      </c>
      <c r="B298" s="57">
        <f t="shared" si="29"/>
        <v>0</v>
      </c>
      <c r="C298" s="150"/>
      <c r="D298" s="58">
        <f t="shared" si="30"/>
        <v>0</v>
      </c>
      <c r="E298" s="59">
        <f t="shared" si="28"/>
        <v>0</v>
      </c>
      <c r="F298" s="58">
        <f t="shared" si="31"/>
        <v>0</v>
      </c>
      <c r="G298" s="60">
        <f>IF(AND(C298&lt;&gt;"",SUM(G$32:G297)&lt;E$23),$E$23/$E$28,0)</f>
        <v>0</v>
      </c>
      <c r="H298" s="58">
        <f t="shared" si="32"/>
        <v>0</v>
      </c>
      <c r="I298" s="58">
        <f t="shared" si="34"/>
        <v>0</v>
      </c>
      <c r="J298" s="92" t="str">
        <f t="shared" si="33"/>
        <v>2044–2045</v>
      </c>
      <c r="K298" s="92"/>
      <c r="L298" s="103"/>
      <c r="M298" s="92"/>
      <c r="N298" s="101"/>
      <c r="O298" s="93"/>
      <c r="Q298" s="61"/>
    </row>
    <row r="299" spans="1:17" s="55" customFormat="1" ht="20.25" customHeight="1" x14ac:dyDescent="0.2">
      <c r="A299" s="56">
        <v>52871</v>
      </c>
      <c r="B299" s="57">
        <f t="shared" si="29"/>
        <v>0</v>
      </c>
      <c r="C299" s="150"/>
      <c r="D299" s="58">
        <f t="shared" si="30"/>
        <v>0</v>
      </c>
      <c r="E299" s="59">
        <f t="shared" si="28"/>
        <v>0</v>
      </c>
      <c r="F299" s="58">
        <f t="shared" si="31"/>
        <v>0</v>
      </c>
      <c r="G299" s="60">
        <f>IF(AND(C299&lt;&gt;"",SUM(G$32:G298)&lt;E$23),$E$23/$E$28,0)</f>
        <v>0</v>
      </c>
      <c r="H299" s="58">
        <f t="shared" si="32"/>
        <v>0</v>
      </c>
      <c r="I299" s="58">
        <f t="shared" si="34"/>
        <v>0</v>
      </c>
      <c r="J299" s="92" t="str">
        <f t="shared" si="33"/>
        <v>2044–2045</v>
      </c>
      <c r="K299" s="92"/>
      <c r="L299" s="103"/>
      <c r="M299" s="92"/>
      <c r="N299" s="101"/>
      <c r="O299" s="93"/>
      <c r="Q299" s="61"/>
    </row>
    <row r="300" spans="1:17" s="55" customFormat="1" ht="20.25" customHeight="1" x14ac:dyDescent="0.2">
      <c r="A300" s="56">
        <v>52902</v>
      </c>
      <c r="B300" s="57">
        <f t="shared" si="29"/>
        <v>0</v>
      </c>
      <c r="C300" s="150"/>
      <c r="D300" s="58">
        <f t="shared" si="30"/>
        <v>0</v>
      </c>
      <c r="E300" s="59">
        <f t="shared" si="28"/>
        <v>0</v>
      </c>
      <c r="F300" s="58">
        <f t="shared" si="31"/>
        <v>0</v>
      </c>
      <c r="G300" s="60">
        <f>IF(AND(C300&lt;&gt;"",SUM(G$32:G299)&lt;E$23),$E$23/$E$28,0)</f>
        <v>0</v>
      </c>
      <c r="H300" s="58">
        <f t="shared" si="32"/>
        <v>0</v>
      </c>
      <c r="I300" s="58">
        <f t="shared" si="34"/>
        <v>0</v>
      </c>
      <c r="J300" s="92" t="str">
        <f t="shared" si="33"/>
        <v>2044–2045</v>
      </c>
      <c r="K300" s="92"/>
      <c r="L300" s="103"/>
      <c r="M300" s="92"/>
      <c r="N300" s="101"/>
      <c r="O300" s="93"/>
      <c r="Q300" s="61"/>
    </row>
    <row r="301" spans="1:17" s="55" customFormat="1" ht="20.25" customHeight="1" x14ac:dyDescent="0.2">
      <c r="A301" s="56">
        <v>52932</v>
      </c>
      <c r="B301" s="57">
        <f t="shared" si="29"/>
        <v>0</v>
      </c>
      <c r="C301" s="150"/>
      <c r="D301" s="58">
        <f t="shared" si="30"/>
        <v>0</v>
      </c>
      <c r="E301" s="59">
        <f t="shared" si="28"/>
        <v>0</v>
      </c>
      <c r="F301" s="58">
        <f t="shared" si="31"/>
        <v>0</v>
      </c>
      <c r="G301" s="60">
        <f>IF(AND(C301&lt;&gt;"",SUM(G$32:G300)&lt;E$23),$E$23/$E$28,0)</f>
        <v>0</v>
      </c>
      <c r="H301" s="58">
        <f t="shared" si="32"/>
        <v>0</v>
      </c>
      <c r="I301" s="58">
        <f t="shared" si="34"/>
        <v>0</v>
      </c>
      <c r="J301" s="92" t="str">
        <f t="shared" si="33"/>
        <v>2044–2045</v>
      </c>
      <c r="K301" s="92"/>
      <c r="L301" s="103"/>
      <c r="M301" s="92"/>
      <c r="N301" s="101"/>
      <c r="O301" s="93"/>
      <c r="Q301" s="61"/>
    </row>
    <row r="302" spans="1:17" s="55" customFormat="1" ht="20.25" customHeight="1" x14ac:dyDescent="0.2">
      <c r="A302" s="56">
        <v>52963</v>
      </c>
      <c r="B302" s="57">
        <f t="shared" si="29"/>
        <v>0</v>
      </c>
      <c r="C302" s="150"/>
      <c r="D302" s="58">
        <f t="shared" si="30"/>
        <v>0</v>
      </c>
      <c r="E302" s="59">
        <f t="shared" si="28"/>
        <v>0</v>
      </c>
      <c r="F302" s="58">
        <f t="shared" si="31"/>
        <v>0</v>
      </c>
      <c r="G302" s="60">
        <f>IF(AND(C302&lt;&gt;"",SUM(G$32:G301)&lt;E$23),$E$23/$E$28,0)</f>
        <v>0</v>
      </c>
      <c r="H302" s="58">
        <f t="shared" si="32"/>
        <v>0</v>
      </c>
      <c r="I302" s="58">
        <f t="shared" si="34"/>
        <v>0</v>
      </c>
      <c r="J302" s="92" t="str">
        <f t="shared" si="33"/>
        <v>2044–2045</v>
      </c>
      <c r="K302" s="92"/>
      <c r="L302" s="103"/>
      <c r="M302" s="92"/>
      <c r="N302" s="101"/>
      <c r="O302" s="93"/>
      <c r="Q302" s="61"/>
    </row>
    <row r="303" spans="1:17" s="55" customFormat="1" ht="20.25" customHeight="1" x14ac:dyDescent="0.2">
      <c r="A303" s="56">
        <v>52994</v>
      </c>
      <c r="B303" s="57">
        <f t="shared" si="29"/>
        <v>0</v>
      </c>
      <c r="C303" s="150"/>
      <c r="D303" s="58">
        <f t="shared" si="30"/>
        <v>0</v>
      </c>
      <c r="E303" s="59">
        <f t="shared" si="28"/>
        <v>0</v>
      </c>
      <c r="F303" s="58">
        <f t="shared" si="31"/>
        <v>0</v>
      </c>
      <c r="G303" s="60">
        <f>IF(AND(C303&lt;&gt;"",SUM(G$32:G302)&lt;E$23),$E$23/$E$28,0)</f>
        <v>0</v>
      </c>
      <c r="H303" s="58">
        <f t="shared" si="32"/>
        <v>0</v>
      </c>
      <c r="I303" s="58">
        <f t="shared" si="34"/>
        <v>0</v>
      </c>
      <c r="J303" s="92" t="str">
        <f t="shared" si="33"/>
        <v>2044–2045</v>
      </c>
      <c r="K303" s="92"/>
      <c r="L303" s="103"/>
      <c r="M303" s="92"/>
      <c r="N303" s="101"/>
      <c r="O303" s="93"/>
      <c r="Q303" s="61"/>
    </row>
    <row r="304" spans="1:17" s="55" customFormat="1" ht="20.25" customHeight="1" x14ac:dyDescent="0.2">
      <c r="A304" s="56">
        <v>53022</v>
      </c>
      <c r="B304" s="57">
        <f t="shared" si="29"/>
        <v>0</v>
      </c>
      <c r="C304" s="150"/>
      <c r="D304" s="58">
        <f t="shared" si="30"/>
        <v>0</v>
      </c>
      <c r="E304" s="59">
        <f t="shared" si="28"/>
        <v>0</v>
      </c>
      <c r="F304" s="58">
        <f t="shared" si="31"/>
        <v>0</v>
      </c>
      <c r="G304" s="60">
        <f>IF(AND(C304&lt;&gt;"",SUM(G$32:G303)&lt;E$23),$E$23/$E$28,0)</f>
        <v>0</v>
      </c>
      <c r="H304" s="58">
        <f t="shared" si="32"/>
        <v>0</v>
      </c>
      <c r="I304" s="58">
        <f t="shared" si="34"/>
        <v>0</v>
      </c>
      <c r="J304" s="92" t="str">
        <f t="shared" si="33"/>
        <v>2044–2045</v>
      </c>
      <c r="K304" s="92"/>
      <c r="L304" s="103"/>
      <c r="M304" s="92"/>
      <c r="N304" s="101"/>
      <c r="O304" s="93"/>
      <c r="Q304" s="61"/>
    </row>
    <row r="305" spans="1:17" s="55" customFormat="1" ht="20.25" customHeight="1" x14ac:dyDescent="0.2">
      <c r="A305" s="56">
        <v>53053</v>
      </c>
      <c r="B305" s="57">
        <f t="shared" si="29"/>
        <v>0</v>
      </c>
      <c r="C305" s="150"/>
      <c r="D305" s="58">
        <f t="shared" si="30"/>
        <v>0</v>
      </c>
      <c r="E305" s="59">
        <f t="shared" si="28"/>
        <v>0</v>
      </c>
      <c r="F305" s="58">
        <f t="shared" si="31"/>
        <v>0</v>
      </c>
      <c r="G305" s="60">
        <f>IF(AND(C305&lt;&gt;"",SUM(G$32:G304)&lt;E$23),$E$23/$E$28,0)</f>
        <v>0</v>
      </c>
      <c r="H305" s="58">
        <f t="shared" si="32"/>
        <v>0</v>
      </c>
      <c r="I305" s="58">
        <f t="shared" si="34"/>
        <v>0</v>
      </c>
      <c r="J305" s="92" t="str">
        <f t="shared" si="33"/>
        <v>2044–2045</v>
      </c>
      <c r="K305" s="92"/>
      <c r="L305" s="103"/>
      <c r="M305" s="92"/>
      <c r="N305" s="101"/>
      <c r="O305" s="93"/>
      <c r="Q305" s="61"/>
    </row>
    <row r="306" spans="1:17" s="55" customFormat="1" ht="20.25" customHeight="1" x14ac:dyDescent="0.2">
      <c r="A306" s="56">
        <v>53083</v>
      </c>
      <c r="B306" s="57">
        <f t="shared" si="29"/>
        <v>0</v>
      </c>
      <c r="C306" s="150"/>
      <c r="D306" s="58">
        <f t="shared" si="30"/>
        <v>0</v>
      </c>
      <c r="E306" s="59">
        <f t="shared" si="28"/>
        <v>0</v>
      </c>
      <c r="F306" s="58">
        <f t="shared" si="31"/>
        <v>0</v>
      </c>
      <c r="G306" s="60">
        <f>IF(AND(C306&lt;&gt;"",SUM(G$32:G305)&lt;E$23),$E$23/$E$28,0)</f>
        <v>0</v>
      </c>
      <c r="H306" s="58">
        <f t="shared" si="32"/>
        <v>0</v>
      </c>
      <c r="I306" s="58">
        <f t="shared" si="34"/>
        <v>0</v>
      </c>
      <c r="J306" s="92" t="str">
        <f t="shared" si="33"/>
        <v>2044–2045</v>
      </c>
      <c r="K306" s="92"/>
      <c r="L306" s="103"/>
      <c r="M306" s="92"/>
      <c r="N306" s="101"/>
      <c r="O306" s="93"/>
      <c r="Q306" s="61"/>
    </row>
    <row r="307" spans="1:17" s="55" customFormat="1" ht="20.25" customHeight="1" x14ac:dyDescent="0.2">
      <c r="A307" s="56">
        <v>53114</v>
      </c>
      <c r="B307" s="57">
        <f t="shared" si="29"/>
        <v>0</v>
      </c>
      <c r="C307" s="150"/>
      <c r="D307" s="58">
        <f t="shared" si="30"/>
        <v>0</v>
      </c>
      <c r="E307" s="59">
        <f t="shared" si="28"/>
        <v>0</v>
      </c>
      <c r="F307" s="58">
        <f t="shared" si="31"/>
        <v>0</v>
      </c>
      <c r="G307" s="60">
        <f>IF(AND(C307&lt;&gt;"",SUM(G$32:G306)&lt;E$23),$E$23/$E$28,0)</f>
        <v>0</v>
      </c>
      <c r="H307" s="58">
        <f t="shared" si="32"/>
        <v>0</v>
      </c>
      <c r="I307" s="58">
        <f t="shared" si="34"/>
        <v>0</v>
      </c>
      <c r="J307" s="92" t="str">
        <f t="shared" si="33"/>
        <v>2044–2045</v>
      </c>
      <c r="K307" s="92"/>
      <c r="L307" s="103"/>
      <c r="M307" s="92"/>
      <c r="N307" s="101"/>
      <c r="O307" s="93"/>
      <c r="Q307" s="61"/>
    </row>
    <row r="308" spans="1:17" s="55" customFormat="1" ht="20.25" customHeight="1" x14ac:dyDescent="0.2">
      <c r="A308" s="56">
        <v>53144</v>
      </c>
      <c r="B308" s="57">
        <f t="shared" si="29"/>
        <v>0</v>
      </c>
      <c r="C308" s="150"/>
      <c r="D308" s="58">
        <f t="shared" si="30"/>
        <v>0</v>
      </c>
      <c r="E308" s="59">
        <f t="shared" si="28"/>
        <v>0</v>
      </c>
      <c r="F308" s="58">
        <f t="shared" si="31"/>
        <v>0</v>
      </c>
      <c r="G308" s="60">
        <f>IF(AND(C308&lt;&gt;"",SUM(G$32:G307)&lt;E$23),$E$23/$E$28,0)</f>
        <v>0</v>
      </c>
      <c r="H308" s="58">
        <f t="shared" si="32"/>
        <v>0</v>
      </c>
      <c r="I308" s="58">
        <f t="shared" si="34"/>
        <v>0</v>
      </c>
      <c r="J308" s="92" t="str">
        <f t="shared" si="33"/>
        <v>2045–2046</v>
      </c>
      <c r="K308" s="92"/>
      <c r="L308" s="103"/>
      <c r="M308" s="92"/>
      <c r="N308" s="101"/>
      <c r="O308" s="93"/>
      <c r="Q308" s="61"/>
    </row>
    <row r="309" spans="1:17" s="55" customFormat="1" ht="20.25" customHeight="1" x14ac:dyDescent="0.2">
      <c r="A309" s="56">
        <v>53175</v>
      </c>
      <c r="B309" s="57">
        <f t="shared" si="29"/>
        <v>0</v>
      </c>
      <c r="C309" s="150"/>
      <c r="D309" s="58">
        <f t="shared" si="30"/>
        <v>0</v>
      </c>
      <c r="E309" s="59">
        <f t="shared" si="28"/>
        <v>0</v>
      </c>
      <c r="F309" s="58">
        <f t="shared" si="31"/>
        <v>0</v>
      </c>
      <c r="G309" s="60">
        <f>IF(AND(C309&lt;&gt;"",SUM(G$32:G308)&lt;E$23),$E$23/$E$28,0)</f>
        <v>0</v>
      </c>
      <c r="H309" s="58">
        <f t="shared" si="32"/>
        <v>0</v>
      </c>
      <c r="I309" s="58">
        <f t="shared" si="34"/>
        <v>0</v>
      </c>
      <c r="J309" s="92" t="str">
        <f t="shared" si="33"/>
        <v>2045–2046</v>
      </c>
      <c r="K309" s="92"/>
      <c r="L309" s="103"/>
      <c r="M309" s="92"/>
      <c r="N309" s="101"/>
      <c r="O309" s="93"/>
      <c r="Q309" s="61"/>
    </row>
    <row r="310" spans="1:17" s="55" customFormat="1" ht="20.25" customHeight="1" x14ac:dyDescent="0.2">
      <c r="A310" s="56">
        <v>53206</v>
      </c>
      <c r="B310" s="57">
        <f t="shared" si="29"/>
        <v>0</v>
      </c>
      <c r="C310" s="150"/>
      <c r="D310" s="58">
        <f t="shared" si="30"/>
        <v>0</v>
      </c>
      <c r="E310" s="59">
        <f t="shared" si="28"/>
        <v>0</v>
      </c>
      <c r="F310" s="58">
        <f t="shared" si="31"/>
        <v>0</v>
      </c>
      <c r="G310" s="60">
        <f>IF(AND(C310&lt;&gt;"",SUM(G$32:G309)&lt;E$23),$E$23/$E$28,0)</f>
        <v>0</v>
      </c>
      <c r="H310" s="58">
        <f t="shared" si="32"/>
        <v>0</v>
      </c>
      <c r="I310" s="58">
        <f t="shared" si="34"/>
        <v>0</v>
      </c>
      <c r="J310" s="92" t="str">
        <f t="shared" si="33"/>
        <v>2045–2046</v>
      </c>
      <c r="K310" s="92"/>
      <c r="L310" s="103"/>
      <c r="M310" s="92"/>
      <c r="N310" s="101"/>
      <c r="O310" s="93"/>
      <c r="Q310" s="61"/>
    </row>
    <row r="311" spans="1:17" s="55" customFormat="1" ht="20.25" customHeight="1" x14ac:dyDescent="0.2">
      <c r="A311" s="56">
        <v>53236</v>
      </c>
      <c r="B311" s="57">
        <f t="shared" si="29"/>
        <v>0</v>
      </c>
      <c r="C311" s="150"/>
      <c r="D311" s="58">
        <f t="shared" si="30"/>
        <v>0</v>
      </c>
      <c r="E311" s="59">
        <f t="shared" si="28"/>
        <v>0</v>
      </c>
      <c r="F311" s="58">
        <f t="shared" si="31"/>
        <v>0</v>
      </c>
      <c r="G311" s="60">
        <f>IF(AND(C311&lt;&gt;"",SUM(G$32:G310)&lt;E$23),$E$23/$E$28,0)</f>
        <v>0</v>
      </c>
      <c r="H311" s="58">
        <f t="shared" si="32"/>
        <v>0</v>
      </c>
      <c r="I311" s="58">
        <f t="shared" si="34"/>
        <v>0</v>
      </c>
      <c r="J311" s="92" t="str">
        <f t="shared" si="33"/>
        <v>2045–2046</v>
      </c>
      <c r="K311" s="92"/>
      <c r="L311" s="103"/>
      <c r="M311" s="92"/>
      <c r="N311" s="101"/>
      <c r="O311" s="93"/>
      <c r="Q311" s="61"/>
    </row>
    <row r="312" spans="1:17" s="55" customFormat="1" ht="20.25" customHeight="1" x14ac:dyDescent="0.2">
      <c r="A312" s="56">
        <v>53267</v>
      </c>
      <c r="B312" s="57">
        <f t="shared" si="29"/>
        <v>0</v>
      </c>
      <c r="C312" s="150"/>
      <c r="D312" s="58">
        <f t="shared" si="30"/>
        <v>0</v>
      </c>
      <c r="E312" s="59">
        <f t="shared" si="28"/>
        <v>0</v>
      </c>
      <c r="F312" s="58">
        <f t="shared" si="31"/>
        <v>0</v>
      </c>
      <c r="G312" s="60">
        <f>IF(AND(C312&lt;&gt;"",SUM(G$32:G311)&lt;E$23),$E$23/$E$28,0)</f>
        <v>0</v>
      </c>
      <c r="H312" s="58">
        <f t="shared" si="32"/>
        <v>0</v>
      </c>
      <c r="I312" s="58">
        <f t="shared" si="34"/>
        <v>0</v>
      </c>
      <c r="J312" s="92" t="str">
        <f t="shared" si="33"/>
        <v>2045–2046</v>
      </c>
      <c r="K312" s="92"/>
      <c r="L312" s="103"/>
      <c r="M312" s="92"/>
      <c r="N312" s="101"/>
      <c r="O312" s="93"/>
      <c r="Q312" s="61"/>
    </row>
    <row r="313" spans="1:17" s="55" customFormat="1" ht="20.25" customHeight="1" x14ac:dyDescent="0.2">
      <c r="A313" s="56">
        <v>53297</v>
      </c>
      <c r="B313" s="57">
        <f t="shared" si="29"/>
        <v>0</v>
      </c>
      <c r="C313" s="150"/>
      <c r="D313" s="58">
        <f t="shared" si="30"/>
        <v>0</v>
      </c>
      <c r="E313" s="59">
        <f t="shared" si="28"/>
        <v>0</v>
      </c>
      <c r="F313" s="58">
        <f t="shared" si="31"/>
        <v>0</v>
      </c>
      <c r="G313" s="60">
        <f>IF(AND(C313&lt;&gt;"",SUM(G$32:G312)&lt;E$23),$E$23/$E$28,0)</f>
        <v>0</v>
      </c>
      <c r="H313" s="58">
        <f t="shared" si="32"/>
        <v>0</v>
      </c>
      <c r="I313" s="58">
        <f t="shared" si="34"/>
        <v>0</v>
      </c>
      <c r="J313" s="92" t="str">
        <f t="shared" si="33"/>
        <v>2045–2046</v>
      </c>
      <c r="K313" s="92"/>
      <c r="L313" s="103"/>
      <c r="M313" s="92"/>
      <c r="N313" s="101"/>
      <c r="O313" s="93"/>
      <c r="Q313" s="61"/>
    </row>
    <row r="314" spans="1:17" s="55" customFormat="1" ht="20.25" customHeight="1" x14ac:dyDescent="0.2">
      <c r="A314" s="56">
        <v>53328</v>
      </c>
      <c r="B314" s="57">
        <f t="shared" si="29"/>
        <v>0</v>
      </c>
      <c r="C314" s="150"/>
      <c r="D314" s="58">
        <f t="shared" si="30"/>
        <v>0</v>
      </c>
      <c r="E314" s="59">
        <f t="shared" si="28"/>
        <v>0</v>
      </c>
      <c r="F314" s="58">
        <f t="shared" si="31"/>
        <v>0</v>
      </c>
      <c r="G314" s="60">
        <f>IF(AND(C314&lt;&gt;"",SUM(G$32:G313)&lt;E$23),$E$23/$E$28,0)</f>
        <v>0</v>
      </c>
      <c r="H314" s="58">
        <f t="shared" si="32"/>
        <v>0</v>
      </c>
      <c r="I314" s="58">
        <f t="shared" si="34"/>
        <v>0</v>
      </c>
      <c r="J314" s="92" t="str">
        <f t="shared" si="33"/>
        <v>2045–2046</v>
      </c>
      <c r="K314" s="92"/>
      <c r="L314" s="103"/>
      <c r="M314" s="92"/>
      <c r="N314" s="101"/>
      <c r="O314" s="93"/>
      <c r="Q314" s="61"/>
    </row>
    <row r="315" spans="1:17" s="55" customFormat="1" ht="20.25" customHeight="1" x14ac:dyDescent="0.2">
      <c r="A315" s="56">
        <v>53359</v>
      </c>
      <c r="B315" s="57">
        <f t="shared" si="29"/>
        <v>0</v>
      </c>
      <c r="C315" s="150"/>
      <c r="D315" s="58">
        <f t="shared" si="30"/>
        <v>0</v>
      </c>
      <c r="E315" s="59">
        <f t="shared" si="28"/>
        <v>0</v>
      </c>
      <c r="F315" s="58">
        <f t="shared" si="31"/>
        <v>0</v>
      </c>
      <c r="G315" s="60">
        <f>IF(AND(C315&lt;&gt;"",SUM(G$32:G314)&lt;E$23),$E$23/$E$28,0)</f>
        <v>0</v>
      </c>
      <c r="H315" s="58">
        <f t="shared" si="32"/>
        <v>0</v>
      </c>
      <c r="I315" s="58">
        <f t="shared" si="34"/>
        <v>0</v>
      </c>
      <c r="J315" s="92" t="str">
        <f t="shared" si="33"/>
        <v>2045–2046</v>
      </c>
      <c r="K315" s="92"/>
      <c r="L315" s="103"/>
      <c r="M315" s="92"/>
      <c r="N315" s="101"/>
      <c r="O315" s="93"/>
      <c r="Q315" s="61"/>
    </row>
    <row r="316" spans="1:17" s="55" customFormat="1" ht="20.25" customHeight="1" x14ac:dyDescent="0.2">
      <c r="A316" s="56">
        <v>53387</v>
      </c>
      <c r="B316" s="57">
        <f t="shared" si="29"/>
        <v>0</v>
      </c>
      <c r="C316" s="150"/>
      <c r="D316" s="58">
        <f t="shared" si="30"/>
        <v>0</v>
      </c>
      <c r="E316" s="59">
        <f t="shared" si="28"/>
        <v>0</v>
      </c>
      <c r="F316" s="58">
        <f t="shared" si="31"/>
        <v>0</v>
      </c>
      <c r="G316" s="60">
        <f>IF(AND(C316&lt;&gt;"",SUM(G$32:G315)&lt;E$23),$E$23/$E$28,0)</f>
        <v>0</v>
      </c>
      <c r="H316" s="58">
        <f t="shared" si="32"/>
        <v>0</v>
      </c>
      <c r="I316" s="58">
        <f t="shared" si="34"/>
        <v>0</v>
      </c>
      <c r="J316" s="92" t="str">
        <f t="shared" si="33"/>
        <v>2045–2046</v>
      </c>
      <c r="K316" s="92"/>
      <c r="L316" s="103"/>
      <c r="M316" s="92"/>
      <c r="N316" s="101"/>
      <c r="O316" s="93"/>
      <c r="Q316" s="61"/>
    </row>
    <row r="317" spans="1:17" s="55" customFormat="1" ht="20.25" customHeight="1" x14ac:dyDescent="0.2">
      <c r="A317" s="56">
        <v>53418</v>
      </c>
      <c r="B317" s="57">
        <f t="shared" si="29"/>
        <v>0</v>
      </c>
      <c r="C317" s="150"/>
      <c r="D317" s="58">
        <f t="shared" si="30"/>
        <v>0</v>
      </c>
      <c r="E317" s="59">
        <f t="shared" si="28"/>
        <v>0</v>
      </c>
      <c r="F317" s="58">
        <f t="shared" si="31"/>
        <v>0</v>
      </c>
      <c r="G317" s="60">
        <f>IF(AND(C317&lt;&gt;"",SUM(G$32:G316)&lt;E$23),$E$23/$E$28,0)</f>
        <v>0</v>
      </c>
      <c r="H317" s="58">
        <f t="shared" si="32"/>
        <v>0</v>
      </c>
      <c r="I317" s="58">
        <f t="shared" si="34"/>
        <v>0</v>
      </c>
      <c r="J317" s="92" t="str">
        <f t="shared" si="33"/>
        <v>2045–2046</v>
      </c>
      <c r="K317" s="92"/>
      <c r="L317" s="103"/>
      <c r="M317" s="92"/>
      <c r="N317" s="101"/>
      <c r="O317" s="93"/>
      <c r="Q317" s="61"/>
    </row>
    <row r="318" spans="1:17" s="55" customFormat="1" ht="20.25" customHeight="1" x14ac:dyDescent="0.2">
      <c r="A318" s="56">
        <v>53448</v>
      </c>
      <c r="B318" s="57">
        <f t="shared" si="29"/>
        <v>0</v>
      </c>
      <c r="C318" s="150"/>
      <c r="D318" s="58">
        <f t="shared" si="30"/>
        <v>0</v>
      </c>
      <c r="E318" s="59">
        <f t="shared" si="28"/>
        <v>0</v>
      </c>
      <c r="F318" s="58">
        <f t="shared" si="31"/>
        <v>0</v>
      </c>
      <c r="G318" s="60">
        <f>IF(AND(C318&lt;&gt;"",SUM(G$32:G317)&lt;E$23),$E$23/$E$28,0)</f>
        <v>0</v>
      </c>
      <c r="H318" s="58">
        <f t="shared" si="32"/>
        <v>0</v>
      </c>
      <c r="I318" s="58">
        <f t="shared" si="34"/>
        <v>0</v>
      </c>
      <c r="J318" s="92" t="str">
        <f t="shared" si="33"/>
        <v>2045–2046</v>
      </c>
      <c r="K318" s="92"/>
      <c r="L318" s="103"/>
      <c r="M318" s="92"/>
      <c r="N318" s="101"/>
      <c r="O318" s="93"/>
      <c r="Q318" s="61"/>
    </row>
    <row r="319" spans="1:17" s="55" customFormat="1" ht="20.25" customHeight="1" x14ac:dyDescent="0.2">
      <c r="A319" s="56">
        <v>53479</v>
      </c>
      <c r="B319" s="57">
        <f t="shared" si="29"/>
        <v>0</v>
      </c>
      <c r="C319" s="150"/>
      <c r="D319" s="58">
        <f t="shared" si="30"/>
        <v>0</v>
      </c>
      <c r="E319" s="59">
        <f t="shared" si="28"/>
        <v>0</v>
      </c>
      <c r="F319" s="58">
        <f t="shared" si="31"/>
        <v>0</v>
      </c>
      <c r="G319" s="60">
        <f>IF(AND(C319&lt;&gt;"",SUM(G$32:G318)&lt;E$23),$E$23/$E$28,0)</f>
        <v>0</v>
      </c>
      <c r="H319" s="58">
        <f t="shared" si="32"/>
        <v>0</v>
      </c>
      <c r="I319" s="58">
        <f t="shared" si="34"/>
        <v>0</v>
      </c>
      <c r="J319" s="92" t="str">
        <f t="shared" si="33"/>
        <v>2045–2046</v>
      </c>
      <c r="K319" s="92"/>
      <c r="L319" s="103"/>
      <c r="M319" s="92"/>
      <c r="N319" s="101"/>
      <c r="O319" s="93"/>
      <c r="Q319" s="61"/>
    </row>
    <row r="320" spans="1:17" s="55" customFormat="1" ht="20.25" customHeight="1" x14ac:dyDescent="0.2">
      <c r="A320" s="56">
        <v>53509</v>
      </c>
      <c r="B320" s="57">
        <f t="shared" si="29"/>
        <v>0</v>
      </c>
      <c r="C320" s="150"/>
      <c r="D320" s="58">
        <f t="shared" si="30"/>
        <v>0</v>
      </c>
      <c r="E320" s="59">
        <f t="shared" si="28"/>
        <v>0</v>
      </c>
      <c r="F320" s="58">
        <f t="shared" si="31"/>
        <v>0</v>
      </c>
      <c r="G320" s="60">
        <f>IF(AND(C320&lt;&gt;"",SUM(G$32:G319)&lt;E$23),$E$23/$E$28,0)</f>
        <v>0</v>
      </c>
      <c r="H320" s="58">
        <f t="shared" si="32"/>
        <v>0</v>
      </c>
      <c r="I320" s="58">
        <f t="shared" si="34"/>
        <v>0</v>
      </c>
      <c r="J320" s="92" t="str">
        <f t="shared" si="33"/>
        <v>2046–2047</v>
      </c>
      <c r="K320" s="92"/>
      <c r="L320" s="103"/>
      <c r="M320" s="92"/>
      <c r="N320" s="101"/>
      <c r="O320" s="93"/>
      <c r="Q320" s="61"/>
    </row>
    <row r="321" spans="1:17" s="55" customFormat="1" ht="20.25" customHeight="1" x14ac:dyDescent="0.2">
      <c r="A321" s="56">
        <v>53540</v>
      </c>
      <c r="B321" s="57">
        <f t="shared" si="29"/>
        <v>0</v>
      </c>
      <c r="C321" s="150"/>
      <c r="D321" s="58">
        <f t="shared" si="30"/>
        <v>0</v>
      </c>
      <c r="E321" s="59">
        <f t="shared" si="28"/>
        <v>0</v>
      </c>
      <c r="F321" s="58">
        <f t="shared" si="31"/>
        <v>0</v>
      </c>
      <c r="G321" s="60">
        <f>IF(AND(C321&lt;&gt;"",SUM(G$32:G320)&lt;E$23),$E$23/$E$28,0)</f>
        <v>0</v>
      </c>
      <c r="H321" s="58">
        <f t="shared" si="32"/>
        <v>0</v>
      </c>
      <c r="I321" s="58">
        <f t="shared" si="34"/>
        <v>0</v>
      </c>
      <c r="J321" s="92" t="str">
        <f t="shared" si="33"/>
        <v>2046–2047</v>
      </c>
      <c r="K321" s="92"/>
      <c r="L321" s="103"/>
      <c r="M321" s="92"/>
      <c r="N321" s="101"/>
      <c r="O321" s="93"/>
      <c r="Q321" s="61"/>
    </row>
    <row r="322" spans="1:17" s="55" customFormat="1" ht="20.25" customHeight="1" x14ac:dyDescent="0.2">
      <c r="A322" s="56">
        <v>53571</v>
      </c>
      <c r="B322" s="57">
        <f t="shared" si="29"/>
        <v>0</v>
      </c>
      <c r="C322" s="150"/>
      <c r="D322" s="58">
        <f t="shared" si="30"/>
        <v>0</v>
      </c>
      <c r="E322" s="59">
        <f t="shared" si="28"/>
        <v>0</v>
      </c>
      <c r="F322" s="58">
        <f t="shared" si="31"/>
        <v>0</v>
      </c>
      <c r="G322" s="60">
        <f>IF(AND(C322&lt;&gt;"",SUM(G$32:G321)&lt;E$23),$E$23/$E$28,0)</f>
        <v>0</v>
      </c>
      <c r="H322" s="58">
        <f t="shared" si="32"/>
        <v>0</v>
      </c>
      <c r="I322" s="58">
        <f t="shared" si="34"/>
        <v>0</v>
      </c>
      <c r="J322" s="92" t="str">
        <f t="shared" si="33"/>
        <v>2046–2047</v>
      </c>
      <c r="K322" s="92"/>
      <c r="L322" s="103"/>
      <c r="M322" s="92"/>
      <c r="N322" s="101"/>
      <c r="O322" s="93"/>
      <c r="Q322" s="61"/>
    </row>
    <row r="323" spans="1:17" s="55" customFormat="1" ht="20.25" customHeight="1" x14ac:dyDescent="0.2">
      <c r="A323" s="56">
        <v>53601</v>
      </c>
      <c r="B323" s="57">
        <f t="shared" si="29"/>
        <v>0</v>
      </c>
      <c r="C323" s="150"/>
      <c r="D323" s="58">
        <f t="shared" si="30"/>
        <v>0</v>
      </c>
      <c r="E323" s="59">
        <f t="shared" si="28"/>
        <v>0</v>
      </c>
      <c r="F323" s="58">
        <f t="shared" si="31"/>
        <v>0</v>
      </c>
      <c r="G323" s="60">
        <f>IF(AND(C323&lt;&gt;"",SUM(G$32:G322)&lt;E$23),$E$23/$E$28,0)</f>
        <v>0</v>
      </c>
      <c r="H323" s="58">
        <f t="shared" si="32"/>
        <v>0</v>
      </c>
      <c r="I323" s="58">
        <f t="shared" si="34"/>
        <v>0</v>
      </c>
      <c r="J323" s="92" t="str">
        <f t="shared" si="33"/>
        <v>2046–2047</v>
      </c>
      <c r="K323" s="92"/>
      <c r="L323" s="103"/>
      <c r="M323" s="92"/>
      <c r="N323" s="101"/>
      <c r="O323" s="93"/>
      <c r="Q323" s="61"/>
    </row>
    <row r="324" spans="1:17" s="55" customFormat="1" ht="20.25" customHeight="1" x14ac:dyDescent="0.2">
      <c r="A324" s="56">
        <v>53632</v>
      </c>
      <c r="B324" s="57">
        <f t="shared" si="29"/>
        <v>0</v>
      </c>
      <c r="C324" s="150"/>
      <c r="D324" s="58">
        <f t="shared" si="30"/>
        <v>0</v>
      </c>
      <c r="E324" s="59">
        <f t="shared" si="28"/>
        <v>0</v>
      </c>
      <c r="F324" s="58">
        <f t="shared" si="31"/>
        <v>0</v>
      </c>
      <c r="G324" s="60">
        <f>IF(AND(C324&lt;&gt;"",SUM(G$32:G323)&lt;E$23),$E$23/$E$28,0)</f>
        <v>0</v>
      </c>
      <c r="H324" s="58">
        <f t="shared" si="32"/>
        <v>0</v>
      </c>
      <c r="I324" s="58">
        <f t="shared" si="34"/>
        <v>0</v>
      </c>
      <c r="J324" s="92" t="str">
        <f t="shared" si="33"/>
        <v>2046–2047</v>
      </c>
      <c r="K324" s="92"/>
      <c r="L324" s="103"/>
      <c r="M324" s="92"/>
      <c r="N324" s="101"/>
      <c r="O324" s="93"/>
      <c r="Q324" s="61"/>
    </row>
    <row r="325" spans="1:17" s="55" customFormat="1" ht="20.25" customHeight="1" x14ac:dyDescent="0.2">
      <c r="A325" s="56">
        <v>53662</v>
      </c>
      <c r="B325" s="57">
        <f t="shared" si="29"/>
        <v>0</v>
      </c>
      <c r="C325" s="150"/>
      <c r="D325" s="58">
        <f t="shared" si="30"/>
        <v>0</v>
      </c>
      <c r="E325" s="59">
        <f t="shared" si="28"/>
        <v>0</v>
      </c>
      <c r="F325" s="58">
        <f t="shared" si="31"/>
        <v>0</v>
      </c>
      <c r="G325" s="60">
        <f>IF(AND(C325&lt;&gt;"",SUM(G$32:G324)&lt;E$23),$E$23/$E$28,0)</f>
        <v>0</v>
      </c>
      <c r="H325" s="58">
        <f t="shared" si="32"/>
        <v>0</v>
      </c>
      <c r="I325" s="58">
        <f t="shared" si="34"/>
        <v>0</v>
      </c>
      <c r="J325" s="92" t="str">
        <f t="shared" si="33"/>
        <v>2046–2047</v>
      </c>
      <c r="K325" s="92"/>
      <c r="L325" s="103"/>
      <c r="M325" s="92"/>
      <c r="N325" s="101"/>
      <c r="O325" s="93"/>
      <c r="Q325" s="61"/>
    </row>
    <row r="326" spans="1:17" s="55" customFormat="1" ht="20.25" customHeight="1" x14ac:dyDescent="0.2">
      <c r="A326" s="56">
        <v>53693</v>
      </c>
      <c r="B326" s="57">
        <f t="shared" si="29"/>
        <v>0</v>
      </c>
      <c r="C326" s="150"/>
      <c r="D326" s="58">
        <f t="shared" si="30"/>
        <v>0</v>
      </c>
      <c r="E326" s="59">
        <f t="shared" si="28"/>
        <v>0</v>
      </c>
      <c r="F326" s="58">
        <f t="shared" si="31"/>
        <v>0</v>
      </c>
      <c r="G326" s="60">
        <f>IF(AND(C326&lt;&gt;"",SUM(G$32:G325)&lt;E$23),$E$23/$E$28,0)</f>
        <v>0</v>
      </c>
      <c r="H326" s="58">
        <f t="shared" si="32"/>
        <v>0</v>
      </c>
      <c r="I326" s="58">
        <f t="shared" si="34"/>
        <v>0</v>
      </c>
      <c r="J326" s="92" t="str">
        <f t="shared" si="33"/>
        <v>2046–2047</v>
      </c>
      <c r="K326" s="92"/>
      <c r="L326" s="103"/>
      <c r="M326" s="92"/>
      <c r="N326" s="101"/>
      <c r="O326" s="93"/>
      <c r="Q326" s="61"/>
    </row>
    <row r="327" spans="1:17" s="55" customFormat="1" ht="20.25" customHeight="1" x14ac:dyDescent="0.2">
      <c r="A327" s="56">
        <v>53724</v>
      </c>
      <c r="B327" s="57">
        <f t="shared" si="29"/>
        <v>0</v>
      </c>
      <c r="C327" s="150"/>
      <c r="D327" s="58">
        <f t="shared" si="30"/>
        <v>0</v>
      </c>
      <c r="E327" s="59">
        <f t="shared" si="28"/>
        <v>0</v>
      </c>
      <c r="F327" s="58">
        <f t="shared" si="31"/>
        <v>0</v>
      </c>
      <c r="G327" s="60">
        <f>IF(AND(C327&lt;&gt;"",SUM(G$32:G326)&lt;E$23),$E$23/$E$28,0)</f>
        <v>0</v>
      </c>
      <c r="H327" s="58">
        <f t="shared" si="32"/>
        <v>0</v>
      </c>
      <c r="I327" s="58">
        <f t="shared" si="34"/>
        <v>0</v>
      </c>
      <c r="J327" s="92" t="str">
        <f t="shared" si="33"/>
        <v>2046–2047</v>
      </c>
      <c r="K327" s="92"/>
      <c r="L327" s="103"/>
      <c r="M327" s="92"/>
      <c r="N327" s="101"/>
      <c r="O327" s="93"/>
      <c r="Q327" s="61"/>
    </row>
    <row r="328" spans="1:17" s="55" customFormat="1" ht="20.25" customHeight="1" x14ac:dyDescent="0.2">
      <c r="A328" s="56">
        <v>53752</v>
      </c>
      <c r="B328" s="57">
        <f t="shared" si="29"/>
        <v>0</v>
      </c>
      <c r="C328" s="150"/>
      <c r="D328" s="58">
        <f t="shared" si="30"/>
        <v>0</v>
      </c>
      <c r="E328" s="59">
        <f t="shared" si="28"/>
        <v>0</v>
      </c>
      <c r="F328" s="58">
        <f t="shared" si="31"/>
        <v>0</v>
      </c>
      <c r="G328" s="60">
        <f>IF(AND(C328&lt;&gt;"",SUM(G$32:G327)&lt;E$23),$E$23/$E$28,0)</f>
        <v>0</v>
      </c>
      <c r="H328" s="58">
        <f t="shared" si="32"/>
        <v>0</v>
      </c>
      <c r="I328" s="58">
        <f t="shared" si="34"/>
        <v>0</v>
      </c>
      <c r="J328" s="92" t="str">
        <f t="shared" si="33"/>
        <v>2046–2047</v>
      </c>
      <c r="K328" s="92"/>
      <c r="L328" s="103"/>
      <c r="M328" s="92"/>
      <c r="N328" s="101"/>
      <c r="O328" s="93"/>
      <c r="Q328" s="61"/>
    </row>
    <row r="329" spans="1:17" s="55" customFormat="1" ht="20.25" customHeight="1" x14ac:dyDescent="0.2">
      <c r="A329" s="56">
        <v>53783</v>
      </c>
      <c r="B329" s="57">
        <f t="shared" si="29"/>
        <v>0</v>
      </c>
      <c r="C329" s="150"/>
      <c r="D329" s="58">
        <f t="shared" si="30"/>
        <v>0</v>
      </c>
      <c r="E329" s="59">
        <f t="shared" si="28"/>
        <v>0</v>
      </c>
      <c r="F329" s="58">
        <f t="shared" si="31"/>
        <v>0</v>
      </c>
      <c r="G329" s="60">
        <f>IF(AND(C329&lt;&gt;"",SUM(G$32:G328)&lt;E$23),$E$23/$E$28,0)</f>
        <v>0</v>
      </c>
      <c r="H329" s="58">
        <f t="shared" si="32"/>
        <v>0</v>
      </c>
      <c r="I329" s="58">
        <f t="shared" si="34"/>
        <v>0</v>
      </c>
      <c r="J329" s="92" t="str">
        <f t="shared" si="33"/>
        <v>2046–2047</v>
      </c>
      <c r="K329" s="92"/>
      <c r="L329" s="103"/>
      <c r="M329" s="92"/>
      <c r="N329" s="101"/>
      <c r="O329" s="93"/>
      <c r="Q329" s="61"/>
    </row>
    <row r="330" spans="1:17" s="55" customFormat="1" ht="20.25" customHeight="1" x14ac:dyDescent="0.2">
      <c r="A330" s="56">
        <v>53813</v>
      </c>
      <c r="B330" s="57">
        <f t="shared" si="29"/>
        <v>0</v>
      </c>
      <c r="C330" s="150"/>
      <c r="D330" s="58">
        <f t="shared" si="30"/>
        <v>0</v>
      </c>
      <c r="E330" s="59">
        <f t="shared" si="28"/>
        <v>0</v>
      </c>
      <c r="F330" s="58">
        <f t="shared" si="31"/>
        <v>0</v>
      </c>
      <c r="G330" s="60">
        <f>IF(AND(C330&lt;&gt;"",SUM(G$32:G329)&lt;E$23),$E$23/$E$28,0)</f>
        <v>0</v>
      </c>
      <c r="H330" s="58">
        <f t="shared" si="32"/>
        <v>0</v>
      </c>
      <c r="I330" s="58">
        <f t="shared" si="34"/>
        <v>0</v>
      </c>
      <c r="J330" s="92" t="str">
        <f t="shared" si="33"/>
        <v>2046–2047</v>
      </c>
      <c r="K330" s="92"/>
      <c r="L330" s="103"/>
      <c r="M330" s="92"/>
      <c r="N330" s="101"/>
      <c r="O330" s="93"/>
      <c r="Q330" s="61"/>
    </row>
    <row r="331" spans="1:17" s="55" customFormat="1" ht="20.25" customHeight="1" x14ac:dyDescent="0.2">
      <c r="A331" s="56">
        <v>53844</v>
      </c>
      <c r="B331" s="57">
        <f t="shared" si="29"/>
        <v>0</v>
      </c>
      <c r="C331" s="150"/>
      <c r="D331" s="58">
        <f t="shared" si="30"/>
        <v>0</v>
      </c>
      <c r="E331" s="59">
        <f t="shared" si="28"/>
        <v>0</v>
      </c>
      <c r="F331" s="58">
        <f t="shared" si="31"/>
        <v>0</v>
      </c>
      <c r="G331" s="60">
        <f>IF(AND(C331&lt;&gt;"",SUM(G$32:G330)&lt;E$23),$E$23/$E$28,0)</f>
        <v>0</v>
      </c>
      <c r="H331" s="58">
        <f t="shared" si="32"/>
        <v>0</v>
      </c>
      <c r="I331" s="58">
        <f t="shared" si="34"/>
        <v>0</v>
      </c>
      <c r="J331" s="92" t="str">
        <f t="shared" si="33"/>
        <v>2046–2047</v>
      </c>
      <c r="K331" s="92"/>
      <c r="L331" s="103"/>
      <c r="M331" s="92"/>
      <c r="N331" s="101"/>
      <c r="O331" s="93"/>
      <c r="Q331" s="61"/>
    </row>
    <row r="332" spans="1:17" s="55" customFormat="1" ht="20.25" customHeight="1" x14ac:dyDescent="0.2">
      <c r="A332" s="56">
        <v>53874</v>
      </c>
      <c r="B332" s="57">
        <f t="shared" si="29"/>
        <v>0</v>
      </c>
      <c r="C332" s="150"/>
      <c r="D332" s="58">
        <f t="shared" si="30"/>
        <v>0</v>
      </c>
      <c r="E332" s="59">
        <f t="shared" si="28"/>
        <v>0</v>
      </c>
      <c r="F332" s="58">
        <f t="shared" si="31"/>
        <v>0</v>
      </c>
      <c r="G332" s="60">
        <f>IF(AND(C332&lt;&gt;"",SUM(G$32:G331)&lt;E$23),$E$23/$E$28,0)</f>
        <v>0</v>
      </c>
      <c r="H332" s="58">
        <f t="shared" si="32"/>
        <v>0</v>
      </c>
      <c r="I332" s="58">
        <f t="shared" si="34"/>
        <v>0</v>
      </c>
      <c r="J332" s="92" t="str">
        <f t="shared" si="33"/>
        <v>2047–2048</v>
      </c>
      <c r="K332" s="92"/>
      <c r="L332" s="103"/>
      <c r="M332" s="92"/>
      <c r="N332" s="101"/>
      <c r="O332" s="93"/>
      <c r="Q332" s="61"/>
    </row>
    <row r="333" spans="1:17" s="55" customFormat="1" ht="20.25" customHeight="1" x14ac:dyDescent="0.2">
      <c r="A333" s="56">
        <v>53905</v>
      </c>
      <c r="B333" s="57">
        <f t="shared" si="29"/>
        <v>0</v>
      </c>
      <c r="C333" s="150"/>
      <c r="D333" s="58">
        <f t="shared" si="30"/>
        <v>0</v>
      </c>
      <c r="E333" s="59">
        <f t="shared" si="28"/>
        <v>0</v>
      </c>
      <c r="F333" s="58">
        <f t="shared" si="31"/>
        <v>0</v>
      </c>
      <c r="G333" s="60">
        <f>IF(AND(C333&lt;&gt;"",SUM(G$32:G332)&lt;E$23),$E$23/$E$28,0)</f>
        <v>0</v>
      </c>
      <c r="H333" s="58">
        <f t="shared" si="32"/>
        <v>0</v>
      </c>
      <c r="I333" s="58">
        <f t="shared" si="34"/>
        <v>0</v>
      </c>
      <c r="J333" s="92" t="str">
        <f t="shared" si="33"/>
        <v>2047–2048</v>
      </c>
      <c r="K333" s="92"/>
      <c r="L333" s="103"/>
      <c r="M333" s="92"/>
      <c r="N333" s="101"/>
      <c r="O333" s="93"/>
      <c r="Q333" s="61"/>
    </row>
    <row r="334" spans="1:17" s="55" customFormat="1" ht="20.25" customHeight="1" x14ac:dyDescent="0.2">
      <c r="A334" s="56">
        <v>53936</v>
      </c>
      <c r="B334" s="57">
        <f t="shared" si="29"/>
        <v>0</v>
      </c>
      <c r="C334" s="150"/>
      <c r="D334" s="58">
        <f t="shared" si="30"/>
        <v>0</v>
      </c>
      <c r="E334" s="59">
        <f t="shared" si="28"/>
        <v>0</v>
      </c>
      <c r="F334" s="58">
        <f t="shared" si="31"/>
        <v>0</v>
      </c>
      <c r="G334" s="60">
        <f>IF(AND(C334&lt;&gt;"",SUM(G$32:G333)&lt;E$23),$E$23/$E$28,0)</f>
        <v>0</v>
      </c>
      <c r="H334" s="58">
        <f t="shared" si="32"/>
        <v>0</v>
      </c>
      <c r="I334" s="58">
        <f t="shared" si="34"/>
        <v>0</v>
      </c>
      <c r="J334" s="92" t="str">
        <f t="shared" si="33"/>
        <v>2047–2048</v>
      </c>
      <c r="K334" s="92"/>
      <c r="L334" s="103"/>
      <c r="M334" s="92"/>
      <c r="N334" s="101"/>
      <c r="O334" s="93"/>
      <c r="Q334" s="61"/>
    </row>
    <row r="335" spans="1:17" s="55" customFormat="1" ht="20.25" customHeight="1" x14ac:dyDescent="0.2">
      <c r="A335" s="56">
        <v>53966</v>
      </c>
      <c r="B335" s="57">
        <f t="shared" si="29"/>
        <v>0</v>
      </c>
      <c r="C335" s="150"/>
      <c r="D335" s="58">
        <f t="shared" si="30"/>
        <v>0</v>
      </c>
      <c r="E335" s="59">
        <f t="shared" si="28"/>
        <v>0</v>
      </c>
      <c r="F335" s="58">
        <f t="shared" si="31"/>
        <v>0</v>
      </c>
      <c r="G335" s="60">
        <f>IF(AND(C335&lt;&gt;"",SUM(G$32:G334)&lt;E$23),$E$23/$E$28,0)</f>
        <v>0</v>
      </c>
      <c r="H335" s="58">
        <f t="shared" si="32"/>
        <v>0</v>
      </c>
      <c r="I335" s="58">
        <f t="shared" si="34"/>
        <v>0</v>
      </c>
      <c r="J335" s="92" t="str">
        <f t="shared" si="33"/>
        <v>2047–2048</v>
      </c>
      <c r="K335" s="92"/>
      <c r="L335" s="103"/>
      <c r="M335" s="92"/>
      <c r="N335" s="101"/>
      <c r="O335" s="93"/>
      <c r="Q335" s="61"/>
    </row>
    <row r="336" spans="1:17" s="55" customFormat="1" ht="20.25" customHeight="1" x14ac:dyDescent="0.2">
      <c r="A336" s="56">
        <v>53997</v>
      </c>
      <c r="B336" s="57">
        <f t="shared" si="29"/>
        <v>0</v>
      </c>
      <c r="C336" s="150"/>
      <c r="D336" s="58">
        <f t="shared" si="30"/>
        <v>0</v>
      </c>
      <c r="E336" s="59">
        <f t="shared" si="28"/>
        <v>0</v>
      </c>
      <c r="F336" s="58">
        <f t="shared" si="31"/>
        <v>0</v>
      </c>
      <c r="G336" s="60">
        <f>IF(AND(C336&lt;&gt;"",SUM(G$32:G335)&lt;E$23),$E$23/$E$28,0)</f>
        <v>0</v>
      </c>
      <c r="H336" s="58">
        <f t="shared" si="32"/>
        <v>0</v>
      </c>
      <c r="I336" s="58">
        <f t="shared" si="34"/>
        <v>0</v>
      </c>
      <c r="J336" s="92" t="str">
        <f t="shared" si="33"/>
        <v>2047–2048</v>
      </c>
      <c r="K336" s="92"/>
      <c r="L336" s="103"/>
      <c r="M336" s="92"/>
      <c r="N336" s="101"/>
      <c r="O336" s="93"/>
      <c r="Q336" s="61"/>
    </row>
    <row r="337" spans="1:17" s="55" customFormat="1" ht="20.25" customHeight="1" x14ac:dyDescent="0.2">
      <c r="A337" s="56">
        <v>54027</v>
      </c>
      <c r="B337" s="57">
        <f t="shared" si="29"/>
        <v>0</v>
      </c>
      <c r="C337" s="150"/>
      <c r="D337" s="58">
        <f t="shared" si="30"/>
        <v>0</v>
      </c>
      <c r="E337" s="59">
        <f t="shared" si="28"/>
        <v>0</v>
      </c>
      <c r="F337" s="58">
        <f t="shared" si="31"/>
        <v>0</v>
      </c>
      <c r="G337" s="60">
        <f>IF(AND(C337&lt;&gt;"",SUM(G$32:G336)&lt;E$23),$E$23/$E$28,0)</f>
        <v>0</v>
      </c>
      <c r="H337" s="58">
        <f t="shared" si="32"/>
        <v>0</v>
      </c>
      <c r="I337" s="58">
        <f t="shared" si="34"/>
        <v>0</v>
      </c>
      <c r="J337" s="92" t="str">
        <f t="shared" si="33"/>
        <v>2047–2048</v>
      </c>
      <c r="K337" s="92"/>
      <c r="L337" s="103"/>
      <c r="M337" s="92"/>
      <c r="N337" s="101"/>
      <c r="O337" s="93"/>
      <c r="Q337" s="61"/>
    </row>
    <row r="338" spans="1:17" s="55" customFormat="1" ht="20.25" customHeight="1" x14ac:dyDescent="0.2">
      <c r="A338" s="56">
        <v>54058</v>
      </c>
      <c r="B338" s="57">
        <f t="shared" si="29"/>
        <v>0</v>
      </c>
      <c r="C338" s="150"/>
      <c r="D338" s="58">
        <f t="shared" si="30"/>
        <v>0</v>
      </c>
      <c r="E338" s="59">
        <f t="shared" si="28"/>
        <v>0</v>
      </c>
      <c r="F338" s="58">
        <f t="shared" si="31"/>
        <v>0</v>
      </c>
      <c r="G338" s="60">
        <f>IF(AND(C338&lt;&gt;"",SUM(G$32:G337)&lt;E$23),$E$23/$E$28,0)</f>
        <v>0</v>
      </c>
      <c r="H338" s="58">
        <f t="shared" si="32"/>
        <v>0</v>
      </c>
      <c r="I338" s="58">
        <f t="shared" si="34"/>
        <v>0</v>
      </c>
      <c r="J338" s="92" t="str">
        <f t="shared" si="33"/>
        <v>2047–2048</v>
      </c>
      <c r="K338" s="92"/>
      <c r="L338" s="103"/>
      <c r="M338" s="92"/>
      <c r="N338" s="101"/>
      <c r="O338" s="93"/>
      <c r="Q338" s="61"/>
    </row>
    <row r="339" spans="1:17" s="55" customFormat="1" ht="20.25" customHeight="1" x14ac:dyDescent="0.2">
      <c r="A339" s="56">
        <v>54089</v>
      </c>
      <c r="B339" s="57">
        <f t="shared" si="29"/>
        <v>0</v>
      </c>
      <c r="C339" s="150"/>
      <c r="D339" s="58">
        <f t="shared" si="30"/>
        <v>0</v>
      </c>
      <c r="E339" s="59">
        <f t="shared" si="28"/>
        <v>0</v>
      </c>
      <c r="F339" s="58">
        <f t="shared" si="31"/>
        <v>0</v>
      </c>
      <c r="G339" s="60">
        <f>IF(AND(C339&lt;&gt;"",SUM(G$32:G338)&lt;E$23),$E$23/$E$28,0)</f>
        <v>0</v>
      </c>
      <c r="H339" s="58">
        <f t="shared" si="32"/>
        <v>0</v>
      </c>
      <c r="I339" s="58">
        <f t="shared" si="34"/>
        <v>0</v>
      </c>
      <c r="J339" s="92" t="str">
        <f t="shared" si="33"/>
        <v>2047–2048</v>
      </c>
      <c r="K339" s="92"/>
      <c r="L339" s="103"/>
      <c r="M339" s="92"/>
      <c r="N339" s="101"/>
      <c r="O339" s="93"/>
      <c r="Q339" s="61"/>
    </row>
    <row r="340" spans="1:17" s="55" customFormat="1" ht="20.25" customHeight="1" x14ac:dyDescent="0.2">
      <c r="A340" s="56">
        <v>54118</v>
      </c>
      <c r="B340" s="57">
        <f t="shared" si="29"/>
        <v>0</v>
      </c>
      <c r="C340" s="150"/>
      <c r="D340" s="58">
        <f t="shared" si="30"/>
        <v>0</v>
      </c>
      <c r="E340" s="59">
        <f t="shared" si="28"/>
        <v>0</v>
      </c>
      <c r="F340" s="58">
        <f t="shared" si="31"/>
        <v>0</v>
      </c>
      <c r="G340" s="60">
        <f>IF(AND(C340&lt;&gt;"",SUM(G$32:G339)&lt;E$23),$E$23/$E$28,0)</f>
        <v>0</v>
      </c>
      <c r="H340" s="58">
        <f t="shared" si="32"/>
        <v>0</v>
      </c>
      <c r="I340" s="58">
        <f t="shared" si="34"/>
        <v>0</v>
      </c>
      <c r="J340" s="92" t="str">
        <f t="shared" si="33"/>
        <v>2047–2048</v>
      </c>
      <c r="K340" s="92"/>
      <c r="L340" s="103"/>
      <c r="M340" s="92"/>
      <c r="N340" s="101"/>
      <c r="O340" s="93"/>
      <c r="Q340" s="61"/>
    </row>
    <row r="341" spans="1:17" s="55" customFormat="1" ht="20.25" customHeight="1" x14ac:dyDescent="0.2">
      <c r="A341" s="56">
        <v>54149</v>
      </c>
      <c r="B341" s="57">
        <f t="shared" si="29"/>
        <v>0</v>
      </c>
      <c r="C341" s="150"/>
      <c r="D341" s="58">
        <f t="shared" si="30"/>
        <v>0</v>
      </c>
      <c r="E341" s="59">
        <f t="shared" si="28"/>
        <v>0</v>
      </c>
      <c r="F341" s="58">
        <f t="shared" si="31"/>
        <v>0</v>
      </c>
      <c r="G341" s="60">
        <f>IF(AND(C341&lt;&gt;"",SUM(G$32:G340)&lt;E$23),$E$23/$E$28,0)</f>
        <v>0</v>
      </c>
      <c r="H341" s="58">
        <f t="shared" si="32"/>
        <v>0</v>
      </c>
      <c r="I341" s="58">
        <f t="shared" si="34"/>
        <v>0</v>
      </c>
      <c r="J341" s="92" t="str">
        <f t="shared" si="33"/>
        <v>2047–2048</v>
      </c>
      <c r="K341" s="92"/>
      <c r="L341" s="103"/>
      <c r="M341" s="92"/>
      <c r="N341" s="101"/>
      <c r="O341" s="93"/>
      <c r="Q341" s="61"/>
    </row>
    <row r="342" spans="1:17" s="55" customFormat="1" ht="20.25" customHeight="1" x14ac:dyDescent="0.2">
      <c r="A342" s="56">
        <v>54179</v>
      </c>
      <c r="B342" s="57">
        <f t="shared" si="29"/>
        <v>0</v>
      </c>
      <c r="C342" s="150"/>
      <c r="D342" s="58">
        <f t="shared" si="30"/>
        <v>0</v>
      </c>
      <c r="E342" s="59">
        <f t="shared" si="28"/>
        <v>0</v>
      </c>
      <c r="F342" s="58">
        <f t="shared" si="31"/>
        <v>0</v>
      </c>
      <c r="G342" s="60">
        <f>IF(AND(C342&lt;&gt;"",SUM(G$32:G341)&lt;E$23),$E$23/$E$28,0)</f>
        <v>0</v>
      </c>
      <c r="H342" s="58">
        <f t="shared" si="32"/>
        <v>0</v>
      </c>
      <c r="I342" s="58">
        <f t="shared" si="34"/>
        <v>0</v>
      </c>
      <c r="J342" s="92" t="str">
        <f t="shared" si="33"/>
        <v>2047–2048</v>
      </c>
      <c r="K342" s="92"/>
      <c r="L342" s="103"/>
      <c r="M342" s="92"/>
      <c r="N342" s="101"/>
      <c r="O342" s="93"/>
      <c r="Q342" s="61"/>
    </row>
    <row r="343" spans="1:17" s="55" customFormat="1" ht="20.25" customHeight="1" x14ac:dyDescent="0.2">
      <c r="A343" s="56">
        <v>54210</v>
      </c>
      <c r="B343" s="57">
        <f t="shared" si="29"/>
        <v>0</v>
      </c>
      <c r="C343" s="150"/>
      <c r="D343" s="58">
        <f t="shared" si="30"/>
        <v>0</v>
      </c>
      <c r="E343" s="59">
        <f t="shared" si="28"/>
        <v>0</v>
      </c>
      <c r="F343" s="58">
        <f t="shared" si="31"/>
        <v>0</v>
      </c>
      <c r="G343" s="60">
        <f>IF(AND(C343&lt;&gt;"",SUM(G$32:G342)&lt;E$23),$E$23/$E$28,0)</f>
        <v>0</v>
      </c>
      <c r="H343" s="58">
        <f t="shared" si="32"/>
        <v>0</v>
      </c>
      <c r="I343" s="58">
        <f t="shared" si="34"/>
        <v>0</v>
      </c>
      <c r="J343" s="92" t="str">
        <f t="shared" si="33"/>
        <v>2047–2048</v>
      </c>
      <c r="K343" s="92"/>
      <c r="L343" s="103"/>
      <c r="M343" s="92"/>
      <c r="N343" s="101"/>
      <c r="O343" s="93"/>
      <c r="Q343" s="61"/>
    </row>
    <row r="344" spans="1:17" s="55" customFormat="1" ht="20.25" customHeight="1" x14ac:dyDescent="0.2">
      <c r="A344" s="56">
        <v>54240</v>
      </c>
      <c r="B344" s="57">
        <f t="shared" si="29"/>
        <v>0</v>
      </c>
      <c r="C344" s="150"/>
      <c r="D344" s="58">
        <f t="shared" si="30"/>
        <v>0</v>
      </c>
      <c r="E344" s="59">
        <f t="shared" si="28"/>
        <v>0</v>
      </c>
      <c r="F344" s="58">
        <f t="shared" si="31"/>
        <v>0</v>
      </c>
      <c r="G344" s="60">
        <f>IF(AND(C344&lt;&gt;"",SUM(G$32:G343)&lt;E$23),$E$23/$E$28,0)</f>
        <v>0</v>
      </c>
      <c r="H344" s="58">
        <f t="shared" si="32"/>
        <v>0</v>
      </c>
      <c r="I344" s="58">
        <f t="shared" si="34"/>
        <v>0</v>
      </c>
      <c r="J344" s="92" t="str">
        <f t="shared" si="33"/>
        <v>2048–2049</v>
      </c>
      <c r="K344" s="92"/>
      <c r="L344" s="103"/>
      <c r="M344" s="92"/>
      <c r="N344" s="101"/>
      <c r="O344" s="93"/>
      <c r="Q344" s="61"/>
    </row>
    <row r="345" spans="1:17" s="55" customFormat="1" ht="20.25" customHeight="1" x14ac:dyDescent="0.2">
      <c r="A345" s="56">
        <v>54271</v>
      </c>
      <c r="B345" s="57">
        <f t="shared" si="29"/>
        <v>0</v>
      </c>
      <c r="C345" s="150"/>
      <c r="D345" s="58">
        <f t="shared" si="30"/>
        <v>0</v>
      </c>
      <c r="E345" s="59">
        <f t="shared" si="28"/>
        <v>0</v>
      </c>
      <c r="F345" s="58">
        <f t="shared" si="31"/>
        <v>0</v>
      </c>
      <c r="G345" s="60">
        <f>IF(AND(C345&lt;&gt;"",SUM(G$32:G344)&lt;E$23),$E$23/$E$28,0)</f>
        <v>0</v>
      </c>
      <c r="H345" s="58">
        <f t="shared" si="32"/>
        <v>0</v>
      </c>
      <c r="I345" s="58">
        <f t="shared" si="34"/>
        <v>0</v>
      </c>
      <c r="J345" s="92" t="str">
        <f t="shared" si="33"/>
        <v>2048–2049</v>
      </c>
      <c r="K345" s="92"/>
      <c r="L345" s="103"/>
      <c r="M345" s="92"/>
      <c r="N345" s="101"/>
      <c r="O345" s="93"/>
      <c r="Q345" s="61"/>
    </row>
    <row r="346" spans="1:17" s="55" customFormat="1" ht="20.25" customHeight="1" x14ac:dyDescent="0.2">
      <c r="A346" s="56">
        <v>54302</v>
      </c>
      <c r="B346" s="57">
        <f t="shared" si="29"/>
        <v>0</v>
      </c>
      <c r="C346" s="150"/>
      <c r="D346" s="58">
        <f t="shared" si="30"/>
        <v>0</v>
      </c>
      <c r="E346" s="59">
        <f t="shared" si="28"/>
        <v>0</v>
      </c>
      <c r="F346" s="58">
        <f t="shared" si="31"/>
        <v>0</v>
      </c>
      <c r="G346" s="60">
        <f>IF(AND(C346&lt;&gt;"",SUM(G$32:G345)&lt;E$23),$E$23/$E$28,0)</f>
        <v>0</v>
      </c>
      <c r="H346" s="58">
        <f t="shared" si="32"/>
        <v>0</v>
      </c>
      <c r="I346" s="58">
        <f t="shared" si="34"/>
        <v>0</v>
      </c>
      <c r="J346" s="92" t="str">
        <f t="shared" si="33"/>
        <v>2048–2049</v>
      </c>
      <c r="K346" s="92"/>
      <c r="L346" s="103"/>
      <c r="M346" s="92"/>
      <c r="N346" s="101"/>
      <c r="O346" s="93"/>
      <c r="Q346" s="61"/>
    </row>
    <row r="347" spans="1:17" s="55" customFormat="1" ht="20.25" customHeight="1" x14ac:dyDescent="0.2">
      <c r="A347" s="56">
        <v>54332</v>
      </c>
      <c r="B347" s="57">
        <f t="shared" si="29"/>
        <v>0</v>
      </c>
      <c r="C347" s="150"/>
      <c r="D347" s="58">
        <f t="shared" si="30"/>
        <v>0</v>
      </c>
      <c r="E347" s="59">
        <f t="shared" si="28"/>
        <v>0</v>
      </c>
      <c r="F347" s="58">
        <f t="shared" si="31"/>
        <v>0</v>
      </c>
      <c r="G347" s="60">
        <f>IF(AND(C347&lt;&gt;"",SUM(G$32:G346)&lt;E$23),$E$23/$E$28,0)</f>
        <v>0</v>
      </c>
      <c r="H347" s="58">
        <f t="shared" si="32"/>
        <v>0</v>
      </c>
      <c r="I347" s="58">
        <f t="shared" si="34"/>
        <v>0</v>
      </c>
      <c r="J347" s="92" t="str">
        <f t="shared" si="33"/>
        <v>2048–2049</v>
      </c>
      <c r="K347" s="92"/>
      <c r="L347" s="103"/>
      <c r="M347" s="92"/>
      <c r="N347" s="101"/>
      <c r="O347" s="93"/>
      <c r="Q347" s="61"/>
    </row>
    <row r="348" spans="1:17" s="55" customFormat="1" ht="20.25" customHeight="1" x14ac:dyDescent="0.2">
      <c r="A348" s="56">
        <v>54363</v>
      </c>
      <c r="B348" s="57">
        <f t="shared" si="29"/>
        <v>0</v>
      </c>
      <c r="C348" s="150"/>
      <c r="D348" s="58">
        <f t="shared" si="30"/>
        <v>0</v>
      </c>
      <c r="E348" s="59">
        <f t="shared" si="28"/>
        <v>0</v>
      </c>
      <c r="F348" s="58">
        <f t="shared" si="31"/>
        <v>0</v>
      </c>
      <c r="G348" s="60">
        <f>IF(AND(C348&lt;&gt;"",SUM(G$32:G347)&lt;E$23),$E$23/$E$28,0)</f>
        <v>0</v>
      </c>
      <c r="H348" s="58">
        <f t="shared" si="32"/>
        <v>0</v>
      </c>
      <c r="I348" s="58">
        <f t="shared" si="34"/>
        <v>0</v>
      </c>
      <c r="J348" s="92" t="str">
        <f t="shared" si="33"/>
        <v>2048–2049</v>
      </c>
      <c r="K348" s="92"/>
      <c r="L348" s="103"/>
      <c r="M348" s="92"/>
      <c r="N348" s="101"/>
      <c r="O348" s="93"/>
      <c r="Q348" s="61"/>
    </row>
    <row r="349" spans="1:17" s="55" customFormat="1" ht="20.25" customHeight="1" x14ac:dyDescent="0.2">
      <c r="A349" s="56">
        <v>54393</v>
      </c>
      <c r="B349" s="57">
        <f t="shared" si="29"/>
        <v>0</v>
      </c>
      <c r="C349" s="150"/>
      <c r="D349" s="58">
        <f t="shared" si="30"/>
        <v>0</v>
      </c>
      <c r="E349" s="59">
        <f t="shared" si="28"/>
        <v>0</v>
      </c>
      <c r="F349" s="58">
        <f t="shared" si="31"/>
        <v>0</v>
      </c>
      <c r="G349" s="60">
        <f>IF(AND(C349&lt;&gt;"",SUM(G$32:G348)&lt;E$23),$E$23/$E$28,0)</f>
        <v>0</v>
      </c>
      <c r="H349" s="58">
        <f t="shared" si="32"/>
        <v>0</v>
      </c>
      <c r="I349" s="58">
        <f t="shared" si="34"/>
        <v>0</v>
      </c>
      <c r="J349" s="92" t="str">
        <f t="shared" si="33"/>
        <v>2048–2049</v>
      </c>
      <c r="K349" s="92"/>
      <c r="L349" s="103"/>
      <c r="M349" s="92"/>
      <c r="N349" s="101"/>
      <c r="O349" s="93"/>
      <c r="Q349" s="61"/>
    </row>
    <row r="350" spans="1:17" s="55" customFormat="1" ht="20.25" customHeight="1" x14ac:dyDescent="0.2">
      <c r="A350" s="56">
        <v>54424</v>
      </c>
      <c r="B350" s="57">
        <f t="shared" si="29"/>
        <v>0</v>
      </c>
      <c r="C350" s="150"/>
      <c r="D350" s="58">
        <f t="shared" si="30"/>
        <v>0</v>
      </c>
      <c r="E350" s="59">
        <f t="shared" si="28"/>
        <v>0</v>
      </c>
      <c r="F350" s="58">
        <f t="shared" si="31"/>
        <v>0</v>
      </c>
      <c r="G350" s="60">
        <f>IF(AND(C350&lt;&gt;"",SUM(G$32:G349)&lt;E$23),$E$23/$E$28,0)</f>
        <v>0</v>
      </c>
      <c r="H350" s="58">
        <f t="shared" si="32"/>
        <v>0</v>
      </c>
      <c r="I350" s="58">
        <f t="shared" si="34"/>
        <v>0</v>
      </c>
      <c r="J350" s="92" t="str">
        <f t="shared" si="33"/>
        <v>2048–2049</v>
      </c>
      <c r="K350" s="92"/>
      <c r="L350" s="103"/>
      <c r="M350" s="92"/>
      <c r="N350" s="101"/>
      <c r="O350" s="93"/>
      <c r="Q350" s="61"/>
    </row>
    <row r="351" spans="1:17" s="55" customFormat="1" ht="20.25" customHeight="1" x14ac:dyDescent="0.2">
      <c r="A351" s="56">
        <v>54455</v>
      </c>
      <c r="B351" s="57">
        <f t="shared" si="29"/>
        <v>0</v>
      </c>
      <c r="C351" s="150"/>
      <c r="D351" s="58">
        <f t="shared" si="30"/>
        <v>0</v>
      </c>
      <c r="E351" s="59">
        <f t="shared" si="28"/>
        <v>0</v>
      </c>
      <c r="F351" s="58">
        <f t="shared" si="31"/>
        <v>0</v>
      </c>
      <c r="G351" s="60">
        <f>IF(AND(C351&lt;&gt;"",SUM(G$32:G350)&lt;E$23),$E$23/$E$28,0)</f>
        <v>0</v>
      </c>
      <c r="H351" s="58">
        <f t="shared" si="32"/>
        <v>0</v>
      </c>
      <c r="I351" s="58">
        <f t="shared" si="34"/>
        <v>0</v>
      </c>
      <c r="J351" s="92" t="str">
        <f t="shared" si="33"/>
        <v>2048–2049</v>
      </c>
      <c r="K351" s="92"/>
      <c r="L351" s="103"/>
      <c r="M351" s="92"/>
      <c r="N351" s="101"/>
      <c r="O351" s="93"/>
      <c r="Q351" s="61"/>
    </row>
    <row r="352" spans="1:17" s="55" customFormat="1" ht="20.25" customHeight="1" x14ac:dyDescent="0.2">
      <c r="A352" s="56">
        <v>54483</v>
      </c>
      <c r="B352" s="57">
        <f t="shared" si="29"/>
        <v>0</v>
      </c>
      <c r="C352" s="150"/>
      <c r="D352" s="58">
        <f t="shared" si="30"/>
        <v>0</v>
      </c>
      <c r="E352" s="59">
        <f t="shared" ref="E352:E415" si="35">C352-D352</f>
        <v>0</v>
      </c>
      <c r="F352" s="58">
        <f t="shared" si="31"/>
        <v>0</v>
      </c>
      <c r="G352" s="60">
        <f>IF(AND(C352&lt;&gt;"",SUM(G$32:G351)&lt;E$23),$E$23/$E$28,0)</f>
        <v>0</v>
      </c>
      <c r="H352" s="58">
        <f t="shared" si="32"/>
        <v>0</v>
      </c>
      <c r="I352" s="58">
        <f t="shared" si="34"/>
        <v>0</v>
      </c>
      <c r="J352" s="92" t="str">
        <f t="shared" si="33"/>
        <v>2048–2049</v>
      </c>
      <c r="K352" s="92"/>
      <c r="L352" s="103"/>
      <c r="M352" s="92"/>
      <c r="N352" s="101"/>
      <c r="O352" s="93"/>
      <c r="Q352" s="61"/>
    </row>
    <row r="353" spans="1:17" s="55" customFormat="1" ht="20.25" customHeight="1" x14ac:dyDescent="0.2">
      <c r="A353" s="56">
        <v>54514</v>
      </c>
      <c r="B353" s="57">
        <f t="shared" ref="B353:B416" si="36">IF(C353&gt;0,C353*-1,C353)</f>
        <v>0</v>
      </c>
      <c r="C353" s="150"/>
      <c r="D353" s="58">
        <f t="shared" ref="D353:D416" si="37">IF(C353="",0,IF($E$14="Beginning",IF(C352&lt;&gt;"",$F352*$E$7/12,0),IF(C352&lt;&gt;"",$F352*$E$7/12,$E$21*$E$7/12)))</f>
        <v>0</v>
      </c>
      <c r="E353" s="59">
        <f t="shared" si="35"/>
        <v>0</v>
      </c>
      <c r="F353" s="58">
        <f t="shared" ref="F353:F416" si="38">IF(C353="",0,IF(C352="",$E$21-E353,IF(C353&lt;&gt;"",F352-E353)))</f>
        <v>0</v>
      </c>
      <c r="G353" s="60">
        <f>IF(AND(C353&lt;&gt;"",SUM(G$32:G352)&lt;E$23),$E$23/$E$28,0)</f>
        <v>0</v>
      </c>
      <c r="H353" s="58">
        <f t="shared" ref="H353:H416" si="39">IF(C353&lt;&gt;"",G353+H352,0)</f>
        <v>0</v>
      </c>
      <c r="I353" s="58">
        <f t="shared" si="34"/>
        <v>0</v>
      </c>
      <c r="J353" s="92" t="str">
        <f t="shared" ref="J353:J416" si="40">IF(OR(MONTH(A353)=1,MONTH(A353)=2,MONTH(A353)=3,MONTH(A353)=4,MONTH(A353)=5,MONTH(A353)=6),YEAR(A353)-1&amp;"–"&amp;YEAR(A353),YEAR(A353)&amp;"–"&amp;YEAR(A353)+1)</f>
        <v>2048–2049</v>
      </c>
      <c r="K353" s="92"/>
      <c r="L353" s="103"/>
      <c r="M353" s="92"/>
      <c r="N353" s="101"/>
      <c r="O353" s="93"/>
      <c r="Q353" s="61"/>
    </row>
    <row r="354" spans="1:17" s="55" customFormat="1" ht="20.25" customHeight="1" x14ac:dyDescent="0.2">
      <c r="A354" s="56">
        <v>54544</v>
      </c>
      <c r="B354" s="57">
        <f t="shared" si="36"/>
        <v>0</v>
      </c>
      <c r="C354" s="150"/>
      <c r="D354" s="58">
        <f t="shared" si="37"/>
        <v>0</v>
      </c>
      <c r="E354" s="59">
        <f t="shared" si="35"/>
        <v>0</v>
      </c>
      <c r="F354" s="58">
        <f t="shared" si="38"/>
        <v>0</v>
      </c>
      <c r="G354" s="60">
        <f>IF(AND(C354&lt;&gt;"",SUM(G$32:G353)&lt;E$23),$E$23/$E$28,0)</f>
        <v>0</v>
      </c>
      <c r="H354" s="58">
        <f t="shared" si="39"/>
        <v>0</v>
      </c>
      <c r="I354" s="58">
        <f t="shared" si="34"/>
        <v>0</v>
      </c>
      <c r="J354" s="92" t="str">
        <f t="shared" si="40"/>
        <v>2048–2049</v>
      </c>
      <c r="K354" s="92"/>
      <c r="L354" s="103"/>
      <c r="M354" s="92"/>
      <c r="N354" s="101"/>
      <c r="O354" s="93"/>
      <c r="Q354" s="61"/>
    </row>
    <row r="355" spans="1:17" s="55" customFormat="1" ht="20.25" customHeight="1" x14ac:dyDescent="0.2">
      <c r="A355" s="56">
        <v>54575</v>
      </c>
      <c r="B355" s="57">
        <f t="shared" si="36"/>
        <v>0</v>
      </c>
      <c r="C355" s="150"/>
      <c r="D355" s="58">
        <f t="shared" si="37"/>
        <v>0</v>
      </c>
      <c r="E355" s="59">
        <f t="shared" si="35"/>
        <v>0</v>
      </c>
      <c r="F355" s="58">
        <f t="shared" si="38"/>
        <v>0</v>
      </c>
      <c r="G355" s="60">
        <f>IF(AND(C355&lt;&gt;"",SUM(G$32:G354)&lt;E$23),$E$23/$E$28,0)</f>
        <v>0</v>
      </c>
      <c r="H355" s="58">
        <f t="shared" si="39"/>
        <v>0</v>
      </c>
      <c r="I355" s="58">
        <f t="shared" ref="I355:I418" si="41">IF(C355&lt;&gt;"",$E$23-H355,0)</f>
        <v>0</v>
      </c>
      <c r="J355" s="92" t="str">
        <f t="shared" si="40"/>
        <v>2048–2049</v>
      </c>
      <c r="K355" s="92"/>
      <c r="L355" s="103"/>
      <c r="M355" s="92"/>
      <c r="N355" s="101"/>
      <c r="O355" s="93"/>
      <c r="Q355" s="61"/>
    </row>
    <row r="356" spans="1:17" s="55" customFormat="1" ht="20.25" customHeight="1" x14ac:dyDescent="0.2">
      <c r="A356" s="56">
        <v>54605</v>
      </c>
      <c r="B356" s="57">
        <f t="shared" si="36"/>
        <v>0</v>
      </c>
      <c r="C356" s="150"/>
      <c r="D356" s="58">
        <f t="shared" si="37"/>
        <v>0</v>
      </c>
      <c r="E356" s="59">
        <f t="shared" si="35"/>
        <v>0</v>
      </c>
      <c r="F356" s="58">
        <f t="shared" si="38"/>
        <v>0</v>
      </c>
      <c r="G356" s="60">
        <f>IF(AND(C356&lt;&gt;"",SUM(G$32:G355)&lt;E$23),$E$23/$E$28,0)</f>
        <v>0</v>
      </c>
      <c r="H356" s="58">
        <f t="shared" si="39"/>
        <v>0</v>
      </c>
      <c r="I356" s="58">
        <f t="shared" si="41"/>
        <v>0</v>
      </c>
      <c r="J356" s="92" t="str">
        <f t="shared" si="40"/>
        <v>2049–2050</v>
      </c>
      <c r="K356" s="92"/>
      <c r="L356" s="103"/>
      <c r="M356" s="92"/>
      <c r="N356" s="101"/>
      <c r="O356" s="93"/>
      <c r="Q356" s="61"/>
    </row>
    <row r="357" spans="1:17" s="55" customFormat="1" ht="20.25" customHeight="1" x14ac:dyDescent="0.2">
      <c r="A357" s="56">
        <v>54636</v>
      </c>
      <c r="B357" s="57">
        <f t="shared" si="36"/>
        <v>0</v>
      </c>
      <c r="C357" s="150"/>
      <c r="D357" s="58">
        <f t="shared" si="37"/>
        <v>0</v>
      </c>
      <c r="E357" s="59">
        <f t="shared" si="35"/>
        <v>0</v>
      </c>
      <c r="F357" s="58">
        <f t="shared" si="38"/>
        <v>0</v>
      </c>
      <c r="G357" s="60">
        <f>IF(AND(C357&lt;&gt;"",SUM(G$32:G356)&lt;E$23),$E$23/$E$28,0)</f>
        <v>0</v>
      </c>
      <c r="H357" s="58">
        <f t="shared" si="39"/>
        <v>0</v>
      </c>
      <c r="I357" s="58">
        <f t="shared" si="41"/>
        <v>0</v>
      </c>
      <c r="J357" s="92" t="str">
        <f t="shared" si="40"/>
        <v>2049–2050</v>
      </c>
      <c r="K357" s="92"/>
      <c r="L357" s="103"/>
      <c r="M357" s="92"/>
      <c r="N357" s="101"/>
      <c r="O357" s="93"/>
      <c r="Q357" s="61"/>
    </row>
    <row r="358" spans="1:17" s="55" customFormat="1" ht="20.25" customHeight="1" x14ac:dyDescent="0.2">
      <c r="A358" s="56">
        <v>54667</v>
      </c>
      <c r="B358" s="57">
        <f t="shared" si="36"/>
        <v>0</v>
      </c>
      <c r="C358" s="150"/>
      <c r="D358" s="58">
        <f t="shared" si="37"/>
        <v>0</v>
      </c>
      <c r="E358" s="59">
        <f t="shared" si="35"/>
        <v>0</v>
      </c>
      <c r="F358" s="58">
        <f t="shared" si="38"/>
        <v>0</v>
      </c>
      <c r="G358" s="60">
        <f>IF(AND(C358&lt;&gt;"",SUM(G$32:G357)&lt;E$23),$E$23/$E$28,0)</f>
        <v>0</v>
      </c>
      <c r="H358" s="58">
        <f t="shared" si="39"/>
        <v>0</v>
      </c>
      <c r="I358" s="58">
        <f t="shared" si="41"/>
        <v>0</v>
      </c>
      <c r="J358" s="92" t="str">
        <f t="shared" si="40"/>
        <v>2049–2050</v>
      </c>
      <c r="K358" s="92"/>
      <c r="L358" s="103"/>
      <c r="M358" s="92"/>
      <c r="N358" s="101"/>
      <c r="O358" s="93"/>
      <c r="Q358" s="61"/>
    </row>
    <row r="359" spans="1:17" s="55" customFormat="1" ht="20.25" customHeight="1" x14ac:dyDescent="0.2">
      <c r="A359" s="56">
        <v>54697</v>
      </c>
      <c r="B359" s="57">
        <f t="shared" si="36"/>
        <v>0</v>
      </c>
      <c r="C359" s="150"/>
      <c r="D359" s="58">
        <f t="shared" si="37"/>
        <v>0</v>
      </c>
      <c r="E359" s="59">
        <f t="shared" si="35"/>
        <v>0</v>
      </c>
      <c r="F359" s="58">
        <f t="shared" si="38"/>
        <v>0</v>
      </c>
      <c r="G359" s="60">
        <f>IF(AND(C359&lt;&gt;"",SUM(G$32:G358)&lt;E$23),$E$23/$E$28,0)</f>
        <v>0</v>
      </c>
      <c r="H359" s="58">
        <f t="shared" si="39"/>
        <v>0</v>
      </c>
      <c r="I359" s="58">
        <f t="shared" si="41"/>
        <v>0</v>
      </c>
      <c r="J359" s="92" t="str">
        <f t="shared" si="40"/>
        <v>2049–2050</v>
      </c>
      <c r="K359" s="92"/>
      <c r="L359" s="103"/>
      <c r="M359" s="92"/>
      <c r="N359" s="101"/>
      <c r="O359" s="93"/>
      <c r="Q359" s="61"/>
    </row>
    <row r="360" spans="1:17" s="55" customFormat="1" ht="20.25" customHeight="1" x14ac:dyDescent="0.2">
      <c r="A360" s="56">
        <v>54728</v>
      </c>
      <c r="B360" s="57">
        <f t="shared" si="36"/>
        <v>0</v>
      </c>
      <c r="C360" s="150"/>
      <c r="D360" s="58">
        <f t="shared" si="37"/>
        <v>0</v>
      </c>
      <c r="E360" s="59">
        <f t="shared" si="35"/>
        <v>0</v>
      </c>
      <c r="F360" s="58">
        <f t="shared" si="38"/>
        <v>0</v>
      </c>
      <c r="G360" s="60">
        <f>IF(AND(C360&lt;&gt;"",SUM(G$32:G359)&lt;E$23),$E$23/$E$28,0)</f>
        <v>0</v>
      </c>
      <c r="H360" s="58">
        <f t="shared" si="39"/>
        <v>0</v>
      </c>
      <c r="I360" s="58">
        <f t="shared" si="41"/>
        <v>0</v>
      </c>
      <c r="J360" s="92" t="str">
        <f t="shared" si="40"/>
        <v>2049–2050</v>
      </c>
      <c r="K360" s="92"/>
      <c r="L360" s="103"/>
      <c r="M360" s="92"/>
      <c r="N360" s="101"/>
      <c r="O360" s="93"/>
      <c r="Q360" s="61"/>
    </row>
    <row r="361" spans="1:17" s="55" customFormat="1" ht="20.25" customHeight="1" x14ac:dyDescent="0.2">
      <c r="A361" s="56">
        <v>54758</v>
      </c>
      <c r="B361" s="57">
        <f t="shared" si="36"/>
        <v>0</v>
      </c>
      <c r="C361" s="150"/>
      <c r="D361" s="58">
        <f t="shared" si="37"/>
        <v>0</v>
      </c>
      <c r="E361" s="59">
        <f t="shared" si="35"/>
        <v>0</v>
      </c>
      <c r="F361" s="58">
        <f t="shared" si="38"/>
        <v>0</v>
      </c>
      <c r="G361" s="60">
        <f>IF(AND(C361&lt;&gt;"",SUM(G$32:G360)&lt;E$23),$E$23/$E$28,0)</f>
        <v>0</v>
      </c>
      <c r="H361" s="58">
        <f t="shared" si="39"/>
        <v>0</v>
      </c>
      <c r="I361" s="58">
        <f t="shared" si="41"/>
        <v>0</v>
      </c>
      <c r="J361" s="92" t="str">
        <f t="shared" si="40"/>
        <v>2049–2050</v>
      </c>
      <c r="K361" s="92"/>
      <c r="L361" s="103"/>
      <c r="M361" s="92"/>
      <c r="N361" s="101"/>
      <c r="O361" s="93"/>
      <c r="Q361" s="61"/>
    </row>
    <row r="362" spans="1:17" s="55" customFormat="1" ht="20.25" customHeight="1" x14ac:dyDescent="0.2">
      <c r="A362" s="56">
        <v>54789</v>
      </c>
      <c r="B362" s="57">
        <f t="shared" si="36"/>
        <v>0</v>
      </c>
      <c r="C362" s="150"/>
      <c r="D362" s="58">
        <f t="shared" si="37"/>
        <v>0</v>
      </c>
      <c r="E362" s="59">
        <f t="shared" si="35"/>
        <v>0</v>
      </c>
      <c r="F362" s="58">
        <f t="shared" si="38"/>
        <v>0</v>
      </c>
      <c r="G362" s="60">
        <f>IF(AND(C362&lt;&gt;"",SUM(G$32:G361)&lt;E$23),$E$23/$E$28,0)</f>
        <v>0</v>
      </c>
      <c r="H362" s="58">
        <f t="shared" si="39"/>
        <v>0</v>
      </c>
      <c r="I362" s="58">
        <f t="shared" si="41"/>
        <v>0</v>
      </c>
      <c r="J362" s="92" t="str">
        <f t="shared" si="40"/>
        <v>2049–2050</v>
      </c>
      <c r="K362" s="92"/>
      <c r="L362" s="103"/>
      <c r="M362" s="92"/>
      <c r="N362" s="101"/>
      <c r="O362" s="93"/>
      <c r="Q362" s="61"/>
    </row>
    <row r="363" spans="1:17" s="55" customFormat="1" ht="20.25" customHeight="1" x14ac:dyDescent="0.2">
      <c r="A363" s="56">
        <v>54820</v>
      </c>
      <c r="B363" s="57">
        <f t="shared" si="36"/>
        <v>0</v>
      </c>
      <c r="C363" s="150"/>
      <c r="D363" s="58">
        <f t="shared" si="37"/>
        <v>0</v>
      </c>
      <c r="E363" s="59">
        <f t="shared" si="35"/>
        <v>0</v>
      </c>
      <c r="F363" s="58">
        <f t="shared" si="38"/>
        <v>0</v>
      </c>
      <c r="G363" s="60">
        <f>IF(AND(C363&lt;&gt;"",SUM(G$32:G362)&lt;E$23),$E$23/$E$28,0)</f>
        <v>0</v>
      </c>
      <c r="H363" s="58">
        <f t="shared" si="39"/>
        <v>0</v>
      </c>
      <c r="I363" s="58">
        <f t="shared" si="41"/>
        <v>0</v>
      </c>
      <c r="J363" s="92" t="str">
        <f t="shared" si="40"/>
        <v>2049–2050</v>
      </c>
      <c r="K363" s="92"/>
      <c r="L363" s="103"/>
      <c r="M363" s="92"/>
      <c r="N363" s="101"/>
      <c r="O363" s="93"/>
      <c r="Q363" s="61"/>
    </row>
    <row r="364" spans="1:17" s="55" customFormat="1" ht="20.25" customHeight="1" x14ac:dyDescent="0.2">
      <c r="A364" s="56">
        <v>54848</v>
      </c>
      <c r="B364" s="57">
        <f t="shared" si="36"/>
        <v>0</v>
      </c>
      <c r="C364" s="150"/>
      <c r="D364" s="58">
        <f t="shared" si="37"/>
        <v>0</v>
      </c>
      <c r="E364" s="59">
        <f t="shared" si="35"/>
        <v>0</v>
      </c>
      <c r="F364" s="58">
        <f t="shared" si="38"/>
        <v>0</v>
      </c>
      <c r="G364" s="60">
        <f>IF(AND(C364&lt;&gt;"",SUM(G$32:G363)&lt;E$23),$E$23/$E$28,0)</f>
        <v>0</v>
      </c>
      <c r="H364" s="58">
        <f t="shared" si="39"/>
        <v>0</v>
      </c>
      <c r="I364" s="58">
        <f t="shared" si="41"/>
        <v>0</v>
      </c>
      <c r="J364" s="92" t="str">
        <f t="shared" si="40"/>
        <v>2049–2050</v>
      </c>
      <c r="K364" s="92"/>
      <c r="L364" s="103"/>
      <c r="M364" s="92"/>
      <c r="N364" s="101"/>
      <c r="O364" s="93"/>
      <c r="Q364" s="61"/>
    </row>
    <row r="365" spans="1:17" s="55" customFormat="1" ht="20.25" customHeight="1" x14ac:dyDescent="0.2">
      <c r="A365" s="56">
        <v>54879</v>
      </c>
      <c r="B365" s="57">
        <f t="shared" si="36"/>
        <v>0</v>
      </c>
      <c r="C365" s="150"/>
      <c r="D365" s="58">
        <f t="shared" si="37"/>
        <v>0</v>
      </c>
      <c r="E365" s="59">
        <f t="shared" si="35"/>
        <v>0</v>
      </c>
      <c r="F365" s="58">
        <f t="shared" si="38"/>
        <v>0</v>
      </c>
      <c r="G365" s="60">
        <f>IF(AND(C365&lt;&gt;"",SUM(G$32:G364)&lt;E$23),$E$23/$E$28,0)</f>
        <v>0</v>
      </c>
      <c r="H365" s="58">
        <f t="shared" si="39"/>
        <v>0</v>
      </c>
      <c r="I365" s="58">
        <f t="shared" si="41"/>
        <v>0</v>
      </c>
      <c r="J365" s="92" t="str">
        <f t="shared" si="40"/>
        <v>2049–2050</v>
      </c>
      <c r="K365" s="92"/>
      <c r="L365" s="103"/>
      <c r="M365" s="92"/>
      <c r="N365" s="101"/>
      <c r="O365" s="93"/>
      <c r="Q365" s="61"/>
    </row>
    <row r="366" spans="1:17" s="55" customFormat="1" ht="20.25" customHeight="1" x14ac:dyDescent="0.2">
      <c r="A366" s="56">
        <v>54909</v>
      </c>
      <c r="B366" s="57">
        <f t="shared" si="36"/>
        <v>0</v>
      </c>
      <c r="C366" s="150"/>
      <c r="D366" s="58">
        <f t="shared" si="37"/>
        <v>0</v>
      </c>
      <c r="E366" s="59">
        <f t="shared" si="35"/>
        <v>0</v>
      </c>
      <c r="F366" s="58">
        <f t="shared" si="38"/>
        <v>0</v>
      </c>
      <c r="G366" s="60">
        <f>IF(AND(C366&lt;&gt;"",SUM(G$32:G365)&lt;E$23),$E$23/$E$28,0)</f>
        <v>0</v>
      </c>
      <c r="H366" s="58">
        <f t="shared" si="39"/>
        <v>0</v>
      </c>
      <c r="I366" s="58">
        <f t="shared" si="41"/>
        <v>0</v>
      </c>
      <c r="J366" s="92" t="str">
        <f t="shared" si="40"/>
        <v>2049–2050</v>
      </c>
      <c r="K366" s="92"/>
      <c r="L366" s="103"/>
      <c r="M366" s="92"/>
      <c r="N366" s="101"/>
      <c r="O366" s="93"/>
      <c r="Q366" s="61"/>
    </row>
    <row r="367" spans="1:17" s="55" customFormat="1" ht="20.25" customHeight="1" x14ac:dyDescent="0.2">
      <c r="A367" s="56">
        <v>54940</v>
      </c>
      <c r="B367" s="57">
        <f t="shared" si="36"/>
        <v>0</v>
      </c>
      <c r="C367" s="150"/>
      <c r="D367" s="58">
        <f t="shared" si="37"/>
        <v>0</v>
      </c>
      <c r="E367" s="59">
        <f t="shared" si="35"/>
        <v>0</v>
      </c>
      <c r="F367" s="58">
        <f t="shared" si="38"/>
        <v>0</v>
      </c>
      <c r="G367" s="60">
        <f>IF(AND(C367&lt;&gt;"",SUM(G$32:G366)&lt;E$23),$E$23/$E$28,0)</f>
        <v>0</v>
      </c>
      <c r="H367" s="58">
        <f t="shared" si="39"/>
        <v>0</v>
      </c>
      <c r="I367" s="58">
        <f t="shared" si="41"/>
        <v>0</v>
      </c>
      <c r="J367" s="92" t="str">
        <f t="shared" si="40"/>
        <v>2049–2050</v>
      </c>
      <c r="K367" s="92"/>
      <c r="L367" s="103"/>
      <c r="M367" s="92"/>
      <c r="N367" s="101"/>
      <c r="O367" s="93"/>
      <c r="Q367" s="61"/>
    </row>
    <row r="368" spans="1:17" s="55" customFormat="1" ht="20.25" customHeight="1" x14ac:dyDescent="0.2">
      <c r="A368" s="56">
        <v>54970</v>
      </c>
      <c r="B368" s="57">
        <f t="shared" si="36"/>
        <v>0</v>
      </c>
      <c r="C368" s="150"/>
      <c r="D368" s="58">
        <f t="shared" si="37"/>
        <v>0</v>
      </c>
      <c r="E368" s="59">
        <f t="shared" si="35"/>
        <v>0</v>
      </c>
      <c r="F368" s="58">
        <f t="shared" si="38"/>
        <v>0</v>
      </c>
      <c r="G368" s="60">
        <f>IF(AND(C368&lt;&gt;"",SUM(G$32:G367)&lt;E$23),$E$23/$E$28,0)</f>
        <v>0</v>
      </c>
      <c r="H368" s="58">
        <f t="shared" si="39"/>
        <v>0</v>
      </c>
      <c r="I368" s="58">
        <f t="shared" si="41"/>
        <v>0</v>
      </c>
      <c r="J368" s="92" t="str">
        <f t="shared" si="40"/>
        <v>2050–2051</v>
      </c>
      <c r="K368" s="92"/>
      <c r="L368" s="103"/>
      <c r="M368" s="92"/>
      <c r="N368" s="101"/>
      <c r="O368" s="93"/>
      <c r="Q368" s="61"/>
    </row>
    <row r="369" spans="1:17" s="55" customFormat="1" ht="20.25" customHeight="1" x14ac:dyDescent="0.2">
      <c r="A369" s="56">
        <v>55001</v>
      </c>
      <c r="B369" s="57">
        <f t="shared" si="36"/>
        <v>0</v>
      </c>
      <c r="C369" s="150"/>
      <c r="D369" s="58">
        <f t="shared" si="37"/>
        <v>0</v>
      </c>
      <c r="E369" s="59">
        <f t="shared" si="35"/>
        <v>0</v>
      </c>
      <c r="F369" s="58">
        <f t="shared" si="38"/>
        <v>0</v>
      </c>
      <c r="G369" s="60">
        <f>IF(AND(C369&lt;&gt;"",SUM(G$32:G368)&lt;E$23),$E$23/$E$28,0)</f>
        <v>0</v>
      </c>
      <c r="H369" s="58">
        <f t="shared" si="39"/>
        <v>0</v>
      </c>
      <c r="I369" s="58">
        <f t="shared" si="41"/>
        <v>0</v>
      </c>
      <c r="J369" s="92" t="str">
        <f t="shared" si="40"/>
        <v>2050–2051</v>
      </c>
      <c r="K369" s="92"/>
      <c r="L369" s="103"/>
      <c r="M369" s="92"/>
      <c r="N369" s="101"/>
      <c r="O369" s="93"/>
      <c r="Q369" s="61"/>
    </row>
    <row r="370" spans="1:17" s="55" customFormat="1" ht="20.25" customHeight="1" x14ac:dyDescent="0.2">
      <c r="A370" s="56">
        <v>55032</v>
      </c>
      <c r="B370" s="57">
        <f t="shared" si="36"/>
        <v>0</v>
      </c>
      <c r="C370" s="150"/>
      <c r="D370" s="58">
        <f t="shared" si="37"/>
        <v>0</v>
      </c>
      <c r="E370" s="59">
        <f t="shared" si="35"/>
        <v>0</v>
      </c>
      <c r="F370" s="58">
        <f t="shared" si="38"/>
        <v>0</v>
      </c>
      <c r="G370" s="60">
        <f>IF(AND(C370&lt;&gt;"",SUM(G$32:G369)&lt;E$23),$E$23/$E$28,0)</f>
        <v>0</v>
      </c>
      <c r="H370" s="58">
        <f t="shared" si="39"/>
        <v>0</v>
      </c>
      <c r="I370" s="58">
        <f t="shared" si="41"/>
        <v>0</v>
      </c>
      <c r="J370" s="92" t="str">
        <f t="shared" si="40"/>
        <v>2050–2051</v>
      </c>
      <c r="K370" s="92"/>
      <c r="L370" s="103"/>
      <c r="M370" s="92"/>
      <c r="N370" s="101"/>
      <c r="O370" s="93"/>
      <c r="Q370" s="61"/>
    </row>
    <row r="371" spans="1:17" s="55" customFormat="1" ht="20.25" customHeight="1" x14ac:dyDescent="0.2">
      <c r="A371" s="56">
        <v>55062</v>
      </c>
      <c r="B371" s="57">
        <f t="shared" si="36"/>
        <v>0</v>
      </c>
      <c r="C371" s="150"/>
      <c r="D371" s="58">
        <f t="shared" si="37"/>
        <v>0</v>
      </c>
      <c r="E371" s="59">
        <f t="shared" si="35"/>
        <v>0</v>
      </c>
      <c r="F371" s="58">
        <f t="shared" si="38"/>
        <v>0</v>
      </c>
      <c r="G371" s="60">
        <f>IF(AND(C371&lt;&gt;"",SUM(G$32:G370)&lt;E$23),$E$23/$E$28,0)</f>
        <v>0</v>
      </c>
      <c r="H371" s="58">
        <f t="shared" si="39"/>
        <v>0</v>
      </c>
      <c r="I371" s="58">
        <f t="shared" si="41"/>
        <v>0</v>
      </c>
      <c r="J371" s="92" t="str">
        <f t="shared" si="40"/>
        <v>2050–2051</v>
      </c>
      <c r="K371" s="92"/>
      <c r="L371" s="103"/>
      <c r="M371" s="92"/>
      <c r="N371" s="101"/>
      <c r="O371" s="93"/>
      <c r="Q371" s="61"/>
    </row>
    <row r="372" spans="1:17" s="55" customFormat="1" ht="20.25" customHeight="1" x14ac:dyDescent="0.2">
      <c r="A372" s="56">
        <v>55093</v>
      </c>
      <c r="B372" s="57">
        <f t="shared" si="36"/>
        <v>0</v>
      </c>
      <c r="C372" s="150"/>
      <c r="D372" s="58">
        <f t="shared" si="37"/>
        <v>0</v>
      </c>
      <c r="E372" s="59">
        <f t="shared" si="35"/>
        <v>0</v>
      </c>
      <c r="F372" s="58">
        <f t="shared" si="38"/>
        <v>0</v>
      </c>
      <c r="G372" s="60">
        <f>IF(AND(C372&lt;&gt;"",SUM(G$32:G371)&lt;E$23),$E$23/$E$28,0)</f>
        <v>0</v>
      </c>
      <c r="H372" s="58">
        <f t="shared" si="39"/>
        <v>0</v>
      </c>
      <c r="I372" s="58">
        <f t="shared" si="41"/>
        <v>0</v>
      </c>
      <c r="J372" s="92" t="str">
        <f t="shared" si="40"/>
        <v>2050–2051</v>
      </c>
      <c r="K372" s="92"/>
      <c r="L372" s="103"/>
      <c r="M372" s="92"/>
      <c r="N372" s="101"/>
      <c r="O372" s="93"/>
      <c r="Q372" s="61"/>
    </row>
    <row r="373" spans="1:17" s="55" customFormat="1" ht="20.25" customHeight="1" x14ac:dyDescent="0.2">
      <c r="A373" s="56">
        <v>55123</v>
      </c>
      <c r="B373" s="57">
        <f t="shared" si="36"/>
        <v>0</v>
      </c>
      <c r="C373" s="150"/>
      <c r="D373" s="58">
        <f t="shared" si="37"/>
        <v>0</v>
      </c>
      <c r="E373" s="59">
        <f t="shared" si="35"/>
        <v>0</v>
      </c>
      <c r="F373" s="58">
        <f t="shared" si="38"/>
        <v>0</v>
      </c>
      <c r="G373" s="60">
        <f>IF(AND(C373&lt;&gt;"",SUM(G$32:G372)&lt;E$23),$E$23/$E$28,0)</f>
        <v>0</v>
      </c>
      <c r="H373" s="58">
        <f t="shared" si="39"/>
        <v>0</v>
      </c>
      <c r="I373" s="58">
        <f t="shared" si="41"/>
        <v>0</v>
      </c>
      <c r="J373" s="92" t="str">
        <f t="shared" si="40"/>
        <v>2050–2051</v>
      </c>
      <c r="K373" s="92"/>
      <c r="L373" s="103"/>
      <c r="M373" s="92"/>
      <c r="N373" s="101"/>
      <c r="O373" s="93"/>
      <c r="Q373" s="61"/>
    </row>
    <row r="374" spans="1:17" s="55" customFormat="1" ht="20.25" customHeight="1" x14ac:dyDescent="0.2">
      <c r="A374" s="56">
        <v>55154</v>
      </c>
      <c r="B374" s="57">
        <f t="shared" si="36"/>
        <v>0</v>
      </c>
      <c r="C374" s="150"/>
      <c r="D374" s="58">
        <f t="shared" si="37"/>
        <v>0</v>
      </c>
      <c r="E374" s="59">
        <f t="shared" si="35"/>
        <v>0</v>
      </c>
      <c r="F374" s="58">
        <f t="shared" si="38"/>
        <v>0</v>
      </c>
      <c r="G374" s="60">
        <f>IF(AND(C374&lt;&gt;"",SUM(G$32:G373)&lt;E$23),$E$23/$E$28,0)</f>
        <v>0</v>
      </c>
      <c r="H374" s="58">
        <f t="shared" si="39"/>
        <v>0</v>
      </c>
      <c r="I374" s="58">
        <f t="shared" si="41"/>
        <v>0</v>
      </c>
      <c r="J374" s="92" t="str">
        <f t="shared" si="40"/>
        <v>2050–2051</v>
      </c>
      <c r="K374" s="92"/>
      <c r="L374" s="103"/>
      <c r="M374" s="92"/>
      <c r="N374" s="101"/>
      <c r="O374" s="93"/>
      <c r="Q374" s="61"/>
    </row>
    <row r="375" spans="1:17" s="55" customFormat="1" ht="20.25" customHeight="1" x14ac:dyDescent="0.2">
      <c r="A375" s="56">
        <v>55185</v>
      </c>
      <c r="B375" s="57">
        <f t="shared" si="36"/>
        <v>0</v>
      </c>
      <c r="C375" s="150"/>
      <c r="D375" s="58">
        <f t="shared" si="37"/>
        <v>0</v>
      </c>
      <c r="E375" s="59">
        <f t="shared" si="35"/>
        <v>0</v>
      </c>
      <c r="F375" s="58">
        <f t="shared" si="38"/>
        <v>0</v>
      </c>
      <c r="G375" s="60">
        <f>IF(AND(C375&lt;&gt;"",SUM(G$32:G374)&lt;E$23),$E$23/$E$28,0)</f>
        <v>0</v>
      </c>
      <c r="H375" s="58">
        <f t="shared" si="39"/>
        <v>0</v>
      </c>
      <c r="I375" s="58">
        <f t="shared" si="41"/>
        <v>0</v>
      </c>
      <c r="J375" s="92" t="str">
        <f t="shared" si="40"/>
        <v>2050–2051</v>
      </c>
      <c r="K375" s="92"/>
      <c r="L375" s="103"/>
      <c r="M375" s="92"/>
      <c r="N375" s="101"/>
      <c r="O375" s="93"/>
      <c r="Q375" s="61"/>
    </row>
    <row r="376" spans="1:17" s="55" customFormat="1" ht="20.25" customHeight="1" x14ac:dyDescent="0.2">
      <c r="A376" s="56">
        <v>55213</v>
      </c>
      <c r="B376" s="57">
        <f t="shared" si="36"/>
        <v>0</v>
      </c>
      <c r="C376" s="150"/>
      <c r="D376" s="58">
        <f t="shared" si="37"/>
        <v>0</v>
      </c>
      <c r="E376" s="59">
        <f t="shared" si="35"/>
        <v>0</v>
      </c>
      <c r="F376" s="58">
        <f t="shared" si="38"/>
        <v>0</v>
      </c>
      <c r="G376" s="60">
        <f>IF(AND(C376&lt;&gt;"",SUM(G$32:G375)&lt;E$23),$E$23/$E$28,0)</f>
        <v>0</v>
      </c>
      <c r="H376" s="58">
        <f t="shared" si="39"/>
        <v>0</v>
      </c>
      <c r="I376" s="58">
        <f t="shared" si="41"/>
        <v>0</v>
      </c>
      <c r="J376" s="92" t="str">
        <f t="shared" si="40"/>
        <v>2050–2051</v>
      </c>
      <c r="K376" s="92"/>
      <c r="L376" s="103"/>
      <c r="M376" s="92"/>
      <c r="N376" s="101"/>
      <c r="O376" s="93"/>
      <c r="Q376" s="61"/>
    </row>
    <row r="377" spans="1:17" s="55" customFormat="1" ht="20.25" customHeight="1" x14ac:dyDescent="0.2">
      <c r="A377" s="56">
        <v>55244</v>
      </c>
      <c r="B377" s="57">
        <f t="shared" si="36"/>
        <v>0</v>
      </c>
      <c r="C377" s="150"/>
      <c r="D377" s="58">
        <f t="shared" si="37"/>
        <v>0</v>
      </c>
      <c r="E377" s="59">
        <f t="shared" si="35"/>
        <v>0</v>
      </c>
      <c r="F377" s="58">
        <f t="shared" si="38"/>
        <v>0</v>
      </c>
      <c r="G377" s="60">
        <f>IF(AND(C377&lt;&gt;"",SUM(G$32:G376)&lt;E$23),$E$23/$E$28,0)</f>
        <v>0</v>
      </c>
      <c r="H377" s="58">
        <f t="shared" si="39"/>
        <v>0</v>
      </c>
      <c r="I377" s="58">
        <f t="shared" si="41"/>
        <v>0</v>
      </c>
      <c r="J377" s="92" t="str">
        <f t="shared" si="40"/>
        <v>2050–2051</v>
      </c>
      <c r="K377" s="92"/>
      <c r="L377" s="103"/>
      <c r="M377" s="92"/>
      <c r="N377" s="101"/>
      <c r="O377" s="93"/>
      <c r="Q377" s="61"/>
    </row>
    <row r="378" spans="1:17" s="55" customFormat="1" ht="20.25" customHeight="1" x14ac:dyDescent="0.2">
      <c r="A378" s="56">
        <v>55274</v>
      </c>
      <c r="B378" s="57">
        <f t="shared" si="36"/>
        <v>0</v>
      </c>
      <c r="C378" s="150"/>
      <c r="D378" s="58">
        <f t="shared" si="37"/>
        <v>0</v>
      </c>
      <c r="E378" s="59">
        <f t="shared" si="35"/>
        <v>0</v>
      </c>
      <c r="F378" s="58">
        <f t="shared" si="38"/>
        <v>0</v>
      </c>
      <c r="G378" s="60">
        <f>IF(AND(C378&lt;&gt;"",SUM(G$32:G377)&lt;E$23),$E$23/$E$28,0)</f>
        <v>0</v>
      </c>
      <c r="H378" s="58">
        <f t="shared" si="39"/>
        <v>0</v>
      </c>
      <c r="I378" s="58">
        <f t="shared" si="41"/>
        <v>0</v>
      </c>
      <c r="J378" s="92" t="str">
        <f t="shared" si="40"/>
        <v>2050–2051</v>
      </c>
      <c r="K378" s="92"/>
      <c r="L378" s="103"/>
      <c r="M378" s="92"/>
      <c r="N378" s="101"/>
      <c r="O378" s="93"/>
      <c r="Q378" s="61"/>
    </row>
    <row r="379" spans="1:17" s="55" customFormat="1" ht="20.25" customHeight="1" x14ac:dyDescent="0.2">
      <c r="A379" s="56">
        <v>55305</v>
      </c>
      <c r="B379" s="57">
        <f t="shared" si="36"/>
        <v>0</v>
      </c>
      <c r="C379" s="150"/>
      <c r="D379" s="58">
        <f t="shared" si="37"/>
        <v>0</v>
      </c>
      <c r="E379" s="59">
        <f t="shared" si="35"/>
        <v>0</v>
      </c>
      <c r="F379" s="58">
        <f t="shared" si="38"/>
        <v>0</v>
      </c>
      <c r="G379" s="60">
        <f>IF(AND(C379&lt;&gt;"",SUM(G$32:G378)&lt;E$23),$E$23/$E$28,0)</f>
        <v>0</v>
      </c>
      <c r="H379" s="58">
        <f t="shared" si="39"/>
        <v>0</v>
      </c>
      <c r="I379" s="58">
        <f t="shared" si="41"/>
        <v>0</v>
      </c>
      <c r="J379" s="92" t="str">
        <f t="shared" si="40"/>
        <v>2050–2051</v>
      </c>
      <c r="K379" s="92"/>
      <c r="L379" s="103"/>
      <c r="M379" s="92"/>
      <c r="N379" s="101"/>
      <c r="O379" s="93"/>
      <c r="Q379" s="61"/>
    </row>
    <row r="380" spans="1:17" s="55" customFormat="1" ht="20.25" customHeight="1" x14ac:dyDescent="0.2">
      <c r="A380" s="56">
        <v>55335</v>
      </c>
      <c r="B380" s="57">
        <f t="shared" si="36"/>
        <v>0</v>
      </c>
      <c r="C380" s="150"/>
      <c r="D380" s="58">
        <f t="shared" si="37"/>
        <v>0</v>
      </c>
      <c r="E380" s="59">
        <f t="shared" si="35"/>
        <v>0</v>
      </c>
      <c r="F380" s="58">
        <f t="shared" si="38"/>
        <v>0</v>
      </c>
      <c r="G380" s="60">
        <f>IF(AND(C380&lt;&gt;"",SUM(G$32:G379)&lt;E$23),$E$23/$E$28,0)</f>
        <v>0</v>
      </c>
      <c r="H380" s="58">
        <f t="shared" si="39"/>
        <v>0</v>
      </c>
      <c r="I380" s="58">
        <f t="shared" si="41"/>
        <v>0</v>
      </c>
      <c r="J380" s="92" t="str">
        <f t="shared" si="40"/>
        <v>2051–2052</v>
      </c>
      <c r="K380" s="92"/>
      <c r="L380" s="103"/>
      <c r="M380" s="92"/>
      <c r="N380" s="101"/>
      <c r="O380" s="93"/>
      <c r="Q380" s="61"/>
    </row>
    <row r="381" spans="1:17" s="55" customFormat="1" ht="20.25" customHeight="1" x14ac:dyDescent="0.2">
      <c r="A381" s="56">
        <v>55366</v>
      </c>
      <c r="B381" s="57">
        <f t="shared" si="36"/>
        <v>0</v>
      </c>
      <c r="C381" s="150"/>
      <c r="D381" s="58">
        <f t="shared" si="37"/>
        <v>0</v>
      </c>
      <c r="E381" s="59">
        <f t="shared" si="35"/>
        <v>0</v>
      </c>
      <c r="F381" s="58">
        <f t="shared" si="38"/>
        <v>0</v>
      </c>
      <c r="G381" s="60">
        <f>IF(AND(C381&lt;&gt;"",SUM(G$32:G380)&lt;E$23),$E$23/$E$28,0)</f>
        <v>0</v>
      </c>
      <c r="H381" s="58">
        <f t="shared" si="39"/>
        <v>0</v>
      </c>
      <c r="I381" s="58">
        <f t="shared" si="41"/>
        <v>0</v>
      </c>
      <c r="J381" s="92" t="str">
        <f t="shared" si="40"/>
        <v>2051–2052</v>
      </c>
      <c r="K381" s="92"/>
      <c r="L381" s="103"/>
      <c r="M381" s="92"/>
      <c r="N381" s="101"/>
      <c r="O381" s="93"/>
      <c r="Q381" s="61"/>
    </row>
    <row r="382" spans="1:17" s="55" customFormat="1" ht="20.25" customHeight="1" x14ac:dyDescent="0.2">
      <c r="A382" s="56">
        <v>55397</v>
      </c>
      <c r="B382" s="57">
        <f t="shared" si="36"/>
        <v>0</v>
      </c>
      <c r="C382" s="150"/>
      <c r="D382" s="58">
        <f t="shared" si="37"/>
        <v>0</v>
      </c>
      <c r="E382" s="59">
        <f t="shared" si="35"/>
        <v>0</v>
      </c>
      <c r="F382" s="58">
        <f t="shared" si="38"/>
        <v>0</v>
      </c>
      <c r="G382" s="60">
        <f>IF(AND(C382&lt;&gt;"",SUM(G$32:G381)&lt;E$23),$E$23/$E$28,0)</f>
        <v>0</v>
      </c>
      <c r="H382" s="58">
        <f t="shared" si="39"/>
        <v>0</v>
      </c>
      <c r="I382" s="58">
        <f t="shared" si="41"/>
        <v>0</v>
      </c>
      <c r="J382" s="92" t="str">
        <f t="shared" si="40"/>
        <v>2051–2052</v>
      </c>
      <c r="K382" s="92"/>
      <c r="L382" s="103"/>
      <c r="M382" s="92"/>
      <c r="N382" s="101"/>
      <c r="O382" s="93"/>
      <c r="Q382" s="61"/>
    </row>
    <row r="383" spans="1:17" s="55" customFormat="1" ht="20.25" customHeight="1" x14ac:dyDescent="0.2">
      <c r="A383" s="56">
        <v>55427</v>
      </c>
      <c r="B383" s="57">
        <f t="shared" si="36"/>
        <v>0</v>
      </c>
      <c r="C383" s="150"/>
      <c r="D383" s="58">
        <f t="shared" si="37"/>
        <v>0</v>
      </c>
      <c r="E383" s="59">
        <f t="shared" si="35"/>
        <v>0</v>
      </c>
      <c r="F383" s="58">
        <f t="shared" si="38"/>
        <v>0</v>
      </c>
      <c r="G383" s="60">
        <f>IF(AND(C383&lt;&gt;"",SUM(G$32:G382)&lt;E$23),$E$23/$E$28,0)</f>
        <v>0</v>
      </c>
      <c r="H383" s="58">
        <f t="shared" si="39"/>
        <v>0</v>
      </c>
      <c r="I383" s="58">
        <f t="shared" si="41"/>
        <v>0</v>
      </c>
      <c r="J383" s="92" t="str">
        <f t="shared" si="40"/>
        <v>2051–2052</v>
      </c>
      <c r="K383" s="92"/>
      <c r="L383" s="103"/>
      <c r="M383" s="92"/>
      <c r="N383" s="101"/>
      <c r="O383" s="93"/>
      <c r="Q383" s="61"/>
    </row>
    <row r="384" spans="1:17" s="55" customFormat="1" ht="20.25" customHeight="1" x14ac:dyDescent="0.2">
      <c r="A384" s="56">
        <v>55458</v>
      </c>
      <c r="B384" s="57">
        <f t="shared" si="36"/>
        <v>0</v>
      </c>
      <c r="C384" s="150"/>
      <c r="D384" s="58">
        <f t="shared" si="37"/>
        <v>0</v>
      </c>
      <c r="E384" s="59">
        <f t="shared" si="35"/>
        <v>0</v>
      </c>
      <c r="F384" s="58">
        <f t="shared" si="38"/>
        <v>0</v>
      </c>
      <c r="G384" s="60">
        <f>IF(AND(C384&lt;&gt;"",SUM(G$32:G383)&lt;E$23),$E$23/$E$28,0)</f>
        <v>0</v>
      </c>
      <c r="H384" s="58">
        <f t="shared" si="39"/>
        <v>0</v>
      </c>
      <c r="I384" s="58">
        <f t="shared" si="41"/>
        <v>0</v>
      </c>
      <c r="J384" s="92" t="str">
        <f t="shared" si="40"/>
        <v>2051–2052</v>
      </c>
      <c r="K384" s="92"/>
      <c r="L384" s="103"/>
      <c r="M384" s="92"/>
      <c r="N384" s="101"/>
      <c r="O384" s="93"/>
      <c r="Q384" s="61"/>
    </row>
    <row r="385" spans="1:17" s="55" customFormat="1" ht="20.25" customHeight="1" x14ac:dyDescent="0.2">
      <c r="A385" s="56">
        <v>55488</v>
      </c>
      <c r="B385" s="57">
        <f t="shared" si="36"/>
        <v>0</v>
      </c>
      <c r="C385" s="150"/>
      <c r="D385" s="58">
        <f t="shared" si="37"/>
        <v>0</v>
      </c>
      <c r="E385" s="59">
        <f t="shared" si="35"/>
        <v>0</v>
      </c>
      <c r="F385" s="58">
        <f t="shared" si="38"/>
        <v>0</v>
      </c>
      <c r="G385" s="60">
        <f>IF(AND(C385&lt;&gt;"",SUM(G$32:G384)&lt;E$23),$E$23/$E$28,0)</f>
        <v>0</v>
      </c>
      <c r="H385" s="58">
        <f t="shared" si="39"/>
        <v>0</v>
      </c>
      <c r="I385" s="58">
        <f t="shared" si="41"/>
        <v>0</v>
      </c>
      <c r="J385" s="92" t="str">
        <f t="shared" si="40"/>
        <v>2051–2052</v>
      </c>
      <c r="K385" s="92"/>
      <c r="L385" s="103"/>
      <c r="M385" s="92"/>
      <c r="N385" s="101"/>
      <c r="O385" s="93"/>
      <c r="Q385" s="61"/>
    </row>
    <row r="386" spans="1:17" s="55" customFormat="1" ht="20.25" customHeight="1" x14ac:dyDescent="0.2">
      <c r="A386" s="56">
        <v>55519</v>
      </c>
      <c r="B386" s="57">
        <f t="shared" si="36"/>
        <v>0</v>
      </c>
      <c r="C386" s="150"/>
      <c r="D386" s="58">
        <f t="shared" si="37"/>
        <v>0</v>
      </c>
      <c r="E386" s="59">
        <f t="shared" si="35"/>
        <v>0</v>
      </c>
      <c r="F386" s="58">
        <f t="shared" si="38"/>
        <v>0</v>
      </c>
      <c r="G386" s="60">
        <f>IF(AND(C386&lt;&gt;"",SUM(G$32:G385)&lt;E$23),$E$23/$E$28,0)</f>
        <v>0</v>
      </c>
      <c r="H386" s="58">
        <f t="shared" si="39"/>
        <v>0</v>
      </c>
      <c r="I386" s="58">
        <f t="shared" si="41"/>
        <v>0</v>
      </c>
      <c r="J386" s="92" t="str">
        <f t="shared" si="40"/>
        <v>2051–2052</v>
      </c>
      <c r="K386" s="92"/>
      <c r="L386" s="103"/>
      <c r="M386" s="92"/>
      <c r="N386" s="101"/>
      <c r="O386" s="93"/>
      <c r="Q386" s="61"/>
    </row>
    <row r="387" spans="1:17" s="55" customFormat="1" ht="20.25" customHeight="1" x14ac:dyDescent="0.2">
      <c r="A387" s="56">
        <v>55550</v>
      </c>
      <c r="B387" s="57">
        <f t="shared" si="36"/>
        <v>0</v>
      </c>
      <c r="C387" s="150"/>
      <c r="D387" s="58">
        <f t="shared" si="37"/>
        <v>0</v>
      </c>
      <c r="E387" s="59">
        <f t="shared" si="35"/>
        <v>0</v>
      </c>
      <c r="F387" s="58">
        <f t="shared" si="38"/>
        <v>0</v>
      </c>
      <c r="G387" s="60">
        <f>IF(AND(C387&lt;&gt;"",SUM(G$32:G386)&lt;E$23),$E$23/$E$28,0)</f>
        <v>0</v>
      </c>
      <c r="H387" s="58">
        <f t="shared" si="39"/>
        <v>0</v>
      </c>
      <c r="I387" s="58">
        <f t="shared" si="41"/>
        <v>0</v>
      </c>
      <c r="J387" s="92" t="str">
        <f t="shared" si="40"/>
        <v>2051–2052</v>
      </c>
      <c r="K387" s="92"/>
      <c r="L387" s="103"/>
      <c r="M387" s="92"/>
      <c r="N387" s="101"/>
      <c r="O387" s="93"/>
      <c r="Q387" s="61"/>
    </row>
    <row r="388" spans="1:17" s="55" customFormat="1" ht="20.25" customHeight="1" x14ac:dyDescent="0.2">
      <c r="A388" s="56">
        <v>55579</v>
      </c>
      <c r="B388" s="57">
        <f t="shared" si="36"/>
        <v>0</v>
      </c>
      <c r="C388" s="150"/>
      <c r="D388" s="58">
        <f t="shared" si="37"/>
        <v>0</v>
      </c>
      <c r="E388" s="59">
        <f t="shared" si="35"/>
        <v>0</v>
      </c>
      <c r="F388" s="58">
        <f t="shared" si="38"/>
        <v>0</v>
      </c>
      <c r="G388" s="60">
        <f>IF(AND(C388&lt;&gt;"",SUM(G$32:G387)&lt;E$23),$E$23/$E$28,0)</f>
        <v>0</v>
      </c>
      <c r="H388" s="58">
        <f t="shared" si="39"/>
        <v>0</v>
      </c>
      <c r="I388" s="58">
        <f t="shared" si="41"/>
        <v>0</v>
      </c>
      <c r="J388" s="92" t="str">
        <f t="shared" si="40"/>
        <v>2051–2052</v>
      </c>
      <c r="K388" s="92"/>
      <c r="L388" s="103"/>
      <c r="M388" s="92"/>
      <c r="N388" s="101"/>
      <c r="O388" s="93"/>
      <c r="Q388" s="61"/>
    </row>
    <row r="389" spans="1:17" s="55" customFormat="1" ht="20.25" customHeight="1" x14ac:dyDescent="0.2">
      <c r="A389" s="56">
        <v>55610</v>
      </c>
      <c r="B389" s="57">
        <f t="shared" si="36"/>
        <v>0</v>
      </c>
      <c r="C389" s="150"/>
      <c r="D389" s="58">
        <f t="shared" si="37"/>
        <v>0</v>
      </c>
      <c r="E389" s="59">
        <f t="shared" si="35"/>
        <v>0</v>
      </c>
      <c r="F389" s="58">
        <f t="shared" si="38"/>
        <v>0</v>
      </c>
      <c r="G389" s="60">
        <f>IF(AND(C389&lt;&gt;"",SUM(G$32:G388)&lt;E$23),$E$23/$E$28,0)</f>
        <v>0</v>
      </c>
      <c r="H389" s="58">
        <f t="shared" si="39"/>
        <v>0</v>
      </c>
      <c r="I389" s="58">
        <f t="shared" si="41"/>
        <v>0</v>
      </c>
      <c r="J389" s="92" t="str">
        <f t="shared" si="40"/>
        <v>2051–2052</v>
      </c>
      <c r="K389" s="92"/>
      <c r="L389" s="103"/>
      <c r="M389" s="92"/>
      <c r="N389" s="101"/>
      <c r="O389" s="93"/>
      <c r="Q389" s="61"/>
    </row>
    <row r="390" spans="1:17" s="55" customFormat="1" ht="20.25" customHeight="1" x14ac:dyDescent="0.2">
      <c r="A390" s="56">
        <v>55640</v>
      </c>
      <c r="B390" s="57">
        <f t="shared" si="36"/>
        <v>0</v>
      </c>
      <c r="C390" s="150"/>
      <c r="D390" s="58">
        <f t="shared" si="37"/>
        <v>0</v>
      </c>
      <c r="E390" s="59">
        <f t="shared" si="35"/>
        <v>0</v>
      </c>
      <c r="F390" s="58">
        <f t="shared" si="38"/>
        <v>0</v>
      </c>
      <c r="G390" s="60">
        <f>IF(AND(C390&lt;&gt;"",SUM(G$32:G389)&lt;E$23),$E$23/$E$28,0)</f>
        <v>0</v>
      </c>
      <c r="H390" s="58">
        <f t="shared" si="39"/>
        <v>0</v>
      </c>
      <c r="I390" s="58">
        <f t="shared" si="41"/>
        <v>0</v>
      </c>
      <c r="J390" s="92" t="str">
        <f t="shared" si="40"/>
        <v>2051–2052</v>
      </c>
      <c r="K390" s="92"/>
      <c r="L390" s="103"/>
      <c r="M390" s="92"/>
      <c r="N390" s="101"/>
      <c r="O390" s="93"/>
      <c r="Q390" s="61"/>
    </row>
    <row r="391" spans="1:17" s="55" customFormat="1" ht="20.25" customHeight="1" x14ac:dyDescent="0.2">
      <c r="A391" s="56">
        <v>55671</v>
      </c>
      <c r="B391" s="57">
        <f t="shared" si="36"/>
        <v>0</v>
      </c>
      <c r="C391" s="150"/>
      <c r="D391" s="58">
        <f t="shared" si="37"/>
        <v>0</v>
      </c>
      <c r="E391" s="59">
        <f t="shared" si="35"/>
        <v>0</v>
      </c>
      <c r="F391" s="58">
        <f t="shared" si="38"/>
        <v>0</v>
      </c>
      <c r="G391" s="60">
        <f>IF(AND(C391&lt;&gt;"",SUM(G$32:G390)&lt;E$23),$E$23/$E$28,0)</f>
        <v>0</v>
      </c>
      <c r="H391" s="58">
        <f t="shared" si="39"/>
        <v>0</v>
      </c>
      <c r="I391" s="58">
        <f t="shared" si="41"/>
        <v>0</v>
      </c>
      <c r="J391" s="92" t="str">
        <f t="shared" si="40"/>
        <v>2051–2052</v>
      </c>
      <c r="K391" s="92"/>
      <c r="L391" s="103"/>
      <c r="M391" s="92"/>
      <c r="N391" s="101"/>
      <c r="O391" s="93"/>
      <c r="Q391" s="61"/>
    </row>
    <row r="392" spans="1:17" s="55" customFormat="1" ht="20.25" customHeight="1" x14ac:dyDescent="0.2">
      <c r="A392" s="56">
        <v>55701</v>
      </c>
      <c r="B392" s="57">
        <f t="shared" si="36"/>
        <v>0</v>
      </c>
      <c r="C392" s="150"/>
      <c r="D392" s="58">
        <f t="shared" si="37"/>
        <v>0</v>
      </c>
      <c r="E392" s="59">
        <f t="shared" si="35"/>
        <v>0</v>
      </c>
      <c r="F392" s="58">
        <f t="shared" si="38"/>
        <v>0</v>
      </c>
      <c r="G392" s="60">
        <f>IF(AND(C392&lt;&gt;"",SUM(G$32:G391)&lt;E$23),$E$23/$E$28,0)</f>
        <v>0</v>
      </c>
      <c r="H392" s="58">
        <f t="shared" si="39"/>
        <v>0</v>
      </c>
      <c r="I392" s="58">
        <f t="shared" si="41"/>
        <v>0</v>
      </c>
      <c r="J392" s="92" t="str">
        <f t="shared" si="40"/>
        <v>2052–2053</v>
      </c>
      <c r="K392" s="92"/>
      <c r="L392" s="103"/>
      <c r="M392" s="92"/>
      <c r="N392" s="101"/>
      <c r="O392" s="93"/>
      <c r="Q392" s="61"/>
    </row>
    <row r="393" spans="1:17" s="55" customFormat="1" ht="20.25" customHeight="1" x14ac:dyDescent="0.2">
      <c r="A393" s="56">
        <v>55732</v>
      </c>
      <c r="B393" s="57">
        <f t="shared" si="36"/>
        <v>0</v>
      </c>
      <c r="C393" s="150"/>
      <c r="D393" s="58">
        <f t="shared" si="37"/>
        <v>0</v>
      </c>
      <c r="E393" s="59">
        <f t="shared" si="35"/>
        <v>0</v>
      </c>
      <c r="F393" s="58">
        <f t="shared" si="38"/>
        <v>0</v>
      </c>
      <c r="G393" s="60">
        <f>IF(AND(C393&lt;&gt;"",SUM(G$32:G392)&lt;E$23),$E$23/$E$28,0)</f>
        <v>0</v>
      </c>
      <c r="H393" s="58">
        <f t="shared" si="39"/>
        <v>0</v>
      </c>
      <c r="I393" s="58">
        <f t="shared" si="41"/>
        <v>0</v>
      </c>
      <c r="J393" s="92" t="str">
        <f t="shared" si="40"/>
        <v>2052–2053</v>
      </c>
      <c r="K393" s="92"/>
      <c r="L393" s="103"/>
      <c r="M393" s="92"/>
      <c r="N393" s="101"/>
      <c r="O393" s="93"/>
      <c r="Q393" s="61"/>
    </row>
    <row r="394" spans="1:17" s="55" customFormat="1" ht="20.25" customHeight="1" x14ac:dyDescent="0.2">
      <c r="A394" s="56">
        <v>55763</v>
      </c>
      <c r="B394" s="57">
        <f t="shared" si="36"/>
        <v>0</v>
      </c>
      <c r="C394" s="150"/>
      <c r="D394" s="58">
        <f t="shared" si="37"/>
        <v>0</v>
      </c>
      <c r="E394" s="59">
        <f t="shared" si="35"/>
        <v>0</v>
      </c>
      <c r="F394" s="58">
        <f t="shared" si="38"/>
        <v>0</v>
      </c>
      <c r="G394" s="60">
        <f>IF(AND(C394&lt;&gt;"",SUM(G$32:G393)&lt;E$23),$E$23/$E$28,0)</f>
        <v>0</v>
      </c>
      <c r="H394" s="58">
        <f t="shared" si="39"/>
        <v>0</v>
      </c>
      <c r="I394" s="58">
        <f t="shared" si="41"/>
        <v>0</v>
      </c>
      <c r="J394" s="92" t="str">
        <f t="shared" si="40"/>
        <v>2052–2053</v>
      </c>
      <c r="K394" s="92"/>
      <c r="L394" s="103"/>
      <c r="M394" s="92"/>
      <c r="N394" s="101"/>
      <c r="O394" s="93"/>
      <c r="Q394" s="61"/>
    </row>
    <row r="395" spans="1:17" s="55" customFormat="1" ht="20.25" customHeight="1" x14ac:dyDescent="0.2">
      <c r="A395" s="56">
        <v>55793</v>
      </c>
      <c r="B395" s="57">
        <f t="shared" si="36"/>
        <v>0</v>
      </c>
      <c r="C395" s="150"/>
      <c r="D395" s="58">
        <f t="shared" si="37"/>
        <v>0</v>
      </c>
      <c r="E395" s="59">
        <f t="shared" si="35"/>
        <v>0</v>
      </c>
      <c r="F395" s="58">
        <f t="shared" si="38"/>
        <v>0</v>
      </c>
      <c r="G395" s="60">
        <f>IF(AND(C395&lt;&gt;"",SUM(G$32:G394)&lt;E$23),$E$23/$E$28,0)</f>
        <v>0</v>
      </c>
      <c r="H395" s="58">
        <f t="shared" si="39"/>
        <v>0</v>
      </c>
      <c r="I395" s="58">
        <f t="shared" si="41"/>
        <v>0</v>
      </c>
      <c r="J395" s="92" t="str">
        <f t="shared" si="40"/>
        <v>2052–2053</v>
      </c>
      <c r="K395" s="92"/>
      <c r="L395" s="103"/>
      <c r="M395" s="92"/>
      <c r="N395" s="101"/>
      <c r="O395" s="93"/>
      <c r="Q395" s="61"/>
    </row>
    <row r="396" spans="1:17" s="55" customFormat="1" ht="20.25" customHeight="1" x14ac:dyDescent="0.2">
      <c r="A396" s="56">
        <v>55824</v>
      </c>
      <c r="B396" s="57">
        <f t="shared" si="36"/>
        <v>0</v>
      </c>
      <c r="C396" s="150"/>
      <c r="D396" s="58">
        <f t="shared" si="37"/>
        <v>0</v>
      </c>
      <c r="E396" s="59">
        <f t="shared" si="35"/>
        <v>0</v>
      </c>
      <c r="F396" s="58">
        <f t="shared" si="38"/>
        <v>0</v>
      </c>
      <c r="G396" s="60">
        <f>IF(AND(C396&lt;&gt;"",SUM(G$32:G395)&lt;E$23),$E$23/$E$28,0)</f>
        <v>0</v>
      </c>
      <c r="H396" s="58">
        <f t="shared" si="39"/>
        <v>0</v>
      </c>
      <c r="I396" s="58">
        <f t="shared" si="41"/>
        <v>0</v>
      </c>
      <c r="J396" s="92" t="str">
        <f t="shared" si="40"/>
        <v>2052–2053</v>
      </c>
      <c r="K396" s="92"/>
      <c r="L396" s="103"/>
      <c r="M396" s="92"/>
      <c r="N396" s="101"/>
      <c r="O396" s="93"/>
      <c r="Q396" s="61"/>
    </row>
    <row r="397" spans="1:17" s="55" customFormat="1" ht="20.25" customHeight="1" x14ac:dyDescent="0.2">
      <c r="A397" s="56">
        <v>55854</v>
      </c>
      <c r="B397" s="57">
        <f t="shared" si="36"/>
        <v>0</v>
      </c>
      <c r="C397" s="150"/>
      <c r="D397" s="58">
        <f t="shared" si="37"/>
        <v>0</v>
      </c>
      <c r="E397" s="59">
        <f t="shared" si="35"/>
        <v>0</v>
      </c>
      <c r="F397" s="58">
        <f t="shared" si="38"/>
        <v>0</v>
      </c>
      <c r="G397" s="60">
        <f>IF(AND(C397&lt;&gt;"",SUM(G$32:G396)&lt;E$23),$E$23/$E$28,0)</f>
        <v>0</v>
      </c>
      <c r="H397" s="58">
        <f t="shared" si="39"/>
        <v>0</v>
      </c>
      <c r="I397" s="58">
        <f t="shared" si="41"/>
        <v>0</v>
      </c>
      <c r="J397" s="92" t="str">
        <f t="shared" si="40"/>
        <v>2052–2053</v>
      </c>
      <c r="K397" s="92"/>
      <c r="L397" s="103"/>
      <c r="M397" s="92"/>
      <c r="N397" s="101"/>
      <c r="O397" s="93"/>
      <c r="Q397" s="61"/>
    </row>
    <row r="398" spans="1:17" s="55" customFormat="1" ht="20.25" customHeight="1" x14ac:dyDescent="0.2">
      <c r="A398" s="56">
        <v>55885</v>
      </c>
      <c r="B398" s="57">
        <f t="shared" si="36"/>
        <v>0</v>
      </c>
      <c r="C398" s="150"/>
      <c r="D398" s="58">
        <f t="shared" si="37"/>
        <v>0</v>
      </c>
      <c r="E398" s="59">
        <f t="shared" si="35"/>
        <v>0</v>
      </c>
      <c r="F398" s="58">
        <f t="shared" si="38"/>
        <v>0</v>
      </c>
      <c r="G398" s="60">
        <f>IF(AND(C398&lt;&gt;"",SUM(G$32:G397)&lt;E$23),$E$23/$E$28,0)</f>
        <v>0</v>
      </c>
      <c r="H398" s="58">
        <f t="shared" si="39"/>
        <v>0</v>
      </c>
      <c r="I398" s="58">
        <f t="shared" si="41"/>
        <v>0</v>
      </c>
      <c r="J398" s="92" t="str">
        <f t="shared" si="40"/>
        <v>2052–2053</v>
      </c>
      <c r="K398" s="92"/>
      <c r="L398" s="103"/>
      <c r="M398" s="92"/>
      <c r="N398" s="101"/>
      <c r="O398" s="93"/>
      <c r="Q398" s="61"/>
    </row>
    <row r="399" spans="1:17" s="55" customFormat="1" ht="20.25" customHeight="1" x14ac:dyDescent="0.2">
      <c r="A399" s="56">
        <v>55916</v>
      </c>
      <c r="B399" s="57">
        <f t="shared" si="36"/>
        <v>0</v>
      </c>
      <c r="C399" s="150"/>
      <c r="D399" s="58">
        <f t="shared" si="37"/>
        <v>0</v>
      </c>
      <c r="E399" s="59">
        <f t="shared" si="35"/>
        <v>0</v>
      </c>
      <c r="F399" s="58">
        <f t="shared" si="38"/>
        <v>0</v>
      </c>
      <c r="G399" s="60">
        <f>IF(AND(C399&lt;&gt;"",SUM(G$32:G398)&lt;E$23),$E$23/$E$28,0)</f>
        <v>0</v>
      </c>
      <c r="H399" s="58">
        <f t="shared" si="39"/>
        <v>0</v>
      </c>
      <c r="I399" s="58">
        <f t="shared" si="41"/>
        <v>0</v>
      </c>
      <c r="J399" s="92" t="str">
        <f t="shared" si="40"/>
        <v>2052–2053</v>
      </c>
      <c r="K399" s="92"/>
      <c r="L399" s="103"/>
      <c r="M399" s="92"/>
      <c r="N399" s="101"/>
      <c r="O399" s="93"/>
      <c r="Q399" s="61"/>
    </row>
    <row r="400" spans="1:17" s="55" customFormat="1" ht="20.25" customHeight="1" x14ac:dyDescent="0.2">
      <c r="A400" s="56">
        <v>55944</v>
      </c>
      <c r="B400" s="57">
        <f t="shared" si="36"/>
        <v>0</v>
      </c>
      <c r="C400" s="150"/>
      <c r="D400" s="58">
        <f t="shared" si="37"/>
        <v>0</v>
      </c>
      <c r="E400" s="59">
        <f t="shared" si="35"/>
        <v>0</v>
      </c>
      <c r="F400" s="58">
        <f t="shared" si="38"/>
        <v>0</v>
      </c>
      <c r="G400" s="60">
        <f>IF(AND(C400&lt;&gt;"",SUM(G$32:G399)&lt;E$23),$E$23/$E$28,0)</f>
        <v>0</v>
      </c>
      <c r="H400" s="58">
        <f t="shared" si="39"/>
        <v>0</v>
      </c>
      <c r="I400" s="58">
        <f t="shared" si="41"/>
        <v>0</v>
      </c>
      <c r="J400" s="92" t="str">
        <f t="shared" si="40"/>
        <v>2052–2053</v>
      </c>
      <c r="K400" s="92"/>
      <c r="L400" s="103"/>
      <c r="M400" s="92"/>
      <c r="N400" s="101"/>
      <c r="O400" s="93"/>
      <c r="Q400" s="61"/>
    </row>
    <row r="401" spans="1:17" s="55" customFormat="1" ht="20.25" customHeight="1" x14ac:dyDescent="0.2">
      <c r="A401" s="56">
        <v>55975</v>
      </c>
      <c r="B401" s="57">
        <f t="shared" si="36"/>
        <v>0</v>
      </c>
      <c r="C401" s="150"/>
      <c r="D401" s="58">
        <f t="shared" si="37"/>
        <v>0</v>
      </c>
      <c r="E401" s="59">
        <f t="shared" si="35"/>
        <v>0</v>
      </c>
      <c r="F401" s="58">
        <f t="shared" si="38"/>
        <v>0</v>
      </c>
      <c r="G401" s="60">
        <f>IF(AND(C401&lt;&gt;"",SUM(G$32:G400)&lt;E$23),$E$23/$E$28,0)</f>
        <v>0</v>
      </c>
      <c r="H401" s="58">
        <f t="shared" si="39"/>
        <v>0</v>
      </c>
      <c r="I401" s="58">
        <f t="shared" si="41"/>
        <v>0</v>
      </c>
      <c r="J401" s="92" t="str">
        <f t="shared" si="40"/>
        <v>2052–2053</v>
      </c>
      <c r="K401" s="92"/>
      <c r="L401" s="103"/>
      <c r="M401" s="92"/>
      <c r="N401" s="101"/>
      <c r="O401" s="93"/>
      <c r="Q401" s="61"/>
    </row>
    <row r="402" spans="1:17" s="55" customFormat="1" ht="20.25" customHeight="1" x14ac:dyDescent="0.2">
      <c r="A402" s="56">
        <v>56005</v>
      </c>
      <c r="B402" s="57">
        <f t="shared" si="36"/>
        <v>0</v>
      </c>
      <c r="C402" s="150"/>
      <c r="D402" s="58">
        <f t="shared" si="37"/>
        <v>0</v>
      </c>
      <c r="E402" s="59">
        <f t="shared" si="35"/>
        <v>0</v>
      </c>
      <c r="F402" s="58">
        <f t="shared" si="38"/>
        <v>0</v>
      </c>
      <c r="G402" s="60">
        <f>IF(AND(C402&lt;&gt;"",SUM(G$32:G401)&lt;E$23),$E$23/$E$28,0)</f>
        <v>0</v>
      </c>
      <c r="H402" s="58">
        <f t="shared" si="39"/>
        <v>0</v>
      </c>
      <c r="I402" s="58">
        <f t="shared" si="41"/>
        <v>0</v>
      </c>
      <c r="J402" s="92" t="str">
        <f t="shared" si="40"/>
        <v>2052–2053</v>
      </c>
      <c r="K402" s="92"/>
      <c r="L402" s="103"/>
      <c r="M402" s="92"/>
      <c r="N402" s="101"/>
      <c r="O402" s="93"/>
      <c r="Q402" s="61"/>
    </row>
    <row r="403" spans="1:17" s="55" customFormat="1" ht="20.25" customHeight="1" x14ac:dyDescent="0.2">
      <c r="A403" s="56">
        <v>56036</v>
      </c>
      <c r="B403" s="57">
        <f t="shared" si="36"/>
        <v>0</v>
      </c>
      <c r="C403" s="150"/>
      <c r="D403" s="58">
        <f t="shared" si="37"/>
        <v>0</v>
      </c>
      <c r="E403" s="59">
        <f t="shared" si="35"/>
        <v>0</v>
      </c>
      <c r="F403" s="58">
        <f t="shared" si="38"/>
        <v>0</v>
      </c>
      <c r="G403" s="60">
        <f>IF(AND(C403&lt;&gt;"",SUM(G$32:G402)&lt;E$23),$E$23/$E$28,0)</f>
        <v>0</v>
      </c>
      <c r="H403" s="58">
        <f t="shared" si="39"/>
        <v>0</v>
      </c>
      <c r="I403" s="58">
        <f t="shared" si="41"/>
        <v>0</v>
      </c>
      <c r="J403" s="92" t="str">
        <f t="shared" si="40"/>
        <v>2052–2053</v>
      </c>
      <c r="K403" s="92"/>
      <c r="L403" s="103"/>
      <c r="M403" s="92"/>
      <c r="N403" s="101"/>
      <c r="O403" s="93"/>
      <c r="Q403" s="61"/>
    </row>
    <row r="404" spans="1:17" s="55" customFormat="1" ht="20.25" customHeight="1" x14ac:dyDescent="0.2">
      <c r="A404" s="56">
        <v>56066</v>
      </c>
      <c r="B404" s="57">
        <f t="shared" si="36"/>
        <v>0</v>
      </c>
      <c r="C404" s="150"/>
      <c r="D404" s="58">
        <f t="shared" si="37"/>
        <v>0</v>
      </c>
      <c r="E404" s="59">
        <f t="shared" si="35"/>
        <v>0</v>
      </c>
      <c r="F404" s="58">
        <f t="shared" si="38"/>
        <v>0</v>
      </c>
      <c r="G404" s="60">
        <f>IF(AND(C404&lt;&gt;"",SUM(G$32:G403)&lt;E$23),$E$23/$E$28,0)</f>
        <v>0</v>
      </c>
      <c r="H404" s="58">
        <f t="shared" si="39"/>
        <v>0</v>
      </c>
      <c r="I404" s="58">
        <f t="shared" si="41"/>
        <v>0</v>
      </c>
      <c r="J404" s="92" t="str">
        <f t="shared" si="40"/>
        <v>2053–2054</v>
      </c>
      <c r="K404" s="92"/>
      <c r="L404" s="103"/>
      <c r="M404" s="92"/>
      <c r="N404" s="101"/>
      <c r="O404" s="93"/>
      <c r="Q404" s="61"/>
    </row>
    <row r="405" spans="1:17" s="55" customFormat="1" ht="20.25" customHeight="1" x14ac:dyDescent="0.2">
      <c r="A405" s="56">
        <v>56097</v>
      </c>
      <c r="B405" s="57">
        <f t="shared" si="36"/>
        <v>0</v>
      </c>
      <c r="C405" s="150"/>
      <c r="D405" s="58">
        <f t="shared" si="37"/>
        <v>0</v>
      </c>
      <c r="E405" s="59">
        <f t="shared" si="35"/>
        <v>0</v>
      </c>
      <c r="F405" s="58">
        <f t="shared" si="38"/>
        <v>0</v>
      </c>
      <c r="G405" s="60">
        <f>IF(AND(C405&lt;&gt;"",SUM(G$32:G404)&lt;E$23),$E$23/$E$28,0)</f>
        <v>0</v>
      </c>
      <c r="H405" s="58">
        <f t="shared" si="39"/>
        <v>0</v>
      </c>
      <c r="I405" s="58">
        <f t="shared" si="41"/>
        <v>0</v>
      </c>
      <c r="J405" s="92" t="str">
        <f t="shared" si="40"/>
        <v>2053–2054</v>
      </c>
      <c r="K405" s="92"/>
      <c r="L405" s="103"/>
      <c r="M405" s="92"/>
      <c r="N405" s="101"/>
      <c r="O405" s="93"/>
      <c r="Q405" s="61"/>
    </row>
    <row r="406" spans="1:17" s="55" customFormat="1" ht="20.25" customHeight="1" x14ac:dyDescent="0.2">
      <c r="A406" s="56">
        <v>56128</v>
      </c>
      <c r="B406" s="57">
        <f t="shared" si="36"/>
        <v>0</v>
      </c>
      <c r="C406" s="150"/>
      <c r="D406" s="58">
        <f t="shared" si="37"/>
        <v>0</v>
      </c>
      <c r="E406" s="59">
        <f t="shared" si="35"/>
        <v>0</v>
      </c>
      <c r="F406" s="58">
        <f t="shared" si="38"/>
        <v>0</v>
      </c>
      <c r="G406" s="60">
        <f>IF(AND(C406&lt;&gt;"",SUM(G$32:G405)&lt;E$23),$E$23/$E$28,0)</f>
        <v>0</v>
      </c>
      <c r="H406" s="58">
        <f t="shared" si="39"/>
        <v>0</v>
      </c>
      <c r="I406" s="58">
        <f t="shared" si="41"/>
        <v>0</v>
      </c>
      <c r="J406" s="92" t="str">
        <f t="shared" si="40"/>
        <v>2053–2054</v>
      </c>
      <c r="K406" s="92"/>
      <c r="L406" s="103"/>
      <c r="M406" s="92"/>
      <c r="N406" s="101"/>
      <c r="O406" s="93"/>
      <c r="Q406" s="61"/>
    </row>
    <row r="407" spans="1:17" s="55" customFormat="1" ht="20.25" customHeight="1" x14ac:dyDescent="0.2">
      <c r="A407" s="56">
        <v>56158</v>
      </c>
      <c r="B407" s="57">
        <f t="shared" si="36"/>
        <v>0</v>
      </c>
      <c r="C407" s="150"/>
      <c r="D407" s="58">
        <f t="shared" si="37"/>
        <v>0</v>
      </c>
      <c r="E407" s="59">
        <f t="shared" si="35"/>
        <v>0</v>
      </c>
      <c r="F407" s="58">
        <f t="shared" si="38"/>
        <v>0</v>
      </c>
      <c r="G407" s="60">
        <f>IF(AND(C407&lt;&gt;"",SUM(G$32:G406)&lt;E$23),$E$23/$E$28,0)</f>
        <v>0</v>
      </c>
      <c r="H407" s="58">
        <f t="shared" si="39"/>
        <v>0</v>
      </c>
      <c r="I407" s="58">
        <f t="shared" si="41"/>
        <v>0</v>
      </c>
      <c r="J407" s="92" t="str">
        <f t="shared" si="40"/>
        <v>2053–2054</v>
      </c>
      <c r="K407" s="92"/>
      <c r="L407" s="103"/>
      <c r="M407" s="92"/>
      <c r="N407" s="101"/>
      <c r="O407" s="93"/>
      <c r="Q407" s="61"/>
    </row>
    <row r="408" spans="1:17" s="55" customFormat="1" ht="20.25" customHeight="1" x14ac:dyDescent="0.2">
      <c r="A408" s="56">
        <v>56189</v>
      </c>
      <c r="B408" s="57">
        <f t="shared" si="36"/>
        <v>0</v>
      </c>
      <c r="C408" s="150"/>
      <c r="D408" s="58">
        <f t="shared" si="37"/>
        <v>0</v>
      </c>
      <c r="E408" s="59">
        <f t="shared" si="35"/>
        <v>0</v>
      </c>
      <c r="F408" s="58">
        <f t="shared" si="38"/>
        <v>0</v>
      </c>
      <c r="G408" s="60">
        <f>IF(AND(C408&lt;&gt;"",SUM(G$32:G407)&lt;E$23),$E$23/$E$28,0)</f>
        <v>0</v>
      </c>
      <c r="H408" s="58">
        <f t="shared" si="39"/>
        <v>0</v>
      </c>
      <c r="I408" s="58">
        <f t="shared" si="41"/>
        <v>0</v>
      </c>
      <c r="J408" s="92" t="str">
        <f t="shared" si="40"/>
        <v>2053–2054</v>
      </c>
      <c r="K408" s="92"/>
      <c r="L408" s="103"/>
      <c r="M408" s="92"/>
      <c r="N408" s="101"/>
      <c r="O408" s="93"/>
      <c r="Q408" s="61"/>
    </row>
    <row r="409" spans="1:17" s="55" customFormat="1" ht="20.25" customHeight="1" x14ac:dyDescent="0.2">
      <c r="A409" s="56">
        <v>56219</v>
      </c>
      <c r="B409" s="57">
        <f t="shared" si="36"/>
        <v>0</v>
      </c>
      <c r="C409" s="150"/>
      <c r="D409" s="58">
        <f t="shared" si="37"/>
        <v>0</v>
      </c>
      <c r="E409" s="59">
        <f t="shared" si="35"/>
        <v>0</v>
      </c>
      <c r="F409" s="58">
        <f t="shared" si="38"/>
        <v>0</v>
      </c>
      <c r="G409" s="60">
        <f>IF(AND(C409&lt;&gt;"",SUM(G$32:G408)&lt;E$23),$E$23/$E$28,0)</f>
        <v>0</v>
      </c>
      <c r="H409" s="58">
        <f t="shared" si="39"/>
        <v>0</v>
      </c>
      <c r="I409" s="58">
        <f t="shared" si="41"/>
        <v>0</v>
      </c>
      <c r="J409" s="92" t="str">
        <f t="shared" si="40"/>
        <v>2053–2054</v>
      </c>
      <c r="K409" s="92"/>
      <c r="L409" s="103"/>
      <c r="M409" s="92"/>
      <c r="N409" s="101"/>
      <c r="O409" s="93"/>
      <c r="Q409" s="61"/>
    </row>
    <row r="410" spans="1:17" s="55" customFormat="1" ht="20.25" customHeight="1" x14ac:dyDescent="0.2">
      <c r="A410" s="56">
        <v>56250</v>
      </c>
      <c r="B410" s="57">
        <f t="shared" si="36"/>
        <v>0</v>
      </c>
      <c r="C410" s="150"/>
      <c r="D410" s="58">
        <f t="shared" si="37"/>
        <v>0</v>
      </c>
      <c r="E410" s="59">
        <f t="shared" si="35"/>
        <v>0</v>
      </c>
      <c r="F410" s="58">
        <f t="shared" si="38"/>
        <v>0</v>
      </c>
      <c r="G410" s="60">
        <f>IF(AND(C410&lt;&gt;"",SUM(G$32:G409)&lt;E$23),$E$23/$E$28,0)</f>
        <v>0</v>
      </c>
      <c r="H410" s="58">
        <f t="shared" si="39"/>
        <v>0</v>
      </c>
      <c r="I410" s="58">
        <f t="shared" si="41"/>
        <v>0</v>
      </c>
      <c r="J410" s="92" t="str">
        <f t="shared" si="40"/>
        <v>2053–2054</v>
      </c>
      <c r="K410" s="92"/>
      <c r="L410" s="103"/>
      <c r="M410" s="92"/>
      <c r="N410" s="101"/>
      <c r="O410" s="93"/>
      <c r="Q410" s="61"/>
    </row>
    <row r="411" spans="1:17" s="55" customFormat="1" ht="20.25" customHeight="1" x14ac:dyDescent="0.2">
      <c r="A411" s="56">
        <v>56281</v>
      </c>
      <c r="B411" s="57">
        <f t="shared" si="36"/>
        <v>0</v>
      </c>
      <c r="C411" s="150"/>
      <c r="D411" s="58">
        <f t="shared" si="37"/>
        <v>0</v>
      </c>
      <c r="E411" s="59">
        <f t="shared" si="35"/>
        <v>0</v>
      </c>
      <c r="F411" s="58">
        <f t="shared" si="38"/>
        <v>0</v>
      </c>
      <c r="G411" s="60">
        <f>IF(AND(C411&lt;&gt;"",SUM(G$32:G410)&lt;E$23),$E$23/$E$28,0)</f>
        <v>0</v>
      </c>
      <c r="H411" s="58">
        <f t="shared" si="39"/>
        <v>0</v>
      </c>
      <c r="I411" s="58">
        <f t="shared" si="41"/>
        <v>0</v>
      </c>
      <c r="J411" s="92" t="str">
        <f t="shared" si="40"/>
        <v>2053–2054</v>
      </c>
      <c r="K411" s="92"/>
      <c r="L411" s="103"/>
      <c r="M411" s="92"/>
      <c r="N411" s="101"/>
      <c r="O411" s="93"/>
      <c r="Q411" s="61"/>
    </row>
    <row r="412" spans="1:17" s="55" customFormat="1" ht="20.25" customHeight="1" x14ac:dyDescent="0.2">
      <c r="A412" s="56">
        <v>56309</v>
      </c>
      <c r="B412" s="57">
        <f t="shared" si="36"/>
        <v>0</v>
      </c>
      <c r="C412" s="150"/>
      <c r="D412" s="58">
        <f t="shared" si="37"/>
        <v>0</v>
      </c>
      <c r="E412" s="59">
        <f t="shared" si="35"/>
        <v>0</v>
      </c>
      <c r="F412" s="58">
        <f t="shared" si="38"/>
        <v>0</v>
      </c>
      <c r="G412" s="60">
        <f>IF(AND(C412&lt;&gt;"",SUM(G$32:G411)&lt;E$23),$E$23/$E$28,0)</f>
        <v>0</v>
      </c>
      <c r="H412" s="58">
        <f t="shared" si="39"/>
        <v>0</v>
      </c>
      <c r="I412" s="58">
        <f t="shared" si="41"/>
        <v>0</v>
      </c>
      <c r="J412" s="92" t="str">
        <f t="shared" si="40"/>
        <v>2053–2054</v>
      </c>
      <c r="K412" s="92"/>
      <c r="L412" s="103"/>
      <c r="M412" s="92"/>
      <c r="N412" s="101"/>
      <c r="O412" s="93"/>
      <c r="Q412" s="61"/>
    </row>
    <row r="413" spans="1:17" s="55" customFormat="1" ht="20.25" customHeight="1" x14ac:dyDescent="0.2">
      <c r="A413" s="56">
        <v>56340</v>
      </c>
      <c r="B413" s="57">
        <f t="shared" si="36"/>
        <v>0</v>
      </c>
      <c r="C413" s="150"/>
      <c r="D413" s="58">
        <f t="shared" si="37"/>
        <v>0</v>
      </c>
      <c r="E413" s="59">
        <f t="shared" si="35"/>
        <v>0</v>
      </c>
      <c r="F413" s="58">
        <f t="shared" si="38"/>
        <v>0</v>
      </c>
      <c r="G413" s="60">
        <f>IF(AND(C413&lt;&gt;"",SUM(G$32:G412)&lt;E$23),$E$23/$E$28,0)</f>
        <v>0</v>
      </c>
      <c r="H413" s="58">
        <f t="shared" si="39"/>
        <v>0</v>
      </c>
      <c r="I413" s="58">
        <f t="shared" si="41"/>
        <v>0</v>
      </c>
      <c r="J413" s="92" t="str">
        <f t="shared" si="40"/>
        <v>2053–2054</v>
      </c>
      <c r="K413" s="92"/>
      <c r="L413" s="103"/>
      <c r="M413" s="92"/>
      <c r="N413" s="101"/>
      <c r="O413" s="93"/>
      <c r="Q413" s="61"/>
    </row>
    <row r="414" spans="1:17" s="55" customFormat="1" ht="20.25" customHeight="1" x14ac:dyDescent="0.2">
      <c r="A414" s="56">
        <v>56370</v>
      </c>
      <c r="B414" s="57">
        <f t="shared" si="36"/>
        <v>0</v>
      </c>
      <c r="C414" s="150"/>
      <c r="D414" s="58">
        <f t="shared" si="37"/>
        <v>0</v>
      </c>
      <c r="E414" s="59">
        <f t="shared" si="35"/>
        <v>0</v>
      </c>
      <c r="F414" s="58">
        <f t="shared" si="38"/>
        <v>0</v>
      </c>
      <c r="G414" s="60">
        <f>IF(AND(C414&lt;&gt;"",SUM(G$32:G413)&lt;E$23),$E$23/$E$28,0)</f>
        <v>0</v>
      </c>
      <c r="H414" s="58">
        <f t="shared" si="39"/>
        <v>0</v>
      </c>
      <c r="I414" s="58">
        <f t="shared" si="41"/>
        <v>0</v>
      </c>
      <c r="J414" s="92" t="str">
        <f t="shared" si="40"/>
        <v>2053–2054</v>
      </c>
      <c r="K414" s="92"/>
      <c r="L414" s="103"/>
      <c r="M414" s="92"/>
      <c r="N414" s="101"/>
      <c r="O414" s="93"/>
      <c r="Q414" s="61"/>
    </row>
    <row r="415" spans="1:17" s="55" customFormat="1" ht="20.25" customHeight="1" x14ac:dyDescent="0.2">
      <c r="A415" s="56">
        <v>56401</v>
      </c>
      <c r="B415" s="57">
        <f t="shared" si="36"/>
        <v>0</v>
      </c>
      <c r="C415" s="150"/>
      <c r="D415" s="58">
        <f t="shared" si="37"/>
        <v>0</v>
      </c>
      <c r="E415" s="59">
        <f t="shared" si="35"/>
        <v>0</v>
      </c>
      <c r="F415" s="58">
        <f t="shared" si="38"/>
        <v>0</v>
      </c>
      <c r="G415" s="60">
        <f>IF(AND(C415&lt;&gt;"",SUM(G$32:G414)&lt;E$23),$E$23/$E$28,0)</f>
        <v>0</v>
      </c>
      <c r="H415" s="58">
        <f t="shared" si="39"/>
        <v>0</v>
      </c>
      <c r="I415" s="58">
        <f t="shared" si="41"/>
        <v>0</v>
      </c>
      <c r="J415" s="92" t="str">
        <f t="shared" si="40"/>
        <v>2053–2054</v>
      </c>
      <c r="K415" s="92"/>
      <c r="L415" s="103"/>
      <c r="M415" s="92"/>
      <c r="N415" s="101"/>
      <c r="O415" s="93"/>
      <c r="Q415" s="61"/>
    </row>
    <row r="416" spans="1:17" s="55" customFormat="1" ht="20.25" customHeight="1" x14ac:dyDescent="0.2">
      <c r="A416" s="56">
        <v>56431</v>
      </c>
      <c r="B416" s="57">
        <f t="shared" si="36"/>
        <v>0</v>
      </c>
      <c r="C416" s="150"/>
      <c r="D416" s="58">
        <f t="shared" si="37"/>
        <v>0</v>
      </c>
      <c r="E416" s="59">
        <f t="shared" ref="E416:E479" si="42">C416-D416</f>
        <v>0</v>
      </c>
      <c r="F416" s="58">
        <f t="shared" si="38"/>
        <v>0</v>
      </c>
      <c r="G416" s="60">
        <f>IF(AND(C416&lt;&gt;"",SUM(G$32:G415)&lt;E$23),$E$23/$E$28,0)</f>
        <v>0</v>
      </c>
      <c r="H416" s="58">
        <f t="shared" si="39"/>
        <v>0</v>
      </c>
      <c r="I416" s="58">
        <f t="shared" si="41"/>
        <v>0</v>
      </c>
      <c r="J416" s="92" t="str">
        <f t="shared" si="40"/>
        <v>2054–2055</v>
      </c>
      <c r="K416" s="92"/>
      <c r="L416" s="103"/>
      <c r="M416" s="92"/>
      <c r="N416" s="101"/>
      <c r="O416" s="93"/>
      <c r="Q416" s="61"/>
    </row>
    <row r="417" spans="1:17" s="55" customFormat="1" ht="20.25" customHeight="1" x14ac:dyDescent="0.2">
      <c r="A417" s="56">
        <v>56462</v>
      </c>
      <c r="B417" s="57">
        <f t="shared" ref="B417:B480" si="43">IF(C417&gt;0,C417*-1,C417)</f>
        <v>0</v>
      </c>
      <c r="C417" s="150"/>
      <c r="D417" s="58">
        <f t="shared" ref="D417:D480" si="44">IF(C417="",0,IF($E$14="Beginning",IF(C416&lt;&gt;"",$F416*$E$7/12,0),IF(C416&lt;&gt;"",$F416*$E$7/12,$E$21*$E$7/12)))</f>
        <v>0</v>
      </c>
      <c r="E417" s="59">
        <f t="shared" si="42"/>
        <v>0</v>
      </c>
      <c r="F417" s="58">
        <f t="shared" ref="F417:F480" si="45">IF(C417="",0,IF(C416="",$E$21-E417,IF(C417&lt;&gt;"",F416-E417)))</f>
        <v>0</v>
      </c>
      <c r="G417" s="60">
        <f>IF(AND(C417&lt;&gt;"",SUM(G$32:G416)&lt;E$23),$E$23/$E$28,0)</f>
        <v>0</v>
      </c>
      <c r="H417" s="58">
        <f t="shared" ref="H417:H480" si="46">IF(C417&lt;&gt;"",G417+H416,0)</f>
        <v>0</v>
      </c>
      <c r="I417" s="58">
        <f t="shared" si="41"/>
        <v>0</v>
      </c>
      <c r="J417" s="92" t="str">
        <f t="shared" ref="J417:J480" si="47">IF(OR(MONTH(A417)=1,MONTH(A417)=2,MONTH(A417)=3,MONTH(A417)=4,MONTH(A417)=5,MONTH(A417)=6),YEAR(A417)-1&amp;"–"&amp;YEAR(A417),YEAR(A417)&amp;"–"&amp;YEAR(A417)+1)</f>
        <v>2054–2055</v>
      </c>
      <c r="K417" s="92"/>
      <c r="L417" s="103"/>
      <c r="M417" s="92"/>
      <c r="N417" s="101"/>
      <c r="O417" s="93"/>
      <c r="Q417" s="61"/>
    </row>
    <row r="418" spans="1:17" s="55" customFormat="1" ht="20.25" customHeight="1" x14ac:dyDescent="0.2">
      <c r="A418" s="56">
        <v>56493</v>
      </c>
      <c r="B418" s="57">
        <f t="shared" si="43"/>
        <v>0</v>
      </c>
      <c r="C418" s="150"/>
      <c r="D418" s="58">
        <f t="shared" si="44"/>
        <v>0</v>
      </c>
      <c r="E418" s="59">
        <f t="shared" si="42"/>
        <v>0</v>
      </c>
      <c r="F418" s="58">
        <f t="shared" si="45"/>
        <v>0</v>
      </c>
      <c r="G418" s="60">
        <f>IF(AND(C418&lt;&gt;"",SUM(G$32:G417)&lt;E$23),$E$23/$E$28,0)</f>
        <v>0</v>
      </c>
      <c r="H418" s="58">
        <f t="shared" si="46"/>
        <v>0</v>
      </c>
      <c r="I418" s="58">
        <f t="shared" si="41"/>
        <v>0</v>
      </c>
      <c r="J418" s="92" t="str">
        <f t="shared" si="47"/>
        <v>2054–2055</v>
      </c>
      <c r="K418" s="92"/>
      <c r="L418" s="103"/>
      <c r="M418" s="92"/>
      <c r="N418" s="101"/>
      <c r="O418" s="93"/>
      <c r="Q418" s="61"/>
    </row>
    <row r="419" spans="1:17" s="55" customFormat="1" ht="20.25" customHeight="1" x14ac:dyDescent="0.2">
      <c r="A419" s="56">
        <v>56523</v>
      </c>
      <c r="B419" s="57">
        <f t="shared" si="43"/>
        <v>0</v>
      </c>
      <c r="C419" s="150"/>
      <c r="D419" s="58">
        <f t="shared" si="44"/>
        <v>0</v>
      </c>
      <c r="E419" s="59">
        <f t="shared" si="42"/>
        <v>0</v>
      </c>
      <c r="F419" s="58">
        <f t="shared" si="45"/>
        <v>0</v>
      </c>
      <c r="G419" s="60">
        <f>IF(AND(C419&lt;&gt;"",SUM(G$32:G418)&lt;E$23),$E$23/$E$28,0)</f>
        <v>0</v>
      </c>
      <c r="H419" s="58">
        <f t="shared" si="46"/>
        <v>0</v>
      </c>
      <c r="I419" s="58">
        <f t="shared" ref="I419:I482" si="48">IF(C419&lt;&gt;"",$E$23-H419,0)</f>
        <v>0</v>
      </c>
      <c r="J419" s="92" t="str">
        <f t="shared" si="47"/>
        <v>2054–2055</v>
      </c>
      <c r="K419" s="92"/>
      <c r="L419" s="103"/>
      <c r="M419" s="92"/>
      <c r="N419" s="101"/>
      <c r="O419" s="93"/>
      <c r="Q419" s="61"/>
    </row>
    <row r="420" spans="1:17" s="55" customFormat="1" ht="20.25" customHeight="1" x14ac:dyDescent="0.2">
      <c r="A420" s="56">
        <v>56554</v>
      </c>
      <c r="B420" s="57">
        <f t="shared" si="43"/>
        <v>0</v>
      </c>
      <c r="C420" s="150"/>
      <c r="D420" s="58">
        <f t="shared" si="44"/>
        <v>0</v>
      </c>
      <c r="E420" s="59">
        <f t="shared" si="42"/>
        <v>0</v>
      </c>
      <c r="F420" s="58">
        <f t="shared" si="45"/>
        <v>0</v>
      </c>
      <c r="G420" s="60">
        <f>IF(AND(C420&lt;&gt;"",SUM(G$32:G419)&lt;E$23),$E$23/$E$28,0)</f>
        <v>0</v>
      </c>
      <c r="H420" s="58">
        <f t="shared" si="46"/>
        <v>0</v>
      </c>
      <c r="I420" s="58">
        <f t="shared" si="48"/>
        <v>0</v>
      </c>
      <c r="J420" s="92" t="str">
        <f t="shared" si="47"/>
        <v>2054–2055</v>
      </c>
      <c r="K420" s="92"/>
      <c r="L420" s="103"/>
      <c r="M420" s="92"/>
      <c r="N420" s="101"/>
      <c r="O420" s="93"/>
      <c r="Q420" s="61"/>
    </row>
    <row r="421" spans="1:17" s="55" customFormat="1" ht="20.25" customHeight="1" x14ac:dyDescent="0.2">
      <c r="A421" s="56">
        <v>56584</v>
      </c>
      <c r="B421" s="57">
        <f t="shared" si="43"/>
        <v>0</v>
      </c>
      <c r="C421" s="150"/>
      <c r="D421" s="58">
        <f t="shared" si="44"/>
        <v>0</v>
      </c>
      <c r="E421" s="59">
        <f t="shared" si="42"/>
        <v>0</v>
      </c>
      <c r="F421" s="58">
        <f t="shared" si="45"/>
        <v>0</v>
      </c>
      <c r="G421" s="60">
        <f>IF(AND(C421&lt;&gt;"",SUM(G$32:G420)&lt;E$23),$E$23/$E$28,0)</f>
        <v>0</v>
      </c>
      <c r="H421" s="58">
        <f t="shared" si="46"/>
        <v>0</v>
      </c>
      <c r="I421" s="58">
        <f t="shared" si="48"/>
        <v>0</v>
      </c>
      <c r="J421" s="92" t="str">
        <f t="shared" si="47"/>
        <v>2054–2055</v>
      </c>
      <c r="K421" s="92"/>
      <c r="L421" s="103"/>
      <c r="M421" s="92"/>
      <c r="N421" s="101"/>
      <c r="O421" s="93"/>
      <c r="Q421" s="61"/>
    </row>
    <row r="422" spans="1:17" s="55" customFormat="1" ht="20.25" customHeight="1" x14ac:dyDescent="0.2">
      <c r="A422" s="56">
        <v>56615</v>
      </c>
      <c r="B422" s="57">
        <f t="shared" si="43"/>
        <v>0</v>
      </c>
      <c r="C422" s="150"/>
      <c r="D422" s="58">
        <f t="shared" si="44"/>
        <v>0</v>
      </c>
      <c r="E422" s="59">
        <f t="shared" si="42"/>
        <v>0</v>
      </c>
      <c r="F422" s="58">
        <f t="shared" si="45"/>
        <v>0</v>
      </c>
      <c r="G422" s="60">
        <f>IF(AND(C422&lt;&gt;"",SUM(G$32:G421)&lt;E$23),$E$23/$E$28,0)</f>
        <v>0</v>
      </c>
      <c r="H422" s="58">
        <f t="shared" si="46"/>
        <v>0</v>
      </c>
      <c r="I422" s="58">
        <f t="shared" si="48"/>
        <v>0</v>
      </c>
      <c r="J422" s="92" t="str">
        <f t="shared" si="47"/>
        <v>2054–2055</v>
      </c>
      <c r="K422" s="92"/>
      <c r="L422" s="103"/>
      <c r="M422" s="92"/>
      <c r="N422" s="101"/>
      <c r="O422" s="93"/>
      <c r="Q422" s="61"/>
    </row>
    <row r="423" spans="1:17" s="55" customFormat="1" ht="20.25" customHeight="1" x14ac:dyDescent="0.2">
      <c r="A423" s="56">
        <v>56646</v>
      </c>
      <c r="B423" s="57">
        <f t="shared" si="43"/>
        <v>0</v>
      </c>
      <c r="C423" s="150"/>
      <c r="D423" s="58">
        <f t="shared" si="44"/>
        <v>0</v>
      </c>
      <c r="E423" s="59">
        <f t="shared" si="42"/>
        <v>0</v>
      </c>
      <c r="F423" s="58">
        <f t="shared" si="45"/>
        <v>0</v>
      </c>
      <c r="G423" s="60">
        <f>IF(AND(C423&lt;&gt;"",SUM(G$32:G422)&lt;E$23),$E$23/$E$28,0)</f>
        <v>0</v>
      </c>
      <c r="H423" s="58">
        <f t="shared" si="46"/>
        <v>0</v>
      </c>
      <c r="I423" s="58">
        <f t="shared" si="48"/>
        <v>0</v>
      </c>
      <c r="J423" s="92" t="str">
        <f t="shared" si="47"/>
        <v>2054–2055</v>
      </c>
      <c r="K423" s="92"/>
      <c r="L423" s="103"/>
      <c r="M423" s="92"/>
      <c r="N423" s="101"/>
      <c r="O423" s="93"/>
      <c r="Q423" s="61"/>
    </row>
    <row r="424" spans="1:17" s="55" customFormat="1" ht="20.25" customHeight="1" x14ac:dyDescent="0.2">
      <c r="A424" s="56">
        <v>56674</v>
      </c>
      <c r="B424" s="57">
        <f t="shared" si="43"/>
        <v>0</v>
      </c>
      <c r="C424" s="150"/>
      <c r="D424" s="58">
        <f t="shared" si="44"/>
        <v>0</v>
      </c>
      <c r="E424" s="59">
        <f t="shared" si="42"/>
        <v>0</v>
      </c>
      <c r="F424" s="58">
        <f t="shared" si="45"/>
        <v>0</v>
      </c>
      <c r="G424" s="60">
        <f>IF(AND(C424&lt;&gt;"",SUM(G$32:G423)&lt;E$23),$E$23/$E$28,0)</f>
        <v>0</v>
      </c>
      <c r="H424" s="58">
        <f t="shared" si="46"/>
        <v>0</v>
      </c>
      <c r="I424" s="58">
        <f t="shared" si="48"/>
        <v>0</v>
      </c>
      <c r="J424" s="92" t="str">
        <f t="shared" si="47"/>
        <v>2054–2055</v>
      </c>
      <c r="K424" s="92"/>
      <c r="L424" s="103"/>
      <c r="M424" s="92"/>
      <c r="N424" s="101"/>
      <c r="O424" s="93"/>
      <c r="Q424" s="61"/>
    </row>
    <row r="425" spans="1:17" s="55" customFormat="1" ht="20.25" customHeight="1" x14ac:dyDescent="0.2">
      <c r="A425" s="56">
        <v>56705</v>
      </c>
      <c r="B425" s="57">
        <f t="shared" si="43"/>
        <v>0</v>
      </c>
      <c r="C425" s="150"/>
      <c r="D425" s="58">
        <f t="shared" si="44"/>
        <v>0</v>
      </c>
      <c r="E425" s="59">
        <f t="shared" si="42"/>
        <v>0</v>
      </c>
      <c r="F425" s="58">
        <f t="shared" si="45"/>
        <v>0</v>
      </c>
      <c r="G425" s="60">
        <f>IF(AND(C425&lt;&gt;"",SUM(G$32:G424)&lt;E$23),$E$23/$E$28,0)</f>
        <v>0</v>
      </c>
      <c r="H425" s="58">
        <f t="shared" si="46"/>
        <v>0</v>
      </c>
      <c r="I425" s="58">
        <f t="shared" si="48"/>
        <v>0</v>
      </c>
      <c r="J425" s="92" t="str">
        <f t="shared" si="47"/>
        <v>2054–2055</v>
      </c>
      <c r="K425" s="92"/>
      <c r="L425" s="103"/>
      <c r="M425" s="92"/>
      <c r="N425" s="101"/>
      <c r="O425" s="93"/>
      <c r="Q425" s="61"/>
    </row>
    <row r="426" spans="1:17" s="55" customFormat="1" ht="20.25" customHeight="1" x14ac:dyDescent="0.2">
      <c r="A426" s="56">
        <v>56735</v>
      </c>
      <c r="B426" s="57">
        <f t="shared" si="43"/>
        <v>0</v>
      </c>
      <c r="C426" s="150"/>
      <c r="D426" s="58">
        <f t="shared" si="44"/>
        <v>0</v>
      </c>
      <c r="E426" s="59">
        <f t="shared" si="42"/>
        <v>0</v>
      </c>
      <c r="F426" s="58">
        <f t="shared" si="45"/>
        <v>0</v>
      </c>
      <c r="G426" s="60">
        <f>IF(AND(C426&lt;&gt;"",SUM(G$32:G425)&lt;E$23),$E$23/$E$28,0)</f>
        <v>0</v>
      </c>
      <c r="H426" s="58">
        <f t="shared" si="46"/>
        <v>0</v>
      </c>
      <c r="I426" s="58">
        <f t="shared" si="48"/>
        <v>0</v>
      </c>
      <c r="J426" s="92" t="str">
        <f t="shared" si="47"/>
        <v>2054–2055</v>
      </c>
      <c r="K426" s="92"/>
      <c r="L426" s="103"/>
      <c r="M426" s="92"/>
      <c r="N426" s="101"/>
      <c r="O426" s="93"/>
      <c r="Q426" s="61"/>
    </row>
    <row r="427" spans="1:17" s="55" customFormat="1" ht="20.25" customHeight="1" x14ac:dyDescent="0.2">
      <c r="A427" s="56">
        <v>56766</v>
      </c>
      <c r="B427" s="57">
        <f t="shared" si="43"/>
        <v>0</v>
      </c>
      <c r="C427" s="150"/>
      <c r="D427" s="58">
        <f t="shared" si="44"/>
        <v>0</v>
      </c>
      <c r="E427" s="59">
        <f t="shared" si="42"/>
        <v>0</v>
      </c>
      <c r="F427" s="58">
        <f t="shared" si="45"/>
        <v>0</v>
      </c>
      <c r="G427" s="60">
        <f>IF(AND(C427&lt;&gt;"",SUM(G$32:G426)&lt;E$23),$E$23/$E$28,0)</f>
        <v>0</v>
      </c>
      <c r="H427" s="58">
        <f t="shared" si="46"/>
        <v>0</v>
      </c>
      <c r="I427" s="58">
        <f t="shared" si="48"/>
        <v>0</v>
      </c>
      <c r="J427" s="92" t="str">
        <f t="shared" si="47"/>
        <v>2054–2055</v>
      </c>
      <c r="K427" s="92"/>
      <c r="L427" s="103"/>
      <c r="M427" s="92"/>
      <c r="N427" s="101"/>
      <c r="O427" s="93"/>
      <c r="Q427" s="61"/>
    </row>
    <row r="428" spans="1:17" s="55" customFormat="1" ht="20.25" customHeight="1" x14ac:dyDescent="0.2">
      <c r="A428" s="56">
        <v>56796</v>
      </c>
      <c r="B428" s="57">
        <f t="shared" si="43"/>
        <v>0</v>
      </c>
      <c r="C428" s="150"/>
      <c r="D428" s="58">
        <f t="shared" si="44"/>
        <v>0</v>
      </c>
      <c r="E428" s="59">
        <f t="shared" si="42"/>
        <v>0</v>
      </c>
      <c r="F428" s="58">
        <f t="shared" si="45"/>
        <v>0</v>
      </c>
      <c r="G428" s="60">
        <f>IF(AND(C428&lt;&gt;"",SUM(G$32:G427)&lt;E$23),$E$23/$E$28,0)</f>
        <v>0</v>
      </c>
      <c r="H428" s="58">
        <f t="shared" si="46"/>
        <v>0</v>
      </c>
      <c r="I428" s="58">
        <f t="shared" si="48"/>
        <v>0</v>
      </c>
      <c r="J428" s="92" t="str">
        <f t="shared" si="47"/>
        <v>2055–2056</v>
      </c>
      <c r="K428" s="92"/>
      <c r="L428" s="103"/>
      <c r="M428" s="92"/>
      <c r="N428" s="101"/>
      <c r="O428" s="93"/>
      <c r="Q428" s="61"/>
    </row>
    <row r="429" spans="1:17" s="55" customFormat="1" ht="20.25" customHeight="1" x14ac:dyDescent="0.2">
      <c r="A429" s="56">
        <v>56827</v>
      </c>
      <c r="B429" s="57">
        <f t="shared" si="43"/>
        <v>0</v>
      </c>
      <c r="C429" s="150"/>
      <c r="D429" s="58">
        <f t="shared" si="44"/>
        <v>0</v>
      </c>
      <c r="E429" s="59">
        <f t="shared" si="42"/>
        <v>0</v>
      </c>
      <c r="F429" s="58">
        <f t="shared" si="45"/>
        <v>0</v>
      </c>
      <c r="G429" s="60">
        <f>IF(AND(C429&lt;&gt;"",SUM(G$32:G428)&lt;E$23),$E$23/$E$28,0)</f>
        <v>0</v>
      </c>
      <c r="H429" s="58">
        <f t="shared" si="46"/>
        <v>0</v>
      </c>
      <c r="I429" s="58">
        <f t="shared" si="48"/>
        <v>0</v>
      </c>
      <c r="J429" s="92" t="str">
        <f t="shared" si="47"/>
        <v>2055–2056</v>
      </c>
      <c r="K429" s="92"/>
      <c r="L429" s="103"/>
      <c r="M429" s="92"/>
      <c r="N429" s="101"/>
      <c r="O429" s="93"/>
      <c r="Q429" s="61"/>
    </row>
    <row r="430" spans="1:17" s="55" customFormat="1" ht="20.25" customHeight="1" x14ac:dyDescent="0.2">
      <c r="A430" s="56">
        <v>56858</v>
      </c>
      <c r="B430" s="57">
        <f t="shared" si="43"/>
        <v>0</v>
      </c>
      <c r="C430" s="150"/>
      <c r="D430" s="58">
        <f t="shared" si="44"/>
        <v>0</v>
      </c>
      <c r="E430" s="59">
        <f t="shared" si="42"/>
        <v>0</v>
      </c>
      <c r="F430" s="58">
        <f t="shared" si="45"/>
        <v>0</v>
      </c>
      <c r="G430" s="60">
        <f>IF(AND(C430&lt;&gt;"",SUM(G$32:G429)&lt;E$23),$E$23/$E$28,0)</f>
        <v>0</v>
      </c>
      <c r="H430" s="58">
        <f t="shared" si="46"/>
        <v>0</v>
      </c>
      <c r="I430" s="58">
        <f t="shared" si="48"/>
        <v>0</v>
      </c>
      <c r="J430" s="92" t="str">
        <f t="shared" si="47"/>
        <v>2055–2056</v>
      </c>
      <c r="K430" s="92"/>
      <c r="L430" s="103"/>
      <c r="M430" s="92"/>
      <c r="N430" s="101"/>
      <c r="O430" s="93"/>
      <c r="Q430" s="61"/>
    </row>
    <row r="431" spans="1:17" s="55" customFormat="1" ht="20.25" customHeight="1" x14ac:dyDescent="0.2">
      <c r="A431" s="56">
        <v>56888</v>
      </c>
      <c r="B431" s="57">
        <f t="shared" si="43"/>
        <v>0</v>
      </c>
      <c r="C431" s="150"/>
      <c r="D431" s="58">
        <f t="shared" si="44"/>
        <v>0</v>
      </c>
      <c r="E431" s="59">
        <f t="shared" si="42"/>
        <v>0</v>
      </c>
      <c r="F431" s="58">
        <f t="shared" si="45"/>
        <v>0</v>
      </c>
      <c r="G431" s="60">
        <f>IF(AND(C431&lt;&gt;"",SUM(G$32:G430)&lt;E$23),$E$23/$E$28,0)</f>
        <v>0</v>
      </c>
      <c r="H431" s="58">
        <f t="shared" si="46"/>
        <v>0</v>
      </c>
      <c r="I431" s="58">
        <f t="shared" si="48"/>
        <v>0</v>
      </c>
      <c r="J431" s="92" t="str">
        <f t="shared" si="47"/>
        <v>2055–2056</v>
      </c>
      <c r="K431" s="92"/>
      <c r="L431" s="103"/>
      <c r="M431" s="92"/>
      <c r="N431" s="101"/>
      <c r="O431" s="93"/>
      <c r="Q431" s="61"/>
    </row>
    <row r="432" spans="1:17" s="55" customFormat="1" ht="20.25" customHeight="1" x14ac:dyDescent="0.2">
      <c r="A432" s="56">
        <v>56919</v>
      </c>
      <c r="B432" s="57">
        <f t="shared" si="43"/>
        <v>0</v>
      </c>
      <c r="C432" s="150"/>
      <c r="D432" s="58">
        <f t="shared" si="44"/>
        <v>0</v>
      </c>
      <c r="E432" s="59">
        <f t="shared" si="42"/>
        <v>0</v>
      </c>
      <c r="F432" s="58">
        <f t="shared" si="45"/>
        <v>0</v>
      </c>
      <c r="G432" s="60">
        <f>IF(AND(C432&lt;&gt;"",SUM(G$32:G431)&lt;E$23),$E$23/$E$28,0)</f>
        <v>0</v>
      </c>
      <c r="H432" s="58">
        <f t="shared" si="46"/>
        <v>0</v>
      </c>
      <c r="I432" s="58">
        <f t="shared" si="48"/>
        <v>0</v>
      </c>
      <c r="J432" s="92" t="str">
        <f t="shared" si="47"/>
        <v>2055–2056</v>
      </c>
      <c r="K432" s="92"/>
      <c r="L432" s="103"/>
      <c r="M432" s="92"/>
      <c r="N432" s="101"/>
      <c r="O432" s="93"/>
      <c r="Q432" s="61"/>
    </row>
    <row r="433" spans="1:17" s="55" customFormat="1" ht="20.25" customHeight="1" x14ac:dyDescent="0.2">
      <c r="A433" s="56">
        <v>56949</v>
      </c>
      <c r="B433" s="57">
        <f t="shared" si="43"/>
        <v>0</v>
      </c>
      <c r="C433" s="150"/>
      <c r="D433" s="58">
        <f t="shared" si="44"/>
        <v>0</v>
      </c>
      <c r="E433" s="59">
        <f t="shared" si="42"/>
        <v>0</v>
      </c>
      <c r="F433" s="58">
        <f t="shared" si="45"/>
        <v>0</v>
      </c>
      <c r="G433" s="60">
        <f>IF(AND(C433&lt;&gt;"",SUM(G$32:G432)&lt;E$23),$E$23/$E$28,0)</f>
        <v>0</v>
      </c>
      <c r="H433" s="58">
        <f t="shared" si="46"/>
        <v>0</v>
      </c>
      <c r="I433" s="58">
        <f t="shared" si="48"/>
        <v>0</v>
      </c>
      <c r="J433" s="92" t="str">
        <f t="shared" si="47"/>
        <v>2055–2056</v>
      </c>
      <c r="K433" s="92"/>
      <c r="L433" s="103"/>
      <c r="M433" s="92"/>
      <c r="N433" s="101"/>
      <c r="O433" s="93"/>
      <c r="Q433" s="61"/>
    </row>
    <row r="434" spans="1:17" s="55" customFormat="1" ht="20.25" customHeight="1" x14ac:dyDescent="0.2">
      <c r="A434" s="56">
        <v>56980</v>
      </c>
      <c r="B434" s="57">
        <f t="shared" si="43"/>
        <v>0</v>
      </c>
      <c r="C434" s="150"/>
      <c r="D434" s="58">
        <f t="shared" si="44"/>
        <v>0</v>
      </c>
      <c r="E434" s="59">
        <f t="shared" si="42"/>
        <v>0</v>
      </c>
      <c r="F434" s="58">
        <f t="shared" si="45"/>
        <v>0</v>
      </c>
      <c r="G434" s="60">
        <f>IF(AND(C434&lt;&gt;"",SUM(G$32:G433)&lt;E$23),$E$23/$E$28,0)</f>
        <v>0</v>
      </c>
      <c r="H434" s="58">
        <f t="shared" si="46"/>
        <v>0</v>
      </c>
      <c r="I434" s="58">
        <f t="shared" si="48"/>
        <v>0</v>
      </c>
      <c r="J434" s="92" t="str">
        <f t="shared" si="47"/>
        <v>2055–2056</v>
      </c>
      <c r="K434" s="92"/>
      <c r="L434" s="103"/>
      <c r="M434" s="92"/>
      <c r="N434" s="101"/>
      <c r="O434" s="93"/>
      <c r="Q434" s="61"/>
    </row>
    <row r="435" spans="1:17" s="55" customFormat="1" ht="20.25" customHeight="1" x14ac:dyDescent="0.2">
      <c r="A435" s="56">
        <v>57011</v>
      </c>
      <c r="B435" s="57">
        <f t="shared" si="43"/>
        <v>0</v>
      </c>
      <c r="C435" s="150"/>
      <c r="D435" s="58">
        <f t="shared" si="44"/>
        <v>0</v>
      </c>
      <c r="E435" s="59">
        <f t="shared" si="42"/>
        <v>0</v>
      </c>
      <c r="F435" s="58">
        <f t="shared" si="45"/>
        <v>0</v>
      </c>
      <c r="G435" s="60">
        <f>IF(AND(C435&lt;&gt;"",SUM(G$32:G434)&lt;E$23),$E$23/$E$28,0)</f>
        <v>0</v>
      </c>
      <c r="H435" s="58">
        <f t="shared" si="46"/>
        <v>0</v>
      </c>
      <c r="I435" s="58">
        <f t="shared" si="48"/>
        <v>0</v>
      </c>
      <c r="J435" s="92" t="str">
        <f t="shared" si="47"/>
        <v>2055–2056</v>
      </c>
      <c r="K435" s="92"/>
      <c r="L435" s="103"/>
      <c r="M435" s="92"/>
      <c r="N435" s="101"/>
      <c r="O435" s="93"/>
      <c r="Q435" s="61"/>
    </row>
    <row r="436" spans="1:17" s="55" customFormat="1" ht="20.25" customHeight="1" x14ac:dyDescent="0.2">
      <c r="A436" s="56">
        <v>57040</v>
      </c>
      <c r="B436" s="57">
        <f t="shared" si="43"/>
        <v>0</v>
      </c>
      <c r="C436" s="150"/>
      <c r="D436" s="58">
        <f t="shared" si="44"/>
        <v>0</v>
      </c>
      <c r="E436" s="59">
        <f t="shared" si="42"/>
        <v>0</v>
      </c>
      <c r="F436" s="58">
        <f t="shared" si="45"/>
        <v>0</v>
      </c>
      <c r="G436" s="60">
        <f>IF(AND(C436&lt;&gt;"",SUM(G$32:G435)&lt;E$23),$E$23/$E$28,0)</f>
        <v>0</v>
      </c>
      <c r="H436" s="58">
        <f t="shared" si="46"/>
        <v>0</v>
      </c>
      <c r="I436" s="58">
        <f t="shared" si="48"/>
        <v>0</v>
      </c>
      <c r="J436" s="92" t="str">
        <f t="shared" si="47"/>
        <v>2055–2056</v>
      </c>
      <c r="K436" s="92"/>
      <c r="L436" s="103"/>
      <c r="M436" s="92"/>
      <c r="N436" s="101"/>
      <c r="O436" s="93"/>
      <c r="Q436" s="61"/>
    </row>
    <row r="437" spans="1:17" s="55" customFormat="1" ht="20.25" customHeight="1" x14ac:dyDescent="0.2">
      <c r="A437" s="56">
        <v>57071</v>
      </c>
      <c r="B437" s="57">
        <f t="shared" si="43"/>
        <v>0</v>
      </c>
      <c r="C437" s="150"/>
      <c r="D437" s="58">
        <f t="shared" si="44"/>
        <v>0</v>
      </c>
      <c r="E437" s="59">
        <f t="shared" si="42"/>
        <v>0</v>
      </c>
      <c r="F437" s="58">
        <f t="shared" si="45"/>
        <v>0</v>
      </c>
      <c r="G437" s="60">
        <f>IF(AND(C437&lt;&gt;"",SUM(G$32:G436)&lt;E$23),$E$23/$E$28,0)</f>
        <v>0</v>
      </c>
      <c r="H437" s="58">
        <f t="shared" si="46"/>
        <v>0</v>
      </c>
      <c r="I437" s="58">
        <f t="shared" si="48"/>
        <v>0</v>
      </c>
      <c r="J437" s="92" t="str">
        <f t="shared" si="47"/>
        <v>2055–2056</v>
      </c>
      <c r="K437" s="92"/>
      <c r="L437" s="103"/>
      <c r="M437" s="92"/>
      <c r="N437" s="101"/>
      <c r="O437" s="93"/>
      <c r="Q437" s="61"/>
    </row>
    <row r="438" spans="1:17" s="55" customFormat="1" ht="20.25" customHeight="1" x14ac:dyDescent="0.2">
      <c r="A438" s="56">
        <v>57101</v>
      </c>
      <c r="B438" s="57">
        <f t="shared" si="43"/>
        <v>0</v>
      </c>
      <c r="C438" s="150"/>
      <c r="D438" s="58">
        <f t="shared" si="44"/>
        <v>0</v>
      </c>
      <c r="E438" s="59">
        <f t="shared" si="42"/>
        <v>0</v>
      </c>
      <c r="F438" s="58">
        <f t="shared" si="45"/>
        <v>0</v>
      </c>
      <c r="G438" s="60">
        <f>IF(AND(C438&lt;&gt;"",SUM(G$32:G437)&lt;E$23),$E$23/$E$28,0)</f>
        <v>0</v>
      </c>
      <c r="H438" s="58">
        <f t="shared" si="46"/>
        <v>0</v>
      </c>
      <c r="I438" s="58">
        <f t="shared" si="48"/>
        <v>0</v>
      </c>
      <c r="J438" s="92" t="str">
        <f t="shared" si="47"/>
        <v>2055–2056</v>
      </c>
      <c r="K438" s="92"/>
      <c r="L438" s="103"/>
      <c r="M438" s="92"/>
      <c r="N438" s="101"/>
      <c r="O438" s="93"/>
      <c r="Q438" s="61"/>
    </row>
    <row r="439" spans="1:17" s="55" customFormat="1" ht="20.25" customHeight="1" x14ac:dyDescent="0.2">
      <c r="A439" s="56">
        <v>57132</v>
      </c>
      <c r="B439" s="57">
        <f t="shared" si="43"/>
        <v>0</v>
      </c>
      <c r="C439" s="150"/>
      <c r="D439" s="58">
        <f t="shared" si="44"/>
        <v>0</v>
      </c>
      <c r="E439" s="59">
        <f t="shared" si="42"/>
        <v>0</v>
      </c>
      <c r="F439" s="58">
        <f t="shared" si="45"/>
        <v>0</v>
      </c>
      <c r="G439" s="60">
        <f>IF(AND(C439&lt;&gt;"",SUM(G$32:G438)&lt;E$23),$E$23/$E$28,0)</f>
        <v>0</v>
      </c>
      <c r="H439" s="58">
        <f t="shared" si="46"/>
        <v>0</v>
      </c>
      <c r="I439" s="58">
        <f t="shared" si="48"/>
        <v>0</v>
      </c>
      <c r="J439" s="92" t="str">
        <f t="shared" si="47"/>
        <v>2055–2056</v>
      </c>
      <c r="K439" s="92"/>
      <c r="L439" s="103"/>
      <c r="M439" s="92"/>
      <c r="N439" s="101"/>
      <c r="O439" s="93"/>
      <c r="Q439" s="61"/>
    </row>
    <row r="440" spans="1:17" s="55" customFormat="1" ht="20.25" customHeight="1" x14ac:dyDescent="0.2">
      <c r="A440" s="56">
        <v>57162</v>
      </c>
      <c r="B440" s="57">
        <f t="shared" si="43"/>
        <v>0</v>
      </c>
      <c r="C440" s="150"/>
      <c r="D440" s="58">
        <f t="shared" si="44"/>
        <v>0</v>
      </c>
      <c r="E440" s="59">
        <f t="shared" si="42"/>
        <v>0</v>
      </c>
      <c r="F440" s="58">
        <f t="shared" si="45"/>
        <v>0</v>
      </c>
      <c r="G440" s="60">
        <f>IF(AND(C440&lt;&gt;"",SUM(G$32:G439)&lt;E$23),$E$23/$E$28,0)</f>
        <v>0</v>
      </c>
      <c r="H440" s="58">
        <f t="shared" si="46"/>
        <v>0</v>
      </c>
      <c r="I440" s="58">
        <f t="shared" si="48"/>
        <v>0</v>
      </c>
      <c r="J440" s="92" t="str">
        <f t="shared" si="47"/>
        <v>2056–2057</v>
      </c>
      <c r="K440" s="92"/>
      <c r="L440" s="103"/>
      <c r="M440" s="92"/>
      <c r="N440" s="101"/>
      <c r="O440" s="93"/>
      <c r="Q440" s="61"/>
    </row>
    <row r="441" spans="1:17" s="55" customFormat="1" ht="20.25" customHeight="1" x14ac:dyDescent="0.2">
      <c r="A441" s="56">
        <v>57193</v>
      </c>
      <c r="B441" s="57">
        <f t="shared" si="43"/>
        <v>0</v>
      </c>
      <c r="C441" s="150"/>
      <c r="D441" s="58">
        <f t="shared" si="44"/>
        <v>0</v>
      </c>
      <c r="E441" s="59">
        <f t="shared" si="42"/>
        <v>0</v>
      </c>
      <c r="F441" s="58">
        <f t="shared" si="45"/>
        <v>0</v>
      </c>
      <c r="G441" s="60">
        <f>IF(AND(C441&lt;&gt;"",SUM(G$32:G440)&lt;E$23),$E$23/$E$28,0)</f>
        <v>0</v>
      </c>
      <c r="H441" s="58">
        <f t="shared" si="46"/>
        <v>0</v>
      </c>
      <c r="I441" s="58">
        <f t="shared" si="48"/>
        <v>0</v>
      </c>
      <c r="J441" s="92" t="str">
        <f t="shared" si="47"/>
        <v>2056–2057</v>
      </c>
      <c r="K441" s="92"/>
      <c r="L441" s="103"/>
      <c r="M441" s="92"/>
      <c r="N441" s="101"/>
      <c r="O441" s="93"/>
      <c r="Q441" s="61"/>
    </row>
    <row r="442" spans="1:17" s="55" customFormat="1" ht="20.25" customHeight="1" x14ac:dyDescent="0.2">
      <c r="A442" s="56">
        <v>57224</v>
      </c>
      <c r="B442" s="57">
        <f t="shared" si="43"/>
        <v>0</v>
      </c>
      <c r="C442" s="150"/>
      <c r="D442" s="58">
        <f t="shared" si="44"/>
        <v>0</v>
      </c>
      <c r="E442" s="59">
        <f t="shared" si="42"/>
        <v>0</v>
      </c>
      <c r="F442" s="58">
        <f t="shared" si="45"/>
        <v>0</v>
      </c>
      <c r="G442" s="60">
        <f>IF(AND(C442&lt;&gt;"",SUM(G$32:G441)&lt;E$23),$E$23/$E$28,0)</f>
        <v>0</v>
      </c>
      <c r="H442" s="58">
        <f t="shared" si="46"/>
        <v>0</v>
      </c>
      <c r="I442" s="58">
        <f t="shared" si="48"/>
        <v>0</v>
      </c>
      <c r="J442" s="92" t="str">
        <f t="shared" si="47"/>
        <v>2056–2057</v>
      </c>
      <c r="K442" s="92"/>
      <c r="L442" s="103"/>
      <c r="M442" s="92"/>
      <c r="N442" s="101"/>
      <c r="O442" s="93"/>
      <c r="Q442" s="61"/>
    </row>
    <row r="443" spans="1:17" s="55" customFormat="1" ht="20.25" customHeight="1" x14ac:dyDescent="0.2">
      <c r="A443" s="56">
        <v>57254</v>
      </c>
      <c r="B443" s="57">
        <f t="shared" si="43"/>
        <v>0</v>
      </c>
      <c r="C443" s="150"/>
      <c r="D443" s="58">
        <f t="shared" si="44"/>
        <v>0</v>
      </c>
      <c r="E443" s="59">
        <f t="shared" si="42"/>
        <v>0</v>
      </c>
      <c r="F443" s="58">
        <f t="shared" si="45"/>
        <v>0</v>
      </c>
      <c r="G443" s="60">
        <f>IF(AND(C443&lt;&gt;"",SUM(G$32:G442)&lt;E$23),$E$23/$E$28,0)</f>
        <v>0</v>
      </c>
      <c r="H443" s="58">
        <f t="shared" si="46"/>
        <v>0</v>
      </c>
      <c r="I443" s="58">
        <f t="shared" si="48"/>
        <v>0</v>
      </c>
      <c r="J443" s="92" t="str">
        <f t="shared" si="47"/>
        <v>2056–2057</v>
      </c>
      <c r="K443" s="92"/>
      <c r="L443" s="103"/>
      <c r="M443" s="92"/>
      <c r="N443" s="101"/>
      <c r="O443" s="93"/>
      <c r="Q443" s="61"/>
    </row>
    <row r="444" spans="1:17" s="55" customFormat="1" ht="20.25" customHeight="1" x14ac:dyDescent="0.2">
      <c r="A444" s="56">
        <v>57285</v>
      </c>
      <c r="B444" s="57">
        <f t="shared" si="43"/>
        <v>0</v>
      </c>
      <c r="C444" s="150"/>
      <c r="D444" s="58">
        <f t="shared" si="44"/>
        <v>0</v>
      </c>
      <c r="E444" s="59">
        <f t="shared" si="42"/>
        <v>0</v>
      </c>
      <c r="F444" s="58">
        <f t="shared" si="45"/>
        <v>0</v>
      </c>
      <c r="G444" s="60">
        <f>IF(AND(C444&lt;&gt;"",SUM(G$32:G443)&lt;E$23),$E$23/$E$28,0)</f>
        <v>0</v>
      </c>
      <c r="H444" s="58">
        <f t="shared" si="46"/>
        <v>0</v>
      </c>
      <c r="I444" s="58">
        <f t="shared" si="48"/>
        <v>0</v>
      </c>
      <c r="J444" s="92" t="str">
        <f t="shared" si="47"/>
        <v>2056–2057</v>
      </c>
      <c r="K444" s="92"/>
      <c r="L444" s="103"/>
      <c r="M444" s="92"/>
      <c r="N444" s="101"/>
      <c r="O444" s="93"/>
      <c r="Q444" s="61"/>
    </row>
    <row r="445" spans="1:17" s="55" customFormat="1" ht="20.25" customHeight="1" x14ac:dyDescent="0.2">
      <c r="A445" s="56">
        <v>57315</v>
      </c>
      <c r="B445" s="57">
        <f t="shared" si="43"/>
        <v>0</v>
      </c>
      <c r="C445" s="150"/>
      <c r="D445" s="58">
        <f t="shared" si="44"/>
        <v>0</v>
      </c>
      <c r="E445" s="59">
        <f t="shared" si="42"/>
        <v>0</v>
      </c>
      <c r="F445" s="58">
        <f t="shared" si="45"/>
        <v>0</v>
      </c>
      <c r="G445" s="60">
        <f>IF(AND(C445&lt;&gt;"",SUM(G$32:G444)&lt;E$23),$E$23/$E$28,0)</f>
        <v>0</v>
      </c>
      <c r="H445" s="58">
        <f t="shared" si="46"/>
        <v>0</v>
      </c>
      <c r="I445" s="58">
        <f t="shared" si="48"/>
        <v>0</v>
      </c>
      <c r="J445" s="92" t="str">
        <f t="shared" si="47"/>
        <v>2056–2057</v>
      </c>
      <c r="K445" s="92"/>
      <c r="L445" s="103"/>
      <c r="M445" s="92"/>
      <c r="N445" s="101"/>
      <c r="O445" s="93"/>
      <c r="Q445" s="61"/>
    </row>
    <row r="446" spans="1:17" s="55" customFormat="1" ht="20.25" customHeight="1" x14ac:dyDescent="0.2">
      <c r="A446" s="56">
        <v>57346</v>
      </c>
      <c r="B446" s="57">
        <f t="shared" si="43"/>
        <v>0</v>
      </c>
      <c r="C446" s="150"/>
      <c r="D446" s="58">
        <f t="shared" si="44"/>
        <v>0</v>
      </c>
      <c r="E446" s="59">
        <f t="shared" si="42"/>
        <v>0</v>
      </c>
      <c r="F446" s="58">
        <f t="shared" si="45"/>
        <v>0</v>
      </c>
      <c r="G446" s="60">
        <f>IF(AND(C446&lt;&gt;"",SUM(G$32:G445)&lt;E$23),$E$23/$E$28,0)</f>
        <v>0</v>
      </c>
      <c r="H446" s="58">
        <f t="shared" si="46"/>
        <v>0</v>
      </c>
      <c r="I446" s="58">
        <f t="shared" si="48"/>
        <v>0</v>
      </c>
      <c r="J446" s="92" t="str">
        <f t="shared" si="47"/>
        <v>2056–2057</v>
      </c>
      <c r="K446" s="92"/>
      <c r="L446" s="103"/>
      <c r="M446" s="92"/>
      <c r="N446" s="101"/>
      <c r="O446" s="93"/>
      <c r="Q446" s="61"/>
    </row>
    <row r="447" spans="1:17" s="55" customFormat="1" ht="20.25" customHeight="1" x14ac:dyDescent="0.2">
      <c r="A447" s="56">
        <v>57377</v>
      </c>
      <c r="B447" s="57">
        <f t="shared" si="43"/>
        <v>0</v>
      </c>
      <c r="C447" s="150"/>
      <c r="D447" s="58">
        <f t="shared" si="44"/>
        <v>0</v>
      </c>
      <c r="E447" s="59">
        <f t="shared" si="42"/>
        <v>0</v>
      </c>
      <c r="F447" s="58">
        <f t="shared" si="45"/>
        <v>0</v>
      </c>
      <c r="G447" s="60">
        <f>IF(AND(C447&lt;&gt;"",SUM(G$32:G446)&lt;E$23),$E$23/$E$28,0)</f>
        <v>0</v>
      </c>
      <c r="H447" s="58">
        <f t="shared" si="46"/>
        <v>0</v>
      </c>
      <c r="I447" s="58">
        <f t="shared" si="48"/>
        <v>0</v>
      </c>
      <c r="J447" s="92" t="str">
        <f t="shared" si="47"/>
        <v>2056–2057</v>
      </c>
      <c r="K447" s="92"/>
      <c r="L447" s="103"/>
      <c r="M447" s="92"/>
      <c r="N447" s="101"/>
      <c r="O447" s="93"/>
      <c r="Q447" s="61"/>
    </row>
    <row r="448" spans="1:17" s="55" customFormat="1" ht="20.25" customHeight="1" x14ac:dyDescent="0.2">
      <c r="A448" s="56">
        <v>57405</v>
      </c>
      <c r="B448" s="57">
        <f t="shared" si="43"/>
        <v>0</v>
      </c>
      <c r="C448" s="150"/>
      <c r="D448" s="58">
        <f t="shared" si="44"/>
        <v>0</v>
      </c>
      <c r="E448" s="59">
        <f t="shared" si="42"/>
        <v>0</v>
      </c>
      <c r="F448" s="58">
        <f t="shared" si="45"/>
        <v>0</v>
      </c>
      <c r="G448" s="60">
        <f>IF(AND(C448&lt;&gt;"",SUM(G$32:G447)&lt;E$23),$E$23/$E$28,0)</f>
        <v>0</v>
      </c>
      <c r="H448" s="58">
        <f t="shared" si="46"/>
        <v>0</v>
      </c>
      <c r="I448" s="58">
        <f t="shared" si="48"/>
        <v>0</v>
      </c>
      <c r="J448" s="92" t="str">
        <f t="shared" si="47"/>
        <v>2056–2057</v>
      </c>
      <c r="K448" s="92"/>
      <c r="L448" s="103"/>
      <c r="M448" s="92"/>
      <c r="N448" s="101"/>
      <c r="O448" s="93"/>
      <c r="Q448" s="61"/>
    </row>
    <row r="449" spans="1:17" s="55" customFormat="1" ht="20.25" customHeight="1" x14ac:dyDescent="0.2">
      <c r="A449" s="56">
        <v>57436</v>
      </c>
      <c r="B449" s="57">
        <f t="shared" si="43"/>
        <v>0</v>
      </c>
      <c r="C449" s="150"/>
      <c r="D449" s="58">
        <f t="shared" si="44"/>
        <v>0</v>
      </c>
      <c r="E449" s="59">
        <f t="shared" si="42"/>
        <v>0</v>
      </c>
      <c r="F449" s="58">
        <f t="shared" si="45"/>
        <v>0</v>
      </c>
      <c r="G449" s="60">
        <f>IF(AND(C449&lt;&gt;"",SUM(G$32:G448)&lt;E$23),$E$23/$E$28,0)</f>
        <v>0</v>
      </c>
      <c r="H449" s="58">
        <f t="shared" si="46"/>
        <v>0</v>
      </c>
      <c r="I449" s="58">
        <f t="shared" si="48"/>
        <v>0</v>
      </c>
      <c r="J449" s="92" t="str">
        <f t="shared" si="47"/>
        <v>2056–2057</v>
      </c>
      <c r="K449" s="92"/>
      <c r="L449" s="103"/>
      <c r="M449" s="92"/>
      <c r="N449" s="101"/>
      <c r="O449" s="93"/>
      <c r="Q449" s="61"/>
    </row>
    <row r="450" spans="1:17" s="55" customFormat="1" ht="20.25" customHeight="1" x14ac:dyDescent="0.2">
      <c r="A450" s="56">
        <v>57466</v>
      </c>
      <c r="B450" s="57">
        <f t="shared" si="43"/>
        <v>0</v>
      </c>
      <c r="C450" s="150"/>
      <c r="D450" s="58">
        <f t="shared" si="44"/>
        <v>0</v>
      </c>
      <c r="E450" s="59">
        <f t="shared" si="42"/>
        <v>0</v>
      </c>
      <c r="F450" s="58">
        <f t="shared" si="45"/>
        <v>0</v>
      </c>
      <c r="G450" s="60">
        <f>IF(AND(C450&lt;&gt;"",SUM(G$32:G449)&lt;E$23),$E$23/$E$28,0)</f>
        <v>0</v>
      </c>
      <c r="H450" s="58">
        <f t="shared" si="46"/>
        <v>0</v>
      </c>
      <c r="I450" s="58">
        <f t="shared" si="48"/>
        <v>0</v>
      </c>
      <c r="J450" s="92" t="str">
        <f t="shared" si="47"/>
        <v>2056–2057</v>
      </c>
      <c r="K450" s="92"/>
      <c r="L450" s="103"/>
      <c r="M450" s="92"/>
      <c r="N450" s="101"/>
      <c r="O450" s="93"/>
      <c r="Q450" s="61"/>
    </row>
    <row r="451" spans="1:17" s="55" customFormat="1" ht="20.25" customHeight="1" x14ac:dyDescent="0.2">
      <c r="A451" s="56">
        <v>57497</v>
      </c>
      <c r="B451" s="57">
        <f t="shared" si="43"/>
        <v>0</v>
      </c>
      <c r="C451" s="150"/>
      <c r="D451" s="58">
        <f t="shared" si="44"/>
        <v>0</v>
      </c>
      <c r="E451" s="59">
        <f t="shared" si="42"/>
        <v>0</v>
      </c>
      <c r="F451" s="58">
        <f t="shared" si="45"/>
        <v>0</v>
      </c>
      <c r="G451" s="60">
        <f>IF(AND(C451&lt;&gt;"",SUM(G$32:G450)&lt;E$23),$E$23/$E$28,0)</f>
        <v>0</v>
      </c>
      <c r="H451" s="58">
        <f t="shared" si="46"/>
        <v>0</v>
      </c>
      <c r="I451" s="58">
        <f t="shared" si="48"/>
        <v>0</v>
      </c>
      <c r="J451" s="92" t="str">
        <f t="shared" si="47"/>
        <v>2056–2057</v>
      </c>
      <c r="K451" s="92"/>
      <c r="L451" s="103"/>
      <c r="M451" s="92"/>
      <c r="N451" s="101"/>
      <c r="O451" s="93"/>
      <c r="Q451" s="61"/>
    </row>
    <row r="452" spans="1:17" s="55" customFormat="1" ht="20.25" customHeight="1" x14ac:dyDescent="0.2">
      <c r="A452" s="56">
        <v>57527</v>
      </c>
      <c r="B452" s="57">
        <f t="shared" si="43"/>
        <v>0</v>
      </c>
      <c r="C452" s="150"/>
      <c r="D452" s="58">
        <f t="shared" si="44"/>
        <v>0</v>
      </c>
      <c r="E452" s="59">
        <f t="shared" si="42"/>
        <v>0</v>
      </c>
      <c r="F452" s="58">
        <f t="shared" si="45"/>
        <v>0</v>
      </c>
      <c r="G452" s="60">
        <f>IF(AND(C452&lt;&gt;"",SUM(G$32:G451)&lt;E$23),$E$23/$E$28,0)</f>
        <v>0</v>
      </c>
      <c r="H452" s="58">
        <f t="shared" si="46"/>
        <v>0</v>
      </c>
      <c r="I452" s="58">
        <f t="shared" si="48"/>
        <v>0</v>
      </c>
      <c r="J452" s="92" t="str">
        <f t="shared" si="47"/>
        <v>2057–2058</v>
      </c>
      <c r="K452" s="92"/>
      <c r="L452" s="103"/>
      <c r="M452" s="92"/>
      <c r="N452" s="101"/>
      <c r="O452" s="93"/>
      <c r="Q452" s="61"/>
    </row>
    <row r="453" spans="1:17" s="55" customFormat="1" ht="20.25" customHeight="1" x14ac:dyDescent="0.2">
      <c r="A453" s="56">
        <v>57558</v>
      </c>
      <c r="B453" s="57">
        <f t="shared" si="43"/>
        <v>0</v>
      </c>
      <c r="C453" s="150"/>
      <c r="D453" s="58">
        <f t="shared" si="44"/>
        <v>0</v>
      </c>
      <c r="E453" s="59">
        <f t="shared" si="42"/>
        <v>0</v>
      </c>
      <c r="F453" s="58">
        <f t="shared" si="45"/>
        <v>0</v>
      </c>
      <c r="G453" s="60">
        <f>IF(AND(C453&lt;&gt;"",SUM(G$32:G452)&lt;E$23),$E$23/$E$28,0)</f>
        <v>0</v>
      </c>
      <c r="H453" s="58">
        <f t="shared" si="46"/>
        <v>0</v>
      </c>
      <c r="I453" s="58">
        <f t="shared" si="48"/>
        <v>0</v>
      </c>
      <c r="J453" s="92" t="str">
        <f t="shared" si="47"/>
        <v>2057–2058</v>
      </c>
      <c r="K453" s="92"/>
      <c r="L453" s="103"/>
      <c r="M453" s="92"/>
      <c r="N453" s="101"/>
      <c r="O453" s="93"/>
      <c r="Q453" s="61"/>
    </row>
    <row r="454" spans="1:17" s="55" customFormat="1" ht="20.25" customHeight="1" x14ac:dyDescent="0.2">
      <c r="A454" s="56">
        <v>57589</v>
      </c>
      <c r="B454" s="57">
        <f t="shared" si="43"/>
        <v>0</v>
      </c>
      <c r="C454" s="150"/>
      <c r="D454" s="58">
        <f t="shared" si="44"/>
        <v>0</v>
      </c>
      <c r="E454" s="59">
        <f t="shared" si="42"/>
        <v>0</v>
      </c>
      <c r="F454" s="58">
        <f t="shared" si="45"/>
        <v>0</v>
      </c>
      <c r="G454" s="60">
        <f>IF(AND(C454&lt;&gt;"",SUM(G$32:G453)&lt;E$23),$E$23/$E$28,0)</f>
        <v>0</v>
      </c>
      <c r="H454" s="58">
        <f t="shared" si="46"/>
        <v>0</v>
      </c>
      <c r="I454" s="58">
        <f t="shared" si="48"/>
        <v>0</v>
      </c>
      <c r="J454" s="92" t="str">
        <f t="shared" si="47"/>
        <v>2057–2058</v>
      </c>
      <c r="K454" s="92"/>
      <c r="L454" s="103"/>
      <c r="M454" s="92"/>
      <c r="N454" s="101"/>
      <c r="O454" s="93"/>
      <c r="Q454" s="61"/>
    </row>
    <row r="455" spans="1:17" s="55" customFormat="1" ht="20.25" customHeight="1" x14ac:dyDescent="0.2">
      <c r="A455" s="56">
        <v>57619</v>
      </c>
      <c r="B455" s="57">
        <f t="shared" si="43"/>
        <v>0</v>
      </c>
      <c r="C455" s="150"/>
      <c r="D455" s="58">
        <f t="shared" si="44"/>
        <v>0</v>
      </c>
      <c r="E455" s="59">
        <f t="shared" si="42"/>
        <v>0</v>
      </c>
      <c r="F455" s="58">
        <f t="shared" si="45"/>
        <v>0</v>
      </c>
      <c r="G455" s="60">
        <f>IF(AND(C455&lt;&gt;"",SUM(G$32:G454)&lt;E$23),$E$23/$E$28,0)</f>
        <v>0</v>
      </c>
      <c r="H455" s="58">
        <f t="shared" si="46"/>
        <v>0</v>
      </c>
      <c r="I455" s="58">
        <f t="shared" si="48"/>
        <v>0</v>
      </c>
      <c r="J455" s="92" t="str">
        <f t="shared" si="47"/>
        <v>2057–2058</v>
      </c>
      <c r="K455" s="92"/>
      <c r="L455" s="103"/>
      <c r="M455" s="92"/>
      <c r="N455" s="101"/>
      <c r="O455" s="93"/>
      <c r="Q455" s="61"/>
    </row>
    <row r="456" spans="1:17" s="55" customFormat="1" ht="20.25" customHeight="1" x14ac:dyDescent="0.2">
      <c r="A456" s="56">
        <v>57650</v>
      </c>
      <c r="B456" s="57">
        <f t="shared" si="43"/>
        <v>0</v>
      </c>
      <c r="C456" s="150"/>
      <c r="D456" s="58">
        <f t="shared" si="44"/>
        <v>0</v>
      </c>
      <c r="E456" s="59">
        <f t="shared" si="42"/>
        <v>0</v>
      </c>
      <c r="F456" s="58">
        <f t="shared" si="45"/>
        <v>0</v>
      </c>
      <c r="G456" s="60">
        <f>IF(AND(C456&lt;&gt;"",SUM(G$32:G455)&lt;E$23),$E$23/$E$28,0)</f>
        <v>0</v>
      </c>
      <c r="H456" s="58">
        <f t="shared" si="46"/>
        <v>0</v>
      </c>
      <c r="I456" s="58">
        <f t="shared" si="48"/>
        <v>0</v>
      </c>
      <c r="J456" s="92" t="str">
        <f t="shared" si="47"/>
        <v>2057–2058</v>
      </c>
      <c r="K456" s="92"/>
      <c r="L456" s="103"/>
      <c r="M456" s="92"/>
      <c r="N456" s="101"/>
      <c r="O456" s="93"/>
      <c r="Q456" s="61"/>
    </row>
    <row r="457" spans="1:17" s="55" customFormat="1" ht="20.25" customHeight="1" x14ac:dyDescent="0.2">
      <c r="A457" s="56">
        <v>57680</v>
      </c>
      <c r="B457" s="57">
        <f t="shared" si="43"/>
        <v>0</v>
      </c>
      <c r="C457" s="150"/>
      <c r="D457" s="58">
        <f t="shared" si="44"/>
        <v>0</v>
      </c>
      <c r="E457" s="59">
        <f t="shared" si="42"/>
        <v>0</v>
      </c>
      <c r="F457" s="58">
        <f t="shared" si="45"/>
        <v>0</v>
      </c>
      <c r="G457" s="60">
        <f>IF(AND(C457&lt;&gt;"",SUM(G$32:G456)&lt;E$23),$E$23/$E$28,0)</f>
        <v>0</v>
      </c>
      <c r="H457" s="58">
        <f t="shared" si="46"/>
        <v>0</v>
      </c>
      <c r="I457" s="58">
        <f t="shared" si="48"/>
        <v>0</v>
      </c>
      <c r="J457" s="92" t="str">
        <f t="shared" si="47"/>
        <v>2057–2058</v>
      </c>
      <c r="K457" s="92"/>
      <c r="L457" s="103"/>
      <c r="M457" s="92"/>
      <c r="N457" s="101"/>
      <c r="O457" s="93"/>
      <c r="Q457" s="61"/>
    </row>
    <row r="458" spans="1:17" s="55" customFormat="1" ht="20.25" customHeight="1" x14ac:dyDescent="0.2">
      <c r="A458" s="56">
        <v>57711</v>
      </c>
      <c r="B458" s="57">
        <f t="shared" si="43"/>
        <v>0</v>
      </c>
      <c r="C458" s="150"/>
      <c r="D458" s="58">
        <f t="shared" si="44"/>
        <v>0</v>
      </c>
      <c r="E458" s="59">
        <f t="shared" si="42"/>
        <v>0</v>
      </c>
      <c r="F458" s="58">
        <f t="shared" si="45"/>
        <v>0</v>
      </c>
      <c r="G458" s="60">
        <f>IF(AND(C458&lt;&gt;"",SUM(G$32:G457)&lt;E$23),$E$23/$E$28,0)</f>
        <v>0</v>
      </c>
      <c r="H458" s="58">
        <f t="shared" si="46"/>
        <v>0</v>
      </c>
      <c r="I458" s="58">
        <f t="shared" si="48"/>
        <v>0</v>
      </c>
      <c r="J458" s="92" t="str">
        <f t="shared" si="47"/>
        <v>2057–2058</v>
      </c>
      <c r="K458" s="92"/>
      <c r="L458" s="103"/>
      <c r="M458" s="92"/>
      <c r="N458" s="101"/>
      <c r="O458" s="93"/>
      <c r="Q458" s="61"/>
    </row>
    <row r="459" spans="1:17" s="55" customFormat="1" ht="20.25" customHeight="1" x14ac:dyDescent="0.2">
      <c r="A459" s="56">
        <v>57742</v>
      </c>
      <c r="B459" s="57">
        <f t="shared" si="43"/>
        <v>0</v>
      </c>
      <c r="C459" s="150"/>
      <c r="D459" s="58">
        <f t="shared" si="44"/>
        <v>0</v>
      </c>
      <c r="E459" s="59">
        <f t="shared" si="42"/>
        <v>0</v>
      </c>
      <c r="F459" s="58">
        <f t="shared" si="45"/>
        <v>0</v>
      </c>
      <c r="G459" s="60">
        <f>IF(AND(C459&lt;&gt;"",SUM(G$32:G458)&lt;E$23),$E$23/$E$28,0)</f>
        <v>0</v>
      </c>
      <c r="H459" s="58">
        <f t="shared" si="46"/>
        <v>0</v>
      </c>
      <c r="I459" s="58">
        <f t="shared" si="48"/>
        <v>0</v>
      </c>
      <c r="J459" s="92" t="str">
        <f t="shared" si="47"/>
        <v>2057–2058</v>
      </c>
      <c r="K459" s="92"/>
      <c r="L459" s="103"/>
      <c r="M459" s="92"/>
      <c r="N459" s="101"/>
      <c r="O459" s="93"/>
      <c r="Q459" s="61"/>
    </row>
    <row r="460" spans="1:17" s="55" customFormat="1" ht="20.25" customHeight="1" x14ac:dyDescent="0.2">
      <c r="A460" s="56">
        <v>57770</v>
      </c>
      <c r="B460" s="57">
        <f t="shared" si="43"/>
        <v>0</v>
      </c>
      <c r="C460" s="150"/>
      <c r="D460" s="58">
        <f t="shared" si="44"/>
        <v>0</v>
      </c>
      <c r="E460" s="59">
        <f t="shared" si="42"/>
        <v>0</v>
      </c>
      <c r="F460" s="58">
        <f t="shared" si="45"/>
        <v>0</v>
      </c>
      <c r="G460" s="60">
        <f>IF(AND(C460&lt;&gt;"",SUM(G$32:G459)&lt;E$23),$E$23/$E$28,0)</f>
        <v>0</v>
      </c>
      <c r="H460" s="58">
        <f t="shared" si="46"/>
        <v>0</v>
      </c>
      <c r="I460" s="58">
        <f t="shared" si="48"/>
        <v>0</v>
      </c>
      <c r="J460" s="92" t="str">
        <f t="shared" si="47"/>
        <v>2057–2058</v>
      </c>
      <c r="K460" s="92"/>
      <c r="L460" s="103"/>
      <c r="M460" s="92"/>
      <c r="N460" s="101"/>
      <c r="O460" s="93"/>
      <c r="Q460" s="61"/>
    </row>
    <row r="461" spans="1:17" s="55" customFormat="1" ht="20.25" customHeight="1" x14ac:dyDescent="0.2">
      <c r="A461" s="56">
        <v>57801</v>
      </c>
      <c r="B461" s="57">
        <f t="shared" si="43"/>
        <v>0</v>
      </c>
      <c r="C461" s="150"/>
      <c r="D461" s="58">
        <f t="shared" si="44"/>
        <v>0</v>
      </c>
      <c r="E461" s="59">
        <f t="shared" si="42"/>
        <v>0</v>
      </c>
      <c r="F461" s="58">
        <f t="shared" si="45"/>
        <v>0</v>
      </c>
      <c r="G461" s="60">
        <f>IF(AND(C461&lt;&gt;"",SUM(G$32:G460)&lt;E$23),$E$23/$E$28,0)</f>
        <v>0</v>
      </c>
      <c r="H461" s="58">
        <f t="shared" si="46"/>
        <v>0</v>
      </c>
      <c r="I461" s="58">
        <f t="shared" si="48"/>
        <v>0</v>
      </c>
      <c r="J461" s="92" t="str">
        <f t="shared" si="47"/>
        <v>2057–2058</v>
      </c>
      <c r="K461" s="92"/>
      <c r="L461" s="103"/>
      <c r="M461" s="92"/>
      <c r="N461" s="101"/>
      <c r="O461" s="93"/>
      <c r="Q461" s="61"/>
    </row>
    <row r="462" spans="1:17" s="55" customFormat="1" ht="20.25" customHeight="1" x14ac:dyDescent="0.2">
      <c r="A462" s="56">
        <v>57831</v>
      </c>
      <c r="B462" s="57">
        <f t="shared" si="43"/>
        <v>0</v>
      </c>
      <c r="C462" s="150"/>
      <c r="D462" s="58">
        <f t="shared" si="44"/>
        <v>0</v>
      </c>
      <c r="E462" s="59">
        <f t="shared" si="42"/>
        <v>0</v>
      </c>
      <c r="F462" s="58">
        <f t="shared" si="45"/>
        <v>0</v>
      </c>
      <c r="G462" s="60">
        <f>IF(AND(C462&lt;&gt;"",SUM(G$32:G461)&lt;E$23),$E$23/$E$28,0)</f>
        <v>0</v>
      </c>
      <c r="H462" s="58">
        <f t="shared" si="46"/>
        <v>0</v>
      </c>
      <c r="I462" s="58">
        <f t="shared" si="48"/>
        <v>0</v>
      </c>
      <c r="J462" s="92" t="str">
        <f t="shared" si="47"/>
        <v>2057–2058</v>
      </c>
      <c r="K462" s="92"/>
      <c r="L462" s="103"/>
      <c r="M462" s="92"/>
      <c r="N462" s="101"/>
      <c r="O462" s="93"/>
      <c r="Q462" s="61"/>
    </row>
    <row r="463" spans="1:17" s="55" customFormat="1" ht="20.25" customHeight="1" x14ac:dyDescent="0.2">
      <c r="A463" s="56">
        <v>57862</v>
      </c>
      <c r="B463" s="57">
        <f t="shared" si="43"/>
        <v>0</v>
      </c>
      <c r="C463" s="150"/>
      <c r="D463" s="58">
        <f t="shared" si="44"/>
        <v>0</v>
      </c>
      <c r="E463" s="59">
        <f t="shared" si="42"/>
        <v>0</v>
      </c>
      <c r="F463" s="58">
        <f t="shared" si="45"/>
        <v>0</v>
      </c>
      <c r="G463" s="60">
        <f>IF(AND(C463&lt;&gt;"",SUM(G$32:G462)&lt;E$23),$E$23/$E$28,0)</f>
        <v>0</v>
      </c>
      <c r="H463" s="58">
        <f t="shared" si="46"/>
        <v>0</v>
      </c>
      <c r="I463" s="58">
        <f t="shared" si="48"/>
        <v>0</v>
      </c>
      <c r="J463" s="92" t="str">
        <f t="shared" si="47"/>
        <v>2057–2058</v>
      </c>
      <c r="K463" s="92"/>
      <c r="L463" s="103"/>
      <c r="M463" s="92"/>
      <c r="N463" s="101"/>
      <c r="O463" s="93"/>
      <c r="Q463" s="61"/>
    </row>
    <row r="464" spans="1:17" s="55" customFormat="1" ht="20.25" customHeight="1" x14ac:dyDescent="0.2">
      <c r="A464" s="56">
        <v>57892</v>
      </c>
      <c r="B464" s="57">
        <f t="shared" si="43"/>
        <v>0</v>
      </c>
      <c r="C464" s="150"/>
      <c r="D464" s="58">
        <f t="shared" si="44"/>
        <v>0</v>
      </c>
      <c r="E464" s="59">
        <f t="shared" si="42"/>
        <v>0</v>
      </c>
      <c r="F464" s="58">
        <f t="shared" si="45"/>
        <v>0</v>
      </c>
      <c r="G464" s="60">
        <f>IF(AND(C464&lt;&gt;"",SUM(G$32:G463)&lt;E$23),$E$23/$E$28,0)</f>
        <v>0</v>
      </c>
      <c r="H464" s="58">
        <f t="shared" si="46"/>
        <v>0</v>
      </c>
      <c r="I464" s="58">
        <f t="shared" si="48"/>
        <v>0</v>
      </c>
      <c r="J464" s="92" t="str">
        <f t="shared" si="47"/>
        <v>2058–2059</v>
      </c>
      <c r="K464" s="92"/>
      <c r="L464" s="103"/>
      <c r="M464" s="92"/>
      <c r="N464" s="101"/>
      <c r="O464" s="93"/>
      <c r="Q464" s="61"/>
    </row>
    <row r="465" spans="1:17" s="55" customFormat="1" ht="20.25" customHeight="1" x14ac:dyDescent="0.2">
      <c r="A465" s="56">
        <v>57923</v>
      </c>
      <c r="B465" s="57">
        <f t="shared" si="43"/>
        <v>0</v>
      </c>
      <c r="C465" s="150"/>
      <c r="D465" s="58">
        <f t="shared" si="44"/>
        <v>0</v>
      </c>
      <c r="E465" s="59">
        <f t="shared" si="42"/>
        <v>0</v>
      </c>
      <c r="F465" s="58">
        <f t="shared" si="45"/>
        <v>0</v>
      </c>
      <c r="G465" s="60">
        <f>IF(AND(C465&lt;&gt;"",SUM(G$32:G464)&lt;E$23),$E$23/$E$28,0)</f>
        <v>0</v>
      </c>
      <c r="H465" s="58">
        <f t="shared" si="46"/>
        <v>0</v>
      </c>
      <c r="I465" s="58">
        <f t="shared" si="48"/>
        <v>0</v>
      </c>
      <c r="J465" s="92" t="str">
        <f t="shared" si="47"/>
        <v>2058–2059</v>
      </c>
      <c r="K465" s="92"/>
      <c r="L465" s="103"/>
      <c r="M465" s="92"/>
      <c r="N465" s="101"/>
      <c r="O465" s="93"/>
      <c r="Q465" s="61"/>
    </row>
    <row r="466" spans="1:17" s="55" customFormat="1" ht="20.25" customHeight="1" x14ac:dyDescent="0.2">
      <c r="A466" s="56">
        <v>57954</v>
      </c>
      <c r="B466" s="57">
        <f t="shared" si="43"/>
        <v>0</v>
      </c>
      <c r="C466" s="150"/>
      <c r="D466" s="58">
        <f t="shared" si="44"/>
        <v>0</v>
      </c>
      <c r="E466" s="59">
        <f t="shared" si="42"/>
        <v>0</v>
      </c>
      <c r="F466" s="58">
        <f t="shared" si="45"/>
        <v>0</v>
      </c>
      <c r="G466" s="60">
        <f>IF(AND(C466&lt;&gt;"",SUM(G$32:G465)&lt;E$23),$E$23/$E$28,0)</f>
        <v>0</v>
      </c>
      <c r="H466" s="58">
        <f t="shared" si="46"/>
        <v>0</v>
      </c>
      <c r="I466" s="58">
        <f t="shared" si="48"/>
        <v>0</v>
      </c>
      <c r="J466" s="92" t="str">
        <f t="shared" si="47"/>
        <v>2058–2059</v>
      </c>
      <c r="K466" s="92"/>
      <c r="L466" s="103"/>
      <c r="M466" s="92"/>
      <c r="N466" s="101"/>
      <c r="O466" s="93"/>
      <c r="Q466" s="61"/>
    </row>
    <row r="467" spans="1:17" s="55" customFormat="1" ht="20.25" customHeight="1" x14ac:dyDescent="0.2">
      <c r="A467" s="56">
        <v>57984</v>
      </c>
      <c r="B467" s="57">
        <f t="shared" si="43"/>
        <v>0</v>
      </c>
      <c r="C467" s="150"/>
      <c r="D467" s="58">
        <f t="shared" si="44"/>
        <v>0</v>
      </c>
      <c r="E467" s="59">
        <f t="shared" si="42"/>
        <v>0</v>
      </c>
      <c r="F467" s="58">
        <f t="shared" si="45"/>
        <v>0</v>
      </c>
      <c r="G467" s="60">
        <f>IF(AND(C467&lt;&gt;"",SUM(G$32:G466)&lt;E$23),$E$23/$E$28,0)</f>
        <v>0</v>
      </c>
      <c r="H467" s="58">
        <f t="shared" si="46"/>
        <v>0</v>
      </c>
      <c r="I467" s="58">
        <f t="shared" si="48"/>
        <v>0</v>
      </c>
      <c r="J467" s="92" t="str">
        <f t="shared" si="47"/>
        <v>2058–2059</v>
      </c>
      <c r="K467" s="92"/>
      <c r="L467" s="103"/>
      <c r="M467" s="92"/>
      <c r="N467" s="101"/>
      <c r="O467" s="93"/>
      <c r="Q467" s="61"/>
    </row>
    <row r="468" spans="1:17" s="55" customFormat="1" ht="20.25" customHeight="1" x14ac:dyDescent="0.2">
      <c r="A468" s="56">
        <v>58015</v>
      </c>
      <c r="B468" s="57">
        <f t="shared" si="43"/>
        <v>0</v>
      </c>
      <c r="C468" s="150"/>
      <c r="D468" s="58">
        <f t="shared" si="44"/>
        <v>0</v>
      </c>
      <c r="E468" s="59">
        <f t="shared" si="42"/>
        <v>0</v>
      </c>
      <c r="F468" s="58">
        <f t="shared" si="45"/>
        <v>0</v>
      </c>
      <c r="G468" s="60">
        <f>IF(AND(C468&lt;&gt;"",SUM(G$32:G467)&lt;E$23),$E$23/$E$28,0)</f>
        <v>0</v>
      </c>
      <c r="H468" s="58">
        <f t="shared" si="46"/>
        <v>0</v>
      </c>
      <c r="I468" s="58">
        <f t="shared" si="48"/>
        <v>0</v>
      </c>
      <c r="J468" s="92" t="str">
        <f t="shared" si="47"/>
        <v>2058–2059</v>
      </c>
      <c r="K468" s="92"/>
      <c r="L468" s="103"/>
      <c r="M468" s="92"/>
      <c r="N468" s="101"/>
      <c r="O468" s="93"/>
      <c r="Q468" s="61"/>
    </row>
    <row r="469" spans="1:17" s="55" customFormat="1" ht="20.25" customHeight="1" x14ac:dyDescent="0.2">
      <c r="A469" s="56">
        <v>58045</v>
      </c>
      <c r="B469" s="57">
        <f t="shared" si="43"/>
        <v>0</v>
      </c>
      <c r="C469" s="150"/>
      <c r="D469" s="58">
        <f t="shared" si="44"/>
        <v>0</v>
      </c>
      <c r="E469" s="59">
        <f t="shared" si="42"/>
        <v>0</v>
      </c>
      <c r="F469" s="58">
        <f t="shared" si="45"/>
        <v>0</v>
      </c>
      <c r="G469" s="60">
        <f>IF(AND(C469&lt;&gt;"",SUM(G$32:G468)&lt;E$23),$E$23/$E$28,0)</f>
        <v>0</v>
      </c>
      <c r="H469" s="58">
        <f t="shared" si="46"/>
        <v>0</v>
      </c>
      <c r="I469" s="58">
        <f t="shared" si="48"/>
        <v>0</v>
      </c>
      <c r="J469" s="92" t="str">
        <f t="shared" si="47"/>
        <v>2058–2059</v>
      </c>
      <c r="K469" s="92"/>
      <c r="L469" s="103"/>
      <c r="M469" s="92"/>
      <c r="N469" s="101"/>
      <c r="O469" s="93"/>
      <c r="Q469" s="61"/>
    </row>
    <row r="470" spans="1:17" s="55" customFormat="1" ht="20.25" customHeight="1" x14ac:dyDescent="0.2">
      <c r="A470" s="56">
        <v>58076</v>
      </c>
      <c r="B470" s="57">
        <f t="shared" si="43"/>
        <v>0</v>
      </c>
      <c r="C470" s="150"/>
      <c r="D470" s="58">
        <f t="shared" si="44"/>
        <v>0</v>
      </c>
      <c r="E470" s="59">
        <f t="shared" si="42"/>
        <v>0</v>
      </c>
      <c r="F470" s="58">
        <f t="shared" si="45"/>
        <v>0</v>
      </c>
      <c r="G470" s="60">
        <f>IF(AND(C470&lt;&gt;"",SUM(G$32:G469)&lt;E$23),$E$23/$E$28,0)</f>
        <v>0</v>
      </c>
      <c r="H470" s="58">
        <f t="shared" si="46"/>
        <v>0</v>
      </c>
      <c r="I470" s="58">
        <f t="shared" si="48"/>
        <v>0</v>
      </c>
      <c r="J470" s="92" t="str">
        <f t="shared" si="47"/>
        <v>2058–2059</v>
      </c>
      <c r="K470" s="92"/>
      <c r="L470" s="103"/>
      <c r="M470" s="92"/>
      <c r="N470" s="101"/>
      <c r="O470" s="93"/>
      <c r="Q470" s="61"/>
    </row>
    <row r="471" spans="1:17" s="55" customFormat="1" ht="20.25" customHeight="1" x14ac:dyDescent="0.2">
      <c r="A471" s="56">
        <v>58107</v>
      </c>
      <c r="B471" s="57">
        <f t="shared" si="43"/>
        <v>0</v>
      </c>
      <c r="C471" s="150"/>
      <c r="D471" s="58">
        <f t="shared" si="44"/>
        <v>0</v>
      </c>
      <c r="E471" s="59">
        <f t="shared" si="42"/>
        <v>0</v>
      </c>
      <c r="F471" s="58">
        <f t="shared" si="45"/>
        <v>0</v>
      </c>
      <c r="G471" s="60">
        <f>IF(AND(C471&lt;&gt;"",SUM(G$32:G470)&lt;E$23),$E$23/$E$28,0)</f>
        <v>0</v>
      </c>
      <c r="H471" s="58">
        <f t="shared" si="46"/>
        <v>0</v>
      </c>
      <c r="I471" s="58">
        <f t="shared" si="48"/>
        <v>0</v>
      </c>
      <c r="J471" s="92" t="str">
        <f t="shared" si="47"/>
        <v>2058–2059</v>
      </c>
      <c r="K471" s="92"/>
      <c r="L471" s="103"/>
      <c r="M471" s="92"/>
      <c r="N471" s="101"/>
      <c r="O471" s="93"/>
      <c r="Q471" s="61"/>
    </row>
    <row r="472" spans="1:17" s="55" customFormat="1" ht="20.25" customHeight="1" x14ac:dyDescent="0.2">
      <c r="A472" s="56">
        <v>58135</v>
      </c>
      <c r="B472" s="57">
        <f t="shared" si="43"/>
        <v>0</v>
      </c>
      <c r="C472" s="150"/>
      <c r="D472" s="58">
        <f t="shared" si="44"/>
        <v>0</v>
      </c>
      <c r="E472" s="59">
        <f t="shared" si="42"/>
        <v>0</v>
      </c>
      <c r="F472" s="58">
        <f t="shared" si="45"/>
        <v>0</v>
      </c>
      <c r="G472" s="60">
        <f>IF(AND(C472&lt;&gt;"",SUM(G$32:G471)&lt;E$23),$E$23/$E$28,0)</f>
        <v>0</v>
      </c>
      <c r="H472" s="58">
        <f t="shared" si="46"/>
        <v>0</v>
      </c>
      <c r="I472" s="58">
        <f t="shared" si="48"/>
        <v>0</v>
      </c>
      <c r="J472" s="92" t="str">
        <f t="shared" si="47"/>
        <v>2058–2059</v>
      </c>
      <c r="K472" s="92"/>
      <c r="L472" s="103"/>
      <c r="M472" s="92"/>
      <c r="N472" s="101"/>
      <c r="O472" s="93"/>
      <c r="Q472" s="61"/>
    </row>
    <row r="473" spans="1:17" s="55" customFormat="1" ht="20.25" customHeight="1" x14ac:dyDescent="0.2">
      <c r="A473" s="56">
        <v>58166</v>
      </c>
      <c r="B473" s="57">
        <f t="shared" si="43"/>
        <v>0</v>
      </c>
      <c r="C473" s="150"/>
      <c r="D473" s="58">
        <f t="shared" si="44"/>
        <v>0</v>
      </c>
      <c r="E473" s="59">
        <f t="shared" si="42"/>
        <v>0</v>
      </c>
      <c r="F473" s="58">
        <f t="shared" si="45"/>
        <v>0</v>
      </c>
      <c r="G473" s="60">
        <f>IF(AND(C473&lt;&gt;"",SUM(G$32:G472)&lt;E$23),$E$23/$E$28,0)</f>
        <v>0</v>
      </c>
      <c r="H473" s="58">
        <f t="shared" si="46"/>
        <v>0</v>
      </c>
      <c r="I473" s="58">
        <f t="shared" si="48"/>
        <v>0</v>
      </c>
      <c r="J473" s="92" t="str">
        <f t="shared" si="47"/>
        <v>2058–2059</v>
      </c>
      <c r="K473" s="92"/>
      <c r="L473" s="103"/>
      <c r="M473" s="92"/>
      <c r="N473" s="101"/>
      <c r="O473" s="93"/>
      <c r="Q473" s="61"/>
    </row>
    <row r="474" spans="1:17" s="55" customFormat="1" ht="20.25" customHeight="1" x14ac:dyDescent="0.2">
      <c r="A474" s="56">
        <v>58196</v>
      </c>
      <c r="B474" s="57">
        <f t="shared" si="43"/>
        <v>0</v>
      </c>
      <c r="C474" s="150"/>
      <c r="D474" s="58">
        <f t="shared" si="44"/>
        <v>0</v>
      </c>
      <c r="E474" s="59">
        <f t="shared" si="42"/>
        <v>0</v>
      </c>
      <c r="F474" s="58">
        <f t="shared" si="45"/>
        <v>0</v>
      </c>
      <c r="G474" s="60">
        <f>IF(AND(C474&lt;&gt;"",SUM(G$32:G473)&lt;E$23),$E$23/$E$28,0)</f>
        <v>0</v>
      </c>
      <c r="H474" s="58">
        <f t="shared" si="46"/>
        <v>0</v>
      </c>
      <c r="I474" s="58">
        <f t="shared" si="48"/>
        <v>0</v>
      </c>
      <c r="J474" s="92" t="str">
        <f t="shared" si="47"/>
        <v>2058–2059</v>
      </c>
      <c r="K474" s="92"/>
      <c r="L474" s="103"/>
      <c r="M474" s="92"/>
      <c r="N474" s="101"/>
      <c r="O474" s="93"/>
      <c r="Q474" s="61"/>
    </row>
    <row r="475" spans="1:17" s="55" customFormat="1" ht="20.25" customHeight="1" x14ac:dyDescent="0.2">
      <c r="A475" s="56">
        <v>58227</v>
      </c>
      <c r="B475" s="57">
        <f t="shared" si="43"/>
        <v>0</v>
      </c>
      <c r="C475" s="150"/>
      <c r="D475" s="58">
        <f t="shared" si="44"/>
        <v>0</v>
      </c>
      <c r="E475" s="59">
        <f t="shared" si="42"/>
        <v>0</v>
      </c>
      <c r="F475" s="58">
        <f t="shared" si="45"/>
        <v>0</v>
      </c>
      <c r="G475" s="60">
        <f>IF(AND(C475&lt;&gt;"",SUM(G$32:G474)&lt;E$23),$E$23/$E$28,0)</f>
        <v>0</v>
      </c>
      <c r="H475" s="58">
        <f t="shared" si="46"/>
        <v>0</v>
      </c>
      <c r="I475" s="58">
        <f t="shared" si="48"/>
        <v>0</v>
      </c>
      <c r="J475" s="92" t="str">
        <f t="shared" si="47"/>
        <v>2058–2059</v>
      </c>
      <c r="K475" s="92"/>
      <c r="L475" s="103"/>
      <c r="M475" s="92"/>
      <c r="N475" s="101"/>
      <c r="O475" s="93"/>
      <c r="Q475" s="61"/>
    </row>
    <row r="476" spans="1:17" s="55" customFormat="1" ht="20.25" customHeight="1" x14ac:dyDescent="0.2">
      <c r="A476" s="56">
        <v>58257</v>
      </c>
      <c r="B476" s="57">
        <f t="shared" si="43"/>
        <v>0</v>
      </c>
      <c r="C476" s="150"/>
      <c r="D476" s="58">
        <f t="shared" si="44"/>
        <v>0</v>
      </c>
      <c r="E476" s="59">
        <f t="shared" si="42"/>
        <v>0</v>
      </c>
      <c r="F476" s="58">
        <f t="shared" si="45"/>
        <v>0</v>
      </c>
      <c r="G476" s="60">
        <f>IF(AND(C476&lt;&gt;"",SUM(G$32:G475)&lt;E$23),$E$23/$E$28,0)</f>
        <v>0</v>
      </c>
      <c r="H476" s="58">
        <f t="shared" si="46"/>
        <v>0</v>
      </c>
      <c r="I476" s="58">
        <f t="shared" si="48"/>
        <v>0</v>
      </c>
      <c r="J476" s="92" t="str">
        <f t="shared" si="47"/>
        <v>2059–2060</v>
      </c>
      <c r="K476" s="92"/>
      <c r="L476" s="103"/>
      <c r="M476" s="92"/>
      <c r="N476" s="101"/>
      <c r="O476" s="93"/>
      <c r="Q476" s="61"/>
    </row>
    <row r="477" spans="1:17" s="55" customFormat="1" ht="20.25" customHeight="1" x14ac:dyDescent="0.2">
      <c r="A477" s="56">
        <v>58288</v>
      </c>
      <c r="B477" s="57">
        <f t="shared" si="43"/>
        <v>0</v>
      </c>
      <c r="C477" s="150"/>
      <c r="D477" s="58">
        <f t="shared" si="44"/>
        <v>0</v>
      </c>
      <c r="E477" s="59">
        <f t="shared" si="42"/>
        <v>0</v>
      </c>
      <c r="F477" s="58">
        <f t="shared" si="45"/>
        <v>0</v>
      </c>
      <c r="G477" s="60">
        <f>IF(AND(C477&lt;&gt;"",SUM(G$32:G476)&lt;E$23),$E$23/$E$28,0)</f>
        <v>0</v>
      </c>
      <c r="H477" s="58">
        <f t="shared" si="46"/>
        <v>0</v>
      </c>
      <c r="I477" s="58">
        <f t="shared" si="48"/>
        <v>0</v>
      </c>
      <c r="J477" s="92" t="str">
        <f t="shared" si="47"/>
        <v>2059–2060</v>
      </c>
      <c r="K477" s="92"/>
      <c r="L477" s="103"/>
      <c r="M477" s="92"/>
      <c r="N477" s="101"/>
      <c r="O477" s="93"/>
      <c r="Q477" s="61"/>
    </row>
    <row r="478" spans="1:17" s="55" customFormat="1" ht="20.25" customHeight="1" x14ac:dyDescent="0.2">
      <c r="A478" s="56">
        <v>58319</v>
      </c>
      <c r="B478" s="57">
        <f t="shared" si="43"/>
        <v>0</v>
      </c>
      <c r="C478" s="150"/>
      <c r="D478" s="58">
        <f t="shared" si="44"/>
        <v>0</v>
      </c>
      <c r="E478" s="59">
        <f t="shared" si="42"/>
        <v>0</v>
      </c>
      <c r="F478" s="58">
        <f t="shared" si="45"/>
        <v>0</v>
      </c>
      <c r="G478" s="60">
        <f>IF(AND(C478&lt;&gt;"",SUM(G$32:G477)&lt;E$23),$E$23/$E$28,0)</f>
        <v>0</v>
      </c>
      <c r="H478" s="58">
        <f t="shared" si="46"/>
        <v>0</v>
      </c>
      <c r="I478" s="58">
        <f t="shared" si="48"/>
        <v>0</v>
      </c>
      <c r="J478" s="92" t="str">
        <f t="shared" si="47"/>
        <v>2059–2060</v>
      </c>
      <c r="K478" s="92"/>
      <c r="L478" s="103"/>
      <c r="M478" s="92"/>
      <c r="N478" s="101"/>
      <c r="O478" s="93"/>
      <c r="Q478" s="61"/>
    </row>
    <row r="479" spans="1:17" s="55" customFormat="1" ht="20.25" customHeight="1" x14ac:dyDescent="0.2">
      <c r="A479" s="56">
        <v>58349</v>
      </c>
      <c r="B479" s="57">
        <f t="shared" si="43"/>
        <v>0</v>
      </c>
      <c r="C479" s="150"/>
      <c r="D479" s="58">
        <f t="shared" si="44"/>
        <v>0</v>
      </c>
      <c r="E479" s="59">
        <f t="shared" si="42"/>
        <v>0</v>
      </c>
      <c r="F479" s="58">
        <f t="shared" si="45"/>
        <v>0</v>
      </c>
      <c r="G479" s="60">
        <f>IF(AND(C479&lt;&gt;"",SUM(G$32:G478)&lt;E$23),$E$23/$E$28,0)</f>
        <v>0</v>
      </c>
      <c r="H479" s="58">
        <f t="shared" si="46"/>
        <v>0</v>
      </c>
      <c r="I479" s="58">
        <f t="shared" si="48"/>
        <v>0</v>
      </c>
      <c r="J479" s="92" t="str">
        <f t="shared" si="47"/>
        <v>2059–2060</v>
      </c>
      <c r="K479" s="92"/>
      <c r="L479" s="103"/>
      <c r="M479" s="92"/>
      <c r="N479" s="101"/>
      <c r="O479" s="93"/>
      <c r="Q479" s="61"/>
    </row>
    <row r="480" spans="1:17" s="55" customFormat="1" ht="20.25" customHeight="1" x14ac:dyDescent="0.2">
      <c r="A480" s="56">
        <v>58380</v>
      </c>
      <c r="B480" s="57">
        <f t="shared" si="43"/>
        <v>0</v>
      </c>
      <c r="C480" s="150"/>
      <c r="D480" s="58">
        <f t="shared" si="44"/>
        <v>0</v>
      </c>
      <c r="E480" s="59">
        <f t="shared" ref="E480:E543" si="49">C480-D480</f>
        <v>0</v>
      </c>
      <c r="F480" s="58">
        <f t="shared" si="45"/>
        <v>0</v>
      </c>
      <c r="G480" s="60">
        <f>IF(AND(C480&lt;&gt;"",SUM(G$32:G479)&lt;E$23),$E$23/$E$28,0)</f>
        <v>0</v>
      </c>
      <c r="H480" s="58">
        <f t="shared" si="46"/>
        <v>0</v>
      </c>
      <c r="I480" s="58">
        <f t="shared" si="48"/>
        <v>0</v>
      </c>
      <c r="J480" s="92" t="str">
        <f t="shared" si="47"/>
        <v>2059–2060</v>
      </c>
      <c r="K480" s="92"/>
      <c r="L480" s="103"/>
      <c r="M480" s="92"/>
      <c r="N480" s="101"/>
      <c r="O480" s="93"/>
      <c r="Q480" s="61"/>
    </row>
    <row r="481" spans="1:17" s="55" customFormat="1" ht="20.25" customHeight="1" x14ac:dyDescent="0.2">
      <c r="A481" s="56">
        <v>58410</v>
      </c>
      <c r="B481" s="57">
        <f t="shared" ref="B481:B544" si="50">IF(C481&gt;0,C481*-1,C481)</f>
        <v>0</v>
      </c>
      <c r="C481" s="150"/>
      <c r="D481" s="58">
        <f t="shared" ref="D481:D544" si="51">IF(C481="",0,IF($E$14="Beginning",IF(C480&lt;&gt;"",$F480*$E$7/12,0),IF(C480&lt;&gt;"",$F480*$E$7/12,$E$21*$E$7/12)))</f>
        <v>0</v>
      </c>
      <c r="E481" s="59">
        <f t="shared" si="49"/>
        <v>0</v>
      </c>
      <c r="F481" s="58">
        <f t="shared" ref="F481:F544" si="52">IF(C481="",0,IF(C480="",$E$21-E481,IF(C481&lt;&gt;"",F480-E481)))</f>
        <v>0</v>
      </c>
      <c r="G481" s="60">
        <f>IF(AND(C481&lt;&gt;"",SUM(G$32:G480)&lt;E$23),$E$23/$E$28,0)</f>
        <v>0</v>
      </c>
      <c r="H481" s="58">
        <f t="shared" ref="H481:H544" si="53">IF(C481&lt;&gt;"",G481+H480,0)</f>
        <v>0</v>
      </c>
      <c r="I481" s="58">
        <f t="shared" si="48"/>
        <v>0</v>
      </c>
      <c r="J481" s="92" t="str">
        <f t="shared" ref="J481:J544" si="54">IF(OR(MONTH(A481)=1,MONTH(A481)=2,MONTH(A481)=3,MONTH(A481)=4,MONTH(A481)=5,MONTH(A481)=6),YEAR(A481)-1&amp;"–"&amp;YEAR(A481),YEAR(A481)&amp;"–"&amp;YEAR(A481)+1)</f>
        <v>2059–2060</v>
      </c>
      <c r="K481" s="92"/>
      <c r="L481" s="103"/>
      <c r="M481" s="92"/>
      <c r="N481" s="101"/>
      <c r="O481" s="93"/>
      <c r="Q481" s="61"/>
    </row>
    <row r="482" spans="1:17" s="55" customFormat="1" ht="20.25" customHeight="1" x14ac:dyDescent="0.2">
      <c r="A482" s="56">
        <v>58441</v>
      </c>
      <c r="B482" s="57">
        <f t="shared" si="50"/>
        <v>0</v>
      </c>
      <c r="C482" s="150"/>
      <c r="D482" s="58">
        <f t="shared" si="51"/>
        <v>0</v>
      </c>
      <c r="E482" s="59">
        <f t="shared" si="49"/>
        <v>0</v>
      </c>
      <c r="F482" s="58">
        <f t="shared" si="52"/>
        <v>0</v>
      </c>
      <c r="G482" s="60">
        <f>IF(AND(C482&lt;&gt;"",SUM(G$32:G481)&lt;E$23),$E$23/$E$28,0)</f>
        <v>0</v>
      </c>
      <c r="H482" s="58">
        <f t="shared" si="53"/>
        <v>0</v>
      </c>
      <c r="I482" s="58">
        <f t="shared" si="48"/>
        <v>0</v>
      </c>
      <c r="J482" s="92" t="str">
        <f t="shared" si="54"/>
        <v>2059–2060</v>
      </c>
      <c r="K482" s="92"/>
      <c r="L482" s="103"/>
      <c r="M482" s="92"/>
      <c r="N482" s="101"/>
      <c r="O482" s="93"/>
      <c r="Q482" s="61"/>
    </row>
    <row r="483" spans="1:17" s="55" customFormat="1" ht="20.25" customHeight="1" x14ac:dyDescent="0.2">
      <c r="A483" s="56">
        <v>58472</v>
      </c>
      <c r="B483" s="57">
        <f t="shared" si="50"/>
        <v>0</v>
      </c>
      <c r="C483" s="150"/>
      <c r="D483" s="58">
        <f t="shared" si="51"/>
        <v>0</v>
      </c>
      <c r="E483" s="59">
        <f t="shared" si="49"/>
        <v>0</v>
      </c>
      <c r="F483" s="58">
        <f t="shared" si="52"/>
        <v>0</v>
      </c>
      <c r="G483" s="60">
        <f>IF(AND(C483&lt;&gt;"",SUM(G$32:G482)&lt;E$23),$E$23/$E$28,0)</f>
        <v>0</v>
      </c>
      <c r="H483" s="58">
        <f t="shared" si="53"/>
        <v>0</v>
      </c>
      <c r="I483" s="58">
        <f t="shared" ref="I483:I546" si="55">IF(C483&lt;&gt;"",$E$23-H483,0)</f>
        <v>0</v>
      </c>
      <c r="J483" s="92" t="str">
        <f t="shared" si="54"/>
        <v>2059–2060</v>
      </c>
      <c r="K483" s="92"/>
      <c r="L483" s="103"/>
      <c r="M483" s="92"/>
      <c r="N483" s="101"/>
      <c r="O483" s="93"/>
      <c r="Q483" s="61"/>
    </row>
    <row r="484" spans="1:17" s="55" customFormat="1" ht="20.25" customHeight="1" x14ac:dyDescent="0.2">
      <c r="A484" s="56">
        <v>58501</v>
      </c>
      <c r="B484" s="57">
        <f t="shared" si="50"/>
        <v>0</v>
      </c>
      <c r="C484" s="150"/>
      <c r="D484" s="58">
        <f t="shared" si="51"/>
        <v>0</v>
      </c>
      <c r="E484" s="59">
        <f t="shared" si="49"/>
        <v>0</v>
      </c>
      <c r="F484" s="58">
        <f t="shared" si="52"/>
        <v>0</v>
      </c>
      <c r="G484" s="60">
        <f>IF(AND(C484&lt;&gt;"",SUM(G$32:G483)&lt;E$23),$E$23/$E$28,0)</f>
        <v>0</v>
      </c>
      <c r="H484" s="58">
        <f t="shared" si="53"/>
        <v>0</v>
      </c>
      <c r="I484" s="58">
        <f t="shared" si="55"/>
        <v>0</v>
      </c>
      <c r="J484" s="92" t="str">
        <f t="shared" si="54"/>
        <v>2059–2060</v>
      </c>
      <c r="K484" s="92"/>
      <c r="L484" s="103"/>
      <c r="M484" s="92"/>
      <c r="N484" s="101"/>
      <c r="O484" s="93"/>
      <c r="Q484" s="61"/>
    </row>
    <row r="485" spans="1:17" s="55" customFormat="1" ht="20.25" customHeight="1" x14ac:dyDescent="0.2">
      <c r="A485" s="56">
        <v>58532</v>
      </c>
      <c r="B485" s="57">
        <f t="shared" si="50"/>
        <v>0</v>
      </c>
      <c r="C485" s="150"/>
      <c r="D485" s="58">
        <f t="shared" si="51"/>
        <v>0</v>
      </c>
      <c r="E485" s="59">
        <f t="shared" si="49"/>
        <v>0</v>
      </c>
      <c r="F485" s="58">
        <f t="shared" si="52"/>
        <v>0</v>
      </c>
      <c r="G485" s="60">
        <f>IF(AND(C485&lt;&gt;"",SUM(G$32:G484)&lt;E$23),$E$23/$E$28,0)</f>
        <v>0</v>
      </c>
      <c r="H485" s="58">
        <f t="shared" si="53"/>
        <v>0</v>
      </c>
      <c r="I485" s="58">
        <f t="shared" si="55"/>
        <v>0</v>
      </c>
      <c r="J485" s="92" t="str">
        <f t="shared" si="54"/>
        <v>2059–2060</v>
      </c>
      <c r="K485" s="92"/>
      <c r="L485" s="103"/>
      <c r="M485" s="92"/>
      <c r="N485" s="101"/>
      <c r="O485" s="93"/>
      <c r="Q485" s="61"/>
    </row>
    <row r="486" spans="1:17" s="55" customFormat="1" ht="20.25" customHeight="1" x14ac:dyDescent="0.2">
      <c r="A486" s="56">
        <v>58562</v>
      </c>
      <c r="B486" s="57">
        <f t="shared" si="50"/>
        <v>0</v>
      </c>
      <c r="C486" s="150"/>
      <c r="D486" s="58">
        <f t="shared" si="51"/>
        <v>0</v>
      </c>
      <c r="E486" s="59">
        <f t="shared" si="49"/>
        <v>0</v>
      </c>
      <c r="F486" s="58">
        <f t="shared" si="52"/>
        <v>0</v>
      </c>
      <c r="G486" s="60">
        <f>IF(AND(C486&lt;&gt;"",SUM(G$32:G485)&lt;E$23),$E$23/$E$28,0)</f>
        <v>0</v>
      </c>
      <c r="H486" s="58">
        <f t="shared" si="53"/>
        <v>0</v>
      </c>
      <c r="I486" s="58">
        <f t="shared" si="55"/>
        <v>0</v>
      </c>
      <c r="J486" s="92" t="str">
        <f t="shared" si="54"/>
        <v>2059–2060</v>
      </c>
      <c r="K486" s="92"/>
      <c r="L486" s="103"/>
      <c r="M486" s="92"/>
      <c r="N486" s="101"/>
      <c r="O486" s="93"/>
      <c r="Q486" s="61"/>
    </row>
    <row r="487" spans="1:17" s="55" customFormat="1" ht="20.25" customHeight="1" x14ac:dyDescent="0.2">
      <c r="A487" s="56">
        <v>58593</v>
      </c>
      <c r="B487" s="57">
        <f t="shared" si="50"/>
        <v>0</v>
      </c>
      <c r="C487" s="150"/>
      <c r="D487" s="58">
        <f t="shared" si="51"/>
        <v>0</v>
      </c>
      <c r="E487" s="59">
        <f t="shared" si="49"/>
        <v>0</v>
      </c>
      <c r="F487" s="58">
        <f t="shared" si="52"/>
        <v>0</v>
      </c>
      <c r="G487" s="60">
        <f>IF(AND(C487&lt;&gt;"",SUM(G$32:G486)&lt;E$23),$E$23/$E$28,0)</f>
        <v>0</v>
      </c>
      <c r="H487" s="58">
        <f t="shared" si="53"/>
        <v>0</v>
      </c>
      <c r="I487" s="58">
        <f t="shared" si="55"/>
        <v>0</v>
      </c>
      <c r="J487" s="92" t="str">
        <f t="shared" si="54"/>
        <v>2059–2060</v>
      </c>
      <c r="K487" s="92"/>
      <c r="L487" s="103"/>
      <c r="M487" s="92"/>
      <c r="N487" s="101"/>
      <c r="O487" s="93"/>
      <c r="Q487" s="61"/>
    </row>
    <row r="488" spans="1:17" s="55" customFormat="1" ht="20.25" customHeight="1" x14ac:dyDescent="0.2">
      <c r="A488" s="56">
        <v>58623</v>
      </c>
      <c r="B488" s="57">
        <f t="shared" si="50"/>
        <v>0</v>
      </c>
      <c r="C488" s="150"/>
      <c r="D488" s="58">
        <f t="shared" si="51"/>
        <v>0</v>
      </c>
      <c r="E488" s="59">
        <f t="shared" si="49"/>
        <v>0</v>
      </c>
      <c r="F488" s="58">
        <f t="shared" si="52"/>
        <v>0</v>
      </c>
      <c r="G488" s="60">
        <f>IF(AND(C488&lt;&gt;"",SUM(G$32:G487)&lt;E$23),$E$23/$E$28,0)</f>
        <v>0</v>
      </c>
      <c r="H488" s="58">
        <f t="shared" si="53"/>
        <v>0</v>
      </c>
      <c r="I488" s="58">
        <f t="shared" si="55"/>
        <v>0</v>
      </c>
      <c r="J488" s="92" t="str">
        <f t="shared" si="54"/>
        <v>2060–2061</v>
      </c>
      <c r="K488" s="92"/>
      <c r="L488" s="103"/>
      <c r="M488" s="92"/>
      <c r="N488" s="101"/>
      <c r="O488" s="93"/>
      <c r="Q488" s="61"/>
    </row>
    <row r="489" spans="1:17" s="55" customFormat="1" ht="20.25" customHeight="1" x14ac:dyDescent="0.2">
      <c r="A489" s="56">
        <v>58654</v>
      </c>
      <c r="B489" s="57">
        <f t="shared" si="50"/>
        <v>0</v>
      </c>
      <c r="C489" s="150"/>
      <c r="D489" s="58">
        <f t="shared" si="51"/>
        <v>0</v>
      </c>
      <c r="E489" s="59">
        <f t="shared" si="49"/>
        <v>0</v>
      </c>
      <c r="F489" s="58">
        <f t="shared" si="52"/>
        <v>0</v>
      </c>
      <c r="G489" s="60">
        <f>IF(AND(C489&lt;&gt;"",SUM(G$32:G488)&lt;E$23),$E$23/$E$28,0)</f>
        <v>0</v>
      </c>
      <c r="H489" s="58">
        <f t="shared" si="53"/>
        <v>0</v>
      </c>
      <c r="I489" s="58">
        <f t="shared" si="55"/>
        <v>0</v>
      </c>
      <c r="J489" s="92" t="str">
        <f t="shared" si="54"/>
        <v>2060–2061</v>
      </c>
      <c r="K489" s="92"/>
      <c r="L489" s="103"/>
      <c r="M489" s="92"/>
      <c r="N489" s="101"/>
      <c r="O489" s="93"/>
      <c r="Q489" s="61"/>
    </row>
    <row r="490" spans="1:17" s="55" customFormat="1" ht="20.25" customHeight="1" x14ac:dyDescent="0.2">
      <c r="A490" s="56">
        <v>58685</v>
      </c>
      <c r="B490" s="57">
        <f t="shared" si="50"/>
        <v>0</v>
      </c>
      <c r="C490" s="150"/>
      <c r="D490" s="58">
        <f t="shared" si="51"/>
        <v>0</v>
      </c>
      <c r="E490" s="59">
        <f t="shared" si="49"/>
        <v>0</v>
      </c>
      <c r="F490" s="58">
        <f t="shared" si="52"/>
        <v>0</v>
      </c>
      <c r="G490" s="60">
        <f>IF(AND(C490&lt;&gt;"",SUM(G$32:G489)&lt;E$23),$E$23/$E$28,0)</f>
        <v>0</v>
      </c>
      <c r="H490" s="58">
        <f t="shared" si="53"/>
        <v>0</v>
      </c>
      <c r="I490" s="58">
        <f t="shared" si="55"/>
        <v>0</v>
      </c>
      <c r="J490" s="92" t="str">
        <f t="shared" si="54"/>
        <v>2060–2061</v>
      </c>
      <c r="K490" s="92"/>
      <c r="L490" s="103"/>
      <c r="M490" s="92"/>
      <c r="N490" s="101"/>
      <c r="O490" s="93"/>
      <c r="Q490" s="61"/>
    </row>
    <row r="491" spans="1:17" s="55" customFormat="1" ht="20.25" customHeight="1" x14ac:dyDescent="0.2">
      <c r="A491" s="56">
        <v>58715</v>
      </c>
      <c r="B491" s="57">
        <f t="shared" si="50"/>
        <v>0</v>
      </c>
      <c r="C491" s="150"/>
      <c r="D491" s="58">
        <f t="shared" si="51"/>
        <v>0</v>
      </c>
      <c r="E491" s="59">
        <f t="shared" si="49"/>
        <v>0</v>
      </c>
      <c r="F491" s="58">
        <f t="shared" si="52"/>
        <v>0</v>
      </c>
      <c r="G491" s="60">
        <f>IF(AND(C491&lt;&gt;"",SUM(G$32:G490)&lt;E$23),$E$23/$E$28,0)</f>
        <v>0</v>
      </c>
      <c r="H491" s="58">
        <f t="shared" si="53"/>
        <v>0</v>
      </c>
      <c r="I491" s="58">
        <f t="shared" si="55"/>
        <v>0</v>
      </c>
      <c r="J491" s="92" t="str">
        <f t="shared" si="54"/>
        <v>2060–2061</v>
      </c>
      <c r="K491" s="92"/>
      <c r="L491" s="103"/>
      <c r="M491" s="92"/>
      <c r="N491" s="101"/>
      <c r="O491" s="93"/>
      <c r="Q491" s="61"/>
    </row>
    <row r="492" spans="1:17" s="55" customFormat="1" ht="20.25" customHeight="1" x14ac:dyDescent="0.2">
      <c r="A492" s="56">
        <v>58746</v>
      </c>
      <c r="B492" s="57">
        <f t="shared" si="50"/>
        <v>0</v>
      </c>
      <c r="C492" s="150"/>
      <c r="D492" s="58">
        <f t="shared" si="51"/>
        <v>0</v>
      </c>
      <c r="E492" s="59">
        <f t="shared" si="49"/>
        <v>0</v>
      </c>
      <c r="F492" s="58">
        <f t="shared" si="52"/>
        <v>0</v>
      </c>
      <c r="G492" s="60">
        <f>IF(AND(C492&lt;&gt;"",SUM(G$32:G491)&lt;E$23),$E$23/$E$28,0)</f>
        <v>0</v>
      </c>
      <c r="H492" s="58">
        <f t="shared" si="53"/>
        <v>0</v>
      </c>
      <c r="I492" s="58">
        <f t="shared" si="55"/>
        <v>0</v>
      </c>
      <c r="J492" s="92" t="str">
        <f t="shared" si="54"/>
        <v>2060–2061</v>
      </c>
      <c r="K492" s="92"/>
      <c r="L492" s="103"/>
      <c r="M492" s="92"/>
      <c r="N492" s="101"/>
      <c r="O492" s="93"/>
      <c r="Q492" s="61"/>
    </row>
    <row r="493" spans="1:17" s="55" customFormat="1" ht="20.25" customHeight="1" x14ac:dyDescent="0.2">
      <c r="A493" s="56">
        <v>58776</v>
      </c>
      <c r="B493" s="57">
        <f t="shared" si="50"/>
        <v>0</v>
      </c>
      <c r="C493" s="150"/>
      <c r="D493" s="58">
        <f t="shared" si="51"/>
        <v>0</v>
      </c>
      <c r="E493" s="59">
        <f t="shared" si="49"/>
        <v>0</v>
      </c>
      <c r="F493" s="58">
        <f t="shared" si="52"/>
        <v>0</v>
      </c>
      <c r="G493" s="60">
        <f>IF(AND(C493&lt;&gt;"",SUM(G$32:G492)&lt;E$23),$E$23/$E$28,0)</f>
        <v>0</v>
      </c>
      <c r="H493" s="58">
        <f t="shared" si="53"/>
        <v>0</v>
      </c>
      <c r="I493" s="58">
        <f t="shared" si="55"/>
        <v>0</v>
      </c>
      <c r="J493" s="92" t="str">
        <f t="shared" si="54"/>
        <v>2060–2061</v>
      </c>
      <c r="K493" s="92"/>
      <c r="L493" s="103"/>
      <c r="M493" s="92"/>
      <c r="N493" s="101"/>
      <c r="O493" s="93"/>
      <c r="Q493" s="61"/>
    </row>
    <row r="494" spans="1:17" s="55" customFormat="1" ht="20.25" customHeight="1" x14ac:dyDescent="0.2">
      <c r="A494" s="56">
        <v>58807</v>
      </c>
      <c r="B494" s="57">
        <f t="shared" si="50"/>
        <v>0</v>
      </c>
      <c r="C494" s="150"/>
      <c r="D494" s="58">
        <f t="shared" si="51"/>
        <v>0</v>
      </c>
      <c r="E494" s="59">
        <f t="shared" si="49"/>
        <v>0</v>
      </c>
      <c r="F494" s="58">
        <f t="shared" si="52"/>
        <v>0</v>
      </c>
      <c r="G494" s="60">
        <f>IF(AND(C494&lt;&gt;"",SUM(G$32:G493)&lt;E$23),$E$23/$E$28,0)</f>
        <v>0</v>
      </c>
      <c r="H494" s="58">
        <f t="shared" si="53"/>
        <v>0</v>
      </c>
      <c r="I494" s="58">
        <f t="shared" si="55"/>
        <v>0</v>
      </c>
      <c r="J494" s="92" t="str">
        <f t="shared" si="54"/>
        <v>2060–2061</v>
      </c>
      <c r="K494" s="92"/>
      <c r="L494" s="103"/>
      <c r="M494" s="92"/>
      <c r="N494" s="101"/>
      <c r="O494" s="93"/>
      <c r="Q494" s="61"/>
    </row>
    <row r="495" spans="1:17" s="55" customFormat="1" ht="20.25" customHeight="1" x14ac:dyDescent="0.2">
      <c r="A495" s="56">
        <v>58838</v>
      </c>
      <c r="B495" s="57">
        <f t="shared" si="50"/>
        <v>0</v>
      </c>
      <c r="C495" s="150"/>
      <c r="D495" s="58">
        <f t="shared" si="51"/>
        <v>0</v>
      </c>
      <c r="E495" s="59">
        <f t="shared" si="49"/>
        <v>0</v>
      </c>
      <c r="F495" s="58">
        <f t="shared" si="52"/>
        <v>0</v>
      </c>
      <c r="G495" s="60">
        <f>IF(AND(C495&lt;&gt;"",SUM(G$32:G494)&lt;E$23),$E$23/$E$28,0)</f>
        <v>0</v>
      </c>
      <c r="H495" s="58">
        <f t="shared" si="53"/>
        <v>0</v>
      </c>
      <c r="I495" s="58">
        <f t="shared" si="55"/>
        <v>0</v>
      </c>
      <c r="J495" s="92" t="str">
        <f t="shared" si="54"/>
        <v>2060–2061</v>
      </c>
      <c r="K495" s="92"/>
      <c r="L495" s="103"/>
      <c r="M495" s="92"/>
      <c r="N495" s="101"/>
      <c r="O495" s="93"/>
      <c r="Q495" s="61"/>
    </row>
    <row r="496" spans="1:17" s="55" customFormat="1" ht="20.25" customHeight="1" x14ac:dyDescent="0.2">
      <c r="A496" s="56">
        <v>58866</v>
      </c>
      <c r="B496" s="57">
        <f t="shared" si="50"/>
        <v>0</v>
      </c>
      <c r="C496" s="150"/>
      <c r="D496" s="58">
        <f t="shared" si="51"/>
        <v>0</v>
      </c>
      <c r="E496" s="59">
        <f t="shared" si="49"/>
        <v>0</v>
      </c>
      <c r="F496" s="58">
        <f t="shared" si="52"/>
        <v>0</v>
      </c>
      <c r="G496" s="60">
        <f>IF(AND(C496&lt;&gt;"",SUM(G$32:G495)&lt;E$23),$E$23/$E$28,0)</f>
        <v>0</v>
      </c>
      <c r="H496" s="58">
        <f t="shared" si="53"/>
        <v>0</v>
      </c>
      <c r="I496" s="58">
        <f t="shared" si="55"/>
        <v>0</v>
      </c>
      <c r="J496" s="92" t="str">
        <f t="shared" si="54"/>
        <v>2060–2061</v>
      </c>
      <c r="K496" s="92"/>
      <c r="L496" s="103"/>
      <c r="M496" s="92"/>
      <c r="N496" s="101"/>
      <c r="O496" s="93"/>
      <c r="Q496" s="61"/>
    </row>
    <row r="497" spans="1:17" s="55" customFormat="1" ht="20.25" customHeight="1" x14ac:dyDescent="0.2">
      <c r="A497" s="56">
        <v>58897</v>
      </c>
      <c r="B497" s="57">
        <f t="shared" si="50"/>
        <v>0</v>
      </c>
      <c r="C497" s="150"/>
      <c r="D497" s="58">
        <f t="shared" si="51"/>
        <v>0</v>
      </c>
      <c r="E497" s="59">
        <f t="shared" si="49"/>
        <v>0</v>
      </c>
      <c r="F497" s="58">
        <f t="shared" si="52"/>
        <v>0</v>
      </c>
      <c r="G497" s="60">
        <f>IF(AND(C497&lt;&gt;"",SUM(G$32:G496)&lt;E$23),$E$23/$E$28,0)</f>
        <v>0</v>
      </c>
      <c r="H497" s="58">
        <f t="shared" si="53"/>
        <v>0</v>
      </c>
      <c r="I497" s="58">
        <f t="shared" si="55"/>
        <v>0</v>
      </c>
      <c r="J497" s="92" t="str">
        <f t="shared" si="54"/>
        <v>2060–2061</v>
      </c>
      <c r="K497" s="92"/>
      <c r="L497" s="103"/>
      <c r="M497" s="92"/>
      <c r="N497" s="101"/>
      <c r="O497" s="93"/>
      <c r="Q497" s="61"/>
    </row>
    <row r="498" spans="1:17" s="55" customFormat="1" ht="20.25" customHeight="1" x14ac:dyDescent="0.2">
      <c r="A498" s="56">
        <v>58927</v>
      </c>
      <c r="B498" s="57">
        <f t="shared" si="50"/>
        <v>0</v>
      </c>
      <c r="C498" s="150"/>
      <c r="D498" s="58">
        <f t="shared" si="51"/>
        <v>0</v>
      </c>
      <c r="E498" s="59">
        <f t="shared" si="49"/>
        <v>0</v>
      </c>
      <c r="F498" s="58">
        <f t="shared" si="52"/>
        <v>0</v>
      </c>
      <c r="G498" s="60">
        <f>IF(AND(C498&lt;&gt;"",SUM(G$32:G497)&lt;E$23),$E$23/$E$28,0)</f>
        <v>0</v>
      </c>
      <c r="H498" s="58">
        <f t="shared" si="53"/>
        <v>0</v>
      </c>
      <c r="I498" s="58">
        <f t="shared" si="55"/>
        <v>0</v>
      </c>
      <c r="J498" s="92" t="str">
        <f t="shared" si="54"/>
        <v>2060–2061</v>
      </c>
      <c r="K498" s="92"/>
      <c r="L498" s="103"/>
      <c r="M498" s="92"/>
      <c r="N498" s="101"/>
      <c r="O498" s="93"/>
      <c r="Q498" s="61"/>
    </row>
    <row r="499" spans="1:17" s="55" customFormat="1" ht="20.25" customHeight="1" x14ac:dyDescent="0.2">
      <c r="A499" s="56">
        <v>58958</v>
      </c>
      <c r="B499" s="57">
        <f t="shared" si="50"/>
        <v>0</v>
      </c>
      <c r="C499" s="150"/>
      <c r="D499" s="58">
        <f t="shared" si="51"/>
        <v>0</v>
      </c>
      <c r="E499" s="59">
        <f t="shared" si="49"/>
        <v>0</v>
      </c>
      <c r="F499" s="58">
        <f t="shared" si="52"/>
        <v>0</v>
      </c>
      <c r="G499" s="60">
        <f>IF(AND(C499&lt;&gt;"",SUM(G$32:G498)&lt;E$23),$E$23/$E$28,0)</f>
        <v>0</v>
      </c>
      <c r="H499" s="58">
        <f t="shared" si="53"/>
        <v>0</v>
      </c>
      <c r="I499" s="58">
        <f t="shared" si="55"/>
        <v>0</v>
      </c>
      <c r="J499" s="92" t="str">
        <f t="shared" si="54"/>
        <v>2060–2061</v>
      </c>
      <c r="K499" s="92"/>
      <c r="L499" s="103"/>
      <c r="M499" s="92"/>
      <c r="N499" s="101"/>
      <c r="O499" s="93"/>
      <c r="Q499" s="61"/>
    </row>
    <row r="500" spans="1:17" s="55" customFormat="1" ht="20.25" customHeight="1" x14ac:dyDescent="0.2">
      <c r="A500" s="56">
        <v>58988</v>
      </c>
      <c r="B500" s="57">
        <f t="shared" si="50"/>
        <v>0</v>
      </c>
      <c r="C500" s="150"/>
      <c r="D500" s="58">
        <f t="shared" si="51"/>
        <v>0</v>
      </c>
      <c r="E500" s="59">
        <f t="shared" si="49"/>
        <v>0</v>
      </c>
      <c r="F500" s="58">
        <f t="shared" si="52"/>
        <v>0</v>
      </c>
      <c r="G500" s="60">
        <f>IF(AND(C500&lt;&gt;"",SUM(G$32:G499)&lt;E$23),$E$23/$E$28,0)</f>
        <v>0</v>
      </c>
      <c r="H500" s="58">
        <f t="shared" si="53"/>
        <v>0</v>
      </c>
      <c r="I500" s="58">
        <f t="shared" si="55"/>
        <v>0</v>
      </c>
      <c r="J500" s="92" t="str">
        <f t="shared" si="54"/>
        <v>2061–2062</v>
      </c>
      <c r="K500" s="92"/>
      <c r="L500" s="103"/>
      <c r="M500" s="92"/>
      <c r="N500" s="101"/>
      <c r="O500" s="93"/>
      <c r="Q500" s="61"/>
    </row>
    <row r="501" spans="1:17" s="55" customFormat="1" ht="20.25" customHeight="1" x14ac:dyDescent="0.2">
      <c r="A501" s="56">
        <v>59019</v>
      </c>
      <c r="B501" s="57">
        <f t="shared" si="50"/>
        <v>0</v>
      </c>
      <c r="C501" s="150"/>
      <c r="D501" s="58">
        <f t="shared" si="51"/>
        <v>0</v>
      </c>
      <c r="E501" s="59">
        <f t="shared" si="49"/>
        <v>0</v>
      </c>
      <c r="F501" s="58">
        <f t="shared" si="52"/>
        <v>0</v>
      </c>
      <c r="G501" s="60">
        <f>IF(AND(C501&lt;&gt;"",SUM(G$32:G500)&lt;E$23),$E$23/$E$28,0)</f>
        <v>0</v>
      </c>
      <c r="H501" s="58">
        <f t="shared" si="53"/>
        <v>0</v>
      </c>
      <c r="I501" s="58">
        <f t="shared" si="55"/>
        <v>0</v>
      </c>
      <c r="J501" s="92" t="str">
        <f t="shared" si="54"/>
        <v>2061–2062</v>
      </c>
      <c r="K501" s="92"/>
      <c r="L501" s="103"/>
      <c r="M501" s="92"/>
      <c r="N501" s="101"/>
      <c r="O501" s="93"/>
      <c r="Q501" s="61"/>
    </row>
    <row r="502" spans="1:17" s="55" customFormat="1" ht="20.25" customHeight="1" x14ac:dyDescent="0.2">
      <c r="A502" s="56">
        <v>59050</v>
      </c>
      <c r="B502" s="57">
        <f t="shared" si="50"/>
        <v>0</v>
      </c>
      <c r="C502" s="150"/>
      <c r="D502" s="58">
        <f t="shared" si="51"/>
        <v>0</v>
      </c>
      <c r="E502" s="59">
        <f t="shared" si="49"/>
        <v>0</v>
      </c>
      <c r="F502" s="58">
        <f t="shared" si="52"/>
        <v>0</v>
      </c>
      <c r="G502" s="60">
        <f>IF(AND(C502&lt;&gt;"",SUM(G$32:G501)&lt;E$23),$E$23/$E$28,0)</f>
        <v>0</v>
      </c>
      <c r="H502" s="58">
        <f t="shared" si="53"/>
        <v>0</v>
      </c>
      <c r="I502" s="58">
        <f t="shared" si="55"/>
        <v>0</v>
      </c>
      <c r="J502" s="92" t="str">
        <f t="shared" si="54"/>
        <v>2061–2062</v>
      </c>
      <c r="K502" s="92"/>
      <c r="L502" s="103"/>
      <c r="M502" s="92"/>
      <c r="N502" s="101"/>
      <c r="O502" s="93"/>
      <c r="Q502" s="61"/>
    </row>
    <row r="503" spans="1:17" s="55" customFormat="1" ht="20.25" customHeight="1" x14ac:dyDescent="0.2">
      <c r="A503" s="56">
        <v>59080</v>
      </c>
      <c r="B503" s="57">
        <f t="shared" si="50"/>
        <v>0</v>
      </c>
      <c r="C503" s="150"/>
      <c r="D503" s="58">
        <f t="shared" si="51"/>
        <v>0</v>
      </c>
      <c r="E503" s="59">
        <f t="shared" si="49"/>
        <v>0</v>
      </c>
      <c r="F503" s="58">
        <f t="shared" si="52"/>
        <v>0</v>
      </c>
      <c r="G503" s="60">
        <f>IF(AND(C503&lt;&gt;"",SUM(G$32:G502)&lt;E$23),$E$23/$E$28,0)</f>
        <v>0</v>
      </c>
      <c r="H503" s="58">
        <f t="shared" si="53"/>
        <v>0</v>
      </c>
      <c r="I503" s="58">
        <f t="shared" si="55"/>
        <v>0</v>
      </c>
      <c r="J503" s="92" t="str">
        <f t="shared" si="54"/>
        <v>2061–2062</v>
      </c>
      <c r="K503" s="92"/>
      <c r="L503" s="103"/>
      <c r="M503" s="92"/>
      <c r="N503" s="101"/>
      <c r="O503" s="93"/>
      <c r="Q503" s="61"/>
    </row>
    <row r="504" spans="1:17" s="55" customFormat="1" ht="20.25" customHeight="1" x14ac:dyDescent="0.2">
      <c r="A504" s="56">
        <v>59111</v>
      </c>
      <c r="B504" s="57">
        <f t="shared" si="50"/>
        <v>0</v>
      </c>
      <c r="C504" s="150"/>
      <c r="D504" s="58">
        <f t="shared" si="51"/>
        <v>0</v>
      </c>
      <c r="E504" s="59">
        <f t="shared" si="49"/>
        <v>0</v>
      </c>
      <c r="F504" s="58">
        <f t="shared" si="52"/>
        <v>0</v>
      </c>
      <c r="G504" s="60">
        <f>IF(AND(C504&lt;&gt;"",SUM(G$32:G503)&lt;E$23),$E$23/$E$28,0)</f>
        <v>0</v>
      </c>
      <c r="H504" s="58">
        <f t="shared" si="53"/>
        <v>0</v>
      </c>
      <c r="I504" s="58">
        <f t="shared" si="55"/>
        <v>0</v>
      </c>
      <c r="J504" s="92" t="str">
        <f t="shared" si="54"/>
        <v>2061–2062</v>
      </c>
      <c r="K504" s="92"/>
      <c r="L504" s="103"/>
      <c r="M504" s="92"/>
      <c r="N504" s="101"/>
      <c r="O504" s="93"/>
      <c r="Q504" s="61"/>
    </row>
    <row r="505" spans="1:17" s="55" customFormat="1" ht="20.25" customHeight="1" x14ac:dyDescent="0.2">
      <c r="A505" s="56">
        <v>59141</v>
      </c>
      <c r="B505" s="57">
        <f t="shared" si="50"/>
        <v>0</v>
      </c>
      <c r="C505" s="150"/>
      <c r="D505" s="58">
        <f t="shared" si="51"/>
        <v>0</v>
      </c>
      <c r="E505" s="59">
        <f t="shared" si="49"/>
        <v>0</v>
      </c>
      <c r="F505" s="58">
        <f t="shared" si="52"/>
        <v>0</v>
      </c>
      <c r="G505" s="60">
        <f>IF(AND(C505&lt;&gt;"",SUM(G$32:G504)&lt;E$23),$E$23/$E$28,0)</f>
        <v>0</v>
      </c>
      <c r="H505" s="58">
        <f t="shared" si="53"/>
        <v>0</v>
      </c>
      <c r="I505" s="58">
        <f t="shared" si="55"/>
        <v>0</v>
      </c>
      <c r="J505" s="92" t="str">
        <f t="shared" si="54"/>
        <v>2061–2062</v>
      </c>
      <c r="K505" s="92"/>
      <c r="L505" s="103"/>
      <c r="M505" s="92"/>
      <c r="N505" s="101"/>
      <c r="O505" s="93"/>
      <c r="Q505" s="61"/>
    </row>
    <row r="506" spans="1:17" s="55" customFormat="1" ht="20.25" customHeight="1" x14ac:dyDescent="0.2">
      <c r="A506" s="56">
        <v>59172</v>
      </c>
      <c r="B506" s="57">
        <f t="shared" si="50"/>
        <v>0</v>
      </c>
      <c r="C506" s="150"/>
      <c r="D506" s="58">
        <f t="shared" si="51"/>
        <v>0</v>
      </c>
      <c r="E506" s="59">
        <f t="shared" si="49"/>
        <v>0</v>
      </c>
      <c r="F506" s="58">
        <f t="shared" si="52"/>
        <v>0</v>
      </c>
      <c r="G506" s="60">
        <f>IF(AND(C506&lt;&gt;"",SUM(G$32:G505)&lt;E$23),$E$23/$E$28,0)</f>
        <v>0</v>
      </c>
      <c r="H506" s="58">
        <f t="shared" si="53"/>
        <v>0</v>
      </c>
      <c r="I506" s="58">
        <f t="shared" si="55"/>
        <v>0</v>
      </c>
      <c r="J506" s="92" t="str">
        <f t="shared" si="54"/>
        <v>2061–2062</v>
      </c>
      <c r="K506" s="92"/>
      <c r="L506" s="103"/>
      <c r="M506" s="92"/>
      <c r="N506" s="101"/>
      <c r="O506" s="93"/>
      <c r="Q506" s="61"/>
    </row>
    <row r="507" spans="1:17" s="55" customFormat="1" ht="20.25" customHeight="1" x14ac:dyDescent="0.2">
      <c r="A507" s="56">
        <v>59203</v>
      </c>
      <c r="B507" s="57">
        <f t="shared" si="50"/>
        <v>0</v>
      </c>
      <c r="C507" s="150"/>
      <c r="D507" s="58">
        <f t="shared" si="51"/>
        <v>0</v>
      </c>
      <c r="E507" s="59">
        <f t="shared" si="49"/>
        <v>0</v>
      </c>
      <c r="F507" s="58">
        <f t="shared" si="52"/>
        <v>0</v>
      </c>
      <c r="G507" s="60">
        <f>IF(AND(C507&lt;&gt;"",SUM(G$32:G506)&lt;E$23),$E$23/$E$28,0)</f>
        <v>0</v>
      </c>
      <c r="H507" s="58">
        <f t="shared" si="53"/>
        <v>0</v>
      </c>
      <c r="I507" s="58">
        <f t="shared" si="55"/>
        <v>0</v>
      </c>
      <c r="J507" s="92" t="str">
        <f t="shared" si="54"/>
        <v>2061–2062</v>
      </c>
      <c r="K507" s="92"/>
      <c r="L507" s="103"/>
      <c r="M507" s="92"/>
      <c r="N507" s="101"/>
      <c r="O507" s="93"/>
      <c r="Q507" s="61"/>
    </row>
    <row r="508" spans="1:17" s="55" customFormat="1" ht="20.25" customHeight="1" x14ac:dyDescent="0.2">
      <c r="A508" s="56">
        <v>59231</v>
      </c>
      <c r="B508" s="57">
        <f t="shared" si="50"/>
        <v>0</v>
      </c>
      <c r="C508" s="150"/>
      <c r="D508" s="58">
        <f t="shared" si="51"/>
        <v>0</v>
      </c>
      <c r="E508" s="59">
        <f t="shared" si="49"/>
        <v>0</v>
      </c>
      <c r="F508" s="58">
        <f t="shared" si="52"/>
        <v>0</v>
      </c>
      <c r="G508" s="60">
        <f>IF(AND(C508&lt;&gt;"",SUM(G$32:G507)&lt;E$23),$E$23/$E$28,0)</f>
        <v>0</v>
      </c>
      <c r="H508" s="58">
        <f t="shared" si="53"/>
        <v>0</v>
      </c>
      <c r="I508" s="58">
        <f t="shared" si="55"/>
        <v>0</v>
      </c>
      <c r="J508" s="92" t="str">
        <f t="shared" si="54"/>
        <v>2061–2062</v>
      </c>
      <c r="K508" s="92"/>
      <c r="L508" s="103"/>
      <c r="M508" s="92"/>
      <c r="N508" s="101"/>
      <c r="O508" s="93"/>
      <c r="Q508" s="61"/>
    </row>
    <row r="509" spans="1:17" s="55" customFormat="1" ht="20.25" customHeight="1" x14ac:dyDescent="0.2">
      <c r="A509" s="56">
        <v>59262</v>
      </c>
      <c r="B509" s="57">
        <f t="shared" si="50"/>
        <v>0</v>
      </c>
      <c r="C509" s="150"/>
      <c r="D509" s="58">
        <f t="shared" si="51"/>
        <v>0</v>
      </c>
      <c r="E509" s="59">
        <f t="shared" si="49"/>
        <v>0</v>
      </c>
      <c r="F509" s="58">
        <f t="shared" si="52"/>
        <v>0</v>
      </c>
      <c r="G509" s="60">
        <f>IF(AND(C509&lt;&gt;"",SUM(G$32:G508)&lt;E$23),$E$23/$E$28,0)</f>
        <v>0</v>
      </c>
      <c r="H509" s="58">
        <f t="shared" si="53"/>
        <v>0</v>
      </c>
      <c r="I509" s="58">
        <f t="shared" si="55"/>
        <v>0</v>
      </c>
      <c r="J509" s="92" t="str">
        <f t="shared" si="54"/>
        <v>2061–2062</v>
      </c>
      <c r="K509" s="92"/>
      <c r="L509" s="103"/>
      <c r="M509" s="92"/>
      <c r="N509" s="101"/>
      <c r="O509" s="93"/>
      <c r="Q509" s="61"/>
    </row>
    <row r="510" spans="1:17" s="55" customFormat="1" ht="20.25" customHeight="1" x14ac:dyDescent="0.2">
      <c r="A510" s="56">
        <v>59292</v>
      </c>
      <c r="B510" s="57">
        <f t="shared" si="50"/>
        <v>0</v>
      </c>
      <c r="C510" s="150"/>
      <c r="D510" s="58">
        <f t="shared" si="51"/>
        <v>0</v>
      </c>
      <c r="E510" s="59">
        <f t="shared" si="49"/>
        <v>0</v>
      </c>
      <c r="F510" s="58">
        <f t="shared" si="52"/>
        <v>0</v>
      </c>
      <c r="G510" s="60">
        <f>IF(AND(C510&lt;&gt;"",SUM(G$32:G509)&lt;E$23),$E$23/$E$28,0)</f>
        <v>0</v>
      </c>
      <c r="H510" s="58">
        <f t="shared" si="53"/>
        <v>0</v>
      </c>
      <c r="I510" s="58">
        <f t="shared" si="55"/>
        <v>0</v>
      </c>
      <c r="J510" s="92" t="str">
        <f t="shared" si="54"/>
        <v>2061–2062</v>
      </c>
      <c r="K510" s="92"/>
      <c r="L510" s="103"/>
      <c r="M510" s="92"/>
      <c r="N510" s="101"/>
      <c r="O510" s="93"/>
      <c r="Q510" s="61"/>
    </row>
    <row r="511" spans="1:17" s="55" customFormat="1" ht="20.25" customHeight="1" x14ac:dyDescent="0.2">
      <c r="A511" s="56">
        <v>59323</v>
      </c>
      <c r="B511" s="57">
        <f t="shared" si="50"/>
        <v>0</v>
      </c>
      <c r="C511" s="150"/>
      <c r="D511" s="58">
        <f t="shared" si="51"/>
        <v>0</v>
      </c>
      <c r="E511" s="59">
        <f t="shared" si="49"/>
        <v>0</v>
      </c>
      <c r="F511" s="58">
        <f t="shared" si="52"/>
        <v>0</v>
      </c>
      <c r="G511" s="60">
        <f>IF(AND(C511&lt;&gt;"",SUM(G$32:G510)&lt;E$23),$E$23/$E$28,0)</f>
        <v>0</v>
      </c>
      <c r="H511" s="58">
        <f t="shared" si="53"/>
        <v>0</v>
      </c>
      <c r="I511" s="58">
        <f t="shared" si="55"/>
        <v>0</v>
      </c>
      <c r="J511" s="92" t="str">
        <f t="shared" si="54"/>
        <v>2061–2062</v>
      </c>
      <c r="K511" s="92"/>
      <c r="L511" s="103"/>
      <c r="M511" s="92"/>
      <c r="N511" s="101"/>
      <c r="O511" s="93"/>
      <c r="Q511" s="61"/>
    </row>
    <row r="512" spans="1:17" s="55" customFormat="1" ht="20.25" customHeight="1" x14ac:dyDescent="0.2">
      <c r="A512" s="56">
        <v>59353</v>
      </c>
      <c r="B512" s="57">
        <f t="shared" si="50"/>
        <v>0</v>
      </c>
      <c r="C512" s="150"/>
      <c r="D512" s="58">
        <f t="shared" si="51"/>
        <v>0</v>
      </c>
      <c r="E512" s="59">
        <f t="shared" si="49"/>
        <v>0</v>
      </c>
      <c r="F512" s="58">
        <f t="shared" si="52"/>
        <v>0</v>
      </c>
      <c r="G512" s="60">
        <f>IF(AND(C512&lt;&gt;"",SUM(G$32:G511)&lt;E$23),$E$23/$E$28,0)</f>
        <v>0</v>
      </c>
      <c r="H512" s="58">
        <f t="shared" si="53"/>
        <v>0</v>
      </c>
      <c r="I512" s="58">
        <f t="shared" si="55"/>
        <v>0</v>
      </c>
      <c r="J512" s="92" t="str">
        <f t="shared" si="54"/>
        <v>2062–2063</v>
      </c>
      <c r="K512" s="92"/>
      <c r="L512" s="103"/>
      <c r="M512" s="92"/>
      <c r="N512" s="101"/>
      <c r="O512" s="93"/>
      <c r="Q512" s="61"/>
    </row>
    <row r="513" spans="1:17" s="55" customFormat="1" ht="20.25" customHeight="1" x14ac:dyDescent="0.2">
      <c r="A513" s="56">
        <v>59384</v>
      </c>
      <c r="B513" s="57">
        <f t="shared" si="50"/>
        <v>0</v>
      </c>
      <c r="C513" s="150"/>
      <c r="D513" s="58">
        <f t="shared" si="51"/>
        <v>0</v>
      </c>
      <c r="E513" s="59">
        <f t="shared" si="49"/>
        <v>0</v>
      </c>
      <c r="F513" s="58">
        <f t="shared" si="52"/>
        <v>0</v>
      </c>
      <c r="G513" s="60">
        <f>IF(AND(C513&lt;&gt;"",SUM(G$32:G512)&lt;E$23),$E$23/$E$28,0)</f>
        <v>0</v>
      </c>
      <c r="H513" s="58">
        <f t="shared" si="53"/>
        <v>0</v>
      </c>
      <c r="I513" s="58">
        <f t="shared" si="55"/>
        <v>0</v>
      </c>
      <c r="J513" s="92" t="str">
        <f t="shared" si="54"/>
        <v>2062–2063</v>
      </c>
      <c r="K513" s="92"/>
      <c r="L513" s="103"/>
      <c r="M513" s="92"/>
      <c r="N513" s="101"/>
      <c r="O513" s="93"/>
      <c r="Q513" s="61"/>
    </row>
    <row r="514" spans="1:17" s="55" customFormat="1" ht="20.25" customHeight="1" x14ac:dyDescent="0.2">
      <c r="A514" s="56">
        <v>59415</v>
      </c>
      <c r="B514" s="57">
        <f t="shared" si="50"/>
        <v>0</v>
      </c>
      <c r="C514" s="150"/>
      <c r="D514" s="58">
        <f t="shared" si="51"/>
        <v>0</v>
      </c>
      <c r="E514" s="59">
        <f t="shared" si="49"/>
        <v>0</v>
      </c>
      <c r="F514" s="58">
        <f t="shared" si="52"/>
        <v>0</v>
      </c>
      <c r="G514" s="60">
        <f>IF(AND(C514&lt;&gt;"",SUM(G$32:G513)&lt;E$23),$E$23/$E$28,0)</f>
        <v>0</v>
      </c>
      <c r="H514" s="58">
        <f t="shared" si="53"/>
        <v>0</v>
      </c>
      <c r="I514" s="58">
        <f t="shared" si="55"/>
        <v>0</v>
      </c>
      <c r="J514" s="92" t="str">
        <f t="shared" si="54"/>
        <v>2062–2063</v>
      </c>
      <c r="K514" s="92"/>
      <c r="L514" s="103"/>
      <c r="M514" s="92"/>
      <c r="N514" s="101"/>
      <c r="O514" s="93"/>
      <c r="Q514" s="61"/>
    </row>
    <row r="515" spans="1:17" s="55" customFormat="1" ht="20.25" customHeight="1" x14ac:dyDescent="0.2">
      <c r="A515" s="56">
        <v>59445</v>
      </c>
      <c r="B515" s="57">
        <f t="shared" si="50"/>
        <v>0</v>
      </c>
      <c r="C515" s="150"/>
      <c r="D515" s="58">
        <f t="shared" si="51"/>
        <v>0</v>
      </c>
      <c r="E515" s="59">
        <f t="shared" si="49"/>
        <v>0</v>
      </c>
      <c r="F515" s="58">
        <f t="shared" si="52"/>
        <v>0</v>
      </c>
      <c r="G515" s="60">
        <f>IF(AND(C515&lt;&gt;"",SUM(G$32:G514)&lt;E$23),$E$23/$E$28,0)</f>
        <v>0</v>
      </c>
      <c r="H515" s="58">
        <f t="shared" si="53"/>
        <v>0</v>
      </c>
      <c r="I515" s="58">
        <f t="shared" si="55"/>
        <v>0</v>
      </c>
      <c r="J515" s="92" t="str">
        <f t="shared" si="54"/>
        <v>2062–2063</v>
      </c>
      <c r="K515" s="92"/>
      <c r="L515" s="103"/>
      <c r="M515" s="92"/>
      <c r="N515" s="101"/>
      <c r="O515" s="93"/>
      <c r="Q515" s="61"/>
    </row>
    <row r="516" spans="1:17" s="55" customFormat="1" ht="20.25" customHeight="1" x14ac:dyDescent="0.2">
      <c r="A516" s="56">
        <v>59476</v>
      </c>
      <c r="B516" s="57">
        <f t="shared" si="50"/>
        <v>0</v>
      </c>
      <c r="C516" s="150"/>
      <c r="D516" s="58">
        <f t="shared" si="51"/>
        <v>0</v>
      </c>
      <c r="E516" s="59">
        <f t="shared" si="49"/>
        <v>0</v>
      </c>
      <c r="F516" s="58">
        <f t="shared" si="52"/>
        <v>0</v>
      </c>
      <c r="G516" s="60">
        <f>IF(AND(C516&lt;&gt;"",SUM(G$32:G515)&lt;E$23),$E$23/$E$28,0)</f>
        <v>0</v>
      </c>
      <c r="H516" s="58">
        <f t="shared" si="53"/>
        <v>0</v>
      </c>
      <c r="I516" s="58">
        <f t="shared" si="55"/>
        <v>0</v>
      </c>
      <c r="J516" s="92" t="str">
        <f t="shared" si="54"/>
        <v>2062–2063</v>
      </c>
      <c r="K516" s="92"/>
      <c r="L516" s="103"/>
      <c r="M516" s="92"/>
      <c r="N516" s="101"/>
      <c r="O516" s="93"/>
      <c r="Q516" s="61"/>
    </row>
    <row r="517" spans="1:17" s="55" customFormat="1" ht="20.25" customHeight="1" x14ac:dyDescent="0.2">
      <c r="A517" s="56">
        <v>59506</v>
      </c>
      <c r="B517" s="57">
        <f t="shared" si="50"/>
        <v>0</v>
      </c>
      <c r="C517" s="150"/>
      <c r="D517" s="58">
        <f t="shared" si="51"/>
        <v>0</v>
      </c>
      <c r="E517" s="59">
        <f t="shared" si="49"/>
        <v>0</v>
      </c>
      <c r="F517" s="58">
        <f t="shared" si="52"/>
        <v>0</v>
      </c>
      <c r="G517" s="60">
        <f>IF(AND(C517&lt;&gt;"",SUM(G$32:G516)&lt;E$23),$E$23/$E$28,0)</f>
        <v>0</v>
      </c>
      <c r="H517" s="58">
        <f t="shared" si="53"/>
        <v>0</v>
      </c>
      <c r="I517" s="58">
        <f t="shared" si="55"/>
        <v>0</v>
      </c>
      <c r="J517" s="92" t="str">
        <f t="shared" si="54"/>
        <v>2062–2063</v>
      </c>
      <c r="K517" s="92"/>
      <c r="L517" s="103"/>
      <c r="M517" s="92"/>
      <c r="N517" s="101"/>
      <c r="O517" s="93"/>
      <c r="Q517" s="61"/>
    </row>
    <row r="518" spans="1:17" s="55" customFormat="1" ht="20.25" customHeight="1" x14ac:dyDescent="0.2">
      <c r="A518" s="56">
        <v>59537</v>
      </c>
      <c r="B518" s="57">
        <f t="shared" si="50"/>
        <v>0</v>
      </c>
      <c r="C518" s="150"/>
      <c r="D518" s="58">
        <f t="shared" si="51"/>
        <v>0</v>
      </c>
      <c r="E518" s="59">
        <f t="shared" si="49"/>
        <v>0</v>
      </c>
      <c r="F518" s="58">
        <f t="shared" si="52"/>
        <v>0</v>
      </c>
      <c r="G518" s="60">
        <f>IF(AND(C518&lt;&gt;"",SUM(G$32:G517)&lt;E$23),$E$23/$E$28,0)</f>
        <v>0</v>
      </c>
      <c r="H518" s="58">
        <f t="shared" si="53"/>
        <v>0</v>
      </c>
      <c r="I518" s="58">
        <f t="shared" si="55"/>
        <v>0</v>
      </c>
      <c r="J518" s="92" t="str">
        <f t="shared" si="54"/>
        <v>2062–2063</v>
      </c>
      <c r="K518" s="92"/>
      <c r="L518" s="103"/>
      <c r="M518" s="92"/>
      <c r="N518" s="101"/>
      <c r="O518" s="93"/>
      <c r="Q518" s="61"/>
    </row>
    <row r="519" spans="1:17" s="55" customFormat="1" ht="20.25" customHeight="1" x14ac:dyDescent="0.2">
      <c r="A519" s="56">
        <v>59568</v>
      </c>
      <c r="B519" s="57">
        <f t="shared" si="50"/>
        <v>0</v>
      </c>
      <c r="C519" s="150"/>
      <c r="D519" s="58">
        <f t="shared" si="51"/>
        <v>0</v>
      </c>
      <c r="E519" s="59">
        <f t="shared" si="49"/>
        <v>0</v>
      </c>
      <c r="F519" s="58">
        <f t="shared" si="52"/>
        <v>0</v>
      </c>
      <c r="G519" s="60">
        <f>IF(AND(C519&lt;&gt;"",SUM(G$32:G518)&lt;E$23),$E$23/$E$28,0)</f>
        <v>0</v>
      </c>
      <c r="H519" s="58">
        <f t="shared" si="53"/>
        <v>0</v>
      </c>
      <c r="I519" s="58">
        <f t="shared" si="55"/>
        <v>0</v>
      </c>
      <c r="J519" s="92" t="str">
        <f t="shared" si="54"/>
        <v>2062–2063</v>
      </c>
      <c r="K519" s="92"/>
      <c r="L519" s="103"/>
      <c r="M519" s="92"/>
      <c r="N519" s="101"/>
      <c r="O519" s="93"/>
      <c r="Q519" s="61"/>
    </row>
    <row r="520" spans="1:17" s="55" customFormat="1" ht="20.25" customHeight="1" x14ac:dyDescent="0.2">
      <c r="A520" s="56">
        <v>59596</v>
      </c>
      <c r="B520" s="57">
        <f t="shared" si="50"/>
        <v>0</v>
      </c>
      <c r="C520" s="150"/>
      <c r="D520" s="58">
        <f t="shared" si="51"/>
        <v>0</v>
      </c>
      <c r="E520" s="59">
        <f t="shared" si="49"/>
        <v>0</v>
      </c>
      <c r="F520" s="58">
        <f t="shared" si="52"/>
        <v>0</v>
      </c>
      <c r="G520" s="60">
        <f>IF(AND(C520&lt;&gt;"",SUM(G$32:G519)&lt;E$23),$E$23/$E$28,0)</f>
        <v>0</v>
      </c>
      <c r="H520" s="58">
        <f t="shared" si="53"/>
        <v>0</v>
      </c>
      <c r="I520" s="58">
        <f t="shared" si="55"/>
        <v>0</v>
      </c>
      <c r="J520" s="92" t="str">
        <f t="shared" si="54"/>
        <v>2062–2063</v>
      </c>
      <c r="K520" s="92"/>
      <c r="L520" s="103"/>
      <c r="M520" s="92"/>
      <c r="N520" s="101"/>
      <c r="O520" s="93"/>
      <c r="Q520" s="61"/>
    </row>
    <row r="521" spans="1:17" s="55" customFormat="1" ht="20.25" customHeight="1" x14ac:dyDescent="0.2">
      <c r="A521" s="56">
        <v>59627</v>
      </c>
      <c r="B521" s="57">
        <f t="shared" si="50"/>
        <v>0</v>
      </c>
      <c r="C521" s="150"/>
      <c r="D521" s="58">
        <f t="shared" si="51"/>
        <v>0</v>
      </c>
      <c r="E521" s="59">
        <f t="shared" si="49"/>
        <v>0</v>
      </c>
      <c r="F521" s="58">
        <f t="shared" si="52"/>
        <v>0</v>
      </c>
      <c r="G521" s="60">
        <f>IF(AND(C521&lt;&gt;"",SUM(G$32:G520)&lt;E$23),$E$23/$E$28,0)</f>
        <v>0</v>
      </c>
      <c r="H521" s="58">
        <f t="shared" si="53"/>
        <v>0</v>
      </c>
      <c r="I521" s="58">
        <f t="shared" si="55"/>
        <v>0</v>
      </c>
      <c r="J521" s="92" t="str">
        <f t="shared" si="54"/>
        <v>2062–2063</v>
      </c>
      <c r="K521" s="92"/>
      <c r="L521" s="103"/>
      <c r="M521" s="92"/>
      <c r="N521" s="101"/>
      <c r="O521" s="93"/>
      <c r="Q521" s="61"/>
    </row>
    <row r="522" spans="1:17" s="55" customFormat="1" ht="20.25" customHeight="1" x14ac:dyDescent="0.2">
      <c r="A522" s="56">
        <v>59657</v>
      </c>
      <c r="B522" s="57">
        <f t="shared" si="50"/>
        <v>0</v>
      </c>
      <c r="C522" s="150"/>
      <c r="D522" s="58">
        <f t="shared" si="51"/>
        <v>0</v>
      </c>
      <c r="E522" s="59">
        <f t="shared" si="49"/>
        <v>0</v>
      </c>
      <c r="F522" s="58">
        <f t="shared" si="52"/>
        <v>0</v>
      </c>
      <c r="G522" s="60">
        <f>IF(AND(C522&lt;&gt;"",SUM(G$32:G521)&lt;E$23),$E$23/$E$28,0)</f>
        <v>0</v>
      </c>
      <c r="H522" s="58">
        <f t="shared" si="53"/>
        <v>0</v>
      </c>
      <c r="I522" s="58">
        <f t="shared" si="55"/>
        <v>0</v>
      </c>
      <c r="J522" s="92" t="str">
        <f t="shared" si="54"/>
        <v>2062–2063</v>
      </c>
      <c r="K522" s="92"/>
      <c r="L522" s="103"/>
      <c r="M522" s="92"/>
      <c r="N522" s="101"/>
      <c r="O522" s="93"/>
      <c r="Q522" s="61"/>
    </row>
    <row r="523" spans="1:17" s="55" customFormat="1" ht="20.25" customHeight="1" x14ac:dyDescent="0.2">
      <c r="A523" s="56">
        <v>59688</v>
      </c>
      <c r="B523" s="57">
        <f t="shared" si="50"/>
        <v>0</v>
      </c>
      <c r="C523" s="150"/>
      <c r="D523" s="58">
        <f t="shared" si="51"/>
        <v>0</v>
      </c>
      <c r="E523" s="59">
        <f t="shared" si="49"/>
        <v>0</v>
      </c>
      <c r="F523" s="58">
        <f t="shared" si="52"/>
        <v>0</v>
      </c>
      <c r="G523" s="60">
        <f>IF(AND(C523&lt;&gt;"",SUM(G$32:G522)&lt;E$23),$E$23/$E$28,0)</f>
        <v>0</v>
      </c>
      <c r="H523" s="58">
        <f t="shared" si="53"/>
        <v>0</v>
      </c>
      <c r="I523" s="58">
        <f t="shared" si="55"/>
        <v>0</v>
      </c>
      <c r="J523" s="92" t="str">
        <f t="shared" si="54"/>
        <v>2062–2063</v>
      </c>
      <c r="K523" s="92"/>
      <c r="L523" s="103"/>
      <c r="M523" s="92"/>
      <c r="N523" s="101"/>
      <c r="O523" s="93"/>
      <c r="Q523" s="61"/>
    </row>
    <row r="524" spans="1:17" s="55" customFormat="1" ht="20.25" customHeight="1" x14ac:dyDescent="0.2">
      <c r="A524" s="56">
        <v>59718</v>
      </c>
      <c r="B524" s="57">
        <f t="shared" si="50"/>
        <v>0</v>
      </c>
      <c r="C524" s="150"/>
      <c r="D524" s="58">
        <f t="shared" si="51"/>
        <v>0</v>
      </c>
      <c r="E524" s="59">
        <f t="shared" si="49"/>
        <v>0</v>
      </c>
      <c r="F524" s="58">
        <f t="shared" si="52"/>
        <v>0</v>
      </c>
      <c r="G524" s="60">
        <f>IF(AND(C524&lt;&gt;"",SUM(G$32:G523)&lt;E$23),$E$23/$E$28,0)</f>
        <v>0</v>
      </c>
      <c r="H524" s="58">
        <f t="shared" si="53"/>
        <v>0</v>
      </c>
      <c r="I524" s="58">
        <f t="shared" si="55"/>
        <v>0</v>
      </c>
      <c r="J524" s="92" t="str">
        <f t="shared" si="54"/>
        <v>2063–2064</v>
      </c>
      <c r="K524" s="92"/>
      <c r="L524" s="103"/>
      <c r="M524" s="92"/>
      <c r="N524" s="101"/>
      <c r="O524" s="93"/>
      <c r="Q524" s="61"/>
    </row>
    <row r="525" spans="1:17" s="55" customFormat="1" ht="20.25" customHeight="1" x14ac:dyDescent="0.2">
      <c r="A525" s="56">
        <v>59749</v>
      </c>
      <c r="B525" s="57">
        <f t="shared" si="50"/>
        <v>0</v>
      </c>
      <c r="C525" s="150"/>
      <c r="D525" s="58">
        <f t="shared" si="51"/>
        <v>0</v>
      </c>
      <c r="E525" s="59">
        <f t="shared" si="49"/>
        <v>0</v>
      </c>
      <c r="F525" s="58">
        <f t="shared" si="52"/>
        <v>0</v>
      </c>
      <c r="G525" s="60">
        <f>IF(AND(C525&lt;&gt;"",SUM(G$32:G524)&lt;E$23),$E$23/$E$28,0)</f>
        <v>0</v>
      </c>
      <c r="H525" s="58">
        <f t="shared" si="53"/>
        <v>0</v>
      </c>
      <c r="I525" s="58">
        <f t="shared" si="55"/>
        <v>0</v>
      </c>
      <c r="J525" s="92" t="str">
        <f t="shared" si="54"/>
        <v>2063–2064</v>
      </c>
      <c r="K525" s="92"/>
      <c r="L525" s="103"/>
      <c r="M525" s="92"/>
      <c r="N525" s="101"/>
      <c r="O525" s="93"/>
      <c r="Q525" s="61"/>
    </row>
    <row r="526" spans="1:17" s="55" customFormat="1" ht="20.25" customHeight="1" x14ac:dyDescent="0.2">
      <c r="A526" s="56">
        <v>59780</v>
      </c>
      <c r="B526" s="57">
        <f t="shared" si="50"/>
        <v>0</v>
      </c>
      <c r="C526" s="150"/>
      <c r="D526" s="58">
        <f t="shared" si="51"/>
        <v>0</v>
      </c>
      <c r="E526" s="59">
        <f t="shared" si="49"/>
        <v>0</v>
      </c>
      <c r="F526" s="58">
        <f t="shared" si="52"/>
        <v>0</v>
      </c>
      <c r="G526" s="60">
        <f>IF(AND(C526&lt;&gt;"",SUM(G$32:G525)&lt;E$23),$E$23/$E$28,0)</f>
        <v>0</v>
      </c>
      <c r="H526" s="58">
        <f t="shared" si="53"/>
        <v>0</v>
      </c>
      <c r="I526" s="58">
        <f t="shared" si="55"/>
        <v>0</v>
      </c>
      <c r="J526" s="92" t="str">
        <f t="shared" si="54"/>
        <v>2063–2064</v>
      </c>
      <c r="K526" s="92"/>
      <c r="L526" s="103"/>
      <c r="M526" s="92"/>
      <c r="N526" s="101"/>
      <c r="O526" s="93"/>
      <c r="Q526" s="61"/>
    </row>
    <row r="527" spans="1:17" s="55" customFormat="1" ht="20.25" customHeight="1" x14ac:dyDescent="0.2">
      <c r="A527" s="56">
        <v>59810</v>
      </c>
      <c r="B527" s="57">
        <f t="shared" si="50"/>
        <v>0</v>
      </c>
      <c r="C527" s="150"/>
      <c r="D527" s="58">
        <f t="shared" si="51"/>
        <v>0</v>
      </c>
      <c r="E527" s="59">
        <f t="shared" si="49"/>
        <v>0</v>
      </c>
      <c r="F527" s="58">
        <f t="shared" si="52"/>
        <v>0</v>
      </c>
      <c r="G527" s="60">
        <f>IF(AND(C527&lt;&gt;"",SUM(G$32:G526)&lt;E$23),$E$23/$E$28,0)</f>
        <v>0</v>
      </c>
      <c r="H527" s="58">
        <f t="shared" si="53"/>
        <v>0</v>
      </c>
      <c r="I527" s="58">
        <f t="shared" si="55"/>
        <v>0</v>
      </c>
      <c r="J527" s="92" t="str">
        <f t="shared" si="54"/>
        <v>2063–2064</v>
      </c>
      <c r="K527" s="92"/>
      <c r="L527" s="103"/>
      <c r="M527" s="92"/>
      <c r="N527" s="101"/>
      <c r="O527" s="93"/>
      <c r="Q527" s="61"/>
    </row>
    <row r="528" spans="1:17" s="55" customFormat="1" ht="20.25" customHeight="1" x14ac:dyDescent="0.2">
      <c r="A528" s="56">
        <v>59841</v>
      </c>
      <c r="B528" s="57">
        <f t="shared" si="50"/>
        <v>0</v>
      </c>
      <c r="C528" s="150"/>
      <c r="D528" s="58">
        <f t="shared" si="51"/>
        <v>0</v>
      </c>
      <c r="E528" s="59">
        <f t="shared" si="49"/>
        <v>0</v>
      </c>
      <c r="F528" s="58">
        <f t="shared" si="52"/>
        <v>0</v>
      </c>
      <c r="G528" s="60">
        <f>IF(AND(C528&lt;&gt;"",SUM(G$32:G527)&lt;E$23),$E$23/$E$28,0)</f>
        <v>0</v>
      </c>
      <c r="H528" s="58">
        <f t="shared" si="53"/>
        <v>0</v>
      </c>
      <c r="I528" s="58">
        <f t="shared" si="55"/>
        <v>0</v>
      </c>
      <c r="J528" s="92" t="str">
        <f t="shared" si="54"/>
        <v>2063–2064</v>
      </c>
      <c r="K528" s="92"/>
      <c r="L528" s="103"/>
      <c r="M528" s="92"/>
      <c r="N528" s="101"/>
      <c r="O528" s="93"/>
      <c r="Q528" s="61"/>
    </row>
    <row r="529" spans="1:17" s="55" customFormat="1" ht="20.25" customHeight="1" x14ac:dyDescent="0.2">
      <c r="A529" s="56">
        <v>59871</v>
      </c>
      <c r="B529" s="57">
        <f t="shared" si="50"/>
        <v>0</v>
      </c>
      <c r="C529" s="150"/>
      <c r="D529" s="58">
        <f t="shared" si="51"/>
        <v>0</v>
      </c>
      <c r="E529" s="59">
        <f t="shared" si="49"/>
        <v>0</v>
      </c>
      <c r="F529" s="58">
        <f t="shared" si="52"/>
        <v>0</v>
      </c>
      <c r="G529" s="60">
        <f>IF(AND(C529&lt;&gt;"",SUM(G$32:G528)&lt;E$23),$E$23/$E$28,0)</f>
        <v>0</v>
      </c>
      <c r="H529" s="58">
        <f t="shared" si="53"/>
        <v>0</v>
      </c>
      <c r="I529" s="58">
        <f t="shared" si="55"/>
        <v>0</v>
      </c>
      <c r="J529" s="92" t="str">
        <f t="shared" si="54"/>
        <v>2063–2064</v>
      </c>
      <c r="K529" s="92"/>
      <c r="L529" s="103"/>
      <c r="M529" s="92"/>
      <c r="N529" s="101"/>
      <c r="O529" s="93"/>
      <c r="Q529" s="61"/>
    </row>
    <row r="530" spans="1:17" s="55" customFormat="1" ht="20.25" customHeight="1" x14ac:dyDescent="0.2">
      <c r="A530" s="56">
        <v>59902</v>
      </c>
      <c r="B530" s="57">
        <f t="shared" si="50"/>
        <v>0</v>
      </c>
      <c r="C530" s="150"/>
      <c r="D530" s="58">
        <f t="shared" si="51"/>
        <v>0</v>
      </c>
      <c r="E530" s="59">
        <f t="shared" si="49"/>
        <v>0</v>
      </c>
      <c r="F530" s="58">
        <f t="shared" si="52"/>
        <v>0</v>
      </c>
      <c r="G530" s="60">
        <f>IF(AND(C530&lt;&gt;"",SUM(G$32:G529)&lt;E$23),$E$23/$E$28,0)</f>
        <v>0</v>
      </c>
      <c r="H530" s="58">
        <f t="shared" si="53"/>
        <v>0</v>
      </c>
      <c r="I530" s="58">
        <f t="shared" si="55"/>
        <v>0</v>
      </c>
      <c r="J530" s="92" t="str">
        <f t="shared" si="54"/>
        <v>2063–2064</v>
      </c>
      <c r="K530" s="92"/>
      <c r="L530" s="103"/>
      <c r="M530" s="92"/>
      <c r="N530" s="101"/>
      <c r="O530" s="93"/>
      <c r="Q530" s="61"/>
    </row>
    <row r="531" spans="1:17" s="55" customFormat="1" ht="20.25" customHeight="1" x14ac:dyDescent="0.2">
      <c r="A531" s="56">
        <v>59933</v>
      </c>
      <c r="B531" s="57">
        <f t="shared" si="50"/>
        <v>0</v>
      </c>
      <c r="C531" s="150"/>
      <c r="D531" s="58">
        <f t="shared" si="51"/>
        <v>0</v>
      </c>
      <c r="E531" s="59">
        <f t="shared" si="49"/>
        <v>0</v>
      </c>
      <c r="F531" s="58">
        <f t="shared" si="52"/>
        <v>0</v>
      </c>
      <c r="G531" s="60">
        <f>IF(AND(C531&lt;&gt;"",SUM(G$32:G530)&lt;E$23),$E$23/$E$28,0)</f>
        <v>0</v>
      </c>
      <c r="H531" s="58">
        <f t="shared" si="53"/>
        <v>0</v>
      </c>
      <c r="I531" s="58">
        <f t="shared" si="55"/>
        <v>0</v>
      </c>
      <c r="J531" s="92" t="str">
        <f t="shared" si="54"/>
        <v>2063–2064</v>
      </c>
      <c r="K531" s="92"/>
      <c r="L531" s="103"/>
      <c r="M531" s="92"/>
      <c r="N531" s="101"/>
      <c r="O531" s="93"/>
      <c r="Q531" s="61"/>
    </row>
    <row r="532" spans="1:17" s="55" customFormat="1" ht="20.25" customHeight="1" x14ac:dyDescent="0.2">
      <c r="A532" s="56">
        <v>59962</v>
      </c>
      <c r="B532" s="57">
        <f t="shared" si="50"/>
        <v>0</v>
      </c>
      <c r="C532" s="150"/>
      <c r="D532" s="58">
        <f t="shared" si="51"/>
        <v>0</v>
      </c>
      <c r="E532" s="59">
        <f t="shared" si="49"/>
        <v>0</v>
      </c>
      <c r="F532" s="58">
        <f t="shared" si="52"/>
        <v>0</v>
      </c>
      <c r="G532" s="60">
        <f>IF(AND(C532&lt;&gt;"",SUM(G$32:G531)&lt;E$23),$E$23/$E$28,0)</f>
        <v>0</v>
      </c>
      <c r="H532" s="58">
        <f t="shared" si="53"/>
        <v>0</v>
      </c>
      <c r="I532" s="58">
        <f t="shared" si="55"/>
        <v>0</v>
      </c>
      <c r="J532" s="92" t="str">
        <f t="shared" si="54"/>
        <v>2063–2064</v>
      </c>
      <c r="K532" s="92"/>
      <c r="L532" s="103"/>
      <c r="M532" s="92"/>
      <c r="N532" s="101"/>
      <c r="O532" s="93"/>
      <c r="Q532" s="61"/>
    </row>
    <row r="533" spans="1:17" s="55" customFormat="1" ht="20.25" customHeight="1" x14ac:dyDescent="0.2">
      <c r="A533" s="56">
        <v>59993</v>
      </c>
      <c r="B533" s="57">
        <f t="shared" si="50"/>
        <v>0</v>
      </c>
      <c r="C533" s="150"/>
      <c r="D533" s="58">
        <f t="shared" si="51"/>
        <v>0</v>
      </c>
      <c r="E533" s="59">
        <f t="shared" si="49"/>
        <v>0</v>
      </c>
      <c r="F533" s="58">
        <f t="shared" si="52"/>
        <v>0</v>
      </c>
      <c r="G533" s="60">
        <f>IF(AND(C533&lt;&gt;"",SUM(G$32:G532)&lt;E$23),$E$23/$E$28,0)</f>
        <v>0</v>
      </c>
      <c r="H533" s="58">
        <f t="shared" si="53"/>
        <v>0</v>
      </c>
      <c r="I533" s="58">
        <f t="shared" si="55"/>
        <v>0</v>
      </c>
      <c r="J533" s="92" t="str">
        <f t="shared" si="54"/>
        <v>2063–2064</v>
      </c>
      <c r="K533" s="92"/>
      <c r="L533" s="103"/>
      <c r="M533" s="92"/>
      <c r="N533" s="101"/>
      <c r="O533" s="93"/>
      <c r="Q533" s="61"/>
    </row>
    <row r="534" spans="1:17" s="55" customFormat="1" ht="20.25" customHeight="1" x14ac:dyDescent="0.2">
      <c r="A534" s="56">
        <v>60023</v>
      </c>
      <c r="B534" s="57">
        <f t="shared" si="50"/>
        <v>0</v>
      </c>
      <c r="C534" s="150"/>
      <c r="D534" s="58">
        <f t="shared" si="51"/>
        <v>0</v>
      </c>
      <c r="E534" s="59">
        <f t="shared" si="49"/>
        <v>0</v>
      </c>
      <c r="F534" s="58">
        <f t="shared" si="52"/>
        <v>0</v>
      </c>
      <c r="G534" s="60">
        <f>IF(AND(C534&lt;&gt;"",SUM(G$32:G533)&lt;E$23),$E$23/$E$28,0)</f>
        <v>0</v>
      </c>
      <c r="H534" s="58">
        <f t="shared" si="53"/>
        <v>0</v>
      </c>
      <c r="I534" s="58">
        <f t="shared" si="55"/>
        <v>0</v>
      </c>
      <c r="J534" s="92" t="str">
        <f t="shared" si="54"/>
        <v>2063–2064</v>
      </c>
      <c r="K534" s="92"/>
      <c r="L534" s="103"/>
      <c r="M534" s="92"/>
      <c r="N534" s="101"/>
      <c r="O534" s="93"/>
      <c r="Q534" s="61"/>
    </row>
    <row r="535" spans="1:17" s="55" customFormat="1" ht="20.25" customHeight="1" x14ac:dyDescent="0.2">
      <c r="A535" s="56">
        <v>60054</v>
      </c>
      <c r="B535" s="57">
        <f t="shared" si="50"/>
        <v>0</v>
      </c>
      <c r="C535" s="150"/>
      <c r="D535" s="58">
        <f t="shared" si="51"/>
        <v>0</v>
      </c>
      <c r="E535" s="59">
        <f t="shared" si="49"/>
        <v>0</v>
      </c>
      <c r="F535" s="58">
        <f t="shared" si="52"/>
        <v>0</v>
      </c>
      <c r="G535" s="60">
        <f>IF(AND(C535&lt;&gt;"",SUM(G$32:G534)&lt;E$23),$E$23/$E$28,0)</f>
        <v>0</v>
      </c>
      <c r="H535" s="58">
        <f t="shared" si="53"/>
        <v>0</v>
      </c>
      <c r="I535" s="58">
        <f t="shared" si="55"/>
        <v>0</v>
      </c>
      <c r="J535" s="92" t="str">
        <f t="shared" si="54"/>
        <v>2063–2064</v>
      </c>
      <c r="K535" s="92"/>
      <c r="L535" s="103"/>
      <c r="M535" s="92"/>
      <c r="N535" s="101"/>
      <c r="O535" s="93"/>
      <c r="Q535" s="61"/>
    </row>
    <row r="536" spans="1:17" s="55" customFormat="1" ht="20.25" customHeight="1" x14ac:dyDescent="0.2">
      <c r="A536" s="56">
        <v>60084</v>
      </c>
      <c r="B536" s="57">
        <f t="shared" si="50"/>
        <v>0</v>
      </c>
      <c r="C536" s="150"/>
      <c r="D536" s="58">
        <f t="shared" si="51"/>
        <v>0</v>
      </c>
      <c r="E536" s="59">
        <f t="shared" si="49"/>
        <v>0</v>
      </c>
      <c r="F536" s="58">
        <f t="shared" si="52"/>
        <v>0</v>
      </c>
      <c r="G536" s="60">
        <f>IF(AND(C536&lt;&gt;"",SUM(G$32:G535)&lt;E$23),$E$23/$E$28,0)</f>
        <v>0</v>
      </c>
      <c r="H536" s="58">
        <f t="shared" si="53"/>
        <v>0</v>
      </c>
      <c r="I536" s="58">
        <f t="shared" si="55"/>
        <v>0</v>
      </c>
      <c r="J536" s="92" t="str">
        <f t="shared" si="54"/>
        <v>2064–2065</v>
      </c>
      <c r="K536" s="92"/>
      <c r="L536" s="103"/>
      <c r="M536" s="92"/>
      <c r="N536" s="101"/>
      <c r="O536" s="93"/>
      <c r="Q536" s="61"/>
    </row>
    <row r="537" spans="1:17" s="55" customFormat="1" ht="20.25" customHeight="1" x14ac:dyDescent="0.2">
      <c r="A537" s="56">
        <v>60115</v>
      </c>
      <c r="B537" s="57">
        <f t="shared" si="50"/>
        <v>0</v>
      </c>
      <c r="C537" s="150"/>
      <c r="D537" s="58">
        <f t="shared" si="51"/>
        <v>0</v>
      </c>
      <c r="E537" s="59">
        <f t="shared" si="49"/>
        <v>0</v>
      </c>
      <c r="F537" s="58">
        <f t="shared" si="52"/>
        <v>0</v>
      </c>
      <c r="G537" s="60">
        <f>IF(AND(C537&lt;&gt;"",SUM(G$32:G536)&lt;E$23),$E$23/$E$28,0)</f>
        <v>0</v>
      </c>
      <c r="H537" s="58">
        <f t="shared" si="53"/>
        <v>0</v>
      </c>
      <c r="I537" s="58">
        <f t="shared" si="55"/>
        <v>0</v>
      </c>
      <c r="J537" s="92" t="str">
        <f t="shared" si="54"/>
        <v>2064–2065</v>
      </c>
      <c r="K537" s="92"/>
      <c r="L537" s="103"/>
      <c r="M537" s="92"/>
      <c r="N537" s="101"/>
      <c r="O537" s="93"/>
      <c r="Q537" s="61"/>
    </row>
    <row r="538" spans="1:17" s="55" customFormat="1" ht="20.25" customHeight="1" x14ac:dyDescent="0.2">
      <c r="A538" s="56">
        <v>60146</v>
      </c>
      <c r="B538" s="57">
        <f t="shared" si="50"/>
        <v>0</v>
      </c>
      <c r="C538" s="150"/>
      <c r="D538" s="58">
        <f t="shared" si="51"/>
        <v>0</v>
      </c>
      <c r="E538" s="59">
        <f t="shared" si="49"/>
        <v>0</v>
      </c>
      <c r="F538" s="58">
        <f t="shared" si="52"/>
        <v>0</v>
      </c>
      <c r="G538" s="60">
        <f>IF(AND(C538&lt;&gt;"",SUM(G$32:G537)&lt;E$23),$E$23/$E$28,0)</f>
        <v>0</v>
      </c>
      <c r="H538" s="58">
        <f t="shared" si="53"/>
        <v>0</v>
      </c>
      <c r="I538" s="58">
        <f t="shared" si="55"/>
        <v>0</v>
      </c>
      <c r="J538" s="92" t="str">
        <f t="shared" si="54"/>
        <v>2064–2065</v>
      </c>
      <c r="K538" s="92"/>
      <c r="L538" s="103"/>
      <c r="M538" s="92"/>
      <c r="N538" s="101"/>
      <c r="O538" s="93"/>
      <c r="Q538" s="61"/>
    </row>
    <row r="539" spans="1:17" s="55" customFormat="1" ht="20.25" customHeight="1" x14ac:dyDescent="0.2">
      <c r="A539" s="56">
        <v>60176</v>
      </c>
      <c r="B539" s="57">
        <f t="shared" si="50"/>
        <v>0</v>
      </c>
      <c r="C539" s="150"/>
      <c r="D539" s="58">
        <f t="shared" si="51"/>
        <v>0</v>
      </c>
      <c r="E539" s="59">
        <f t="shared" si="49"/>
        <v>0</v>
      </c>
      <c r="F539" s="58">
        <f t="shared" si="52"/>
        <v>0</v>
      </c>
      <c r="G539" s="60">
        <f>IF(AND(C539&lt;&gt;"",SUM(G$32:G538)&lt;E$23),$E$23/$E$28,0)</f>
        <v>0</v>
      </c>
      <c r="H539" s="58">
        <f t="shared" si="53"/>
        <v>0</v>
      </c>
      <c r="I539" s="58">
        <f t="shared" si="55"/>
        <v>0</v>
      </c>
      <c r="J539" s="92" t="str">
        <f t="shared" si="54"/>
        <v>2064–2065</v>
      </c>
      <c r="K539" s="92"/>
      <c r="L539" s="103"/>
      <c r="M539" s="92"/>
      <c r="N539" s="101"/>
      <c r="O539" s="93"/>
      <c r="Q539" s="61"/>
    </row>
    <row r="540" spans="1:17" s="55" customFormat="1" ht="20.25" customHeight="1" x14ac:dyDescent="0.2">
      <c r="A540" s="56">
        <v>60207</v>
      </c>
      <c r="B540" s="57">
        <f t="shared" si="50"/>
        <v>0</v>
      </c>
      <c r="C540" s="150"/>
      <c r="D540" s="58">
        <f t="shared" si="51"/>
        <v>0</v>
      </c>
      <c r="E540" s="59">
        <f t="shared" si="49"/>
        <v>0</v>
      </c>
      <c r="F540" s="58">
        <f t="shared" si="52"/>
        <v>0</v>
      </c>
      <c r="G540" s="60">
        <f>IF(AND(C540&lt;&gt;"",SUM(G$32:G539)&lt;E$23),$E$23/$E$28,0)</f>
        <v>0</v>
      </c>
      <c r="H540" s="58">
        <f t="shared" si="53"/>
        <v>0</v>
      </c>
      <c r="I540" s="58">
        <f t="shared" si="55"/>
        <v>0</v>
      </c>
      <c r="J540" s="92" t="str">
        <f t="shared" si="54"/>
        <v>2064–2065</v>
      </c>
      <c r="K540" s="92"/>
      <c r="L540" s="103"/>
      <c r="M540" s="92"/>
      <c r="N540" s="101"/>
      <c r="O540" s="93"/>
      <c r="Q540" s="61"/>
    </row>
    <row r="541" spans="1:17" s="55" customFormat="1" ht="20.25" customHeight="1" x14ac:dyDescent="0.2">
      <c r="A541" s="56">
        <v>60237</v>
      </c>
      <c r="B541" s="57">
        <f t="shared" si="50"/>
        <v>0</v>
      </c>
      <c r="C541" s="150"/>
      <c r="D541" s="58">
        <f t="shared" si="51"/>
        <v>0</v>
      </c>
      <c r="E541" s="59">
        <f t="shared" si="49"/>
        <v>0</v>
      </c>
      <c r="F541" s="58">
        <f t="shared" si="52"/>
        <v>0</v>
      </c>
      <c r="G541" s="60">
        <f>IF(AND(C541&lt;&gt;"",SUM(G$32:G540)&lt;E$23),$E$23/$E$28,0)</f>
        <v>0</v>
      </c>
      <c r="H541" s="58">
        <f t="shared" si="53"/>
        <v>0</v>
      </c>
      <c r="I541" s="58">
        <f t="shared" si="55"/>
        <v>0</v>
      </c>
      <c r="J541" s="92" t="str">
        <f t="shared" si="54"/>
        <v>2064–2065</v>
      </c>
      <c r="K541" s="92"/>
      <c r="L541" s="103"/>
      <c r="M541" s="92"/>
      <c r="N541" s="101"/>
      <c r="O541" s="93"/>
      <c r="Q541" s="61"/>
    </row>
    <row r="542" spans="1:17" s="55" customFormat="1" ht="20.25" customHeight="1" x14ac:dyDescent="0.2">
      <c r="A542" s="56">
        <v>60268</v>
      </c>
      <c r="B542" s="57">
        <f t="shared" si="50"/>
        <v>0</v>
      </c>
      <c r="C542" s="150"/>
      <c r="D542" s="58">
        <f t="shared" si="51"/>
        <v>0</v>
      </c>
      <c r="E542" s="59">
        <f t="shared" si="49"/>
        <v>0</v>
      </c>
      <c r="F542" s="58">
        <f t="shared" si="52"/>
        <v>0</v>
      </c>
      <c r="G542" s="60">
        <f>IF(AND(C542&lt;&gt;"",SUM(G$32:G541)&lt;E$23),$E$23/$E$28,0)</f>
        <v>0</v>
      </c>
      <c r="H542" s="58">
        <f t="shared" si="53"/>
        <v>0</v>
      </c>
      <c r="I542" s="58">
        <f t="shared" si="55"/>
        <v>0</v>
      </c>
      <c r="J542" s="92" t="str">
        <f t="shared" si="54"/>
        <v>2064–2065</v>
      </c>
      <c r="K542" s="92"/>
      <c r="L542" s="103"/>
      <c r="M542" s="92"/>
      <c r="N542" s="101"/>
      <c r="O542" s="93"/>
      <c r="Q542" s="61"/>
    </row>
    <row r="543" spans="1:17" s="55" customFormat="1" ht="20.25" customHeight="1" x14ac:dyDescent="0.2">
      <c r="A543" s="56">
        <v>60299</v>
      </c>
      <c r="B543" s="57">
        <f t="shared" si="50"/>
        <v>0</v>
      </c>
      <c r="C543" s="150"/>
      <c r="D543" s="58">
        <f t="shared" si="51"/>
        <v>0</v>
      </c>
      <c r="E543" s="59">
        <f t="shared" si="49"/>
        <v>0</v>
      </c>
      <c r="F543" s="58">
        <f t="shared" si="52"/>
        <v>0</v>
      </c>
      <c r="G543" s="60">
        <f>IF(AND(C543&lt;&gt;"",SUM(G$32:G542)&lt;E$23),$E$23/$E$28,0)</f>
        <v>0</v>
      </c>
      <c r="H543" s="58">
        <f t="shared" si="53"/>
        <v>0</v>
      </c>
      <c r="I543" s="58">
        <f t="shared" si="55"/>
        <v>0</v>
      </c>
      <c r="J543" s="92" t="str">
        <f t="shared" si="54"/>
        <v>2064–2065</v>
      </c>
      <c r="K543" s="92"/>
      <c r="L543" s="103"/>
      <c r="M543" s="92"/>
      <c r="N543" s="101"/>
      <c r="O543" s="93"/>
      <c r="Q543" s="61"/>
    </row>
    <row r="544" spans="1:17" s="55" customFormat="1" ht="20.25" customHeight="1" x14ac:dyDescent="0.2">
      <c r="A544" s="56">
        <v>60327</v>
      </c>
      <c r="B544" s="57">
        <f t="shared" si="50"/>
        <v>0</v>
      </c>
      <c r="C544" s="150"/>
      <c r="D544" s="58">
        <f t="shared" si="51"/>
        <v>0</v>
      </c>
      <c r="E544" s="59">
        <f t="shared" ref="E544:E607" si="56">C544-D544</f>
        <v>0</v>
      </c>
      <c r="F544" s="58">
        <f t="shared" si="52"/>
        <v>0</v>
      </c>
      <c r="G544" s="60">
        <f>IF(AND(C544&lt;&gt;"",SUM(G$32:G543)&lt;E$23),$E$23/$E$28,0)</f>
        <v>0</v>
      </c>
      <c r="H544" s="58">
        <f t="shared" si="53"/>
        <v>0</v>
      </c>
      <c r="I544" s="58">
        <f t="shared" si="55"/>
        <v>0</v>
      </c>
      <c r="J544" s="92" t="str">
        <f t="shared" si="54"/>
        <v>2064–2065</v>
      </c>
      <c r="K544" s="92"/>
      <c r="L544" s="103"/>
      <c r="M544" s="92"/>
      <c r="N544" s="101"/>
      <c r="O544" s="93"/>
      <c r="Q544" s="61"/>
    </row>
    <row r="545" spans="1:17" s="55" customFormat="1" ht="20.25" customHeight="1" x14ac:dyDescent="0.2">
      <c r="A545" s="56">
        <v>60358</v>
      </c>
      <c r="B545" s="57">
        <f t="shared" ref="B545:B608" si="57">IF(C545&gt;0,C545*-1,C545)</f>
        <v>0</v>
      </c>
      <c r="C545" s="150"/>
      <c r="D545" s="58">
        <f t="shared" ref="D545:D608" si="58">IF(C545="",0,IF($E$14="Beginning",IF(C544&lt;&gt;"",$F544*$E$7/12,0),IF(C544&lt;&gt;"",$F544*$E$7/12,$E$21*$E$7/12)))</f>
        <v>0</v>
      </c>
      <c r="E545" s="59">
        <f t="shared" si="56"/>
        <v>0</v>
      </c>
      <c r="F545" s="58">
        <f t="shared" ref="F545:F608" si="59">IF(C545="",0,IF(C544="",$E$21-E545,IF(C545&lt;&gt;"",F544-E545)))</f>
        <v>0</v>
      </c>
      <c r="G545" s="60">
        <f>IF(AND(C545&lt;&gt;"",SUM(G$32:G544)&lt;E$23),$E$23/$E$28,0)</f>
        <v>0</v>
      </c>
      <c r="H545" s="58">
        <f t="shared" ref="H545:H608" si="60">IF(C545&lt;&gt;"",G545+H544,0)</f>
        <v>0</v>
      </c>
      <c r="I545" s="58">
        <f t="shared" si="55"/>
        <v>0</v>
      </c>
      <c r="J545" s="92" t="str">
        <f t="shared" ref="J545:J608" si="61">IF(OR(MONTH(A545)=1,MONTH(A545)=2,MONTH(A545)=3,MONTH(A545)=4,MONTH(A545)=5,MONTH(A545)=6),YEAR(A545)-1&amp;"–"&amp;YEAR(A545),YEAR(A545)&amp;"–"&amp;YEAR(A545)+1)</f>
        <v>2064–2065</v>
      </c>
      <c r="K545" s="92"/>
      <c r="L545" s="103"/>
      <c r="M545" s="92"/>
      <c r="N545" s="101"/>
      <c r="O545" s="93"/>
      <c r="Q545" s="61"/>
    </row>
    <row r="546" spans="1:17" s="55" customFormat="1" ht="20.25" customHeight="1" x14ac:dyDescent="0.2">
      <c r="A546" s="56">
        <v>60388</v>
      </c>
      <c r="B546" s="57">
        <f t="shared" si="57"/>
        <v>0</v>
      </c>
      <c r="C546" s="150"/>
      <c r="D546" s="58">
        <f t="shared" si="58"/>
        <v>0</v>
      </c>
      <c r="E546" s="59">
        <f t="shared" si="56"/>
        <v>0</v>
      </c>
      <c r="F546" s="58">
        <f t="shared" si="59"/>
        <v>0</v>
      </c>
      <c r="G546" s="60">
        <f>IF(AND(C546&lt;&gt;"",SUM(G$32:G545)&lt;E$23),$E$23/$E$28,0)</f>
        <v>0</v>
      </c>
      <c r="H546" s="58">
        <f t="shared" si="60"/>
        <v>0</v>
      </c>
      <c r="I546" s="58">
        <f t="shared" si="55"/>
        <v>0</v>
      </c>
      <c r="J546" s="92" t="str">
        <f t="shared" si="61"/>
        <v>2064–2065</v>
      </c>
      <c r="K546" s="92"/>
      <c r="L546" s="103"/>
      <c r="M546" s="92"/>
      <c r="N546" s="101"/>
      <c r="O546" s="93"/>
      <c r="Q546" s="61"/>
    </row>
    <row r="547" spans="1:17" s="55" customFormat="1" ht="20.25" customHeight="1" x14ac:dyDescent="0.2">
      <c r="A547" s="56">
        <v>60419</v>
      </c>
      <c r="B547" s="57">
        <f t="shared" si="57"/>
        <v>0</v>
      </c>
      <c r="C547" s="150"/>
      <c r="D547" s="58">
        <f t="shared" si="58"/>
        <v>0</v>
      </c>
      <c r="E547" s="59">
        <f t="shared" si="56"/>
        <v>0</v>
      </c>
      <c r="F547" s="58">
        <f t="shared" si="59"/>
        <v>0</v>
      </c>
      <c r="G547" s="60">
        <f>IF(AND(C547&lt;&gt;"",SUM(G$32:G546)&lt;E$23),$E$23/$E$28,0)</f>
        <v>0</v>
      </c>
      <c r="H547" s="58">
        <f t="shared" si="60"/>
        <v>0</v>
      </c>
      <c r="I547" s="58">
        <f t="shared" ref="I547:I610" si="62">IF(C547&lt;&gt;"",$E$23-H547,0)</f>
        <v>0</v>
      </c>
      <c r="J547" s="92" t="str">
        <f t="shared" si="61"/>
        <v>2064–2065</v>
      </c>
      <c r="K547" s="92"/>
      <c r="L547" s="103"/>
      <c r="M547" s="92"/>
      <c r="N547" s="101"/>
      <c r="O547" s="93"/>
      <c r="Q547" s="61"/>
    </row>
    <row r="548" spans="1:17" s="55" customFormat="1" ht="20.25" customHeight="1" x14ac:dyDescent="0.2">
      <c r="A548" s="56">
        <v>60449</v>
      </c>
      <c r="B548" s="57">
        <f t="shared" si="57"/>
        <v>0</v>
      </c>
      <c r="C548" s="150"/>
      <c r="D548" s="58">
        <f t="shared" si="58"/>
        <v>0</v>
      </c>
      <c r="E548" s="59">
        <f t="shared" si="56"/>
        <v>0</v>
      </c>
      <c r="F548" s="58">
        <f t="shared" si="59"/>
        <v>0</v>
      </c>
      <c r="G548" s="60">
        <f>IF(AND(C548&lt;&gt;"",SUM(G$32:G547)&lt;E$23),$E$23/$E$28,0)</f>
        <v>0</v>
      </c>
      <c r="H548" s="58">
        <f t="shared" si="60"/>
        <v>0</v>
      </c>
      <c r="I548" s="58">
        <f t="shared" si="62"/>
        <v>0</v>
      </c>
      <c r="J548" s="92" t="str">
        <f t="shared" si="61"/>
        <v>2065–2066</v>
      </c>
      <c r="K548" s="92"/>
      <c r="L548" s="103"/>
      <c r="M548" s="92"/>
      <c r="N548" s="101"/>
      <c r="O548" s="93"/>
      <c r="Q548" s="61"/>
    </row>
    <row r="549" spans="1:17" s="55" customFormat="1" ht="20.25" customHeight="1" x14ac:dyDescent="0.2">
      <c r="A549" s="56">
        <v>60480</v>
      </c>
      <c r="B549" s="57">
        <f t="shared" si="57"/>
        <v>0</v>
      </c>
      <c r="C549" s="150"/>
      <c r="D549" s="58">
        <f t="shared" si="58"/>
        <v>0</v>
      </c>
      <c r="E549" s="59">
        <f t="shared" si="56"/>
        <v>0</v>
      </c>
      <c r="F549" s="58">
        <f t="shared" si="59"/>
        <v>0</v>
      </c>
      <c r="G549" s="60">
        <f>IF(AND(C549&lt;&gt;"",SUM(G$32:G548)&lt;E$23),$E$23/$E$28,0)</f>
        <v>0</v>
      </c>
      <c r="H549" s="58">
        <f t="shared" si="60"/>
        <v>0</v>
      </c>
      <c r="I549" s="58">
        <f t="shared" si="62"/>
        <v>0</v>
      </c>
      <c r="J549" s="92" t="str">
        <f t="shared" si="61"/>
        <v>2065–2066</v>
      </c>
      <c r="K549" s="92"/>
      <c r="L549" s="103"/>
      <c r="M549" s="92"/>
      <c r="N549" s="101"/>
      <c r="O549" s="93"/>
      <c r="Q549" s="61"/>
    </row>
    <row r="550" spans="1:17" s="55" customFormat="1" ht="20.25" customHeight="1" x14ac:dyDescent="0.2">
      <c r="A550" s="56">
        <v>60511</v>
      </c>
      <c r="B550" s="57">
        <f t="shared" si="57"/>
        <v>0</v>
      </c>
      <c r="C550" s="150"/>
      <c r="D550" s="58">
        <f t="shared" si="58"/>
        <v>0</v>
      </c>
      <c r="E550" s="59">
        <f t="shared" si="56"/>
        <v>0</v>
      </c>
      <c r="F550" s="58">
        <f t="shared" si="59"/>
        <v>0</v>
      </c>
      <c r="G550" s="60">
        <f>IF(AND(C550&lt;&gt;"",SUM(G$32:G549)&lt;E$23),$E$23/$E$28,0)</f>
        <v>0</v>
      </c>
      <c r="H550" s="58">
        <f t="shared" si="60"/>
        <v>0</v>
      </c>
      <c r="I550" s="58">
        <f t="shared" si="62"/>
        <v>0</v>
      </c>
      <c r="J550" s="92" t="str">
        <f t="shared" si="61"/>
        <v>2065–2066</v>
      </c>
      <c r="K550" s="92"/>
      <c r="L550" s="103"/>
      <c r="M550" s="92"/>
      <c r="N550" s="101"/>
      <c r="O550" s="93"/>
      <c r="Q550" s="61"/>
    </row>
    <row r="551" spans="1:17" s="55" customFormat="1" ht="20.25" customHeight="1" x14ac:dyDescent="0.2">
      <c r="A551" s="56">
        <v>60541</v>
      </c>
      <c r="B551" s="57">
        <f t="shared" si="57"/>
        <v>0</v>
      </c>
      <c r="C551" s="150"/>
      <c r="D551" s="58">
        <f t="shared" si="58"/>
        <v>0</v>
      </c>
      <c r="E551" s="59">
        <f t="shared" si="56"/>
        <v>0</v>
      </c>
      <c r="F551" s="58">
        <f t="shared" si="59"/>
        <v>0</v>
      </c>
      <c r="G551" s="60">
        <f>IF(AND(C551&lt;&gt;"",SUM(G$32:G550)&lt;E$23),$E$23/$E$28,0)</f>
        <v>0</v>
      </c>
      <c r="H551" s="58">
        <f t="shared" si="60"/>
        <v>0</v>
      </c>
      <c r="I551" s="58">
        <f t="shared" si="62"/>
        <v>0</v>
      </c>
      <c r="J551" s="92" t="str">
        <f t="shared" si="61"/>
        <v>2065–2066</v>
      </c>
      <c r="K551" s="92"/>
      <c r="L551" s="103"/>
      <c r="M551" s="92"/>
      <c r="N551" s="101"/>
      <c r="O551" s="93"/>
      <c r="Q551" s="61"/>
    </row>
    <row r="552" spans="1:17" s="55" customFormat="1" ht="20.25" customHeight="1" x14ac:dyDescent="0.2">
      <c r="A552" s="56">
        <v>60572</v>
      </c>
      <c r="B552" s="57">
        <f t="shared" si="57"/>
        <v>0</v>
      </c>
      <c r="C552" s="150"/>
      <c r="D552" s="58">
        <f t="shared" si="58"/>
        <v>0</v>
      </c>
      <c r="E552" s="59">
        <f t="shared" si="56"/>
        <v>0</v>
      </c>
      <c r="F552" s="58">
        <f t="shared" si="59"/>
        <v>0</v>
      </c>
      <c r="G552" s="60">
        <f>IF(AND(C552&lt;&gt;"",SUM(G$32:G551)&lt;E$23),$E$23/$E$28,0)</f>
        <v>0</v>
      </c>
      <c r="H552" s="58">
        <f t="shared" si="60"/>
        <v>0</v>
      </c>
      <c r="I552" s="58">
        <f t="shared" si="62"/>
        <v>0</v>
      </c>
      <c r="J552" s="92" t="str">
        <f t="shared" si="61"/>
        <v>2065–2066</v>
      </c>
      <c r="K552" s="92"/>
      <c r="L552" s="103"/>
      <c r="M552" s="92"/>
      <c r="N552" s="101"/>
      <c r="O552" s="93"/>
      <c r="Q552" s="61"/>
    </row>
    <row r="553" spans="1:17" s="55" customFormat="1" ht="20.25" customHeight="1" x14ac:dyDescent="0.2">
      <c r="A553" s="56">
        <v>60602</v>
      </c>
      <c r="B553" s="57">
        <f t="shared" si="57"/>
        <v>0</v>
      </c>
      <c r="C553" s="150"/>
      <c r="D553" s="58">
        <f t="shared" si="58"/>
        <v>0</v>
      </c>
      <c r="E553" s="59">
        <f t="shared" si="56"/>
        <v>0</v>
      </c>
      <c r="F553" s="58">
        <f t="shared" si="59"/>
        <v>0</v>
      </c>
      <c r="G553" s="60">
        <f>IF(AND(C553&lt;&gt;"",SUM(G$32:G552)&lt;E$23),$E$23/$E$28,0)</f>
        <v>0</v>
      </c>
      <c r="H553" s="58">
        <f t="shared" si="60"/>
        <v>0</v>
      </c>
      <c r="I553" s="58">
        <f t="shared" si="62"/>
        <v>0</v>
      </c>
      <c r="J553" s="92" t="str">
        <f t="shared" si="61"/>
        <v>2065–2066</v>
      </c>
      <c r="K553" s="92"/>
      <c r="L553" s="103"/>
      <c r="M553" s="92"/>
      <c r="N553" s="101"/>
      <c r="O553" s="93"/>
      <c r="Q553" s="61"/>
    </row>
    <row r="554" spans="1:17" s="55" customFormat="1" ht="20.25" customHeight="1" x14ac:dyDescent="0.2">
      <c r="A554" s="56">
        <v>60633</v>
      </c>
      <c r="B554" s="57">
        <f t="shared" si="57"/>
        <v>0</v>
      </c>
      <c r="C554" s="150"/>
      <c r="D554" s="58">
        <f t="shared" si="58"/>
        <v>0</v>
      </c>
      <c r="E554" s="59">
        <f t="shared" si="56"/>
        <v>0</v>
      </c>
      <c r="F554" s="58">
        <f t="shared" si="59"/>
        <v>0</v>
      </c>
      <c r="G554" s="60">
        <f>IF(AND(C554&lt;&gt;"",SUM(G$32:G553)&lt;E$23),$E$23/$E$28,0)</f>
        <v>0</v>
      </c>
      <c r="H554" s="58">
        <f t="shared" si="60"/>
        <v>0</v>
      </c>
      <c r="I554" s="58">
        <f t="shared" si="62"/>
        <v>0</v>
      </c>
      <c r="J554" s="92" t="str">
        <f t="shared" si="61"/>
        <v>2065–2066</v>
      </c>
      <c r="K554" s="92"/>
      <c r="L554" s="103"/>
      <c r="M554" s="92"/>
      <c r="N554" s="101"/>
      <c r="O554" s="93"/>
      <c r="Q554" s="61"/>
    </row>
    <row r="555" spans="1:17" s="55" customFormat="1" ht="20.25" customHeight="1" x14ac:dyDescent="0.2">
      <c r="A555" s="56">
        <v>60664</v>
      </c>
      <c r="B555" s="57">
        <f t="shared" si="57"/>
        <v>0</v>
      </c>
      <c r="C555" s="150"/>
      <c r="D555" s="58">
        <f t="shared" si="58"/>
        <v>0</v>
      </c>
      <c r="E555" s="59">
        <f t="shared" si="56"/>
        <v>0</v>
      </c>
      <c r="F555" s="58">
        <f t="shared" si="59"/>
        <v>0</v>
      </c>
      <c r="G555" s="60">
        <f>IF(AND(C555&lt;&gt;"",SUM(G$32:G554)&lt;E$23),$E$23/$E$28,0)</f>
        <v>0</v>
      </c>
      <c r="H555" s="58">
        <f t="shared" si="60"/>
        <v>0</v>
      </c>
      <c r="I555" s="58">
        <f t="shared" si="62"/>
        <v>0</v>
      </c>
      <c r="J555" s="92" t="str">
        <f t="shared" si="61"/>
        <v>2065–2066</v>
      </c>
      <c r="K555" s="92"/>
      <c r="L555" s="103"/>
      <c r="M555" s="92"/>
      <c r="N555" s="101"/>
      <c r="O555" s="93"/>
      <c r="Q555" s="61"/>
    </row>
    <row r="556" spans="1:17" s="55" customFormat="1" ht="20.25" customHeight="1" x14ac:dyDescent="0.2">
      <c r="A556" s="56">
        <v>60692</v>
      </c>
      <c r="B556" s="57">
        <f t="shared" si="57"/>
        <v>0</v>
      </c>
      <c r="C556" s="150"/>
      <c r="D556" s="58">
        <f t="shared" si="58"/>
        <v>0</v>
      </c>
      <c r="E556" s="59">
        <f t="shared" si="56"/>
        <v>0</v>
      </c>
      <c r="F556" s="58">
        <f t="shared" si="59"/>
        <v>0</v>
      </c>
      <c r="G556" s="60">
        <f>IF(AND(C556&lt;&gt;"",SUM(G$32:G555)&lt;E$23),$E$23/$E$28,0)</f>
        <v>0</v>
      </c>
      <c r="H556" s="58">
        <f t="shared" si="60"/>
        <v>0</v>
      </c>
      <c r="I556" s="58">
        <f t="shared" si="62"/>
        <v>0</v>
      </c>
      <c r="J556" s="92" t="str">
        <f t="shared" si="61"/>
        <v>2065–2066</v>
      </c>
      <c r="K556" s="92"/>
      <c r="L556" s="103"/>
      <c r="M556" s="92"/>
      <c r="N556" s="101"/>
      <c r="O556" s="93"/>
      <c r="Q556" s="61"/>
    </row>
    <row r="557" spans="1:17" s="55" customFormat="1" ht="20.25" customHeight="1" x14ac:dyDescent="0.2">
      <c r="A557" s="56">
        <v>60723</v>
      </c>
      <c r="B557" s="57">
        <f t="shared" si="57"/>
        <v>0</v>
      </c>
      <c r="C557" s="150"/>
      <c r="D557" s="58">
        <f t="shared" si="58"/>
        <v>0</v>
      </c>
      <c r="E557" s="59">
        <f t="shared" si="56"/>
        <v>0</v>
      </c>
      <c r="F557" s="58">
        <f t="shared" si="59"/>
        <v>0</v>
      </c>
      <c r="G557" s="60">
        <f>IF(AND(C557&lt;&gt;"",SUM(G$32:G556)&lt;E$23),$E$23/$E$28,0)</f>
        <v>0</v>
      </c>
      <c r="H557" s="58">
        <f t="shared" si="60"/>
        <v>0</v>
      </c>
      <c r="I557" s="58">
        <f t="shared" si="62"/>
        <v>0</v>
      </c>
      <c r="J557" s="92" t="str">
        <f t="shared" si="61"/>
        <v>2065–2066</v>
      </c>
      <c r="K557" s="92"/>
      <c r="L557" s="103"/>
      <c r="M557" s="92"/>
      <c r="N557" s="101"/>
      <c r="O557" s="93"/>
      <c r="Q557" s="61"/>
    </row>
    <row r="558" spans="1:17" s="55" customFormat="1" ht="20.25" customHeight="1" x14ac:dyDescent="0.2">
      <c r="A558" s="56">
        <v>60753</v>
      </c>
      <c r="B558" s="57">
        <f t="shared" si="57"/>
        <v>0</v>
      </c>
      <c r="C558" s="150"/>
      <c r="D558" s="58">
        <f t="shared" si="58"/>
        <v>0</v>
      </c>
      <c r="E558" s="59">
        <f t="shared" si="56"/>
        <v>0</v>
      </c>
      <c r="F558" s="58">
        <f t="shared" si="59"/>
        <v>0</v>
      </c>
      <c r="G558" s="60">
        <f>IF(AND(C558&lt;&gt;"",SUM(G$32:G557)&lt;E$23),$E$23/$E$28,0)</f>
        <v>0</v>
      </c>
      <c r="H558" s="58">
        <f t="shared" si="60"/>
        <v>0</v>
      </c>
      <c r="I558" s="58">
        <f t="shared" si="62"/>
        <v>0</v>
      </c>
      <c r="J558" s="92" t="str">
        <f t="shared" si="61"/>
        <v>2065–2066</v>
      </c>
      <c r="K558" s="92"/>
      <c r="L558" s="103"/>
      <c r="M558" s="92"/>
      <c r="N558" s="101"/>
      <c r="O558" s="93"/>
      <c r="Q558" s="61"/>
    </row>
    <row r="559" spans="1:17" s="55" customFormat="1" ht="20.25" customHeight="1" x14ac:dyDescent="0.2">
      <c r="A559" s="56">
        <v>60784</v>
      </c>
      <c r="B559" s="57">
        <f t="shared" si="57"/>
        <v>0</v>
      </c>
      <c r="C559" s="150"/>
      <c r="D559" s="58">
        <f t="shared" si="58"/>
        <v>0</v>
      </c>
      <c r="E559" s="59">
        <f t="shared" si="56"/>
        <v>0</v>
      </c>
      <c r="F559" s="58">
        <f t="shared" si="59"/>
        <v>0</v>
      </c>
      <c r="G559" s="60">
        <f>IF(AND(C559&lt;&gt;"",SUM(G$32:G558)&lt;E$23),$E$23/$E$28,0)</f>
        <v>0</v>
      </c>
      <c r="H559" s="58">
        <f t="shared" si="60"/>
        <v>0</v>
      </c>
      <c r="I559" s="58">
        <f t="shared" si="62"/>
        <v>0</v>
      </c>
      <c r="J559" s="92" t="str">
        <f t="shared" si="61"/>
        <v>2065–2066</v>
      </c>
      <c r="K559" s="92"/>
      <c r="L559" s="103"/>
      <c r="M559" s="92"/>
      <c r="N559" s="101"/>
      <c r="O559" s="93"/>
      <c r="Q559" s="61"/>
    </row>
    <row r="560" spans="1:17" s="55" customFormat="1" ht="20.25" customHeight="1" x14ac:dyDescent="0.2">
      <c r="A560" s="56">
        <v>60814</v>
      </c>
      <c r="B560" s="57">
        <f t="shared" si="57"/>
        <v>0</v>
      </c>
      <c r="C560" s="150"/>
      <c r="D560" s="58">
        <f t="shared" si="58"/>
        <v>0</v>
      </c>
      <c r="E560" s="59">
        <f t="shared" si="56"/>
        <v>0</v>
      </c>
      <c r="F560" s="58">
        <f t="shared" si="59"/>
        <v>0</v>
      </c>
      <c r="G560" s="60">
        <f>IF(AND(C560&lt;&gt;"",SUM(G$32:G559)&lt;E$23),$E$23/$E$28,0)</f>
        <v>0</v>
      </c>
      <c r="H560" s="58">
        <f t="shared" si="60"/>
        <v>0</v>
      </c>
      <c r="I560" s="58">
        <f t="shared" si="62"/>
        <v>0</v>
      </c>
      <c r="J560" s="92" t="str">
        <f t="shared" si="61"/>
        <v>2066–2067</v>
      </c>
      <c r="K560" s="92"/>
      <c r="L560" s="103"/>
      <c r="M560" s="92"/>
      <c r="N560" s="101"/>
      <c r="O560" s="93"/>
      <c r="Q560" s="61"/>
    </row>
    <row r="561" spans="1:17" s="55" customFormat="1" ht="20.25" customHeight="1" x14ac:dyDescent="0.2">
      <c r="A561" s="56">
        <v>60845</v>
      </c>
      <c r="B561" s="57">
        <f t="shared" si="57"/>
        <v>0</v>
      </c>
      <c r="C561" s="150"/>
      <c r="D561" s="58">
        <f t="shared" si="58"/>
        <v>0</v>
      </c>
      <c r="E561" s="59">
        <f t="shared" si="56"/>
        <v>0</v>
      </c>
      <c r="F561" s="58">
        <f t="shared" si="59"/>
        <v>0</v>
      </c>
      <c r="G561" s="60">
        <f>IF(AND(C561&lt;&gt;"",SUM(G$32:G560)&lt;E$23),$E$23/$E$28,0)</f>
        <v>0</v>
      </c>
      <c r="H561" s="58">
        <f t="shared" si="60"/>
        <v>0</v>
      </c>
      <c r="I561" s="58">
        <f t="shared" si="62"/>
        <v>0</v>
      </c>
      <c r="J561" s="92" t="str">
        <f t="shared" si="61"/>
        <v>2066–2067</v>
      </c>
      <c r="K561" s="92"/>
      <c r="L561" s="103"/>
      <c r="M561" s="92"/>
      <c r="N561" s="101"/>
      <c r="O561" s="93"/>
      <c r="Q561" s="61"/>
    </row>
    <row r="562" spans="1:17" s="55" customFormat="1" ht="20.25" customHeight="1" x14ac:dyDescent="0.2">
      <c r="A562" s="56">
        <v>60876</v>
      </c>
      <c r="B562" s="57">
        <f t="shared" si="57"/>
        <v>0</v>
      </c>
      <c r="C562" s="150"/>
      <c r="D562" s="58">
        <f t="shared" si="58"/>
        <v>0</v>
      </c>
      <c r="E562" s="59">
        <f t="shared" si="56"/>
        <v>0</v>
      </c>
      <c r="F562" s="58">
        <f t="shared" si="59"/>
        <v>0</v>
      </c>
      <c r="G562" s="60">
        <f>IF(AND(C562&lt;&gt;"",SUM(G$32:G561)&lt;E$23),$E$23/$E$28,0)</f>
        <v>0</v>
      </c>
      <c r="H562" s="58">
        <f t="shared" si="60"/>
        <v>0</v>
      </c>
      <c r="I562" s="58">
        <f t="shared" si="62"/>
        <v>0</v>
      </c>
      <c r="J562" s="92" t="str">
        <f t="shared" si="61"/>
        <v>2066–2067</v>
      </c>
      <c r="K562" s="92"/>
      <c r="L562" s="103"/>
      <c r="M562" s="92"/>
      <c r="N562" s="101"/>
      <c r="O562" s="93"/>
      <c r="Q562" s="61"/>
    </row>
    <row r="563" spans="1:17" s="55" customFormat="1" ht="20.25" customHeight="1" x14ac:dyDescent="0.2">
      <c r="A563" s="56">
        <v>60906</v>
      </c>
      <c r="B563" s="57">
        <f t="shared" si="57"/>
        <v>0</v>
      </c>
      <c r="C563" s="150"/>
      <c r="D563" s="58">
        <f t="shared" si="58"/>
        <v>0</v>
      </c>
      <c r="E563" s="59">
        <f t="shared" si="56"/>
        <v>0</v>
      </c>
      <c r="F563" s="58">
        <f t="shared" si="59"/>
        <v>0</v>
      </c>
      <c r="G563" s="60">
        <f>IF(AND(C563&lt;&gt;"",SUM(G$32:G562)&lt;E$23),$E$23/$E$28,0)</f>
        <v>0</v>
      </c>
      <c r="H563" s="58">
        <f t="shared" si="60"/>
        <v>0</v>
      </c>
      <c r="I563" s="58">
        <f t="shared" si="62"/>
        <v>0</v>
      </c>
      <c r="J563" s="92" t="str">
        <f t="shared" si="61"/>
        <v>2066–2067</v>
      </c>
      <c r="K563" s="92"/>
      <c r="L563" s="103"/>
      <c r="M563" s="92"/>
      <c r="N563" s="101"/>
      <c r="O563" s="93"/>
      <c r="Q563" s="61"/>
    </row>
    <row r="564" spans="1:17" s="55" customFormat="1" ht="20.25" customHeight="1" x14ac:dyDescent="0.2">
      <c r="A564" s="56">
        <v>60937</v>
      </c>
      <c r="B564" s="57">
        <f t="shared" si="57"/>
        <v>0</v>
      </c>
      <c r="C564" s="150"/>
      <c r="D564" s="58">
        <f t="shared" si="58"/>
        <v>0</v>
      </c>
      <c r="E564" s="59">
        <f t="shared" si="56"/>
        <v>0</v>
      </c>
      <c r="F564" s="58">
        <f t="shared" si="59"/>
        <v>0</v>
      </c>
      <c r="G564" s="60">
        <f>IF(AND(C564&lt;&gt;"",SUM(G$32:G563)&lt;E$23),$E$23/$E$28,0)</f>
        <v>0</v>
      </c>
      <c r="H564" s="58">
        <f t="shared" si="60"/>
        <v>0</v>
      </c>
      <c r="I564" s="58">
        <f t="shared" si="62"/>
        <v>0</v>
      </c>
      <c r="J564" s="92" t="str">
        <f t="shared" si="61"/>
        <v>2066–2067</v>
      </c>
      <c r="K564" s="92"/>
      <c r="L564" s="103"/>
      <c r="M564" s="92"/>
      <c r="N564" s="101"/>
      <c r="O564" s="93"/>
      <c r="Q564" s="61"/>
    </row>
    <row r="565" spans="1:17" s="55" customFormat="1" ht="20.25" customHeight="1" x14ac:dyDescent="0.2">
      <c r="A565" s="56">
        <v>60967</v>
      </c>
      <c r="B565" s="57">
        <f t="shared" si="57"/>
        <v>0</v>
      </c>
      <c r="C565" s="150"/>
      <c r="D565" s="58">
        <f t="shared" si="58"/>
        <v>0</v>
      </c>
      <c r="E565" s="59">
        <f t="shared" si="56"/>
        <v>0</v>
      </c>
      <c r="F565" s="58">
        <f t="shared" si="59"/>
        <v>0</v>
      </c>
      <c r="G565" s="60">
        <f>IF(AND(C565&lt;&gt;"",SUM(G$32:G564)&lt;E$23),$E$23/$E$28,0)</f>
        <v>0</v>
      </c>
      <c r="H565" s="58">
        <f t="shared" si="60"/>
        <v>0</v>
      </c>
      <c r="I565" s="58">
        <f t="shared" si="62"/>
        <v>0</v>
      </c>
      <c r="J565" s="92" t="str">
        <f t="shared" si="61"/>
        <v>2066–2067</v>
      </c>
      <c r="K565" s="92"/>
      <c r="L565" s="103"/>
      <c r="M565" s="92"/>
      <c r="N565" s="101"/>
      <c r="O565" s="93"/>
      <c r="Q565" s="61"/>
    </row>
    <row r="566" spans="1:17" s="55" customFormat="1" ht="20.25" customHeight="1" x14ac:dyDescent="0.2">
      <c r="A566" s="56">
        <v>60998</v>
      </c>
      <c r="B566" s="57">
        <f t="shared" si="57"/>
        <v>0</v>
      </c>
      <c r="C566" s="150"/>
      <c r="D566" s="58">
        <f t="shared" si="58"/>
        <v>0</v>
      </c>
      <c r="E566" s="59">
        <f t="shared" si="56"/>
        <v>0</v>
      </c>
      <c r="F566" s="58">
        <f t="shared" si="59"/>
        <v>0</v>
      </c>
      <c r="G566" s="60">
        <f>IF(AND(C566&lt;&gt;"",SUM(G$32:G565)&lt;E$23),$E$23/$E$28,0)</f>
        <v>0</v>
      </c>
      <c r="H566" s="58">
        <f t="shared" si="60"/>
        <v>0</v>
      </c>
      <c r="I566" s="58">
        <f t="shared" si="62"/>
        <v>0</v>
      </c>
      <c r="J566" s="92" t="str">
        <f t="shared" si="61"/>
        <v>2066–2067</v>
      </c>
      <c r="K566" s="92"/>
      <c r="L566" s="103"/>
      <c r="M566" s="92"/>
      <c r="N566" s="101"/>
      <c r="O566" s="93"/>
      <c r="Q566" s="61"/>
    </row>
    <row r="567" spans="1:17" s="55" customFormat="1" ht="20.25" customHeight="1" x14ac:dyDescent="0.2">
      <c r="A567" s="56">
        <v>61029</v>
      </c>
      <c r="B567" s="57">
        <f t="shared" si="57"/>
        <v>0</v>
      </c>
      <c r="C567" s="150"/>
      <c r="D567" s="58">
        <f t="shared" si="58"/>
        <v>0</v>
      </c>
      <c r="E567" s="59">
        <f t="shared" si="56"/>
        <v>0</v>
      </c>
      <c r="F567" s="58">
        <f t="shared" si="59"/>
        <v>0</v>
      </c>
      <c r="G567" s="60">
        <f>IF(AND(C567&lt;&gt;"",SUM(G$32:G566)&lt;E$23),$E$23/$E$28,0)</f>
        <v>0</v>
      </c>
      <c r="H567" s="58">
        <f t="shared" si="60"/>
        <v>0</v>
      </c>
      <c r="I567" s="58">
        <f t="shared" si="62"/>
        <v>0</v>
      </c>
      <c r="J567" s="92" t="str">
        <f t="shared" si="61"/>
        <v>2066–2067</v>
      </c>
      <c r="K567" s="92"/>
      <c r="L567" s="103"/>
      <c r="M567" s="92"/>
      <c r="N567" s="101"/>
      <c r="O567" s="93"/>
      <c r="Q567" s="61"/>
    </row>
    <row r="568" spans="1:17" s="55" customFormat="1" ht="20.25" customHeight="1" x14ac:dyDescent="0.2">
      <c r="A568" s="56">
        <v>61057</v>
      </c>
      <c r="B568" s="57">
        <f t="shared" si="57"/>
        <v>0</v>
      </c>
      <c r="C568" s="150"/>
      <c r="D568" s="58">
        <f t="shared" si="58"/>
        <v>0</v>
      </c>
      <c r="E568" s="59">
        <f t="shared" si="56"/>
        <v>0</v>
      </c>
      <c r="F568" s="58">
        <f t="shared" si="59"/>
        <v>0</v>
      </c>
      <c r="G568" s="60">
        <f>IF(AND(C568&lt;&gt;"",SUM(G$32:G567)&lt;E$23),$E$23/$E$28,0)</f>
        <v>0</v>
      </c>
      <c r="H568" s="58">
        <f t="shared" si="60"/>
        <v>0</v>
      </c>
      <c r="I568" s="58">
        <f t="shared" si="62"/>
        <v>0</v>
      </c>
      <c r="J568" s="92" t="str">
        <f t="shared" si="61"/>
        <v>2066–2067</v>
      </c>
      <c r="K568" s="92"/>
      <c r="L568" s="103"/>
      <c r="M568" s="92"/>
      <c r="N568" s="101"/>
      <c r="O568" s="93"/>
      <c r="Q568" s="61"/>
    </row>
    <row r="569" spans="1:17" s="55" customFormat="1" ht="20.25" customHeight="1" x14ac:dyDescent="0.2">
      <c r="A569" s="56">
        <v>61088</v>
      </c>
      <c r="B569" s="57">
        <f t="shared" si="57"/>
        <v>0</v>
      </c>
      <c r="C569" s="150"/>
      <c r="D569" s="58">
        <f t="shared" si="58"/>
        <v>0</v>
      </c>
      <c r="E569" s="59">
        <f t="shared" si="56"/>
        <v>0</v>
      </c>
      <c r="F569" s="58">
        <f t="shared" si="59"/>
        <v>0</v>
      </c>
      <c r="G569" s="60">
        <f>IF(AND(C569&lt;&gt;"",SUM(G$32:G568)&lt;E$23),$E$23/$E$28,0)</f>
        <v>0</v>
      </c>
      <c r="H569" s="58">
        <f t="shared" si="60"/>
        <v>0</v>
      </c>
      <c r="I569" s="58">
        <f t="shared" si="62"/>
        <v>0</v>
      </c>
      <c r="J569" s="92" t="str">
        <f t="shared" si="61"/>
        <v>2066–2067</v>
      </c>
      <c r="K569" s="92"/>
      <c r="L569" s="103"/>
      <c r="M569" s="92"/>
      <c r="N569" s="101"/>
      <c r="O569" s="93"/>
      <c r="Q569" s="61"/>
    </row>
    <row r="570" spans="1:17" s="55" customFormat="1" ht="20.25" customHeight="1" x14ac:dyDescent="0.2">
      <c r="A570" s="56">
        <v>61118</v>
      </c>
      <c r="B570" s="57">
        <f t="shared" si="57"/>
        <v>0</v>
      </c>
      <c r="C570" s="150"/>
      <c r="D570" s="58">
        <f t="shared" si="58"/>
        <v>0</v>
      </c>
      <c r="E570" s="59">
        <f t="shared" si="56"/>
        <v>0</v>
      </c>
      <c r="F570" s="58">
        <f t="shared" si="59"/>
        <v>0</v>
      </c>
      <c r="G570" s="60">
        <f>IF(AND(C570&lt;&gt;"",SUM(G$32:G569)&lt;E$23),$E$23/$E$28,0)</f>
        <v>0</v>
      </c>
      <c r="H570" s="58">
        <f t="shared" si="60"/>
        <v>0</v>
      </c>
      <c r="I570" s="58">
        <f t="shared" si="62"/>
        <v>0</v>
      </c>
      <c r="J570" s="92" t="str">
        <f t="shared" si="61"/>
        <v>2066–2067</v>
      </c>
      <c r="K570" s="92"/>
      <c r="L570" s="103"/>
      <c r="M570" s="92"/>
      <c r="N570" s="101"/>
      <c r="O570" s="93"/>
      <c r="Q570" s="61"/>
    </row>
    <row r="571" spans="1:17" s="55" customFormat="1" ht="20.25" customHeight="1" x14ac:dyDescent="0.2">
      <c r="A571" s="56">
        <v>61149</v>
      </c>
      <c r="B571" s="57">
        <f t="shared" si="57"/>
        <v>0</v>
      </c>
      <c r="C571" s="150"/>
      <c r="D571" s="58">
        <f t="shared" si="58"/>
        <v>0</v>
      </c>
      <c r="E571" s="59">
        <f t="shared" si="56"/>
        <v>0</v>
      </c>
      <c r="F571" s="58">
        <f t="shared" si="59"/>
        <v>0</v>
      </c>
      <c r="G571" s="60">
        <f>IF(AND(C571&lt;&gt;"",SUM(G$32:G570)&lt;E$23),$E$23/$E$28,0)</f>
        <v>0</v>
      </c>
      <c r="H571" s="58">
        <f t="shared" si="60"/>
        <v>0</v>
      </c>
      <c r="I571" s="58">
        <f t="shared" si="62"/>
        <v>0</v>
      </c>
      <c r="J571" s="92" t="str">
        <f t="shared" si="61"/>
        <v>2066–2067</v>
      </c>
      <c r="K571" s="92"/>
      <c r="L571" s="103"/>
      <c r="M571" s="92"/>
      <c r="N571" s="101"/>
      <c r="O571" s="93"/>
      <c r="Q571" s="61"/>
    </row>
    <row r="572" spans="1:17" s="55" customFormat="1" ht="20.25" customHeight="1" x14ac:dyDescent="0.2">
      <c r="A572" s="56">
        <v>61179</v>
      </c>
      <c r="B572" s="57">
        <f t="shared" si="57"/>
        <v>0</v>
      </c>
      <c r="C572" s="150"/>
      <c r="D572" s="58">
        <f t="shared" si="58"/>
        <v>0</v>
      </c>
      <c r="E572" s="59">
        <f t="shared" si="56"/>
        <v>0</v>
      </c>
      <c r="F572" s="58">
        <f t="shared" si="59"/>
        <v>0</v>
      </c>
      <c r="G572" s="60">
        <f>IF(AND(C572&lt;&gt;"",SUM(G$32:G571)&lt;E$23),$E$23/$E$28,0)</f>
        <v>0</v>
      </c>
      <c r="H572" s="58">
        <f t="shared" si="60"/>
        <v>0</v>
      </c>
      <c r="I572" s="58">
        <f t="shared" si="62"/>
        <v>0</v>
      </c>
      <c r="J572" s="92" t="str">
        <f t="shared" si="61"/>
        <v>2067–2068</v>
      </c>
      <c r="K572" s="92"/>
      <c r="L572" s="103"/>
      <c r="M572" s="92"/>
      <c r="N572" s="101"/>
      <c r="O572" s="93"/>
      <c r="Q572" s="61"/>
    </row>
    <row r="573" spans="1:17" s="55" customFormat="1" ht="20.25" customHeight="1" x14ac:dyDescent="0.2">
      <c r="A573" s="56">
        <v>61210</v>
      </c>
      <c r="B573" s="57">
        <f t="shared" si="57"/>
        <v>0</v>
      </c>
      <c r="C573" s="150"/>
      <c r="D573" s="58">
        <f t="shared" si="58"/>
        <v>0</v>
      </c>
      <c r="E573" s="59">
        <f t="shared" si="56"/>
        <v>0</v>
      </c>
      <c r="F573" s="58">
        <f t="shared" si="59"/>
        <v>0</v>
      </c>
      <c r="G573" s="60">
        <f>IF(AND(C573&lt;&gt;"",SUM(G$32:G572)&lt;E$23),$E$23/$E$28,0)</f>
        <v>0</v>
      </c>
      <c r="H573" s="58">
        <f t="shared" si="60"/>
        <v>0</v>
      </c>
      <c r="I573" s="58">
        <f t="shared" si="62"/>
        <v>0</v>
      </c>
      <c r="J573" s="92" t="str">
        <f t="shared" si="61"/>
        <v>2067–2068</v>
      </c>
      <c r="K573" s="92"/>
      <c r="L573" s="103"/>
      <c r="M573" s="92"/>
      <c r="N573" s="101"/>
      <c r="O573" s="93"/>
      <c r="Q573" s="61"/>
    </row>
    <row r="574" spans="1:17" s="55" customFormat="1" ht="20.25" customHeight="1" x14ac:dyDescent="0.2">
      <c r="A574" s="56">
        <v>61241</v>
      </c>
      <c r="B574" s="57">
        <f t="shared" si="57"/>
        <v>0</v>
      </c>
      <c r="C574" s="150"/>
      <c r="D574" s="58">
        <f t="shared" si="58"/>
        <v>0</v>
      </c>
      <c r="E574" s="59">
        <f t="shared" si="56"/>
        <v>0</v>
      </c>
      <c r="F574" s="58">
        <f t="shared" si="59"/>
        <v>0</v>
      </c>
      <c r="G574" s="60">
        <f>IF(AND(C574&lt;&gt;"",SUM(G$32:G573)&lt;E$23),$E$23/$E$28,0)</f>
        <v>0</v>
      </c>
      <c r="H574" s="58">
        <f t="shared" si="60"/>
        <v>0</v>
      </c>
      <c r="I574" s="58">
        <f t="shared" si="62"/>
        <v>0</v>
      </c>
      <c r="J574" s="92" t="str">
        <f t="shared" si="61"/>
        <v>2067–2068</v>
      </c>
      <c r="K574" s="92"/>
      <c r="L574" s="103"/>
      <c r="M574" s="92"/>
      <c r="N574" s="101"/>
      <c r="O574" s="93"/>
      <c r="Q574" s="61"/>
    </row>
    <row r="575" spans="1:17" s="55" customFormat="1" ht="20.25" customHeight="1" x14ac:dyDescent="0.2">
      <c r="A575" s="56">
        <v>61271</v>
      </c>
      <c r="B575" s="57">
        <f t="shared" si="57"/>
        <v>0</v>
      </c>
      <c r="C575" s="150"/>
      <c r="D575" s="58">
        <f t="shared" si="58"/>
        <v>0</v>
      </c>
      <c r="E575" s="59">
        <f t="shared" si="56"/>
        <v>0</v>
      </c>
      <c r="F575" s="58">
        <f t="shared" si="59"/>
        <v>0</v>
      </c>
      <c r="G575" s="60">
        <f>IF(AND(C575&lt;&gt;"",SUM(G$32:G574)&lt;E$23),$E$23/$E$28,0)</f>
        <v>0</v>
      </c>
      <c r="H575" s="58">
        <f t="shared" si="60"/>
        <v>0</v>
      </c>
      <c r="I575" s="58">
        <f t="shared" si="62"/>
        <v>0</v>
      </c>
      <c r="J575" s="92" t="str">
        <f t="shared" si="61"/>
        <v>2067–2068</v>
      </c>
      <c r="K575" s="92"/>
      <c r="L575" s="103"/>
      <c r="M575" s="92"/>
      <c r="N575" s="101"/>
      <c r="O575" s="93"/>
      <c r="Q575" s="61"/>
    </row>
    <row r="576" spans="1:17" s="55" customFormat="1" ht="20.25" customHeight="1" x14ac:dyDescent="0.2">
      <c r="A576" s="56">
        <v>61302</v>
      </c>
      <c r="B576" s="57">
        <f t="shared" si="57"/>
        <v>0</v>
      </c>
      <c r="C576" s="150"/>
      <c r="D576" s="58">
        <f t="shared" si="58"/>
        <v>0</v>
      </c>
      <c r="E576" s="59">
        <f t="shared" si="56"/>
        <v>0</v>
      </c>
      <c r="F576" s="58">
        <f t="shared" si="59"/>
        <v>0</v>
      </c>
      <c r="G576" s="60">
        <f>IF(AND(C576&lt;&gt;"",SUM(G$32:G575)&lt;E$23),$E$23/$E$28,0)</f>
        <v>0</v>
      </c>
      <c r="H576" s="58">
        <f t="shared" si="60"/>
        <v>0</v>
      </c>
      <c r="I576" s="58">
        <f t="shared" si="62"/>
        <v>0</v>
      </c>
      <c r="J576" s="92" t="str">
        <f t="shared" si="61"/>
        <v>2067–2068</v>
      </c>
      <c r="K576" s="92"/>
      <c r="L576" s="103"/>
      <c r="M576" s="92"/>
      <c r="N576" s="101"/>
      <c r="O576" s="93"/>
      <c r="Q576" s="61"/>
    </row>
    <row r="577" spans="1:17" s="55" customFormat="1" ht="20.25" customHeight="1" x14ac:dyDescent="0.2">
      <c r="A577" s="56">
        <v>61332</v>
      </c>
      <c r="B577" s="57">
        <f t="shared" si="57"/>
        <v>0</v>
      </c>
      <c r="C577" s="150"/>
      <c r="D577" s="58">
        <f t="shared" si="58"/>
        <v>0</v>
      </c>
      <c r="E577" s="59">
        <f t="shared" si="56"/>
        <v>0</v>
      </c>
      <c r="F577" s="58">
        <f t="shared" si="59"/>
        <v>0</v>
      </c>
      <c r="G577" s="60">
        <f>IF(AND(C577&lt;&gt;"",SUM(G$32:G576)&lt;E$23),$E$23/$E$28,0)</f>
        <v>0</v>
      </c>
      <c r="H577" s="58">
        <f t="shared" si="60"/>
        <v>0</v>
      </c>
      <c r="I577" s="58">
        <f t="shared" si="62"/>
        <v>0</v>
      </c>
      <c r="J577" s="92" t="str">
        <f t="shared" si="61"/>
        <v>2067–2068</v>
      </c>
      <c r="K577" s="92"/>
      <c r="L577" s="103"/>
      <c r="M577" s="92"/>
      <c r="N577" s="101"/>
      <c r="O577" s="93"/>
      <c r="Q577" s="61"/>
    </row>
    <row r="578" spans="1:17" s="55" customFormat="1" ht="20.25" customHeight="1" x14ac:dyDescent="0.2">
      <c r="A578" s="56">
        <v>61363</v>
      </c>
      <c r="B578" s="57">
        <f t="shared" si="57"/>
        <v>0</v>
      </c>
      <c r="C578" s="150"/>
      <c r="D578" s="58">
        <f t="shared" si="58"/>
        <v>0</v>
      </c>
      <c r="E578" s="59">
        <f t="shared" si="56"/>
        <v>0</v>
      </c>
      <c r="F578" s="58">
        <f t="shared" si="59"/>
        <v>0</v>
      </c>
      <c r="G578" s="60">
        <f>IF(AND(C578&lt;&gt;"",SUM(G$32:G577)&lt;E$23),$E$23/$E$28,0)</f>
        <v>0</v>
      </c>
      <c r="H578" s="58">
        <f t="shared" si="60"/>
        <v>0</v>
      </c>
      <c r="I578" s="58">
        <f t="shared" si="62"/>
        <v>0</v>
      </c>
      <c r="J578" s="92" t="str">
        <f t="shared" si="61"/>
        <v>2067–2068</v>
      </c>
      <c r="K578" s="92"/>
      <c r="L578" s="103"/>
      <c r="M578" s="92"/>
      <c r="N578" s="101"/>
      <c r="O578" s="93"/>
      <c r="Q578" s="61"/>
    </row>
    <row r="579" spans="1:17" s="55" customFormat="1" ht="20.25" customHeight="1" x14ac:dyDescent="0.2">
      <c r="A579" s="56">
        <v>61394</v>
      </c>
      <c r="B579" s="57">
        <f t="shared" si="57"/>
        <v>0</v>
      </c>
      <c r="C579" s="150"/>
      <c r="D579" s="58">
        <f t="shared" si="58"/>
        <v>0</v>
      </c>
      <c r="E579" s="59">
        <f t="shared" si="56"/>
        <v>0</v>
      </c>
      <c r="F579" s="58">
        <f t="shared" si="59"/>
        <v>0</v>
      </c>
      <c r="G579" s="60">
        <f>IF(AND(C579&lt;&gt;"",SUM(G$32:G578)&lt;E$23),$E$23/$E$28,0)</f>
        <v>0</v>
      </c>
      <c r="H579" s="58">
        <f t="shared" si="60"/>
        <v>0</v>
      </c>
      <c r="I579" s="58">
        <f t="shared" si="62"/>
        <v>0</v>
      </c>
      <c r="J579" s="92" t="str">
        <f t="shared" si="61"/>
        <v>2067–2068</v>
      </c>
      <c r="K579" s="92"/>
      <c r="L579" s="103"/>
      <c r="M579" s="92"/>
      <c r="N579" s="101"/>
      <c r="O579" s="93"/>
      <c r="Q579" s="61"/>
    </row>
    <row r="580" spans="1:17" s="55" customFormat="1" ht="20.25" customHeight="1" x14ac:dyDescent="0.2">
      <c r="A580" s="56">
        <v>61423</v>
      </c>
      <c r="B580" s="57">
        <f t="shared" si="57"/>
        <v>0</v>
      </c>
      <c r="C580" s="150"/>
      <c r="D580" s="58">
        <f t="shared" si="58"/>
        <v>0</v>
      </c>
      <c r="E580" s="59">
        <f t="shared" si="56"/>
        <v>0</v>
      </c>
      <c r="F580" s="58">
        <f t="shared" si="59"/>
        <v>0</v>
      </c>
      <c r="G580" s="60">
        <f>IF(AND(C580&lt;&gt;"",SUM(G$32:G579)&lt;E$23),$E$23/$E$28,0)</f>
        <v>0</v>
      </c>
      <c r="H580" s="58">
        <f t="shared" si="60"/>
        <v>0</v>
      </c>
      <c r="I580" s="58">
        <f t="shared" si="62"/>
        <v>0</v>
      </c>
      <c r="J580" s="92" t="str">
        <f t="shared" si="61"/>
        <v>2067–2068</v>
      </c>
      <c r="K580" s="92"/>
      <c r="L580" s="103"/>
      <c r="M580" s="92"/>
      <c r="N580" s="101"/>
      <c r="O580" s="93"/>
      <c r="Q580" s="61"/>
    </row>
    <row r="581" spans="1:17" s="55" customFormat="1" ht="20.25" customHeight="1" x14ac:dyDescent="0.2">
      <c r="A581" s="56">
        <v>61454</v>
      </c>
      <c r="B581" s="57">
        <f t="shared" si="57"/>
        <v>0</v>
      </c>
      <c r="C581" s="150"/>
      <c r="D581" s="58">
        <f t="shared" si="58"/>
        <v>0</v>
      </c>
      <c r="E581" s="59">
        <f t="shared" si="56"/>
        <v>0</v>
      </c>
      <c r="F581" s="58">
        <f t="shared" si="59"/>
        <v>0</v>
      </c>
      <c r="G581" s="60">
        <f>IF(AND(C581&lt;&gt;"",SUM(G$32:G580)&lt;E$23),$E$23/$E$28,0)</f>
        <v>0</v>
      </c>
      <c r="H581" s="58">
        <f t="shared" si="60"/>
        <v>0</v>
      </c>
      <c r="I581" s="58">
        <f t="shared" si="62"/>
        <v>0</v>
      </c>
      <c r="J581" s="92" t="str">
        <f t="shared" si="61"/>
        <v>2067–2068</v>
      </c>
      <c r="K581" s="92"/>
      <c r="L581" s="103"/>
      <c r="M581" s="92"/>
      <c r="N581" s="101"/>
      <c r="O581" s="93"/>
      <c r="Q581" s="61"/>
    </row>
    <row r="582" spans="1:17" s="55" customFormat="1" ht="20.25" customHeight="1" x14ac:dyDescent="0.2">
      <c r="A582" s="56">
        <v>61484</v>
      </c>
      <c r="B582" s="57">
        <f t="shared" si="57"/>
        <v>0</v>
      </c>
      <c r="C582" s="150"/>
      <c r="D582" s="58">
        <f t="shared" si="58"/>
        <v>0</v>
      </c>
      <c r="E582" s="59">
        <f t="shared" si="56"/>
        <v>0</v>
      </c>
      <c r="F582" s="58">
        <f t="shared" si="59"/>
        <v>0</v>
      </c>
      <c r="G582" s="60">
        <f>IF(AND(C582&lt;&gt;"",SUM(G$32:G581)&lt;E$23),$E$23/$E$28,0)</f>
        <v>0</v>
      </c>
      <c r="H582" s="58">
        <f t="shared" si="60"/>
        <v>0</v>
      </c>
      <c r="I582" s="58">
        <f t="shared" si="62"/>
        <v>0</v>
      </c>
      <c r="J582" s="92" t="str">
        <f t="shared" si="61"/>
        <v>2067–2068</v>
      </c>
      <c r="K582" s="92"/>
      <c r="L582" s="103"/>
      <c r="M582" s="92"/>
      <c r="N582" s="101"/>
      <c r="O582" s="93"/>
      <c r="Q582" s="61"/>
    </row>
    <row r="583" spans="1:17" s="55" customFormat="1" ht="20.25" customHeight="1" x14ac:dyDescent="0.2">
      <c r="A583" s="56">
        <v>61515</v>
      </c>
      <c r="B583" s="57">
        <f t="shared" si="57"/>
        <v>0</v>
      </c>
      <c r="C583" s="150"/>
      <c r="D583" s="58">
        <f t="shared" si="58"/>
        <v>0</v>
      </c>
      <c r="E583" s="59">
        <f t="shared" si="56"/>
        <v>0</v>
      </c>
      <c r="F583" s="58">
        <f t="shared" si="59"/>
        <v>0</v>
      </c>
      <c r="G583" s="60">
        <f>IF(AND(C583&lt;&gt;"",SUM(G$32:G582)&lt;E$23),$E$23/$E$28,0)</f>
        <v>0</v>
      </c>
      <c r="H583" s="58">
        <f t="shared" si="60"/>
        <v>0</v>
      </c>
      <c r="I583" s="58">
        <f t="shared" si="62"/>
        <v>0</v>
      </c>
      <c r="J583" s="92" t="str">
        <f t="shared" si="61"/>
        <v>2067–2068</v>
      </c>
      <c r="K583" s="92"/>
      <c r="L583" s="103"/>
      <c r="M583" s="92"/>
      <c r="N583" s="101"/>
      <c r="O583" s="93"/>
      <c r="Q583" s="61"/>
    </row>
    <row r="584" spans="1:17" s="55" customFormat="1" ht="20.25" customHeight="1" x14ac:dyDescent="0.2">
      <c r="A584" s="56">
        <v>61545</v>
      </c>
      <c r="B584" s="57">
        <f t="shared" si="57"/>
        <v>0</v>
      </c>
      <c r="C584" s="150"/>
      <c r="D584" s="58">
        <f t="shared" si="58"/>
        <v>0</v>
      </c>
      <c r="E584" s="59">
        <f t="shared" si="56"/>
        <v>0</v>
      </c>
      <c r="F584" s="58">
        <f t="shared" si="59"/>
        <v>0</v>
      </c>
      <c r="G584" s="60">
        <f>IF(AND(C584&lt;&gt;"",SUM(G$32:G583)&lt;E$23),$E$23/$E$28,0)</f>
        <v>0</v>
      </c>
      <c r="H584" s="58">
        <f t="shared" si="60"/>
        <v>0</v>
      </c>
      <c r="I584" s="58">
        <f t="shared" si="62"/>
        <v>0</v>
      </c>
      <c r="J584" s="92" t="str">
        <f t="shared" si="61"/>
        <v>2068–2069</v>
      </c>
      <c r="K584" s="92"/>
      <c r="L584" s="103"/>
      <c r="M584" s="92"/>
      <c r="N584" s="101"/>
      <c r="O584" s="93"/>
      <c r="Q584" s="61"/>
    </row>
    <row r="585" spans="1:17" s="55" customFormat="1" ht="20.25" customHeight="1" x14ac:dyDescent="0.2">
      <c r="A585" s="56">
        <v>61576</v>
      </c>
      <c r="B585" s="57">
        <f t="shared" si="57"/>
        <v>0</v>
      </c>
      <c r="C585" s="150"/>
      <c r="D585" s="58">
        <f t="shared" si="58"/>
        <v>0</v>
      </c>
      <c r="E585" s="59">
        <f t="shared" si="56"/>
        <v>0</v>
      </c>
      <c r="F585" s="58">
        <f t="shared" si="59"/>
        <v>0</v>
      </c>
      <c r="G585" s="60">
        <f>IF(AND(C585&lt;&gt;"",SUM(G$32:G584)&lt;E$23),$E$23/$E$28,0)</f>
        <v>0</v>
      </c>
      <c r="H585" s="58">
        <f t="shared" si="60"/>
        <v>0</v>
      </c>
      <c r="I585" s="58">
        <f t="shared" si="62"/>
        <v>0</v>
      </c>
      <c r="J585" s="92" t="str">
        <f t="shared" si="61"/>
        <v>2068–2069</v>
      </c>
      <c r="K585" s="92"/>
      <c r="L585" s="103"/>
      <c r="M585" s="92"/>
      <c r="N585" s="101"/>
      <c r="O585" s="93"/>
      <c r="Q585" s="61"/>
    </row>
    <row r="586" spans="1:17" s="55" customFormat="1" ht="20.25" customHeight="1" x14ac:dyDescent="0.2">
      <c r="A586" s="56">
        <v>61607</v>
      </c>
      <c r="B586" s="57">
        <f t="shared" si="57"/>
        <v>0</v>
      </c>
      <c r="C586" s="150"/>
      <c r="D586" s="58">
        <f t="shared" si="58"/>
        <v>0</v>
      </c>
      <c r="E586" s="59">
        <f t="shared" si="56"/>
        <v>0</v>
      </c>
      <c r="F586" s="58">
        <f t="shared" si="59"/>
        <v>0</v>
      </c>
      <c r="G586" s="60">
        <f>IF(AND(C586&lt;&gt;"",SUM(G$32:G585)&lt;E$23),$E$23/$E$28,0)</f>
        <v>0</v>
      </c>
      <c r="H586" s="58">
        <f t="shared" si="60"/>
        <v>0</v>
      </c>
      <c r="I586" s="58">
        <f t="shared" si="62"/>
        <v>0</v>
      </c>
      <c r="J586" s="92" t="str">
        <f t="shared" si="61"/>
        <v>2068–2069</v>
      </c>
      <c r="K586" s="92"/>
      <c r="L586" s="103"/>
      <c r="M586" s="92"/>
      <c r="N586" s="101"/>
      <c r="O586" s="93"/>
      <c r="Q586" s="61"/>
    </row>
    <row r="587" spans="1:17" s="55" customFormat="1" ht="20.25" customHeight="1" x14ac:dyDescent="0.2">
      <c r="A587" s="56">
        <v>61637</v>
      </c>
      <c r="B587" s="57">
        <f t="shared" si="57"/>
        <v>0</v>
      </c>
      <c r="C587" s="150"/>
      <c r="D587" s="58">
        <f t="shared" si="58"/>
        <v>0</v>
      </c>
      <c r="E587" s="59">
        <f t="shared" si="56"/>
        <v>0</v>
      </c>
      <c r="F587" s="58">
        <f t="shared" si="59"/>
        <v>0</v>
      </c>
      <c r="G587" s="60">
        <f>IF(AND(C587&lt;&gt;"",SUM(G$32:G586)&lt;E$23),$E$23/$E$28,0)</f>
        <v>0</v>
      </c>
      <c r="H587" s="58">
        <f t="shared" si="60"/>
        <v>0</v>
      </c>
      <c r="I587" s="58">
        <f t="shared" si="62"/>
        <v>0</v>
      </c>
      <c r="J587" s="92" t="str">
        <f t="shared" si="61"/>
        <v>2068–2069</v>
      </c>
      <c r="K587" s="92"/>
      <c r="L587" s="103"/>
      <c r="M587" s="92"/>
      <c r="N587" s="101"/>
      <c r="O587" s="93"/>
      <c r="Q587" s="61"/>
    </row>
    <row r="588" spans="1:17" s="55" customFormat="1" ht="20.25" customHeight="1" x14ac:dyDescent="0.2">
      <c r="A588" s="56">
        <v>61668</v>
      </c>
      <c r="B588" s="57">
        <f t="shared" si="57"/>
        <v>0</v>
      </c>
      <c r="C588" s="150"/>
      <c r="D588" s="58">
        <f t="shared" si="58"/>
        <v>0</v>
      </c>
      <c r="E588" s="59">
        <f t="shared" si="56"/>
        <v>0</v>
      </c>
      <c r="F588" s="58">
        <f t="shared" si="59"/>
        <v>0</v>
      </c>
      <c r="G588" s="60">
        <f>IF(AND(C588&lt;&gt;"",SUM(G$32:G587)&lt;E$23),$E$23/$E$28,0)</f>
        <v>0</v>
      </c>
      <c r="H588" s="58">
        <f t="shared" si="60"/>
        <v>0</v>
      </c>
      <c r="I588" s="58">
        <f t="shared" si="62"/>
        <v>0</v>
      </c>
      <c r="J588" s="92" t="str">
        <f t="shared" si="61"/>
        <v>2068–2069</v>
      </c>
      <c r="K588" s="92"/>
      <c r="L588" s="103"/>
      <c r="M588" s="92"/>
      <c r="N588" s="101"/>
      <c r="O588" s="93"/>
      <c r="Q588" s="61"/>
    </row>
    <row r="589" spans="1:17" s="55" customFormat="1" ht="20.25" customHeight="1" x14ac:dyDescent="0.2">
      <c r="A589" s="56">
        <v>61698</v>
      </c>
      <c r="B589" s="57">
        <f t="shared" si="57"/>
        <v>0</v>
      </c>
      <c r="C589" s="150"/>
      <c r="D589" s="58">
        <f t="shared" si="58"/>
        <v>0</v>
      </c>
      <c r="E589" s="59">
        <f t="shared" si="56"/>
        <v>0</v>
      </c>
      <c r="F589" s="58">
        <f t="shared" si="59"/>
        <v>0</v>
      </c>
      <c r="G589" s="60">
        <f>IF(AND(C589&lt;&gt;"",SUM(G$32:G588)&lt;E$23),$E$23/$E$28,0)</f>
        <v>0</v>
      </c>
      <c r="H589" s="58">
        <f t="shared" si="60"/>
        <v>0</v>
      </c>
      <c r="I589" s="58">
        <f t="shared" si="62"/>
        <v>0</v>
      </c>
      <c r="J589" s="92" t="str">
        <f t="shared" si="61"/>
        <v>2068–2069</v>
      </c>
      <c r="K589" s="92"/>
      <c r="L589" s="103"/>
      <c r="M589" s="92"/>
      <c r="N589" s="101"/>
      <c r="O589" s="93"/>
      <c r="Q589" s="61"/>
    </row>
    <row r="590" spans="1:17" s="55" customFormat="1" ht="20.25" customHeight="1" x14ac:dyDescent="0.2">
      <c r="A590" s="56">
        <v>61729</v>
      </c>
      <c r="B590" s="57">
        <f t="shared" si="57"/>
        <v>0</v>
      </c>
      <c r="C590" s="150"/>
      <c r="D590" s="58">
        <f t="shared" si="58"/>
        <v>0</v>
      </c>
      <c r="E590" s="59">
        <f t="shared" si="56"/>
        <v>0</v>
      </c>
      <c r="F590" s="58">
        <f t="shared" si="59"/>
        <v>0</v>
      </c>
      <c r="G590" s="60">
        <f>IF(AND(C590&lt;&gt;"",SUM(G$32:G589)&lt;E$23),$E$23/$E$28,0)</f>
        <v>0</v>
      </c>
      <c r="H590" s="58">
        <f t="shared" si="60"/>
        <v>0</v>
      </c>
      <c r="I590" s="58">
        <f t="shared" si="62"/>
        <v>0</v>
      </c>
      <c r="J590" s="92" t="str">
        <f t="shared" si="61"/>
        <v>2068–2069</v>
      </c>
      <c r="K590" s="92"/>
      <c r="L590" s="103"/>
      <c r="M590" s="92"/>
      <c r="N590" s="101"/>
      <c r="O590" s="93"/>
      <c r="Q590" s="61"/>
    </row>
    <row r="591" spans="1:17" s="55" customFormat="1" ht="20.25" customHeight="1" x14ac:dyDescent="0.2">
      <c r="A591" s="56">
        <v>61760</v>
      </c>
      <c r="B591" s="57">
        <f t="shared" si="57"/>
        <v>0</v>
      </c>
      <c r="C591" s="150"/>
      <c r="D591" s="58">
        <f t="shared" si="58"/>
        <v>0</v>
      </c>
      <c r="E591" s="59">
        <f t="shared" si="56"/>
        <v>0</v>
      </c>
      <c r="F591" s="58">
        <f t="shared" si="59"/>
        <v>0</v>
      </c>
      <c r="G591" s="60">
        <f>IF(AND(C591&lt;&gt;"",SUM(G$32:G590)&lt;E$23),$E$23/$E$28,0)</f>
        <v>0</v>
      </c>
      <c r="H591" s="58">
        <f t="shared" si="60"/>
        <v>0</v>
      </c>
      <c r="I591" s="58">
        <f t="shared" si="62"/>
        <v>0</v>
      </c>
      <c r="J591" s="92" t="str">
        <f t="shared" si="61"/>
        <v>2068–2069</v>
      </c>
      <c r="K591" s="92"/>
      <c r="L591" s="103"/>
      <c r="M591" s="92"/>
      <c r="N591" s="101"/>
      <c r="O591" s="93"/>
      <c r="Q591" s="61"/>
    </row>
    <row r="592" spans="1:17" s="55" customFormat="1" ht="20.25" customHeight="1" x14ac:dyDescent="0.2">
      <c r="A592" s="56">
        <v>61788</v>
      </c>
      <c r="B592" s="57">
        <f t="shared" si="57"/>
        <v>0</v>
      </c>
      <c r="C592" s="150"/>
      <c r="D592" s="58">
        <f t="shared" si="58"/>
        <v>0</v>
      </c>
      <c r="E592" s="59">
        <f t="shared" si="56"/>
        <v>0</v>
      </c>
      <c r="F592" s="58">
        <f t="shared" si="59"/>
        <v>0</v>
      </c>
      <c r="G592" s="60">
        <f>IF(AND(C592&lt;&gt;"",SUM(G$32:G591)&lt;E$23),$E$23/$E$28,0)</f>
        <v>0</v>
      </c>
      <c r="H592" s="58">
        <f t="shared" si="60"/>
        <v>0</v>
      </c>
      <c r="I592" s="58">
        <f t="shared" si="62"/>
        <v>0</v>
      </c>
      <c r="J592" s="92" t="str">
        <f t="shared" si="61"/>
        <v>2068–2069</v>
      </c>
      <c r="K592" s="92"/>
      <c r="L592" s="103"/>
      <c r="M592" s="92"/>
      <c r="N592" s="101"/>
      <c r="O592" s="93"/>
      <c r="Q592" s="61"/>
    </row>
    <row r="593" spans="1:17" s="55" customFormat="1" ht="20.25" customHeight="1" x14ac:dyDescent="0.2">
      <c r="A593" s="56">
        <v>61819</v>
      </c>
      <c r="B593" s="57">
        <f t="shared" si="57"/>
        <v>0</v>
      </c>
      <c r="C593" s="150"/>
      <c r="D593" s="58">
        <f t="shared" si="58"/>
        <v>0</v>
      </c>
      <c r="E593" s="59">
        <f t="shared" si="56"/>
        <v>0</v>
      </c>
      <c r="F593" s="58">
        <f t="shared" si="59"/>
        <v>0</v>
      </c>
      <c r="G593" s="60">
        <f>IF(AND(C593&lt;&gt;"",SUM(G$32:G592)&lt;E$23),$E$23/$E$28,0)</f>
        <v>0</v>
      </c>
      <c r="H593" s="58">
        <f t="shared" si="60"/>
        <v>0</v>
      </c>
      <c r="I593" s="58">
        <f t="shared" si="62"/>
        <v>0</v>
      </c>
      <c r="J593" s="92" t="str">
        <f t="shared" si="61"/>
        <v>2068–2069</v>
      </c>
      <c r="K593" s="92"/>
      <c r="L593" s="103"/>
      <c r="M593" s="92"/>
      <c r="N593" s="101"/>
      <c r="O593" s="93"/>
      <c r="Q593" s="61"/>
    </row>
    <row r="594" spans="1:17" s="55" customFormat="1" ht="20.25" customHeight="1" x14ac:dyDescent="0.2">
      <c r="A594" s="56">
        <v>61849</v>
      </c>
      <c r="B594" s="57">
        <f t="shared" si="57"/>
        <v>0</v>
      </c>
      <c r="C594" s="150"/>
      <c r="D594" s="58">
        <f t="shared" si="58"/>
        <v>0</v>
      </c>
      <c r="E594" s="59">
        <f t="shared" si="56"/>
        <v>0</v>
      </c>
      <c r="F594" s="58">
        <f t="shared" si="59"/>
        <v>0</v>
      </c>
      <c r="G594" s="60">
        <f>IF(AND(C594&lt;&gt;"",SUM(G$32:G593)&lt;E$23),$E$23/$E$28,0)</f>
        <v>0</v>
      </c>
      <c r="H594" s="58">
        <f t="shared" si="60"/>
        <v>0</v>
      </c>
      <c r="I594" s="58">
        <f t="shared" si="62"/>
        <v>0</v>
      </c>
      <c r="J594" s="92" t="str">
        <f t="shared" si="61"/>
        <v>2068–2069</v>
      </c>
      <c r="K594" s="92"/>
      <c r="L594" s="103"/>
      <c r="M594" s="92"/>
      <c r="N594" s="101"/>
      <c r="O594" s="93"/>
      <c r="Q594" s="61"/>
    </row>
    <row r="595" spans="1:17" s="55" customFormat="1" ht="20.25" customHeight="1" x14ac:dyDescent="0.2">
      <c r="A595" s="56">
        <v>61880</v>
      </c>
      <c r="B595" s="57">
        <f t="shared" si="57"/>
        <v>0</v>
      </c>
      <c r="C595" s="150"/>
      <c r="D595" s="58">
        <f t="shared" si="58"/>
        <v>0</v>
      </c>
      <c r="E595" s="59">
        <f t="shared" si="56"/>
        <v>0</v>
      </c>
      <c r="F595" s="58">
        <f t="shared" si="59"/>
        <v>0</v>
      </c>
      <c r="G595" s="60">
        <f>IF(AND(C595&lt;&gt;"",SUM(G$32:G594)&lt;E$23),$E$23/$E$28,0)</f>
        <v>0</v>
      </c>
      <c r="H595" s="58">
        <f t="shared" si="60"/>
        <v>0</v>
      </c>
      <c r="I595" s="58">
        <f t="shared" si="62"/>
        <v>0</v>
      </c>
      <c r="J595" s="92" t="str">
        <f t="shared" si="61"/>
        <v>2068–2069</v>
      </c>
      <c r="K595" s="92"/>
      <c r="L595" s="103"/>
      <c r="M595" s="92"/>
      <c r="N595" s="101"/>
      <c r="O595" s="93"/>
      <c r="Q595" s="61"/>
    </row>
    <row r="596" spans="1:17" s="55" customFormat="1" ht="20.25" customHeight="1" x14ac:dyDescent="0.2">
      <c r="A596" s="56">
        <v>61910</v>
      </c>
      <c r="B596" s="57">
        <f t="shared" si="57"/>
        <v>0</v>
      </c>
      <c r="C596" s="150"/>
      <c r="D596" s="58">
        <f t="shared" si="58"/>
        <v>0</v>
      </c>
      <c r="E596" s="59">
        <f t="shared" si="56"/>
        <v>0</v>
      </c>
      <c r="F596" s="58">
        <f t="shared" si="59"/>
        <v>0</v>
      </c>
      <c r="G596" s="60">
        <f>IF(AND(C596&lt;&gt;"",SUM(G$32:G595)&lt;E$23),$E$23/$E$28,0)</f>
        <v>0</v>
      </c>
      <c r="H596" s="58">
        <f t="shared" si="60"/>
        <v>0</v>
      </c>
      <c r="I596" s="58">
        <f t="shared" si="62"/>
        <v>0</v>
      </c>
      <c r="J596" s="92" t="str">
        <f t="shared" si="61"/>
        <v>2069–2070</v>
      </c>
      <c r="K596" s="92"/>
      <c r="L596" s="103"/>
      <c r="M596" s="92"/>
      <c r="N596" s="101"/>
      <c r="O596" s="93"/>
      <c r="Q596" s="61"/>
    </row>
    <row r="597" spans="1:17" s="55" customFormat="1" ht="20.25" customHeight="1" x14ac:dyDescent="0.2">
      <c r="A597" s="56">
        <v>61941</v>
      </c>
      <c r="B597" s="57">
        <f t="shared" si="57"/>
        <v>0</v>
      </c>
      <c r="C597" s="150"/>
      <c r="D597" s="58">
        <f t="shared" si="58"/>
        <v>0</v>
      </c>
      <c r="E597" s="59">
        <f t="shared" si="56"/>
        <v>0</v>
      </c>
      <c r="F597" s="58">
        <f t="shared" si="59"/>
        <v>0</v>
      </c>
      <c r="G597" s="60">
        <f>IF(AND(C597&lt;&gt;"",SUM(G$32:G596)&lt;E$23),$E$23/$E$28,0)</f>
        <v>0</v>
      </c>
      <c r="H597" s="58">
        <f t="shared" si="60"/>
        <v>0</v>
      </c>
      <c r="I597" s="58">
        <f t="shared" si="62"/>
        <v>0</v>
      </c>
      <c r="J597" s="92" t="str">
        <f t="shared" si="61"/>
        <v>2069–2070</v>
      </c>
      <c r="K597" s="92"/>
      <c r="L597" s="103"/>
      <c r="M597" s="92"/>
      <c r="N597" s="101"/>
      <c r="O597" s="93"/>
      <c r="Q597" s="61"/>
    </row>
    <row r="598" spans="1:17" s="55" customFormat="1" ht="20.25" customHeight="1" x14ac:dyDescent="0.2">
      <c r="A598" s="56">
        <v>61972</v>
      </c>
      <c r="B598" s="57">
        <f t="shared" si="57"/>
        <v>0</v>
      </c>
      <c r="C598" s="150"/>
      <c r="D598" s="58">
        <f t="shared" si="58"/>
        <v>0</v>
      </c>
      <c r="E598" s="59">
        <f t="shared" si="56"/>
        <v>0</v>
      </c>
      <c r="F598" s="58">
        <f t="shared" si="59"/>
        <v>0</v>
      </c>
      <c r="G598" s="60">
        <f>IF(AND(C598&lt;&gt;"",SUM(G$32:G597)&lt;E$23),$E$23/$E$28,0)</f>
        <v>0</v>
      </c>
      <c r="H598" s="58">
        <f t="shared" si="60"/>
        <v>0</v>
      </c>
      <c r="I598" s="58">
        <f t="shared" si="62"/>
        <v>0</v>
      </c>
      <c r="J598" s="92" t="str">
        <f t="shared" si="61"/>
        <v>2069–2070</v>
      </c>
      <c r="K598" s="92"/>
      <c r="L598" s="103"/>
      <c r="M598" s="92"/>
      <c r="N598" s="101"/>
      <c r="O598" s="93"/>
      <c r="Q598" s="61"/>
    </row>
    <row r="599" spans="1:17" s="55" customFormat="1" ht="20.25" customHeight="1" x14ac:dyDescent="0.2">
      <c r="A599" s="56">
        <v>62002</v>
      </c>
      <c r="B599" s="57">
        <f t="shared" si="57"/>
        <v>0</v>
      </c>
      <c r="C599" s="150"/>
      <c r="D599" s="58">
        <f t="shared" si="58"/>
        <v>0</v>
      </c>
      <c r="E599" s="59">
        <f t="shared" si="56"/>
        <v>0</v>
      </c>
      <c r="F599" s="58">
        <f t="shared" si="59"/>
        <v>0</v>
      </c>
      <c r="G599" s="60">
        <f>IF(AND(C599&lt;&gt;"",SUM(G$32:G598)&lt;E$23),$E$23/$E$28,0)</f>
        <v>0</v>
      </c>
      <c r="H599" s="58">
        <f t="shared" si="60"/>
        <v>0</v>
      </c>
      <c r="I599" s="58">
        <f t="shared" si="62"/>
        <v>0</v>
      </c>
      <c r="J599" s="92" t="str">
        <f t="shared" si="61"/>
        <v>2069–2070</v>
      </c>
      <c r="K599" s="92"/>
      <c r="L599" s="103"/>
      <c r="M599" s="92"/>
      <c r="N599" s="101"/>
      <c r="O599" s="93"/>
      <c r="Q599" s="61"/>
    </row>
    <row r="600" spans="1:17" s="55" customFormat="1" ht="20.25" customHeight="1" x14ac:dyDescent="0.2">
      <c r="A600" s="56">
        <v>62033</v>
      </c>
      <c r="B600" s="57">
        <f t="shared" si="57"/>
        <v>0</v>
      </c>
      <c r="C600" s="150"/>
      <c r="D600" s="58">
        <f t="shared" si="58"/>
        <v>0</v>
      </c>
      <c r="E600" s="59">
        <f t="shared" si="56"/>
        <v>0</v>
      </c>
      <c r="F600" s="58">
        <f t="shared" si="59"/>
        <v>0</v>
      </c>
      <c r="G600" s="60">
        <f>IF(AND(C600&lt;&gt;"",SUM(G$32:G599)&lt;E$23),$E$23/$E$28,0)</f>
        <v>0</v>
      </c>
      <c r="H600" s="58">
        <f t="shared" si="60"/>
        <v>0</v>
      </c>
      <c r="I600" s="58">
        <f t="shared" si="62"/>
        <v>0</v>
      </c>
      <c r="J600" s="92" t="str">
        <f t="shared" si="61"/>
        <v>2069–2070</v>
      </c>
      <c r="K600" s="92"/>
      <c r="L600" s="103"/>
      <c r="M600" s="92"/>
      <c r="N600" s="101"/>
      <c r="O600" s="93"/>
      <c r="Q600" s="61"/>
    </row>
    <row r="601" spans="1:17" s="55" customFormat="1" ht="20.25" customHeight="1" x14ac:dyDescent="0.2">
      <c r="A601" s="56">
        <v>62063</v>
      </c>
      <c r="B601" s="57">
        <f t="shared" si="57"/>
        <v>0</v>
      </c>
      <c r="C601" s="150"/>
      <c r="D601" s="58">
        <f t="shared" si="58"/>
        <v>0</v>
      </c>
      <c r="E601" s="59">
        <f t="shared" si="56"/>
        <v>0</v>
      </c>
      <c r="F601" s="58">
        <f t="shared" si="59"/>
        <v>0</v>
      </c>
      <c r="G601" s="60">
        <f>IF(AND(C601&lt;&gt;"",SUM(G$32:G600)&lt;E$23),$E$23/$E$28,0)</f>
        <v>0</v>
      </c>
      <c r="H601" s="58">
        <f t="shared" si="60"/>
        <v>0</v>
      </c>
      <c r="I601" s="58">
        <f t="shared" si="62"/>
        <v>0</v>
      </c>
      <c r="J601" s="92" t="str">
        <f t="shared" si="61"/>
        <v>2069–2070</v>
      </c>
      <c r="K601" s="92"/>
      <c r="L601" s="103"/>
      <c r="M601" s="92"/>
      <c r="N601" s="101"/>
      <c r="O601" s="93"/>
      <c r="Q601" s="61"/>
    </row>
    <row r="602" spans="1:17" s="55" customFormat="1" ht="20.25" customHeight="1" x14ac:dyDescent="0.2">
      <c r="A602" s="56">
        <v>62094</v>
      </c>
      <c r="B602" s="57">
        <f t="shared" si="57"/>
        <v>0</v>
      </c>
      <c r="C602" s="150"/>
      <c r="D602" s="58">
        <f t="shared" si="58"/>
        <v>0</v>
      </c>
      <c r="E602" s="59">
        <f t="shared" si="56"/>
        <v>0</v>
      </c>
      <c r="F602" s="58">
        <f t="shared" si="59"/>
        <v>0</v>
      </c>
      <c r="G602" s="60">
        <f>IF(AND(C602&lt;&gt;"",SUM(G$32:G601)&lt;E$23),$E$23/$E$28,0)</f>
        <v>0</v>
      </c>
      <c r="H602" s="58">
        <f t="shared" si="60"/>
        <v>0</v>
      </c>
      <c r="I602" s="58">
        <f t="shared" si="62"/>
        <v>0</v>
      </c>
      <c r="J602" s="92" t="str">
        <f t="shared" si="61"/>
        <v>2069–2070</v>
      </c>
      <c r="K602" s="92"/>
      <c r="L602" s="103"/>
      <c r="M602" s="92"/>
      <c r="N602" s="101"/>
      <c r="O602" s="93"/>
      <c r="Q602" s="61"/>
    </row>
    <row r="603" spans="1:17" s="55" customFormat="1" ht="20.25" customHeight="1" x14ac:dyDescent="0.2">
      <c r="A603" s="56">
        <v>62125</v>
      </c>
      <c r="B603" s="57">
        <f t="shared" si="57"/>
        <v>0</v>
      </c>
      <c r="C603" s="150"/>
      <c r="D603" s="58">
        <f t="shared" si="58"/>
        <v>0</v>
      </c>
      <c r="E603" s="59">
        <f t="shared" si="56"/>
        <v>0</v>
      </c>
      <c r="F603" s="58">
        <f t="shared" si="59"/>
        <v>0</v>
      </c>
      <c r="G603" s="60">
        <f>IF(AND(C603&lt;&gt;"",SUM(G$32:G602)&lt;E$23),$E$23/$E$28,0)</f>
        <v>0</v>
      </c>
      <c r="H603" s="58">
        <f t="shared" si="60"/>
        <v>0</v>
      </c>
      <c r="I603" s="58">
        <f t="shared" si="62"/>
        <v>0</v>
      </c>
      <c r="J603" s="92" t="str">
        <f t="shared" si="61"/>
        <v>2069–2070</v>
      </c>
      <c r="K603" s="92"/>
      <c r="L603" s="103"/>
      <c r="M603" s="92"/>
      <c r="N603" s="101"/>
      <c r="O603" s="93"/>
      <c r="Q603" s="61"/>
    </row>
    <row r="604" spans="1:17" s="55" customFormat="1" ht="20.25" customHeight="1" x14ac:dyDescent="0.2">
      <c r="A604" s="56">
        <v>62153</v>
      </c>
      <c r="B604" s="57">
        <f t="shared" si="57"/>
        <v>0</v>
      </c>
      <c r="C604" s="150"/>
      <c r="D604" s="58">
        <f t="shared" si="58"/>
        <v>0</v>
      </c>
      <c r="E604" s="59">
        <f t="shared" si="56"/>
        <v>0</v>
      </c>
      <c r="F604" s="58">
        <f t="shared" si="59"/>
        <v>0</v>
      </c>
      <c r="G604" s="60">
        <f>IF(AND(C604&lt;&gt;"",SUM(G$32:G603)&lt;E$23),$E$23/$E$28,0)</f>
        <v>0</v>
      </c>
      <c r="H604" s="58">
        <f t="shared" si="60"/>
        <v>0</v>
      </c>
      <c r="I604" s="58">
        <f t="shared" si="62"/>
        <v>0</v>
      </c>
      <c r="J604" s="92" t="str">
        <f t="shared" si="61"/>
        <v>2069–2070</v>
      </c>
      <c r="K604" s="92"/>
      <c r="L604" s="103"/>
      <c r="M604" s="92"/>
      <c r="N604" s="101"/>
      <c r="O604" s="93"/>
      <c r="Q604" s="61"/>
    </row>
    <row r="605" spans="1:17" s="55" customFormat="1" ht="20.25" customHeight="1" x14ac:dyDescent="0.2">
      <c r="A605" s="56">
        <v>62184</v>
      </c>
      <c r="B605" s="57">
        <f t="shared" si="57"/>
        <v>0</v>
      </c>
      <c r="C605" s="150"/>
      <c r="D605" s="58">
        <f t="shared" si="58"/>
        <v>0</v>
      </c>
      <c r="E605" s="59">
        <f t="shared" si="56"/>
        <v>0</v>
      </c>
      <c r="F605" s="58">
        <f t="shared" si="59"/>
        <v>0</v>
      </c>
      <c r="G605" s="60">
        <f>IF(AND(C605&lt;&gt;"",SUM(G$32:G604)&lt;E$23),$E$23/$E$28,0)</f>
        <v>0</v>
      </c>
      <c r="H605" s="58">
        <f t="shared" si="60"/>
        <v>0</v>
      </c>
      <c r="I605" s="58">
        <f t="shared" si="62"/>
        <v>0</v>
      </c>
      <c r="J605" s="92" t="str">
        <f t="shared" si="61"/>
        <v>2069–2070</v>
      </c>
      <c r="K605" s="92"/>
      <c r="L605" s="103"/>
      <c r="M605" s="92"/>
      <c r="N605" s="101"/>
      <c r="O605" s="93"/>
      <c r="Q605" s="61"/>
    </row>
    <row r="606" spans="1:17" s="55" customFormat="1" ht="20.25" customHeight="1" x14ac:dyDescent="0.2">
      <c r="A606" s="56">
        <v>62214</v>
      </c>
      <c r="B606" s="57">
        <f t="shared" si="57"/>
        <v>0</v>
      </c>
      <c r="C606" s="150"/>
      <c r="D606" s="58">
        <f t="shared" si="58"/>
        <v>0</v>
      </c>
      <c r="E606" s="59">
        <f t="shared" si="56"/>
        <v>0</v>
      </c>
      <c r="F606" s="58">
        <f t="shared" si="59"/>
        <v>0</v>
      </c>
      <c r="G606" s="60">
        <f>IF(AND(C606&lt;&gt;"",SUM(G$32:G605)&lt;E$23),$E$23/$E$28,0)</f>
        <v>0</v>
      </c>
      <c r="H606" s="58">
        <f t="shared" si="60"/>
        <v>0</v>
      </c>
      <c r="I606" s="58">
        <f t="shared" si="62"/>
        <v>0</v>
      </c>
      <c r="J606" s="92" t="str">
        <f t="shared" si="61"/>
        <v>2069–2070</v>
      </c>
      <c r="K606" s="92"/>
      <c r="L606" s="103"/>
      <c r="M606" s="92"/>
      <c r="N606" s="101"/>
      <c r="O606" s="93"/>
      <c r="Q606" s="61"/>
    </row>
    <row r="607" spans="1:17" s="55" customFormat="1" ht="20.25" customHeight="1" x14ac:dyDescent="0.2">
      <c r="A607" s="56">
        <v>62245</v>
      </c>
      <c r="B607" s="57">
        <f t="shared" si="57"/>
        <v>0</v>
      </c>
      <c r="C607" s="150"/>
      <c r="D607" s="58">
        <f t="shared" si="58"/>
        <v>0</v>
      </c>
      <c r="E607" s="59">
        <f t="shared" si="56"/>
        <v>0</v>
      </c>
      <c r="F607" s="58">
        <f t="shared" si="59"/>
        <v>0</v>
      </c>
      <c r="G607" s="60">
        <f>IF(AND(C607&lt;&gt;"",SUM(G$32:G606)&lt;E$23),$E$23/$E$28,0)</f>
        <v>0</v>
      </c>
      <c r="H607" s="58">
        <f t="shared" si="60"/>
        <v>0</v>
      </c>
      <c r="I607" s="58">
        <f t="shared" si="62"/>
        <v>0</v>
      </c>
      <c r="J607" s="92" t="str">
        <f t="shared" si="61"/>
        <v>2069–2070</v>
      </c>
      <c r="K607" s="92"/>
      <c r="L607" s="103"/>
      <c r="M607" s="92"/>
      <c r="N607" s="101"/>
      <c r="O607" s="93"/>
      <c r="Q607" s="61"/>
    </row>
    <row r="608" spans="1:17" s="55" customFormat="1" ht="20.25" customHeight="1" x14ac:dyDescent="0.2">
      <c r="A608" s="56">
        <v>62275</v>
      </c>
      <c r="B608" s="57">
        <f t="shared" si="57"/>
        <v>0</v>
      </c>
      <c r="C608" s="150"/>
      <c r="D608" s="58">
        <f t="shared" si="58"/>
        <v>0</v>
      </c>
      <c r="E608" s="59">
        <f t="shared" ref="E608:E671" si="63">C608-D608</f>
        <v>0</v>
      </c>
      <c r="F608" s="58">
        <f t="shared" si="59"/>
        <v>0</v>
      </c>
      <c r="G608" s="60">
        <f>IF(AND(C608&lt;&gt;"",SUM(G$32:G607)&lt;E$23),$E$23/$E$28,0)</f>
        <v>0</v>
      </c>
      <c r="H608" s="58">
        <f t="shared" si="60"/>
        <v>0</v>
      </c>
      <c r="I608" s="58">
        <f t="shared" si="62"/>
        <v>0</v>
      </c>
      <c r="J608" s="92" t="str">
        <f t="shared" si="61"/>
        <v>2070–2071</v>
      </c>
      <c r="K608" s="92"/>
      <c r="L608" s="103"/>
      <c r="M608" s="92"/>
      <c r="N608" s="101"/>
      <c r="O608" s="93"/>
      <c r="Q608" s="61"/>
    </row>
    <row r="609" spans="1:17" s="55" customFormat="1" ht="20.25" customHeight="1" x14ac:dyDescent="0.2">
      <c r="A609" s="56">
        <v>62306</v>
      </c>
      <c r="B609" s="57">
        <f t="shared" ref="B609:B672" si="64">IF(C609&gt;0,C609*-1,C609)</f>
        <v>0</v>
      </c>
      <c r="C609" s="150"/>
      <c r="D609" s="58">
        <f t="shared" ref="D609:D672" si="65">IF(C609="",0,IF($E$14="Beginning",IF(C608&lt;&gt;"",$F608*$E$7/12,0),IF(C608&lt;&gt;"",$F608*$E$7/12,$E$21*$E$7/12)))</f>
        <v>0</v>
      </c>
      <c r="E609" s="59">
        <f t="shared" si="63"/>
        <v>0</v>
      </c>
      <c r="F609" s="58">
        <f t="shared" ref="F609:F672" si="66">IF(C609="",0,IF(C608="",$E$21-E609,IF(C609&lt;&gt;"",F608-E609)))</f>
        <v>0</v>
      </c>
      <c r="G609" s="60">
        <f>IF(AND(C609&lt;&gt;"",SUM(G$32:G608)&lt;E$23),$E$23/$E$28,0)</f>
        <v>0</v>
      </c>
      <c r="H609" s="58">
        <f t="shared" ref="H609:H672" si="67">IF(C609&lt;&gt;"",G609+H608,0)</f>
        <v>0</v>
      </c>
      <c r="I609" s="58">
        <f t="shared" si="62"/>
        <v>0</v>
      </c>
      <c r="J609" s="92" t="str">
        <f t="shared" ref="J609:J672" si="68">IF(OR(MONTH(A609)=1,MONTH(A609)=2,MONTH(A609)=3,MONTH(A609)=4,MONTH(A609)=5,MONTH(A609)=6),YEAR(A609)-1&amp;"–"&amp;YEAR(A609),YEAR(A609)&amp;"–"&amp;YEAR(A609)+1)</f>
        <v>2070–2071</v>
      </c>
      <c r="K609" s="92"/>
      <c r="L609" s="103"/>
      <c r="M609" s="92"/>
      <c r="N609" s="101"/>
      <c r="O609" s="93"/>
      <c r="Q609" s="61"/>
    </row>
    <row r="610" spans="1:17" s="55" customFormat="1" ht="20.25" customHeight="1" x14ac:dyDescent="0.2">
      <c r="A610" s="56">
        <v>62337</v>
      </c>
      <c r="B610" s="57">
        <f t="shared" si="64"/>
        <v>0</v>
      </c>
      <c r="C610" s="150"/>
      <c r="D610" s="58">
        <f t="shared" si="65"/>
        <v>0</v>
      </c>
      <c r="E610" s="59">
        <f t="shared" si="63"/>
        <v>0</v>
      </c>
      <c r="F610" s="58">
        <f t="shared" si="66"/>
        <v>0</v>
      </c>
      <c r="G610" s="60">
        <f>IF(AND(C610&lt;&gt;"",SUM(G$32:G609)&lt;E$23),$E$23/$E$28,0)</f>
        <v>0</v>
      </c>
      <c r="H610" s="58">
        <f t="shared" si="67"/>
        <v>0</v>
      </c>
      <c r="I610" s="58">
        <f t="shared" si="62"/>
        <v>0</v>
      </c>
      <c r="J610" s="92" t="str">
        <f t="shared" si="68"/>
        <v>2070–2071</v>
      </c>
      <c r="K610" s="92"/>
      <c r="L610" s="103"/>
      <c r="M610" s="92"/>
      <c r="N610" s="101"/>
      <c r="O610" s="93"/>
      <c r="Q610" s="61"/>
    </row>
    <row r="611" spans="1:17" s="55" customFormat="1" ht="20.25" customHeight="1" x14ac:dyDescent="0.2">
      <c r="A611" s="56">
        <v>62367</v>
      </c>
      <c r="B611" s="57">
        <f t="shared" si="64"/>
        <v>0</v>
      </c>
      <c r="C611" s="150"/>
      <c r="D611" s="58">
        <f t="shared" si="65"/>
        <v>0</v>
      </c>
      <c r="E611" s="59">
        <f t="shared" si="63"/>
        <v>0</v>
      </c>
      <c r="F611" s="58">
        <f t="shared" si="66"/>
        <v>0</v>
      </c>
      <c r="G611" s="60">
        <f>IF(AND(C611&lt;&gt;"",SUM(G$32:G610)&lt;E$23),$E$23/$E$28,0)</f>
        <v>0</v>
      </c>
      <c r="H611" s="58">
        <f t="shared" si="67"/>
        <v>0</v>
      </c>
      <c r="I611" s="58">
        <f t="shared" ref="I611:I674" si="69">IF(C611&lt;&gt;"",$E$23-H611,0)</f>
        <v>0</v>
      </c>
      <c r="J611" s="92" t="str">
        <f t="shared" si="68"/>
        <v>2070–2071</v>
      </c>
      <c r="K611" s="92"/>
      <c r="L611" s="103"/>
      <c r="M611" s="92"/>
      <c r="N611" s="101"/>
      <c r="O611" s="93"/>
      <c r="Q611" s="61"/>
    </row>
    <row r="612" spans="1:17" s="55" customFormat="1" ht="20.25" customHeight="1" x14ac:dyDescent="0.2">
      <c r="A612" s="56">
        <v>62398</v>
      </c>
      <c r="B612" s="57">
        <f t="shared" si="64"/>
        <v>0</v>
      </c>
      <c r="C612" s="150"/>
      <c r="D612" s="58">
        <f t="shared" si="65"/>
        <v>0</v>
      </c>
      <c r="E612" s="59">
        <f t="shared" si="63"/>
        <v>0</v>
      </c>
      <c r="F612" s="58">
        <f t="shared" si="66"/>
        <v>0</v>
      </c>
      <c r="G612" s="60">
        <f>IF(AND(C612&lt;&gt;"",SUM(G$32:G611)&lt;E$23),$E$23/$E$28,0)</f>
        <v>0</v>
      </c>
      <c r="H612" s="58">
        <f t="shared" si="67"/>
        <v>0</v>
      </c>
      <c r="I612" s="58">
        <f t="shared" si="69"/>
        <v>0</v>
      </c>
      <c r="J612" s="92" t="str">
        <f t="shared" si="68"/>
        <v>2070–2071</v>
      </c>
      <c r="K612" s="92"/>
      <c r="L612" s="103"/>
      <c r="M612" s="92"/>
      <c r="N612" s="101"/>
      <c r="O612" s="93"/>
      <c r="Q612" s="61"/>
    </row>
    <row r="613" spans="1:17" s="55" customFormat="1" ht="20.25" customHeight="1" x14ac:dyDescent="0.2">
      <c r="A613" s="56">
        <v>62428</v>
      </c>
      <c r="B613" s="57">
        <f t="shared" si="64"/>
        <v>0</v>
      </c>
      <c r="C613" s="150"/>
      <c r="D613" s="58">
        <f t="shared" si="65"/>
        <v>0</v>
      </c>
      <c r="E613" s="59">
        <f t="shared" si="63"/>
        <v>0</v>
      </c>
      <c r="F613" s="58">
        <f t="shared" si="66"/>
        <v>0</v>
      </c>
      <c r="G613" s="60">
        <f>IF(AND(C613&lt;&gt;"",SUM(G$32:G612)&lt;E$23),$E$23/$E$28,0)</f>
        <v>0</v>
      </c>
      <c r="H613" s="58">
        <f t="shared" si="67"/>
        <v>0</v>
      </c>
      <c r="I613" s="58">
        <f t="shared" si="69"/>
        <v>0</v>
      </c>
      <c r="J613" s="92" t="str">
        <f t="shared" si="68"/>
        <v>2070–2071</v>
      </c>
      <c r="K613" s="92"/>
      <c r="L613" s="103"/>
      <c r="M613" s="92"/>
      <c r="N613" s="101"/>
      <c r="O613" s="93"/>
      <c r="Q613" s="61"/>
    </row>
    <row r="614" spans="1:17" s="55" customFormat="1" ht="20.25" customHeight="1" x14ac:dyDescent="0.2">
      <c r="A614" s="56">
        <v>62459</v>
      </c>
      <c r="B614" s="57">
        <f t="shared" si="64"/>
        <v>0</v>
      </c>
      <c r="C614" s="150"/>
      <c r="D614" s="58">
        <f t="shared" si="65"/>
        <v>0</v>
      </c>
      <c r="E614" s="59">
        <f t="shared" si="63"/>
        <v>0</v>
      </c>
      <c r="F614" s="58">
        <f t="shared" si="66"/>
        <v>0</v>
      </c>
      <c r="G614" s="60">
        <f>IF(AND(C614&lt;&gt;"",SUM(G$32:G613)&lt;E$23),$E$23/$E$28,0)</f>
        <v>0</v>
      </c>
      <c r="H614" s="58">
        <f t="shared" si="67"/>
        <v>0</v>
      </c>
      <c r="I614" s="58">
        <f t="shared" si="69"/>
        <v>0</v>
      </c>
      <c r="J614" s="92" t="str">
        <f t="shared" si="68"/>
        <v>2070–2071</v>
      </c>
      <c r="K614" s="92"/>
      <c r="L614" s="103"/>
      <c r="M614" s="92"/>
      <c r="N614" s="101"/>
      <c r="O614" s="93"/>
      <c r="Q614" s="61"/>
    </row>
    <row r="615" spans="1:17" s="55" customFormat="1" ht="20.25" customHeight="1" x14ac:dyDescent="0.2">
      <c r="A615" s="56">
        <v>62490</v>
      </c>
      <c r="B615" s="57">
        <f t="shared" si="64"/>
        <v>0</v>
      </c>
      <c r="C615" s="150"/>
      <c r="D615" s="58">
        <f t="shared" si="65"/>
        <v>0</v>
      </c>
      <c r="E615" s="59">
        <f t="shared" si="63"/>
        <v>0</v>
      </c>
      <c r="F615" s="58">
        <f t="shared" si="66"/>
        <v>0</v>
      </c>
      <c r="G615" s="60">
        <f>IF(AND(C615&lt;&gt;"",SUM(G$32:G614)&lt;E$23),$E$23/$E$28,0)</f>
        <v>0</v>
      </c>
      <c r="H615" s="58">
        <f t="shared" si="67"/>
        <v>0</v>
      </c>
      <c r="I615" s="58">
        <f t="shared" si="69"/>
        <v>0</v>
      </c>
      <c r="J615" s="92" t="str">
        <f t="shared" si="68"/>
        <v>2070–2071</v>
      </c>
      <c r="K615" s="92"/>
      <c r="L615" s="103"/>
      <c r="M615" s="92"/>
      <c r="N615" s="101"/>
      <c r="O615" s="93"/>
      <c r="Q615" s="61"/>
    </row>
    <row r="616" spans="1:17" s="55" customFormat="1" ht="20.25" customHeight="1" x14ac:dyDescent="0.2">
      <c r="A616" s="56">
        <v>62518</v>
      </c>
      <c r="B616" s="57">
        <f t="shared" si="64"/>
        <v>0</v>
      </c>
      <c r="C616" s="150"/>
      <c r="D616" s="58">
        <f t="shared" si="65"/>
        <v>0</v>
      </c>
      <c r="E616" s="59">
        <f t="shared" si="63"/>
        <v>0</v>
      </c>
      <c r="F616" s="58">
        <f t="shared" si="66"/>
        <v>0</v>
      </c>
      <c r="G616" s="60">
        <f>IF(AND(C616&lt;&gt;"",SUM(G$32:G615)&lt;E$23),$E$23/$E$28,0)</f>
        <v>0</v>
      </c>
      <c r="H616" s="58">
        <f t="shared" si="67"/>
        <v>0</v>
      </c>
      <c r="I616" s="58">
        <f t="shared" si="69"/>
        <v>0</v>
      </c>
      <c r="J616" s="92" t="str">
        <f t="shared" si="68"/>
        <v>2070–2071</v>
      </c>
      <c r="K616" s="92"/>
      <c r="L616" s="103"/>
      <c r="M616" s="92"/>
      <c r="N616" s="101"/>
      <c r="O616" s="93"/>
      <c r="Q616" s="61"/>
    </row>
    <row r="617" spans="1:17" s="55" customFormat="1" ht="20.25" customHeight="1" x14ac:dyDescent="0.2">
      <c r="A617" s="56">
        <v>62549</v>
      </c>
      <c r="B617" s="57">
        <f t="shared" si="64"/>
        <v>0</v>
      </c>
      <c r="C617" s="150"/>
      <c r="D617" s="58">
        <f t="shared" si="65"/>
        <v>0</v>
      </c>
      <c r="E617" s="59">
        <f t="shared" si="63"/>
        <v>0</v>
      </c>
      <c r="F617" s="58">
        <f t="shared" si="66"/>
        <v>0</v>
      </c>
      <c r="G617" s="60">
        <f>IF(AND(C617&lt;&gt;"",SUM(G$32:G616)&lt;E$23),$E$23/$E$28,0)</f>
        <v>0</v>
      </c>
      <c r="H617" s="58">
        <f t="shared" si="67"/>
        <v>0</v>
      </c>
      <c r="I617" s="58">
        <f t="shared" si="69"/>
        <v>0</v>
      </c>
      <c r="J617" s="92" t="str">
        <f t="shared" si="68"/>
        <v>2070–2071</v>
      </c>
      <c r="K617" s="92"/>
      <c r="L617" s="103"/>
      <c r="M617" s="92"/>
      <c r="N617" s="101"/>
      <c r="O617" s="93"/>
      <c r="Q617" s="61"/>
    </row>
    <row r="618" spans="1:17" s="55" customFormat="1" ht="20.25" customHeight="1" x14ac:dyDescent="0.2">
      <c r="A618" s="56">
        <v>62579</v>
      </c>
      <c r="B618" s="57">
        <f t="shared" si="64"/>
        <v>0</v>
      </c>
      <c r="C618" s="150"/>
      <c r="D618" s="58">
        <f t="shared" si="65"/>
        <v>0</v>
      </c>
      <c r="E618" s="59">
        <f t="shared" si="63"/>
        <v>0</v>
      </c>
      <c r="F618" s="58">
        <f t="shared" si="66"/>
        <v>0</v>
      </c>
      <c r="G618" s="60">
        <f>IF(AND(C618&lt;&gt;"",SUM(G$32:G617)&lt;E$23),$E$23/$E$28,0)</f>
        <v>0</v>
      </c>
      <c r="H618" s="58">
        <f t="shared" si="67"/>
        <v>0</v>
      </c>
      <c r="I618" s="58">
        <f t="shared" si="69"/>
        <v>0</v>
      </c>
      <c r="J618" s="92" t="str">
        <f t="shared" si="68"/>
        <v>2070–2071</v>
      </c>
      <c r="K618" s="92"/>
      <c r="L618" s="103"/>
      <c r="M618" s="92"/>
      <c r="N618" s="101"/>
      <c r="O618" s="93"/>
      <c r="Q618" s="61"/>
    </row>
    <row r="619" spans="1:17" s="55" customFormat="1" ht="20.25" customHeight="1" x14ac:dyDescent="0.2">
      <c r="A619" s="56">
        <v>62610</v>
      </c>
      <c r="B619" s="57">
        <f t="shared" si="64"/>
        <v>0</v>
      </c>
      <c r="C619" s="150"/>
      <c r="D619" s="58">
        <f t="shared" si="65"/>
        <v>0</v>
      </c>
      <c r="E619" s="59">
        <f t="shared" si="63"/>
        <v>0</v>
      </c>
      <c r="F619" s="58">
        <f t="shared" si="66"/>
        <v>0</v>
      </c>
      <c r="G619" s="60">
        <f>IF(AND(C619&lt;&gt;"",SUM(G$32:G618)&lt;E$23),$E$23/$E$28,0)</f>
        <v>0</v>
      </c>
      <c r="H619" s="58">
        <f t="shared" si="67"/>
        <v>0</v>
      </c>
      <c r="I619" s="58">
        <f t="shared" si="69"/>
        <v>0</v>
      </c>
      <c r="J619" s="92" t="str">
        <f t="shared" si="68"/>
        <v>2070–2071</v>
      </c>
      <c r="K619" s="92"/>
      <c r="L619" s="103"/>
      <c r="M619" s="92"/>
      <c r="N619" s="101"/>
      <c r="O619" s="93"/>
      <c r="Q619" s="61"/>
    </row>
    <row r="620" spans="1:17" s="55" customFormat="1" ht="20.25" customHeight="1" x14ac:dyDescent="0.2">
      <c r="A620" s="56">
        <v>62640</v>
      </c>
      <c r="B620" s="57">
        <f t="shared" si="64"/>
        <v>0</v>
      </c>
      <c r="C620" s="150"/>
      <c r="D620" s="58">
        <f t="shared" si="65"/>
        <v>0</v>
      </c>
      <c r="E620" s="59">
        <f t="shared" si="63"/>
        <v>0</v>
      </c>
      <c r="F620" s="58">
        <f t="shared" si="66"/>
        <v>0</v>
      </c>
      <c r="G620" s="60">
        <f>IF(AND(C620&lt;&gt;"",SUM(G$32:G619)&lt;E$23),$E$23/$E$28,0)</f>
        <v>0</v>
      </c>
      <c r="H620" s="58">
        <f t="shared" si="67"/>
        <v>0</v>
      </c>
      <c r="I620" s="58">
        <f t="shared" si="69"/>
        <v>0</v>
      </c>
      <c r="J620" s="92" t="str">
        <f t="shared" si="68"/>
        <v>2071–2072</v>
      </c>
      <c r="K620" s="92"/>
      <c r="L620" s="103"/>
      <c r="M620" s="92"/>
      <c r="N620" s="101"/>
      <c r="O620" s="93"/>
      <c r="Q620" s="61"/>
    </row>
    <row r="621" spans="1:17" s="55" customFormat="1" ht="20.25" customHeight="1" x14ac:dyDescent="0.2">
      <c r="A621" s="56">
        <v>62671</v>
      </c>
      <c r="B621" s="57">
        <f t="shared" si="64"/>
        <v>0</v>
      </c>
      <c r="C621" s="150"/>
      <c r="D621" s="58">
        <f t="shared" si="65"/>
        <v>0</v>
      </c>
      <c r="E621" s="59">
        <f t="shared" si="63"/>
        <v>0</v>
      </c>
      <c r="F621" s="58">
        <f t="shared" si="66"/>
        <v>0</v>
      </c>
      <c r="G621" s="60">
        <f>IF(AND(C621&lt;&gt;"",SUM(G$32:G620)&lt;E$23),$E$23/$E$28,0)</f>
        <v>0</v>
      </c>
      <c r="H621" s="58">
        <f t="shared" si="67"/>
        <v>0</v>
      </c>
      <c r="I621" s="58">
        <f t="shared" si="69"/>
        <v>0</v>
      </c>
      <c r="J621" s="92" t="str">
        <f t="shared" si="68"/>
        <v>2071–2072</v>
      </c>
      <c r="K621" s="92"/>
      <c r="L621" s="103"/>
      <c r="M621" s="92"/>
      <c r="N621" s="101"/>
      <c r="O621" s="93"/>
      <c r="Q621" s="61"/>
    </row>
    <row r="622" spans="1:17" s="55" customFormat="1" ht="20.25" customHeight="1" x14ac:dyDescent="0.2">
      <c r="A622" s="56">
        <v>62702</v>
      </c>
      <c r="B622" s="57">
        <f t="shared" si="64"/>
        <v>0</v>
      </c>
      <c r="C622" s="150"/>
      <c r="D622" s="58">
        <f t="shared" si="65"/>
        <v>0</v>
      </c>
      <c r="E622" s="59">
        <f t="shared" si="63"/>
        <v>0</v>
      </c>
      <c r="F622" s="58">
        <f t="shared" si="66"/>
        <v>0</v>
      </c>
      <c r="G622" s="60">
        <f>IF(AND(C622&lt;&gt;"",SUM(G$32:G621)&lt;E$23),$E$23/$E$28,0)</f>
        <v>0</v>
      </c>
      <c r="H622" s="58">
        <f t="shared" si="67"/>
        <v>0</v>
      </c>
      <c r="I622" s="58">
        <f t="shared" si="69"/>
        <v>0</v>
      </c>
      <c r="J622" s="92" t="str">
        <f t="shared" si="68"/>
        <v>2071–2072</v>
      </c>
      <c r="K622" s="92"/>
      <c r="L622" s="103"/>
      <c r="M622" s="92"/>
      <c r="N622" s="101"/>
      <c r="O622" s="93"/>
      <c r="Q622" s="61"/>
    </row>
    <row r="623" spans="1:17" s="55" customFormat="1" ht="20.25" customHeight="1" x14ac:dyDescent="0.2">
      <c r="A623" s="56">
        <v>62732</v>
      </c>
      <c r="B623" s="57">
        <f t="shared" si="64"/>
        <v>0</v>
      </c>
      <c r="C623" s="150"/>
      <c r="D623" s="58">
        <f t="shared" si="65"/>
        <v>0</v>
      </c>
      <c r="E623" s="59">
        <f t="shared" si="63"/>
        <v>0</v>
      </c>
      <c r="F623" s="58">
        <f t="shared" si="66"/>
        <v>0</v>
      </c>
      <c r="G623" s="60">
        <f>IF(AND(C623&lt;&gt;"",SUM(G$32:G622)&lt;E$23),$E$23/$E$28,0)</f>
        <v>0</v>
      </c>
      <c r="H623" s="58">
        <f t="shared" si="67"/>
        <v>0</v>
      </c>
      <c r="I623" s="58">
        <f t="shared" si="69"/>
        <v>0</v>
      </c>
      <c r="J623" s="92" t="str">
        <f t="shared" si="68"/>
        <v>2071–2072</v>
      </c>
      <c r="K623" s="92"/>
      <c r="L623" s="103"/>
      <c r="M623" s="92"/>
      <c r="N623" s="101"/>
      <c r="O623" s="93"/>
      <c r="Q623" s="61"/>
    </row>
    <row r="624" spans="1:17" s="55" customFormat="1" ht="20.25" customHeight="1" x14ac:dyDescent="0.2">
      <c r="A624" s="56">
        <v>62763</v>
      </c>
      <c r="B624" s="57">
        <f t="shared" si="64"/>
        <v>0</v>
      </c>
      <c r="C624" s="150"/>
      <c r="D624" s="58">
        <f t="shared" si="65"/>
        <v>0</v>
      </c>
      <c r="E624" s="59">
        <f t="shared" si="63"/>
        <v>0</v>
      </c>
      <c r="F624" s="58">
        <f t="shared" si="66"/>
        <v>0</v>
      </c>
      <c r="G624" s="60">
        <f>IF(AND(C624&lt;&gt;"",SUM(G$32:G623)&lt;E$23),$E$23/$E$28,0)</f>
        <v>0</v>
      </c>
      <c r="H624" s="58">
        <f t="shared" si="67"/>
        <v>0</v>
      </c>
      <c r="I624" s="58">
        <f t="shared" si="69"/>
        <v>0</v>
      </c>
      <c r="J624" s="92" t="str">
        <f t="shared" si="68"/>
        <v>2071–2072</v>
      </c>
      <c r="K624" s="92"/>
      <c r="L624" s="103"/>
      <c r="M624" s="92"/>
      <c r="N624" s="101"/>
      <c r="O624" s="93"/>
      <c r="Q624" s="61"/>
    </row>
    <row r="625" spans="1:17" s="55" customFormat="1" ht="20.25" customHeight="1" x14ac:dyDescent="0.2">
      <c r="A625" s="56">
        <v>62793</v>
      </c>
      <c r="B625" s="57">
        <f t="shared" si="64"/>
        <v>0</v>
      </c>
      <c r="C625" s="150"/>
      <c r="D625" s="58">
        <f t="shared" si="65"/>
        <v>0</v>
      </c>
      <c r="E625" s="59">
        <f t="shared" si="63"/>
        <v>0</v>
      </c>
      <c r="F625" s="58">
        <f t="shared" si="66"/>
        <v>0</v>
      </c>
      <c r="G625" s="60">
        <f>IF(AND(C625&lt;&gt;"",SUM(G$32:G624)&lt;E$23),$E$23/$E$28,0)</f>
        <v>0</v>
      </c>
      <c r="H625" s="58">
        <f t="shared" si="67"/>
        <v>0</v>
      </c>
      <c r="I625" s="58">
        <f t="shared" si="69"/>
        <v>0</v>
      </c>
      <c r="J625" s="92" t="str">
        <f t="shared" si="68"/>
        <v>2071–2072</v>
      </c>
      <c r="K625" s="92"/>
      <c r="L625" s="103"/>
      <c r="M625" s="92"/>
      <c r="N625" s="101"/>
      <c r="O625" s="93"/>
      <c r="Q625" s="61"/>
    </row>
    <row r="626" spans="1:17" s="55" customFormat="1" ht="20.25" customHeight="1" x14ac:dyDescent="0.2">
      <c r="A626" s="56">
        <v>62824</v>
      </c>
      <c r="B626" s="57">
        <f t="shared" si="64"/>
        <v>0</v>
      </c>
      <c r="C626" s="150"/>
      <c r="D626" s="58">
        <f t="shared" si="65"/>
        <v>0</v>
      </c>
      <c r="E626" s="59">
        <f t="shared" si="63"/>
        <v>0</v>
      </c>
      <c r="F626" s="58">
        <f t="shared" si="66"/>
        <v>0</v>
      </c>
      <c r="G626" s="60">
        <f>IF(AND(C626&lt;&gt;"",SUM(G$32:G625)&lt;E$23),$E$23/$E$28,0)</f>
        <v>0</v>
      </c>
      <c r="H626" s="58">
        <f t="shared" si="67"/>
        <v>0</v>
      </c>
      <c r="I626" s="58">
        <f t="shared" si="69"/>
        <v>0</v>
      </c>
      <c r="J626" s="92" t="str">
        <f t="shared" si="68"/>
        <v>2071–2072</v>
      </c>
      <c r="K626" s="92"/>
      <c r="L626" s="103"/>
      <c r="M626" s="92"/>
      <c r="N626" s="101"/>
      <c r="O626" s="93"/>
      <c r="Q626" s="61"/>
    </row>
    <row r="627" spans="1:17" s="55" customFormat="1" ht="20.25" customHeight="1" x14ac:dyDescent="0.2">
      <c r="A627" s="56">
        <v>62855</v>
      </c>
      <c r="B627" s="57">
        <f t="shared" si="64"/>
        <v>0</v>
      </c>
      <c r="C627" s="150"/>
      <c r="D627" s="58">
        <f t="shared" si="65"/>
        <v>0</v>
      </c>
      <c r="E627" s="59">
        <f t="shared" si="63"/>
        <v>0</v>
      </c>
      <c r="F627" s="58">
        <f t="shared" si="66"/>
        <v>0</v>
      </c>
      <c r="G627" s="60">
        <f>IF(AND(C627&lt;&gt;"",SUM(G$32:G626)&lt;E$23),$E$23/$E$28,0)</f>
        <v>0</v>
      </c>
      <c r="H627" s="58">
        <f t="shared" si="67"/>
        <v>0</v>
      </c>
      <c r="I627" s="58">
        <f t="shared" si="69"/>
        <v>0</v>
      </c>
      <c r="J627" s="92" t="str">
        <f t="shared" si="68"/>
        <v>2071–2072</v>
      </c>
      <c r="K627" s="92"/>
      <c r="L627" s="103"/>
      <c r="M627" s="92"/>
      <c r="N627" s="101"/>
      <c r="O627" s="93"/>
      <c r="Q627" s="61"/>
    </row>
    <row r="628" spans="1:17" s="55" customFormat="1" ht="20.25" customHeight="1" x14ac:dyDescent="0.2">
      <c r="A628" s="56">
        <v>62884</v>
      </c>
      <c r="B628" s="57">
        <f t="shared" si="64"/>
        <v>0</v>
      </c>
      <c r="C628" s="150"/>
      <c r="D628" s="58">
        <f t="shared" si="65"/>
        <v>0</v>
      </c>
      <c r="E628" s="59">
        <f t="shared" si="63"/>
        <v>0</v>
      </c>
      <c r="F628" s="58">
        <f t="shared" si="66"/>
        <v>0</v>
      </c>
      <c r="G628" s="60">
        <f>IF(AND(C628&lt;&gt;"",SUM(G$32:G627)&lt;E$23),$E$23/$E$28,0)</f>
        <v>0</v>
      </c>
      <c r="H628" s="58">
        <f t="shared" si="67"/>
        <v>0</v>
      </c>
      <c r="I628" s="58">
        <f t="shared" si="69"/>
        <v>0</v>
      </c>
      <c r="J628" s="92" t="str">
        <f t="shared" si="68"/>
        <v>2071–2072</v>
      </c>
      <c r="K628" s="92"/>
      <c r="L628" s="103"/>
      <c r="M628" s="92"/>
      <c r="N628" s="101"/>
      <c r="O628" s="93"/>
      <c r="Q628" s="61"/>
    </row>
    <row r="629" spans="1:17" s="55" customFormat="1" ht="20.25" customHeight="1" x14ac:dyDescent="0.2">
      <c r="A629" s="56">
        <v>62915</v>
      </c>
      <c r="B629" s="57">
        <f t="shared" si="64"/>
        <v>0</v>
      </c>
      <c r="C629" s="150"/>
      <c r="D629" s="58">
        <f t="shared" si="65"/>
        <v>0</v>
      </c>
      <c r="E629" s="59">
        <f t="shared" si="63"/>
        <v>0</v>
      </c>
      <c r="F629" s="58">
        <f t="shared" si="66"/>
        <v>0</v>
      </c>
      <c r="G629" s="60">
        <f>IF(AND(C629&lt;&gt;"",SUM(G$32:G628)&lt;E$23),$E$23/$E$28,0)</f>
        <v>0</v>
      </c>
      <c r="H629" s="58">
        <f t="shared" si="67"/>
        <v>0</v>
      </c>
      <c r="I629" s="58">
        <f t="shared" si="69"/>
        <v>0</v>
      </c>
      <c r="J629" s="92" t="str">
        <f t="shared" si="68"/>
        <v>2071–2072</v>
      </c>
      <c r="K629" s="92"/>
      <c r="L629" s="103"/>
      <c r="M629" s="92"/>
      <c r="N629" s="101"/>
      <c r="O629" s="93"/>
      <c r="Q629" s="61"/>
    </row>
    <row r="630" spans="1:17" s="55" customFormat="1" ht="20.25" customHeight="1" x14ac:dyDescent="0.2">
      <c r="A630" s="56">
        <v>62945</v>
      </c>
      <c r="B630" s="57">
        <f t="shared" si="64"/>
        <v>0</v>
      </c>
      <c r="C630" s="150"/>
      <c r="D630" s="58">
        <f t="shared" si="65"/>
        <v>0</v>
      </c>
      <c r="E630" s="59">
        <f t="shared" si="63"/>
        <v>0</v>
      </c>
      <c r="F630" s="58">
        <f t="shared" si="66"/>
        <v>0</v>
      </c>
      <c r="G630" s="60">
        <f>IF(AND(C630&lt;&gt;"",SUM(G$32:G629)&lt;E$23),$E$23/$E$28,0)</f>
        <v>0</v>
      </c>
      <c r="H630" s="58">
        <f t="shared" si="67"/>
        <v>0</v>
      </c>
      <c r="I630" s="58">
        <f t="shared" si="69"/>
        <v>0</v>
      </c>
      <c r="J630" s="92" t="str">
        <f t="shared" si="68"/>
        <v>2071–2072</v>
      </c>
      <c r="K630" s="92"/>
      <c r="L630" s="103"/>
      <c r="M630" s="92"/>
      <c r="N630" s="101"/>
      <c r="O630" s="93"/>
      <c r="Q630" s="61"/>
    </row>
    <row r="631" spans="1:17" s="55" customFormat="1" ht="20.25" customHeight="1" x14ac:dyDescent="0.2">
      <c r="A631" s="56">
        <v>62976</v>
      </c>
      <c r="B631" s="57">
        <f t="shared" si="64"/>
        <v>0</v>
      </c>
      <c r="C631" s="150"/>
      <c r="D631" s="58">
        <f t="shared" si="65"/>
        <v>0</v>
      </c>
      <c r="E631" s="59">
        <f t="shared" si="63"/>
        <v>0</v>
      </c>
      <c r="F631" s="58">
        <f t="shared" si="66"/>
        <v>0</v>
      </c>
      <c r="G631" s="60">
        <f>IF(AND(C631&lt;&gt;"",SUM(G$32:G630)&lt;E$23),$E$23/$E$28,0)</f>
        <v>0</v>
      </c>
      <c r="H631" s="58">
        <f t="shared" si="67"/>
        <v>0</v>
      </c>
      <c r="I631" s="58">
        <f t="shared" si="69"/>
        <v>0</v>
      </c>
      <c r="J631" s="92" t="str">
        <f t="shared" si="68"/>
        <v>2071–2072</v>
      </c>
      <c r="K631" s="92"/>
      <c r="L631" s="103"/>
      <c r="M631" s="92"/>
      <c r="N631" s="101"/>
      <c r="O631" s="93"/>
      <c r="Q631" s="61"/>
    </row>
    <row r="632" spans="1:17" s="55" customFormat="1" ht="20.25" customHeight="1" x14ac:dyDescent="0.2">
      <c r="A632" s="56">
        <v>63006</v>
      </c>
      <c r="B632" s="57">
        <f t="shared" si="64"/>
        <v>0</v>
      </c>
      <c r="C632" s="150"/>
      <c r="D632" s="58">
        <f t="shared" si="65"/>
        <v>0</v>
      </c>
      <c r="E632" s="59">
        <f t="shared" si="63"/>
        <v>0</v>
      </c>
      <c r="F632" s="58">
        <f t="shared" si="66"/>
        <v>0</v>
      </c>
      <c r="G632" s="60">
        <f>IF(AND(C632&lt;&gt;"",SUM(G$32:G631)&lt;E$23),$E$23/$E$28,0)</f>
        <v>0</v>
      </c>
      <c r="H632" s="58">
        <f t="shared" si="67"/>
        <v>0</v>
      </c>
      <c r="I632" s="58">
        <f t="shared" si="69"/>
        <v>0</v>
      </c>
      <c r="J632" s="92" t="str">
        <f t="shared" si="68"/>
        <v>2072–2073</v>
      </c>
      <c r="K632" s="92"/>
      <c r="L632" s="103"/>
      <c r="M632" s="92"/>
      <c r="N632" s="101"/>
      <c r="O632" s="93"/>
      <c r="Q632" s="61"/>
    </row>
    <row r="633" spans="1:17" s="55" customFormat="1" ht="20.25" customHeight="1" x14ac:dyDescent="0.2">
      <c r="A633" s="56">
        <v>63037</v>
      </c>
      <c r="B633" s="57">
        <f t="shared" si="64"/>
        <v>0</v>
      </c>
      <c r="C633" s="150"/>
      <c r="D633" s="58">
        <f t="shared" si="65"/>
        <v>0</v>
      </c>
      <c r="E633" s="59">
        <f t="shared" si="63"/>
        <v>0</v>
      </c>
      <c r="F633" s="58">
        <f t="shared" si="66"/>
        <v>0</v>
      </c>
      <c r="G633" s="60">
        <f>IF(AND(C633&lt;&gt;"",SUM(G$32:G632)&lt;E$23),$E$23/$E$28,0)</f>
        <v>0</v>
      </c>
      <c r="H633" s="58">
        <f t="shared" si="67"/>
        <v>0</v>
      </c>
      <c r="I633" s="58">
        <f t="shared" si="69"/>
        <v>0</v>
      </c>
      <c r="J633" s="92" t="str">
        <f t="shared" si="68"/>
        <v>2072–2073</v>
      </c>
      <c r="K633" s="92"/>
      <c r="L633" s="103"/>
      <c r="M633" s="92"/>
      <c r="N633" s="101"/>
      <c r="O633" s="93"/>
      <c r="Q633" s="61"/>
    </row>
    <row r="634" spans="1:17" s="55" customFormat="1" ht="20.25" customHeight="1" x14ac:dyDescent="0.2">
      <c r="A634" s="56">
        <v>63068</v>
      </c>
      <c r="B634" s="57">
        <f t="shared" si="64"/>
        <v>0</v>
      </c>
      <c r="C634" s="150"/>
      <c r="D634" s="58">
        <f t="shared" si="65"/>
        <v>0</v>
      </c>
      <c r="E634" s="59">
        <f t="shared" si="63"/>
        <v>0</v>
      </c>
      <c r="F634" s="58">
        <f t="shared" si="66"/>
        <v>0</v>
      </c>
      <c r="G634" s="60">
        <f>IF(AND(C634&lt;&gt;"",SUM(G$32:G633)&lt;E$23),$E$23/$E$28,0)</f>
        <v>0</v>
      </c>
      <c r="H634" s="58">
        <f t="shared" si="67"/>
        <v>0</v>
      </c>
      <c r="I634" s="58">
        <f t="shared" si="69"/>
        <v>0</v>
      </c>
      <c r="J634" s="92" t="str">
        <f t="shared" si="68"/>
        <v>2072–2073</v>
      </c>
      <c r="K634" s="92"/>
      <c r="L634" s="103"/>
      <c r="M634" s="92"/>
      <c r="N634" s="101"/>
      <c r="O634" s="93"/>
      <c r="Q634" s="61"/>
    </row>
    <row r="635" spans="1:17" s="55" customFormat="1" ht="20.25" customHeight="1" x14ac:dyDescent="0.2">
      <c r="A635" s="56">
        <v>63098</v>
      </c>
      <c r="B635" s="57">
        <f t="shared" si="64"/>
        <v>0</v>
      </c>
      <c r="C635" s="150"/>
      <c r="D635" s="58">
        <f t="shared" si="65"/>
        <v>0</v>
      </c>
      <c r="E635" s="59">
        <f t="shared" si="63"/>
        <v>0</v>
      </c>
      <c r="F635" s="58">
        <f t="shared" si="66"/>
        <v>0</v>
      </c>
      <c r="G635" s="60">
        <f>IF(AND(C635&lt;&gt;"",SUM(G$32:G634)&lt;E$23),$E$23/$E$28,0)</f>
        <v>0</v>
      </c>
      <c r="H635" s="58">
        <f t="shared" si="67"/>
        <v>0</v>
      </c>
      <c r="I635" s="58">
        <f t="shared" si="69"/>
        <v>0</v>
      </c>
      <c r="J635" s="92" t="str">
        <f t="shared" si="68"/>
        <v>2072–2073</v>
      </c>
      <c r="K635" s="92"/>
      <c r="L635" s="103"/>
      <c r="M635" s="92"/>
      <c r="N635" s="101"/>
      <c r="O635" s="93"/>
      <c r="Q635" s="61"/>
    </row>
    <row r="636" spans="1:17" s="55" customFormat="1" ht="20.25" customHeight="1" x14ac:dyDescent="0.2">
      <c r="A636" s="56">
        <v>63129</v>
      </c>
      <c r="B636" s="57">
        <f t="shared" si="64"/>
        <v>0</v>
      </c>
      <c r="C636" s="150"/>
      <c r="D636" s="58">
        <f t="shared" si="65"/>
        <v>0</v>
      </c>
      <c r="E636" s="59">
        <f t="shared" si="63"/>
        <v>0</v>
      </c>
      <c r="F636" s="58">
        <f t="shared" si="66"/>
        <v>0</v>
      </c>
      <c r="G636" s="60">
        <f>IF(AND(C636&lt;&gt;"",SUM(G$32:G635)&lt;E$23),$E$23/$E$28,0)</f>
        <v>0</v>
      </c>
      <c r="H636" s="58">
        <f t="shared" si="67"/>
        <v>0</v>
      </c>
      <c r="I636" s="58">
        <f t="shared" si="69"/>
        <v>0</v>
      </c>
      <c r="J636" s="92" t="str">
        <f t="shared" si="68"/>
        <v>2072–2073</v>
      </c>
      <c r="K636" s="92"/>
      <c r="L636" s="103"/>
      <c r="M636" s="92"/>
      <c r="N636" s="101"/>
      <c r="O636" s="93"/>
      <c r="Q636" s="61"/>
    </row>
    <row r="637" spans="1:17" s="55" customFormat="1" ht="20.25" customHeight="1" x14ac:dyDescent="0.2">
      <c r="A637" s="56">
        <v>63159</v>
      </c>
      <c r="B637" s="57">
        <f t="shared" si="64"/>
        <v>0</v>
      </c>
      <c r="C637" s="150"/>
      <c r="D637" s="58">
        <f t="shared" si="65"/>
        <v>0</v>
      </c>
      <c r="E637" s="59">
        <f t="shared" si="63"/>
        <v>0</v>
      </c>
      <c r="F637" s="58">
        <f t="shared" si="66"/>
        <v>0</v>
      </c>
      <c r="G637" s="60">
        <f>IF(AND(C637&lt;&gt;"",SUM(G$32:G636)&lt;E$23),$E$23/$E$28,0)</f>
        <v>0</v>
      </c>
      <c r="H637" s="58">
        <f t="shared" si="67"/>
        <v>0</v>
      </c>
      <c r="I637" s="58">
        <f t="shared" si="69"/>
        <v>0</v>
      </c>
      <c r="J637" s="92" t="str">
        <f t="shared" si="68"/>
        <v>2072–2073</v>
      </c>
      <c r="K637" s="92"/>
      <c r="L637" s="103"/>
      <c r="M637" s="92"/>
      <c r="N637" s="101"/>
      <c r="O637" s="93"/>
      <c r="Q637" s="61"/>
    </row>
    <row r="638" spans="1:17" s="55" customFormat="1" ht="20.25" customHeight="1" x14ac:dyDescent="0.2">
      <c r="A638" s="56">
        <v>63190</v>
      </c>
      <c r="B638" s="57">
        <f t="shared" si="64"/>
        <v>0</v>
      </c>
      <c r="C638" s="150"/>
      <c r="D638" s="58">
        <f t="shared" si="65"/>
        <v>0</v>
      </c>
      <c r="E638" s="59">
        <f t="shared" si="63"/>
        <v>0</v>
      </c>
      <c r="F638" s="58">
        <f t="shared" si="66"/>
        <v>0</v>
      </c>
      <c r="G638" s="60">
        <f>IF(AND(C638&lt;&gt;"",SUM(G$32:G637)&lt;E$23),$E$23/$E$28,0)</f>
        <v>0</v>
      </c>
      <c r="H638" s="58">
        <f t="shared" si="67"/>
        <v>0</v>
      </c>
      <c r="I638" s="58">
        <f t="shared" si="69"/>
        <v>0</v>
      </c>
      <c r="J638" s="92" t="str">
        <f t="shared" si="68"/>
        <v>2072–2073</v>
      </c>
      <c r="K638" s="92"/>
      <c r="L638" s="103"/>
      <c r="M638" s="92"/>
      <c r="N638" s="101"/>
      <c r="O638" s="93"/>
      <c r="Q638" s="61"/>
    </row>
    <row r="639" spans="1:17" s="55" customFormat="1" ht="20.25" customHeight="1" x14ac:dyDescent="0.2">
      <c r="A639" s="56">
        <v>63221</v>
      </c>
      <c r="B639" s="57">
        <f t="shared" si="64"/>
        <v>0</v>
      </c>
      <c r="C639" s="150"/>
      <c r="D639" s="58">
        <f t="shared" si="65"/>
        <v>0</v>
      </c>
      <c r="E639" s="59">
        <f t="shared" si="63"/>
        <v>0</v>
      </c>
      <c r="F639" s="58">
        <f t="shared" si="66"/>
        <v>0</v>
      </c>
      <c r="G639" s="60">
        <f>IF(AND(C639&lt;&gt;"",SUM(G$32:G638)&lt;E$23),$E$23/$E$28,0)</f>
        <v>0</v>
      </c>
      <c r="H639" s="58">
        <f t="shared" si="67"/>
        <v>0</v>
      </c>
      <c r="I639" s="58">
        <f t="shared" si="69"/>
        <v>0</v>
      </c>
      <c r="J639" s="92" t="str">
        <f t="shared" si="68"/>
        <v>2072–2073</v>
      </c>
      <c r="K639" s="92"/>
      <c r="L639" s="103"/>
      <c r="M639" s="92"/>
      <c r="N639" s="101"/>
      <c r="O639" s="93"/>
      <c r="Q639" s="61"/>
    </row>
    <row r="640" spans="1:17" s="55" customFormat="1" ht="20.25" customHeight="1" x14ac:dyDescent="0.2">
      <c r="A640" s="56">
        <v>63249</v>
      </c>
      <c r="B640" s="57">
        <f t="shared" si="64"/>
        <v>0</v>
      </c>
      <c r="C640" s="150"/>
      <c r="D640" s="58">
        <f t="shared" si="65"/>
        <v>0</v>
      </c>
      <c r="E640" s="59">
        <f t="shared" si="63"/>
        <v>0</v>
      </c>
      <c r="F640" s="58">
        <f t="shared" si="66"/>
        <v>0</v>
      </c>
      <c r="G640" s="60">
        <f>IF(AND(C640&lt;&gt;"",SUM(G$32:G639)&lt;E$23),$E$23/$E$28,0)</f>
        <v>0</v>
      </c>
      <c r="H640" s="58">
        <f t="shared" si="67"/>
        <v>0</v>
      </c>
      <c r="I640" s="58">
        <f t="shared" si="69"/>
        <v>0</v>
      </c>
      <c r="J640" s="92" t="str">
        <f t="shared" si="68"/>
        <v>2072–2073</v>
      </c>
      <c r="K640" s="92"/>
      <c r="L640" s="103"/>
      <c r="M640" s="92"/>
      <c r="N640" s="101"/>
      <c r="O640" s="93"/>
      <c r="Q640" s="61"/>
    </row>
    <row r="641" spans="1:17" s="55" customFormat="1" ht="20.25" customHeight="1" x14ac:dyDescent="0.2">
      <c r="A641" s="56">
        <v>63280</v>
      </c>
      <c r="B641" s="57">
        <f t="shared" si="64"/>
        <v>0</v>
      </c>
      <c r="C641" s="150"/>
      <c r="D641" s="58">
        <f t="shared" si="65"/>
        <v>0</v>
      </c>
      <c r="E641" s="59">
        <f t="shared" si="63"/>
        <v>0</v>
      </c>
      <c r="F641" s="58">
        <f t="shared" si="66"/>
        <v>0</v>
      </c>
      <c r="G641" s="60">
        <f>IF(AND(C641&lt;&gt;"",SUM(G$32:G640)&lt;E$23),$E$23/$E$28,0)</f>
        <v>0</v>
      </c>
      <c r="H641" s="58">
        <f t="shared" si="67"/>
        <v>0</v>
      </c>
      <c r="I641" s="58">
        <f t="shared" si="69"/>
        <v>0</v>
      </c>
      <c r="J641" s="92" t="str">
        <f t="shared" si="68"/>
        <v>2072–2073</v>
      </c>
      <c r="K641" s="92"/>
      <c r="L641" s="103"/>
      <c r="M641" s="92"/>
      <c r="N641" s="101"/>
      <c r="O641" s="93"/>
      <c r="Q641" s="61"/>
    </row>
    <row r="642" spans="1:17" s="55" customFormat="1" ht="20.25" customHeight="1" x14ac:dyDescent="0.2">
      <c r="A642" s="56">
        <v>63310</v>
      </c>
      <c r="B642" s="57">
        <f t="shared" si="64"/>
        <v>0</v>
      </c>
      <c r="C642" s="150"/>
      <c r="D642" s="58">
        <f t="shared" si="65"/>
        <v>0</v>
      </c>
      <c r="E642" s="59">
        <f t="shared" si="63"/>
        <v>0</v>
      </c>
      <c r="F642" s="58">
        <f t="shared" si="66"/>
        <v>0</v>
      </c>
      <c r="G642" s="60">
        <f>IF(AND(C642&lt;&gt;"",SUM(G$32:G641)&lt;E$23),$E$23/$E$28,0)</f>
        <v>0</v>
      </c>
      <c r="H642" s="58">
        <f t="shared" si="67"/>
        <v>0</v>
      </c>
      <c r="I642" s="58">
        <f t="shared" si="69"/>
        <v>0</v>
      </c>
      <c r="J642" s="92" t="str">
        <f t="shared" si="68"/>
        <v>2072–2073</v>
      </c>
      <c r="K642" s="92"/>
      <c r="L642" s="103"/>
      <c r="M642" s="92"/>
      <c r="N642" s="101"/>
      <c r="O642" s="93"/>
      <c r="Q642" s="61"/>
    </row>
    <row r="643" spans="1:17" s="55" customFormat="1" ht="20.25" customHeight="1" x14ac:dyDescent="0.2">
      <c r="A643" s="56">
        <v>63341</v>
      </c>
      <c r="B643" s="57">
        <f t="shared" si="64"/>
        <v>0</v>
      </c>
      <c r="C643" s="150"/>
      <c r="D643" s="58">
        <f t="shared" si="65"/>
        <v>0</v>
      </c>
      <c r="E643" s="59">
        <f t="shared" si="63"/>
        <v>0</v>
      </c>
      <c r="F643" s="58">
        <f t="shared" si="66"/>
        <v>0</v>
      </c>
      <c r="G643" s="60">
        <f>IF(AND(C643&lt;&gt;"",SUM(G$32:G642)&lt;E$23),$E$23/$E$28,0)</f>
        <v>0</v>
      </c>
      <c r="H643" s="58">
        <f t="shared" si="67"/>
        <v>0</v>
      </c>
      <c r="I643" s="58">
        <f t="shared" si="69"/>
        <v>0</v>
      </c>
      <c r="J643" s="92" t="str">
        <f t="shared" si="68"/>
        <v>2072–2073</v>
      </c>
      <c r="K643" s="92"/>
      <c r="L643" s="103"/>
      <c r="M643" s="92"/>
      <c r="N643" s="101"/>
      <c r="O643" s="93"/>
      <c r="Q643" s="61"/>
    </row>
    <row r="644" spans="1:17" s="55" customFormat="1" ht="20.25" customHeight="1" x14ac:dyDescent="0.2">
      <c r="A644" s="56">
        <v>63371</v>
      </c>
      <c r="B644" s="57">
        <f t="shared" si="64"/>
        <v>0</v>
      </c>
      <c r="C644" s="150"/>
      <c r="D644" s="58">
        <f t="shared" si="65"/>
        <v>0</v>
      </c>
      <c r="E644" s="59">
        <f t="shared" si="63"/>
        <v>0</v>
      </c>
      <c r="F644" s="58">
        <f t="shared" si="66"/>
        <v>0</v>
      </c>
      <c r="G644" s="60">
        <f>IF(AND(C644&lt;&gt;"",SUM(G$32:G643)&lt;E$23),$E$23/$E$28,0)</f>
        <v>0</v>
      </c>
      <c r="H644" s="58">
        <f t="shared" si="67"/>
        <v>0</v>
      </c>
      <c r="I644" s="58">
        <f t="shared" si="69"/>
        <v>0</v>
      </c>
      <c r="J644" s="92" t="str">
        <f t="shared" si="68"/>
        <v>2073–2074</v>
      </c>
      <c r="K644" s="92"/>
      <c r="L644" s="103"/>
      <c r="M644" s="92"/>
      <c r="N644" s="101"/>
      <c r="O644" s="93"/>
      <c r="Q644" s="61"/>
    </row>
    <row r="645" spans="1:17" s="55" customFormat="1" ht="20.25" customHeight="1" x14ac:dyDescent="0.2">
      <c r="A645" s="56">
        <v>63402</v>
      </c>
      <c r="B645" s="57">
        <f t="shared" si="64"/>
        <v>0</v>
      </c>
      <c r="C645" s="150"/>
      <c r="D645" s="58">
        <f t="shared" si="65"/>
        <v>0</v>
      </c>
      <c r="E645" s="59">
        <f t="shared" si="63"/>
        <v>0</v>
      </c>
      <c r="F645" s="58">
        <f t="shared" si="66"/>
        <v>0</v>
      </c>
      <c r="G645" s="60">
        <f>IF(AND(C645&lt;&gt;"",SUM(G$32:G644)&lt;E$23),$E$23/$E$28,0)</f>
        <v>0</v>
      </c>
      <c r="H645" s="58">
        <f t="shared" si="67"/>
        <v>0</v>
      </c>
      <c r="I645" s="58">
        <f t="shared" si="69"/>
        <v>0</v>
      </c>
      <c r="J645" s="92" t="str">
        <f t="shared" si="68"/>
        <v>2073–2074</v>
      </c>
      <c r="K645" s="92"/>
      <c r="L645" s="103"/>
      <c r="M645" s="92"/>
      <c r="N645" s="101"/>
      <c r="O645" s="93"/>
      <c r="Q645" s="61"/>
    </row>
    <row r="646" spans="1:17" s="55" customFormat="1" ht="20.25" customHeight="1" x14ac:dyDescent="0.2">
      <c r="A646" s="56">
        <v>63433</v>
      </c>
      <c r="B646" s="57">
        <f t="shared" si="64"/>
        <v>0</v>
      </c>
      <c r="C646" s="150"/>
      <c r="D646" s="58">
        <f t="shared" si="65"/>
        <v>0</v>
      </c>
      <c r="E646" s="59">
        <f t="shared" si="63"/>
        <v>0</v>
      </c>
      <c r="F646" s="58">
        <f t="shared" si="66"/>
        <v>0</v>
      </c>
      <c r="G646" s="60">
        <f>IF(AND(C646&lt;&gt;"",SUM(G$32:G645)&lt;E$23),$E$23/$E$28,0)</f>
        <v>0</v>
      </c>
      <c r="H646" s="58">
        <f t="shared" si="67"/>
        <v>0</v>
      </c>
      <c r="I646" s="58">
        <f t="shared" si="69"/>
        <v>0</v>
      </c>
      <c r="J646" s="92" t="str">
        <f t="shared" si="68"/>
        <v>2073–2074</v>
      </c>
      <c r="K646" s="92"/>
      <c r="L646" s="103"/>
      <c r="M646" s="92"/>
      <c r="N646" s="101"/>
      <c r="O646" s="93"/>
      <c r="Q646" s="61"/>
    </row>
    <row r="647" spans="1:17" s="55" customFormat="1" ht="20.25" customHeight="1" x14ac:dyDescent="0.2">
      <c r="A647" s="56">
        <v>63463</v>
      </c>
      <c r="B647" s="57">
        <f t="shared" si="64"/>
        <v>0</v>
      </c>
      <c r="C647" s="150"/>
      <c r="D647" s="58">
        <f t="shared" si="65"/>
        <v>0</v>
      </c>
      <c r="E647" s="59">
        <f t="shared" si="63"/>
        <v>0</v>
      </c>
      <c r="F647" s="58">
        <f t="shared" si="66"/>
        <v>0</v>
      </c>
      <c r="G647" s="60">
        <f>IF(AND(C647&lt;&gt;"",SUM(G$32:G646)&lt;E$23),$E$23/$E$28,0)</f>
        <v>0</v>
      </c>
      <c r="H647" s="58">
        <f t="shared" si="67"/>
        <v>0</v>
      </c>
      <c r="I647" s="58">
        <f t="shared" si="69"/>
        <v>0</v>
      </c>
      <c r="J647" s="92" t="str">
        <f t="shared" si="68"/>
        <v>2073–2074</v>
      </c>
      <c r="K647" s="92"/>
      <c r="L647" s="103"/>
      <c r="M647" s="92"/>
      <c r="N647" s="101"/>
      <c r="O647" s="93"/>
      <c r="Q647" s="61"/>
    </row>
    <row r="648" spans="1:17" s="55" customFormat="1" ht="20.25" customHeight="1" x14ac:dyDescent="0.2">
      <c r="A648" s="56">
        <v>63494</v>
      </c>
      <c r="B648" s="57">
        <f t="shared" si="64"/>
        <v>0</v>
      </c>
      <c r="C648" s="150"/>
      <c r="D648" s="58">
        <f t="shared" si="65"/>
        <v>0</v>
      </c>
      <c r="E648" s="59">
        <f t="shared" si="63"/>
        <v>0</v>
      </c>
      <c r="F648" s="58">
        <f t="shared" si="66"/>
        <v>0</v>
      </c>
      <c r="G648" s="60">
        <f>IF(AND(C648&lt;&gt;"",SUM(G$32:G647)&lt;E$23),$E$23/$E$28,0)</f>
        <v>0</v>
      </c>
      <c r="H648" s="58">
        <f t="shared" si="67"/>
        <v>0</v>
      </c>
      <c r="I648" s="58">
        <f t="shared" si="69"/>
        <v>0</v>
      </c>
      <c r="J648" s="92" t="str">
        <f t="shared" si="68"/>
        <v>2073–2074</v>
      </c>
      <c r="K648" s="92"/>
      <c r="L648" s="103"/>
      <c r="M648" s="92"/>
      <c r="N648" s="101"/>
      <c r="O648" s="93"/>
      <c r="Q648" s="61"/>
    </row>
    <row r="649" spans="1:17" s="55" customFormat="1" ht="20.25" customHeight="1" x14ac:dyDescent="0.2">
      <c r="A649" s="56">
        <v>63524</v>
      </c>
      <c r="B649" s="57">
        <f t="shared" si="64"/>
        <v>0</v>
      </c>
      <c r="C649" s="150"/>
      <c r="D649" s="58">
        <f t="shared" si="65"/>
        <v>0</v>
      </c>
      <c r="E649" s="59">
        <f t="shared" si="63"/>
        <v>0</v>
      </c>
      <c r="F649" s="58">
        <f t="shared" si="66"/>
        <v>0</v>
      </c>
      <c r="G649" s="60">
        <f>IF(AND(C649&lt;&gt;"",SUM(G$32:G648)&lt;E$23),$E$23/$E$28,0)</f>
        <v>0</v>
      </c>
      <c r="H649" s="58">
        <f t="shared" si="67"/>
        <v>0</v>
      </c>
      <c r="I649" s="58">
        <f t="shared" si="69"/>
        <v>0</v>
      </c>
      <c r="J649" s="92" t="str">
        <f t="shared" si="68"/>
        <v>2073–2074</v>
      </c>
      <c r="K649" s="92"/>
      <c r="L649" s="103"/>
      <c r="M649" s="92"/>
      <c r="N649" s="101"/>
      <c r="O649" s="93"/>
      <c r="Q649" s="61"/>
    </row>
    <row r="650" spans="1:17" s="55" customFormat="1" ht="20.25" customHeight="1" x14ac:dyDescent="0.2">
      <c r="A650" s="56">
        <v>63555</v>
      </c>
      <c r="B650" s="57">
        <f t="shared" si="64"/>
        <v>0</v>
      </c>
      <c r="C650" s="150"/>
      <c r="D650" s="58">
        <f t="shared" si="65"/>
        <v>0</v>
      </c>
      <c r="E650" s="59">
        <f t="shared" si="63"/>
        <v>0</v>
      </c>
      <c r="F650" s="58">
        <f t="shared" si="66"/>
        <v>0</v>
      </c>
      <c r="G650" s="60">
        <f>IF(AND(C650&lt;&gt;"",SUM(G$32:G649)&lt;E$23),$E$23/$E$28,0)</f>
        <v>0</v>
      </c>
      <c r="H650" s="58">
        <f t="shared" si="67"/>
        <v>0</v>
      </c>
      <c r="I650" s="58">
        <f t="shared" si="69"/>
        <v>0</v>
      </c>
      <c r="J650" s="92" t="str">
        <f t="shared" si="68"/>
        <v>2073–2074</v>
      </c>
      <c r="K650" s="92"/>
      <c r="L650" s="103"/>
      <c r="M650" s="92"/>
      <c r="N650" s="101"/>
      <c r="O650" s="93"/>
      <c r="Q650" s="61"/>
    </row>
    <row r="651" spans="1:17" s="55" customFormat="1" ht="20.25" customHeight="1" x14ac:dyDescent="0.2">
      <c r="A651" s="56">
        <v>63586</v>
      </c>
      <c r="B651" s="57">
        <f t="shared" si="64"/>
        <v>0</v>
      </c>
      <c r="C651" s="150"/>
      <c r="D651" s="58">
        <f t="shared" si="65"/>
        <v>0</v>
      </c>
      <c r="E651" s="59">
        <f t="shared" si="63"/>
        <v>0</v>
      </c>
      <c r="F651" s="58">
        <f t="shared" si="66"/>
        <v>0</v>
      </c>
      <c r="G651" s="60">
        <f>IF(AND(C651&lt;&gt;"",SUM(G$32:G650)&lt;E$23),$E$23/$E$28,0)</f>
        <v>0</v>
      </c>
      <c r="H651" s="58">
        <f t="shared" si="67"/>
        <v>0</v>
      </c>
      <c r="I651" s="58">
        <f t="shared" si="69"/>
        <v>0</v>
      </c>
      <c r="J651" s="92" t="str">
        <f t="shared" si="68"/>
        <v>2073–2074</v>
      </c>
      <c r="K651" s="92"/>
      <c r="L651" s="103"/>
      <c r="M651" s="92"/>
      <c r="N651" s="101"/>
      <c r="O651" s="93"/>
      <c r="Q651" s="61"/>
    </row>
    <row r="652" spans="1:17" s="55" customFormat="1" ht="20.25" customHeight="1" x14ac:dyDescent="0.2">
      <c r="A652" s="56">
        <v>63614</v>
      </c>
      <c r="B652" s="57">
        <f t="shared" si="64"/>
        <v>0</v>
      </c>
      <c r="C652" s="150"/>
      <c r="D652" s="58">
        <f t="shared" si="65"/>
        <v>0</v>
      </c>
      <c r="E652" s="59">
        <f t="shared" si="63"/>
        <v>0</v>
      </c>
      <c r="F652" s="58">
        <f t="shared" si="66"/>
        <v>0</v>
      </c>
      <c r="G652" s="60">
        <f>IF(AND(C652&lt;&gt;"",SUM(G$32:G651)&lt;E$23),$E$23/$E$28,0)</f>
        <v>0</v>
      </c>
      <c r="H652" s="58">
        <f t="shared" si="67"/>
        <v>0</v>
      </c>
      <c r="I652" s="58">
        <f t="shared" si="69"/>
        <v>0</v>
      </c>
      <c r="J652" s="92" t="str">
        <f t="shared" si="68"/>
        <v>2073–2074</v>
      </c>
      <c r="K652" s="92"/>
      <c r="L652" s="103"/>
      <c r="M652" s="92"/>
      <c r="N652" s="101"/>
      <c r="O652" s="93"/>
      <c r="Q652" s="61"/>
    </row>
    <row r="653" spans="1:17" s="55" customFormat="1" ht="20.25" customHeight="1" x14ac:dyDescent="0.2">
      <c r="A653" s="56">
        <v>63645</v>
      </c>
      <c r="B653" s="57">
        <f t="shared" si="64"/>
        <v>0</v>
      </c>
      <c r="C653" s="150"/>
      <c r="D653" s="58">
        <f t="shared" si="65"/>
        <v>0</v>
      </c>
      <c r="E653" s="59">
        <f t="shared" si="63"/>
        <v>0</v>
      </c>
      <c r="F653" s="58">
        <f t="shared" si="66"/>
        <v>0</v>
      </c>
      <c r="G653" s="60">
        <f>IF(AND(C653&lt;&gt;"",SUM(G$32:G652)&lt;E$23),$E$23/$E$28,0)</f>
        <v>0</v>
      </c>
      <c r="H653" s="58">
        <f t="shared" si="67"/>
        <v>0</v>
      </c>
      <c r="I653" s="58">
        <f t="shared" si="69"/>
        <v>0</v>
      </c>
      <c r="J653" s="92" t="str">
        <f t="shared" si="68"/>
        <v>2073–2074</v>
      </c>
      <c r="K653" s="92"/>
      <c r="L653" s="103"/>
      <c r="M653" s="92"/>
      <c r="N653" s="101"/>
      <c r="O653" s="93"/>
      <c r="Q653" s="61"/>
    </row>
    <row r="654" spans="1:17" s="55" customFormat="1" ht="20.25" customHeight="1" x14ac:dyDescent="0.2">
      <c r="A654" s="56">
        <v>63675</v>
      </c>
      <c r="B654" s="57">
        <f t="shared" si="64"/>
        <v>0</v>
      </c>
      <c r="C654" s="150"/>
      <c r="D654" s="58">
        <f t="shared" si="65"/>
        <v>0</v>
      </c>
      <c r="E654" s="59">
        <f t="shared" si="63"/>
        <v>0</v>
      </c>
      <c r="F654" s="58">
        <f t="shared" si="66"/>
        <v>0</v>
      </c>
      <c r="G654" s="60">
        <f>IF(AND(C654&lt;&gt;"",SUM(G$32:G653)&lt;E$23),$E$23/$E$28,0)</f>
        <v>0</v>
      </c>
      <c r="H654" s="58">
        <f t="shared" si="67"/>
        <v>0</v>
      </c>
      <c r="I654" s="58">
        <f t="shared" si="69"/>
        <v>0</v>
      </c>
      <c r="J654" s="92" t="str">
        <f t="shared" si="68"/>
        <v>2073–2074</v>
      </c>
      <c r="K654" s="92"/>
      <c r="L654" s="103"/>
      <c r="M654" s="92"/>
      <c r="N654" s="101"/>
      <c r="O654" s="93"/>
      <c r="Q654" s="61"/>
    </row>
    <row r="655" spans="1:17" s="55" customFormat="1" ht="20.25" customHeight="1" x14ac:dyDescent="0.2">
      <c r="A655" s="56">
        <v>63706</v>
      </c>
      <c r="B655" s="57">
        <f t="shared" si="64"/>
        <v>0</v>
      </c>
      <c r="C655" s="150"/>
      <c r="D655" s="58">
        <f t="shared" si="65"/>
        <v>0</v>
      </c>
      <c r="E655" s="59">
        <f t="shared" si="63"/>
        <v>0</v>
      </c>
      <c r="F655" s="58">
        <f t="shared" si="66"/>
        <v>0</v>
      </c>
      <c r="G655" s="60">
        <f>IF(AND(C655&lt;&gt;"",SUM(G$32:G654)&lt;E$23),$E$23/$E$28,0)</f>
        <v>0</v>
      </c>
      <c r="H655" s="58">
        <f t="shared" si="67"/>
        <v>0</v>
      </c>
      <c r="I655" s="58">
        <f t="shared" si="69"/>
        <v>0</v>
      </c>
      <c r="J655" s="92" t="str">
        <f t="shared" si="68"/>
        <v>2073–2074</v>
      </c>
      <c r="K655" s="92"/>
      <c r="L655" s="103"/>
      <c r="M655" s="92"/>
      <c r="N655" s="101"/>
      <c r="O655" s="93"/>
      <c r="Q655" s="61"/>
    </row>
    <row r="656" spans="1:17" s="55" customFormat="1" ht="20.25" customHeight="1" x14ac:dyDescent="0.2">
      <c r="A656" s="56">
        <v>63736</v>
      </c>
      <c r="B656" s="57">
        <f t="shared" si="64"/>
        <v>0</v>
      </c>
      <c r="C656" s="150"/>
      <c r="D656" s="58">
        <f t="shared" si="65"/>
        <v>0</v>
      </c>
      <c r="E656" s="59">
        <f t="shared" si="63"/>
        <v>0</v>
      </c>
      <c r="F656" s="58">
        <f t="shared" si="66"/>
        <v>0</v>
      </c>
      <c r="G656" s="60">
        <f>IF(AND(C656&lt;&gt;"",SUM(G$32:G655)&lt;E$23),$E$23/$E$28,0)</f>
        <v>0</v>
      </c>
      <c r="H656" s="58">
        <f t="shared" si="67"/>
        <v>0</v>
      </c>
      <c r="I656" s="58">
        <f t="shared" si="69"/>
        <v>0</v>
      </c>
      <c r="J656" s="92" t="str">
        <f t="shared" si="68"/>
        <v>2074–2075</v>
      </c>
      <c r="K656" s="92"/>
      <c r="L656" s="103"/>
      <c r="M656" s="92"/>
      <c r="N656" s="101"/>
      <c r="O656" s="93"/>
      <c r="Q656" s="61"/>
    </row>
    <row r="657" spans="1:17" s="55" customFormat="1" ht="20.25" customHeight="1" x14ac:dyDescent="0.2">
      <c r="A657" s="56">
        <v>63767</v>
      </c>
      <c r="B657" s="57">
        <f t="shared" si="64"/>
        <v>0</v>
      </c>
      <c r="C657" s="150"/>
      <c r="D657" s="58">
        <f t="shared" si="65"/>
        <v>0</v>
      </c>
      <c r="E657" s="59">
        <f t="shared" si="63"/>
        <v>0</v>
      </c>
      <c r="F657" s="58">
        <f t="shared" si="66"/>
        <v>0</v>
      </c>
      <c r="G657" s="60">
        <f>IF(AND(C657&lt;&gt;"",SUM(G$32:G656)&lt;E$23),$E$23/$E$28,0)</f>
        <v>0</v>
      </c>
      <c r="H657" s="58">
        <f t="shared" si="67"/>
        <v>0</v>
      </c>
      <c r="I657" s="58">
        <f t="shared" si="69"/>
        <v>0</v>
      </c>
      <c r="J657" s="92" t="str">
        <f t="shared" si="68"/>
        <v>2074–2075</v>
      </c>
      <c r="K657" s="92"/>
      <c r="L657" s="103"/>
      <c r="M657" s="92"/>
      <c r="N657" s="101"/>
      <c r="O657" s="93"/>
      <c r="Q657" s="61"/>
    </row>
    <row r="658" spans="1:17" s="55" customFormat="1" ht="20.25" customHeight="1" x14ac:dyDescent="0.2">
      <c r="A658" s="56">
        <v>63798</v>
      </c>
      <c r="B658" s="57">
        <f t="shared" si="64"/>
        <v>0</v>
      </c>
      <c r="C658" s="150"/>
      <c r="D658" s="58">
        <f t="shared" si="65"/>
        <v>0</v>
      </c>
      <c r="E658" s="59">
        <f t="shared" si="63"/>
        <v>0</v>
      </c>
      <c r="F658" s="58">
        <f t="shared" si="66"/>
        <v>0</v>
      </c>
      <c r="G658" s="60">
        <f>IF(AND(C658&lt;&gt;"",SUM(G$32:G657)&lt;E$23),$E$23/$E$28,0)</f>
        <v>0</v>
      </c>
      <c r="H658" s="58">
        <f t="shared" si="67"/>
        <v>0</v>
      </c>
      <c r="I658" s="58">
        <f t="shared" si="69"/>
        <v>0</v>
      </c>
      <c r="J658" s="92" t="str">
        <f t="shared" si="68"/>
        <v>2074–2075</v>
      </c>
      <c r="K658" s="92"/>
      <c r="L658" s="103"/>
      <c r="M658" s="92"/>
      <c r="N658" s="101"/>
      <c r="O658" s="93"/>
      <c r="Q658" s="61"/>
    </row>
    <row r="659" spans="1:17" s="55" customFormat="1" ht="20.25" customHeight="1" x14ac:dyDescent="0.2">
      <c r="A659" s="56">
        <v>63828</v>
      </c>
      <c r="B659" s="57">
        <f t="shared" si="64"/>
        <v>0</v>
      </c>
      <c r="C659" s="150"/>
      <c r="D659" s="58">
        <f t="shared" si="65"/>
        <v>0</v>
      </c>
      <c r="E659" s="59">
        <f t="shared" si="63"/>
        <v>0</v>
      </c>
      <c r="F659" s="58">
        <f t="shared" si="66"/>
        <v>0</v>
      </c>
      <c r="G659" s="60">
        <f>IF(AND(C659&lt;&gt;"",SUM(G$32:G658)&lt;E$23),$E$23/$E$28,0)</f>
        <v>0</v>
      </c>
      <c r="H659" s="58">
        <f t="shared" si="67"/>
        <v>0</v>
      </c>
      <c r="I659" s="58">
        <f t="shared" si="69"/>
        <v>0</v>
      </c>
      <c r="J659" s="92" t="str">
        <f t="shared" si="68"/>
        <v>2074–2075</v>
      </c>
      <c r="K659" s="92"/>
      <c r="L659" s="103"/>
      <c r="M659" s="92"/>
      <c r="N659" s="101"/>
      <c r="O659" s="93"/>
      <c r="Q659" s="61"/>
    </row>
    <row r="660" spans="1:17" s="55" customFormat="1" ht="20.25" customHeight="1" x14ac:dyDescent="0.2">
      <c r="A660" s="56">
        <v>63859</v>
      </c>
      <c r="B660" s="57">
        <f t="shared" si="64"/>
        <v>0</v>
      </c>
      <c r="C660" s="150"/>
      <c r="D660" s="58">
        <f t="shared" si="65"/>
        <v>0</v>
      </c>
      <c r="E660" s="59">
        <f t="shared" si="63"/>
        <v>0</v>
      </c>
      <c r="F660" s="58">
        <f t="shared" si="66"/>
        <v>0</v>
      </c>
      <c r="G660" s="60">
        <f>IF(AND(C660&lt;&gt;"",SUM(G$32:G659)&lt;E$23),$E$23/$E$28,0)</f>
        <v>0</v>
      </c>
      <c r="H660" s="58">
        <f t="shared" si="67"/>
        <v>0</v>
      </c>
      <c r="I660" s="58">
        <f t="shared" si="69"/>
        <v>0</v>
      </c>
      <c r="J660" s="92" t="str">
        <f t="shared" si="68"/>
        <v>2074–2075</v>
      </c>
      <c r="K660" s="92"/>
      <c r="L660" s="103"/>
      <c r="M660" s="92"/>
      <c r="N660" s="101"/>
      <c r="O660" s="93"/>
      <c r="Q660" s="61"/>
    </row>
    <row r="661" spans="1:17" s="55" customFormat="1" ht="20.25" customHeight="1" x14ac:dyDescent="0.2">
      <c r="A661" s="56">
        <v>63889</v>
      </c>
      <c r="B661" s="57">
        <f t="shared" si="64"/>
        <v>0</v>
      </c>
      <c r="C661" s="150"/>
      <c r="D661" s="58">
        <f t="shared" si="65"/>
        <v>0</v>
      </c>
      <c r="E661" s="59">
        <f t="shared" si="63"/>
        <v>0</v>
      </c>
      <c r="F661" s="58">
        <f t="shared" si="66"/>
        <v>0</v>
      </c>
      <c r="G661" s="60">
        <f>IF(AND(C661&lt;&gt;"",SUM(G$32:G660)&lt;E$23),$E$23/$E$28,0)</f>
        <v>0</v>
      </c>
      <c r="H661" s="58">
        <f t="shared" si="67"/>
        <v>0</v>
      </c>
      <c r="I661" s="58">
        <f t="shared" si="69"/>
        <v>0</v>
      </c>
      <c r="J661" s="92" t="str">
        <f t="shared" si="68"/>
        <v>2074–2075</v>
      </c>
      <c r="K661" s="92"/>
      <c r="L661" s="103"/>
      <c r="M661" s="92"/>
      <c r="N661" s="101"/>
      <c r="O661" s="93"/>
      <c r="Q661" s="61"/>
    </row>
    <row r="662" spans="1:17" s="55" customFormat="1" ht="20.25" customHeight="1" x14ac:dyDescent="0.2">
      <c r="A662" s="56">
        <v>63920</v>
      </c>
      <c r="B662" s="57">
        <f t="shared" si="64"/>
        <v>0</v>
      </c>
      <c r="C662" s="150"/>
      <c r="D662" s="58">
        <f t="shared" si="65"/>
        <v>0</v>
      </c>
      <c r="E662" s="59">
        <f t="shared" si="63"/>
        <v>0</v>
      </c>
      <c r="F662" s="58">
        <f t="shared" si="66"/>
        <v>0</v>
      </c>
      <c r="G662" s="60">
        <f>IF(AND(C662&lt;&gt;"",SUM(G$32:G661)&lt;E$23),$E$23/$E$28,0)</f>
        <v>0</v>
      </c>
      <c r="H662" s="58">
        <f t="shared" si="67"/>
        <v>0</v>
      </c>
      <c r="I662" s="58">
        <f t="shared" si="69"/>
        <v>0</v>
      </c>
      <c r="J662" s="92" t="str">
        <f t="shared" si="68"/>
        <v>2074–2075</v>
      </c>
      <c r="K662" s="92"/>
      <c r="L662" s="103"/>
      <c r="M662" s="92"/>
      <c r="N662" s="101"/>
      <c r="O662" s="93"/>
      <c r="Q662" s="61"/>
    </row>
    <row r="663" spans="1:17" s="55" customFormat="1" ht="20.25" customHeight="1" x14ac:dyDescent="0.2">
      <c r="A663" s="56">
        <v>63951</v>
      </c>
      <c r="B663" s="57">
        <f t="shared" si="64"/>
        <v>0</v>
      </c>
      <c r="C663" s="150"/>
      <c r="D663" s="58">
        <f t="shared" si="65"/>
        <v>0</v>
      </c>
      <c r="E663" s="59">
        <f t="shared" si="63"/>
        <v>0</v>
      </c>
      <c r="F663" s="58">
        <f t="shared" si="66"/>
        <v>0</v>
      </c>
      <c r="G663" s="60">
        <f>IF(AND(C663&lt;&gt;"",SUM(G$32:G662)&lt;E$23),$E$23/$E$28,0)</f>
        <v>0</v>
      </c>
      <c r="H663" s="58">
        <f t="shared" si="67"/>
        <v>0</v>
      </c>
      <c r="I663" s="58">
        <f t="shared" si="69"/>
        <v>0</v>
      </c>
      <c r="J663" s="92" t="str">
        <f t="shared" si="68"/>
        <v>2074–2075</v>
      </c>
      <c r="K663" s="92"/>
      <c r="L663" s="103"/>
      <c r="M663" s="92"/>
      <c r="N663" s="101"/>
      <c r="O663" s="93"/>
      <c r="Q663" s="61"/>
    </row>
    <row r="664" spans="1:17" s="55" customFormat="1" ht="20.25" customHeight="1" x14ac:dyDescent="0.2">
      <c r="A664" s="56">
        <v>63979</v>
      </c>
      <c r="B664" s="57">
        <f t="shared" si="64"/>
        <v>0</v>
      </c>
      <c r="C664" s="150"/>
      <c r="D664" s="58">
        <f t="shared" si="65"/>
        <v>0</v>
      </c>
      <c r="E664" s="59">
        <f t="shared" si="63"/>
        <v>0</v>
      </c>
      <c r="F664" s="58">
        <f t="shared" si="66"/>
        <v>0</v>
      </c>
      <c r="G664" s="60">
        <f>IF(AND(C664&lt;&gt;"",SUM(G$32:G663)&lt;E$23),$E$23/$E$28,0)</f>
        <v>0</v>
      </c>
      <c r="H664" s="58">
        <f t="shared" si="67"/>
        <v>0</v>
      </c>
      <c r="I664" s="58">
        <f t="shared" si="69"/>
        <v>0</v>
      </c>
      <c r="J664" s="92" t="str">
        <f t="shared" si="68"/>
        <v>2074–2075</v>
      </c>
      <c r="K664" s="92"/>
      <c r="L664" s="103"/>
      <c r="M664" s="92"/>
      <c r="N664" s="101"/>
      <c r="O664" s="93"/>
      <c r="Q664" s="61"/>
    </row>
    <row r="665" spans="1:17" s="55" customFormat="1" ht="20.25" customHeight="1" x14ac:dyDescent="0.2">
      <c r="A665" s="56">
        <v>64010</v>
      </c>
      <c r="B665" s="57">
        <f t="shared" si="64"/>
        <v>0</v>
      </c>
      <c r="C665" s="150"/>
      <c r="D665" s="58">
        <f t="shared" si="65"/>
        <v>0</v>
      </c>
      <c r="E665" s="59">
        <f t="shared" si="63"/>
        <v>0</v>
      </c>
      <c r="F665" s="58">
        <f t="shared" si="66"/>
        <v>0</v>
      </c>
      <c r="G665" s="60">
        <f>IF(AND(C665&lt;&gt;"",SUM(G$32:G664)&lt;E$23),$E$23/$E$28,0)</f>
        <v>0</v>
      </c>
      <c r="H665" s="58">
        <f t="shared" si="67"/>
        <v>0</v>
      </c>
      <c r="I665" s="58">
        <f t="shared" si="69"/>
        <v>0</v>
      </c>
      <c r="J665" s="92" t="str">
        <f t="shared" si="68"/>
        <v>2074–2075</v>
      </c>
      <c r="K665" s="92"/>
      <c r="L665" s="103"/>
      <c r="M665" s="92"/>
      <c r="N665" s="101"/>
      <c r="O665" s="93"/>
      <c r="Q665" s="61"/>
    </row>
    <row r="666" spans="1:17" s="55" customFormat="1" ht="20.25" customHeight="1" x14ac:dyDescent="0.2">
      <c r="A666" s="56">
        <v>64040</v>
      </c>
      <c r="B666" s="57">
        <f t="shared" si="64"/>
        <v>0</v>
      </c>
      <c r="C666" s="150"/>
      <c r="D666" s="58">
        <f t="shared" si="65"/>
        <v>0</v>
      </c>
      <c r="E666" s="59">
        <f t="shared" si="63"/>
        <v>0</v>
      </c>
      <c r="F666" s="58">
        <f t="shared" si="66"/>
        <v>0</v>
      </c>
      <c r="G666" s="60">
        <f>IF(AND(C666&lt;&gt;"",SUM(G$32:G665)&lt;E$23),$E$23/$E$28,0)</f>
        <v>0</v>
      </c>
      <c r="H666" s="58">
        <f t="shared" si="67"/>
        <v>0</v>
      </c>
      <c r="I666" s="58">
        <f t="shared" si="69"/>
        <v>0</v>
      </c>
      <c r="J666" s="92" t="str">
        <f t="shared" si="68"/>
        <v>2074–2075</v>
      </c>
      <c r="K666" s="92"/>
      <c r="L666" s="103"/>
      <c r="M666" s="92"/>
      <c r="N666" s="101"/>
      <c r="O666" s="93"/>
      <c r="Q666" s="61"/>
    </row>
    <row r="667" spans="1:17" s="55" customFormat="1" ht="20.25" customHeight="1" x14ac:dyDescent="0.2">
      <c r="A667" s="56">
        <v>64071</v>
      </c>
      <c r="B667" s="57">
        <f t="shared" si="64"/>
        <v>0</v>
      </c>
      <c r="C667" s="150"/>
      <c r="D667" s="58">
        <f t="shared" si="65"/>
        <v>0</v>
      </c>
      <c r="E667" s="59">
        <f t="shared" si="63"/>
        <v>0</v>
      </c>
      <c r="F667" s="58">
        <f t="shared" si="66"/>
        <v>0</v>
      </c>
      <c r="G667" s="60">
        <f>IF(AND(C667&lt;&gt;"",SUM(G$32:G666)&lt;E$23),$E$23/$E$28,0)</f>
        <v>0</v>
      </c>
      <c r="H667" s="58">
        <f t="shared" si="67"/>
        <v>0</v>
      </c>
      <c r="I667" s="58">
        <f t="shared" si="69"/>
        <v>0</v>
      </c>
      <c r="J667" s="92" t="str">
        <f t="shared" si="68"/>
        <v>2074–2075</v>
      </c>
      <c r="K667" s="92"/>
      <c r="L667" s="103"/>
      <c r="M667" s="92"/>
      <c r="N667" s="101"/>
      <c r="O667" s="93"/>
      <c r="Q667" s="61"/>
    </row>
    <row r="668" spans="1:17" s="55" customFormat="1" ht="20.25" customHeight="1" x14ac:dyDescent="0.2">
      <c r="A668" s="56">
        <v>64101</v>
      </c>
      <c r="B668" s="57">
        <f t="shared" si="64"/>
        <v>0</v>
      </c>
      <c r="C668" s="150"/>
      <c r="D668" s="58">
        <f t="shared" si="65"/>
        <v>0</v>
      </c>
      <c r="E668" s="59">
        <f t="shared" si="63"/>
        <v>0</v>
      </c>
      <c r="F668" s="58">
        <f t="shared" si="66"/>
        <v>0</v>
      </c>
      <c r="G668" s="60">
        <f>IF(AND(C668&lt;&gt;"",SUM(G$32:G667)&lt;E$23),$E$23/$E$28,0)</f>
        <v>0</v>
      </c>
      <c r="H668" s="58">
        <f t="shared" si="67"/>
        <v>0</v>
      </c>
      <c r="I668" s="58">
        <f t="shared" si="69"/>
        <v>0</v>
      </c>
      <c r="J668" s="92" t="str">
        <f t="shared" si="68"/>
        <v>2075–2076</v>
      </c>
      <c r="K668" s="92"/>
      <c r="L668" s="103"/>
      <c r="M668" s="92"/>
      <c r="N668" s="101"/>
      <c r="O668" s="93"/>
      <c r="Q668" s="61"/>
    </row>
    <row r="669" spans="1:17" s="55" customFormat="1" ht="20.25" customHeight="1" x14ac:dyDescent="0.2">
      <c r="A669" s="56">
        <v>64132</v>
      </c>
      <c r="B669" s="57">
        <f t="shared" si="64"/>
        <v>0</v>
      </c>
      <c r="C669" s="150"/>
      <c r="D669" s="58">
        <f t="shared" si="65"/>
        <v>0</v>
      </c>
      <c r="E669" s="59">
        <f t="shared" si="63"/>
        <v>0</v>
      </c>
      <c r="F669" s="58">
        <f t="shared" si="66"/>
        <v>0</v>
      </c>
      <c r="G669" s="60">
        <f>IF(AND(C669&lt;&gt;"",SUM(G$32:G668)&lt;E$23),$E$23/$E$28,0)</f>
        <v>0</v>
      </c>
      <c r="H669" s="58">
        <f t="shared" si="67"/>
        <v>0</v>
      </c>
      <c r="I669" s="58">
        <f t="shared" si="69"/>
        <v>0</v>
      </c>
      <c r="J669" s="92" t="str">
        <f t="shared" si="68"/>
        <v>2075–2076</v>
      </c>
      <c r="K669" s="92"/>
      <c r="L669" s="103"/>
      <c r="M669" s="92"/>
      <c r="N669" s="101"/>
      <c r="O669" s="93"/>
      <c r="Q669" s="61"/>
    </row>
    <row r="670" spans="1:17" s="55" customFormat="1" ht="20.25" customHeight="1" x14ac:dyDescent="0.2">
      <c r="A670" s="56">
        <v>64163</v>
      </c>
      <c r="B670" s="57">
        <f t="shared" si="64"/>
        <v>0</v>
      </c>
      <c r="C670" s="150"/>
      <c r="D670" s="58">
        <f t="shared" si="65"/>
        <v>0</v>
      </c>
      <c r="E670" s="59">
        <f t="shared" si="63"/>
        <v>0</v>
      </c>
      <c r="F670" s="58">
        <f t="shared" si="66"/>
        <v>0</v>
      </c>
      <c r="G670" s="60">
        <f>IF(AND(C670&lt;&gt;"",SUM(G$32:G669)&lt;E$23),$E$23/$E$28,0)</f>
        <v>0</v>
      </c>
      <c r="H670" s="58">
        <f t="shared" si="67"/>
        <v>0</v>
      </c>
      <c r="I670" s="58">
        <f t="shared" si="69"/>
        <v>0</v>
      </c>
      <c r="J670" s="92" t="str">
        <f t="shared" si="68"/>
        <v>2075–2076</v>
      </c>
      <c r="K670" s="92"/>
      <c r="L670" s="103"/>
      <c r="M670" s="92"/>
      <c r="N670" s="101"/>
      <c r="O670" s="93"/>
      <c r="Q670" s="61"/>
    </row>
    <row r="671" spans="1:17" s="55" customFormat="1" ht="20.25" customHeight="1" x14ac:dyDescent="0.2">
      <c r="A671" s="56">
        <v>64193</v>
      </c>
      <c r="B671" s="57">
        <f t="shared" si="64"/>
        <v>0</v>
      </c>
      <c r="C671" s="150"/>
      <c r="D671" s="58">
        <f t="shared" si="65"/>
        <v>0</v>
      </c>
      <c r="E671" s="59">
        <f t="shared" si="63"/>
        <v>0</v>
      </c>
      <c r="F671" s="58">
        <f t="shared" si="66"/>
        <v>0</v>
      </c>
      <c r="G671" s="60">
        <f>IF(AND(C671&lt;&gt;"",SUM(G$32:G670)&lt;E$23),$E$23/$E$28,0)</f>
        <v>0</v>
      </c>
      <c r="H671" s="58">
        <f t="shared" si="67"/>
        <v>0</v>
      </c>
      <c r="I671" s="58">
        <f t="shared" si="69"/>
        <v>0</v>
      </c>
      <c r="J671" s="92" t="str">
        <f t="shared" si="68"/>
        <v>2075–2076</v>
      </c>
      <c r="K671" s="92"/>
      <c r="L671" s="103"/>
      <c r="M671" s="92"/>
      <c r="N671" s="101"/>
      <c r="O671" s="93"/>
      <c r="Q671" s="61"/>
    </row>
    <row r="672" spans="1:17" s="55" customFormat="1" ht="20.25" customHeight="1" x14ac:dyDescent="0.2">
      <c r="A672" s="56">
        <v>64224</v>
      </c>
      <c r="B672" s="57">
        <f t="shared" si="64"/>
        <v>0</v>
      </c>
      <c r="C672" s="150"/>
      <c r="D672" s="58">
        <f t="shared" si="65"/>
        <v>0</v>
      </c>
      <c r="E672" s="59">
        <f t="shared" ref="E672:E735" si="70">C672-D672</f>
        <v>0</v>
      </c>
      <c r="F672" s="58">
        <f t="shared" si="66"/>
        <v>0</v>
      </c>
      <c r="G672" s="60">
        <f>IF(AND(C672&lt;&gt;"",SUM(G$32:G671)&lt;E$23),$E$23/$E$28,0)</f>
        <v>0</v>
      </c>
      <c r="H672" s="58">
        <f t="shared" si="67"/>
        <v>0</v>
      </c>
      <c r="I672" s="58">
        <f t="shared" si="69"/>
        <v>0</v>
      </c>
      <c r="J672" s="92" t="str">
        <f t="shared" si="68"/>
        <v>2075–2076</v>
      </c>
      <c r="K672" s="92"/>
      <c r="L672" s="103"/>
      <c r="M672" s="92"/>
      <c r="N672" s="101"/>
      <c r="O672" s="93"/>
      <c r="Q672" s="61"/>
    </row>
    <row r="673" spans="1:17" s="55" customFormat="1" ht="20.25" customHeight="1" x14ac:dyDescent="0.2">
      <c r="A673" s="56">
        <v>64254</v>
      </c>
      <c r="B673" s="57">
        <f t="shared" ref="B673:B736" si="71">IF(C673&gt;0,C673*-1,C673)</f>
        <v>0</v>
      </c>
      <c r="C673" s="150"/>
      <c r="D673" s="58">
        <f t="shared" ref="D673:D736" si="72">IF(C673="",0,IF($E$14="Beginning",IF(C672&lt;&gt;"",$F672*$E$7/12,0),IF(C672&lt;&gt;"",$F672*$E$7/12,$E$21*$E$7/12)))</f>
        <v>0</v>
      </c>
      <c r="E673" s="59">
        <f t="shared" si="70"/>
        <v>0</v>
      </c>
      <c r="F673" s="58">
        <f t="shared" ref="F673:F736" si="73">IF(C673="",0,IF(C672="",$E$21-E673,IF(C673&lt;&gt;"",F672-E673)))</f>
        <v>0</v>
      </c>
      <c r="G673" s="60">
        <f>IF(AND(C673&lt;&gt;"",SUM(G$32:G672)&lt;E$23),$E$23/$E$28,0)</f>
        <v>0</v>
      </c>
      <c r="H673" s="58">
        <f t="shared" ref="H673:H736" si="74">IF(C673&lt;&gt;"",G673+H672,0)</f>
        <v>0</v>
      </c>
      <c r="I673" s="58">
        <f t="shared" si="69"/>
        <v>0</v>
      </c>
      <c r="J673" s="92" t="str">
        <f t="shared" ref="J673:J736" si="75">IF(OR(MONTH(A673)=1,MONTH(A673)=2,MONTH(A673)=3,MONTH(A673)=4,MONTH(A673)=5,MONTH(A673)=6),YEAR(A673)-1&amp;"–"&amp;YEAR(A673),YEAR(A673)&amp;"–"&amp;YEAR(A673)+1)</f>
        <v>2075–2076</v>
      </c>
      <c r="K673" s="92"/>
      <c r="L673" s="103"/>
      <c r="M673" s="92"/>
      <c r="N673" s="101"/>
      <c r="O673" s="93"/>
      <c r="Q673" s="61"/>
    </row>
    <row r="674" spans="1:17" s="55" customFormat="1" ht="20.25" customHeight="1" x14ac:dyDescent="0.2">
      <c r="A674" s="56">
        <v>64285</v>
      </c>
      <c r="B674" s="57">
        <f t="shared" si="71"/>
        <v>0</v>
      </c>
      <c r="C674" s="150"/>
      <c r="D674" s="58">
        <f t="shared" si="72"/>
        <v>0</v>
      </c>
      <c r="E674" s="59">
        <f t="shared" si="70"/>
        <v>0</v>
      </c>
      <c r="F674" s="58">
        <f t="shared" si="73"/>
        <v>0</v>
      </c>
      <c r="G674" s="60">
        <f>IF(AND(C674&lt;&gt;"",SUM(G$32:G673)&lt;E$23),$E$23/$E$28,0)</f>
        <v>0</v>
      </c>
      <c r="H674" s="58">
        <f t="shared" si="74"/>
        <v>0</v>
      </c>
      <c r="I674" s="58">
        <f t="shared" si="69"/>
        <v>0</v>
      </c>
      <c r="J674" s="92" t="str">
        <f t="shared" si="75"/>
        <v>2075–2076</v>
      </c>
      <c r="K674" s="92"/>
      <c r="L674" s="103"/>
      <c r="M674" s="92"/>
      <c r="N674" s="101"/>
      <c r="O674" s="93"/>
      <c r="Q674" s="61"/>
    </row>
    <row r="675" spans="1:17" s="55" customFormat="1" ht="20.25" customHeight="1" x14ac:dyDescent="0.2">
      <c r="A675" s="56">
        <v>64316</v>
      </c>
      <c r="B675" s="57">
        <f t="shared" si="71"/>
        <v>0</v>
      </c>
      <c r="C675" s="150"/>
      <c r="D675" s="58">
        <f t="shared" si="72"/>
        <v>0</v>
      </c>
      <c r="E675" s="59">
        <f t="shared" si="70"/>
        <v>0</v>
      </c>
      <c r="F675" s="58">
        <f t="shared" si="73"/>
        <v>0</v>
      </c>
      <c r="G675" s="60">
        <f>IF(AND(C675&lt;&gt;"",SUM(G$32:G674)&lt;E$23),$E$23/$E$28,0)</f>
        <v>0</v>
      </c>
      <c r="H675" s="58">
        <f t="shared" si="74"/>
        <v>0</v>
      </c>
      <c r="I675" s="58">
        <f t="shared" ref="I675:I738" si="76">IF(C675&lt;&gt;"",$E$23-H675,0)</f>
        <v>0</v>
      </c>
      <c r="J675" s="92" t="str">
        <f t="shared" si="75"/>
        <v>2075–2076</v>
      </c>
      <c r="K675" s="92"/>
      <c r="L675" s="103"/>
      <c r="M675" s="92"/>
      <c r="N675" s="101"/>
      <c r="O675" s="93"/>
      <c r="Q675" s="61"/>
    </row>
    <row r="676" spans="1:17" s="55" customFormat="1" ht="20.25" customHeight="1" x14ac:dyDescent="0.2">
      <c r="A676" s="56">
        <v>64345</v>
      </c>
      <c r="B676" s="57">
        <f t="shared" si="71"/>
        <v>0</v>
      </c>
      <c r="C676" s="150"/>
      <c r="D676" s="58">
        <f t="shared" si="72"/>
        <v>0</v>
      </c>
      <c r="E676" s="59">
        <f t="shared" si="70"/>
        <v>0</v>
      </c>
      <c r="F676" s="58">
        <f t="shared" si="73"/>
        <v>0</v>
      </c>
      <c r="G676" s="60">
        <f>IF(AND(C676&lt;&gt;"",SUM(G$32:G675)&lt;E$23),$E$23/$E$28,0)</f>
        <v>0</v>
      </c>
      <c r="H676" s="58">
        <f t="shared" si="74"/>
        <v>0</v>
      </c>
      <c r="I676" s="58">
        <f t="shared" si="76"/>
        <v>0</v>
      </c>
      <c r="J676" s="92" t="str">
        <f t="shared" si="75"/>
        <v>2075–2076</v>
      </c>
      <c r="K676" s="92"/>
      <c r="L676" s="103"/>
      <c r="M676" s="92"/>
      <c r="N676" s="101"/>
      <c r="O676" s="93"/>
      <c r="Q676" s="61"/>
    </row>
    <row r="677" spans="1:17" s="55" customFormat="1" ht="20.25" customHeight="1" x14ac:dyDescent="0.2">
      <c r="A677" s="56">
        <v>64376</v>
      </c>
      <c r="B677" s="57">
        <f t="shared" si="71"/>
        <v>0</v>
      </c>
      <c r="C677" s="150"/>
      <c r="D677" s="58">
        <f t="shared" si="72"/>
        <v>0</v>
      </c>
      <c r="E677" s="59">
        <f t="shared" si="70"/>
        <v>0</v>
      </c>
      <c r="F677" s="58">
        <f t="shared" si="73"/>
        <v>0</v>
      </c>
      <c r="G677" s="60">
        <f>IF(AND(C677&lt;&gt;"",SUM(G$32:G676)&lt;E$23),$E$23/$E$28,0)</f>
        <v>0</v>
      </c>
      <c r="H677" s="58">
        <f t="shared" si="74"/>
        <v>0</v>
      </c>
      <c r="I677" s="58">
        <f t="shared" si="76"/>
        <v>0</v>
      </c>
      <c r="J677" s="92" t="str">
        <f t="shared" si="75"/>
        <v>2075–2076</v>
      </c>
      <c r="K677" s="92"/>
      <c r="L677" s="103"/>
      <c r="M677" s="92"/>
      <c r="N677" s="101"/>
      <c r="O677" s="93"/>
      <c r="Q677" s="61"/>
    </row>
    <row r="678" spans="1:17" s="55" customFormat="1" ht="20.25" customHeight="1" x14ac:dyDescent="0.2">
      <c r="A678" s="56">
        <v>64406</v>
      </c>
      <c r="B678" s="57">
        <f t="shared" si="71"/>
        <v>0</v>
      </c>
      <c r="C678" s="150"/>
      <c r="D678" s="58">
        <f t="shared" si="72"/>
        <v>0</v>
      </c>
      <c r="E678" s="59">
        <f t="shared" si="70"/>
        <v>0</v>
      </c>
      <c r="F678" s="58">
        <f t="shared" si="73"/>
        <v>0</v>
      </c>
      <c r="G678" s="60">
        <f>IF(AND(C678&lt;&gt;"",SUM(G$32:G677)&lt;E$23),$E$23/$E$28,0)</f>
        <v>0</v>
      </c>
      <c r="H678" s="58">
        <f t="shared" si="74"/>
        <v>0</v>
      </c>
      <c r="I678" s="58">
        <f t="shared" si="76"/>
        <v>0</v>
      </c>
      <c r="J678" s="92" t="str">
        <f t="shared" si="75"/>
        <v>2075–2076</v>
      </c>
      <c r="K678" s="92"/>
      <c r="L678" s="103"/>
      <c r="M678" s="92"/>
      <c r="N678" s="101"/>
      <c r="O678" s="93"/>
      <c r="Q678" s="61"/>
    </row>
    <row r="679" spans="1:17" s="55" customFormat="1" ht="20.25" customHeight="1" x14ac:dyDescent="0.2">
      <c r="A679" s="56">
        <v>64437</v>
      </c>
      <c r="B679" s="57">
        <f t="shared" si="71"/>
        <v>0</v>
      </c>
      <c r="C679" s="150"/>
      <c r="D679" s="58">
        <f t="shared" si="72"/>
        <v>0</v>
      </c>
      <c r="E679" s="59">
        <f t="shared" si="70"/>
        <v>0</v>
      </c>
      <c r="F679" s="58">
        <f t="shared" si="73"/>
        <v>0</v>
      </c>
      <c r="G679" s="60">
        <f>IF(AND(C679&lt;&gt;"",SUM(G$32:G678)&lt;E$23),$E$23/$E$28,0)</f>
        <v>0</v>
      </c>
      <c r="H679" s="58">
        <f t="shared" si="74"/>
        <v>0</v>
      </c>
      <c r="I679" s="58">
        <f t="shared" si="76"/>
        <v>0</v>
      </c>
      <c r="J679" s="92" t="str">
        <f t="shared" si="75"/>
        <v>2075–2076</v>
      </c>
      <c r="K679" s="92"/>
      <c r="L679" s="103"/>
      <c r="M679" s="92"/>
      <c r="N679" s="101"/>
      <c r="O679" s="93"/>
      <c r="Q679" s="61"/>
    </row>
    <row r="680" spans="1:17" s="55" customFormat="1" ht="20.25" customHeight="1" x14ac:dyDescent="0.2">
      <c r="A680" s="56">
        <v>64467</v>
      </c>
      <c r="B680" s="57">
        <f t="shared" si="71"/>
        <v>0</v>
      </c>
      <c r="C680" s="150"/>
      <c r="D680" s="58">
        <f t="shared" si="72"/>
        <v>0</v>
      </c>
      <c r="E680" s="59">
        <f t="shared" si="70"/>
        <v>0</v>
      </c>
      <c r="F680" s="58">
        <f t="shared" si="73"/>
        <v>0</v>
      </c>
      <c r="G680" s="60">
        <f>IF(AND(C680&lt;&gt;"",SUM(G$32:G679)&lt;E$23),$E$23/$E$28,0)</f>
        <v>0</v>
      </c>
      <c r="H680" s="58">
        <f t="shared" si="74"/>
        <v>0</v>
      </c>
      <c r="I680" s="58">
        <f t="shared" si="76"/>
        <v>0</v>
      </c>
      <c r="J680" s="92" t="str">
        <f t="shared" si="75"/>
        <v>2076–2077</v>
      </c>
      <c r="K680" s="92"/>
      <c r="L680" s="103"/>
      <c r="M680" s="92"/>
      <c r="N680" s="101"/>
      <c r="O680" s="93"/>
      <c r="Q680" s="61"/>
    </row>
    <row r="681" spans="1:17" s="55" customFormat="1" ht="20.25" customHeight="1" x14ac:dyDescent="0.2">
      <c r="A681" s="56">
        <v>64498</v>
      </c>
      <c r="B681" s="57">
        <f t="shared" si="71"/>
        <v>0</v>
      </c>
      <c r="C681" s="150"/>
      <c r="D681" s="58">
        <f t="shared" si="72"/>
        <v>0</v>
      </c>
      <c r="E681" s="59">
        <f t="shared" si="70"/>
        <v>0</v>
      </c>
      <c r="F681" s="58">
        <f t="shared" si="73"/>
        <v>0</v>
      </c>
      <c r="G681" s="60">
        <f>IF(AND(C681&lt;&gt;"",SUM(G$32:G680)&lt;E$23),$E$23/$E$28,0)</f>
        <v>0</v>
      </c>
      <c r="H681" s="58">
        <f t="shared" si="74"/>
        <v>0</v>
      </c>
      <c r="I681" s="58">
        <f t="shared" si="76"/>
        <v>0</v>
      </c>
      <c r="J681" s="92" t="str">
        <f t="shared" si="75"/>
        <v>2076–2077</v>
      </c>
      <c r="K681" s="92"/>
      <c r="L681" s="103"/>
      <c r="M681" s="92"/>
      <c r="N681" s="101"/>
      <c r="O681" s="93"/>
      <c r="Q681" s="61"/>
    </row>
    <row r="682" spans="1:17" s="55" customFormat="1" ht="20.25" customHeight="1" x14ac:dyDescent="0.2">
      <c r="A682" s="56">
        <v>64529</v>
      </c>
      <c r="B682" s="57">
        <f t="shared" si="71"/>
        <v>0</v>
      </c>
      <c r="C682" s="150"/>
      <c r="D682" s="58">
        <f t="shared" si="72"/>
        <v>0</v>
      </c>
      <c r="E682" s="59">
        <f t="shared" si="70"/>
        <v>0</v>
      </c>
      <c r="F682" s="58">
        <f t="shared" si="73"/>
        <v>0</v>
      </c>
      <c r="G682" s="60">
        <f>IF(AND(C682&lt;&gt;"",SUM(G$32:G681)&lt;E$23),$E$23/$E$28,0)</f>
        <v>0</v>
      </c>
      <c r="H682" s="58">
        <f t="shared" si="74"/>
        <v>0</v>
      </c>
      <c r="I682" s="58">
        <f t="shared" si="76"/>
        <v>0</v>
      </c>
      <c r="J682" s="92" t="str">
        <f t="shared" si="75"/>
        <v>2076–2077</v>
      </c>
      <c r="K682" s="92"/>
      <c r="L682" s="103"/>
      <c r="M682" s="92"/>
      <c r="N682" s="101"/>
      <c r="O682" s="93"/>
      <c r="Q682" s="61"/>
    </row>
    <row r="683" spans="1:17" s="55" customFormat="1" ht="20.25" customHeight="1" x14ac:dyDescent="0.2">
      <c r="A683" s="56">
        <v>64559</v>
      </c>
      <c r="B683" s="57">
        <f t="shared" si="71"/>
        <v>0</v>
      </c>
      <c r="C683" s="150"/>
      <c r="D683" s="58">
        <f t="shared" si="72"/>
        <v>0</v>
      </c>
      <c r="E683" s="59">
        <f t="shared" si="70"/>
        <v>0</v>
      </c>
      <c r="F683" s="58">
        <f t="shared" si="73"/>
        <v>0</v>
      </c>
      <c r="G683" s="60">
        <f>IF(AND(C683&lt;&gt;"",SUM(G$32:G682)&lt;E$23),$E$23/$E$28,0)</f>
        <v>0</v>
      </c>
      <c r="H683" s="58">
        <f t="shared" si="74"/>
        <v>0</v>
      </c>
      <c r="I683" s="58">
        <f t="shared" si="76"/>
        <v>0</v>
      </c>
      <c r="J683" s="92" t="str">
        <f t="shared" si="75"/>
        <v>2076–2077</v>
      </c>
      <c r="K683" s="92"/>
      <c r="L683" s="103"/>
      <c r="M683" s="92"/>
      <c r="N683" s="101"/>
      <c r="O683" s="93"/>
      <c r="Q683" s="61"/>
    </row>
    <row r="684" spans="1:17" s="55" customFormat="1" ht="20.25" customHeight="1" x14ac:dyDescent="0.2">
      <c r="A684" s="56">
        <v>64590</v>
      </c>
      <c r="B684" s="57">
        <f t="shared" si="71"/>
        <v>0</v>
      </c>
      <c r="C684" s="150"/>
      <c r="D684" s="58">
        <f t="shared" si="72"/>
        <v>0</v>
      </c>
      <c r="E684" s="59">
        <f t="shared" si="70"/>
        <v>0</v>
      </c>
      <c r="F684" s="58">
        <f t="shared" si="73"/>
        <v>0</v>
      </c>
      <c r="G684" s="60">
        <f>IF(AND(C684&lt;&gt;"",SUM(G$32:G683)&lt;E$23),$E$23/$E$28,0)</f>
        <v>0</v>
      </c>
      <c r="H684" s="58">
        <f t="shared" si="74"/>
        <v>0</v>
      </c>
      <c r="I684" s="58">
        <f t="shared" si="76"/>
        <v>0</v>
      </c>
      <c r="J684" s="92" t="str">
        <f t="shared" si="75"/>
        <v>2076–2077</v>
      </c>
      <c r="K684" s="92"/>
      <c r="L684" s="103"/>
      <c r="M684" s="92"/>
      <c r="N684" s="101"/>
      <c r="O684" s="93"/>
      <c r="Q684" s="61"/>
    </row>
    <row r="685" spans="1:17" s="55" customFormat="1" ht="20.25" customHeight="1" x14ac:dyDescent="0.2">
      <c r="A685" s="56">
        <v>64620</v>
      </c>
      <c r="B685" s="57">
        <f t="shared" si="71"/>
        <v>0</v>
      </c>
      <c r="C685" s="150"/>
      <c r="D685" s="58">
        <f t="shared" si="72"/>
        <v>0</v>
      </c>
      <c r="E685" s="59">
        <f t="shared" si="70"/>
        <v>0</v>
      </c>
      <c r="F685" s="58">
        <f t="shared" si="73"/>
        <v>0</v>
      </c>
      <c r="G685" s="60">
        <f>IF(AND(C685&lt;&gt;"",SUM(G$32:G684)&lt;E$23),$E$23/$E$28,0)</f>
        <v>0</v>
      </c>
      <c r="H685" s="58">
        <f t="shared" si="74"/>
        <v>0</v>
      </c>
      <c r="I685" s="58">
        <f t="shared" si="76"/>
        <v>0</v>
      </c>
      <c r="J685" s="92" t="str">
        <f t="shared" si="75"/>
        <v>2076–2077</v>
      </c>
      <c r="K685" s="92"/>
      <c r="L685" s="103"/>
      <c r="M685" s="92"/>
      <c r="N685" s="101"/>
      <c r="O685" s="93"/>
      <c r="Q685" s="61"/>
    </row>
    <row r="686" spans="1:17" s="55" customFormat="1" ht="20.25" customHeight="1" x14ac:dyDescent="0.2">
      <c r="A686" s="56">
        <v>64651</v>
      </c>
      <c r="B686" s="57">
        <f t="shared" si="71"/>
        <v>0</v>
      </c>
      <c r="C686" s="150"/>
      <c r="D686" s="58">
        <f t="shared" si="72"/>
        <v>0</v>
      </c>
      <c r="E686" s="59">
        <f t="shared" si="70"/>
        <v>0</v>
      </c>
      <c r="F686" s="58">
        <f t="shared" si="73"/>
        <v>0</v>
      </c>
      <c r="G686" s="60">
        <f>IF(AND(C686&lt;&gt;"",SUM(G$32:G685)&lt;E$23),$E$23/$E$28,0)</f>
        <v>0</v>
      </c>
      <c r="H686" s="58">
        <f t="shared" si="74"/>
        <v>0</v>
      </c>
      <c r="I686" s="58">
        <f t="shared" si="76"/>
        <v>0</v>
      </c>
      <c r="J686" s="92" t="str">
        <f t="shared" si="75"/>
        <v>2076–2077</v>
      </c>
      <c r="K686" s="92"/>
      <c r="L686" s="103"/>
      <c r="M686" s="92"/>
      <c r="N686" s="101"/>
      <c r="O686" s="93"/>
      <c r="Q686" s="61"/>
    </row>
    <row r="687" spans="1:17" s="55" customFormat="1" ht="20.25" customHeight="1" x14ac:dyDescent="0.2">
      <c r="A687" s="56">
        <v>64682</v>
      </c>
      <c r="B687" s="57">
        <f t="shared" si="71"/>
        <v>0</v>
      </c>
      <c r="C687" s="150"/>
      <c r="D687" s="58">
        <f t="shared" si="72"/>
        <v>0</v>
      </c>
      <c r="E687" s="59">
        <f t="shared" si="70"/>
        <v>0</v>
      </c>
      <c r="F687" s="58">
        <f t="shared" si="73"/>
        <v>0</v>
      </c>
      <c r="G687" s="60">
        <f>IF(AND(C687&lt;&gt;"",SUM(G$32:G686)&lt;E$23),$E$23/$E$28,0)</f>
        <v>0</v>
      </c>
      <c r="H687" s="58">
        <f t="shared" si="74"/>
        <v>0</v>
      </c>
      <c r="I687" s="58">
        <f t="shared" si="76"/>
        <v>0</v>
      </c>
      <c r="J687" s="92" t="str">
        <f t="shared" si="75"/>
        <v>2076–2077</v>
      </c>
      <c r="K687" s="92"/>
      <c r="L687" s="103"/>
      <c r="M687" s="92"/>
      <c r="N687" s="101"/>
      <c r="O687" s="93"/>
      <c r="Q687" s="61"/>
    </row>
    <row r="688" spans="1:17" s="55" customFormat="1" ht="20.25" customHeight="1" x14ac:dyDescent="0.2">
      <c r="A688" s="56">
        <v>64710</v>
      </c>
      <c r="B688" s="57">
        <f t="shared" si="71"/>
        <v>0</v>
      </c>
      <c r="C688" s="150"/>
      <c r="D688" s="58">
        <f t="shared" si="72"/>
        <v>0</v>
      </c>
      <c r="E688" s="59">
        <f t="shared" si="70"/>
        <v>0</v>
      </c>
      <c r="F688" s="58">
        <f t="shared" si="73"/>
        <v>0</v>
      </c>
      <c r="G688" s="60">
        <f>IF(AND(C688&lt;&gt;"",SUM(G$32:G687)&lt;E$23),$E$23/$E$28,0)</f>
        <v>0</v>
      </c>
      <c r="H688" s="58">
        <f t="shared" si="74"/>
        <v>0</v>
      </c>
      <c r="I688" s="58">
        <f t="shared" si="76"/>
        <v>0</v>
      </c>
      <c r="J688" s="92" t="str">
        <f t="shared" si="75"/>
        <v>2076–2077</v>
      </c>
      <c r="K688" s="92"/>
      <c r="L688" s="103"/>
      <c r="M688" s="92"/>
      <c r="N688" s="101"/>
      <c r="O688" s="93"/>
      <c r="Q688" s="61"/>
    </row>
    <row r="689" spans="1:17" s="55" customFormat="1" ht="20.25" customHeight="1" x14ac:dyDescent="0.2">
      <c r="A689" s="56">
        <v>64741</v>
      </c>
      <c r="B689" s="57">
        <f t="shared" si="71"/>
        <v>0</v>
      </c>
      <c r="C689" s="150"/>
      <c r="D689" s="58">
        <f t="shared" si="72"/>
        <v>0</v>
      </c>
      <c r="E689" s="59">
        <f t="shared" si="70"/>
        <v>0</v>
      </c>
      <c r="F689" s="58">
        <f t="shared" si="73"/>
        <v>0</v>
      </c>
      <c r="G689" s="60">
        <f>IF(AND(C689&lt;&gt;"",SUM(G$32:G688)&lt;E$23),$E$23/$E$28,0)</f>
        <v>0</v>
      </c>
      <c r="H689" s="58">
        <f t="shared" si="74"/>
        <v>0</v>
      </c>
      <c r="I689" s="58">
        <f t="shared" si="76"/>
        <v>0</v>
      </c>
      <c r="J689" s="92" t="str">
        <f t="shared" si="75"/>
        <v>2076–2077</v>
      </c>
      <c r="K689" s="92"/>
      <c r="L689" s="103"/>
      <c r="M689" s="92"/>
      <c r="N689" s="101"/>
      <c r="O689" s="93"/>
      <c r="Q689" s="61"/>
    </row>
    <row r="690" spans="1:17" s="55" customFormat="1" ht="20.25" customHeight="1" x14ac:dyDescent="0.2">
      <c r="A690" s="56">
        <v>64771</v>
      </c>
      <c r="B690" s="57">
        <f t="shared" si="71"/>
        <v>0</v>
      </c>
      <c r="C690" s="150"/>
      <c r="D690" s="58">
        <f t="shared" si="72"/>
        <v>0</v>
      </c>
      <c r="E690" s="59">
        <f t="shared" si="70"/>
        <v>0</v>
      </c>
      <c r="F690" s="58">
        <f t="shared" si="73"/>
        <v>0</v>
      </c>
      <c r="G690" s="60">
        <f>IF(AND(C690&lt;&gt;"",SUM(G$32:G689)&lt;E$23),$E$23/$E$28,0)</f>
        <v>0</v>
      </c>
      <c r="H690" s="58">
        <f t="shared" si="74"/>
        <v>0</v>
      </c>
      <c r="I690" s="58">
        <f t="shared" si="76"/>
        <v>0</v>
      </c>
      <c r="J690" s="92" t="str">
        <f t="shared" si="75"/>
        <v>2076–2077</v>
      </c>
      <c r="K690" s="92"/>
      <c r="L690" s="103"/>
      <c r="M690" s="92"/>
      <c r="N690" s="101"/>
      <c r="O690" s="93"/>
      <c r="Q690" s="61"/>
    </row>
    <row r="691" spans="1:17" s="55" customFormat="1" ht="20.25" customHeight="1" x14ac:dyDescent="0.2">
      <c r="A691" s="56">
        <v>64802</v>
      </c>
      <c r="B691" s="57">
        <f t="shared" si="71"/>
        <v>0</v>
      </c>
      <c r="C691" s="150"/>
      <c r="D691" s="58">
        <f t="shared" si="72"/>
        <v>0</v>
      </c>
      <c r="E691" s="59">
        <f t="shared" si="70"/>
        <v>0</v>
      </c>
      <c r="F691" s="58">
        <f t="shared" si="73"/>
        <v>0</v>
      </c>
      <c r="G691" s="60">
        <f>IF(AND(C691&lt;&gt;"",SUM(G$32:G690)&lt;E$23),$E$23/$E$28,0)</f>
        <v>0</v>
      </c>
      <c r="H691" s="58">
        <f t="shared" si="74"/>
        <v>0</v>
      </c>
      <c r="I691" s="58">
        <f t="shared" si="76"/>
        <v>0</v>
      </c>
      <c r="J691" s="92" t="str">
        <f t="shared" si="75"/>
        <v>2076–2077</v>
      </c>
      <c r="K691" s="92"/>
      <c r="L691" s="103"/>
      <c r="M691" s="92"/>
      <c r="N691" s="101"/>
      <c r="O691" s="93"/>
      <c r="Q691" s="61"/>
    </row>
    <row r="692" spans="1:17" s="55" customFormat="1" ht="20.25" customHeight="1" x14ac:dyDescent="0.2">
      <c r="A692" s="56">
        <v>64832</v>
      </c>
      <c r="B692" s="57">
        <f t="shared" si="71"/>
        <v>0</v>
      </c>
      <c r="C692" s="150"/>
      <c r="D692" s="58">
        <f t="shared" si="72"/>
        <v>0</v>
      </c>
      <c r="E692" s="59">
        <f t="shared" si="70"/>
        <v>0</v>
      </c>
      <c r="F692" s="58">
        <f t="shared" si="73"/>
        <v>0</v>
      </c>
      <c r="G692" s="60">
        <f>IF(AND(C692&lt;&gt;"",SUM(G$32:G691)&lt;E$23),$E$23/$E$28,0)</f>
        <v>0</v>
      </c>
      <c r="H692" s="58">
        <f t="shared" si="74"/>
        <v>0</v>
      </c>
      <c r="I692" s="58">
        <f t="shared" si="76"/>
        <v>0</v>
      </c>
      <c r="J692" s="92" t="str">
        <f t="shared" si="75"/>
        <v>2077–2078</v>
      </c>
      <c r="K692" s="92"/>
      <c r="L692" s="103"/>
      <c r="M692" s="92"/>
      <c r="N692" s="101"/>
      <c r="O692" s="93"/>
      <c r="Q692" s="61"/>
    </row>
    <row r="693" spans="1:17" s="55" customFormat="1" ht="20.25" customHeight="1" x14ac:dyDescent="0.2">
      <c r="A693" s="56">
        <v>64863</v>
      </c>
      <c r="B693" s="57">
        <f t="shared" si="71"/>
        <v>0</v>
      </c>
      <c r="C693" s="150"/>
      <c r="D693" s="58">
        <f t="shared" si="72"/>
        <v>0</v>
      </c>
      <c r="E693" s="59">
        <f t="shared" si="70"/>
        <v>0</v>
      </c>
      <c r="F693" s="58">
        <f t="shared" si="73"/>
        <v>0</v>
      </c>
      <c r="G693" s="60">
        <f>IF(AND(C693&lt;&gt;"",SUM(G$32:G692)&lt;E$23),$E$23/$E$28,0)</f>
        <v>0</v>
      </c>
      <c r="H693" s="58">
        <f t="shared" si="74"/>
        <v>0</v>
      </c>
      <c r="I693" s="58">
        <f t="shared" si="76"/>
        <v>0</v>
      </c>
      <c r="J693" s="92" t="str">
        <f t="shared" si="75"/>
        <v>2077–2078</v>
      </c>
      <c r="K693" s="92"/>
      <c r="L693" s="103"/>
      <c r="M693" s="92"/>
      <c r="N693" s="101"/>
      <c r="O693" s="93"/>
      <c r="Q693" s="61"/>
    </row>
    <row r="694" spans="1:17" s="55" customFormat="1" ht="20.25" customHeight="1" x14ac:dyDescent="0.2">
      <c r="A694" s="56">
        <v>64894</v>
      </c>
      <c r="B694" s="57">
        <f t="shared" si="71"/>
        <v>0</v>
      </c>
      <c r="C694" s="150"/>
      <c r="D694" s="58">
        <f t="shared" si="72"/>
        <v>0</v>
      </c>
      <c r="E694" s="59">
        <f t="shared" si="70"/>
        <v>0</v>
      </c>
      <c r="F694" s="58">
        <f t="shared" si="73"/>
        <v>0</v>
      </c>
      <c r="G694" s="60">
        <f>IF(AND(C694&lt;&gt;"",SUM(G$32:G693)&lt;E$23),$E$23/$E$28,0)</f>
        <v>0</v>
      </c>
      <c r="H694" s="58">
        <f t="shared" si="74"/>
        <v>0</v>
      </c>
      <c r="I694" s="58">
        <f t="shared" si="76"/>
        <v>0</v>
      </c>
      <c r="J694" s="92" t="str">
        <f t="shared" si="75"/>
        <v>2077–2078</v>
      </c>
      <c r="K694" s="92"/>
      <c r="L694" s="103"/>
      <c r="M694" s="92"/>
      <c r="N694" s="101"/>
      <c r="O694" s="93"/>
      <c r="Q694" s="61"/>
    </row>
    <row r="695" spans="1:17" s="55" customFormat="1" ht="20.25" customHeight="1" x14ac:dyDescent="0.2">
      <c r="A695" s="56">
        <v>64924</v>
      </c>
      <c r="B695" s="57">
        <f t="shared" si="71"/>
        <v>0</v>
      </c>
      <c r="C695" s="150"/>
      <c r="D695" s="58">
        <f t="shared" si="72"/>
        <v>0</v>
      </c>
      <c r="E695" s="59">
        <f t="shared" si="70"/>
        <v>0</v>
      </c>
      <c r="F695" s="58">
        <f t="shared" si="73"/>
        <v>0</v>
      </c>
      <c r="G695" s="60">
        <f>IF(AND(C695&lt;&gt;"",SUM(G$32:G694)&lt;E$23),$E$23/$E$28,0)</f>
        <v>0</v>
      </c>
      <c r="H695" s="58">
        <f t="shared" si="74"/>
        <v>0</v>
      </c>
      <c r="I695" s="58">
        <f t="shared" si="76"/>
        <v>0</v>
      </c>
      <c r="J695" s="92" t="str">
        <f t="shared" si="75"/>
        <v>2077–2078</v>
      </c>
      <c r="K695" s="92"/>
      <c r="L695" s="103"/>
      <c r="M695" s="92"/>
      <c r="N695" s="101"/>
      <c r="O695" s="93"/>
      <c r="Q695" s="61"/>
    </row>
    <row r="696" spans="1:17" s="55" customFormat="1" ht="20.25" customHeight="1" x14ac:dyDescent="0.2">
      <c r="A696" s="56">
        <v>64955</v>
      </c>
      <c r="B696" s="57">
        <f t="shared" si="71"/>
        <v>0</v>
      </c>
      <c r="C696" s="150"/>
      <c r="D696" s="58">
        <f t="shared" si="72"/>
        <v>0</v>
      </c>
      <c r="E696" s="59">
        <f t="shared" si="70"/>
        <v>0</v>
      </c>
      <c r="F696" s="58">
        <f t="shared" si="73"/>
        <v>0</v>
      </c>
      <c r="G696" s="60">
        <f>IF(AND(C696&lt;&gt;"",SUM(G$32:G695)&lt;E$23),$E$23/$E$28,0)</f>
        <v>0</v>
      </c>
      <c r="H696" s="58">
        <f t="shared" si="74"/>
        <v>0</v>
      </c>
      <c r="I696" s="58">
        <f t="shared" si="76"/>
        <v>0</v>
      </c>
      <c r="J696" s="92" t="str">
        <f t="shared" si="75"/>
        <v>2077–2078</v>
      </c>
      <c r="K696" s="92"/>
      <c r="L696" s="103"/>
      <c r="M696" s="92"/>
      <c r="N696" s="101"/>
      <c r="O696" s="93"/>
      <c r="Q696" s="61"/>
    </row>
    <row r="697" spans="1:17" s="55" customFormat="1" ht="20.25" customHeight="1" x14ac:dyDescent="0.2">
      <c r="A697" s="56">
        <v>64985</v>
      </c>
      <c r="B697" s="57">
        <f t="shared" si="71"/>
        <v>0</v>
      </c>
      <c r="C697" s="150"/>
      <c r="D697" s="58">
        <f t="shared" si="72"/>
        <v>0</v>
      </c>
      <c r="E697" s="59">
        <f t="shared" si="70"/>
        <v>0</v>
      </c>
      <c r="F697" s="58">
        <f t="shared" si="73"/>
        <v>0</v>
      </c>
      <c r="G697" s="60">
        <f>IF(AND(C697&lt;&gt;"",SUM(G$32:G696)&lt;E$23),$E$23/$E$28,0)</f>
        <v>0</v>
      </c>
      <c r="H697" s="58">
        <f t="shared" si="74"/>
        <v>0</v>
      </c>
      <c r="I697" s="58">
        <f t="shared" si="76"/>
        <v>0</v>
      </c>
      <c r="J697" s="92" t="str">
        <f t="shared" si="75"/>
        <v>2077–2078</v>
      </c>
      <c r="K697" s="92"/>
      <c r="L697" s="103"/>
      <c r="M697" s="92"/>
      <c r="N697" s="101"/>
      <c r="O697" s="93"/>
      <c r="Q697" s="61"/>
    </row>
    <row r="698" spans="1:17" s="55" customFormat="1" ht="20.25" customHeight="1" x14ac:dyDescent="0.2">
      <c r="A698" s="56">
        <v>65016</v>
      </c>
      <c r="B698" s="57">
        <f t="shared" si="71"/>
        <v>0</v>
      </c>
      <c r="C698" s="150"/>
      <c r="D698" s="58">
        <f t="shared" si="72"/>
        <v>0</v>
      </c>
      <c r="E698" s="59">
        <f t="shared" si="70"/>
        <v>0</v>
      </c>
      <c r="F698" s="58">
        <f t="shared" si="73"/>
        <v>0</v>
      </c>
      <c r="G698" s="60">
        <f>IF(AND(C698&lt;&gt;"",SUM(G$32:G697)&lt;E$23),$E$23/$E$28,0)</f>
        <v>0</v>
      </c>
      <c r="H698" s="58">
        <f t="shared" si="74"/>
        <v>0</v>
      </c>
      <c r="I698" s="58">
        <f t="shared" si="76"/>
        <v>0</v>
      </c>
      <c r="J698" s="92" t="str">
        <f t="shared" si="75"/>
        <v>2077–2078</v>
      </c>
      <c r="K698" s="92"/>
      <c r="L698" s="103"/>
      <c r="M698" s="92"/>
      <c r="N698" s="101"/>
      <c r="O698" s="93"/>
      <c r="Q698" s="61"/>
    </row>
    <row r="699" spans="1:17" s="55" customFormat="1" ht="20.25" customHeight="1" x14ac:dyDescent="0.2">
      <c r="A699" s="56">
        <v>65047</v>
      </c>
      <c r="B699" s="57">
        <f t="shared" si="71"/>
        <v>0</v>
      </c>
      <c r="C699" s="150"/>
      <c r="D699" s="58">
        <f t="shared" si="72"/>
        <v>0</v>
      </c>
      <c r="E699" s="59">
        <f t="shared" si="70"/>
        <v>0</v>
      </c>
      <c r="F699" s="58">
        <f t="shared" si="73"/>
        <v>0</v>
      </c>
      <c r="G699" s="60">
        <f>IF(AND(C699&lt;&gt;"",SUM(G$32:G698)&lt;E$23),$E$23/$E$28,0)</f>
        <v>0</v>
      </c>
      <c r="H699" s="58">
        <f t="shared" si="74"/>
        <v>0</v>
      </c>
      <c r="I699" s="58">
        <f t="shared" si="76"/>
        <v>0</v>
      </c>
      <c r="J699" s="92" t="str">
        <f t="shared" si="75"/>
        <v>2077–2078</v>
      </c>
      <c r="K699" s="92"/>
      <c r="L699" s="103"/>
      <c r="M699" s="92"/>
      <c r="N699" s="101"/>
      <c r="O699" s="93"/>
      <c r="Q699" s="61"/>
    </row>
    <row r="700" spans="1:17" s="55" customFormat="1" ht="20.25" customHeight="1" x14ac:dyDescent="0.2">
      <c r="A700" s="56">
        <v>65075</v>
      </c>
      <c r="B700" s="57">
        <f t="shared" si="71"/>
        <v>0</v>
      </c>
      <c r="C700" s="150"/>
      <c r="D700" s="58">
        <f t="shared" si="72"/>
        <v>0</v>
      </c>
      <c r="E700" s="59">
        <f t="shared" si="70"/>
        <v>0</v>
      </c>
      <c r="F700" s="58">
        <f t="shared" si="73"/>
        <v>0</v>
      </c>
      <c r="G700" s="60">
        <f>IF(AND(C700&lt;&gt;"",SUM(G$32:G699)&lt;E$23),$E$23/$E$28,0)</f>
        <v>0</v>
      </c>
      <c r="H700" s="58">
        <f t="shared" si="74"/>
        <v>0</v>
      </c>
      <c r="I700" s="58">
        <f t="shared" si="76"/>
        <v>0</v>
      </c>
      <c r="J700" s="92" t="str">
        <f t="shared" si="75"/>
        <v>2077–2078</v>
      </c>
      <c r="K700" s="92"/>
      <c r="L700" s="103"/>
      <c r="M700" s="92"/>
      <c r="N700" s="101"/>
      <c r="O700" s="93"/>
      <c r="Q700" s="61"/>
    </row>
    <row r="701" spans="1:17" s="55" customFormat="1" ht="20.25" customHeight="1" x14ac:dyDescent="0.2">
      <c r="A701" s="56">
        <v>65106</v>
      </c>
      <c r="B701" s="57">
        <f t="shared" si="71"/>
        <v>0</v>
      </c>
      <c r="C701" s="150"/>
      <c r="D701" s="58">
        <f t="shared" si="72"/>
        <v>0</v>
      </c>
      <c r="E701" s="59">
        <f t="shared" si="70"/>
        <v>0</v>
      </c>
      <c r="F701" s="58">
        <f t="shared" si="73"/>
        <v>0</v>
      </c>
      <c r="G701" s="60">
        <f>IF(AND(C701&lt;&gt;"",SUM(G$32:G700)&lt;E$23),$E$23/$E$28,0)</f>
        <v>0</v>
      </c>
      <c r="H701" s="58">
        <f t="shared" si="74"/>
        <v>0</v>
      </c>
      <c r="I701" s="58">
        <f t="shared" si="76"/>
        <v>0</v>
      </c>
      <c r="J701" s="92" t="str">
        <f t="shared" si="75"/>
        <v>2077–2078</v>
      </c>
      <c r="K701" s="92"/>
      <c r="L701" s="103"/>
      <c r="M701" s="92"/>
      <c r="N701" s="101"/>
      <c r="O701" s="93"/>
      <c r="Q701" s="61"/>
    </row>
    <row r="702" spans="1:17" s="55" customFormat="1" ht="20.25" customHeight="1" x14ac:dyDescent="0.2">
      <c r="A702" s="56">
        <v>65136</v>
      </c>
      <c r="B702" s="57">
        <f t="shared" si="71"/>
        <v>0</v>
      </c>
      <c r="C702" s="150"/>
      <c r="D702" s="58">
        <f t="shared" si="72"/>
        <v>0</v>
      </c>
      <c r="E702" s="59">
        <f t="shared" si="70"/>
        <v>0</v>
      </c>
      <c r="F702" s="58">
        <f t="shared" si="73"/>
        <v>0</v>
      </c>
      <c r="G702" s="60">
        <f>IF(AND(C702&lt;&gt;"",SUM(G$32:G701)&lt;E$23),$E$23/$E$28,0)</f>
        <v>0</v>
      </c>
      <c r="H702" s="58">
        <f t="shared" si="74"/>
        <v>0</v>
      </c>
      <c r="I702" s="58">
        <f t="shared" si="76"/>
        <v>0</v>
      </c>
      <c r="J702" s="92" t="str">
        <f t="shared" si="75"/>
        <v>2077–2078</v>
      </c>
      <c r="K702" s="92"/>
      <c r="L702" s="103"/>
      <c r="M702" s="92"/>
      <c r="N702" s="101"/>
      <c r="O702" s="93"/>
      <c r="Q702" s="61"/>
    </row>
    <row r="703" spans="1:17" s="55" customFormat="1" ht="20.25" customHeight="1" x14ac:dyDescent="0.2">
      <c r="A703" s="56">
        <v>65167</v>
      </c>
      <c r="B703" s="57">
        <f t="shared" si="71"/>
        <v>0</v>
      </c>
      <c r="C703" s="150"/>
      <c r="D703" s="58">
        <f t="shared" si="72"/>
        <v>0</v>
      </c>
      <c r="E703" s="59">
        <f t="shared" si="70"/>
        <v>0</v>
      </c>
      <c r="F703" s="58">
        <f t="shared" si="73"/>
        <v>0</v>
      </c>
      <c r="G703" s="60">
        <f>IF(AND(C703&lt;&gt;"",SUM(G$32:G702)&lt;E$23),$E$23/$E$28,0)</f>
        <v>0</v>
      </c>
      <c r="H703" s="58">
        <f t="shared" si="74"/>
        <v>0</v>
      </c>
      <c r="I703" s="58">
        <f t="shared" si="76"/>
        <v>0</v>
      </c>
      <c r="J703" s="92" t="str">
        <f t="shared" si="75"/>
        <v>2077–2078</v>
      </c>
      <c r="K703" s="92"/>
      <c r="L703" s="103"/>
      <c r="M703" s="92"/>
      <c r="N703" s="101"/>
      <c r="O703" s="93"/>
      <c r="Q703" s="61"/>
    </row>
    <row r="704" spans="1:17" s="55" customFormat="1" ht="20.25" customHeight="1" x14ac:dyDescent="0.2">
      <c r="A704" s="56">
        <v>65197</v>
      </c>
      <c r="B704" s="57">
        <f t="shared" si="71"/>
        <v>0</v>
      </c>
      <c r="C704" s="150"/>
      <c r="D704" s="58">
        <f t="shared" si="72"/>
        <v>0</v>
      </c>
      <c r="E704" s="59">
        <f t="shared" si="70"/>
        <v>0</v>
      </c>
      <c r="F704" s="58">
        <f t="shared" si="73"/>
        <v>0</v>
      </c>
      <c r="G704" s="60">
        <f>IF(AND(C704&lt;&gt;"",SUM(G$32:G703)&lt;E$23),$E$23/$E$28,0)</f>
        <v>0</v>
      </c>
      <c r="H704" s="58">
        <f t="shared" si="74"/>
        <v>0</v>
      </c>
      <c r="I704" s="58">
        <f t="shared" si="76"/>
        <v>0</v>
      </c>
      <c r="J704" s="92" t="str">
        <f t="shared" si="75"/>
        <v>2078–2079</v>
      </c>
      <c r="K704" s="92"/>
      <c r="L704" s="103"/>
      <c r="M704" s="92"/>
      <c r="N704" s="101"/>
      <c r="O704" s="93"/>
      <c r="Q704" s="61"/>
    </row>
    <row r="705" spans="1:17" s="55" customFormat="1" ht="20.25" customHeight="1" x14ac:dyDescent="0.2">
      <c r="A705" s="56">
        <v>65228</v>
      </c>
      <c r="B705" s="57">
        <f t="shared" si="71"/>
        <v>0</v>
      </c>
      <c r="C705" s="150"/>
      <c r="D705" s="58">
        <f t="shared" si="72"/>
        <v>0</v>
      </c>
      <c r="E705" s="59">
        <f t="shared" si="70"/>
        <v>0</v>
      </c>
      <c r="F705" s="58">
        <f t="shared" si="73"/>
        <v>0</v>
      </c>
      <c r="G705" s="60">
        <f>IF(AND(C705&lt;&gt;"",SUM(G$32:G704)&lt;E$23),$E$23/$E$28,0)</f>
        <v>0</v>
      </c>
      <c r="H705" s="58">
        <f t="shared" si="74"/>
        <v>0</v>
      </c>
      <c r="I705" s="58">
        <f t="shared" si="76"/>
        <v>0</v>
      </c>
      <c r="J705" s="92" t="str">
        <f t="shared" si="75"/>
        <v>2078–2079</v>
      </c>
      <c r="K705" s="92"/>
      <c r="L705" s="103"/>
      <c r="M705" s="92"/>
      <c r="N705" s="101"/>
      <c r="O705" s="93"/>
      <c r="Q705" s="61"/>
    </row>
    <row r="706" spans="1:17" s="55" customFormat="1" ht="20.25" customHeight="1" x14ac:dyDescent="0.2">
      <c r="A706" s="56">
        <v>65259</v>
      </c>
      <c r="B706" s="57">
        <f t="shared" si="71"/>
        <v>0</v>
      </c>
      <c r="C706" s="150"/>
      <c r="D706" s="58">
        <f t="shared" si="72"/>
        <v>0</v>
      </c>
      <c r="E706" s="59">
        <f t="shared" si="70"/>
        <v>0</v>
      </c>
      <c r="F706" s="58">
        <f t="shared" si="73"/>
        <v>0</v>
      </c>
      <c r="G706" s="60">
        <f>IF(AND(C706&lt;&gt;"",SUM(G$32:G705)&lt;E$23),$E$23/$E$28,0)</f>
        <v>0</v>
      </c>
      <c r="H706" s="58">
        <f t="shared" si="74"/>
        <v>0</v>
      </c>
      <c r="I706" s="58">
        <f t="shared" si="76"/>
        <v>0</v>
      </c>
      <c r="J706" s="92" t="str">
        <f t="shared" si="75"/>
        <v>2078–2079</v>
      </c>
      <c r="K706" s="92"/>
      <c r="L706" s="103"/>
      <c r="M706" s="92"/>
      <c r="N706" s="101"/>
      <c r="O706" s="93"/>
      <c r="Q706" s="61"/>
    </row>
    <row r="707" spans="1:17" s="55" customFormat="1" ht="20.25" customHeight="1" x14ac:dyDescent="0.2">
      <c r="A707" s="56">
        <v>65289</v>
      </c>
      <c r="B707" s="57">
        <f t="shared" si="71"/>
        <v>0</v>
      </c>
      <c r="C707" s="150"/>
      <c r="D707" s="58">
        <f t="shared" si="72"/>
        <v>0</v>
      </c>
      <c r="E707" s="59">
        <f t="shared" si="70"/>
        <v>0</v>
      </c>
      <c r="F707" s="58">
        <f t="shared" si="73"/>
        <v>0</v>
      </c>
      <c r="G707" s="60">
        <f>IF(AND(C707&lt;&gt;"",SUM(G$32:G706)&lt;E$23),$E$23/$E$28,0)</f>
        <v>0</v>
      </c>
      <c r="H707" s="58">
        <f t="shared" si="74"/>
        <v>0</v>
      </c>
      <c r="I707" s="58">
        <f t="shared" si="76"/>
        <v>0</v>
      </c>
      <c r="J707" s="92" t="str">
        <f t="shared" si="75"/>
        <v>2078–2079</v>
      </c>
      <c r="K707" s="92"/>
      <c r="L707" s="103"/>
      <c r="M707" s="92"/>
      <c r="N707" s="101"/>
      <c r="O707" s="93"/>
      <c r="Q707" s="61"/>
    </row>
    <row r="708" spans="1:17" s="55" customFormat="1" ht="20.25" customHeight="1" x14ac:dyDescent="0.2">
      <c r="A708" s="56">
        <v>65320</v>
      </c>
      <c r="B708" s="57">
        <f t="shared" si="71"/>
        <v>0</v>
      </c>
      <c r="C708" s="150"/>
      <c r="D708" s="58">
        <f t="shared" si="72"/>
        <v>0</v>
      </c>
      <c r="E708" s="59">
        <f t="shared" si="70"/>
        <v>0</v>
      </c>
      <c r="F708" s="58">
        <f t="shared" si="73"/>
        <v>0</v>
      </c>
      <c r="G708" s="60">
        <f>IF(AND(C708&lt;&gt;"",SUM(G$32:G707)&lt;E$23),$E$23/$E$28,0)</f>
        <v>0</v>
      </c>
      <c r="H708" s="58">
        <f t="shared" si="74"/>
        <v>0</v>
      </c>
      <c r="I708" s="58">
        <f t="shared" si="76"/>
        <v>0</v>
      </c>
      <c r="J708" s="92" t="str">
        <f t="shared" si="75"/>
        <v>2078–2079</v>
      </c>
      <c r="K708" s="92"/>
      <c r="L708" s="103"/>
      <c r="M708" s="92"/>
      <c r="N708" s="101"/>
      <c r="O708" s="93"/>
      <c r="Q708" s="61"/>
    </row>
    <row r="709" spans="1:17" s="55" customFormat="1" ht="20.25" customHeight="1" x14ac:dyDescent="0.2">
      <c r="A709" s="56">
        <v>65350</v>
      </c>
      <c r="B709" s="57">
        <f t="shared" si="71"/>
        <v>0</v>
      </c>
      <c r="C709" s="150"/>
      <c r="D709" s="58">
        <f t="shared" si="72"/>
        <v>0</v>
      </c>
      <c r="E709" s="59">
        <f t="shared" si="70"/>
        <v>0</v>
      </c>
      <c r="F709" s="58">
        <f t="shared" si="73"/>
        <v>0</v>
      </c>
      <c r="G709" s="60">
        <f>IF(AND(C709&lt;&gt;"",SUM(G$32:G708)&lt;E$23),$E$23/$E$28,0)</f>
        <v>0</v>
      </c>
      <c r="H709" s="58">
        <f t="shared" si="74"/>
        <v>0</v>
      </c>
      <c r="I709" s="58">
        <f t="shared" si="76"/>
        <v>0</v>
      </c>
      <c r="J709" s="92" t="str">
        <f t="shared" si="75"/>
        <v>2078–2079</v>
      </c>
      <c r="K709" s="92"/>
      <c r="L709" s="103"/>
      <c r="M709" s="92"/>
      <c r="N709" s="101"/>
      <c r="O709" s="93"/>
      <c r="Q709" s="61"/>
    </row>
    <row r="710" spans="1:17" s="55" customFormat="1" ht="20.25" customHeight="1" x14ac:dyDescent="0.2">
      <c r="A710" s="56">
        <v>65381</v>
      </c>
      <c r="B710" s="57">
        <f t="shared" si="71"/>
        <v>0</v>
      </c>
      <c r="C710" s="150"/>
      <c r="D710" s="58">
        <f t="shared" si="72"/>
        <v>0</v>
      </c>
      <c r="E710" s="59">
        <f t="shared" si="70"/>
        <v>0</v>
      </c>
      <c r="F710" s="58">
        <f t="shared" si="73"/>
        <v>0</v>
      </c>
      <c r="G710" s="60">
        <f>IF(AND(C710&lt;&gt;"",SUM(G$32:G709)&lt;E$23),$E$23/$E$28,0)</f>
        <v>0</v>
      </c>
      <c r="H710" s="58">
        <f t="shared" si="74"/>
        <v>0</v>
      </c>
      <c r="I710" s="58">
        <f t="shared" si="76"/>
        <v>0</v>
      </c>
      <c r="J710" s="92" t="str">
        <f t="shared" si="75"/>
        <v>2078–2079</v>
      </c>
      <c r="K710" s="92"/>
      <c r="L710" s="103"/>
      <c r="M710" s="92"/>
      <c r="N710" s="101"/>
      <c r="O710" s="93"/>
      <c r="Q710" s="61"/>
    </row>
    <row r="711" spans="1:17" s="55" customFormat="1" ht="20.25" customHeight="1" x14ac:dyDescent="0.2">
      <c r="A711" s="56">
        <v>65412</v>
      </c>
      <c r="B711" s="57">
        <f t="shared" si="71"/>
        <v>0</v>
      </c>
      <c r="C711" s="150"/>
      <c r="D711" s="58">
        <f t="shared" si="72"/>
        <v>0</v>
      </c>
      <c r="E711" s="59">
        <f t="shared" si="70"/>
        <v>0</v>
      </c>
      <c r="F711" s="58">
        <f t="shared" si="73"/>
        <v>0</v>
      </c>
      <c r="G711" s="60">
        <f>IF(AND(C711&lt;&gt;"",SUM(G$32:G710)&lt;E$23),$E$23/$E$28,0)</f>
        <v>0</v>
      </c>
      <c r="H711" s="58">
        <f t="shared" si="74"/>
        <v>0</v>
      </c>
      <c r="I711" s="58">
        <f t="shared" si="76"/>
        <v>0</v>
      </c>
      <c r="J711" s="92" t="str">
        <f t="shared" si="75"/>
        <v>2078–2079</v>
      </c>
      <c r="K711" s="92"/>
      <c r="L711" s="103"/>
      <c r="M711" s="92"/>
      <c r="N711" s="101"/>
      <c r="O711" s="93"/>
      <c r="Q711" s="61"/>
    </row>
    <row r="712" spans="1:17" s="55" customFormat="1" ht="20.25" customHeight="1" x14ac:dyDescent="0.2">
      <c r="A712" s="56">
        <v>65440</v>
      </c>
      <c r="B712" s="57">
        <f t="shared" si="71"/>
        <v>0</v>
      </c>
      <c r="C712" s="150"/>
      <c r="D712" s="58">
        <f t="shared" si="72"/>
        <v>0</v>
      </c>
      <c r="E712" s="59">
        <f t="shared" si="70"/>
        <v>0</v>
      </c>
      <c r="F712" s="58">
        <f t="shared" si="73"/>
        <v>0</v>
      </c>
      <c r="G712" s="60">
        <f>IF(AND(C712&lt;&gt;"",SUM(G$32:G711)&lt;E$23),$E$23/$E$28,0)</f>
        <v>0</v>
      </c>
      <c r="H712" s="58">
        <f t="shared" si="74"/>
        <v>0</v>
      </c>
      <c r="I712" s="58">
        <f t="shared" si="76"/>
        <v>0</v>
      </c>
      <c r="J712" s="92" t="str">
        <f t="shared" si="75"/>
        <v>2078–2079</v>
      </c>
      <c r="K712" s="92"/>
      <c r="L712" s="103"/>
      <c r="M712" s="92"/>
      <c r="N712" s="101"/>
      <c r="O712" s="93"/>
      <c r="Q712" s="61"/>
    </row>
    <row r="713" spans="1:17" s="55" customFormat="1" ht="20.25" customHeight="1" x14ac:dyDescent="0.2">
      <c r="A713" s="56">
        <v>65471</v>
      </c>
      <c r="B713" s="57">
        <f t="shared" si="71"/>
        <v>0</v>
      </c>
      <c r="C713" s="150"/>
      <c r="D713" s="58">
        <f t="shared" si="72"/>
        <v>0</v>
      </c>
      <c r="E713" s="59">
        <f t="shared" si="70"/>
        <v>0</v>
      </c>
      <c r="F713" s="58">
        <f t="shared" si="73"/>
        <v>0</v>
      </c>
      <c r="G713" s="60">
        <f>IF(AND(C713&lt;&gt;"",SUM(G$32:G712)&lt;E$23),$E$23/$E$28,0)</f>
        <v>0</v>
      </c>
      <c r="H713" s="58">
        <f t="shared" si="74"/>
        <v>0</v>
      </c>
      <c r="I713" s="58">
        <f t="shared" si="76"/>
        <v>0</v>
      </c>
      <c r="J713" s="92" t="str">
        <f t="shared" si="75"/>
        <v>2078–2079</v>
      </c>
      <c r="K713" s="92"/>
      <c r="L713" s="103"/>
      <c r="M713" s="92"/>
      <c r="N713" s="101"/>
      <c r="O713" s="93"/>
      <c r="Q713" s="61"/>
    </row>
    <row r="714" spans="1:17" s="55" customFormat="1" ht="20.25" customHeight="1" x14ac:dyDescent="0.2">
      <c r="A714" s="56">
        <v>65501</v>
      </c>
      <c r="B714" s="57">
        <f t="shared" si="71"/>
        <v>0</v>
      </c>
      <c r="C714" s="150"/>
      <c r="D714" s="58">
        <f t="shared" si="72"/>
        <v>0</v>
      </c>
      <c r="E714" s="59">
        <f t="shared" si="70"/>
        <v>0</v>
      </c>
      <c r="F714" s="58">
        <f t="shared" si="73"/>
        <v>0</v>
      </c>
      <c r="G714" s="60">
        <f>IF(AND(C714&lt;&gt;"",SUM(G$32:G713)&lt;E$23),$E$23/$E$28,0)</f>
        <v>0</v>
      </c>
      <c r="H714" s="58">
        <f t="shared" si="74"/>
        <v>0</v>
      </c>
      <c r="I714" s="58">
        <f t="shared" si="76"/>
        <v>0</v>
      </c>
      <c r="J714" s="92" t="str">
        <f t="shared" si="75"/>
        <v>2078–2079</v>
      </c>
      <c r="K714" s="92"/>
      <c r="L714" s="103"/>
      <c r="M714" s="92"/>
      <c r="N714" s="101"/>
      <c r="O714" s="93"/>
      <c r="Q714" s="61"/>
    </row>
    <row r="715" spans="1:17" s="55" customFormat="1" ht="20.25" customHeight="1" x14ac:dyDescent="0.2">
      <c r="A715" s="56">
        <v>65532</v>
      </c>
      <c r="B715" s="57">
        <f t="shared" si="71"/>
        <v>0</v>
      </c>
      <c r="C715" s="150"/>
      <c r="D715" s="58">
        <f t="shared" si="72"/>
        <v>0</v>
      </c>
      <c r="E715" s="59">
        <f t="shared" si="70"/>
        <v>0</v>
      </c>
      <c r="F715" s="58">
        <f t="shared" si="73"/>
        <v>0</v>
      </c>
      <c r="G715" s="60">
        <f>IF(AND(C715&lt;&gt;"",SUM(G$32:G714)&lt;E$23),$E$23/$E$28,0)</f>
        <v>0</v>
      </c>
      <c r="H715" s="58">
        <f t="shared" si="74"/>
        <v>0</v>
      </c>
      <c r="I715" s="58">
        <f t="shared" si="76"/>
        <v>0</v>
      </c>
      <c r="J715" s="92" t="str">
        <f t="shared" si="75"/>
        <v>2078–2079</v>
      </c>
      <c r="K715" s="92"/>
      <c r="L715" s="103"/>
      <c r="M715" s="92"/>
      <c r="N715" s="101"/>
      <c r="O715" s="93"/>
      <c r="Q715" s="61"/>
    </row>
    <row r="716" spans="1:17" s="55" customFormat="1" ht="20.25" customHeight="1" x14ac:dyDescent="0.2">
      <c r="A716" s="56">
        <v>65562</v>
      </c>
      <c r="B716" s="57">
        <f t="shared" si="71"/>
        <v>0</v>
      </c>
      <c r="C716" s="150"/>
      <c r="D716" s="58">
        <f t="shared" si="72"/>
        <v>0</v>
      </c>
      <c r="E716" s="59">
        <f t="shared" si="70"/>
        <v>0</v>
      </c>
      <c r="F716" s="58">
        <f t="shared" si="73"/>
        <v>0</v>
      </c>
      <c r="G716" s="60">
        <f>IF(AND(C716&lt;&gt;"",SUM(G$32:G715)&lt;E$23),$E$23/$E$28,0)</f>
        <v>0</v>
      </c>
      <c r="H716" s="58">
        <f t="shared" si="74"/>
        <v>0</v>
      </c>
      <c r="I716" s="58">
        <f t="shared" si="76"/>
        <v>0</v>
      </c>
      <c r="J716" s="92" t="str">
        <f t="shared" si="75"/>
        <v>2079–2080</v>
      </c>
      <c r="K716" s="92"/>
      <c r="L716" s="103"/>
      <c r="M716" s="92"/>
      <c r="N716" s="101"/>
      <c r="O716" s="93"/>
      <c r="Q716" s="61"/>
    </row>
    <row r="717" spans="1:17" s="55" customFormat="1" ht="20.25" customHeight="1" x14ac:dyDescent="0.2">
      <c r="A717" s="56">
        <v>65593</v>
      </c>
      <c r="B717" s="57">
        <f t="shared" si="71"/>
        <v>0</v>
      </c>
      <c r="C717" s="150"/>
      <c r="D717" s="58">
        <f t="shared" si="72"/>
        <v>0</v>
      </c>
      <c r="E717" s="59">
        <f t="shared" si="70"/>
        <v>0</v>
      </c>
      <c r="F717" s="58">
        <f t="shared" si="73"/>
        <v>0</v>
      </c>
      <c r="G717" s="60">
        <f>IF(AND(C717&lt;&gt;"",SUM(G$32:G716)&lt;E$23),$E$23/$E$28,0)</f>
        <v>0</v>
      </c>
      <c r="H717" s="58">
        <f t="shared" si="74"/>
        <v>0</v>
      </c>
      <c r="I717" s="58">
        <f t="shared" si="76"/>
        <v>0</v>
      </c>
      <c r="J717" s="92" t="str">
        <f t="shared" si="75"/>
        <v>2079–2080</v>
      </c>
      <c r="K717" s="92"/>
      <c r="L717" s="103"/>
      <c r="M717" s="92"/>
      <c r="N717" s="101"/>
      <c r="O717" s="93"/>
      <c r="Q717" s="61"/>
    </row>
    <row r="718" spans="1:17" s="55" customFormat="1" ht="20.25" customHeight="1" x14ac:dyDescent="0.2">
      <c r="A718" s="56">
        <v>65624</v>
      </c>
      <c r="B718" s="57">
        <f t="shared" si="71"/>
        <v>0</v>
      </c>
      <c r="C718" s="150"/>
      <c r="D718" s="58">
        <f t="shared" si="72"/>
        <v>0</v>
      </c>
      <c r="E718" s="59">
        <f t="shared" si="70"/>
        <v>0</v>
      </c>
      <c r="F718" s="58">
        <f t="shared" si="73"/>
        <v>0</v>
      </c>
      <c r="G718" s="60">
        <f>IF(AND(C718&lt;&gt;"",SUM(G$32:G717)&lt;E$23),$E$23/$E$28,0)</f>
        <v>0</v>
      </c>
      <c r="H718" s="58">
        <f t="shared" si="74"/>
        <v>0</v>
      </c>
      <c r="I718" s="58">
        <f t="shared" si="76"/>
        <v>0</v>
      </c>
      <c r="J718" s="92" t="str">
        <f t="shared" si="75"/>
        <v>2079–2080</v>
      </c>
      <c r="K718" s="92"/>
      <c r="L718" s="103"/>
      <c r="M718" s="92"/>
      <c r="N718" s="101"/>
      <c r="O718" s="93"/>
      <c r="Q718" s="61"/>
    </row>
    <row r="719" spans="1:17" s="55" customFormat="1" ht="20.25" customHeight="1" x14ac:dyDescent="0.2">
      <c r="A719" s="56">
        <v>65654</v>
      </c>
      <c r="B719" s="57">
        <f t="shared" si="71"/>
        <v>0</v>
      </c>
      <c r="C719" s="150"/>
      <c r="D719" s="58">
        <f t="shared" si="72"/>
        <v>0</v>
      </c>
      <c r="E719" s="59">
        <f t="shared" si="70"/>
        <v>0</v>
      </c>
      <c r="F719" s="58">
        <f t="shared" si="73"/>
        <v>0</v>
      </c>
      <c r="G719" s="60">
        <f>IF(AND(C719&lt;&gt;"",SUM(G$32:G718)&lt;E$23),$E$23/$E$28,0)</f>
        <v>0</v>
      </c>
      <c r="H719" s="58">
        <f t="shared" si="74"/>
        <v>0</v>
      </c>
      <c r="I719" s="58">
        <f t="shared" si="76"/>
        <v>0</v>
      </c>
      <c r="J719" s="92" t="str">
        <f t="shared" si="75"/>
        <v>2079–2080</v>
      </c>
      <c r="K719" s="92"/>
      <c r="L719" s="103"/>
      <c r="M719" s="92"/>
      <c r="N719" s="101"/>
      <c r="O719" s="93"/>
      <c r="Q719" s="61"/>
    </row>
    <row r="720" spans="1:17" s="55" customFormat="1" ht="20.25" customHeight="1" x14ac:dyDescent="0.2">
      <c r="A720" s="56">
        <v>65685</v>
      </c>
      <c r="B720" s="57">
        <f t="shared" si="71"/>
        <v>0</v>
      </c>
      <c r="C720" s="150"/>
      <c r="D720" s="58">
        <f t="shared" si="72"/>
        <v>0</v>
      </c>
      <c r="E720" s="59">
        <f t="shared" si="70"/>
        <v>0</v>
      </c>
      <c r="F720" s="58">
        <f t="shared" si="73"/>
        <v>0</v>
      </c>
      <c r="G720" s="60">
        <f>IF(AND(C720&lt;&gt;"",SUM(G$32:G719)&lt;E$23),$E$23/$E$28,0)</f>
        <v>0</v>
      </c>
      <c r="H720" s="58">
        <f t="shared" si="74"/>
        <v>0</v>
      </c>
      <c r="I720" s="58">
        <f t="shared" si="76"/>
        <v>0</v>
      </c>
      <c r="J720" s="92" t="str">
        <f t="shared" si="75"/>
        <v>2079–2080</v>
      </c>
      <c r="K720" s="92"/>
      <c r="L720" s="103"/>
      <c r="M720" s="92"/>
      <c r="N720" s="101"/>
      <c r="O720" s="93"/>
      <c r="Q720" s="61"/>
    </row>
    <row r="721" spans="1:17" s="55" customFormat="1" ht="20.25" customHeight="1" x14ac:dyDescent="0.2">
      <c r="A721" s="56">
        <v>65715</v>
      </c>
      <c r="B721" s="57">
        <f t="shared" si="71"/>
        <v>0</v>
      </c>
      <c r="C721" s="150"/>
      <c r="D721" s="58">
        <f t="shared" si="72"/>
        <v>0</v>
      </c>
      <c r="E721" s="59">
        <f t="shared" si="70"/>
        <v>0</v>
      </c>
      <c r="F721" s="58">
        <f t="shared" si="73"/>
        <v>0</v>
      </c>
      <c r="G721" s="60">
        <f>IF(AND(C721&lt;&gt;"",SUM(G$32:G720)&lt;E$23),$E$23/$E$28,0)</f>
        <v>0</v>
      </c>
      <c r="H721" s="58">
        <f t="shared" si="74"/>
        <v>0</v>
      </c>
      <c r="I721" s="58">
        <f t="shared" si="76"/>
        <v>0</v>
      </c>
      <c r="J721" s="92" t="str">
        <f t="shared" si="75"/>
        <v>2079–2080</v>
      </c>
      <c r="K721" s="92"/>
      <c r="L721" s="103"/>
      <c r="M721" s="92"/>
      <c r="N721" s="101"/>
      <c r="O721" s="93"/>
      <c r="Q721" s="61"/>
    </row>
    <row r="722" spans="1:17" s="55" customFormat="1" ht="20.25" customHeight="1" x14ac:dyDescent="0.2">
      <c r="A722" s="56">
        <v>65746</v>
      </c>
      <c r="B722" s="57">
        <f t="shared" si="71"/>
        <v>0</v>
      </c>
      <c r="C722" s="150"/>
      <c r="D722" s="58">
        <f t="shared" si="72"/>
        <v>0</v>
      </c>
      <c r="E722" s="59">
        <f t="shared" si="70"/>
        <v>0</v>
      </c>
      <c r="F722" s="58">
        <f t="shared" si="73"/>
        <v>0</v>
      </c>
      <c r="G722" s="60">
        <f>IF(AND(C722&lt;&gt;"",SUM(G$32:G721)&lt;E$23),$E$23/$E$28,0)</f>
        <v>0</v>
      </c>
      <c r="H722" s="58">
        <f t="shared" si="74"/>
        <v>0</v>
      </c>
      <c r="I722" s="58">
        <f t="shared" si="76"/>
        <v>0</v>
      </c>
      <c r="J722" s="92" t="str">
        <f t="shared" si="75"/>
        <v>2079–2080</v>
      </c>
      <c r="K722" s="92"/>
      <c r="L722" s="103"/>
      <c r="M722" s="92"/>
      <c r="N722" s="101"/>
      <c r="O722" s="93"/>
      <c r="Q722" s="61"/>
    </row>
    <row r="723" spans="1:17" s="55" customFormat="1" ht="20.25" customHeight="1" x14ac:dyDescent="0.2">
      <c r="A723" s="56">
        <v>65777</v>
      </c>
      <c r="B723" s="57">
        <f t="shared" si="71"/>
        <v>0</v>
      </c>
      <c r="C723" s="150"/>
      <c r="D723" s="58">
        <f t="shared" si="72"/>
        <v>0</v>
      </c>
      <c r="E723" s="59">
        <f t="shared" si="70"/>
        <v>0</v>
      </c>
      <c r="F723" s="58">
        <f t="shared" si="73"/>
        <v>0</v>
      </c>
      <c r="G723" s="60">
        <f>IF(AND(C723&lt;&gt;"",SUM(G$32:G722)&lt;E$23),$E$23/$E$28,0)</f>
        <v>0</v>
      </c>
      <c r="H723" s="58">
        <f t="shared" si="74"/>
        <v>0</v>
      </c>
      <c r="I723" s="58">
        <f t="shared" si="76"/>
        <v>0</v>
      </c>
      <c r="J723" s="92" t="str">
        <f t="shared" si="75"/>
        <v>2079–2080</v>
      </c>
      <c r="K723" s="92"/>
      <c r="L723" s="103"/>
      <c r="M723" s="92"/>
      <c r="N723" s="101"/>
      <c r="O723" s="93"/>
      <c r="Q723" s="61"/>
    </row>
    <row r="724" spans="1:17" s="55" customFormat="1" ht="20.25" customHeight="1" x14ac:dyDescent="0.2">
      <c r="A724" s="56">
        <v>65806</v>
      </c>
      <c r="B724" s="57">
        <f t="shared" si="71"/>
        <v>0</v>
      </c>
      <c r="C724" s="150"/>
      <c r="D724" s="58">
        <f t="shared" si="72"/>
        <v>0</v>
      </c>
      <c r="E724" s="59">
        <f t="shared" si="70"/>
        <v>0</v>
      </c>
      <c r="F724" s="58">
        <f t="shared" si="73"/>
        <v>0</v>
      </c>
      <c r="G724" s="60">
        <f>IF(AND(C724&lt;&gt;"",SUM(G$32:G723)&lt;E$23),$E$23/$E$28,0)</f>
        <v>0</v>
      </c>
      <c r="H724" s="58">
        <f t="shared" si="74"/>
        <v>0</v>
      </c>
      <c r="I724" s="58">
        <f t="shared" si="76"/>
        <v>0</v>
      </c>
      <c r="J724" s="92" t="str">
        <f t="shared" si="75"/>
        <v>2079–2080</v>
      </c>
      <c r="K724" s="92"/>
      <c r="L724" s="103"/>
      <c r="M724" s="92"/>
      <c r="N724" s="101"/>
      <c r="O724" s="93"/>
      <c r="Q724" s="61"/>
    </row>
    <row r="725" spans="1:17" s="55" customFormat="1" ht="20.25" customHeight="1" x14ac:dyDescent="0.2">
      <c r="A725" s="56">
        <v>65837</v>
      </c>
      <c r="B725" s="57">
        <f t="shared" si="71"/>
        <v>0</v>
      </c>
      <c r="C725" s="150"/>
      <c r="D725" s="58">
        <f t="shared" si="72"/>
        <v>0</v>
      </c>
      <c r="E725" s="59">
        <f t="shared" si="70"/>
        <v>0</v>
      </c>
      <c r="F725" s="58">
        <f t="shared" si="73"/>
        <v>0</v>
      </c>
      <c r="G725" s="60">
        <f>IF(AND(C725&lt;&gt;"",SUM(G$32:G724)&lt;E$23),$E$23/$E$28,0)</f>
        <v>0</v>
      </c>
      <c r="H725" s="58">
        <f t="shared" si="74"/>
        <v>0</v>
      </c>
      <c r="I725" s="58">
        <f t="shared" si="76"/>
        <v>0</v>
      </c>
      <c r="J725" s="92" t="str">
        <f t="shared" si="75"/>
        <v>2079–2080</v>
      </c>
      <c r="K725" s="92"/>
      <c r="L725" s="103"/>
      <c r="M725" s="92"/>
      <c r="N725" s="101"/>
      <c r="O725" s="93"/>
      <c r="Q725" s="61"/>
    </row>
    <row r="726" spans="1:17" s="55" customFormat="1" ht="20.25" customHeight="1" x14ac:dyDescent="0.2">
      <c r="A726" s="56">
        <v>65867</v>
      </c>
      <c r="B726" s="57">
        <f t="shared" si="71"/>
        <v>0</v>
      </c>
      <c r="C726" s="150"/>
      <c r="D726" s="58">
        <f t="shared" si="72"/>
        <v>0</v>
      </c>
      <c r="E726" s="59">
        <f t="shared" si="70"/>
        <v>0</v>
      </c>
      <c r="F726" s="58">
        <f t="shared" si="73"/>
        <v>0</v>
      </c>
      <c r="G726" s="60">
        <f>IF(AND(C726&lt;&gt;"",SUM(G$32:G725)&lt;E$23),$E$23/$E$28,0)</f>
        <v>0</v>
      </c>
      <c r="H726" s="58">
        <f t="shared" si="74"/>
        <v>0</v>
      </c>
      <c r="I726" s="58">
        <f t="shared" si="76"/>
        <v>0</v>
      </c>
      <c r="J726" s="92" t="str">
        <f t="shared" si="75"/>
        <v>2079–2080</v>
      </c>
      <c r="K726" s="92"/>
      <c r="L726" s="103"/>
      <c r="M726" s="92"/>
      <c r="N726" s="101"/>
      <c r="O726" s="93"/>
      <c r="Q726" s="61"/>
    </row>
    <row r="727" spans="1:17" s="55" customFormat="1" ht="20.25" customHeight="1" x14ac:dyDescent="0.2">
      <c r="A727" s="56">
        <v>65898</v>
      </c>
      <c r="B727" s="57">
        <f t="shared" si="71"/>
        <v>0</v>
      </c>
      <c r="C727" s="150"/>
      <c r="D727" s="58">
        <f t="shared" si="72"/>
        <v>0</v>
      </c>
      <c r="E727" s="59">
        <f t="shared" si="70"/>
        <v>0</v>
      </c>
      <c r="F727" s="58">
        <f t="shared" si="73"/>
        <v>0</v>
      </c>
      <c r="G727" s="60">
        <f>IF(AND(C727&lt;&gt;"",SUM(G$32:G726)&lt;E$23),$E$23/$E$28,0)</f>
        <v>0</v>
      </c>
      <c r="H727" s="58">
        <f t="shared" si="74"/>
        <v>0</v>
      </c>
      <c r="I727" s="58">
        <f t="shared" si="76"/>
        <v>0</v>
      </c>
      <c r="J727" s="92" t="str">
        <f t="shared" si="75"/>
        <v>2079–2080</v>
      </c>
      <c r="K727" s="92"/>
      <c r="L727" s="103"/>
      <c r="M727" s="92"/>
      <c r="N727" s="101"/>
      <c r="O727" s="93"/>
      <c r="Q727" s="61"/>
    </row>
    <row r="728" spans="1:17" s="55" customFormat="1" ht="20.25" customHeight="1" x14ac:dyDescent="0.2">
      <c r="A728" s="56">
        <v>65928</v>
      </c>
      <c r="B728" s="57">
        <f t="shared" si="71"/>
        <v>0</v>
      </c>
      <c r="C728" s="150"/>
      <c r="D728" s="58">
        <f t="shared" si="72"/>
        <v>0</v>
      </c>
      <c r="E728" s="59">
        <f t="shared" si="70"/>
        <v>0</v>
      </c>
      <c r="F728" s="58">
        <f t="shared" si="73"/>
        <v>0</v>
      </c>
      <c r="G728" s="60">
        <f>IF(AND(C728&lt;&gt;"",SUM(G$32:G727)&lt;E$23),$E$23/$E$28,0)</f>
        <v>0</v>
      </c>
      <c r="H728" s="58">
        <f t="shared" si="74"/>
        <v>0</v>
      </c>
      <c r="I728" s="58">
        <f t="shared" si="76"/>
        <v>0</v>
      </c>
      <c r="J728" s="92" t="str">
        <f t="shared" si="75"/>
        <v>2080–2081</v>
      </c>
      <c r="K728" s="92"/>
      <c r="L728" s="103"/>
      <c r="M728" s="92"/>
      <c r="N728" s="101"/>
      <c r="O728" s="93"/>
      <c r="Q728" s="61"/>
    </row>
    <row r="729" spans="1:17" s="55" customFormat="1" ht="20.25" customHeight="1" x14ac:dyDescent="0.2">
      <c r="A729" s="56">
        <v>65959</v>
      </c>
      <c r="B729" s="57">
        <f t="shared" si="71"/>
        <v>0</v>
      </c>
      <c r="C729" s="150"/>
      <c r="D729" s="58">
        <f t="shared" si="72"/>
        <v>0</v>
      </c>
      <c r="E729" s="59">
        <f t="shared" si="70"/>
        <v>0</v>
      </c>
      <c r="F729" s="58">
        <f t="shared" si="73"/>
        <v>0</v>
      </c>
      <c r="G729" s="60">
        <f>IF(AND(C729&lt;&gt;"",SUM(G$32:G728)&lt;E$23),$E$23/$E$28,0)</f>
        <v>0</v>
      </c>
      <c r="H729" s="58">
        <f t="shared" si="74"/>
        <v>0</v>
      </c>
      <c r="I729" s="58">
        <f t="shared" si="76"/>
        <v>0</v>
      </c>
      <c r="J729" s="92" t="str">
        <f t="shared" si="75"/>
        <v>2080–2081</v>
      </c>
      <c r="K729" s="92"/>
      <c r="L729" s="103"/>
      <c r="M729" s="92"/>
      <c r="N729" s="101"/>
      <c r="O729" s="93"/>
      <c r="Q729" s="61"/>
    </row>
    <row r="730" spans="1:17" s="55" customFormat="1" ht="20.25" customHeight="1" x14ac:dyDescent="0.2">
      <c r="A730" s="56">
        <v>65990</v>
      </c>
      <c r="B730" s="57">
        <f t="shared" si="71"/>
        <v>0</v>
      </c>
      <c r="C730" s="150"/>
      <c r="D730" s="58">
        <f t="shared" si="72"/>
        <v>0</v>
      </c>
      <c r="E730" s="59">
        <f t="shared" si="70"/>
        <v>0</v>
      </c>
      <c r="F730" s="58">
        <f t="shared" si="73"/>
        <v>0</v>
      </c>
      <c r="G730" s="60">
        <f>IF(AND(C730&lt;&gt;"",SUM(G$32:G729)&lt;E$23),$E$23/$E$28,0)</f>
        <v>0</v>
      </c>
      <c r="H730" s="58">
        <f t="shared" si="74"/>
        <v>0</v>
      </c>
      <c r="I730" s="58">
        <f t="shared" si="76"/>
        <v>0</v>
      </c>
      <c r="J730" s="92" t="str">
        <f t="shared" si="75"/>
        <v>2080–2081</v>
      </c>
      <c r="K730" s="92"/>
      <c r="L730" s="103"/>
      <c r="M730" s="92"/>
      <c r="N730" s="101"/>
      <c r="O730" s="93"/>
      <c r="Q730" s="61"/>
    </row>
    <row r="731" spans="1:17" s="55" customFormat="1" ht="20.25" customHeight="1" x14ac:dyDescent="0.2">
      <c r="A731" s="56">
        <v>66020</v>
      </c>
      <c r="B731" s="57">
        <f t="shared" si="71"/>
        <v>0</v>
      </c>
      <c r="C731" s="150"/>
      <c r="D731" s="58">
        <f t="shared" si="72"/>
        <v>0</v>
      </c>
      <c r="E731" s="59">
        <f t="shared" si="70"/>
        <v>0</v>
      </c>
      <c r="F731" s="58">
        <f t="shared" si="73"/>
        <v>0</v>
      </c>
      <c r="G731" s="60">
        <f>IF(AND(C731&lt;&gt;"",SUM(G$32:G730)&lt;E$23),$E$23/$E$28,0)</f>
        <v>0</v>
      </c>
      <c r="H731" s="58">
        <f t="shared" si="74"/>
        <v>0</v>
      </c>
      <c r="I731" s="58">
        <f t="shared" si="76"/>
        <v>0</v>
      </c>
      <c r="J731" s="92" t="str">
        <f t="shared" si="75"/>
        <v>2080–2081</v>
      </c>
      <c r="K731" s="92"/>
      <c r="L731" s="103"/>
      <c r="M731" s="92"/>
      <c r="N731" s="101"/>
      <c r="O731" s="93"/>
      <c r="Q731" s="61"/>
    </row>
    <row r="732" spans="1:17" s="55" customFormat="1" ht="20.25" customHeight="1" x14ac:dyDescent="0.2">
      <c r="A732" s="56">
        <v>66051</v>
      </c>
      <c r="B732" s="57">
        <f t="shared" si="71"/>
        <v>0</v>
      </c>
      <c r="C732" s="150"/>
      <c r="D732" s="58">
        <f t="shared" si="72"/>
        <v>0</v>
      </c>
      <c r="E732" s="59">
        <f t="shared" si="70"/>
        <v>0</v>
      </c>
      <c r="F732" s="58">
        <f t="shared" si="73"/>
        <v>0</v>
      </c>
      <c r="G732" s="60">
        <f>IF(AND(C732&lt;&gt;"",SUM(G$32:G731)&lt;E$23),$E$23/$E$28,0)</f>
        <v>0</v>
      </c>
      <c r="H732" s="58">
        <f t="shared" si="74"/>
        <v>0</v>
      </c>
      <c r="I732" s="58">
        <f t="shared" si="76"/>
        <v>0</v>
      </c>
      <c r="J732" s="92" t="str">
        <f t="shared" si="75"/>
        <v>2080–2081</v>
      </c>
      <c r="K732" s="92"/>
      <c r="L732" s="103"/>
      <c r="M732" s="92"/>
      <c r="N732" s="101"/>
      <c r="O732" s="93"/>
      <c r="Q732" s="61"/>
    </row>
    <row r="733" spans="1:17" s="55" customFormat="1" ht="20.25" customHeight="1" x14ac:dyDescent="0.2">
      <c r="A733" s="56">
        <v>66081</v>
      </c>
      <c r="B733" s="57">
        <f t="shared" si="71"/>
        <v>0</v>
      </c>
      <c r="C733" s="150"/>
      <c r="D733" s="58">
        <f t="shared" si="72"/>
        <v>0</v>
      </c>
      <c r="E733" s="59">
        <f t="shared" si="70"/>
        <v>0</v>
      </c>
      <c r="F733" s="58">
        <f t="shared" si="73"/>
        <v>0</v>
      </c>
      <c r="G733" s="60">
        <f>IF(AND(C733&lt;&gt;"",SUM(G$32:G732)&lt;E$23),$E$23/$E$28,0)</f>
        <v>0</v>
      </c>
      <c r="H733" s="58">
        <f t="shared" si="74"/>
        <v>0</v>
      </c>
      <c r="I733" s="58">
        <f t="shared" si="76"/>
        <v>0</v>
      </c>
      <c r="J733" s="92" t="str">
        <f t="shared" si="75"/>
        <v>2080–2081</v>
      </c>
      <c r="K733" s="92"/>
      <c r="L733" s="103"/>
      <c r="M733" s="92"/>
      <c r="N733" s="101"/>
      <c r="O733" s="93"/>
      <c r="Q733" s="61"/>
    </row>
    <row r="734" spans="1:17" s="55" customFormat="1" ht="20.25" customHeight="1" x14ac:dyDescent="0.2">
      <c r="A734" s="56">
        <v>66112</v>
      </c>
      <c r="B734" s="57">
        <f t="shared" si="71"/>
        <v>0</v>
      </c>
      <c r="C734" s="150"/>
      <c r="D734" s="58">
        <f t="shared" si="72"/>
        <v>0</v>
      </c>
      <c r="E734" s="59">
        <f t="shared" si="70"/>
        <v>0</v>
      </c>
      <c r="F734" s="58">
        <f t="shared" si="73"/>
        <v>0</v>
      </c>
      <c r="G734" s="60">
        <f>IF(AND(C734&lt;&gt;"",SUM(G$32:G733)&lt;E$23),$E$23/$E$28,0)</f>
        <v>0</v>
      </c>
      <c r="H734" s="58">
        <f t="shared" si="74"/>
        <v>0</v>
      </c>
      <c r="I734" s="58">
        <f t="shared" si="76"/>
        <v>0</v>
      </c>
      <c r="J734" s="92" t="str">
        <f t="shared" si="75"/>
        <v>2080–2081</v>
      </c>
      <c r="K734" s="92"/>
      <c r="L734" s="103"/>
      <c r="M734" s="92"/>
      <c r="N734" s="101"/>
      <c r="O734" s="93"/>
      <c r="Q734" s="61"/>
    </row>
    <row r="735" spans="1:17" s="55" customFormat="1" ht="20.25" customHeight="1" x14ac:dyDescent="0.2">
      <c r="A735" s="56">
        <v>66143</v>
      </c>
      <c r="B735" s="57">
        <f t="shared" si="71"/>
        <v>0</v>
      </c>
      <c r="C735" s="150"/>
      <c r="D735" s="58">
        <f t="shared" si="72"/>
        <v>0</v>
      </c>
      <c r="E735" s="59">
        <f t="shared" si="70"/>
        <v>0</v>
      </c>
      <c r="F735" s="58">
        <f t="shared" si="73"/>
        <v>0</v>
      </c>
      <c r="G735" s="60">
        <f>IF(AND(C735&lt;&gt;"",SUM(G$32:G734)&lt;E$23),$E$23/$E$28,0)</f>
        <v>0</v>
      </c>
      <c r="H735" s="58">
        <f t="shared" si="74"/>
        <v>0</v>
      </c>
      <c r="I735" s="58">
        <f t="shared" si="76"/>
        <v>0</v>
      </c>
      <c r="J735" s="92" t="str">
        <f t="shared" si="75"/>
        <v>2080–2081</v>
      </c>
      <c r="K735" s="92"/>
      <c r="L735" s="103"/>
      <c r="M735" s="92"/>
      <c r="N735" s="101"/>
      <c r="O735" s="93"/>
      <c r="Q735" s="61"/>
    </row>
    <row r="736" spans="1:17" s="55" customFormat="1" ht="20.25" customHeight="1" x14ac:dyDescent="0.2">
      <c r="A736" s="56">
        <v>66171</v>
      </c>
      <c r="B736" s="57">
        <f t="shared" si="71"/>
        <v>0</v>
      </c>
      <c r="C736" s="150"/>
      <c r="D736" s="58">
        <f t="shared" si="72"/>
        <v>0</v>
      </c>
      <c r="E736" s="59">
        <f t="shared" ref="E736:E799" si="77">C736-D736</f>
        <v>0</v>
      </c>
      <c r="F736" s="58">
        <f t="shared" si="73"/>
        <v>0</v>
      </c>
      <c r="G736" s="60">
        <f>IF(AND(C736&lt;&gt;"",SUM(G$32:G735)&lt;E$23),$E$23/$E$28,0)</f>
        <v>0</v>
      </c>
      <c r="H736" s="58">
        <f t="shared" si="74"/>
        <v>0</v>
      </c>
      <c r="I736" s="58">
        <f t="shared" si="76"/>
        <v>0</v>
      </c>
      <c r="J736" s="92" t="str">
        <f t="shared" si="75"/>
        <v>2080–2081</v>
      </c>
      <c r="K736" s="92"/>
      <c r="L736" s="103"/>
      <c r="M736" s="92"/>
      <c r="N736" s="101"/>
      <c r="O736" s="93"/>
      <c r="Q736" s="61"/>
    </row>
    <row r="737" spans="1:17" s="55" customFormat="1" ht="20.25" customHeight="1" x14ac:dyDescent="0.2">
      <c r="A737" s="56">
        <v>66202</v>
      </c>
      <c r="B737" s="57">
        <f t="shared" ref="B737:B800" si="78">IF(C737&gt;0,C737*-1,C737)</f>
        <v>0</v>
      </c>
      <c r="C737" s="150"/>
      <c r="D737" s="58">
        <f t="shared" ref="D737:D800" si="79">IF(C737="",0,IF($E$14="Beginning",IF(C736&lt;&gt;"",$F736*$E$7/12,0),IF(C736&lt;&gt;"",$F736*$E$7/12,$E$21*$E$7/12)))</f>
        <v>0</v>
      </c>
      <c r="E737" s="59">
        <f t="shared" si="77"/>
        <v>0</v>
      </c>
      <c r="F737" s="58">
        <f t="shared" ref="F737:F800" si="80">IF(C737="",0,IF(C736="",$E$21-E737,IF(C737&lt;&gt;"",F736-E737)))</f>
        <v>0</v>
      </c>
      <c r="G737" s="60">
        <f>IF(AND(C737&lt;&gt;"",SUM(G$32:G736)&lt;E$23),$E$23/$E$28,0)</f>
        <v>0</v>
      </c>
      <c r="H737" s="58">
        <f t="shared" ref="H737:H800" si="81">IF(C737&lt;&gt;"",G737+H736,0)</f>
        <v>0</v>
      </c>
      <c r="I737" s="58">
        <f t="shared" si="76"/>
        <v>0</v>
      </c>
      <c r="J737" s="92" t="str">
        <f t="shared" ref="J737:J800" si="82">IF(OR(MONTH(A737)=1,MONTH(A737)=2,MONTH(A737)=3,MONTH(A737)=4,MONTH(A737)=5,MONTH(A737)=6),YEAR(A737)-1&amp;"–"&amp;YEAR(A737),YEAR(A737)&amp;"–"&amp;YEAR(A737)+1)</f>
        <v>2080–2081</v>
      </c>
      <c r="K737" s="92"/>
      <c r="L737" s="103"/>
      <c r="M737" s="92"/>
      <c r="N737" s="101"/>
      <c r="O737" s="93"/>
      <c r="Q737" s="61"/>
    </row>
    <row r="738" spans="1:17" s="55" customFormat="1" ht="20.25" customHeight="1" x14ac:dyDescent="0.2">
      <c r="A738" s="56">
        <v>66232</v>
      </c>
      <c r="B738" s="57">
        <f t="shared" si="78"/>
        <v>0</v>
      </c>
      <c r="C738" s="150"/>
      <c r="D738" s="58">
        <f t="shared" si="79"/>
        <v>0</v>
      </c>
      <c r="E738" s="59">
        <f t="shared" si="77"/>
        <v>0</v>
      </c>
      <c r="F738" s="58">
        <f t="shared" si="80"/>
        <v>0</v>
      </c>
      <c r="G738" s="60">
        <f>IF(AND(C738&lt;&gt;"",SUM(G$32:G737)&lt;E$23),$E$23/$E$28,0)</f>
        <v>0</v>
      </c>
      <c r="H738" s="58">
        <f t="shared" si="81"/>
        <v>0</v>
      </c>
      <c r="I738" s="58">
        <f t="shared" si="76"/>
        <v>0</v>
      </c>
      <c r="J738" s="92" t="str">
        <f t="shared" si="82"/>
        <v>2080–2081</v>
      </c>
      <c r="K738" s="92"/>
      <c r="L738" s="103"/>
      <c r="M738" s="92"/>
      <c r="N738" s="101"/>
      <c r="O738" s="93"/>
      <c r="Q738" s="61"/>
    </row>
    <row r="739" spans="1:17" s="55" customFormat="1" ht="20.25" customHeight="1" x14ac:dyDescent="0.2">
      <c r="A739" s="56">
        <v>66263</v>
      </c>
      <c r="B739" s="57">
        <f t="shared" si="78"/>
        <v>0</v>
      </c>
      <c r="C739" s="150"/>
      <c r="D739" s="58">
        <f t="shared" si="79"/>
        <v>0</v>
      </c>
      <c r="E739" s="59">
        <f t="shared" si="77"/>
        <v>0</v>
      </c>
      <c r="F739" s="58">
        <f t="shared" si="80"/>
        <v>0</v>
      </c>
      <c r="G739" s="60">
        <f>IF(AND(C739&lt;&gt;"",SUM(G$32:G738)&lt;E$23),$E$23/$E$28,0)</f>
        <v>0</v>
      </c>
      <c r="H739" s="58">
        <f t="shared" si="81"/>
        <v>0</v>
      </c>
      <c r="I739" s="58">
        <f t="shared" ref="I739:I802" si="83">IF(C739&lt;&gt;"",$E$23-H739,0)</f>
        <v>0</v>
      </c>
      <c r="J739" s="92" t="str">
        <f t="shared" si="82"/>
        <v>2080–2081</v>
      </c>
      <c r="K739" s="92"/>
      <c r="L739" s="103"/>
      <c r="M739" s="92"/>
      <c r="N739" s="101"/>
      <c r="O739" s="93"/>
      <c r="Q739" s="61"/>
    </row>
    <row r="740" spans="1:17" s="55" customFormat="1" ht="20.25" customHeight="1" x14ac:dyDescent="0.2">
      <c r="A740" s="56">
        <v>66293</v>
      </c>
      <c r="B740" s="57">
        <f t="shared" si="78"/>
        <v>0</v>
      </c>
      <c r="C740" s="150"/>
      <c r="D740" s="58">
        <f t="shared" si="79"/>
        <v>0</v>
      </c>
      <c r="E740" s="59">
        <f t="shared" si="77"/>
        <v>0</v>
      </c>
      <c r="F740" s="58">
        <f t="shared" si="80"/>
        <v>0</v>
      </c>
      <c r="G740" s="60">
        <f>IF(AND(C740&lt;&gt;"",SUM(G$32:G739)&lt;E$23),$E$23/$E$28,0)</f>
        <v>0</v>
      </c>
      <c r="H740" s="58">
        <f t="shared" si="81"/>
        <v>0</v>
      </c>
      <c r="I740" s="58">
        <f t="shared" si="83"/>
        <v>0</v>
      </c>
      <c r="J740" s="92" t="str">
        <f t="shared" si="82"/>
        <v>2081–2082</v>
      </c>
      <c r="K740" s="92"/>
      <c r="L740" s="103"/>
      <c r="M740" s="92"/>
      <c r="N740" s="101"/>
      <c r="O740" s="93"/>
      <c r="Q740" s="61"/>
    </row>
    <row r="741" spans="1:17" s="55" customFormat="1" ht="20.25" customHeight="1" x14ac:dyDescent="0.2">
      <c r="A741" s="56">
        <v>66324</v>
      </c>
      <c r="B741" s="57">
        <f t="shared" si="78"/>
        <v>0</v>
      </c>
      <c r="C741" s="150"/>
      <c r="D741" s="58">
        <f t="shared" si="79"/>
        <v>0</v>
      </c>
      <c r="E741" s="59">
        <f t="shared" si="77"/>
        <v>0</v>
      </c>
      <c r="F741" s="58">
        <f t="shared" si="80"/>
        <v>0</v>
      </c>
      <c r="G741" s="60">
        <f>IF(AND(C741&lt;&gt;"",SUM(G$32:G740)&lt;E$23),$E$23/$E$28,0)</f>
        <v>0</v>
      </c>
      <c r="H741" s="58">
        <f t="shared" si="81"/>
        <v>0</v>
      </c>
      <c r="I741" s="58">
        <f t="shared" si="83"/>
        <v>0</v>
      </c>
      <c r="J741" s="92" t="str">
        <f t="shared" si="82"/>
        <v>2081–2082</v>
      </c>
      <c r="K741" s="92"/>
      <c r="L741" s="103"/>
      <c r="M741" s="92"/>
      <c r="N741" s="101"/>
      <c r="O741" s="93"/>
      <c r="Q741" s="61"/>
    </row>
    <row r="742" spans="1:17" s="55" customFormat="1" ht="20.25" customHeight="1" x14ac:dyDescent="0.2">
      <c r="A742" s="56">
        <v>66355</v>
      </c>
      <c r="B742" s="57">
        <f t="shared" si="78"/>
        <v>0</v>
      </c>
      <c r="C742" s="150"/>
      <c r="D742" s="58">
        <f t="shared" si="79"/>
        <v>0</v>
      </c>
      <c r="E742" s="59">
        <f t="shared" si="77"/>
        <v>0</v>
      </c>
      <c r="F742" s="58">
        <f t="shared" si="80"/>
        <v>0</v>
      </c>
      <c r="G742" s="60">
        <f>IF(AND(C742&lt;&gt;"",SUM(G$32:G741)&lt;E$23),$E$23/$E$28,0)</f>
        <v>0</v>
      </c>
      <c r="H742" s="58">
        <f t="shared" si="81"/>
        <v>0</v>
      </c>
      <c r="I742" s="58">
        <f t="shared" si="83"/>
        <v>0</v>
      </c>
      <c r="J742" s="92" t="str">
        <f t="shared" si="82"/>
        <v>2081–2082</v>
      </c>
      <c r="K742" s="92"/>
      <c r="L742" s="103"/>
      <c r="M742" s="92"/>
      <c r="N742" s="101"/>
      <c r="O742" s="93"/>
      <c r="Q742" s="61"/>
    </row>
    <row r="743" spans="1:17" s="55" customFormat="1" ht="20.25" customHeight="1" x14ac:dyDescent="0.2">
      <c r="A743" s="56">
        <v>66385</v>
      </c>
      <c r="B743" s="57">
        <f t="shared" si="78"/>
        <v>0</v>
      </c>
      <c r="C743" s="150"/>
      <c r="D743" s="58">
        <f t="shared" si="79"/>
        <v>0</v>
      </c>
      <c r="E743" s="59">
        <f t="shared" si="77"/>
        <v>0</v>
      </c>
      <c r="F743" s="58">
        <f t="shared" si="80"/>
        <v>0</v>
      </c>
      <c r="G743" s="60">
        <f>IF(AND(C743&lt;&gt;"",SUM(G$32:G742)&lt;E$23),$E$23/$E$28,0)</f>
        <v>0</v>
      </c>
      <c r="H743" s="58">
        <f t="shared" si="81"/>
        <v>0</v>
      </c>
      <c r="I743" s="58">
        <f t="shared" si="83"/>
        <v>0</v>
      </c>
      <c r="J743" s="92" t="str">
        <f t="shared" si="82"/>
        <v>2081–2082</v>
      </c>
      <c r="K743" s="92"/>
      <c r="L743" s="103"/>
      <c r="M743" s="92"/>
      <c r="N743" s="101"/>
      <c r="O743" s="93"/>
      <c r="Q743" s="61"/>
    </row>
    <row r="744" spans="1:17" s="55" customFormat="1" ht="20.25" customHeight="1" x14ac:dyDescent="0.2">
      <c r="A744" s="56">
        <v>66416</v>
      </c>
      <c r="B744" s="57">
        <f t="shared" si="78"/>
        <v>0</v>
      </c>
      <c r="C744" s="150"/>
      <c r="D744" s="58">
        <f t="shared" si="79"/>
        <v>0</v>
      </c>
      <c r="E744" s="59">
        <f t="shared" si="77"/>
        <v>0</v>
      </c>
      <c r="F744" s="58">
        <f t="shared" si="80"/>
        <v>0</v>
      </c>
      <c r="G744" s="60">
        <f>IF(AND(C744&lt;&gt;"",SUM(G$32:G743)&lt;E$23),$E$23/$E$28,0)</f>
        <v>0</v>
      </c>
      <c r="H744" s="58">
        <f t="shared" si="81"/>
        <v>0</v>
      </c>
      <c r="I744" s="58">
        <f t="shared" si="83"/>
        <v>0</v>
      </c>
      <c r="J744" s="92" t="str">
        <f t="shared" si="82"/>
        <v>2081–2082</v>
      </c>
      <c r="K744" s="92"/>
      <c r="L744" s="103"/>
      <c r="M744" s="92"/>
      <c r="N744" s="101"/>
      <c r="O744" s="93"/>
      <c r="Q744" s="61"/>
    </row>
    <row r="745" spans="1:17" s="55" customFormat="1" ht="20.25" customHeight="1" x14ac:dyDescent="0.2">
      <c r="A745" s="56">
        <v>66446</v>
      </c>
      <c r="B745" s="57">
        <f t="shared" si="78"/>
        <v>0</v>
      </c>
      <c r="C745" s="150"/>
      <c r="D745" s="58">
        <f t="shared" si="79"/>
        <v>0</v>
      </c>
      <c r="E745" s="59">
        <f t="shared" si="77"/>
        <v>0</v>
      </c>
      <c r="F745" s="58">
        <f t="shared" si="80"/>
        <v>0</v>
      </c>
      <c r="G745" s="60">
        <f>IF(AND(C745&lt;&gt;"",SUM(G$32:G744)&lt;E$23),$E$23/$E$28,0)</f>
        <v>0</v>
      </c>
      <c r="H745" s="58">
        <f t="shared" si="81"/>
        <v>0</v>
      </c>
      <c r="I745" s="58">
        <f t="shared" si="83"/>
        <v>0</v>
      </c>
      <c r="J745" s="92" t="str">
        <f t="shared" si="82"/>
        <v>2081–2082</v>
      </c>
      <c r="K745" s="92"/>
      <c r="L745" s="103"/>
      <c r="M745" s="92"/>
      <c r="N745" s="101"/>
      <c r="O745" s="93"/>
      <c r="Q745" s="61"/>
    </row>
    <row r="746" spans="1:17" s="55" customFormat="1" ht="20.25" customHeight="1" x14ac:dyDescent="0.2">
      <c r="A746" s="56">
        <v>66477</v>
      </c>
      <c r="B746" s="57">
        <f t="shared" si="78"/>
        <v>0</v>
      </c>
      <c r="C746" s="150"/>
      <c r="D746" s="58">
        <f t="shared" si="79"/>
        <v>0</v>
      </c>
      <c r="E746" s="59">
        <f t="shared" si="77"/>
        <v>0</v>
      </c>
      <c r="F746" s="58">
        <f t="shared" si="80"/>
        <v>0</v>
      </c>
      <c r="G746" s="60">
        <f>IF(AND(C746&lt;&gt;"",SUM(G$32:G745)&lt;E$23),$E$23/$E$28,0)</f>
        <v>0</v>
      </c>
      <c r="H746" s="58">
        <f t="shared" si="81"/>
        <v>0</v>
      </c>
      <c r="I746" s="58">
        <f t="shared" si="83"/>
        <v>0</v>
      </c>
      <c r="J746" s="92" t="str">
        <f t="shared" si="82"/>
        <v>2081–2082</v>
      </c>
      <c r="K746" s="92"/>
      <c r="L746" s="103"/>
      <c r="M746" s="92"/>
      <c r="N746" s="101"/>
      <c r="O746" s="93"/>
      <c r="Q746" s="61"/>
    </row>
    <row r="747" spans="1:17" s="55" customFormat="1" ht="20.25" customHeight="1" x14ac:dyDescent="0.2">
      <c r="A747" s="56">
        <v>66508</v>
      </c>
      <c r="B747" s="57">
        <f t="shared" si="78"/>
        <v>0</v>
      </c>
      <c r="C747" s="150"/>
      <c r="D747" s="58">
        <f t="shared" si="79"/>
        <v>0</v>
      </c>
      <c r="E747" s="59">
        <f t="shared" si="77"/>
        <v>0</v>
      </c>
      <c r="F747" s="58">
        <f t="shared" si="80"/>
        <v>0</v>
      </c>
      <c r="G747" s="60">
        <f>IF(AND(C747&lt;&gt;"",SUM(G$32:G746)&lt;E$23),$E$23/$E$28,0)</f>
        <v>0</v>
      </c>
      <c r="H747" s="58">
        <f t="shared" si="81"/>
        <v>0</v>
      </c>
      <c r="I747" s="58">
        <f t="shared" si="83"/>
        <v>0</v>
      </c>
      <c r="J747" s="92" t="str">
        <f t="shared" si="82"/>
        <v>2081–2082</v>
      </c>
      <c r="K747" s="92"/>
      <c r="L747" s="103"/>
      <c r="M747" s="92"/>
      <c r="N747" s="101"/>
      <c r="O747" s="93"/>
      <c r="Q747" s="61"/>
    </row>
    <row r="748" spans="1:17" s="55" customFormat="1" ht="20.25" customHeight="1" x14ac:dyDescent="0.2">
      <c r="A748" s="56">
        <v>66536</v>
      </c>
      <c r="B748" s="57">
        <f t="shared" si="78"/>
        <v>0</v>
      </c>
      <c r="C748" s="150"/>
      <c r="D748" s="58">
        <f t="shared" si="79"/>
        <v>0</v>
      </c>
      <c r="E748" s="59">
        <f t="shared" si="77"/>
        <v>0</v>
      </c>
      <c r="F748" s="58">
        <f t="shared" si="80"/>
        <v>0</v>
      </c>
      <c r="G748" s="60">
        <f>IF(AND(C748&lt;&gt;"",SUM(G$32:G747)&lt;E$23),$E$23/$E$28,0)</f>
        <v>0</v>
      </c>
      <c r="H748" s="58">
        <f t="shared" si="81"/>
        <v>0</v>
      </c>
      <c r="I748" s="58">
        <f t="shared" si="83"/>
        <v>0</v>
      </c>
      <c r="J748" s="92" t="str">
        <f t="shared" si="82"/>
        <v>2081–2082</v>
      </c>
      <c r="K748" s="92"/>
      <c r="L748" s="103"/>
      <c r="M748" s="92"/>
      <c r="N748" s="101"/>
      <c r="O748" s="93"/>
      <c r="Q748" s="61"/>
    </row>
    <row r="749" spans="1:17" s="55" customFormat="1" ht="20.25" customHeight="1" x14ac:dyDescent="0.2">
      <c r="A749" s="56">
        <v>66567</v>
      </c>
      <c r="B749" s="57">
        <f t="shared" si="78"/>
        <v>0</v>
      </c>
      <c r="C749" s="150"/>
      <c r="D749" s="58">
        <f t="shared" si="79"/>
        <v>0</v>
      </c>
      <c r="E749" s="59">
        <f t="shared" si="77"/>
        <v>0</v>
      </c>
      <c r="F749" s="58">
        <f t="shared" si="80"/>
        <v>0</v>
      </c>
      <c r="G749" s="60">
        <f>IF(AND(C749&lt;&gt;"",SUM(G$32:G748)&lt;E$23),$E$23/$E$28,0)</f>
        <v>0</v>
      </c>
      <c r="H749" s="58">
        <f t="shared" si="81"/>
        <v>0</v>
      </c>
      <c r="I749" s="58">
        <f t="shared" si="83"/>
        <v>0</v>
      </c>
      <c r="J749" s="92" t="str">
        <f t="shared" si="82"/>
        <v>2081–2082</v>
      </c>
      <c r="K749" s="92"/>
      <c r="L749" s="103"/>
      <c r="M749" s="92"/>
      <c r="N749" s="101"/>
      <c r="O749" s="93"/>
      <c r="Q749" s="61"/>
    </row>
    <row r="750" spans="1:17" s="55" customFormat="1" ht="20.25" customHeight="1" x14ac:dyDescent="0.2">
      <c r="A750" s="56">
        <v>66597</v>
      </c>
      <c r="B750" s="57">
        <f t="shared" si="78"/>
        <v>0</v>
      </c>
      <c r="C750" s="150"/>
      <c r="D750" s="58">
        <f t="shared" si="79"/>
        <v>0</v>
      </c>
      <c r="E750" s="59">
        <f t="shared" si="77"/>
        <v>0</v>
      </c>
      <c r="F750" s="58">
        <f t="shared" si="80"/>
        <v>0</v>
      </c>
      <c r="G750" s="60">
        <f>IF(AND(C750&lt;&gt;"",SUM(G$32:G749)&lt;E$23),$E$23/$E$28,0)</f>
        <v>0</v>
      </c>
      <c r="H750" s="58">
        <f t="shared" si="81"/>
        <v>0</v>
      </c>
      <c r="I750" s="58">
        <f t="shared" si="83"/>
        <v>0</v>
      </c>
      <c r="J750" s="92" t="str">
        <f t="shared" si="82"/>
        <v>2081–2082</v>
      </c>
      <c r="K750" s="92"/>
      <c r="L750" s="103"/>
      <c r="M750" s="92"/>
      <c r="N750" s="101"/>
      <c r="O750" s="93"/>
      <c r="Q750" s="61"/>
    </row>
    <row r="751" spans="1:17" s="55" customFormat="1" ht="20.25" customHeight="1" x14ac:dyDescent="0.2">
      <c r="A751" s="56">
        <v>66628</v>
      </c>
      <c r="B751" s="57">
        <f t="shared" si="78"/>
        <v>0</v>
      </c>
      <c r="C751" s="150"/>
      <c r="D751" s="58">
        <f t="shared" si="79"/>
        <v>0</v>
      </c>
      <c r="E751" s="59">
        <f t="shared" si="77"/>
        <v>0</v>
      </c>
      <c r="F751" s="58">
        <f t="shared" si="80"/>
        <v>0</v>
      </c>
      <c r="G751" s="60">
        <f>IF(AND(C751&lt;&gt;"",SUM(G$32:G750)&lt;E$23),$E$23/$E$28,0)</f>
        <v>0</v>
      </c>
      <c r="H751" s="58">
        <f t="shared" si="81"/>
        <v>0</v>
      </c>
      <c r="I751" s="58">
        <f t="shared" si="83"/>
        <v>0</v>
      </c>
      <c r="J751" s="92" t="str">
        <f t="shared" si="82"/>
        <v>2081–2082</v>
      </c>
      <c r="K751" s="92"/>
      <c r="L751" s="103"/>
      <c r="M751" s="92"/>
      <c r="N751" s="101"/>
      <c r="O751" s="93"/>
      <c r="Q751" s="61"/>
    </row>
    <row r="752" spans="1:17" s="55" customFormat="1" ht="20.25" customHeight="1" x14ac:dyDescent="0.2">
      <c r="A752" s="56">
        <v>66658</v>
      </c>
      <c r="B752" s="57">
        <f t="shared" si="78"/>
        <v>0</v>
      </c>
      <c r="C752" s="150"/>
      <c r="D752" s="58">
        <f t="shared" si="79"/>
        <v>0</v>
      </c>
      <c r="E752" s="59">
        <f t="shared" si="77"/>
        <v>0</v>
      </c>
      <c r="F752" s="58">
        <f t="shared" si="80"/>
        <v>0</v>
      </c>
      <c r="G752" s="60">
        <f>IF(AND(C752&lt;&gt;"",SUM(G$32:G751)&lt;E$23),$E$23/$E$28,0)</f>
        <v>0</v>
      </c>
      <c r="H752" s="58">
        <f t="shared" si="81"/>
        <v>0</v>
      </c>
      <c r="I752" s="58">
        <f t="shared" si="83"/>
        <v>0</v>
      </c>
      <c r="J752" s="92" t="str">
        <f t="shared" si="82"/>
        <v>2082–2083</v>
      </c>
      <c r="K752" s="92"/>
      <c r="L752" s="103"/>
      <c r="M752" s="92"/>
      <c r="N752" s="101"/>
      <c r="O752" s="93"/>
      <c r="Q752" s="61"/>
    </row>
    <row r="753" spans="1:17" s="55" customFormat="1" ht="20.25" customHeight="1" x14ac:dyDescent="0.2">
      <c r="A753" s="56">
        <v>66689</v>
      </c>
      <c r="B753" s="57">
        <f t="shared" si="78"/>
        <v>0</v>
      </c>
      <c r="C753" s="150"/>
      <c r="D753" s="58">
        <f t="shared" si="79"/>
        <v>0</v>
      </c>
      <c r="E753" s="59">
        <f t="shared" si="77"/>
        <v>0</v>
      </c>
      <c r="F753" s="58">
        <f t="shared" si="80"/>
        <v>0</v>
      </c>
      <c r="G753" s="60">
        <f>IF(AND(C753&lt;&gt;"",SUM(G$32:G752)&lt;E$23),$E$23/$E$28,0)</f>
        <v>0</v>
      </c>
      <c r="H753" s="58">
        <f t="shared" si="81"/>
        <v>0</v>
      </c>
      <c r="I753" s="58">
        <f t="shared" si="83"/>
        <v>0</v>
      </c>
      <c r="J753" s="92" t="str">
        <f t="shared" si="82"/>
        <v>2082–2083</v>
      </c>
      <c r="K753" s="92"/>
      <c r="L753" s="103"/>
      <c r="M753" s="92"/>
      <c r="N753" s="101"/>
      <c r="O753" s="93"/>
      <c r="Q753" s="61"/>
    </row>
    <row r="754" spans="1:17" s="55" customFormat="1" ht="20.25" customHeight="1" x14ac:dyDescent="0.2">
      <c r="A754" s="56">
        <v>66720</v>
      </c>
      <c r="B754" s="57">
        <f t="shared" si="78"/>
        <v>0</v>
      </c>
      <c r="C754" s="150"/>
      <c r="D754" s="58">
        <f t="shared" si="79"/>
        <v>0</v>
      </c>
      <c r="E754" s="59">
        <f t="shared" si="77"/>
        <v>0</v>
      </c>
      <c r="F754" s="58">
        <f t="shared" si="80"/>
        <v>0</v>
      </c>
      <c r="G754" s="60">
        <f>IF(AND(C754&lt;&gt;"",SUM(G$32:G753)&lt;E$23),$E$23/$E$28,0)</f>
        <v>0</v>
      </c>
      <c r="H754" s="58">
        <f t="shared" si="81"/>
        <v>0</v>
      </c>
      <c r="I754" s="58">
        <f t="shared" si="83"/>
        <v>0</v>
      </c>
      <c r="J754" s="92" t="str">
        <f t="shared" si="82"/>
        <v>2082–2083</v>
      </c>
      <c r="K754" s="92"/>
      <c r="L754" s="103"/>
      <c r="M754" s="92"/>
      <c r="N754" s="101"/>
      <c r="O754" s="93"/>
      <c r="Q754" s="61"/>
    </row>
    <row r="755" spans="1:17" s="55" customFormat="1" ht="20.25" customHeight="1" x14ac:dyDescent="0.2">
      <c r="A755" s="56">
        <v>66750</v>
      </c>
      <c r="B755" s="57">
        <f t="shared" si="78"/>
        <v>0</v>
      </c>
      <c r="C755" s="150"/>
      <c r="D755" s="58">
        <f t="shared" si="79"/>
        <v>0</v>
      </c>
      <c r="E755" s="59">
        <f t="shared" si="77"/>
        <v>0</v>
      </c>
      <c r="F755" s="58">
        <f t="shared" si="80"/>
        <v>0</v>
      </c>
      <c r="G755" s="60">
        <f>IF(AND(C755&lt;&gt;"",SUM(G$32:G754)&lt;E$23),$E$23/$E$28,0)</f>
        <v>0</v>
      </c>
      <c r="H755" s="58">
        <f t="shared" si="81"/>
        <v>0</v>
      </c>
      <c r="I755" s="58">
        <f t="shared" si="83"/>
        <v>0</v>
      </c>
      <c r="J755" s="92" t="str">
        <f t="shared" si="82"/>
        <v>2082–2083</v>
      </c>
      <c r="K755" s="92"/>
      <c r="L755" s="103"/>
      <c r="M755" s="92"/>
      <c r="N755" s="101"/>
      <c r="O755" s="93"/>
      <c r="Q755" s="61"/>
    </row>
    <row r="756" spans="1:17" s="55" customFormat="1" ht="20.25" customHeight="1" x14ac:dyDescent="0.2">
      <c r="A756" s="56">
        <v>66781</v>
      </c>
      <c r="B756" s="57">
        <f t="shared" si="78"/>
        <v>0</v>
      </c>
      <c r="C756" s="150"/>
      <c r="D756" s="58">
        <f t="shared" si="79"/>
        <v>0</v>
      </c>
      <c r="E756" s="59">
        <f t="shared" si="77"/>
        <v>0</v>
      </c>
      <c r="F756" s="58">
        <f t="shared" si="80"/>
        <v>0</v>
      </c>
      <c r="G756" s="60">
        <f>IF(AND(C756&lt;&gt;"",SUM(G$32:G755)&lt;E$23),$E$23/$E$28,0)</f>
        <v>0</v>
      </c>
      <c r="H756" s="58">
        <f t="shared" si="81"/>
        <v>0</v>
      </c>
      <c r="I756" s="58">
        <f t="shared" si="83"/>
        <v>0</v>
      </c>
      <c r="J756" s="92" t="str">
        <f t="shared" si="82"/>
        <v>2082–2083</v>
      </c>
      <c r="K756" s="92"/>
      <c r="L756" s="103"/>
      <c r="M756" s="92"/>
      <c r="N756" s="101"/>
      <c r="O756" s="93"/>
      <c r="Q756" s="61"/>
    </row>
    <row r="757" spans="1:17" s="55" customFormat="1" ht="20.25" customHeight="1" x14ac:dyDescent="0.2">
      <c r="A757" s="56">
        <v>66811</v>
      </c>
      <c r="B757" s="57">
        <f t="shared" si="78"/>
        <v>0</v>
      </c>
      <c r="C757" s="150"/>
      <c r="D757" s="58">
        <f t="shared" si="79"/>
        <v>0</v>
      </c>
      <c r="E757" s="59">
        <f t="shared" si="77"/>
        <v>0</v>
      </c>
      <c r="F757" s="58">
        <f t="shared" si="80"/>
        <v>0</v>
      </c>
      <c r="G757" s="60">
        <f>IF(AND(C757&lt;&gt;"",SUM(G$32:G756)&lt;E$23),$E$23/$E$28,0)</f>
        <v>0</v>
      </c>
      <c r="H757" s="58">
        <f t="shared" si="81"/>
        <v>0</v>
      </c>
      <c r="I757" s="58">
        <f t="shared" si="83"/>
        <v>0</v>
      </c>
      <c r="J757" s="92" t="str">
        <f t="shared" si="82"/>
        <v>2082–2083</v>
      </c>
      <c r="K757" s="92"/>
      <c r="L757" s="103"/>
      <c r="M757" s="92"/>
      <c r="N757" s="101"/>
      <c r="O757" s="93"/>
      <c r="Q757" s="61"/>
    </row>
    <row r="758" spans="1:17" s="55" customFormat="1" ht="20.25" customHeight="1" x14ac:dyDescent="0.2">
      <c r="A758" s="56">
        <v>66842</v>
      </c>
      <c r="B758" s="57">
        <f t="shared" si="78"/>
        <v>0</v>
      </c>
      <c r="C758" s="150"/>
      <c r="D758" s="58">
        <f t="shared" si="79"/>
        <v>0</v>
      </c>
      <c r="E758" s="59">
        <f t="shared" si="77"/>
        <v>0</v>
      </c>
      <c r="F758" s="58">
        <f t="shared" si="80"/>
        <v>0</v>
      </c>
      <c r="G758" s="60">
        <f>IF(AND(C758&lt;&gt;"",SUM(G$32:G757)&lt;E$23),$E$23/$E$28,0)</f>
        <v>0</v>
      </c>
      <c r="H758" s="58">
        <f t="shared" si="81"/>
        <v>0</v>
      </c>
      <c r="I758" s="58">
        <f t="shared" si="83"/>
        <v>0</v>
      </c>
      <c r="J758" s="92" t="str">
        <f t="shared" si="82"/>
        <v>2082–2083</v>
      </c>
      <c r="K758" s="92"/>
      <c r="L758" s="103"/>
      <c r="M758" s="92"/>
      <c r="N758" s="101"/>
      <c r="O758" s="93"/>
      <c r="Q758" s="61"/>
    </row>
    <row r="759" spans="1:17" s="55" customFormat="1" ht="20.25" customHeight="1" x14ac:dyDescent="0.2">
      <c r="A759" s="56">
        <v>66873</v>
      </c>
      <c r="B759" s="57">
        <f t="shared" si="78"/>
        <v>0</v>
      </c>
      <c r="C759" s="150"/>
      <c r="D759" s="58">
        <f t="shared" si="79"/>
        <v>0</v>
      </c>
      <c r="E759" s="59">
        <f t="shared" si="77"/>
        <v>0</v>
      </c>
      <c r="F759" s="58">
        <f t="shared" si="80"/>
        <v>0</v>
      </c>
      <c r="G759" s="60">
        <f>IF(AND(C759&lt;&gt;"",SUM(G$32:G758)&lt;E$23),$E$23/$E$28,0)</f>
        <v>0</v>
      </c>
      <c r="H759" s="58">
        <f t="shared" si="81"/>
        <v>0</v>
      </c>
      <c r="I759" s="58">
        <f t="shared" si="83"/>
        <v>0</v>
      </c>
      <c r="J759" s="92" t="str">
        <f t="shared" si="82"/>
        <v>2082–2083</v>
      </c>
      <c r="K759" s="92"/>
      <c r="L759" s="103"/>
      <c r="M759" s="92"/>
      <c r="N759" s="101"/>
      <c r="O759" s="93"/>
      <c r="Q759" s="61"/>
    </row>
    <row r="760" spans="1:17" s="55" customFormat="1" ht="20.25" customHeight="1" x14ac:dyDescent="0.2">
      <c r="A760" s="56">
        <v>66901</v>
      </c>
      <c r="B760" s="57">
        <f t="shared" si="78"/>
        <v>0</v>
      </c>
      <c r="C760" s="150"/>
      <c r="D760" s="58">
        <f t="shared" si="79"/>
        <v>0</v>
      </c>
      <c r="E760" s="59">
        <f t="shared" si="77"/>
        <v>0</v>
      </c>
      <c r="F760" s="58">
        <f t="shared" si="80"/>
        <v>0</v>
      </c>
      <c r="G760" s="60">
        <f>IF(AND(C760&lt;&gt;"",SUM(G$32:G759)&lt;E$23),$E$23/$E$28,0)</f>
        <v>0</v>
      </c>
      <c r="H760" s="58">
        <f t="shared" si="81"/>
        <v>0</v>
      </c>
      <c r="I760" s="58">
        <f t="shared" si="83"/>
        <v>0</v>
      </c>
      <c r="J760" s="92" t="str">
        <f t="shared" si="82"/>
        <v>2082–2083</v>
      </c>
      <c r="K760" s="92"/>
      <c r="L760" s="103"/>
      <c r="M760" s="92"/>
      <c r="N760" s="101"/>
      <c r="O760" s="93"/>
      <c r="Q760" s="61"/>
    </row>
    <row r="761" spans="1:17" s="55" customFormat="1" ht="20.25" customHeight="1" x14ac:dyDescent="0.2">
      <c r="A761" s="56">
        <v>66932</v>
      </c>
      <c r="B761" s="57">
        <f t="shared" si="78"/>
        <v>0</v>
      </c>
      <c r="C761" s="150"/>
      <c r="D761" s="58">
        <f t="shared" si="79"/>
        <v>0</v>
      </c>
      <c r="E761" s="59">
        <f t="shared" si="77"/>
        <v>0</v>
      </c>
      <c r="F761" s="58">
        <f t="shared" si="80"/>
        <v>0</v>
      </c>
      <c r="G761" s="60">
        <f>IF(AND(C761&lt;&gt;"",SUM(G$32:G760)&lt;E$23),$E$23/$E$28,0)</f>
        <v>0</v>
      </c>
      <c r="H761" s="58">
        <f t="shared" si="81"/>
        <v>0</v>
      </c>
      <c r="I761" s="58">
        <f t="shared" si="83"/>
        <v>0</v>
      </c>
      <c r="J761" s="92" t="str">
        <f t="shared" si="82"/>
        <v>2082–2083</v>
      </c>
      <c r="K761" s="92"/>
      <c r="L761" s="103"/>
      <c r="M761" s="92"/>
      <c r="N761" s="101"/>
      <c r="O761" s="93"/>
      <c r="Q761" s="61"/>
    </row>
    <row r="762" spans="1:17" s="55" customFormat="1" ht="20.25" customHeight="1" x14ac:dyDescent="0.2">
      <c r="A762" s="56">
        <v>66962</v>
      </c>
      <c r="B762" s="57">
        <f t="shared" si="78"/>
        <v>0</v>
      </c>
      <c r="C762" s="150"/>
      <c r="D762" s="58">
        <f t="shared" si="79"/>
        <v>0</v>
      </c>
      <c r="E762" s="59">
        <f t="shared" si="77"/>
        <v>0</v>
      </c>
      <c r="F762" s="58">
        <f t="shared" si="80"/>
        <v>0</v>
      </c>
      <c r="G762" s="60">
        <f>IF(AND(C762&lt;&gt;"",SUM(G$32:G761)&lt;E$23),$E$23/$E$28,0)</f>
        <v>0</v>
      </c>
      <c r="H762" s="58">
        <f t="shared" si="81"/>
        <v>0</v>
      </c>
      <c r="I762" s="58">
        <f t="shared" si="83"/>
        <v>0</v>
      </c>
      <c r="J762" s="92" t="str">
        <f t="shared" si="82"/>
        <v>2082–2083</v>
      </c>
      <c r="K762" s="92"/>
      <c r="L762" s="103"/>
      <c r="M762" s="92"/>
      <c r="N762" s="101"/>
      <c r="O762" s="93"/>
      <c r="Q762" s="61"/>
    </row>
    <row r="763" spans="1:17" s="55" customFormat="1" ht="20.25" customHeight="1" x14ac:dyDescent="0.2">
      <c r="A763" s="56">
        <v>66993</v>
      </c>
      <c r="B763" s="57">
        <f t="shared" si="78"/>
        <v>0</v>
      </c>
      <c r="C763" s="150"/>
      <c r="D763" s="58">
        <f t="shared" si="79"/>
        <v>0</v>
      </c>
      <c r="E763" s="59">
        <f t="shared" si="77"/>
        <v>0</v>
      </c>
      <c r="F763" s="58">
        <f t="shared" si="80"/>
        <v>0</v>
      </c>
      <c r="G763" s="60">
        <f>IF(AND(C763&lt;&gt;"",SUM(G$32:G762)&lt;E$23),$E$23/$E$28,0)</f>
        <v>0</v>
      </c>
      <c r="H763" s="58">
        <f t="shared" si="81"/>
        <v>0</v>
      </c>
      <c r="I763" s="58">
        <f t="shared" si="83"/>
        <v>0</v>
      </c>
      <c r="J763" s="92" t="str">
        <f t="shared" si="82"/>
        <v>2082–2083</v>
      </c>
      <c r="K763" s="92"/>
      <c r="L763" s="103"/>
      <c r="M763" s="92"/>
      <c r="N763" s="101"/>
      <c r="O763" s="93"/>
      <c r="Q763" s="61"/>
    </row>
    <row r="764" spans="1:17" s="55" customFormat="1" ht="20.25" customHeight="1" x14ac:dyDescent="0.2">
      <c r="A764" s="56">
        <v>67023</v>
      </c>
      <c r="B764" s="57">
        <f t="shared" si="78"/>
        <v>0</v>
      </c>
      <c r="C764" s="150"/>
      <c r="D764" s="58">
        <f t="shared" si="79"/>
        <v>0</v>
      </c>
      <c r="E764" s="59">
        <f t="shared" si="77"/>
        <v>0</v>
      </c>
      <c r="F764" s="58">
        <f t="shared" si="80"/>
        <v>0</v>
      </c>
      <c r="G764" s="60">
        <f>IF(AND(C764&lt;&gt;"",SUM(G$32:G763)&lt;E$23),$E$23/$E$28,0)</f>
        <v>0</v>
      </c>
      <c r="H764" s="58">
        <f t="shared" si="81"/>
        <v>0</v>
      </c>
      <c r="I764" s="58">
        <f t="shared" si="83"/>
        <v>0</v>
      </c>
      <c r="J764" s="92" t="str">
        <f t="shared" si="82"/>
        <v>2083–2084</v>
      </c>
      <c r="K764" s="92"/>
      <c r="L764" s="103"/>
      <c r="M764" s="92"/>
      <c r="N764" s="101"/>
      <c r="O764" s="93"/>
      <c r="Q764" s="61"/>
    </row>
    <row r="765" spans="1:17" s="55" customFormat="1" ht="20.25" customHeight="1" x14ac:dyDescent="0.2">
      <c r="A765" s="56">
        <v>67054</v>
      </c>
      <c r="B765" s="57">
        <f t="shared" si="78"/>
        <v>0</v>
      </c>
      <c r="C765" s="150"/>
      <c r="D765" s="58">
        <f t="shared" si="79"/>
        <v>0</v>
      </c>
      <c r="E765" s="59">
        <f t="shared" si="77"/>
        <v>0</v>
      </c>
      <c r="F765" s="58">
        <f t="shared" si="80"/>
        <v>0</v>
      </c>
      <c r="G765" s="60">
        <f>IF(AND(C765&lt;&gt;"",SUM(G$32:G764)&lt;E$23),$E$23/$E$28,0)</f>
        <v>0</v>
      </c>
      <c r="H765" s="58">
        <f t="shared" si="81"/>
        <v>0</v>
      </c>
      <c r="I765" s="58">
        <f t="shared" si="83"/>
        <v>0</v>
      </c>
      <c r="J765" s="92" t="str">
        <f t="shared" si="82"/>
        <v>2083–2084</v>
      </c>
      <c r="K765" s="92"/>
      <c r="L765" s="103"/>
      <c r="M765" s="92"/>
      <c r="N765" s="101"/>
      <c r="O765" s="93"/>
      <c r="Q765" s="61"/>
    </row>
    <row r="766" spans="1:17" s="55" customFormat="1" ht="20.25" customHeight="1" x14ac:dyDescent="0.2">
      <c r="A766" s="56">
        <v>67085</v>
      </c>
      <c r="B766" s="57">
        <f t="shared" si="78"/>
        <v>0</v>
      </c>
      <c r="C766" s="150"/>
      <c r="D766" s="58">
        <f t="shared" si="79"/>
        <v>0</v>
      </c>
      <c r="E766" s="59">
        <f t="shared" si="77"/>
        <v>0</v>
      </c>
      <c r="F766" s="58">
        <f t="shared" si="80"/>
        <v>0</v>
      </c>
      <c r="G766" s="60">
        <f>IF(AND(C766&lt;&gt;"",SUM(G$32:G765)&lt;E$23),$E$23/$E$28,0)</f>
        <v>0</v>
      </c>
      <c r="H766" s="58">
        <f t="shared" si="81"/>
        <v>0</v>
      </c>
      <c r="I766" s="58">
        <f t="shared" si="83"/>
        <v>0</v>
      </c>
      <c r="J766" s="92" t="str">
        <f t="shared" si="82"/>
        <v>2083–2084</v>
      </c>
      <c r="K766" s="92"/>
      <c r="L766" s="103"/>
      <c r="M766" s="92"/>
      <c r="N766" s="101"/>
      <c r="O766" s="93"/>
      <c r="Q766" s="61"/>
    </row>
    <row r="767" spans="1:17" s="55" customFormat="1" ht="20.25" customHeight="1" x14ac:dyDescent="0.2">
      <c r="A767" s="56">
        <v>67115</v>
      </c>
      <c r="B767" s="57">
        <f t="shared" si="78"/>
        <v>0</v>
      </c>
      <c r="C767" s="150"/>
      <c r="D767" s="58">
        <f t="shared" si="79"/>
        <v>0</v>
      </c>
      <c r="E767" s="59">
        <f t="shared" si="77"/>
        <v>0</v>
      </c>
      <c r="F767" s="58">
        <f t="shared" si="80"/>
        <v>0</v>
      </c>
      <c r="G767" s="60">
        <f>IF(AND(C767&lt;&gt;"",SUM(G$32:G766)&lt;E$23),$E$23/$E$28,0)</f>
        <v>0</v>
      </c>
      <c r="H767" s="58">
        <f t="shared" si="81"/>
        <v>0</v>
      </c>
      <c r="I767" s="58">
        <f t="shared" si="83"/>
        <v>0</v>
      </c>
      <c r="J767" s="92" t="str">
        <f t="shared" si="82"/>
        <v>2083–2084</v>
      </c>
      <c r="K767" s="92"/>
      <c r="L767" s="103"/>
      <c r="M767" s="92"/>
      <c r="N767" s="101"/>
      <c r="O767" s="93"/>
      <c r="Q767" s="61"/>
    </row>
    <row r="768" spans="1:17" s="55" customFormat="1" ht="20.25" customHeight="1" x14ac:dyDescent="0.2">
      <c r="A768" s="56">
        <v>67146</v>
      </c>
      <c r="B768" s="57">
        <f t="shared" si="78"/>
        <v>0</v>
      </c>
      <c r="C768" s="150"/>
      <c r="D768" s="58">
        <f t="shared" si="79"/>
        <v>0</v>
      </c>
      <c r="E768" s="59">
        <f t="shared" si="77"/>
        <v>0</v>
      </c>
      <c r="F768" s="58">
        <f t="shared" si="80"/>
        <v>0</v>
      </c>
      <c r="G768" s="60">
        <f>IF(AND(C768&lt;&gt;"",SUM(G$32:G767)&lt;E$23),$E$23/$E$28,0)</f>
        <v>0</v>
      </c>
      <c r="H768" s="58">
        <f t="shared" si="81"/>
        <v>0</v>
      </c>
      <c r="I768" s="58">
        <f t="shared" si="83"/>
        <v>0</v>
      </c>
      <c r="J768" s="92" t="str">
        <f t="shared" si="82"/>
        <v>2083–2084</v>
      </c>
      <c r="K768" s="92"/>
      <c r="L768" s="103"/>
      <c r="M768" s="92"/>
      <c r="N768" s="101"/>
      <c r="O768" s="93"/>
      <c r="Q768" s="61"/>
    </row>
    <row r="769" spans="1:17" s="55" customFormat="1" ht="20.25" customHeight="1" x14ac:dyDescent="0.2">
      <c r="A769" s="56">
        <v>67176</v>
      </c>
      <c r="B769" s="57">
        <f t="shared" si="78"/>
        <v>0</v>
      </c>
      <c r="C769" s="150"/>
      <c r="D769" s="58">
        <f t="shared" si="79"/>
        <v>0</v>
      </c>
      <c r="E769" s="59">
        <f t="shared" si="77"/>
        <v>0</v>
      </c>
      <c r="F769" s="58">
        <f t="shared" si="80"/>
        <v>0</v>
      </c>
      <c r="G769" s="60">
        <f>IF(AND(C769&lt;&gt;"",SUM(G$32:G768)&lt;E$23),$E$23/$E$28,0)</f>
        <v>0</v>
      </c>
      <c r="H769" s="58">
        <f t="shared" si="81"/>
        <v>0</v>
      </c>
      <c r="I769" s="58">
        <f t="shared" si="83"/>
        <v>0</v>
      </c>
      <c r="J769" s="92" t="str">
        <f t="shared" si="82"/>
        <v>2083–2084</v>
      </c>
      <c r="K769" s="92"/>
      <c r="L769" s="103"/>
      <c r="M769" s="92"/>
      <c r="N769" s="101"/>
      <c r="O769" s="93"/>
      <c r="Q769" s="61"/>
    </row>
    <row r="770" spans="1:17" s="55" customFormat="1" ht="20.25" customHeight="1" x14ac:dyDescent="0.2">
      <c r="A770" s="56">
        <v>67207</v>
      </c>
      <c r="B770" s="57">
        <f t="shared" si="78"/>
        <v>0</v>
      </c>
      <c r="C770" s="150"/>
      <c r="D770" s="58">
        <f t="shared" si="79"/>
        <v>0</v>
      </c>
      <c r="E770" s="59">
        <f t="shared" si="77"/>
        <v>0</v>
      </c>
      <c r="F770" s="58">
        <f t="shared" si="80"/>
        <v>0</v>
      </c>
      <c r="G770" s="60">
        <f>IF(AND(C770&lt;&gt;"",SUM(G$32:G769)&lt;E$23),$E$23/$E$28,0)</f>
        <v>0</v>
      </c>
      <c r="H770" s="58">
        <f t="shared" si="81"/>
        <v>0</v>
      </c>
      <c r="I770" s="58">
        <f t="shared" si="83"/>
        <v>0</v>
      </c>
      <c r="J770" s="92" t="str">
        <f t="shared" si="82"/>
        <v>2083–2084</v>
      </c>
      <c r="K770" s="92"/>
      <c r="L770" s="103"/>
      <c r="M770" s="92"/>
      <c r="N770" s="101"/>
      <c r="O770" s="93"/>
      <c r="Q770" s="61"/>
    </row>
    <row r="771" spans="1:17" s="55" customFormat="1" ht="20.25" customHeight="1" x14ac:dyDescent="0.2">
      <c r="A771" s="56">
        <v>67238</v>
      </c>
      <c r="B771" s="57">
        <f t="shared" si="78"/>
        <v>0</v>
      </c>
      <c r="C771" s="150"/>
      <c r="D771" s="58">
        <f t="shared" si="79"/>
        <v>0</v>
      </c>
      <c r="E771" s="59">
        <f t="shared" si="77"/>
        <v>0</v>
      </c>
      <c r="F771" s="58">
        <f t="shared" si="80"/>
        <v>0</v>
      </c>
      <c r="G771" s="60">
        <f>IF(AND(C771&lt;&gt;"",SUM(G$32:G770)&lt;E$23),$E$23/$E$28,0)</f>
        <v>0</v>
      </c>
      <c r="H771" s="58">
        <f t="shared" si="81"/>
        <v>0</v>
      </c>
      <c r="I771" s="58">
        <f t="shared" si="83"/>
        <v>0</v>
      </c>
      <c r="J771" s="92" t="str">
        <f t="shared" si="82"/>
        <v>2083–2084</v>
      </c>
      <c r="K771" s="92"/>
      <c r="L771" s="103"/>
      <c r="M771" s="92"/>
      <c r="N771" s="101"/>
      <c r="O771" s="93"/>
      <c r="Q771" s="61"/>
    </row>
    <row r="772" spans="1:17" s="55" customFormat="1" ht="20.25" customHeight="1" x14ac:dyDescent="0.2">
      <c r="A772" s="56">
        <v>67267</v>
      </c>
      <c r="B772" s="57">
        <f t="shared" si="78"/>
        <v>0</v>
      </c>
      <c r="C772" s="150"/>
      <c r="D772" s="58">
        <f t="shared" si="79"/>
        <v>0</v>
      </c>
      <c r="E772" s="59">
        <f t="shared" si="77"/>
        <v>0</v>
      </c>
      <c r="F772" s="58">
        <f t="shared" si="80"/>
        <v>0</v>
      </c>
      <c r="G772" s="60">
        <f>IF(AND(C772&lt;&gt;"",SUM(G$32:G771)&lt;E$23),$E$23/$E$28,0)</f>
        <v>0</v>
      </c>
      <c r="H772" s="58">
        <f t="shared" si="81"/>
        <v>0</v>
      </c>
      <c r="I772" s="58">
        <f t="shared" si="83"/>
        <v>0</v>
      </c>
      <c r="J772" s="92" t="str">
        <f t="shared" si="82"/>
        <v>2083–2084</v>
      </c>
      <c r="K772" s="92"/>
      <c r="L772" s="103"/>
      <c r="M772" s="92"/>
      <c r="N772" s="101"/>
      <c r="O772" s="93"/>
      <c r="Q772" s="61"/>
    </row>
    <row r="773" spans="1:17" s="55" customFormat="1" ht="20.25" customHeight="1" x14ac:dyDescent="0.2">
      <c r="A773" s="56">
        <v>67298</v>
      </c>
      <c r="B773" s="57">
        <f t="shared" si="78"/>
        <v>0</v>
      </c>
      <c r="C773" s="150"/>
      <c r="D773" s="58">
        <f t="shared" si="79"/>
        <v>0</v>
      </c>
      <c r="E773" s="59">
        <f t="shared" si="77"/>
        <v>0</v>
      </c>
      <c r="F773" s="58">
        <f t="shared" si="80"/>
        <v>0</v>
      </c>
      <c r="G773" s="60">
        <f>IF(AND(C773&lt;&gt;"",SUM(G$32:G772)&lt;E$23),$E$23/$E$28,0)</f>
        <v>0</v>
      </c>
      <c r="H773" s="58">
        <f t="shared" si="81"/>
        <v>0</v>
      </c>
      <c r="I773" s="58">
        <f t="shared" si="83"/>
        <v>0</v>
      </c>
      <c r="J773" s="92" t="str">
        <f t="shared" si="82"/>
        <v>2083–2084</v>
      </c>
      <c r="K773" s="92"/>
      <c r="L773" s="103"/>
      <c r="M773" s="92"/>
      <c r="N773" s="101"/>
      <c r="O773" s="93"/>
      <c r="Q773" s="61"/>
    </row>
    <row r="774" spans="1:17" s="55" customFormat="1" ht="20.25" customHeight="1" x14ac:dyDescent="0.2">
      <c r="A774" s="56">
        <v>67328</v>
      </c>
      <c r="B774" s="57">
        <f t="shared" si="78"/>
        <v>0</v>
      </c>
      <c r="C774" s="150"/>
      <c r="D774" s="58">
        <f t="shared" si="79"/>
        <v>0</v>
      </c>
      <c r="E774" s="59">
        <f t="shared" si="77"/>
        <v>0</v>
      </c>
      <c r="F774" s="58">
        <f t="shared" si="80"/>
        <v>0</v>
      </c>
      <c r="G774" s="60">
        <f>IF(AND(C774&lt;&gt;"",SUM(G$32:G773)&lt;E$23),$E$23/$E$28,0)</f>
        <v>0</v>
      </c>
      <c r="H774" s="58">
        <f t="shared" si="81"/>
        <v>0</v>
      </c>
      <c r="I774" s="58">
        <f t="shared" si="83"/>
        <v>0</v>
      </c>
      <c r="J774" s="92" t="str">
        <f t="shared" si="82"/>
        <v>2083–2084</v>
      </c>
      <c r="K774" s="92"/>
      <c r="L774" s="103"/>
      <c r="M774" s="92"/>
      <c r="N774" s="101"/>
      <c r="O774" s="93"/>
      <c r="Q774" s="61"/>
    </row>
    <row r="775" spans="1:17" s="55" customFormat="1" ht="20.25" customHeight="1" x14ac:dyDescent="0.2">
      <c r="A775" s="56">
        <v>67359</v>
      </c>
      <c r="B775" s="57">
        <f t="shared" si="78"/>
        <v>0</v>
      </c>
      <c r="C775" s="150"/>
      <c r="D775" s="58">
        <f t="shared" si="79"/>
        <v>0</v>
      </c>
      <c r="E775" s="59">
        <f t="shared" si="77"/>
        <v>0</v>
      </c>
      <c r="F775" s="58">
        <f t="shared" si="80"/>
        <v>0</v>
      </c>
      <c r="G775" s="60">
        <f>IF(AND(C775&lt;&gt;"",SUM(G$32:G774)&lt;E$23),$E$23/$E$28,0)</f>
        <v>0</v>
      </c>
      <c r="H775" s="58">
        <f t="shared" si="81"/>
        <v>0</v>
      </c>
      <c r="I775" s="58">
        <f t="shared" si="83"/>
        <v>0</v>
      </c>
      <c r="J775" s="92" t="str">
        <f t="shared" si="82"/>
        <v>2083–2084</v>
      </c>
      <c r="K775" s="92"/>
      <c r="L775" s="103"/>
      <c r="M775" s="92"/>
      <c r="N775" s="101"/>
      <c r="O775" s="93"/>
      <c r="Q775" s="61"/>
    </row>
    <row r="776" spans="1:17" s="55" customFormat="1" ht="20.25" customHeight="1" x14ac:dyDescent="0.2">
      <c r="A776" s="56">
        <v>67389</v>
      </c>
      <c r="B776" s="57">
        <f t="shared" si="78"/>
        <v>0</v>
      </c>
      <c r="C776" s="150"/>
      <c r="D776" s="58">
        <f t="shared" si="79"/>
        <v>0</v>
      </c>
      <c r="E776" s="59">
        <f t="shared" si="77"/>
        <v>0</v>
      </c>
      <c r="F776" s="58">
        <f t="shared" si="80"/>
        <v>0</v>
      </c>
      <c r="G776" s="60">
        <f>IF(AND(C776&lt;&gt;"",SUM(G$32:G775)&lt;E$23),$E$23/$E$28,0)</f>
        <v>0</v>
      </c>
      <c r="H776" s="58">
        <f t="shared" si="81"/>
        <v>0</v>
      </c>
      <c r="I776" s="58">
        <f t="shared" si="83"/>
        <v>0</v>
      </c>
      <c r="J776" s="92" t="str">
        <f t="shared" si="82"/>
        <v>2084–2085</v>
      </c>
      <c r="K776" s="92"/>
      <c r="L776" s="103"/>
      <c r="M776" s="92"/>
      <c r="N776" s="101"/>
      <c r="O776" s="93"/>
      <c r="Q776" s="61"/>
    </row>
    <row r="777" spans="1:17" s="55" customFormat="1" ht="20.25" customHeight="1" x14ac:dyDescent="0.2">
      <c r="A777" s="56">
        <v>67420</v>
      </c>
      <c r="B777" s="57">
        <f t="shared" si="78"/>
        <v>0</v>
      </c>
      <c r="C777" s="150"/>
      <c r="D777" s="58">
        <f t="shared" si="79"/>
        <v>0</v>
      </c>
      <c r="E777" s="59">
        <f t="shared" si="77"/>
        <v>0</v>
      </c>
      <c r="F777" s="58">
        <f t="shared" si="80"/>
        <v>0</v>
      </c>
      <c r="G777" s="60">
        <f>IF(AND(C777&lt;&gt;"",SUM(G$32:G776)&lt;E$23),$E$23/$E$28,0)</f>
        <v>0</v>
      </c>
      <c r="H777" s="58">
        <f t="shared" si="81"/>
        <v>0</v>
      </c>
      <c r="I777" s="58">
        <f t="shared" si="83"/>
        <v>0</v>
      </c>
      <c r="J777" s="92" t="str">
        <f t="shared" si="82"/>
        <v>2084–2085</v>
      </c>
      <c r="K777" s="92"/>
      <c r="L777" s="103"/>
      <c r="M777" s="92"/>
      <c r="N777" s="101"/>
      <c r="O777" s="93"/>
      <c r="Q777" s="61"/>
    </row>
    <row r="778" spans="1:17" s="55" customFormat="1" ht="20.25" customHeight="1" x14ac:dyDescent="0.2">
      <c r="A778" s="56">
        <v>67451</v>
      </c>
      <c r="B778" s="57">
        <f t="shared" si="78"/>
        <v>0</v>
      </c>
      <c r="C778" s="150"/>
      <c r="D778" s="58">
        <f t="shared" si="79"/>
        <v>0</v>
      </c>
      <c r="E778" s="59">
        <f t="shared" si="77"/>
        <v>0</v>
      </c>
      <c r="F778" s="58">
        <f t="shared" si="80"/>
        <v>0</v>
      </c>
      <c r="G778" s="60">
        <f>IF(AND(C778&lt;&gt;"",SUM(G$32:G777)&lt;E$23),$E$23/$E$28,0)</f>
        <v>0</v>
      </c>
      <c r="H778" s="58">
        <f t="shared" si="81"/>
        <v>0</v>
      </c>
      <c r="I778" s="58">
        <f t="shared" si="83"/>
        <v>0</v>
      </c>
      <c r="J778" s="92" t="str">
        <f t="shared" si="82"/>
        <v>2084–2085</v>
      </c>
      <c r="K778" s="92"/>
      <c r="L778" s="103"/>
      <c r="M778" s="92"/>
      <c r="N778" s="101"/>
      <c r="O778" s="93"/>
      <c r="Q778" s="61"/>
    </row>
    <row r="779" spans="1:17" s="55" customFormat="1" ht="20.25" customHeight="1" x14ac:dyDescent="0.2">
      <c r="A779" s="56">
        <v>67481</v>
      </c>
      <c r="B779" s="57">
        <f t="shared" si="78"/>
        <v>0</v>
      </c>
      <c r="C779" s="150"/>
      <c r="D779" s="58">
        <f t="shared" si="79"/>
        <v>0</v>
      </c>
      <c r="E779" s="59">
        <f t="shared" si="77"/>
        <v>0</v>
      </c>
      <c r="F779" s="58">
        <f t="shared" si="80"/>
        <v>0</v>
      </c>
      <c r="G779" s="60">
        <f>IF(AND(C779&lt;&gt;"",SUM(G$32:G778)&lt;E$23),$E$23/$E$28,0)</f>
        <v>0</v>
      </c>
      <c r="H779" s="58">
        <f t="shared" si="81"/>
        <v>0</v>
      </c>
      <c r="I779" s="58">
        <f t="shared" si="83"/>
        <v>0</v>
      </c>
      <c r="J779" s="92" t="str">
        <f t="shared" si="82"/>
        <v>2084–2085</v>
      </c>
      <c r="K779" s="92"/>
      <c r="L779" s="103"/>
      <c r="M779" s="92"/>
      <c r="N779" s="101"/>
      <c r="O779" s="93"/>
      <c r="Q779" s="61"/>
    </row>
    <row r="780" spans="1:17" s="55" customFormat="1" ht="20.25" customHeight="1" x14ac:dyDescent="0.2">
      <c r="A780" s="56">
        <v>67512</v>
      </c>
      <c r="B780" s="57">
        <f t="shared" si="78"/>
        <v>0</v>
      </c>
      <c r="C780" s="150"/>
      <c r="D780" s="58">
        <f t="shared" si="79"/>
        <v>0</v>
      </c>
      <c r="E780" s="59">
        <f t="shared" si="77"/>
        <v>0</v>
      </c>
      <c r="F780" s="58">
        <f t="shared" si="80"/>
        <v>0</v>
      </c>
      <c r="G780" s="60">
        <f>IF(AND(C780&lt;&gt;"",SUM(G$32:G779)&lt;E$23),$E$23/$E$28,0)</f>
        <v>0</v>
      </c>
      <c r="H780" s="58">
        <f t="shared" si="81"/>
        <v>0</v>
      </c>
      <c r="I780" s="58">
        <f t="shared" si="83"/>
        <v>0</v>
      </c>
      <c r="J780" s="92" t="str">
        <f t="shared" si="82"/>
        <v>2084–2085</v>
      </c>
      <c r="K780" s="92"/>
      <c r="L780" s="103"/>
      <c r="M780" s="92"/>
      <c r="N780" s="101"/>
      <c r="O780" s="93"/>
      <c r="Q780" s="61"/>
    </row>
    <row r="781" spans="1:17" s="55" customFormat="1" ht="20.25" customHeight="1" x14ac:dyDescent="0.2">
      <c r="A781" s="56">
        <v>67542</v>
      </c>
      <c r="B781" s="57">
        <f t="shared" si="78"/>
        <v>0</v>
      </c>
      <c r="C781" s="150"/>
      <c r="D781" s="58">
        <f t="shared" si="79"/>
        <v>0</v>
      </c>
      <c r="E781" s="59">
        <f t="shared" si="77"/>
        <v>0</v>
      </c>
      <c r="F781" s="58">
        <f t="shared" si="80"/>
        <v>0</v>
      </c>
      <c r="G781" s="60">
        <f>IF(AND(C781&lt;&gt;"",SUM(G$32:G780)&lt;E$23),$E$23/$E$28,0)</f>
        <v>0</v>
      </c>
      <c r="H781" s="58">
        <f t="shared" si="81"/>
        <v>0</v>
      </c>
      <c r="I781" s="58">
        <f t="shared" si="83"/>
        <v>0</v>
      </c>
      <c r="J781" s="92" t="str">
        <f t="shared" si="82"/>
        <v>2084–2085</v>
      </c>
      <c r="K781" s="92"/>
      <c r="L781" s="103"/>
      <c r="M781" s="92"/>
      <c r="N781" s="101"/>
      <c r="O781" s="93"/>
      <c r="Q781" s="61"/>
    </row>
    <row r="782" spans="1:17" s="55" customFormat="1" ht="20.25" customHeight="1" x14ac:dyDescent="0.2">
      <c r="A782" s="56">
        <v>67573</v>
      </c>
      <c r="B782" s="57">
        <f t="shared" si="78"/>
        <v>0</v>
      </c>
      <c r="C782" s="150"/>
      <c r="D782" s="58">
        <f t="shared" si="79"/>
        <v>0</v>
      </c>
      <c r="E782" s="59">
        <f t="shared" si="77"/>
        <v>0</v>
      </c>
      <c r="F782" s="58">
        <f t="shared" si="80"/>
        <v>0</v>
      </c>
      <c r="G782" s="60">
        <f>IF(AND(C782&lt;&gt;"",SUM(G$32:G781)&lt;E$23),$E$23/$E$28,0)</f>
        <v>0</v>
      </c>
      <c r="H782" s="58">
        <f t="shared" si="81"/>
        <v>0</v>
      </c>
      <c r="I782" s="58">
        <f t="shared" si="83"/>
        <v>0</v>
      </c>
      <c r="J782" s="92" t="str">
        <f t="shared" si="82"/>
        <v>2084–2085</v>
      </c>
      <c r="K782" s="92"/>
      <c r="L782" s="103"/>
      <c r="M782" s="92"/>
      <c r="N782" s="101"/>
      <c r="O782" s="93"/>
      <c r="Q782" s="61"/>
    </row>
    <row r="783" spans="1:17" s="55" customFormat="1" ht="20.25" customHeight="1" x14ac:dyDescent="0.2">
      <c r="A783" s="56">
        <v>67604</v>
      </c>
      <c r="B783" s="57">
        <f t="shared" si="78"/>
        <v>0</v>
      </c>
      <c r="C783" s="150"/>
      <c r="D783" s="58">
        <f t="shared" si="79"/>
        <v>0</v>
      </c>
      <c r="E783" s="59">
        <f t="shared" si="77"/>
        <v>0</v>
      </c>
      <c r="F783" s="58">
        <f t="shared" si="80"/>
        <v>0</v>
      </c>
      <c r="G783" s="60">
        <f>IF(AND(C783&lt;&gt;"",SUM(G$32:G782)&lt;E$23),$E$23/$E$28,0)</f>
        <v>0</v>
      </c>
      <c r="H783" s="58">
        <f t="shared" si="81"/>
        <v>0</v>
      </c>
      <c r="I783" s="58">
        <f t="shared" si="83"/>
        <v>0</v>
      </c>
      <c r="J783" s="92" t="str">
        <f t="shared" si="82"/>
        <v>2084–2085</v>
      </c>
      <c r="K783" s="92"/>
      <c r="L783" s="103"/>
      <c r="M783" s="92"/>
      <c r="N783" s="101"/>
      <c r="O783" s="93"/>
      <c r="Q783" s="61"/>
    </row>
    <row r="784" spans="1:17" s="55" customFormat="1" ht="20.25" customHeight="1" x14ac:dyDescent="0.2">
      <c r="A784" s="56">
        <v>67632</v>
      </c>
      <c r="B784" s="57">
        <f t="shared" si="78"/>
        <v>0</v>
      </c>
      <c r="C784" s="150"/>
      <c r="D784" s="58">
        <f t="shared" si="79"/>
        <v>0</v>
      </c>
      <c r="E784" s="59">
        <f t="shared" si="77"/>
        <v>0</v>
      </c>
      <c r="F784" s="58">
        <f t="shared" si="80"/>
        <v>0</v>
      </c>
      <c r="G784" s="60">
        <f>IF(AND(C784&lt;&gt;"",SUM(G$32:G783)&lt;E$23),$E$23/$E$28,0)</f>
        <v>0</v>
      </c>
      <c r="H784" s="58">
        <f t="shared" si="81"/>
        <v>0</v>
      </c>
      <c r="I784" s="58">
        <f t="shared" si="83"/>
        <v>0</v>
      </c>
      <c r="J784" s="92" t="str">
        <f t="shared" si="82"/>
        <v>2084–2085</v>
      </c>
      <c r="K784" s="92"/>
      <c r="L784" s="103"/>
      <c r="M784" s="92"/>
      <c r="N784" s="101"/>
      <c r="O784" s="93"/>
      <c r="Q784" s="61"/>
    </row>
    <row r="785" spans="1:17" s="55" customFormat="1" ht="20.25" customHeight="1" x14ac:dyDescent="0.2">
      <c r="A785" s="56">
        <v>67663</v>
      </c>
      <c r="B785" s="57">
        <f t="shared" si="78"/>
        <v>0</v>
      </c>
      <c r="C785" s="150"/>
      <c r="D785" s="58">
        <f t="shared" si="79"/>
        <v>0</v>
      </c>
      <c r="E785" s="59">
        <f t="shared" si="77"/>
        <v>0</v>
      </c>
      <c r="F785" s="58">
        <f t="shared" si="80"/>
        <v>0</v>
      </c>
      <c r="G785" s="60">
        <f>IF(AND(C785&lt;&gt;"",SUM(G$32:G784)&lt;E$23),$E$23/$E$28,0)</f>
        <v>0</v>
      </c>
      <c r="H785" s="58">
        <f t="shared" si="81"/>
        <v>0</v>
      </c>
      <c r="I785" s="58">
        <f t="shared" si="83"/>
        <v>0</v>
      </c>
      <c r="J785" s="92" t="str">
        <f t="shared" si="82"/>
        <v>2084–2085</v>
      </c>
      <c r="K785" s="92"/>
      <c r="L785" s="103"/>
      <c r="M785" s="92"/>
      <c r="N785" s="101"/>
      <c r="O785" s="93"/>
      <c r="Q785" s="61"/>
    </row>
    <row r="786" spans="1:17" s="55" customFormat="1" ht="20.25" customHeight="1" x14ac:dyDescent="0.2">
      <c r="A786" s="56">
        <v>67693</v>
      </c>
      <c r="B786" s="57">
        <f t="shared" si="78"/>
        <v>0</v>
      </c>
      <c r="C786" s="150"/>
      <c r="D786" s="58">
        <f t="shared" si="79"/>
        <v>0</v>
      </c>
      <c r="E786" s="59">
        <f t="shared" si="77"/>
        <v>0</v>
      </c>
      <c r="F786" s="58">
        <f t="shared" si="80"/>
        <v>0</v>
      </c>
      <c r="G786" s="60">
        <f>IF(AND(C786&lt;&gt;"",SUM(G$32:G785)&lt;E$23),$E$23/$E$28,0)</f>
        <v>0</v>
      </c>
      <c r="H786" s="58">
        <f t="shared" si="81"/>
        <v>0</v>
      </c>
      <c r="I786" s="58">
        <f t="shared" si="83"/>
        <v>0</v>
      </c>
      <c r="J786" s="92" t="str">
        <f t="shared" si="82"/>
        <v>2084–2085</v>
      </c>
      <c r="K786" s="92"/>
      <c r="L786" s="103"/>
      <c r="M786" s="92"/>
      <c r="N786" s="101"/>
      <c r="O786" s="93"/>
      <c r="Q786" s="61"/>
    </row>
    <row r="787" spans="1:17" s="55" customFormat="1" ht="20.25" customHeight="1" x14ac:dyDescent="0.2">
      <c r="A787" s="56">
        <v>67724</v>
      </c>
      <c r="B787" s="57">
        <f t="shared" si="78"/>
        <v>0</v>
      </c>
      <c r="C787" s="150"/>
      <c r="D787" s="58">
        <f t="shared" si="79"/>
        <v>0</v>
      </c>
      <c r="E787" s="59">
        <f t="shared" si="77"/>
        <v>0</v>
      </c>
      <c r="F787" s="58">
        <f t="shared" si="80"/>
        <v>0</v>
      </c>
      <c r="G787" s="60">
        <f>IF(AND(C787&lt;&gt;"",SUM(G$32:G786)&lt;E$23),$E$23/$E$28,0)</f>
        <v>0</v>
      </c>
      <c r="H787" s="58">
        <f t="shared" si="81"/>
        <v>0</v>
      </c>
      <c r="I787" s="58">
        <f t="shared" si="83"/>
        <v>0</v>
      </c>
      <c r="J787" s="92" t="str">
        <f t="shared" si="82"/>
        <v>2084–2085</v>
      </c>
      <c r="K787" s="92"/>
      <c r="L787" s="103"/>
      <c r="M787" s="92"/>
      <c r="N787" s="101"/>
      <c r="O787" s="93"/>
      <c r="Q787" s="61"/>
    </row>
    <row r="788" spans="1:17" s="55" customFormat="1" ht="20.25" customHeight="1" x14ac:dyDescent="0.2">
      <c r="A788" s="56">
        <v>67754</v>
      </c>
      <c r="B788" s="57">
        <f t="shared" si="78"/>
        <v>0</v>
      </c>
      <c r="C788" s="150"/>
      <c r="D788" s="58">
        <f t="shared" si="79"/>
        <v>0</v>
      </c>
      <c r="E788" s="59">
        <f t="shared" si="77"/>
        <v>0</v>
      </c>
      <c r="F788" s="58">
        <f t="shared" si="80"/>
        <v>0</v>
      </c>
      <c r="G788" s="60">
        <f>IF(AND(C788&lt;&gt;"",SUM(G$32:G787)&lt;E$23),$E$23/$E$28,0)</f>
        <v>0</v>
      </c>
      <c r="H788" s="58">
        <f t="shared" si="81"/>
        <v>0</v>
      </c>
      <c r="I788" s="58">
        <f t="shared" si="83"/>
        <v>0</v>
      </c>
      <c r="J788" s="92" t="str">
        <f t="shared" si="82"/>
        <v>2085–2086</v>
      </c>
      <c r="K788" s="92"/>
      <c r="L788" s="103"/>
      <c r="M788" s="92"/>
      <c r="N788" s="101"/>
      <c r="O788" s="93"/>
      <c r="Q788" s="61"/>
    </row>
    <row r="789" spans="1:17" s="55" customFormat="1" ht="20.25" customHeight="1" x14ac:dyDescent="0.2">
      <c r="A789" s="56">
        <v>67785</v>
      </c>
      <c r="B789" s="57">
        <f t="shared" si="78"/>
        <v>0</v>
      </c>
      <c r="C789" s="150"/>
      <c r="D789" s="58">
        <f t="shared" si="79"/>
        <v>0</v>
      </c>
      <c r="E789" s="59">
        <f t="shared" si="77"/>
        <v>0</v>
      </c>
      <c r="F789" s="58">
        <f t="shared" si="80"/>
        <v>0</v>
      </c>
      <c r="G789" s="60">
        <f>IF(AND(C789&lt;&gt;"",SUM(G$32:G788)&lt;E$23),$E$23/$E$28,0)</f>
        <v>0</v>
      </c>
      <c r="H789" s="58">
        <f t="shared" si="81"/>
        <v>0</v>
      </c>
      <c r="I789" s="58">
        <f t="shared" si="83"/>
        <v>0</v>
      </c>
      <c r="J789" s="92" t="str">
        <f t="shared" si="82"/>
        <v>2085–2086</v>
      </c>
      <c r="K789" s="92"/>
      <c r="L789" s="103"/>
      <c r="M789" s="92"/>
      <c r="N789" s="101"/>
      <c r="O789" s="93"/>
      <c r="Q789" s="61"/>
    </row>
    <row r="790" spans="1:17" s="55" customFormat="1" ht="20.25" customHeight="1" x14ac:dyDescent="0.2">
      <c r="A790" s="56">
        <v>67816</v>
      </c>
      <c r="B790" s="57">
        <f t="shared" si="78"/>
        <v>0</v>
      </c>
      <c r="C790" s="150"/>
      <c r="D790" s="58">
        <f t="shared" si="79"/>
        <v>0</v>
      </c>
      <c r="E790" s="59">
        <f t="shared" si="77"/>
        <v>0</v>
      </c>
      <c r="F790" s="58">
        <f t="shared" si="80"/>
        <v>0</v>
      </c>
      <c r="G790" s="60">
        <f>IF(AND(C790&lt;&gt;"",SUM(G$32:G789)&lt;E$23),$E$23/$E$28,0)</f>
        <v>0</v>
      </c>
      <c r="H790" s="58">
        <f t="shared" si="81"/>
        <v>0</v>
      </c>
      <c r="I790" s="58">
        <f t="shared" si="83"/>
        <v>0</v>
      </c>
      <c r="J790" s="92" t="str">
        <f t="shared" si="82"/>
        <v>2085–2086</v>
      </c>
      <c r="K790" s="92"/>
      <c r="L790" s="103"/>
      <c r="M790" s="92"/>
      <c r="N790" s="101"/>
      <c r="O790" s="93"/>
      <c r="Q790" s="61"/>
    </row>
    <row r="791" spans="1:17" s="55" customFormat="1" ht="20.25" customHeight="1" x14ac:dyDescent="0.2">
      <c r="A791" s="56">
        <v>67846</v>
      </c>
      <c r="B791" s="57">
        <f t="shared" si="78"/>
        <v>0</v>
      </c>
      <c r="C791" s="150"/>
      <c r="D791" s="58">
        <f t="shared" si="79"/>
        <v>0</v>
      </c>
      <c r="E791" s="59">
        <f t="shared" si="77"/>
        <v>0</v>
      </c>
      <c r="F791" s="58">
        <f t="shared" si="80"/>
        <v>0</v>
      </c>
      <c r="G791" s="60">
        <f>IF(AND(C791&lt;&gt;"",SUM(G$32:G790)&lt;E$23),$E$23/$E$28,0)</f>
        <v>0</v>
      </c>
      <c r="H791" s="58">
        <f t="shared" si="81"/>
        <v>0</v>
      </c>
      <c r="I791" s="58">
        <f t="shared" si="83"/>
        <v>0</v>
      </c>
      <c r="J791" s="92" t="str">
        <f t="shared" si="82"/>
        <v>2085–2086</v>
      </c>
      <c r="K791" s="92"/>
      <c r="L791" s="103"/>
      <c r="M791" s="92"/>
      <c r="N791" s="101"/>
      <c r="O791" s="93"/>
      <c r="Q791" s="61"/>
    </row>
    <row r="792" spans="1:17" s="55" customFormat="1" ht="20.25" customHeight="1" x14ac:dyDescent="0.2">
      <c r="A792" s="56">
        <v>67877</v>
      </c>
      <c r="B792" s="57">
        <f t="shared" si="78"/>
        <v>0</v>
      </c>
      <c r="C792" s="150"/>
      <c r="D792" s="58">
        <f t="shared" si="79"/>
        <v>0</v>
      </c>
      <c r="E792" s="59">
        <f t="shared" si="77"/>
        <v>0</v>
      </c>
      <c r="F792" s="58">
        <f t="shared" si="80"/>
        <v>0</v>
      </c>
      <c r="G792" s="60">
        <f>IF(AND(C792&lt;&gt;"",SUM(G$32:G791)&lt;E$23),$E$23/$E$28,0)</f>
        <v>0</v>
      </c>
      <c r="H792" s="58">
        <f t="shared" si="81"/>
        <v>0</v>
      </c>
      <c r="I792" s="58">
        <f t="shared" si="83"/>
        <v>0</v>
      </c>
      <c r="J792" s="92" t="str">
        <f t="shared" si="82"/>
        <v>2085–2086</v>
      </c>
      <c r="K792" s="92"/>
      <c r="L792" s="103"/>
      <c r="M792" s="92"/>
      <c r="N792" s="101"/>
      <c r="O792" s="93"/>
      <c r="Q792" s="61"/>
    </row>
    <row r="793" spans="1:17" s="55" customFormat="1" ht="20.25" customHeight="1" x14ac:dyDescent="0.2">
      <c r="A793" s="56">
        <v>67907</v>
      </c>
      <c r="B793" s="57">
        <f t="shared" si="78"/>
        <v>0</v>
      </c>
      <c r="C793" s="150"/>
      <c r="D793" s="58">
        <f t="shared" si="79"/>
        <v>0</v>
      </c>
      <c r="E793" s="59">
        <f t="shared" si="77"/>
        <v>0</v>
      </c>
      <c r="F793" s="58">
        <f t="shared" si="80"/>
        <v>0</v>
      </c>
      <c r="G793" s="60">
        <f>IF(AND(C793&lt;&gt;"",SUM(G$32:G792)&lt;E$23),$E$23/$E$28,0)</f>
        <v>0</v>
      </c>
      <c r="H793" s="58">
        <f t="shared" si="81"/>
        <v>0</v>
      </c>
      <c r="I793" s="58">
        <f t="shared" si="83"/>
        <v>0</v>
      </c>
      <c r="J793" s="92" t="str">
        <f t="shared" si="82"/>
        <v>2085–2086</v>
      </c>
      <c r="K793" s="92"/>
      <c r="L793" s="103"/>
      <c r="M793" s="92"/>
      <c r="N793" s="101"/>
      <c r="O793" s="93"/>
      <c r="Q793" s="61"/>
    </row>
    <row r="794" spans="1:17" s="55" customFormat="1" ht="20.25" customHeight="1" x14ac:dyDescent="0.2">
      <c r="A794" s="56">
        <v>67938</v>
      </c>
      <c r="B794" s="57">
        <f t="shared" si="78"/>
        <v>0</v>
      </c>
      <c r="C794" s="150"/>
      <c r="D794" s="58">
        <f t="shared" si="79"/>
        <v>0</v>
      </c>
      <c r="E794" s="59">
        <f t="shared" si="77"/>
        <v>0</v>
      </c>
      <c r="F794" s="58">
        <f t="shared" si="80"/>
        <v>0</v>
      </c>
      <c r="G794" s="60">
        <f>IF(AND(C794&lt;&gt;"",SUM(G$32:G793)&lt;E$23),$E$23/$E$28,0)</f>
        <v>0</v>
      </c>
      <c r="H794" s="58">
        <f t="shared" si="81"/>
        <v>0</v>
      </c>
      <c r="I794" s="58">
        <f t="shared" si="83"/>
        <v>0</v>
      </c>
      <c r="J794" s="92" t="str">
        <f t="shared" si="82"/>
        <v>2085–2086</v>
      </c>
      <c r="K794" s="92"/>
      <c r="L794" s="103"/>
      <c r="M794" s="92"/>
      <c r="N794" s="101"/>
      <c r="O794" s="93"/>
      <c r="Q794" s="61"/>
    </row>
    <row r="795" spans="1:17" s="55" customFormat="1" ht="20.25" customHeight="1" x14ac:dyDescent="0.2">
      <c r="A795" s="56">
        <v>67969</v>
      </c>
      <c r="B795" s="57">
        <f t="shared" si="78"/>
        <v>0</v>
      </c>
      <c r="C795" s="150"/>
      <c r="D795" s="58">
        <f t="shared" si="79"/>
        <v>0</v>
      </c>
      <c r="E795" s="59">
        <f t="shared" si="77"/>
        <v>0</v>
      </c>
      <c r="F795" s="58">
        <f t="shared" si="80"/>
        <v>0</v>
      </c>
      <c r="G795" s="60">
        <f>IF(AND(C795&lt;&gt;"",SUM(G$32:G794)&lt;E$23),$E$23/$E$28,0)</f>
        <v>0</v>
      </c>
      <c r="H795" s="58">
        <f t="shared" si="81"/>
        <v>0</v>
      </c>
      <c r="I795" s="58">
        <f t="shared" si="83"/>
        <v>0</v>
      </c>
      <c r="J795" s="92" t="str">
        <f t="shared" si="82"/>
        <v>2085–2086</v>
      </c>
      <c r="K795" s="92"/>
      <c r="L795" s="103"/>
      <c r="M795" s="92"/>
      <c r="N795" s="101"/>
      <c r="O795" s="93"/>
      <c r="Q795" s="61"/>
    </row>
    <row r="796" spans="1:17" s="55" customFormat="1" ht="20.25" customHeight="1" x14ac:dyDescent="0.2">
      <c r="A796" s="56">
        <v>67997</v>
      </c>
      <c r="B796" s="57">
        <f t="shared" si="78"/>
        <v>0</v>
      </c>
      <c r="C796" s="150"/>
      <c r="D796" s="58">
        <f t="shared" si="79"/>
        <v>0</v>
      </c>
      <c r="E796" s="59">
        <f t="shared" si="77"/>
        <v>0</v>
      </c>
      <c r="F796" s="58">
        <f t="shared" si="80"/>
        <v>0</v>
      </c>
      <c r="G796" s="60">
        <f>IF(AND(C796&lt;&gt;"",SUM(G$32:G795)&lt;E$23),$E$23/$E$28,0)</f>
        <v>0</v>
      </c>
      <c r="H796" s="58">
        <f t="shared" si="81"/>
        <v>0</v>
      </c>
      <c r="I796" s="58">
        <f t="shared" si="83"/>
        <v>0</v>
      </c>
      <c r="J796" s="92" t="str">
        <f t="shared" si="82"/>
        <v>2085–2086</v>
      </c>
      <c r="K796" s="92"/>
      <c r="L796" s="103"/>
      <c r="M796" s="92"/>
      <c r="N796" s="101"/>
      <c r="O796" s="93"/>
      <c r="Q796" s="61"/>
    </row>
    <row r="797" spans="1:17" s="55" customFormat="1" ht="20.25" customHeight="1" x14ac:dyDescent="0.2">
      <c r="A797" s="56">
        <v>68028</v>
      </c>
      <c r="B797" s="57">
        <f t="shared" si="78"/>
        <v>0</v>
      </c>
      <c r="C797" s="150"/>
      <c r="D797" s="58">
        <f t="shared" si="79"/>
        <v>0</v>
      </c>
      <c r="E797" s="59">
        <f t="shared" si="77"/>
        <v>0</v>
      </c>
      <c r="F797" s="58">
        <f t="shared" si="80"/>
        <v>0</v>
      </c>
      <c r="G797" s="60">
        <f>IF(AND(C797&lt;&gt;"",SUM(G$32:G796)&lt;E$23),$E$23/$E$28,0)</f>
        <v>0</v>
      </c>
      <c r="H797" s="58">
        <f t="shared" si="81"/>
        <v>0</v>
      </c>
      <c r="I797" s="58">
        <f t="shared" si="83"/>
        <v>0</v>
      </c>
      <c r="J797" s="92" t="str">
        <f t="shared" si="82"/>
        <v>2085–2086</v>
      </c>
      <c r="K797" s="92"/>
      <c r="L797" s="103"/>
      <c r="M797" s="92"/>
      <c r="N797" s="101"/>
      <c r="O797" s="93"/>
      <c r="Q797" s="61"/>
    </row>
    <row r="798" spans="1:17" s="55" customFormat="1" ht="20.25" customHeight="1" x14ac:dyDescent="0.2">
      <c r="A798" s="56">
        <v>68058</v>
      </c>
      <c r="B798" s="57">
        <f t="shared" si="78"/>
        <v>0</v>
      </c>
      <c r="C798" s="150"/>
      <c r="D798" s="58">
        <f t="shared" si="79"/>
        <v>0</v>
      </c>
      <c r="E798" s="59">
        <f t="shared" si="77"/>
        <v>0</v>
      </c>
      <c r="F798" s="58">
        <f t="shared" si="80"/>
        <v>0</v>
      </c>
      <c r="G798" s="60">
        <f>IF(AND(C798&lt;&gt;"",SUM(G$32:G797)&lt;E$23),$E$23/$E$28,0)</f>
        <v>0</v>
      </c>
      <c r="H798" s="58">
        <f t="shared" si="81"/>
        <v>0</v>
      </c>
      <c r="I798" s="58">
        <f t="shared" si="83"/>
        <v>0</v>
      </c>
      <c r="J798" s="92" t="str">
        <f t="shared" si="82"/>
        <v>2085–2086</v>
      </c>
      <c r="K798" s="92"/>
      <c r="L798" s="103"/>
      <c r="M798" s="92"/>
      <c r="N798" s="101"/>
      <c r="O798" s="93"/>
      <c r="Q798" s="61"/>
    </row>
    <row r="799" spans="1:17" s="55" customFormat="1" ht="20.25" customHeight="1" x14ac:dyDescent="0.2">
      <c r="A799" s="56">
        <v>68089</v>
      </c>
      <c r="B799" s="57">
        <f t="shared" si="78"/>
        <v>0</v>
      </c>
      <c r="C799" s="150"/>
      <c r="D799" s="58">
        <f t="shared" si="79"/>
        <v>0</v>
      </c>
      <c r="E799" s="59">
        <f t="shared" si="77"/>
        <v>0</v>
      </c>
      <c r="F799" s="58">
        <f t="shared" si="80"/>
        <v>0</v>
      </c>
      <c r="G799" s="60">
        <f>IF(AND(C799&lt;&gt;"",SUM(G$32:G798)&lt;E$23),$E$23/$E$28,0)</f>
        <v>0</v>
      </c>
      <c r="H799" s="58">
        <f t="shared" si="81"/>
        <v>0</v>
      </c>
      <c r="I799" s="58">
        <f t="shared" si="83"/>
        <v>0</v>
      </c>
      <c r="J799" s="92" t="str">
        <f t="shared" si="82"/>
        <v>2085–2086</v>
      </c>
      <c r="K799" s="92"/>
      <c r="L799" s="103"/>
      <c r="M799" s="92"/>
      <c r="N799" s="101"/>
      <c r="O799" s="93"/>
      <c r="Q799" s="61"/>
    </row>
    <row r="800" spans="1:17" s="55" customFormat="1" ht="20.25" customHeight="1" x14ac:dyDescent="0.2">
      <c r="A800" s="56">
        <v>68119</v>
      </c>
      <c r="B800" s="57">
        <f t="shared" si="78"/>
        <v>0</v>
      </c>
      <c r="C800" s="150"/>
      <c r="D800" s="58">
        <f t="shared" si="79"/>
        <v>0</v>
      </c>
      <c r="E800" s="59">
        <f t="shared" ref="E800:E863" si="84">C800-D800</f>
        <v>0</v>
      </c>
      <c r="F800" s="58">
        <f t="shared" si="80"/>
        <v>0</v>
      </c>
      <c r="G800" s="60">
        <f>IF(AND(C800&lt;&gt;"",SUM(G$32:G799)&lt;E$23),$E$23/$E$28,0)</f>
        <v>0</v>
      </c>
      <c r="H800" s="58">
        <f t="shared" si="81"/>
        <v>0</v>
      </c>
      <c r="I800" s="58">
        <f t="shared" si="83"/>
        <v>0</v>
      </c>
      <c r="J800" s="92" t="str">
        <f t="shared" si="82"/>
        <v>2086–2087</v>
      </c>
      <c r="K800" s="92"/>
      <c r="L800" s="103"/>
      <c r="M800" s="92"/>
      <c r="N800" s="101"/>
      <c r="O800" s="93"/>
      <c r="Q800" s="61"/>
    </row>
    <row r="801" spans="1:17" s="55" customFormat="1" ht="20.25" customHeight="1" x14ac:dyDescent="0.2">
      <c r="A801" s="56">
        <v>68150</v>
      </c>
      <c r="B801" s="57">
        <f t="shared" ref="B801:B864" si="85">IF(C801&gt;0,C801*-1,C801)</f>
        <v>0</v>
      </c>
      <c r="C801" s="150"/>
      <c r="D801" s="58">
        <f t="shared" ref="D801:D864" si="86">IF(C801="",0,IF($E$14="Beginning",IF(C800&lt;&gt;"",$F800*$E$7/12,0),IF(C800&lt;&gt;"",$F800*$E$7/12,$E$21*$E$7/12)))</f>
        <v>0</v>
      </c>
      <c r="E801" s="59">
        <f t="shared" si="84"/>
        <v>0</v>
      </c>
      <c r="F801" s="58">
        <f t="shared" ref="F801:F864" si="87">IF(C801="",0,IF(C800="",$E$21-E801,IF(C801&lt;&gt;"",F800-E801)))</f>
        <v>0</v>
      </c>
      <c r="G801" s="60">
        <f>IF(AND(C801&lt;&gt;"",SUM(G$32:G800)&lt;E$23),$E$23/$E$28,0)</f>
        <v>0</v>
      </c>
      <c r="H801" s="58">
        <f t="shared" ref="H801:H864" si="88">IF(C801&lt;&gt;"",G801+H800,0)</f>
        <v>0</v>
      </c>
      <c r="I801" s="58">
        <f t="shared" si="83"/>
        <v>0</v>
      </c>
      <c r="J801" s="92" t="str">
        <f t="shared" ref="J801:J864" si="89">IF(OR(MONTH(A801)=1,MONTH(A801)=2,MONTH(A801)=3,MONTH(A801)=4,MONTH(A801)=5,MONTH(A801)=6),YEAR(A801)-1&amp;"–"&amp;YEAR(A801),YEAR(A801)&amp;"–"&amp;YEAR(A801)+1)</f>
        <v>2086–2087</v>
      </c>
      <c r="K801" s="92"/>
      <c r="L801" s="103"/>
      <c r="M801" s="92"/>
      <c r="N801" s="101"/>
      <c r="O801" s="93"/>
      <c r="Q801" s="61"/>
    </row>
    <row r="802" spans="1:17" s="55" customFormat="1" ht="20.25" customHeight="1" x14ac:dyDescent="0.2">
      <c r="A802" s="56">
        <v>68181</v>
      </c>
      <c r="B802" s="57">
        <f t="shared" si="85"/>
        <v>0</v>
      </c>
      <c r="C802" s="150"/>
      <c r="D802" s="58">
        <f t="shared" si="86"/>
        <v>0</v>
      </c>
      <c r="E802" s="59">
        <f t="shared" si="84"/>
        <v>0</v>
      </c>
      <c r="F802" s="58">
        <f t="shared" si="87"/>
        <v>0</v>
      </c>
      <c r="G802" s="60">
        <f>IF(AND(C802&lt;&gt;"",SUM(G$32:G801)&lt;E$23),$E$23/$E$28,0)</f>
        <v>0</v>
      </c>
      <c r="H802" s="58">
        <f t="shared" si="88"/>
        <v>0</v>
      </c>
      <c r="I802" s="58">
        <f t="shared" si="83"/>
        <v>0</v>
      </c>
      <c r="J802" s="92" t="str">
        <f t="shared" si="89"/>
        <v>2086–2087</v>
      </c>
      <c r="K802" s="92"/>
      <c r="L802" s="103"/>
      <c r="M802" s="92"/>
      <c r="N802" s="101"/>
      <c r="O802" s="93"/>
      <c r="Q802" s="61"/>
    </row>
    <row r="803" spans="1:17" s="55" customFormat="1" ht="20.25" customHeight="1" x14ac:dyDescent="0.2">
      <c r="A803" s="56">
        <v>68211</v>
      </c>
      <c r="B803" s="57">
        <f t="shared" si="85"/>
        <v>0</v>
      </c>
      <c r="C803" s="150"/>
      <c r="D803" s="58">
        <f t="shared" si="86"/>
        <v>0</v>
      </c>
      <c r="E803" s="59">
        <f t="shared" si="84"/>
        <v>0</v>
      </c>
      <c r="F803" s="58">
        <f t="shared" si="87"/>
        <v>0</v>
      </c>
      <c r="G803" s="60">
        <f>IF(AND(C803&lt;&gt;"",SUM(G$32:G802)&lt;E$23),$E$23/$E$28,0)</f>
        <v>0</v>
      </c>
      <c r="H803" s="58">
        <f t="shared" si="88"/>
        <v>0</v>
      </c>
      <c r="I803" s="58">
        <f t="shared" ref="I803:I866" si="90">IF(C803&lt;&gt;"",$E$23-H803,0)</f>
        <v>0</v>
      </c>
      <c r="J803" s="92" t="str">
        <f t="shared" si="89"/>
        <v>2086–2087</v>
      </c>
      <c r="K803" s="92"/>
      <c r="L803" s="103"/>
      <c r="M803" s="92"/>
      <c r="N803" s="101"/>
      <c r="O803" s="93"/>
      <c r="Q803" s="61"/>
    </row>
    <row r="804" spans="1:17" s="55" customFormat="1" ht="20.25" customHeight="1" x14ac:dyDescent="0.2">
      <c r="A804" s="56">
        <v>68242</v>
      </c>
      <c r="B804" s="57">
        <f t="shared" si="85"/>
        <v>0</v>
      </c>
      <c r="C804" s="150"/>
      <c r="D804" s="58">
        <f t="shared" si="86"/>
        <v>0</v>
      </c>
      <c r="E804" s="59">
        <f t="shared" si="84"/>
        <v>0</v>
      </c>
      <c r="F804" s="58">
        <f t="shared" si="87"/>
        <v>0</v>
      </c>
      <c r="G804" s="60">
        <f>IF(AND(C804&lt;&gt;"",SUM(G$32:G803)&lt;E$23),$E$23/$E$28,0)</f>
        <v>0</v>
      </c>
      <c r="H804" s="58">
        <f t="shared" si="88"/>
        <v>0</v>
      </c>
      <c r="I804" s="58">
        <f t="shared" si="90"/>
        <v>0</v>
      </c>
      <c r="J804" s="92" t="str">
        <f t="shared" si="89"/>
        <v>2086–2087</v>
      </c>
      <c r="K804" s="92"/>
      <c r="L804" s="103"/>
      <c r="M804" s="92"/>
      <c r="N804" s="101"/>
      <c r="O804" s="93"/>
      <c r="Q804" s="61"/>
    </row>
    <row r="805" spans="1:17" s="55" customFormat="1" ht="20.25" customHeight="1" x14ac:dyDescent="0.2">
      <c r="A805" s="56">
        <v>68272</v>
      </c>
      <c r="B805" s="57">
        <f t="shared" si="85"/>
        <v>0</v>
      </c>
      <c r="C805" s="150"/>
      <c r="D805" s="58">
        <f t="shared" si="86"/>
        <v>0</v>
      </c>
      <c r="E805" s="59">
        <f t="shared" si="84"/>
        <v>0</v>
      </c>
      <c r="F805" s="58">
        <f t="shared" si="87"/>
        <v>0</v>
      </c>
      <c r="G805" s="60">
        <f>IF(AND(C805&lt;&gt;"",SUM(G$32:G804)&lt;E$23),$E$23/$E$28,0)</f>
        <v>0</v>
      </c>
      <c r="H805" s="58">
        <f t="shared" si="88"/>
        <v>0</v>
      </c>
      <c r="I805" s="58">
        <f t="shared" si="90"/>
        <v>0</v>
      </c>
      <c r="J805" s="92" t="str">
        <f t="shared" si="89"/>
        <v>2086–2087</v>
      </c>
      <c r="K805" s="92"/>
      <c r="L805" s="103"/>
      <c r="M805" s="92"/>
      <c r="N805" s="101"/>
      <c r="O805" s="93"/>
      <c r="Q805" s="61"/>
    </row>
    <row r="806" spans="1:17" s="55" customFormat="1" ht="20.25" customHeight="1" x14ac:dyDescent="0.2">
      <c r="A806" s="56">
        <v>68303</v>
      </c>
      <c r="B806" s="57">
        <f t="shared" si="85"/>
        <v>0</v>
      </c>
      <c r="C806" s="150"/>
      <c r="D806" s="58">
        <f t="shared" si="86"/>
        <v>0</v>
      </c>
      <c r="E806" s="59">
        <f t="shared" si="84"/>
        <v>0</v>
      </c>
      <c r="F806" s="58">
        <f t="shared" si="87"/>
        <v>0</v>
      </c>
      <c r="G806" s="60">
        <f>IF(AND(C806&lt;&gt;"",SUM(G$32:G805)&lt;E$23),$E$23/$E$28,0)</f>
        <v>0</v>
      </c>
      <c r="H806" s="58">
        <f t="shared" si="88"/>
        <v>0</v>
      </c>
      <c r="I806" s="58">
        <f t="shared" si="90"/>
        <v>0</v>
      </c>
      <c r="J806" s="92" t="str">
        <f t="shared" si="89"/>
        <v>2086–2087</v>
      </c>
      <c r="K806" s="92"/>
      <c r="L806" s="103"/>
      <c r="M806" s="92"/>
      <c r="N806" s="101"/>
      <c r="O806" s="93"/>
      <c r="Q806" s="61"/>
    </row>
    <row r="807" spans="1:17" s="55" customFormat="1" ht="20.25" customHeight="1" x14ac:dyDescent="0.2">
      <c r="A807" s="56">
        <v>68334</v>
      </c>
      <c r="B807" s="57">
        <f t="shared" si="85"/>
        <v>0</v>
      </c>
      <c r="C807" s="150"/>
      <c r="D807" s="58">
        <f t="shared" si="86"/>
        <v>0</v>
      </c>
      <c r="E807" s="59">
        <f t="shared" si="84"/>
        <v>0</v>
      </c>
      <c r="F807" s="58">
        <f t="shared" si="87"/>
        <v>0</v>
      </c>
      <c r="G807" s="60">
        <f>IF(AND(C807&lt;&gt;"",SUM(G$32:G806)&lt;E$23),$E$23/$E$28,0)</f>
        <v>0</v>
      </c>
      <c r="H807" s="58">
        <f t="shared" si="88"/>
        <v>0</v>
      </c>
      <c r="I807" s="58">
        <f t="shared" si="90"/>
        <v>0</v>
      </c>
      <c r="J807" s="92" t="str">
        <f t="shared" si="89"/>
        <v>2086–2087</v>
      </c>
      <c r="K807" s="92"/>
      <c r="L807" s="103"/>
      <c r="M807" s="92"/>
      <c r="N807" s="101"/>
      <c r="O807" s="93"/>
      <c r="Q807" s="61"/>
    </row>
    <row r="808" spans="1:17" s="55" customFormat="1" ht="20.25" customHeight="1" x14ac:dyDescent="0.2">
      <c r="A808" s="56">
        <v>68362</v>
      </c>
      <c r="B808" s="57">
        <f t="shared" si="85"/>
        <v>0</v>
      </c>
      <c r="C808" s="150"/>
      <c r="D808" s="58">
        <f t="shared" si="86"/>
        <v>0</v>
      </c>
      <c r="E808" s="59">
        <f t="shared" si="84"/>
        <v>0</v>
      </c>
      <c r="F808" s="58">
        <f t="shared" si="87"/>
        <v>0</v>
      </c>
      <c r="G808" s="60">
        <f>IF(AND(C808&lt;&gt;"",SUM(G$32:G807)&lt;E$23),$E$23/$E$28,0)</f>
        <v>0</v>
      </c>
      <c r="H808" s="58">
        <f t="shared" si="88"/>
        <v>0</v>
      </c>
      <c r="I808" s="58">
        <f t="shared" si="90"/>
        <v>0</v>
      </c>
      <c r="J808" s="92" t="str">
        <f t="shared" si="89"/>
        <v>2086–2087</v>
      </c>
      <c r="K808" s="92"/>
      <c r="L808" s="103"/>
      <c r="M808" s="92"/>
      <c r="N808" s="101"/>
      <c r="O808" s="93"/>
      <c r="Q808" s="61"/>
    </row>
    <row r="809" spans="1:17" s="55" customFormat="1" ht="20.25" customHeight="1" x14ac:dyDescent="0.2">
      <c r="A809" s="56">
        <v>68393</v>
      </c>
      <c r="B809" s="57">
        <f t="shared" si="85"/>
        <v>0</v>
      </c>
      <c r="C809" s="150"/>
      <c r="D809" s="58">
        <f t="shared" si="86"/>
        <v>0</v>
      </c>
      <c r="E809" s="59">
        <f t="shared" si="84"/>
        <v>0</v>
      </c>
      <c r="F809" s="58">
        <f t="shared" si="87"/>
        <v>0</v>
      </c>
      <c r="G809" s="60">
        <f>IF(AND(C809&lt;&gt;"",SUM(G$32:G808)&lt;E$23),$E$23/$E$28,0)</f>
        <v>0</v>
      </c>
      <c r="H809" s="58">
        <f t="shared" si="88"/>
        <v>0</v>
      </c>
      <c r="I809" s="58">
        <f t="shared" si="90"/>
        <v>0</v>
      </c>
      <c r="J809" s="92" t="str">
        <f t="shared" si="89"/>
        <v>2086–2087</v>
      </c>
      <c r="K809" s="92"/>
      <c r="L809" s="103"/>
      <c r="M809" s="92"/>
      <c r="N809" s="101"/>
      <c r="O809" s="93"/>
      <c r="Q809" s="61"/>
    </row>
    <row r="810" spans="1:17" s="55" customFormat="1" ht="20.25" customHeight="1" x14ac:dyDescent="0.2">
      <c r="A810" s="56">
        <v>68423</v>
      </c>
      <c r="B810" s="57">
        <f t="shared" si="85"/>
        <v>0</v>
      </c>
      <c r="C810" s="150"/>
      <c r="D810" s="58">
        <f t="shared" si="86"/>
        <v>0</v>
      </c>
      <c r="E810" s="59">
        <f t="shared" si="84"/>
        <v>0</v>
      </c>
      <c r="F810" s="58">
        <f t="shared" si="87"/>
        <v>0</v>
      </c>
      <c r="G810" s="60">
        <f>IF(AND(C810&lt;&gt;"",SUM(G$32:G809)&lt;E$23),$E$23/$E$28,0)</f>
        <v>0</v>
      </c>
      <c r="H810" s="58">
        <f t="shared" si="88"/>
        <v>0</v>
      </c>
      <c r="I810" s="58">
        <f t="shared" si="90"/>
        <v>0</v>
      </c>
      <c r="J810" s="92" t="str">
        <f t="shared" si="89"/>
        <v>2086–2087</v>
      </c>
      <c r="K810" s="92"/>
      <c r="L810" s="103"/>
      <c r="M810" s="92"/>
      <c r="N810" s="101"/>
      <c r="O810" s="93"/>
      <c r="Q810" s="61"/>
    </row>
    <row r="811" spans="1:17" s="55" customFormat="1" ht="20.25" customHeight="1" x14ac:dyDescent="0.2">
      <c r="A811" s="56">
        <v>68454</v>
      </c>
      <c r="B811" s="57">
        <f t="shared" si="85"/>
        <v>0</v>
      </c>
      <c r="C811" s="150"/>
      <c r="D811" s="58">
        <f t="shared" si="86"/>
        <v>0</v>
      </c>
      <c r="E811" s="59">
        <f t="shared" si="84"/>
        <v>0</v>
      </c>
      <c r="F811" s="58">
        <f t="shared" si="87"/>
        <v>0</v>
      </c>
      <c r="G811" s="60">
        <f>IF(AND(C811&lt;&gt;"",SUM(G$32:G810)&lt;E$23),$E$23/$E$28,0)</f>
        <v>0</v>
      </c>
      <c r="H811" s="58">
        <f t="shared" si="88"/>
        <v>0</v>
      </c>
      <c r="I811" s="58">
        <f t="shared" si="90"/>
        <v>0</v>
      </c>
      <c r="J811" s="92" t="str">
        <f t="shared" si="89"/>
        <v>2086–2087</v>
      </c>
      <c r="K811" s="92"/>
      <c r="L811" s="103"/>
      <c r="M811" s="92"/>
      <c r="N811" s="101"/>
      <c r="O811" s="93"/>
      <c r="Q811" s="61"/>
    </row>
    <row r="812" spans="1:17" s="55" customFormat="1" ht="20.25" customHeight="1" x14ac:dyDescent="0.2">
      <c r="A812" s="56">
        <v>68484</v>
      </c>
      <c r="B812" s="57">
        <f t="shared" si="85"/>
        <v>0</v>
      </c>
      <c r="C812" s="150"/>
      <c r="D812" s="58">
        <f t="shared" si="86"/>
        <v>0</v>
      </c>
      <c r="E812" s="59">
        <f t="shared" si="84"/>
        <v>0</v>
      </c>
      <c r="F812" s="58">
        <f t="shared" si="87"/>
        <v>0</v>
      </c>
      <c r="G812" s="60">
        <f>IF(AND(C812&lt;&gt;"",SUM(G$32:G811)&lt;E$23),$E$23/$E$28,0)</f>
        <v>0</v>
      </c>
      <c r="H812" s="58">
        <f t="shared" si="88"/>
        <v>0</v>
      </c>
      <c r="I812" s="58">
        <f t="shared" si="90"/>
        <v>0</v>
      </c>
      <c r="J812" s="92" t="str">
        <f t="shared" si="89"/>
        <v>2087–2088</v>
      </c>
      <c r="K812" s="92"/>
      <c r="L812" s="103"/>
      <c r="M812" s="92"/>
      <c r="N812" s="101"/>
      <c r="O812" s="93"/>
      <c r="Q812" s="61"/>
    </row>
    <row r="813" spans="1:17" s="55" customFormat="1" ht="20.25" customHeight="1" x14ac:dyDescent="0.2">
      <c r="A813" s="56">
        <v>68515</v>
      </c>
      <c r="B813" s="57">
        <f t="shared" si="85"/>
        <v>0</v>
      </c>
      <c r="C813" s="150"/>
      <c r="D813" s="58">
        <f t="shared" si="86"/>
        <v>0</v>
      </c>
      <c r="E813" s="59">
        <f t="shared" si="84"/>
        <v>0</v>
      </c>
      <c r="F813" s="58">
        <f t="shared" si="87"/>
        <v>0</v>
      </c>
      <c r="G813" s="60">
        <f>IF(AND(C813&lt;&gt;"",SUM(G$32:G812)&lt;E$23),$E$23/$E$28,0)</f>
        <v>0</v>
      </c>
      <c r="H813" s="58">
        <f t="shared" si="88"/>
        <v>0</v>
      </c>
      <c r="I813" s="58">
        <f t="shared" si="90"/>
        <v>0</v>
      </c>
      <c r="J813" s="92" t="str">
        <f t="shared" si="89"/>
        <v>2087–2088</v>
      </c>
      <c r="K813" s="92"/>
      <c r="L813" s="103"/>
      <c r="M813" s="92"/>
      <c r="N813" s="101"/>
      <c r="O813" s="93"/>
      <c r="Q813" s="61"/>
    </row>
    <row r="814" spans="1:17" s="55" customFormat="1" ht="20.25" customHeight="1" x14ac:dyDescent="0.2">
      <c r="A814" s="56">
        <v>68546</v>
      </c>
      <c r="B814" s="57">
        <f t="shared" si="85"/>
        <v>0</v>
      </c>
      <c r="C814" s="150"/>
      <c r="D814" s="58">
        <f t="shared" si="86"/>
        <v>0</v>
      </c>
      <c r="E814" s="59">
        <f t="shared" si="84"/>
        <v>0</v>
      </c>
      <c r="F814" s="58">
        <f t="shared" si="87"/>
        <v>0</v>
      </c>
      <c r="G814" s="60">
        <f>IF(AND(C814&lt;&gt;"",SUM(G$32:G813)&lt;E$23),$E$23/$E$28,0)</f>
        <v>0</v>
      </c>
      <c r="H814" s="58">
        <f t="shared" si="88"/>
        <v>0</v>
      </c>
      <c r="I814" s="58">
        <f t="shared" si="90"/>
        <v>0</v>
      </c>
      <c r="J814" s="92" t="str">
        <f t="shared" si="89"/>
        <v>2087–2088</v>
      </c>
      <c r="K814" s="92"/>
      <c r="L814" s="103"/>
      <c r="M814" s="92"/>
      <c r="N814" s="101"/>
      <c r="O814" s="93"/>
      <c r="Q814" s="61"/>
    </row>
    <row r="815" spans="1:17" s="55" customFormat="1" ht="20.25" customHeight="1" x14ac:dyDescent="0.2">
      <c r="A815" s="56">
        <v>68576</v>
      </c>
      <c r="B815" s="57">
        <f t="shared" si="85"/>
        <v>0</v>
      </c>
      <c r="C815" s="150"/>
      <c r="D815" s="58">
        <f t="shared" si="86"/>
        <v>0</v>
      </c>
      <c r="E815" s="59">
        <f t="shared" si="84"/>
        <v>0</v>
      </c>
      <c r="F815" s="58">
        <f t="shared" si="87"/>
        <v>0</v>
      </c>
      <c r="G815" s="60">
        <f>IF(AND(C815&lt;&gt;"",SUM(G$32:G814)&lt;E$23),$E$23/$E$28,0)</f>
        <v>0</v>
      </c>
      <c r="H815" s="58">
        <f t="shared" si="88"/>
        <v>0</v>
      </c>
      <c r="I815" s="58">
        <f t="shared" si="90"/>
        <v>0</v>
      </c>
      <c r="J815" s="92" t="str">
        <f t="shared" si="89"/>
        <v>2087–2088</v>
      </c>
      <c r="K815" s="92"/>
      <c r="L815" s="103"/>
      <c r="M815" s="92"/>
      <c r="N815" s="101"/>
      <c r="O815" s="93"/>
      <c r="Q815" s="61"/>
    </row>
    <row r="816" spans="1:17" s="55" customFormat="1" ht="20.25" customHeight="1" x14ac:dyDescent="0.2">
      <c r="A816" s="56">
        <v>68607</v>
      </c>
      <c r="B816" s="57">
        <f t="shared" si="85"/>
        <v>0</v>
      </c>
      <c r="C816" s="150"/>
      <c r="D816" s="58">
        <f t="shared" si="86"/>
        <v>0</v>
      </c>
      <c r="E816" s="59">
        <f t="shared" si="84"/>
        <v>0</v>
      </c>
      <c r="F816" s="58">
        <f t="shared" si="87"/>
        <v>0</v>
      </c>
      <c r="G816" s="60">
        <f>IF(AND(C816&lt;&gt;"",SUM(G$32:G815)&lt;E$23),$E$23/$E$28,0)</f>
        <v>0</v>
      </c>
      <c r="H816" s="58">
        <f t="shared" si="88"/>
        <v>0</v>
      </c>
      <c r="I816" s="58">
        <f t="shared" si="90"/>
        <v>0</v>
      </c>
      <c r="J816" s="92" t="str">
        <f t="shared" si="89"/>
        <v>2087–2088</v>
      </c>
      <c r="K816" s="92"/>
      <c r="L816" s="103"/>
      <c r="M816" s="92"/>
      <c r="N816" s="101"/>
      <c r="O816" s="93"/>
      <c r="Q816" s="61"/>
    </row>
    <row r="817" spans="1:17" s="55" customFormat="1" ht="20.25" customHeight="1" x14ac:dyDescent="0.2">
      <c r="A817" s="56">
        <v>68637</v>
      </c>
      <c r="B817" s="57">
        <f t="shared" si="85"/>
        <v>0</v>
      </c>
      <c r="C817" s="150"/>
      <c r="D817" s="58">
        <f t="shared" si="86"/>
        <v>0</v>
      </c>
      <c r="E817" s="59">
        <f t="shared" si="84"/>
        <v>0</v>
      </c>
      <c r="F817" s="58">
        <f t="shared" si="87"/>
        <v>0</v>
      </c>
      <c r="G817" s="60">
        <f>IF(AND(C817&lt;&gt;"",SUM(G$32:G816)&lt;E$23),$E$23/$E$28,0)</f>
        <v>0</v>
      </c>
      <c r="H817" s="58">
        <f t="shared" si="88"/>
        <v>0</v>
      </c>
      <c r="I817" s="58">
        <f t="shared" si="90"/>
        <v>0</v>
      </c>
      <c r="J817" s="92" t="str">
        <f t="shared" si="89"/>
        <v>2087–2088</v>
      </c>
      <c r="K817" s="92"/>
      <c r="L817" s="103"/>
      <c r="M817" s="92"/>
      <c r="N817" s="101"/>
      <c r="O817" s="93"/>
      <c r="Q817" s="61"/>
    </row>
    <row r="818" spans="1:17" s="55" customFormat="1" ht="20.25" customHeight="1" x14ac:dyDescent="0.2">
      <c r="A818" s="56">
        <v>68668</v>
      </c>
      <c r="B818" s="57">
        <f t="shared" si="85"/>
        <v>0</v>
      </c>
      <c r="C818" s="150"/>
      <c r="D818" s="58">
        <f t="shared" si="86"/>
        <v>0</v>
      </c>
      <c r="E818" s="59">
        <f t="shared" si="84"/>
        <v>0</v>
      </c>
      <c r="F818" s="58">
        <f t="shared" si="87"/>
        <v>0</v>
      </c>
      <c r="G818" s="60">
        <f>IF(AND(C818&lt;&gt;"",SUM(G$32:G817)&lt;E$23),$E$23/$E$28,0)</f>
        <v>0</v>
      </c>
      <c r="H818" s="58">
        <f t="shared" si="88"/>
        <v>0</v>
      </c>
      <c r="I818" s="58">
        <f t="shared" si="90"/>
        <v>0</v>
      </c>
      <c r="J818" s="92" t="str">
        <f t="shared" si="89"/>
        <v>2087–2088</v>
      </c>
      <c r="K818" s="92"/>
      <c r="L818" s="103"/>
      <c r="M818" s="92"/>
      <c r="N818" s="101"/>
      <c r="O818" s="93"/>
      <c r="Q818" s="61"/>
    </row>
    <row r="819" spans="1:17" s="55" customFormat="1" ht="20.25" customHeight="1" x14ac:dyDescent="0.2">
      <c r="A819" s="56">
        <v>68699</v>
      </c>
      <c r="B819" s="57">
        <f t="shared" si="85"/>
        <v>0</v>
      </c>
      <c r="C819" s="150"/>
      <c r="D819" s="58">
        <f t="shared" si="86"/>
        <v>0</v>
      </c>
      <c r="E819" s="59">
        <f t="shared" si="84"/>
        <v>0</v>
      </c>
      <c r="F819" s="58">
        <f t="shared" si="87"/>
        <v>0</v>
      </c>
      <c r="G819" s="60">
        <f>IF(AND(C819&lt;&gt;"",SUM(G$32:G818)&lt;E$23),$E$23/$E$28,0)</f>
        <v>0</v>
      </c>
      <c r="H819" s="58">
        <f t="shared" si="88"/>
        <v>0</v>
      </c>
      <c r="I819" s="58">
        <f t="shared" si="90"/>
        <v>0</v>
      </c>
      <c r="J819" s="92" t="str">
        <f t="shared" si="89"/>
        <v>2087–2088</v>
      </c>
      <c r="K819" s="92"/>
      <c r="L819" s="103"/>
      <c r="M819" s="92"/>
      <c r="N819" s="101"/>
      <c r="O819" s="93"/>
      <c r="Q819" s="61"/>
    </row>
    <row r="820" spans="1:17" s="55" customFormat="1" ht="20.25" customHeight="1" x14ac:dyDescent="0.2">
      <c r="A820" s="56">
        <v>68728</v>
      </c>
      <c r="B820" s="57">
        <f t="shared" si="85"/>
        <v>0</v>
      </c>
      <c r="C820" s="150"/>
      <c r="D820" s="58">
        <f t="shared" si="86"/>
        <v>0</v>
      </c>
      <c r="E820" s="59">
        <f t="shared" si="84"/>
        <v>0</v>
      </c>
      <c r="F820" s="58">
        <f t="shared" si="87"/>
        <v>0</v>
      </c>
      <c r="G820" s="60">
        <f>IF(AND(C820&lt;&gt;"",SUM(G$32:G819)&lt;E$23),$E$23/$E$28,0)</f>
        <v>0</v>
      </c>
      <c r="H820" s="58">
        <f t="shared" si="88"/>
        <v>0</v>
      </c>
      <c r="I820" s="58">
        <f t="shared" si="90"/>
        <v>0</v>
      </c>
      <c r="J820" s="92" t="str">
        <f t="shared" si="89"/>
        <v>2087–2088</v>
      </c>
      <c r="K820" s="92"/>
      <c r="L820" s="103"/>
      <c r="M820" s="92"/>
      <c r="N820" s="101"/>
      <c r="O820" s="93"/>
      <c r="Q820" s="61"/>
    </row>
    <row r="821" spans="1:17" s="55" customFormat="1" ht="20.25" customHeight="1" x14ac:dyDescent="0.2">
      <c r="A821" s="56">
        <v>68759</v>
      </c>
      <c r="B821" s="57">
        <f t="shared" si="85"/>
        <v>0</v>
      </c>
      <c r="C821" s="150"/>
      <c r="D821" s="58">
        <f t="shared" si="86"/>
        <v>0</v>
      </c>
      <c r="E821" s="59">
        <f t="shared" si="84"/>
        <v>0</v>
      </c>
      <c r="F821" s="58">
        <f t="shared" si="87"/>
        <v>0</v>
      </c>
      <c r="G821" s="60">
        <f>IF(AND(C821&lt;&gt;"",SUM(G$32:G820)&lt;E$23),$E$23/$E$28,0)</f>
        <v>0</v>
      </c>
      <c r="H821" s="58">
        <f t="shared" si="88"/>
        <v>0</v>
      </c>
      <c r="I821" s="58">
        <f t="shared" si="90"/>
        <v>0</v>
      </c>
      <c r="J821" s="92" t="str">
        <f t="shared" si="89"/>
        <v>2087–2088</v>
      </c>
      <c r="K821" s="92"/>
      <c r="L821" s="103"/>
      <c r="M821" s="92"/>
      <c r="N821" s="101"/>
      <c r="O821" s="93"/>
      <c r="Q821" s="61"/>
    </row>
    <row r="822" spans="1:17" s="55" customFormat="1" ht="20.25" customHeight="1" x14ac:dyDescent="0.2">
      <c r="A822" s="56">
        <v>68789</v>
      </c>
      <c r="B822" s="57">
        <f t="shared" si="85"/>
        <v>0</v>
      </c>
      <c r="C822" s="150"/>
      <c r="D822" s="58">
        <f t="shared" si="86"/>
        <v>0</v>
      </c>
      <c r="E822" s="59">
        <f t="shared" si="84"/>
        <v>0</v>
      </c>
      <c r="F822" s="58">
        <f t="shared" si="87"/>
        <v>0</v>
      </c>
      <c r="G822" s="60">
        <f>IF(AND(C822&lt;&gt;"",SUM(G$32:G821)&lt;E$23),$E$23/$E$28,0)</f>
        <v>0</v>
      </c>
      <c r="H822" s="58">
        <f t="shared" si="88"/>
        <v>0</v>
      </c>
      <c r="I822" s="58">
        <f t="shared" si="90"/>
        <v>0</v>
      </c>
      <c r="J822" s="92" t="str">
        <f t="shared" si="89"/>
        <v>2087–2088</v>
      </c>
      <c r="K822" s="92"/>
      <c r="L822" s="103"/>
      <c r="M822" s="92"/>
      <c r="N822" s="101"/>
      <c r="O822" s="93"/>
      <c r="Q822" s="61"/>
    </row>
    <row r="823" spans="1:17" s="55" customFormat="1" ht="20.25" customHeight="1" x14ac:dyDescent="0.2">
      <c r="A823" s="56">
        <v>68820</v>
      </c>
      <c r="B823" s="57">
        <f t="shared" si="85"/>
        <v>0</v>
      </c>
      <c r="C823" s="150"/>
      <c r="D823" s="58">
        <f t="shared" si="86"/>
        <v>0</v>
      </c>
      <c r="E823" s="59">
        <f t="shared" si="84"/>
        <v>0</v>
      </c>
      <c r="F823" s="58">
        <f t="shared" si="87"/>
        <v>0</v>
      </c>
      <c r="G823" s="60">
        <f>IF(AND(C823&lt;&gt;"",SUM(G$32:G822)&lt;E$23),$E$23/$E$28,0)</f>
        <v>0</v>
      </c>
      <c r="H823" s="58">
        <f t="shared" si="88"/>
        <v>0</v>
      </c>
      <c r="I823" s="58">
        <f t="shared" si="90"/>
        <v>0</v>
      </c>
      <c r="J823" s="92" t="str">
        <f t="shared" si="89"/>
        <v>2087–2088</v>
      </c>
      <c r="K823" s="92"/>
      <c r="L823" s="103"/>
      <c r="M823" s="92"/>
      <c r="N823" s="101"/>
      <c r="O823" s="93"/>
      <c r="Q823" s="61"/>
    </row>
    <row r="824" spans="1:17" s="55" customFormat="1" ht="20.25" customHeight="1" x14ac:dyDescent="0.2">
      <c r="A824" s="56">
        <v>68850</v>
      </c>
      <c r="B824" s="57">
        <f t="shared" si="85"/>
        <v>0</v>
      </c>
      <c r="C824" s="150"/>
      <c r="D824" s="58">
        <f t="shared" si="86"/>
        <v>0</v>
      </c>
      <c r="E824" s="59">
        <f t="shared" si="84"/>
        <v>0</v>
      </c>
      <c r="F824" s="58">
        <f t="shared" si="87"/>
        <v>0</v>
      </c>
      <c r="G824" s="60">
        <f>IF(AND(C824&lt;&gt;"",SUM(G$32:G823)&lt;E$23),$E$23/$E$28,0)</f>
        <v>0</v>
      </c>
      <c r="H824" s="58">
        <f t="shared" si="88"/>
        <v>0</v>
      </c>
      <c r="I824" s="58">
        <f t="shared" si="90"/>
        <v>0</v>
      </c>
      <c r="J824" s="92" t="str">
        <f t="shared" si="89"/>
        <v>2088–2089</v>
      </c>
      <c r="K824" s="92"/>
      <c r="L824" s="103"/>
      <c r="M824" s="92"/>
      <c r="N824" s="101"/>
      <c r="O824" s="93"/>
      <c r="Q824" s="61"/>
    </row>
    <row r="825" spans="1:17" s="55" customFormat="1" ht="20.25" customHeight="1" x14ac:dyDescent="0.2">
      <c r="A825" s="56">
        <v>68881</v>
      </c>
      <c r="B825" s="57">
        <f t="shared" si="85"/>
        <v>0</v>
      </c>
      <c r="C825" s="150"/>
      <c r="D825" s="58">
        <f t="shared" si="86"/>
        <v>0</v>
      </c>
      <c r="E825" s="59">
        <f t="shared" si="84"/>
        <v>0</v>
      </c>
      <c r="F825" s="58">
        <f t="shared" si="87"/>
        <v>0</v>
      </c>
      <c r="G825" s="60">
        <f>IF(AND(C825&lt;&gt;"",SUM(G$32:G824)&lt;E$23),$E$23/$E$28,0)</f>
        <v>0</v>
      </c>
      <c r="H825" s="58">
        <f t="shared" si="88"/>
        <v>0</v>
      </c>
      <c r="I825" s="58">
        <f t="shared" si="90"/>
        <v>0</v>
      </c>
      <c r="J825" s="92" t="str">
        <f t="shared" si="89"/>
        <v>2088–2089</v>
      </c>
      <c r="K825" s="92"/>
      <c r="L825" s="103"/>
      <c r="M825" s="92"/>
      <c r="N825" s="101"/>
      <c r="O825" s="93"/>
      <c r="Q825" s="61"/>
    </row>
    <row r="826" spans="1:17" s="55" customFormat="1" ht="20.25" customHeight="1" x14ac:dyDescent="0.2">
      <c r="A826" s="56">
        <v>68912</v>
      </c>
      <c r="B826" s="57">
        <f t="shared" si="85"/>
        <v>0</v>
      </c>
      <c r="C826" s="150"/>
      <c r="D826" s="58">
        <f t="shared" si="86"/>
        <v>0</v>
      </c>
      <c r="E826" s="59">
        <f t="shared" si="84"/>
        <v>0</v>
      </c>
      <c r="F826" s="58">
        <f t="shared" si="87"/>
        <v>0</v>
      </c>
      <c r="G826" s="60">
        <f>IF(AND(C826&lt;&gt;"",SUM(G$32:G825)&lt;E$23),$E$23/$E$28,0)</f>
        <v>0</v>
      </c>
      <c r="H826" s="58">
        <f t="shared" si="88"/>
        <v>0</v>
      </c>
      <c r="I826" s="58">
        <f t="shared" si="90"/>
        <v>0</v>
      </c>
      <c r="J826" s="92" t="str">
        <f t="shared" si="89"/>
        <v>2088–2089</v>
      </c>
      <c r="K826" s="92"/>
      <c r="L826" s="103"/>
      <c r="M826" s="92"/>
      <c r="N826" s="101"/>
      <c r="O826" s="93"/>
      <c r="Q826" s="61"/>
    </row>
    <row r="827" spans="1:17" s="55" customFormat="1" ht="20.25" customHeight="1" x14ac:dyDescent="0.2">
      <c r="A827" s="56">
        <v>68942</v>
      </c>
      <c r="B827" s="57">
        <f t="shared" si="85"/>
        <v>0</v>
      </c>
      <c r="C827" s="150"/>
      <c r="D827" s="58">
        <f t="shared" si="86"/>
        <v>0</v>
      </c>
      <c r="E827" s="59">
        <f t="shared" si="84"/>
        <v>0</v>
      </c>
      <c r="F827" s="58">
        <f t="shared" si="87"/>
        <v>0</v>
      </c>
      <c r="G827" s="60">
        <f>IF(AND(C827&lt;&gt;"",SUM(G$32:G826)&lt;E$23),$E$23/$E$28,0)</f>
        <v>0</v>
      </c>
      <c r="H827" s="58">
        <f t="shared" si="88"/>
        <v>0</v>
      </c>
      <c r="I827" s="58">
        <f t="shared" si="90"/>
        <v>0</v>
      </c>
      <c r="J827" s="92" t="str">
        <f t="shared" si="89"/>
        <v>2088–2089</v>
      </c>
      <c r="K827" s="92"/>
      <c r="L827" s="103"/>
      <c r="M827" s="92"/>
      <c r="N827" s="101"/>
      <c r="O827" s="93"/>
      <c r="Q827" s="61"/>
    </row>
    <row r="828" spans="1:17" s="55" customFormat="1" ht="20.25" customHeight="1" x14ac:dyDescent="0.2">
      <c r="A828" s="56">
        <v>68973</v>
      </c>
      <c r="B828" s="57">
        <f t="shared" si="85"/>
        <v>0</v>
      </c>
      <c r="C828" s="150"/>
      <c r="D828" s="58">
        <f t="shared" si="86"/>
        <v>0</v>
      </c>
      <c r="E828" s="59">
        <f t="shared" si="84"/>
        <v>0</v>
      </c>
      <c r="F828" s="58">
        <f t="shared" si="87"/>
        <v>0</v>
      </c>
      <c r="G828" s="60">
        <f>IF(AND(C828&lt;&gt;"",SUM(G$32:G827)&lt;E$23),$E$23/$E$28,0)</f>
        <v>0</v>
      </c>
      <c r="H828" s="58">
        <f t="shared" si="88"/>
        <v>0</v>
      </c>
      <c r="I828" s="58">
        <f t="shared" si="90"/>
        <v>0</v>
      </c>
      <c r="J828" s="92" t="str">
        <f t="shared" si="89"/>
        <v>2088–2089</v>
      </c>
      <c r="K828" s="92"/>
      <c r="L828" s="103"/>
      <c r="M828" s="92"/>
      <c r="N828" s="101"/>
      <c r="O828" s="93"/>
      <c r="Q828" s="61"/>
    </row>
    <row r="829" spans="1:17" s="55" customFormat="1" ht="20.25" customHeight="1" x14ac:dyDescent="0.2">
      <c r="A829" s="56">
        <v>69003</v>
      </c>
      <c r="B829" s="57">
        <f t="shared" si="85"/>
        <v>0</v>
      </c>
      <c r="C829" s="150"/>
      <c r="D829" s="58">
        <f t="shared" si="86"/>
        <v>0</v>
      </c>
      <c r="E829" s="59">
        <f t="shared" si="84"/>
        <v>0</v>
      </c>
      <c r="F829" s="58">
        <f t="shared" si="87"/>
        <v>0</v>
      </c>
      <c r="G829" s="60">
        <f>IF(AND(C829&lt;&gt;"",SUM(G$32:G828)&lt;E$23),$E$23/$E$28,0)</f>
        <v>0</v>
      </c>
      <c r="H829" s="58">
        <f t="shared" si="88"/>
        <v>0</v>
      </c>
      <c r="I829" s="58">
        <f t="shared" si="90"/>
        <v>0</v>
      </c>
      <c r="J829" s="92" t="str">
        <f t="shared" si="89"/>
        <v>2088–2089</v>
      </c>
      <c r="K829" s="92"/>
      <c r="L829" s="103"/>
      <c r="M829" s="92"/>
      <c r="N829" s="101"/>
      <c r="O829" s="93"/>
      <c r="Q829" s="61"/>
    </row>
    <row r="830" spans="1:17" s="55" customFormat="1" ht="20.25" customHeight="1" x14ac:dyDescent="0.2">
      <c r="A830" s="56">
        <v>69034</v>
      </c>
      <c r="B830" s="57">
        <f t="shared" si="85"/>
        <v>0</v>
      </c>
      <c r="C830" s="150"/>
      <c r="D830" s="58">
        <f t="shared" si="86"/>
        <v>0</v>
      </c>
      <c r="E830" s="59">
        <f t="shared" si="84"/>
        <v>0</v>
      </c>
      <c r="F830" s="58">
        <f t="shared" si="87"/>
        <v>0</v>
      </c>
      <c r="G830" s="60">
        <f>IF(AND(C830&lt;&gt;"",SUM(G$32:G829)&lt;E$23),$E$23/$E$28,0)</f>
        <v>0</v>
      </c>
      <c r="H830" s="58">
        <f t="shared" si="88"/>
        <v>0</v>
      </c>
      <c r="I830" s="58">
        <f t="shared" si="90"/>
        <v>0</v>
      </c>
      <c r="J830" s="92" t="str">
        <f t="shared" si="89"/>
        <v>2088–2089</v>
      </c>
      <c r="K830" s="92"/>
      <c r="L830" s="103"/>
      <c r="M830" s="92"/>
      <c r="N830" s="101"/>
      <c r="O830" s="93"/>
      <c r="Q830" s="61"/>
    </row>
    <row r="831" spans="1:17" s="55" customFormat="1" ht="20.25" customHeight="1" x14ac:dyDescent="0.2">
      <c r="A831" s="56">
        <v>69065</v>
      </c>
      <c r="B831" s="57">
        <f t="shared" si="85"/>
        <v>0</v>
      </c>
      <c r="C831" s="150"/>
      <c r="D831" s="58">
        <f t="shared" si="86"/>
        <v>0</v>
      </c>
      <c r="E831" s="59">
        <f t="shared" si="84"/>
        <v>0</v>
      </c>
      <c r="F831" s="58">
        <f t="shared" si="87"/>
        <v>0</v>
      </c>
      <c r="G831" s="60">
        <f>IF(AND(C831&lt;&gt;"",SUM(G$32:G830)&lt;E$23),$E$23/$E$28,0)</f>
        <v>0</v>
      </c>
      <c r="H831" s="58">
        <f t="shared" si="88"/>
        <v>0</v>
      </c>
      <c r="I831" s="58">
        <f t="shared" si="90"/>
        <v>0</v>
      </c>
      <c r="J831" s="92" t="str">
        <f t="shared" si="89"/>
        <v>2088–2089</v>
      </c>
      <c r="K831" s="92"/>
      <c r="L831" s="103"/>
      <c r="M831" s="92"/>
      <c r="N831" s="101"/>
      <c r="O831" s="93"/>
      <c r="Q831" s="61"/>
    </row>
    <row r="832" spans="1:17" s="55" customFormat="1" ht="20.25" customHeight="1" x14ac:dyDescent="0.2">
      <c r="A832" s="56">
        <v>69093</v>
      </c>
      <c r="B832" s="57">
        <f t="shared" si="85"/>
        <v>0</v>
      </c>
      <c r="C832" s="150"/>
      <c r="D832" s="58">
        <f t="shared" si="86"/>
        <v>0</v>
      </c>
      <c r="E832" s="59">
        <f t="shared" si="84"/>
        <v>0</v>
      </c>
      <c r="F832" s="58">
        <f t="shared" si="87"/>
        <v>0</v>
      </c>
      <c r="G832" s="60">
        <f>IF(AND(C832&lt;&gt;"",SUM(G$32:G831)&lt;E$23),$E$23/$E$28,0)</f>
        <v>0</v>
      </c>
      <c r="H832" s="58">
        <f t="shared" si="88"/>
        <v>0</v>
      </c>
      <c r="I832" s="58">
        <f t="shared" si="90"/>
        <v>0</v>
      </c>
      <c r="J832" s="92" t="str">
        <f t="shared" si="89"/>
        <v>2088–2089</v>
      </c>
      <c r="K832" s="92"/>
      <c r="L832" s="103"/>
      <c r="M832" s="92"/>
      <c r="N832" s="101"/>
      <c r="O832" s="93"/>
      <c r="Q832" s="61"/>
    </row>
    <row r="833" spans="1:17" s="55" customFormat="1" ht="20.25" customHeight="1" x14ac:dyDescent="0.2">
      <c r="A833" s="56">
        <v>69124</v>
      </c>
      <c r="B833" s="57">
        <f t="shared" si="85"/>
        <v>0</v>
      </c>
      <c r="C833" s="150"/>
      <c r="D833" s="58">
        <f t="shared" si="86"/>
        <v>0</v>
      </c>
      <c r="E833" s="59">
        <f t="shared" si="84"/>
        <v>0</v>
      </c>
      <c r="F833" s="58">
        <f t="shared" si="87"/>
        <v>0</v>
      </c>
      <c r="G833" s="60">
        <f>IF(AND(C833&lt;&gt;"",SUM(G$32:G832)&lt;E$23),$E$23/$E$28,0)</f>
        <v>0</v>
      </c>
      <c r="H833" s="58">
        <f t="shared" si="88"/>
        <v>0</v>
      </c>
      <c r="I833" s="58">
        <f t="shared" si="90"/>
        <v>0</v>
      </c>
      <c r="J833" s="92" t="str">
        <f t="shared" si="89"/>
        <v>2088–2089</v>
      </c>
      <c r="K833" s="92"/>
      <c r="L833" s="103"/>
      <c r="M833" s="92"/>
      <c r="N833" s="101"/>
      <c r="O833" s="93"/>
      <c r="Q833" s="61"/>
    </row>
    <row r="834" spans="1:17" s="55" customFormat="1" ht="20.25" customHeight="1" x14ac:dyDescent="0.2">
      <c r="A834" s="56">
        <v>69154</v>
      </c>
      <c r="B834" s="57">
        <f t="shared" si="85"/>
        <v>0</v>
      </c>
      <c r="C834" s="150"/>
      <c r="D834" s="58">
        <f t="shared" si="86"/>
        <v>0</v>
      </c>
      <c r="E834" s="59">
        <f t="shared" si="84"/>
        <v>0</v>
      </c>
      <c r="F834" s="58">
        <f t="shared" si="87"/>
        <v>0</v>
      </c>
      <c r="G834" s="60">
        <f>IF(AND(C834&lt;&gt;"",SUM(G$32:G833)&lt;E$23),$E$23/$E$28,0)</f>
        <v>0</v>
      </c>
      <c r="H834" s="58">
        <f t="shared" si="88"/>
        <v>0</v>
      </c>
      <c r="I834" s="58">
        <f t="shared" si="90"/>
        <v>0</v>
      </c>
      <c r="J834" s="92" t="str">
        <f t="shared" si="89"/>
        <v>2088–2089</v>
      </c>
      <c r="K834" s="92"/>
      <c r="L834" s="103"/>
      <c r="M834" s="92"/>
      <c r="N834" s="101"/>
      <c r="O834" s="93"/>
      <c r="Q834" s="61"/>
    </row>
    <row r="835" spans="1:17" s="55" customFormat="1" ht="20.25" customHeight="1" x14ac:dyDescent="0.2">
      <c r="A835" s="56">
        <v>69185</v>
      </c>
      <c r="B835" s="57">
        <f t="shared" si="85"/>
        <v>0</v>
      </c>
      <c r="C835" s="150"/>
      <c r="D835" s="58">
        <f t="shared" si="86"/>
        <v>0</v>
      </c>
      <c r="E835" s="59">
        <f t="shared" si="84"/>
        <v>0</v>
      </c>
      <c r="F835" s="58">
        <f t="shared" si="87"/>
        <v>0</v>
      </c>
      <c r="G835" s="60">
        <f>IF(AND(C835&lt;&gt;"",SUM(G$32:G834)&lt;E$23),$E$23/$E$28,0)</f>
        <v>0</v>
      </c>
      <c r="H835" s="58">
        <f t="shared" si="88"/>
        <v>0</v>
      </c>
      <c r="I835" s="58">
        <f t="shared" si="90"/>
        <v>0</v>
      </c>
      <c r="J835" s="92" t="str">
        <f t="shared" si="89"/>
        <v>2088–2089</v>
      </c>
      <c r="K835" s="92"/>
      <c r="L835" s="103"/>
      <c r="M835" s="92"/>
      <c r="N835" s="101"/>
      <c r="O835" s="93"/>
      <c r="Q835" s="61"/>
    </row>
    <row r="836" spans="1:17" s="55" customFormat="1" ht="20.25" customHeight="1" x14ac:dyDescent="0.2">
      <c r="A836" s="56">
        <v>69215</v>
      </c>
      <c r="B836" s="57">
        <f t="shared" si="85"/>
        <v>0</v>
      </c>
      <c r="C836" s="150"/>
      <c r="D836" s="58">
        <f t="shared" si="86"/>
        <v>0</v>
      </c>
      <c r="E836" s="59">
        <f t="shared" si="84"/>
        <v>0</v>
      </c>
      <c r="F836" s="58">
        <f t="shared" si="87"/>
        <v>0</v>
      </c>
      <c r="G836" s="60">
        <f>IF(AND(C836&lt;&gt;"",SUM(G$32:G835)&lt;E$23),$E$23/$E$28,0)</f>
        <v>0</v>
      </c>
      <c r="H836" s="58">
        <f t="shared" si="88"/>
        <v>0</v>
      </c>
      <c r="I836" s="58">
        <f t="shared" si="90"/>
        <v>0</v>
      </c>
      <c r="J836" s="92" t="str">
        <f t="shared" si="89"/>
        <v>2089–2090</v>
      </c>
      <c r="K836" s="92"/>
      <c r="L836" s="103"/>
      <c r="M836" s="92"/>
      <c r="N836" s="101"/>
      <c r="O836" s="93"/>
      <c r="Q836" s="61"/>
    </row>
    <row r="837" spans="1:17" s="55" customFormat="1" ht="20.25" customHeight="1" x14ac:dyDescent="0.2">
      <c r="A837" s="56">
        <v>69246</v>
      </c>
      <c r="B837" s="57">
        <f t="shared" si="85"/>
        <v>0</v>
      </c>
      <c r="C837" s="150"/>
      <c r="D837" s="58">
        <f t="shared" si="86"/>
        <v>0</v>
      </c>
      <c r="E837" s="59">
        <f t="shared" si="84"/>
        <v>0</v>
      </c>
      <c r="F837" s="58">
        <f t="shared" si="87"/>
        <v>0</v>
      </c>
      <c r="G837" s="60">
        <f>IF(AND(C837&lt;&gt;"",SUM(G$32:G836)&lt;E$23),$E$23/$E$28,0)</f>
        <v>0</v>
      </c>
      <c r="H837" s="58">
        <f t="shared" si="88"/>
        <v>0</v>
      </c>
      <c r="I837" s="58">
        <f t="shared" si="90"/>
        <v>0</v>
      </c>
      <c r="J837" s="92" t="str">
        <f t="shared" si="89"/>
        <v>2089–2090</v>
      </c>
      <c r="K837" s="92"/>
      <c r="L837" s="103"/>
      <c r="M837" s="92"/>
      <c r="N837" s="101"/>
      <c r="O837" s="93"/>
      <c r="Q837" s="61"/>
    </row>
    <row r="838" spans="1:17" s="55" customFormat="1" ht="20.25" customHeight="1" x14ac:dyDescent="0.2">
      <c r="A838" s="56">
        <v>69277</v>
      </c>
      <c r="B838" s="57">
        <f t="shared" si="85"/>
        <v>0</v>
      </c>
      <c r="C838" s="150"/>
      <c r="D838" s="58">
        <f t="shared" si="86"/>
        <v>0</v>
      </c>
      <c r="E838" s="59">
        <f t="shared" si="84"/>
        <v>0</v>
      </c>
      <c r="F838" s="58">
        <f t="shared" si="87"/>
        <v>0</v>
      </c>
      <c r="G838" s="60">
        <f>IF(AND(C838&lt;&gt;"",SUM(G$32:G837)&lt;E$23),$E$23/$E$28,0)</f>
        <v>0</v>
      </c>
      <c r="H838" s="58">
        <f t="shared" si="88"/>
        <v>0</v>
      </c>
      <c r="I838" s="58">
        <f t="shared" si="90"/>
        <v>0</v>
      </c>
      <c r="J838" s="92" t="str">
        <f t="shared" si="89"/>
        <v>2089–2090</v>
      </c>
      <c r="K838" s="92"/>
      <c r="L838" s="103"/>
      <c r="M838" s="92"/>
      <c r="N838" s="101"/>
      <c r="O838" s="93"/>
      <c r="Q838" s="61"/>
    </row>
    <row r="839" spans="1:17" s="55" customFormat="1" ht="20.25" customHeight="1" x14ac:dyDescent="0.2">
      <c r="A839" s="56">
        <v>69307</v>
      </c>
      <c r="B839" s="57">
        <f t="shared" si="85"/>
        <v>0</v>
      </c>
      <c r="C839" s="150"/>
      <c r="D839" s="58">
        <f t="shared" si="86"/>
        <v>0</v>
      </c>
      <c r="E839" s="59">
        <f t="shared" si="84"/>
        <v>0</v>
      </c>
      <c r="F839" s="58">
        <f t="shared" si="87"/>
        <v>0</v>
      </c>
      <c r="G839" s="60">
        <f>IF(AND(C839&lt;&gt;"",SUM(G$32:G838)&lt;E$23),$E$23/$E$28,0)</f>
        <v>0</v>
      </c>
      <c r="H839" s="58">
        <f t="shared" si="88"/>
        <v>0</v>
      </c>
      <c r="I839" s="58">
        <f t="shared" si="90"/>
        <v>0</v>
      </c>
      <c r="J839" s="92" t="str">
        <f t="shared" si="89"/>
        <v>2089–2090</v>
      </c>
      <c r="K839" s="92"/>
      <c r="L839" s="103"/>
      <c r="M839" s="92"/>
      <c r="N839" s="101"/>
      <c r="O839" s="93"/>
      <c r="Q839" s="61"/>
    </row>
    <row r="840" spans="1:17" s="55" customFormat="1" ht="20.25" customHeight="1" x14ac:dyDescent="0.2">
      <c r="A840" s="56">
        <v>69338</v>
      </c>
      <c r="B840" s="57">
        <f t="shared" si="85"/>
        <v>0</v>
      </c>
      <c r="C840" s="150"/>
      <c r="D840" s="58">
        <f t="shared" si="86"/>
        <v>0</v>
      </c>
      <c r="E840" s="59">
        <f t="shared" si="84"/>
        <v>0</v>
      </c>
      <c r="F840" s="58">
        <f t="shared" si="87"/>
        <v>0</v>
      </c>
      <c r="G840" s="60">
        <f>IF(AND(C840&lt;&gt;"",SUM(G$32:G839)&lt;E$23),$E$23/$E$28,0)</f>
        <v>0</v>
      </c>
      <c r="H840" s="58">
        <f t="shared" si="88"/>
        <v>0</v>
      </c>
      <c r="I840" s="58">
        <f t="shared" si="90"/>
        <v>0</v>
      </c>
      <c r="J840" s="92" t="str">
        <f t="shared" si="89"/>
        <v>2089–2090</v>
      </c>
      <c r="K840" s="92"/>
      <c r="L840" s="103"/>
      <c r="M840" s="92"/>
      <c r="N840" s="101"/>
      <c r="O840" s="93"/>
      <c r="Q840" s="61"/>
    </row>
    <row r="841" spans="1:17" s="55" customFormat="1" ht="20.25" customHeight="1" x14ac:dyDescent="0.2">
      <c r="A841" s="56">
        <v>69368</v>
      </c>
      <c r="B841" s="57">
        <f t="shared" si="85"/>
        <v>0</v>
      </c>
      <c r="C841" s="150"/>
      <c r="D841" s="58">
        <f t="shared" si="86"/>
        <v>0</v>
      </c>
      <c r="E841" s="59">
        <f t="shared" si="84"/>
        <v>0</v>
      </c>
      <c r="F841" s="58">
        <f t="shared" si="87"/>
        <v>0</v>
      </c>
      <c r="G841" s="60">
        <f>IF(AND(C841&lt;&gt;"",SUM(G$32:G840)&lt;E$23),$E$23/$E$28,0)</f>
        <v>0</v>
      </c>
      <c r="H841" s="58">
        <f t="shared" si="88"/>
        <v>0</v>
      </c>
      <c r="I841" s="58">
        <f t="shared" si="90"/>
        <v>0</v>
      </c>
      <c r="J841" s="92" t="str">
        <f t="shared" si="89"/>
        <v>2089–2090</v>
      </c>
      <c r="K841" s="92"/>
      <c r="L841" s="103"/>
      <c r="M841" s="92"/>
      <c r="N841" s="101"/>
      <c r="O841" s="93"/>
      <c r="Q841" s="61"/>
    </row>
    <row r="842" spans="1:17" s="55" customFormat="1" ht="20.25" customHeight="1" x14ac:dyDescent="0.2">
      <c r="A842" s="56">
        <v>69399</v>
      </c>
      <c r="B842" s="57">
        <f t="shared" si="85"/>
        <v>0</v>
      </c>
      <c r="C842" s="150"/>
      <c r="D842" s="58">
        <f t="shared" si="86"/>
        <v>0</v>
      </c>
      <c r="E842" s="59">
        <f t="shared" si="84"/>
        <v>0</v>
      </c>
      <c r="F842" s="58">
        <f t="shared" si="87"/>
        <v>0</v>
      </c>
      <c r="G842" s="60">
        <f>IF(AND(C842&lt;&gt;"",SUM(G$32:G841)&lt;E$23),$E$23/$E$28,0)</f>
        <v>0</v>
      </c>
      <c r="H842" s="58">
        <f t="shared" si="88"/>
        <v>0</v>
      </c>
      <c r="I842" s="58">
        <f t="shared" si="90"/>
        <v>0</v>
      </c>
      <c r="J842" s="92" t="str">
        <f t="shared" si="89"/>
        <v>2089–2090</v>
      </c>
      <c r="K842" s="92"/>
      <c r="L842" s="103"/>
      <c r="M842" s="92"/>
      <c r="N842" s="101"/>
      <c r="O842" s="93"/>
      <c r="Q842" s="61"/>
    </row>
    <row r="843" spans="1:17" s="55" customFormat="1" ht="20.25" customHeight="1" x14ac:dyDescent="0.2">
      <c r="A843" s="56">
        <v>69430</v>
      </c>
      <c r="B843" s="57">
        <f t="shared" si="85"/>
        <v>0</v>
      </c>
      <c r="C843" s="150"/>
      <c r="D843" s="58">
        <f t="shared" si="86"/>
        <v>0</v>
      </c>
      <c r="E843" s="59">
        <f t="shared" si="84"/>
        <v>0</v>
      </c>
      <c r="F843" s="58">
        <f t="shared" si="87"/>
        <v>0</v>
      </c>
      <c r="G843" s="60">
        <f>IF(AND(C843&lt;&gt;"",SUM(G$32:G842)&lt;E$23),$E$23/$E$28,0)</f>
        <v>0</v>
      </c>
      <c r="H843" s="58">
        <f t="shared" si="88"/>
        <v>0</v>
      </c>
      <c r="I843" s="58">
        <f t="shared" si="90"/>
        <v>0</v>
      </c>
      <c r="J843" s="92" t="str">
        <f t="shared" si="89"/>
        <v>2089–2090</v>
      </c>
      <c r="K843" s="92"/>
      <c r="L843" s="103"/>
      <c r="M843" s="92"/>
      <c r="N843" s="101"/>
      <c r="O843" s="93"/>
      <c r="Q843" s="61"/>
    </row>
    <row r="844" spans="1:17" s="55" customFormat="1" ht="20.25" customHeight="1" x14ac:dyDescent="0.2">
      <c r="A844" s="56">
        <v>69458</v>
      </c>
      <c r="B844" s="57">
        <f t="shared" si="85"/>
        <v>0</v>
      </c>
      <c r="C844" s="150"/>
      <c r="D844" s="58">
        <f t="shared" si="86"/>
        <v>0</v>
      </c>
      <c r="E844" s="59">
        <f t="shared" si="84"/>
        <v>0</v>
      </c>
      <c r="F844" s="58">
        <f t="shared" si="87"/>
        <v>0</v>
      </c>
      <c r="G844" s="60">
        <f>IF(AND(C844&lt;&gt;"",SUM(G$32:G843)&lt;E$23),$E$23/$E$28,0)</f>
        <v>0</v>
      </c>
      <c r="H844" s="58">
        <f t="shared" si="88"/>
        <v>0</v>
      </c>
      <c r="I844" s="58">
        <f t="shared" si="90"/>
        <v>0</v>
      </c>
      <c r="J844" s="92" t="str">
        <f t="shared" si="89"/>
        <v>2089–2090</v>
      </c>
      <c r="K844" s="92"/>
      <c r="L844" s="103"/>
      <c r="M844" s="92"/>
      <c r="N844" s="101"/>
      <c r="O844" s="93"/>
      <c r="Q844" s="61"/>
    </row>
    <row r="845" spans="1:17" s="55" customFormat="1" ht="20.25" customHeight="1" x14ac:dyDescent="0.2">
      <c r="A845" s="56">
        <v>69489</v>
      </c>
      <c r="B845" s="57">
        <f t="shared" si="85"/>
        <v>0</v>
      </c>
      <c r="C845" s="150"/>
      <c r="D845" s="58">
        <f t="shared" si="86"/>
        <v>0</v>
      </c>
      <c r="E845" s="59">
        <f t="shared" si="84"/>
        <v>0</v>
      </c>
      <c r="F845" s="58">
        <f t="shared" si="87"/>
        <v>0</v>
      </c>
      <c r="G845" s="60">
        <f>IF(AND(C845&lt;&gt;"",SUM(G$32:G844)&lt;E$23),$E$23/$E$28,0)</f>
        <v>0</v>
      </c>
      <c r="H845" s="58">
        <f t="shared" si="88"/>
        <v>0</v>
      </c>
      <c r="I845" s="58">
        <f t="shared" si="90"/>
        <v>0</v>
      </c>
      <c r="J845" s="92" t="str">
        <f t="shared" si="89"/>
        <v>2089–2090</v>
      </c>
      <c r="K845" s="92"/>
      <c r="L845" s="103"/>
      <c r="M845" s="92"/>
      <c r="N845" s="101"/>
      <c r="O845" s="93"/>
      <c r="Q845" s="61"/>
    </row>
    <row r="846" spans="1:17" s="55" customFormat="1" ht="20.25" customHeight="1" x14ac:dyDescent="0.2">
      <c r="A846" s="56">
        <v>69519</v>
      </c>
      <c r="B846" s="57">
        <f t="shared" si="85"/>
        <v>0</v>
      </c>
      <c r="C846" s="150"/>
      <c r="D846" s="58">
        <f t="shared" si="86"/>
        <v>0</v>
      </c>
      <c r="E846" s="59">
        <f t="shared" si="84"/>
        <v>0</v>
      </c>
      <c r="F846" s="58">
        <f t="shared" si="87"/>
        <v>0</v>
      </c>
      <c r="G846" s="60">
        <f>IF(AND(C846&lt;&gt;"",SUM(G$32:G845)&lt;E$23),$E$23/$E$28,0)</f>
        <v>0</v>
      </c>
      <c r="H846" s="58">
        <f t="shared" si="88"/>
        <v>0</v>
      </c>
      <c r="I846" s="58">
        <f t="shared" si="90"/>
        <v>0</v>
      </c>
      <c r="J846" s="92" t="str">
        <f t="shared" si="89"/>
        <v>2089–2090</v>
      </c>
      <c r="K846" s="92"/>
      <c r="L846" s="103"/>
      <c r="M846" s="92"/>
      <c r="N846" s="101"/>
      <c r="O846" s="93"/>
      <c r="Q846" s="61"/>
    </row>
    <row r="847" spans="1:17" s="55" customFormat="1" ht="20.25" customHeight="1" x14ac:dyDescent="0.2">
      <c r="A847" s="56">
        <v>69550</v>
      </c>
      <c r="B847" s="57">
        <f t="shared" si="85"/>
        <v>0</v>
      </c>
      <c r="C847" s="150"/>
      <c r="D847" s="58">
        <f t="shared" si="86"/>
        <v>0</v>
      </c>
      <c r="E847" s="59">
        <f t="shared" si="84"/>
        <v>0</v>
      </c>
      <c r="F847" s="58">
        <f t="shared" si="87"/>
        <v>0</v>
      </c>
      <c r="G847" s="60">
        <f>IF(AND(C847&lt;&gt;"",SUM(G$32:G846)&lt;E$23),$E$23/$E$28,0)</f>
        <v>0</v>
      </c>
      <c r="H847" s="58">
        <f t="shared" si="88"/>
        <v>0</v>
      </c>
      <c r="I847" s="58">
        <f t="shared" si="90"/>
        <v>0</v>
      </c>
      <c r="J847" s="92" t="str">
        <f t="shared" si="89"/>
        <v>2089–2090</v>
      </c>
      <c r="K847" s="92"/>
      <c r="L847" s="103"/>
      <c r="M847" s="92"/>
      <c r="N847" s="101"/>
      <c r="O847" s="93"/>
      <c r="Q847" s="61"/>
    </row>
    <row r="848" spans="1:17" s="55" customFormat="1" ht="20.25" customHeight="1" x14ac:dyDescent="0.2">
      <c r="A848" s="56">
        <v>69580</v>
      </c>
      <c r="B848" s="57">
        <f t="shared" si="85"/>
        <v>0</v>
      </c>
      <c r="C848" s="150"/>
      <c r="D848" s="58">
        <f t="shared" si="86"/>
        <v>0</v>
      </c>
      <c r="E848" s="59">
        <f t="shared" si="84"/>
        <v>0</v>
      </c>
      <c r="F848" s="58">
        <f t="shared" si="87"/>
        <v>0</v>
      </c>
      <c r="G848" s="60">
        <f>IF(AND(C848&lt;&gt;"",SUM(G$32:G847)&lt;E$23),$E$23/$E$28,0)</f>
        <v>0</v>
      </c>
      <c r="H848" s="58">
        <f t="shared" si="88"/>
        <v>0</v>
      </c>
      <c r="I848" s="58">
        <f t="shared" si="90"/>
        <v>0</v>
      </c>
      <c r="J848" s="92" t="str">
        <f t="shared" si="89"/>
        <v>2090–2091</v>
      </c>
      <c r="K848" s="92"/>
      <c r="L848" s="103"/>
      <c r="M848" s="92"/>
      <c r="N848" s="101"/>
      <c r="O848" s="93"/>
      <c r="Q848" s="61"/>
    </row>
    <row r="849" spans="1:17" s="55" customFormat="1" ht="20.25" customHeight="1" x14ac:dyDescent="0.2">
      <c r="A849" s="56">
        <v>69611</v>
      </c>
      <c r="B849" s="57">
        <f t="shared" si="85"/>
        <v>0</v>
      </c>
      <c r="C849" s="150"/>
      <c r="D849" s="58">
        <f t="shared" si="86"/>
        <v>0</v>
      </c>
      <c r="E849" s="59">
        <f t="shared" si="84"/>
        <v>0</v>
      </c>
      <c r="F849" s="58">
        <f t="shared" si="87"/>
        <v>0</v>
      </c>
      <c r="G849" s="60">
        <f>IF(AND(C849&lt;&gt;"",SUM(G$32:G848)&lt;E$23),$E$23/$E$28,0)</f>
        <v>0</v>
      </c>
      <c r="H849" s="58">
        <f t="shared" si="88"/>
        <v>0</v>
      </c>
      <c r="I849" s="58">
        <f t="shared" si="90"/>
        <v>0</v>
      </c>
      <c r="J849" s="92" t="str">
        <f t="shared" si="89"/>
        <v>2090–2091</v>
      </c>
      <c r="K849" s="92"/>
      <c r="L849" s="103"/>
      <c r="M849" s="92"/>
      <c r="N849" s="101"/>
      <c r="O849" s="93"/>
      <c r="Q849" s="61"/>
    </row>
    <row r="850" spans="1:17" s="55" customFormat="1" ht="20.25" customHeight="1" x14ac:dyDescent="0.2">
      <c r="A850" s="56">
        <v>69642</v>
      </c>
      <c r="B850" s="57">
        <f t="shared" si="85"/>
        <v>0</v>
      </c>
      <c r="C850" s="150"/>
      <c r="D850" s="58">
        <f t="shared" si="86"/>
        <v>0</v>
      </c>
      <c r="E850" s="59">
        <f t="shared" si="84"/>
        <v>0</v>
      </c>
      <c r="F850" s="58">
        <f t="shared" si="87"/>
        <v>0</v>
      </c>
      <c r="G850" s="60">
        <f>IF(AND(C850&lt;&gt;"",SUM(G$32:G849)&lt;E$23),$E$23/$E$28,0)</f>
        <v>0</v>
      </c>
      <c r="H850" s="58">
        <f t="shared" si="88"/>
        <v>0</v>
      </c>
      <c r="I850" s="58">
        <f t="shared" si="90"/>
        <v>0</v>
      </c>
      <c r="J850" s="92" t="str">
        <f t="shared" si="89"/>
        <v>2090–2091</v>
      </c>
      <c r="K850" s="92"/>
      <c r="L850" s="103"/>
      <c r="M850" s="92"/>
      <c r="N850" s="101"/>
      <c r="O850" s="93"/>
      <c r="Q850" s="61"/>
    </row>
    <row r="851" spans="1:17" s="55" customFormat="1" ht="20.25" customHeight="1" x14ac:dyDescent="0.2">
      <c r="A851" s="56">
        <v>69672</v>
      </c>
      <c r="B851" s="57">
        <f t="shared" si="85"/>
        <v>0</v>
      </c>
      <c r="C851" s="150"/>
      <c r="D851" s="58">
        <f t="shared" si="86"/>
        <v>0</v>
      </c>
      <c r="E851" s="59">
        <f t="shared" si="84"/>
        <v>0</v>
      </c>
      <c r="F851" s="58">
        <f t="shared" si="87"/>
        <v>0</v>
      </c>
      <c r="G851" s="60">
        <f>IF(AND(C851&lt;&gt;"",SUM(G$32:G850)&lt;E$23),$E$23/$E$28,0)</f>
        <v>0</v>
      </c>
      <c r="H851" s="58">
        <f t="shared" si="88"/>
        <v>0</v>
      </c>
      <c r="I851" s="58">
        <f t="shared" si="90"/>
        <v>0</v>
      </c>
      <c r="J851" s="92" t="str">
        <f t="shared" si="89"/>
        <v>2090–2091</v>
      </c>
      <c r="K851" s="92"/>
      <c r="L851" s="103"/>
      <c r="M851" s="92"/>
      <c r="N851" s="101"/>
      <c r="O851" s="93"/>
      <c r="Q851" s="61"/>
    </row>
    <row r="852" spans="1:17" s="55" customFormat="1" ht="20.25" customHeight="1" x14ac:dyDescent="0.2">
      <c r="A852" s="56">
        <v>69703</v>
      </c>
      <c r="B852" s="57">
        <f t="shared" si="85"/>
        <v>0</v>
      </c>
      <c r="C852" s="150"/>
      <c r="D852" s="58">
        <f t="shared" si="86"/>
        <v>0</v>
      </c>
      <c r="E852" s="59">
        <f t="shared" si="84"/>
        <v>0</v>
      </c>
      <c r="F852" s="58">
        <f t="shared" si="87"/>
        <v>0</v>
      </c>
      <c r="G852" s="60">
        <f>IF(AND(C852&lt;&gt;"",SUM(G$32:G851)&lt;E$23),$E$23/$E$28,0)</f>
        <v>0</v>
      </c>
      <c r="H852" s="58">
        <f t="shared" si="88"/>
        <v>0</v>
      </c>
      <c r="I852" s="58">
        <f t="shared" si="90"/>
        <v>0</v>
      </c>
      <c r="J852" s="92" t="str">
        <f t="shared" si="89"/>
        <v>2090–2091</v>
      </c>
      <c r="K852" s="92"/>
      <c r="L852" s="103"/>
      <c r="M852" s="92"/>
      <c r="N852" s="101"/>
      <c r="O852" s="93"/>
      <c r="Q852" s="61"/>
    </row>
    <row r="853" spans="1:17" s="55" customFormat="1" ht="20.25" customHeight="1" x14ac:dyDescent="0.2">
      <c r="A853" s="56">
        <v>69733</v>
      </c>
      <c r="B853" s="57">
        <f t="shared" si="85"/>
        <v>0</v>
      </c>
      <c r="C853" s="150"/>
      <c r="D853" s="58">
        <f t="shared" si="86"/>
        <v>0</v>
      </c>
      <c r="E853" s="59">
        <f t="shared" si="84"/>
        <v>0</v>
      </c>
      <c r="F853" s="58">
        <f t="shared" si="87"/>
        <v>0</v>
      </c>
      <c r="G853" s="60">
        <f>IF(AND(C853&lt;&gt;"",SUM(G$32:G852)&lt;E$23),$E$23/$E$28,0)</f>
        <v>0</v>
      </c>
      <c r="H853" s="58">
        <f t="shared" si="88"/>
        <v>0</v>
      </c>
      <c r="I853" s="58">
        <f t="shared" si="90"/>
        <v>0</v>
      </c>
      <c r="J853" s="92" t="str">
        <f t="shared" si="89"/>
        <v>2090–2091</v>
      </c>
      <c r="K853" s="92"/>
      <c r="L853" s="103"/>
      <c r="M853" s="92"/>
      <c r="N853" s="101"/>
      <c r="O853" s="93"/>
      <c r="Q853" s="61"/>
    </row>
    <row r="854" spans="1:17" s="55" customFormat="1" ht="20.25" customHeight="1" x14ac:dyDescent="0.2">
      <c r="A854" s="56">
        <v>69764</v>
      </c>
      <c r="B854" s="57">
        <f t="shared" si="85"/>
        <v>0</v>
      </c>
      <c r="C854" s="150"/>
      <c r="D854" s="58">
        <f t="shared" si="86"/>
        <v>0</v>
      </c>
      <c r="E854" s="59">
        <f t="shared" si="84"/>
        <v>0</v>
      </c>
      <c r="F854" s="58">
        <f t="shared" si="87"/>
        <v>0</v>
      </c>
      <c r="G854" s="60">
        <f>IF(AND(C854&lt;&gt;"",SUM(G$32:G853)&lt;E$23),$E$23/$E$28,0)</f>
        <v>0</v>
      </c>
      <c r="H854" s="58">
        <f t="shared" si="88"/>
        <v>0</v>
      </c>
      <c r="I854" s="58">
        <f t="shared" si="90"/>
        <v>0</v>
      </c>
      <c r="J854" s="92" t="str">
        <f t="shared" si="89"/>
        <v>2090–2091</v>
      </c>
      <c r="K854" s="92"/>
      <c r="L854" s="103"/>
      <c r="M854" s="92"/>
      <c r="N854" s="101"/>
      <c r="O854" s="93"/>
      <c r="Q854" s="61"/>
    </row>
    <row r="855" spans="1:17" s="55" customFormat="1" ht="20.25" customHeight="1" x14ac:dyDescent="0.2">
      <c r="A855" s="56">
        <v>69795</v>
      </c>
      <c r="B855" s="57">
        <f t="shared" si="85"/>
        <v>0</v>
      </c>
      <c r="C855" s="150"/>
      <c r="D855" s="58">
        <f t="shared" si="86"/>
        <v>0</v>
      </c>
      <c r="E855" s="59">
        <f t="shared" si="84"/>
        <v>0</v>
      </c>
      <c r="F855" s="58">
        <f t="shared" si="87"/>
        <v>0</v>
      </c>
      <c r="G855" s="60">
        <f>IF(AND(C855&lt;&gt;"",SUM(G$32:G854)&lt;E$23),$E$23/$E$28,0)</f>
        <v>0</v>
      </c>
      <c r="H855" s="58">
        <f t="shared" si="88"/>
        <v>0</v>
      </c>
      <c r="I855" s="58">
        <f t="shared" si="90"/>
        <v>0</v>
      </c>
      <c r="J855" s="92" t="str">
        <f t="shared" si="89"/>
        <v>2090–2091</v>
      </c>
      <c r="K855" s="92"/>
      <c r="L855" s="103"/>
      <c r="M855" s="92"/>
      <c r="N855" s="101"/>
      <c r="O855" s="93"/>
      <c r="Q855" s="61"/>
    </row>
    <row r="856" spans="1:17" s="55" customFormat="1" ht="20.25" customHeight="1" x14ac:dyDescent="0.2">
      <c r="A856" s="56">
        <v>69823</v>
      </c>
      <c r="B856" s="57">
        <f t="shared" si="85"/>
        <v>0</v>
      </c>
      <c r="C856" s="150"/>
      <c r="D856" s="58">
        <f t="shared" si="86"/>
        <v>0</v>
      </c>
      <c r="E856" s="59">
        <f t="shared" si="84"/>
        <v>0</v>
      </c>
      <c r="F856" s="58">
        <f t="shared" si="87"/>
        <v>0</v>
      </c>
      <c r="G856" s="60">
        <f>IF(AND(C856&lt;&gt;"",SUM(G$32:G855)&lt;E$23),$E$23/$E$28,0)</f>
        <v>0</v>
      </c>
      <c r="H856" s="58">
        <f t="shared" si="88"/>
        <v>0</v>
      </c>
      <c r="I856" s="58">
        <f t="shared" si="90"/>
        <v>0</v>
      </c>
      <c r="J856" s="92" t="str">
        <f t="shared" si="89"/>
        <v>2090–2091</v>
      </c>
      <c r="K856" s="92"/>
      <c r="L856" s="103"/>
      <c r="M856" s="92"/>
      <c r="N856" s="101"/>
      <c r="O856" s="93"/>
      <c r="Q856" s="61"/>
    </row>
    <row r="857" spans="1:17" s="55" customFormat="1" ht="20.25" customHeight="1" x14ac:dyDescent="0.2">
      <c r="A857" s="56">
        <v>69854</v>
      </c>
      <c r="B857" s="57">
        <f t="shared" si="85"/>
        <v>0</v>
      </c>
      <c r="C857" s="150"/>
      <c r="D857" s="58">
        <f t="shared" si="86"/>
        <v>0</v>
      </c>
      <c r="E857" s="59">
        <f t="shared" si="84"/>
        <v>0</v>
      </c>
      <c r="F857" s="58">
        <f t="shared" si="87"/>
        <v>0</v>
      </c>
      <c r="G857" s="60">
        <f>IF(AND(C857&lt;&gt;"",SUM(G$32:G856)&lt;E$23),$E$23/$E$28,0)</f>
        <v>0</v>
      </c>
      <c r="H857" s="58">
        <f t="shared" si="88"/>
        <v>0</v>
      </c>
      <c r="I857" s="58">
        <f t="shared" si="90"/>
        <v>0</v>
      </c>
      <c r="J857" s="92" t="str">
        <f t="shared" si="89"/>
        <v>2090–2091</v>
      </c>
      <c r="K857" s="92"/>
      <c r="L857" s="103"/>
      <c r="M857" s="92"/>
      <c r="N857" s="101"/>
      <c r="O857" s="93"/>
      <c r="Q857" s="61"/>
    </row>
    <row r="858" spans="1:17" s="55" customFormat="1" ht="20.25" customHeight="1" x14ac:dyDescent="0.2">
      <c r="A858" s="56">
        <v>69884</v>
      </c>
      <c r="B858" s="57">
        <f t="shared" si="85"/>
        <v>0</v>
      </c>
      <c r="C858" s="150"/>
      <c r="D858" s="58">
        <f t="shared" si="86"/>
        <v>0</v>
      </c>
      <c r="E858" s="59">
        <f t="shared" si="84"/>
        <v>0</v>
      </c>
      <c r="F858" s="58">
        <f t="shared" si="87"/>
        <v>0</v>
      </c>
      <c r="G858" s="60">
        <f>IF(AND(C858&lt;&gt;"",SUM(G$32:G857)&lt;E$23),$E$23/$E$28,0)</f>
        <v>0</v>
      </c>
      <c r="H858" s="58">
        <f t="shared" si="88"/>
        <v>0</v>
      </c>
      <c r="I858" s="58">
        <f t="shared" si="90"/>
        <v>0</v>
      </c>
      <c r="J858" s="92" t="str">
        <f t="shared" si="89"/>
        <v>2090–2091</v>
      </c>
      <c r="K858" s="92"/>
      <c r="L858" s="103"/>
      <c r="M858" s="92"/>
      <c r="N858" s="101"/>
      <c r="O858" s="93"/>
      <c r="Q858" s="61"/>
    </row>
    <row r="859" spans="1:17" s="55" customFormat="1" ht="20.25" customHeight="1" x14ac:dyDescent="0.2">
      <c r="A859" s="56">
        <v>69915</v>
      </c>
      <c r="B859" s="57">
        <f t="shared" si="85"/>
        <v>0</v>
      </c>
      <c r="C859" s="150"/>
      <c r="D859" s="58">
        <f t="shared" si="86"/>
        <v>0</v>
      </c>
      <c r="E859" s="59">
        <f t="shared" si="84"/>
        <v>0</v>
      </c>
      <c r="F859" s="58">
        <f t="shared" si="87"/>
        <v>0</v>
      </c>
      <c r="G859" s="60">
        <f>IF(AND(C859&lt;&gt;"",SUM(G$32:G858)&lt;E$23),$E$23/$E$28,0)</f>
        <v>0</v>
      </c>
      <c r="H859" s="58">
        <f t="shared" si="88"/>
        <v>0</v>
      </c>
      <c r="I859" s="58">
        <f t="shared" si="90"/>
        <v>0</v>
      </c>
      <c r="J859" s="92" t="str">
        <f t="shared" si="89"/>
        <v>2090–2091</v>
      </c>
      <c r="K859" s="92"/>
      <c r="L859" s="103"/>
      <c r="M859" s="92"/>
      <c r="N859" s="101"/>
      <c r="O859" s="93"/>
      <c r="Q859" s="61"/>
    </row>
    <row r="860" spans="1:17" s="55" customFormat="1" ht="20.25" customHeight="1" x14ac:dyDescent="0.2">
      <c r="A860" s="56">
        <v>69945</v>
      </c>
      <c r="B860" s="57">
        <f t="shared" si="85"/>
        <v>0</v>
      </c>
      <c r="C860" s="150"/>
      <c r="D860" s="58">
        <f t="shared" si="86"/>
        <v>0</v>
      </c>
      <c r="E860" s="59">
        <f t="shared" si="84"/>
        <v>0</v>
      </c>
      <c r="F860" s="58">
        <f t="shared" si="87"/>
        <v>0</v>
      </c>
      <c r="G860" s="60">
        <f>IF(AND(C860&lt;&gt;"",SUM(G$32:G859)&lt;E$23),$E$23/$E$28,0)</f>
        <v>0</v>
      </c>
      <c r="H860" s="58">
        <f t="shared" si="88"/>
        <v>0</v>
      </c>
      <c r="I860" s="58">
        <f t="shared" si="90"/>
        <v>0</v>
      </c>
      <c r="J860" s="92" t="str">
        <f t="shared" si="89"/>
        <v>2091–2092</v>
      </c>
      <c r="K860" s="92"/>
      <c r="L860" s="103"/>
      <c r="M860" s="92"/>
      <c r="N860" s="101"/>
      <c r="O860" s="93"/>
      <c r="Q860" s="61"/>
    </row>
    <row r="861" spans="1:17" s="55" customFormat="1" ht="20.25" customHeight="1" x14ac:dyDescent="0.2">
      <c r="A861" s="56">
        <v>69976</v>
      </c>
      <c r="B861" s="57">
        <f t="shared" si="85"/>
        <v>0</v>
      </c>
      <c r="C861" s="150"/>
      <c r="D861" s="58">
        <f t="shared" si="86"/>
        <v>0</v>
      </c>
      <c r="E861" s="59">
        <f t="shared" si="84"/>
        <v>0</v>
      </c>
      <c r="F861" s="58">
        <f t="shared" si="87"/>
        <v>0</v>
      </c>
      <c r="G861" s="60">
        <f>IF(AND(C861&lt;&gt;"",SUM(G$32:G860)&lt;E$23),$E$23/$E$28,0)</f>
        <v>0</v>
      </c>
      <c r="H861" s="58">
        <f t="shared" si="88"/>
        <v>0</v>
      </c>
      <c r="I861" s="58">
        <f t="shared" si="90"/>
        <v>0</v>
      </c>
      <c r="J861" s="92" t="str">
        <f t="shared" si="89"/>
        <v>2091–2092</v>
      </c>
      <c r="K861" s="92"/>
      <c r="L861" s="103"/>
      <c r="M861" s="92"/>
      <c r="N861" s="101"/>
      <c r="O861" s="93"/>
      <c r="Q861" s="61"/>
    </row>
    <row r="862" spans="1:17" s="55" customFormat="1" ht="20.25" customHeight="1" x14ac:dyDescent="0.2">
      <c r="A862" s="56">
        <v>70007</v>
      </c>
      <c r="B862" s="57">
        <f t="shared" si="85"/>
        <v>0</v>
      </c>
      <c r="C862" s="150"/>
      <c r="D862" s="58">
        <f t="shared" si="86"/>
        <v>0</v>
      </c>
      <c r="E862" s="59">
        <f t="shared" si="84"/>
        <v>0</v>
      </c>
      <c r="F862" s="58">
        <f t="shared" si="87"/>
        <v>0</v>
      </c>
      <c r="G862" s="60">
        <f>IF(AND(C862&lt;&gt;"",SUM(G$32:G861)&lt;E$23),$E$23/$E$28,0)</f>
        <v>0</v>
      </c>
      <c r="H862" s="58">
        <f t="shared" si="88"/>
        <v>0</v>
      </c>
      <c r="I862" s="58">
        <f t="shared" si="90"/>
        <v>0</v>
      </c>
      <c r="J862" s="92" t="str">
        <f t="shared" si="89"/>
        <v>2091–2092</v>
      </c>
      <c r="K862" s="92"/>
      <c r="L862" s="103"/>
      <c r="M862" s="92"/>
      <c r="N862" s="101"/>
      <c r="O862" s="93"/>
      <c r="Q862" s="61"/>
    </row>
    <row r="863" spans="1:17" s="55" customFormat="1" ht="20.25" customHeight="1" x14ac:dyDescent="0.2">
      <c r="A863" s="56">
        <v>70037</v>
      </c>
      <c r="B863" s="57">
        <f t="shared" si="85"/>
        <v>0</v>
      </c>
      <c r="C863" s="150"/>
      <c r="D863" s="58">
        <f t="shared" si="86"/>
        <v>0</v>
      </c>
      <c r="E863" s="59">
        <f t="shared" si="84"/>
        <v>0</v>
      </c>
      <c r="F863" s="58">
        <f t="shared" si="87"/>
        <v>0</v>
      </c>
      <c r="G863" s="60">
        <f>IF(AND(C863&lt;&gt;"",SUM(G$32:G862)&lt;E$23),$E$23/$E$28,0)</f>
        <v>0</v>
      </c>
      <c r="H863" s="58">
        <f t="shared" si="88"/>
        <v>0</v>
      </c>
      <c r="I863" s="58">
        <f t="shared" si="90"/>
        <v>0</v>
      </c>
      <c r="J863" s="92" t="str">
        <f t="shared" si="89"/>
        <v>2091–2092</v>
      </c>
      <c r="K863" s="92"/>
      <c r="L863" s="103"/>
      <c r="M863" s="92"/>
      <c r="N863" s="101"/>
      <c r="O863" s="93"/>
      <c r="Q863" s="61"/>
    </row>
    <row r="864" spans="1:17" s="55" customFormat="1" ht="20.25" customHeight="1" x14ac:dyDescent="0.2">
      <c r="A864" s="56">
        <v>70068</v>
      </c>
      <c r="B864" s="57">
        <f t="shared" si="85"/>
        <v>0</v>
      </c>
      <c r="C864" s="150"/>
      <c r="D864" s="58">
        <f t="shared" si="86"/>
        <v>0</v>
      </c>
      <c r="E864" s="59">
        <f t="shared" ref="E864:E927" si="91">C864-D864</f>
        <v>0</v>
      </c>
      <c r="F864" s="58">
        <f t="shared" si="87"/>
        <v>0</v>
      </c>
      <c r="G864" s="60">
        <f>IF(AND(C864&lt;&gt;"",SUM(G$32:G863)&lt;E$23),$E$23/$E$28,0)</f>
        <v>0</v>
      </c>
      <c r="H864" s="58">
        <f t="shared" si="88"/>
        <v>0</v>
      </c>
      <c r="I864" s="58">
        <f t="shared" si="90"/>
        <v>0</v>
      </c>
      <c r="J864" s="92" t="str">
        <f t="shared" si="89"/>
        <v>2091–2092</v>
      </c>
      <c r="K864" s="92"/>
      <c r="L864" s="103"/>
      <c r="M864" s="92"/>
      <c r="N864" s="101"/>
      <c r="O864" s="93"/>
      <c r="Q864" s="61"/>
    </row>
    <row r="865" spans="1:17" s="55" customFormat="1" ht="20.25" customHeight="1" x14ac:dyDescent="0.2">
      <c r="A865" s="56">
        <v>70098</v>
      </c>
      <c r="B865" s="57">
        <f t="shared" ref="B865:B928" si="92">IF(C865&gt;0,C865*-1,C865)</f>
        <v>0</v>
      </c>
      <c r="C865" s="150"/>
      <c r="D865" s="58">
        <f t="shared" ref="D865:D928" si="93">IF(C865="",0,IF($E$14="Beginning",IF(C864&lt;&gt;"",$F864*$E$7/12,0),IF(C864&lt;&gt;"",$F864*$E$7/12,$E$21*$E$7/12)))</f>
        <v>0</v>
      </c>
      <c r="E865" s="59">
        <f t="shared" si="91"/>
        <v>0</v>
      </c>
      <c r="F865" s="58">
        <f t="shared" ref="F865:F928" si="94">IF(C865="",0,IF(C864="",$E$21-E865,IF(C865&lt;&gt;"",F864-E865)))</f>
        <v>0</v>
      </c>
      <c r="G865" s="60">
        <f>IF(AND(C865&lt;&gt;"",SUM(G$32:G864)&lt;E$23),$E$23/$E$28,0)</f>
        <v>0</v>
      </c>
      <c r="H865" s="58">
        <f t="shared" ref="H865:H928" si="95">IF(C865&lt;&gt;"",G865+H864,0)</f>
        <v>0</v>
      </c>
      <c r="I865" s="58">
        <f t="shared" si="90"/>
        <v>0</v>
      </c>
      <c r="J865" s="92" t="str">
        <f t="shared" ref="J865:J928" si="96">IF(OR(MONTH(A865)=1,MONTH(A865)=2,MONTH(A865)=3,MONTH(A865)=4,MONTH(A865)=5,MONTH(A865)=6),YEAR(A865)-1&amp;"–"&amp;YEAR(A865),YEAR(A865)&amp;"–"&amp;YEAR(A865)+1)</f>
        <v>2091–2092</v>
      </c>
      <c r="K865" s="92"/>
      <c r="L865" s="103"/>
      <c r="M865" s="92"/>
      <c r="N865" s="101"/>
      <c r="O865" s="93"/>
      <c r="Q865" s="61"/>
    </row>
    <row r="866" spans="1:17" s="55" customFormat="1" ht="20.25" customHeight="1" x14ac:dyDescent="0.2">
      <c r="A866" s="56">
        <v>70129</v>
      </c>
      <c r="B866" s="57">
        <f t="shared" si="92"/>
        <v>0</v>
      </c>
      <c r="C866" s="150"/>
      <c r="D866" s="58">
        <f t="shared" si="93"/>
        <v>0</v>
      </c>
      <c r="E866" s="59">
        <f t="shared" si="91"/>
        <v>0</v>
      </c>
      <c r="F866" s="58">
        <f t="shared" si="94"/>
        <v>0</v>
      </c>
      <c r="G866" s="60">
        <f>IF(AND(C866&lt;&gt;"",SUM(G$32:G865)&lt;E$23),$E$23/$E$28,0)</f>
        <v>0</v>
      </c>
      <c r="H866" s="58">
        <f t="shared" si="95"/>
        <v>0</v>
      </c>
      <c r="I866" s="58">
        <f t="shared" si="90"/>
        <v>0</v>
      </c>
      <c r="J866" s="92" t="str">
        <f t="shared" si="96"/>
        <v>2091–2092</v>
      </c>
      <c r="K866" s="92"/>
      <c r="L866" s="103"/>
      <c r="M866" s="92"/>
      <c r="N866" s="101"/>
      <c r="O866" s="93"/>
      <c r="Q866" s="61"/>
    </row>
    <row r="867" spans="1:17" s="55" customFormat="1" ht="20.25" customHeight="1" x14ac:dyDescent="0.2">
      <c r="A867" s="56">
        <v>70160</v>
      </c>
      <c r="B867" s="57">
        <f t="shared" si="92"/>
        <v>0</v>
      </c>
      <c r="C867" s="150"/>
      <c r="D867" s="58">
        <f t="shared" si="93"/>
        <v>0</v>
      </c>
      <c r="E867" s="59">
        <f t="shared" si="91"/>
        <v>0</v>
      </c>
      <c r="F867" s="58">
        <f t="shared" si="94"/>
        <v>0</v>
      </c>
      <c r="G867" s="60">
        <f>IF(AND(C867&lt;&gt;"",SUM(G$32:G866)&lt;E$23),$E$23/$E$28,0)</f>
        <v>0</v>
      </c>
      <c r="H867" s="58">
        <f t="shared" si="95"/>
        <v>0</v>
      </c>
      <c r="I867" s="58">
        <f t="shared" ref="I867:I930" si="97">IF(C867&lt;&gt;"",$E$23-H867,0)</f>
        <v>0</v>
      </c>
      <c r="J867" s="92" t="str">
        <f t="shared" si="96"/>
        <v>2091–2092</v>
      </c>
      <c r="K867" s="92"/>
      <c r="L867" s="103"/>
      <c r="M867" s="92"/>
      <c r="N867" s="101"/>
      <c r="O867" s="93"/>
      <c r="Q867" s="61"/>
    </row>
    <row r="868" spans="1:17" s="55" customFormat="1" ht="20.25" customHeight="1" x14ac:dyDescent="0.2">
      <c r="A868" s="56">
        <v>70189</v>
      </c>
      <c r="B868" s="57">
        <f t="shared" si="92"/>
        <v>0</v>
      </c>
      <c r="C868" s="150"/>
      <c r="D868" s="58">
        <f t="shared" si="93"/>
        <v>0</v>
      </c>
      <c r="E868" s="59">
        <f t="shared" si="91"/>
        <v>0</v>
      </c>
      <c r="F868" s="58">
        <f t="shared" si="94"/>
        <v>0</v>
      </c>
      <c r="G868" s="60">
        <f>IF(AND(C868&lt;&gt;"",SUM(G$32:G867)&lt;E$23),$E$23/$E$28,0)</f>
        <v>0</v>
      </c>
      <c r="H868" s="58">
        <f t="shared" si="95"/>
        <v>0</v>
      </c>
      <c r="I868" s="58">
        <f t="shared" si="97"/>
        <v>0</v>
      </c>
      <c r="J868" s="92" t="str">
        <f t="shared" si="96"/>
        <v>2091–2092</v>
      </c>
      <c r="K868" s="92"/>
      <c r="L868" s="103"/>
      <c r="M868" s="92"/>
      <c r="N868" s="101"/>
      <c r="O868" s="93"/>
      <c r="Q868" s="61"/>
    </row>
    <row r="869" spans="1:17" s="55" customFormat="1" ht="20.25" customHeight="1" x14ac:dyDescent="0.2">
      <c r="A869" s="56">
        <v>70220</v>
      </c>
      <c r="B869" s="57">
        <f t="shared" si="92"/>
        <v>0</v>
      </c>
      <c r="C869" s="150"/>
      <c r="D869" s="58">
        <f t="shared" si="93"/>
        <v>0</v>
      </c>
      <c r="E869" s="59">
        <f t="shared" si="91"/>
        <v>0</v>
      </c>
      <c r="F869" s="58">
        <f t="shared" si="94"/>
        <v>0</v>
      </c>
      <c r="G869" s="60">
        <f>IF(AND(C869&lt;&gt;"",SUM(G$32:G868)&lt;E$23),$E$23/$E$28,0)</f>
        <v>0</v>
      </c>
      <c r="H869" s="58">
        <f t="shared" si="95"/>
        <v>0</v>
      </c>
      <c r="I869" s="58">
        <f t="shared" si="97"/>
        <v>0</v>
      </c>
      <c r="J869" s="92" t="str">
        <f t="shared" si="96"/>
        <v>2091–2092</v>
      </c>
      <c r="K869" s="92"/>
      <c r="L869" s="103"/>
      <c r="M869" s="92"/>
      <c r="N869" s="101"/>
      <c r="O869" s="93"/>
      <c r="Q869" s="61"/>
    </row>
    <row r="870" spans="1:17" s="55" customFormat="1" ht="20.25" customHeight="1" x14ac:dyDescent="0.2">
      <c r="A870" s="56">
        <v>70250</v>
      </c>
      <c r="B870" s="57">
        <f t="shared" si="92"/>
        <v>0</v>
      </c>
      <c r="C870" s="150"/>
      <c r="D870" s="58">
        <f t="shared" si="93"/>
        <v>0</v>
      </c>
      <c r="E870" s="59">
        <f t="shared" si="91"/>
        <v>0</v>
      </c>
      <c r="F870" s="58">
        <f t="shared" si="94"/>
        <v>0</v>
      </c>
      <c r="G870" s="60">
        <f>IF(AND(C870&lt;&gt;"",SUM(G$32:G869)&lt;E$23),$E$23/$E$28,0)</f>
        <v>0</v>
      </c>
      <c r="H870" s="58">
        <f t="shared" si="95"/>
        <v>0</v>
      </c>
      <c r="I870" s="58">
        <f t="shared" si="97"/>
        <v>0</v>
      </c>
      <c r="J870" s="92" t="str">
        <f t="shared" si="96"/>
        <v>2091–2092</v>
      </c>
      <c r="K870" s="92"/>
      <c r="L870" s="103"/>
      <c r="M870" s="92"/>
      <c r="N870" s="101"/>
      <c r="O870" s="93"/>
      <c r="Q870" s="61"/>
    </row>
    <row r="871" spans="1:17" s="55" customFormat="1" ht="20.25" customHeight="1" x14ac:dyDescent="0.2">
      <c r="A871" s="56">
        <v>70281</v>
      </c>
      <c r="B871" s="57">
        <f t="shared" si="92"/>
        <v>0</v>
      </c>
      <c r="C871" s="150"/>
      <c r="D871" s="58">
        <f t="shared" si="93"/>
        <v>0</v>
      </c>
      <c r="E871" s="59">
        <f t="shared" si="91"/>
        <v>0</v>
      </c>
      <c r="F871" s="58">
        <f t="shared" si="94"/>
        <v>0</v>
      </c>
      <c r="G871" s="60">
        <f>IF(AND(C871&lt;&gt;"",SUM(G$32:G870)&lt;E$23),$E$23/$E$28,0)</f>
        <v>0</v>
      </c>
      <c r="H871" s="58">
        <f t="shared" si="95"/>
        <v>0</v>
      </c>
      <c r="I871" s="58">
        <f t="shared" si="97"/>
        <v>0</v>
      </c>
      <c r="J871" s="92" t="str">
        <f t="shared" si="96"/>
        <v>2091–2092</v>
      </c>
      <c r="K871" s="92"/>
      <c r="L871" s="103"/>
      <c r="M871" s="92"/>
      <c r="N871" s="101"/>
      <c r="O871" s="93"/>
      <c r="Q871" s="61"/>
    </row>
    <row r="872" spans="1:17" s="55" customFormat="1" ht="20.25" customHeight="1" x14ac:dyDescent="0.2">
      <c r="A872" s="56">
        <v>70311</v>
      </c>
      <c r="B872" s="57">
        <f t="shared" si="92"/>
        <v>0</v>
      </c>
      <c r="C872" s="150"/>
      <c r="D872" s="58">
        <f t="shared" si="93"/>
        <v>0</v>
      </c>
      <c r="E872" s="59">
        <f t="shared" si="91"/>
        <v>0</v>
      </c>
      <c r="F872" s="58">
        <f t="shared" si="94"/>
        <v>0</v>
      </c>
      <c r="G872" s="60">
        <f>IF(AND(C872&lt;&gt;"",SUM(G$32:G871)&lt;E$23),$E$23/$E$28,0)</f>
        <v>0</v>
      </c>
      <c r="H872" s="58">
        <f t="shared" si="95"/>
        <v>0</v>
      </c>
      <c r="I872" s="58">
        <f t="shared" si="97"/>
        <v>0</v>
      </c>
      <c r="J872" s="92" t="str">
        <f t="shared" si="96"/>
        <v>2092–2093</v>
      </c>
      <c r="K872" s="92"/>
      <c r="L872" s="103"/>
      <c r="M872" s="92"/>
      <c r="N872" s="101"/>
      <c r="O872" s="93"/>
      <c r="Q872" s="61"/>
    </row>
    <row r="873" spans="1:17" s="55" customFormat="1" ht="20.25" customHeight="1" x14ac:dyDescent="0.2">
      <c r="A873" s="56">
        <v>70342</v>
      </c>
      <c r="B873" s="57">
        <f t="shared" si="92"/>
        <v>0</v>
      </c>
      <c r="C873" s="150"/>
      <c r="D873" s="58">
        <f t="shared" si="93"/>
        <v>0</v>
      </c>
      <c r="E873" s="59">
        <f t="shared" si="91"/>
        <v>0</v>
      </c>
      <c r="F873" s="58">
        <f t="shared" si="94"/>
        <v>0</v>
      </c>
      <c r="G873" s="60">
        <f>IF(AND(C873&lt;&gt;"",SUM(G$32:G872)&lt;E$23),$E$23/$E$28,0)</f>
        <v>0</v>
      </c>
      <c r="H873" s="58">
        <f t="shared" si="95"/>
        <v>0</v>
      </c>
      <c r="I873" s="58">
        <f t="shared" si="97"/>
        <v>0</v>
      </c>
      <c r="J873" s="92" t="str">
        <f t="shared" si="96"/>
        <v>2092–2093</v>
      </c>
      <c r="K873" s="92"/>
      <c r="L873" s="103"/>
      <c r="M873" s="92"/>
      <c r="N873" s="101"/>
      <c r="O873" s="93"/>
      <c r="Q873" s="61"/>
    </row>
    <row r="874" spans="1:17" s="55" customFormat="1" ht="20.25" customHeight="1" x14ac:dyDescent="0.2">
      <c r="A874" s="56">
        <v>70373</v>
      </c>
      <c r="B874" s="57">
        <f t="shared" si="92"/>
        <v>0</v>
      </c>
      <c r="C874" s="150"/>
      <c r="D874" s="58">
        <f t="shared" si="93"/>
        <v>0</v>
      </c>
      <c r="E874" s="59">
        <f t="shared" si="91"/>
        <v>0</v>
      </c>
      <c r="F874" s="58">
        <f t="shared" si="94"/>
        <v>0</v>
      </c>
      <c r="G874" s="60">
        <f>IF(AND(C874&lt;&gt;"",SUM(G$32:G873)&lt;E$23),$E$23/$E$28,0)</f>
        <v>0</v>
      </c>
      <c r="H874" s="58">
        <f t="shared" si="95"/>
        <v>0</v>
      </c>
      <c r="I874" s="58">
        <f t="shared" si="97"/>
        <v>0</v>
      </c>
      <c r="J874" s="92" t="str">
        <f t="shared" si="96"/>
        <v>2092–2093</v>
      </c>
      <c r="K874" s="92"/>
      <c r="L874" s="103"/>
      <c r="M874" s="92"/>
      <c r="N874" s="101"/>
      <c r="O874" s="93"/>
      <c r="Q874" s="61"/>
    </row>
    <row r="875" spans="1:17" s="55" customFormat="1" ht="20.25" customHeight="1" x14ac:dyDescent="0.2">
      <c r="A875" s="56">
        <v>70403</v>
      </c>
      <c r="B875" s="57">
        <f t="shared" si="92"/>
        <v>0</v>
      </c>
      <c r="C875" s="150"/>
      <c r="D875" s="58">
        <f t="shared" si="93"/>
        <v>0</v>
      </c>
      <c r="E875" s="59">
        <f t="shared" si="91"/>
        <v>0</v>
      </c>
      <c r="F875" s="58">
        <f t="shared" si="94"/>
        <v>0</v>
      </c>
      <c r="G875" s="60">
        <f>IF(AND(C875&lt;&gt;"",SUM(G$32:G874)&lt;E$23),$E$23/$E$28,0)</f>
        <v>0</v>
      </c>
      <c r="H875" s="58">
        <f t="shared" si="95"/>
        <v>0</v>
      </c>
      <c r="I875" s="58">
        <f t="shared" si="97"/>
        <v>0</v>
      </c>
      <c r="J875" s="92" t="str">
        <f t="shared" si="96"/>
        <v>2092–2093</v>
      </c>
      <c r="K875" s="92"/>
      <c r="L875" s="103"/>
      <c r="M875" s="92"/>
      <c r="N875" s="101"/>
      <c r="O875" s="93"/>
      <c r="Q875" s="61"/>
    </row>
    <row r="876" spans="1:17" s="55" customFormat="1" ht="20.25" customHeight="1" x14ac:dyDescent="0.2">
      <c r="A876" s="56">
        <v>70434</v>
      </c>
      <c r="B876" s="57">
        <f t="shared" si="92"/>
        <v>0</v>
      </c>
      <c r="C876" s="150"/>
      <c r="D876" s="58">
        <f t="shared" si="93"/>
        <v>0</v>
      </c>
      <c r="E876" s="59">
        <f t="shared" si="91"/>
        <v>0</v>
      </c>
      <c r="F876" s="58">
        <f t="shared" si="94"/>
        <v>0</v>
      </c>
      <c r="G876" s="60">
        <f>IF(AND(C876&lt;&gt;"",SUM(G$32:G875)&lt;E$23),$E$23/$E$28,0)</f>
        <v>0</v>
      </c>
      <c r="H876" s="58">
        <f t="shared" si="95"/>
        <v>0</v>
      </c>
      <c r="I876" s="58">
        <f t="shared" si="97"/>
        <v>0</v>
      </c>
      <c r="J876" s="92" t="str">
        <f t="shared" si="96"/>
        <v>2092–2093</v>
      </c>
      <c r="K876" s="92"/>
      <c r="L876" s="103"/>
      <c r="M876" s="92"/>
      <c r="N876" s="101"/>
      <c r="O876" s="93"/>
      <c r="Q876" s="61"/>
    </row>
    <row r="877" spans="1:17" s="55" customFormat="1" ht="20.25" customHeight="1" x14ac:dyDescent="0.2">
      <c r="A877" s="56">
        <v>70464</v>
      </c>
      <c r="B877" s="57">
        <f t="shared" si="92"/>
        <v>0</v>
      </c>
      <c r="C877" s="150"/>
      <c r="D877" s="58">
        <f t="shared" si="93"/>
        <v>0</v>
      </c>
      <c r="E877" s="59">
        <f t="shared" si="91"/>
        <v>0</v>
      </c>
      <c r="F877" s="58">
        <f t="shared" si="94"/>
        <v>0</v>
      </c>
      <c r="G877" s="60">
        <f>IF(AND(C877&lt;&gt;"",SUM(G$32:G876)&lt;E$23),$E$23/$E$28,0)</f>
        <v>0</v>
      </c>
      <c r="H877" s="58">
        <f t="shared" si="95"/>
        <v>0</v>
      </c>
      <c r="I877" s="58">
        <f t="shared" si="97"/>
        <v>0</v>
      </c>
      <c r="J877" s="92" t="str">
        <f t="shared" si="96"/>
        <v>2092–2093</v>
      </c>
      <c r="K877" s="92"/>
      <c r="L877" s="103"/>
      <c r="M877" s="92"/>
      <c r="N877" s="101"/>
      <c r="O877" s="93"/>
      <c r="Q877" s="61"/>
    </row>
    <row r="878" spans="1:17" s="55" customFormat="1" ht="20.25" customHeight="1" x14ac:dyDescent="0.2">
      <c r="A878" s="56">
        <v>70495</v>
      </c>
      <c r="B878" s="57">
        <f t="shared" si="92"/>
        <v>0</v>
      </c>
      <c r="C878" s="150"/>
      <c r="D878" s="58">
        <f t="shared" si="93"/>
        <v>0</v>
      </c>
      <c r="E878" s="59">
        <f t="shared" si="91"/>
        <v>0</v>
      </c>
      <c r="F878" s="58">
        <f t="shared" si="94"/>
        <v>0</v>
      </c>
      <c r="G878" s="60">
        <f>IF(AND(C878&lt;&gt;"",SUM(G$32:G877)&lt;E$23),$E$23/$E$28,0)</f>
        <v>0</v>
      </c>
      <c r="H878" s="58">
        <f t="shared" si="95"/>
        <v>0</v>
      </c>
      <c r="I878" s="58">
        <f t="shared" si="97"/>
        <v>0</v>
      </c>
      <c r="J878" s="92" t="str">
        <f t="shared" si="96"/>
        <v>2092–2093</v>
      </c>
      <c r="K878" s="92"/>
      <c r="L878" s="103"/>
      <c r="M878" s="92"/>
      <c r="N878" s="101"/>
      <c r="O878" s="93"/>
      <c r="Q878" s="61"/>
    </row>
    <row r="879" spans="1:17" s="55" customFormat="1" ht="20.25" customHeight="1" x14ac:dyDescent="0.2">
      <c r="A879" s="56">
        <v>70526</v>
      </c>
      <c r="B879" s="57">
        <f t="shared" si="92"/>
        <v>0</v>
      </c>
      <c r="C879" s="150"/>
      <c r="D879" s="58">
        <f t="shared" si="93"/>
        <v>0</v>
      </c>
      <c r="E879" s="59">
        <f t="shared" si="91"/>
        <v>0</v>
      </c>
      <c r="F879" s="58">
        <f t="shared" si="94"/>
        <v>0</v>
      </c>
      <c r="G879" s="60">
        <f>IF(AND(C879&lt;&gt;"",SUM(G$32:G878)&lt;E$23),$E$23/$E$28,0)</f>
        <v>0</v>
      </c>
      <c r="H879" s="58">
        <f t="shared" si="95"/>
        <v>0</v>
      </c>
      <c r="I879" s="58">
        <f t="shared" si="97"/>
        <v>0</v>
      </c>
      <c r="J879" s="92" t="str">
        <f t="shared" si="96"/>
        <v>2092–2093</v>
      </c>
      <c r="K879" s="92"/>
      <c r="L879" s="103"/>
      <c r="M879" s="92"/>
      <c r="N879" s="101"/>
      <c r="O879" s="93"/>
      <c r="Q879" s="61"/>
    </row>
    <row r="880" spans="1:17" s="55" customFormat="1" ht="20.25" customHeight="1" x14ac:dyDescent="0.2">
      <c r="A880" s="56">
        <v>70554</v>
      </c>
      <c r="B880" s="57">
        <f t="shared" si="92"/>
        <v>0</v>
      </c>
      <c r="C880" s="150"/>
      <c r="D880" s="58">
        <f t="shared" si="93"/>
        <v>0</v>
      </c>
      <c r="E880" s="59">
        <f t="shared" si="91"/>
        <v>0</v>
      </c>
      <c r="F880" s="58">
        <f t="shared" si="94"/>
        <v>0</v>
      </c>
      <c r="G880" s="60">
        <f>IF(AND(C880&lt;&gt;"",SUM(G$32:G879)&lt;E$23),$E$23/$E$28,0)</f>
        <v>0</v>
      </c>
      <c r="H880" s="58">
        <f t="shared" si="95"/>
        <v>0</v>
      </c>
      <c r="I880" s="58">
        <f t="shared" si="97"/>
        <v>0</v>
      </c>
      <c r="J880" s="92" t="str">
        <f t="shared" si="96"/>
        <v>2092–2093</v>
      </c>
      <c r="K880" s="92"/>
      <c r="L880" s="103"/>
      <c r="M880" s="92"/>
      <c r="N880" s="101"/>
      <c r="O880" s="93"/>
      <c r="Q880" s="61"/>
    </row>
    <row r="881" spans="1:17" s="55" customFormat="1" ht="20.25" customHeight="1" x14ac:dyDescent="0.2">
      <c r="A881" s="56">
        <v>70585</v>
      </c>
      <c r="B881" s="57">
        <f t="shared" si="92"/>
        <v>0</v>
      </c>
      <c r="C881" s="150"/>
      <c r="D881" s="58">
        <f t="shared" si="93"/>
        <v>0</v>
      </c>
      <c r="E881" s="59">
        <f t="shared" si="91"/>
        <v>0</v>
      </c>
      <c r="F881" s="58">
        <f t="shared" si="94"/>
        <v>0</v>
      </c>
      <c r="G881" s="60">
        <f>IF(AND(C881&lt;&gt;"",SUM(G$32:G880)&lt;E$23),$E$23/$E$28,0)</f>
        <v>0</v>
      </c>
      <c r="H881" s="58">
        <f t="shared" si="95"/>
        <v>0</v>
      </c>
      <c r="I881" s="58">
        <f t="shared" si="97"/>
        <v>0</v>
      </c>
      <c r="J881" s="92" t="str">
        <f t="shared" si="96"/>
        <v>2092–2093</v>
      </c>
      <c r="K881" s="92"/>
      <c r="L881" s="103"/>
      <c r="M881" s="92"/>
      <c r="N881" s="101"/>
      <c r="O881" s="93"/>
      <c r="Q881" s="61"/>
    </row>
    <row r="882" spans="1:17" s="55" customFormat="1" ht="20.25" customHeight="1" x14ac:dyDescent="0.2">
      <c r="A882" s="56">
        <v>70615</v>
      </c>
      <c r="B882" s="57">
        <f t="shared" si="92"/>
        <v>0</v>
      </c>
      <c r="C882" s="150"/>
      <c r="D882" s="58">
        <f t="shared" si="93"/>
        <v>0</v>
      </c>
      <c r="E882" s="59">
        <f t="shared" si="91"/>
        <v>0</v>
      </c>
      <c r="F882" s="58">
        <f t="shared" si="94"/>
        <v>0</v>
      </c>
      <c r="G882" s="60">
        <f>IF(AND(C882&lt;&gt;"",SUM(G$32:G881)&lt;E$23),$E$23/$E$28,0)</f>
        <v>0</v>
      </c>
      <c r="H882" s="58">
        <f t="shared" si="95"/>
        <v>0</v>
      </c>
      <c r="I882" s="58">
        <f t="shared" si="97"/>
        <v>0</v>
      </c>
      <c r="J882" s="92" t="str">
        <f t="shared" si="96"/>
        <v>2092–2093</v>
      </c>
      <c r="K882" s="92"/>
      <c r="L882" s="103"/>
      <c r="M882" s="92"/>
      <c r="N882" s="101"/>
      <c r="O882" s="93"/>
      <c r="Q882" s="61"/>
    </row>
    <row r="883" spans="1:17" s="55" customFormat="1" ht="20.25" customHeight="1" x14ac:dyDescent="0.2">
      <c r="A883" s="56">
        <v>70646</v>
      </c>
      <c r="B883" s="57">
        <f t="shared" si="92"/>
        <v>0</v>
      </c>
      <c r="C883" s="150"/>
      <c r="D883" s="58">
        <f t="shared" si="93"/>
        <v>0</v>
      </c>
      <c r="E883" s="59">
        <f t="shared" si="91"/>
        <v>0</v>
      </c>
      <c r="F883" s="58">
        <f t="shared" si="94"/>
        <v>0</v>
      </c>
      <c r="G883" s="60">
        <f>IF(AND(C883&lt;&gt;"",SUM(G$32:G882)&lt;E$23),$E$23/$E$28,0)</f>
        <v>0</v>
      </c>
      <c r="H883" s="58">
        <f t="shared" si="95"/>
        <v>0</v>
      </c>
      <c r="I883" s="58">
        <f t="shared" si="97"/>
        <v>0</v>
      </c>
      <c r="J883" s="92" t="str">
        <f t="shared" si="96"/>
        <v>2092–2093</v>
      </c>
      <c r="K883" s="92"/>
      <c r="L883" s="103"/>
      <c r="M883" s="92"/>
      <c r="N883" s="101"/>
      <c r="O883" s="93"/>
      <c r="Q883" s="61"/>
    </row>
    <row r="884" spans="1:17" s="55" customFormat="1" ht="20.25" customHeight="1" x14ac:dyDescent="0.2">
      <c r="A884" s="56">
        <v>70676</v>
      </c>
      <c r="B884" s="57">
        <f t="shared" si="92"/>
        <v>0</v>
      </c>
      <c r="C884" s="150"/>
      <c r="D884" s="58">
        <f t="shared" si="93"/>
        <v>0</v>
      </c>
      <c r="E884" s="59">
        <f t="shared" si="91"/>
        <v>0</v>
      </c>
      <c r="F884" s="58">
        <f t="shared" si="94"/>
        <v>0</v>
      </c>
      <c r="G884" s="60">
        <f>IF(AND(C884&lt;&gt;"",SUM(G$32:G883)&lt;E$23),$E$23/$E$28,0)</f>
        <v>0</v>
      </c>
      <c r="H884" s="58">
        <f t="shared" si="95"/>
        <v>0</v>
      </c>
      <c r="I884" s="58">
        <f t="shared" si="97"/>
        <v>0</v>
      </c>
      <c r="J884" s="92" t="str">
        <f t="shared" si="96"/>
        <v>2093–2094</v>
      </c>
      <c r="K884" s="92"/>
      <c r="L884" s="103"/>
      <c r="M884" s="92"/>
      <c r="N884" s="101"/>
      <c r="O884" s="93"/>
      <c r="Q884" s="61"/>
    </row>
    <row r="885" spans="1:17" s="55" customFormat="1" ht="20.25" customHeight="1" x14ac:dyDescent="0.2">
      <c r="A885" s="56">
        <v>70707</v>
      </c>
      <c r="B885" s="57">
        <f t="shared" si="92"/>
        <v>0</v>
      </c>
      <c r="C885" s="150"/>
      <c r="D885" s="58">
        <f t="shared" si="93"/>
        <v>0</v>
      </c>
      <c r="E885" s="59">
        <f t="shared" si="91"/>
        <v>0</v>
      </c>
      <c r="F885" s="58">
        <f t="shared" si="94"/>
        <v>0</v>
      </c>
      <c r="G885" s="60">
        <f>IF(AND(C885&lt;&gt;"",SUM(G$32:G884)&lt;E$23),$E$23/$E$28,0)</f>
        <v>0</v>
      </c>
      <c r="H885" s="58">
        <f t="shared" si="95"/>
        <v>0</v>
      </c>
      <c r="I885" s="58">
        <f t="shared" si="97"/>
        <v>0</v>
      </c>
      <c r="J885" s="92" t="str">
        <f t="shared" si="96"/>
        <v>2093–2094</v>
      </c>
      <c r="K885" s="92"/>
      <c r="L885" s="103"/>
      <c r="M885" s="92"/>
      <c r="N885" s="101"/>
      <c r="O885" s="93"/>
      <c r="Q885" s="61"/>
    </row>
    <row r="886" spans="1:17" s="55" customFormat="1" ht="20.25" customHeight="1" x14ac:dyDescent="0.2">
      <c r="A886" s="56">
        <v>70738</v>
      </c>
      <c r="B886" s="57">
        <f t="shared" si="92"/>
        <v>0</v>
      </c>
      <c r="C886" s="150"/>
      <c r="D886" s="58">
        <f t="shared" si="93"/>
        <v>0</v>
      </c>
      <c r="E886" s="59">
        <f t="shared" si="91"/>
        <v>0</v>
      </c>
      <c r="F886" s="58">
        <f t="shared" si="94"/>
        <v>0</v>
      </c>
      <c r="G886" s="60">
        <f>IF(AND(C886&lt;&gt;"",SUM(G$32:G885)&lt;E$23),$E$23/$E$28,0)</f>
        <v>0</v>
      </c>
      <c r="H886" s="58">
        <f t="shared" si="95"/>
        <v>0</v>
      </c>
      <c r="I886" s="58">
        <f t="shared" si="97"/>
        <v>0</v>
      </c>
      <c r="J886" s="92" t="str">
        <f t="shared" si="96"/>
        <v>2093–2094</v>
      </c>
      <c r="K886" s="92"/>
      <c r="L886" s="103"/>
      <c r="M886" s="92"/>
      <c r="N886" s="101"/>
      <c r="O886" s="93"/>
      <c r="Q886" s="61"/>
    </row>
    <row r="887" spans="1:17" s="55" customFormat="1" ht="20.25" customHeight="1" x14ac:dyDescent="0.2">
      <c r="A887" s="56">
        <v>70768</v>
      </c>
      <c r="B887" s="57">
        <f t="shared" si="92"/>
        <v>0</v>
      </c>
      <c r="C887" s="150"/>
      <c r="D887" s="58">
        <f t="shared" si="93"/>
        <v>0</v>
      </c>
      <c r="E887" s="59">
        <f t="shared" si="91"/>
        <v>0</v>
      </c>
      <c r="F887" s="58">
        <f t="shared" si="94"/>
        <v>0</v>
      </c>
      <c r="G887" s="60">
        <f>IF(AND(C887&lt;&gt;"",SUM(G$32:G886)&lt;E$23),$E$23/$E$28,0)</f>
        <v>0</v>
      </c>
      <c r="H887" s="58">
        <f t="shared" si="95"/>
        <v>0</v>
      </c>
      <c r="I887" s="58">
        <f t="shared" si="97"/>
        <v>0</v>
      </c>
      <c r="J887" s="92" t="str">
        <f t="shared" si="96"/>
        <v>2093–2094</v>
      </c>
      <c r="K887" s="92"/>
      <c r="L887" s="103"/>
      <c r="M887" s="92"/>
      <c r="N887" s="101"/>
      <c r="O887" s="93"/>
      <c r="Q887" s="61"/>
    </row>
    <row r="888" spans="1:17" s="55" customFormat="1" ht="20.25" customHeight="1" x14ac:dyDescent="0.2">
      <c r="A888" s="56">
        <v>70799</v>
      </c>
      <c r="B888" s="57">
        <f t="shared" si="92"/>
        <v>0</v>
      </c>
      <c r="C888" s="150"/>
      <c r="D888" s="58">
        <f t="shared" si="93"/>
        <v>0</v>
      </c>
      <c r="E888" s="59">
        <f t="shared" si="91"/>
        <v>0</v>
      </c>
      <c r="F888" s="58">
        <f t="shared" si="94"/>
        <v>0</v>
      </c>
      <c r="G888" s="60">
        <f>IF(AND(C888&lt;&gt;"",SUM(G$32:G887)&lt;E$23),$E$23/$E$28,0)</f>
        <v>0</v>
      </c>
      <c r="H888" s="58">
        <f t="shared" si="95"/>
        <v>0</v>
      </c>
      <c r="I888" s="58">
        <f t="shared" si="97"/>
        <v>0</v>
      </c>
      <c r="J888" s="92" t="str">
        <f t="shared" si="96"/>
        <v>2093–2094</v>
      </c>
      <c r="K888" s="92"/>
      <c r="L888" s="103"/>
      <c r="M888" s="92"/>
      <c r="N888" s="101"/>
      <c r="O888" s="93"/>
      <c r="Q888" s="61"/>
    </row>
    <row r="889" spans="1:17" s="55" customFormat="1" ht="20.25" customHeight="1" x14ac:dyDescent="0.2">
      <c r="A889" s="56">
        <v>70829</v>
      </c>
      <c r="B889" s="57">
        <f t="shared" si="92"/>
        <v>0</v>
      </c>
      <c r="C889" s="150"/>
      <c r="D889" s="58">
        <f t="shared" si="93"/>
        <v>0</v>
      </c>
      <c r="E889" s="59">
        <f t="shared" si="91"/>
        <v>0</v>
      </c>
      <c r="F889" s="58">
        <f t="shared" si="94"/>
        <v>0</v>
      </c>
      <c r="G889" s="60">
        <f>IF(AND(C889&lt;&gt;"",SUM(G$32:G888)&lt;E$23),$E$23/$E$28,0)</f>
        <v>0</v>
      </c>
      <c r="H889" s="58">
        <f t="shared" si="95"/>
        <v>0</v>
      </c>
      <c r="I889" s="58">
        <f t="shared" si="97"/>
        <v>0</v>
      </c>
      <c r="J889" s="92" t="str">
        <f t="shared" si="96"/>
        <v>2093–2094</v>
      </c>
      <c r="K889" s="92"/>
      <c r="L889" s="103"/>
      <c r="M889" s="92"/>
      <c r="N889" s="101"/>
      <c r="O889" s="93"/>
      <c r="Q889" s="61"/>
    </row>
    <row r="890" spans="1:17" s="55" customFormat="1" ht="20.25" customHeight="1" x14ac:dyDescent="0.2">
      <c r="A890" s="56">
        <v>70860</v>
      </c>
      <c r="B890" s="57">
        <f t="shared" si="92"/>
        <v>0</v>
      </c>
      <c r="C890" s="150"/>
      <c r="D890" s="58">
        <f t="shared" si="93"/>
        <v>0</v>
      </c>
      <c r="E890" s="59">
        <f t="shared" si="91"/>
        <v>0</v>
      </c>
      <c r="F890" s="58">
        <f t="shared" si="94"/>
        <v>0</v>
      </c>
      <c r="G890" s="60">
        <f>IF(AND(C890&lt;&gt;"",SUM(G$32:G889)&lt;E$23),$E$23/$E$28,0)</f>
        <v>0</v>
      </c>
      <c r="H890" s="58">
        <f t="shared" si="95"/>
        <v>0</v>
      </c>
      <c r="I890" s="58">
        <f t="shared" si="97"/>
        <v>0</v>
      </c>
      <c r="J890" s="92" t="str">
        <f t="shared" si="96"/>
        <v>2093–2094</v>
      </c>
      <c r="K890" s="92"/>
      <c r="L890" s="103"/>
      <c r="M890" s="92"/>
      <c r="N890" s="101"/>
      <c r="O890" s="93"/>
      <c r="Q890" s="61"/>
    </row>
    <row r="891" spans="1:17" s="55" customFormat="1" ht="20.25" customHeight="1" x14ac:dyDescent="0.2">
      <c r="A891" s="56">
        <v>70891</v>
      </c>
      <c r="B891" s="57">
        <f t="shared" si="92"/>
        <v>0</v>
      </c>
      <c r="C891" s="150"/>
      <c r="D891" s="58">
        <f t="shared" si="93"/>
        <v>0</v>
      </c>
      <c r="E891" s="59">
        <f t="shared" si="91"/>
        <v>0</v>
      </c>
      <c r="F891" s="58">
        <f t="shared" si="94"/>
        <v>0</v>
      </c>
      <c r="G891" s="60">
        <f>IF(AND(C891&lt;&gt;"",SUM(G$32:G890)&lt;E$23),$E$23/$E$28,0)</f>
        <v>0</v>
      </c>
      <c r="H891" s="58">
        <f t="shared" si="95"/>
        <v>0</v>
      </c>
      <c r="I891" s="58">
        <f t="shared" si="97"/>
        <v>0</v>
      </c>
      <c r="J891" s="92" t="str">
        <f t="shared" si="96"/>
        <v>2093–2094</v>
      </c>
      <c r="K891" s="92"/>
      <c r="L891" s="103"/>
      <c r="M891" s="92"/>
      <c r="N891" s="101"/>
      <c r="O891" s="93"/>
      <c r="Q891" s="61"/>
    </row>
    <row r="892" spans="1:17" s="55" customFormat="1" ht="20.25" customHeight="1" x14ac:dyDescent="0.2">
      <c r="A892" s="56">
        <v>70919</v>
      </c>
      <c r="B892" s="57">
        <f t="shared" si="92"/>
        <v>0</v>
      </c>
      <c r="C892" s="150"/>
      <c r="D892" s="58">
        <f t="shared" si="93"/>
        <v>0</v>
      </c>
      <c r="E892" s="59">
        <f t="shared" si="91"/>
        <v>0</v>
      </c>
      <c r="F892" s="58">
        <f t="shared" si="94"/>
        <v>0</v>
      </c>
      <c r="G892" s="60">
        <f>IF(AND(C892&lt;&gt;"",SUM(G$32:G891)&lt;E$23),$E$23/$E$28,0)</f>
        <v>0</v>
      </c>
      <c r="H892" s="58">
        <f t="shared" si="95"/>
        <v>0</v>
      </c>
      <c r="I892" s="58">
        <f t="shared" si="97"/>
        <v>0</v>
      </c>
      <c r="J892" s="92" t="str">
        <f t="shared" si="96"/>
        <v>2093–2094</v>
      </c>
      <c r="K892" s="92"/>
      <c r="L892" s="103"/>
      <c r="M892" s="92"/>
      <c r="N892" s="101"/>
      <c r="O892" s="93"/>
      <c r="Q892" s="61"/>
    </row>
    <row r="893" spans="1:17" s="55" customFormat="1" ht="20.25" customHeight="1" x14ac:dyDescent="0.2">
      <c r="A893" s="56">
        <v>70950</v>
      </c>
      <c r="B893" s="57">
        <f t="shared" si="92"/>
        <v>0</v>
      </c>
      <c r="C893" s="150"/>
      <c r="D893" s="58">
        <f t="shared" si="93"/>
        <v>0</v>
      </c>
      <c r="E893" s="59">
        <f t="shared" si="91"/>
        <v>0</v>
      </c>
      <c r="F893" s="58">
        <f t="shared" si="94"/>
        <v>0</v>
      </c>
      <c r="G893" s="60">
        <f>IF(AND(C893&lt;&gt;"",SUM(G$32:G892)&lt;E$23),$E$23/$E$28,0)</f>
        <v>0</v>
      </c>
      <c r="H893" s="58">
        <f t="shared" si="95"/>
        <v>0</v>
      </c>
      <c r="I893" s="58">
        <f t="shared" si="97"/>
        <v>0</v>
      </c>
      <c r="J893" s="92" t="str">
        <f t="shared" si="96"/>
        <v>2093–2094</v>
      </c>
      <c r="K893" s="92"/>
      <c r="L893" s="103"/>
      <c r="M893" s="92"/>
      <c r="N893" s="101"/>
      <c r="O893" s="93"/>
      <c r="Q893" s="61"/>
    </row>
    <row r="894" spans="1:17" s="55" customFormat="1" ht="20.25" customHeight="1" x14ac:dyDescent="0.2">
      <c r="A894" s="56">
        <v>70980</v>
      </c>
      <c r="B894" s="57">
        <f t="shared" si="92"/>
        <v>0</v>
      </c>
      <c r="C894" s="150"/>
      <c r="D894" s="58">
        <f t="shared" si="93"/>
        <v>0</v>
      </c>
      <c r="E894" s="59">
        <f t="shared" si="91"/>
        <v>0</v>
      </c>
      <c r="F894" s="58">
        <f t="shared" si="94"/>
        <v>0</v>
      </c>
      <c r="G894" s="60">
        <f>IF(AND(C894&lt;&gt;"",SUM(G$32:G893)&lt;E$23),$E$23/$E$28,0)</f>
        <v>0</v>
      </c>
      <c r="H894" s="58">
        <f t="shared" si="95"/>
        <v>0</v>
      </c>
      <c r="I894" s="58">
        <f t="shared" si="97"/>
        <v>0</v>
      </c>
      <c r="J894" s="92" t="str">
        <f t="shared" si="96"/>
        <v>2093–2094</v>
      </c>
      <c r="K894" s="92"/>
      <c r="L894" s="103"/>
      <c r="M894" s="92"/>
      <c r="N894" s="101"/>
      <c r="O894" s="93"/>
      <c r="Q894" s="61"/>
    </row>
    <row r="895" spans="1:17" s="55" customFormat="1" ht="20.25" customHeight="1" x14ac:dyDescent="0.2">
      <c r="A895" s="56">
        <v>71011</v>
      </c>
      <c r="B895" s="57">
        <f t="shared" si="92"/>
        <v>0</v>
      </c>
      <c r="C895" s="150"/>
      <c r="D895" s="58">
        <f t="shared" si="93"/>
        <v>0</v>
      </c>
      <c r="E895" s="59">
        <f t="shared" si="91"/>
        <v>0</v>
      </c>
      <c r="F895" s="58">
        <f t="shared" si="94"/>
        <v>0</v>
      </c>
      <c r="G895" s="60">
        <f>IF(AND(C895&lt;&gt;"",SUM(G$32:G894)&lt;E$23),$E$23/$E$28,0)</f>
        <v>0</v>
      </c>
      <c r="H895" s="58">
        <f t="shared" si="95"/>
        <v>0</v>
      </c>
      <c r="I895" s="58">
        <f t="shared" si="97"/>
        <v>0</v>
      </c>
      <c r="J895" s="92" t="str">
        <f t="shared" si="96"/>
        <v>2093–2094</v>
      </c>
      <c r="K895" s="92"/>
      <c r="L895" s="103"/>
      <c r="M895" s="92"/>
      <c r="N895" s="101"/>
      <c r="O895" s="93"/>
      <c r="Q895" s="61"/>
    </row>
    <row r="896" spans="1:17" s="55" customFormat="1" ht="20.25" customHeight="1" x14ac:dyDescent="0.2">
      <c r="A896" s="56">
        <v>71041</v>
      </c>
      <c r="B896" s="57">
        <f t="shared" si="92"/>
        <v>0</v>
      </c>
      <c r="C896" s="150"/>
      <c r="D896" s="58">
        <f t="shared" si="93"/>
        <v>0</v>
      </c>
      <c r="E896" s="59">
        <f t="shared" si="91"/>
        <v>0</v>
      </c>
      <c r="F896" s="58">
        <f t="shared" si="94"/>
        <v>0</v>
      </c>
      <c r="G896" s="60">
        <f>IF(AND(C896&lt;&gt;"",SUM(G$32:G895)&lt;E$23),$E$23/$E$28,0)</f>
        <v>0</v>
      </c>
      <c r="H896" s="58">
        <f t="shared" si="95"/>
        <v>0</v>
      </c>
      <c r="I896" s="58">
        <f t="shared" si="97"/>
        <v>0</v>
      </c>
      <c r="J896" s="92" t="str">
        <f t="shared" si="96"/>
        <v>2094–2095</v>
      </c>
      <c r="K896" s="92"/>
      <c r="L896" s="103"/>
      <c r="M896" s="92"/>
      <c r="N896" s="101"/>
      <c r="O896" s="93"/>
      <c r="Q896" s="61"/>
    </row>
    <row r="897" spans="1:17" s="55" customFormat="1" ht="20.25" customHeight="1" x14ac:dyDescent="0.2">
      <c r="A897" s="56">
        <v>71072</v>
      </c>
      <c r="B897" s="57">
        <f t="shared" si="92"/>
        <v>0</v>
      </c>
      <c r="C897" s="150"/>
      <c r="D897" s="58">
        <f t="shared" si="93"/>
        <v>0</v>
      </c>
      <c r="E897" s="59">
        <f t="shared" si="91"/>
        <v>0</v>
      </c>
      <c r="F897" s="58">
        <f t="shared" si="94"/>
        <v>0</v>
      </c>
      <c r="G897" s="60">
        <f>IF(AND(C897&lt;&gt;"",SUM(G$32:G896)&lt;E$23),$E$23/$E$28,0)</f>
        <v>0</v>
      </c>
      <c r="H897" s="58">
        <f t="shared" si="95"/>
        <v>0</v>
      </c>
      <c r="I897" s="58">
        <f t="shared" si="97"/>
        <v>0</v>
      </c>
      <c r="J897" s="92" t="str">
        <f t="shared" si="96"/>
        <v>2094–2095</v>
      </c>
      <c r="K897" s="92"/>
      <c r="L897" s="103"/>
      <c r="M897" s="92"/>
      <c r="N897" s="101"/>
      <c r="O897" s="93"/>
      <c r="Q897" s="61"/>
    </row>
    <row r="898" spans="1:17" s="55" customFormat="1" ht="20.25" customHeight="1" x14ac:dyDescent="0.2">
      <c r="A898" s="56">
        <v>71103</v>
      </c>
      <c r="B898" s="57">
        <f t="shared" si="92"/>
        <v>0</v>
      </c>
      <c r="C898" s="150"/>
      <c r="D898" s="58">
        <f t="shared" si="93"/>
        <v>0</v>
      </c>
      <c r="E898" s="59">
        <f t="shared" si="91"/>
        <v>0</v>
      </c>
      <c r="F898" s="58">
        <f t="shared" si="94"/>
        <v>0</v>
      </c>
      <c r="G898" s="60">
        <f>IF(AND(C898&lt;&gt;"",SUM(G$32:G897)&lt;E$23),$E$23/$E$28,0)</f>
        <v>0</v>
      </c>
      <c r="H898" s="58">
        <f t="shared" si="95"/>
        <v>0</v>
      </c>
      <c r="I898" s="58">
        <f t="shared" si="97"/>
        <v>0</v>
      </c>
      <c r="J898" s="92" t="str">
        <f t="shared" si="96"/>
        <v>2094–2095</v>
      </c>
      <c r="K898" s="92"/>
      <c r="L898" s="103"/>
      <c r="M898" s="92"/>
      <c r="N898" s="101"/>
      <c r="O898" s="93"/>
      <c r="Q898" s="61"/>
    </row>
    <row r="899" spans="1:17" s="55" customFormat="1" ht="20.25" customHeight="1" x14ac:dyDescent="0.2">
      <c r="A899" s="56">
        <v>71133</v>
      </c>
      <c r="B899" s="57">
        <f t="shared" si="92"/>
        <v>0</v>
      </c>
      <c r="C899" s="150"/>
      <c r="D899" s="58">
        <f t="shared" si="93"/>
        <v>0</v>
      </c>
      <c r="E899" s="59">
        <f t="shared" si="91"/>
        <v>0</v>
      </c>
      <c r="F899" s="58">
        <f t="shared" si="94"/>
        <v>0</v>
      </c>
      <c r="G899" s="60">
        <f>IF(AND(C899&lt;&gt;"",SUM(G$32:G898)&lt;E$23),$E$23/$E$28,0)</f>
        <v>0</v>
      </c>
      <c r="H899" s="58">
        <f t="shared" si="95"/>
        <v>0</v>
      </c>
      <c r="I899" s="58">
        <f t="shared" si="97"/>
        <v>0</v>
      </c>
      <c r="J899" s="92" t="str">
        <f t="shared" si="96"/>
        <v>2094–2095</v>
      </c>
      <c r="K899" s="92"/>
      <c r="L899" s="103"/>
      <c r="M899" s="92"/>
      <c r="N899" s="101"/>
      <c r="O899" s="93"/>
      <c r="Q899" s="61"/>
    </row>
    <row r="900" spans="1:17" s="55" customFormat="1" ht="20.25" customHeight="1" x14ac:dyDescent="0.2">
      <c r="A900" s="56">
        <v>71164</v>
      </c>
      <c r="B900" s="57">
        <f t="shared" si="92"/>
        <v>0</v>
      </c>
      <c r="C900" s="150"/>
      <c r="D900" s="58">
        <f t="shared" si="93"/>
        <v>0</v>
      </c>
      <c r="E900" s="59">
        <f t="shared" si="91"/>
        <v>0</v>
      </c>
      <c r="F900" s="58">
        <f t="shared" si="94"/>
        <v>0</v>
      </c>
      <c r="G900" s="60">
        <f>IF(AND(C900&lt;&gt;"",SUM(G$32:G899)&lt;E$23),$E$23/$E$28,0)</f>
        <v>0</v>
      </c>
      <c r="H900" s="58">
        <f t="shared" si="95"/>
        <v>0</v>
      </c>
      <c r="I900" s="58">
        <f t="shared" si="97"/>
        <v>0</v>
      </c>
      <c r="J900" s="92" t="str">
        <f t="shared" si="96"/>
        <v>2094–2095</v>
      </c>
      <c r="K900" s="92"/>
      <c r="L900" s="103"/>
      <c r="M900" s="92"/>
      <c r="N900" s="101"/>
      <c r="O900" s="93"/>
      <c r="Q900" s="61"/>
    </row>
    <row r="901" spans="1:17" s="55" customFormat="1" ht="20.25" customHeight="1" x14ac:dyDescent="0.2">
      <c r="A901" s="56">
        <v>71194</v>
      </c>
      <c r="B901" s="57">
        <f t="shared" si="92"/>
        <v>0</v>
      </c>
      <c r="C901" s="150"/>
      <c r="D901" s="58">
        <f t="shared" si="93"/>
        <v>0</v>
      </c>
      <c r="E901" s="59">
        <f t="shared" si="91"/>
        <v>0</v>
      </c>
      <c r="F901" s="58">
        <f t="shared" si="94"/>
        <v>0</v>
      </c>
      <c r="G901" s="60">
        <f>IF(AND(C901&lt;&gt;"",SUM(G$32:G900)&lt;E$23),$E$23/$E$28,0)</f>
        <v>0</v>
      </c>
      <c r="H901" s="58">
        <f t="shared" si="95"/>
        <v>0</v>
      </c>
      <c r="I901" s="58">
        <f t="shared" si="97"/>
        <v>0</v>
      </c>
      <c r="J901" s="92" t="str">
        <f t="shared" si="96"/>
        <v>2094–2095</v>
      </c>
      <c r="K901" s="92"/>
      <c r="L901" s="103"/>
      <c r="M901" s="92"/>
      <c r="N901" s="101"/>
      <c r="O901" s="93"/>
      <c r="Q901" s="61"/>
    </row>
    <row r="902" spans="1:17" s="55" customFormat="1" ht="20.25" customHeight="1" x14ac:dyDescent="0.2">
      <c r="A902" s="56">
        <v>71225</v>
      </c>
      <c r="B902" s="57">
        <f t="shared" si="92"/>
        <v>0</v>
      </c>
      <c r="C902" s="150"/>
      <c r="D902" s="58">
        <f t="shared" si="93"/>
        <v>0</v>
      </c>
      <c r="E902" s="59">
        <f t="shared" si="91"/>
        <v>0</v>
      </c>
      <c r="F902" s="58">
        <f t="shared" si="94"/>
        <v>0</v>
      </c>
      <c r="G902" s="60">
        <f>IF(AND(C902&lt;&gt;"",SUM(G$32:G901)&lt;E$23),$E$23/$E$28,0)</f>
        <v>0</v>
      </c>
      <c r="H902" s="58">
        <f t="shared" si="95"/>
        <v>0</v>
      </c>
      <c r="I902" s="58">
        <f t="shared" si="97"/>
        <v>0</v>
      </c>
      <c r="J902" s="92" t="str">
        <f t="shared" si="96"/>
        <v>2094–2095</v>
      </c>
      <c r="K902" s="92"/>
      <c r="L902" s="103"/>
      <c r="M902" s="92"/>
      <c r="N902" s="101"/>
      <c r="O902" s="93"/>
      <c r="Q902" s="61"/>
    </row>
    <row r="903" spans="1:17" s="55" customFormat="1" ht="20.25" customHeight="1" x14ac:dyDescent="0.2">
      <c r="A903" s="56">
        <v>71256</v>
      </c>
      <c r="B903" s="57">
        <f t="shared" si="92"/>
        <v>0</v>
      </c>
      <c r="C903" s="150"/>
      <c r="D903" s="58">
        <f t="shared" si="93"/>
        <v>0</v>
      </c>
      <c r="E903" s="59">
        <f t="shared" si="91"/>
        <v>0</v>
      </c>
      <c r="F903" s="58">
        <f t="shared" si="94"/>
        <v>0</v>
      </c>
      <c r="G903" s="60">
        <f>IF(AND(C903&lt;&gt;"",SUM(G$32:G902)&lt;E$23),$E$23/$E$28,0)</f>
        <v>0</v>
      </c>
      <c r="H903" s="58">
        <f t="shared" si="95"/>
        <v>0</v>
      </c>
      <c r="I903" s="58">
        <f t="shared" si="97"/>
        <v>0</v>
      </c>
      <c r="J903" s="92" t="str">
        <f t="shared" si="96"/>
        <v>2094–2095</v>
      </c>
      <c r="K903" s="92"/>
      <c r="L903" s="103"/>
      <c r="M903" s="92"/>
      <c r="N903" s="101"/>
      <c r="O903" s="93"/>
      <c r="Q903" s="61"/>
    </row>
    <row r="904" spans="1:17" s="55" customFormat="1" ht="20.25" customHeight="1" x14ac:dyDescent="0.2">
      <c r="A904" s="56">
        <v>71284</v>
      </c>
      <c r="B904" s="57">
        <f t="shared" si="92"/>
        <v>0</v>
      </c>
      <c r="C904" s="150"/>
      <c r="D904" s="58">
        <f t="shared" si="93"/>
        <v>0</v>
      </c>
      <c r="E904" s="59">
        <f t="shared" si="91"/>
        <v>0</v>
      </c>
      <c r="F904" s="58">
        <f t="shared" si="94"/>
        <v>0</v>
      </c>
      <c r="G904" s="60">
        <f>IF(AND(C904&lt;&gt;"",SUM(G$32:G903)&lt;E$23),$E$23/$E$28,0)</f>
        <v>0</v>
      </c>
      <c r="H904" s="58">
        <f t="shared" si="95"/>
        <v>0</v>
      </c>
      <c r="I904" s="58">
        <f t="shared" si="97"/>
        <v>0</v>
      </c>
      <c r="J904" s="92" t="str">
        <f t="shared" si="96"/>
        <v>2094–2095</v>
      </c>
      <c r="K904" s="92"/>
      <c r="L904" s="103"/>
      <c r="M904" s="92"/>
      <c r="N904" s="101"/>
      <c r="O904" s="93"/>
      <c r="Q904" s="61"/>
    </row>
    <row r="905" spans="1:17" s="55" customFormat="1" ht="20.25" customHeight="1" x14ac:dyDescent="0.2">
      <c r="A905" s="56">
        <v>71315</v>
      </c>
      <c r="B905" s="57">
        <f t="shared" si="92"/>
        <v>0</v>
      </c>
      <c r="C905" s="150"/>
      <c r="D905" s="58">
        <f t="shared" si="93"/>
        <v>0</v>
      </c>
      <c r="E905" s="59">
        <f t="shared" si="91"/>
        <v>0</v>
      </c>
      <c r="F905" s="58">
        <f t="shared" si="94"/>
        <v>0</v>
      </c>
      <c r="G905" s="60">
        <f>IF(AND(C905&lt;&gt;"",SUM(G$32:G904)&lt;E$23),$E$23/$E$28,0)</f>
        <v>0</v>
      </c>
      <c r="H905" s="58">
        <f t="shared" si="95"/>
        <v>0</v>
      </c>
      <c r="I905" s="58">
        <f t="shared" si="97"/>
        <v>0</v>
      </c>
      <c r="J905" s="92" t="str">
        <f t="shared" si="96"/>
        <v>2094–2095</v>
      </c>
      <c r="K905" s="92"/>
      <c r="L905" s="103"/>
      <c r="M905" s="92"/>
      <c r="N905" s="101"/>
      <c r="O905" s="93"/>
      <c r="Q905" s="61"/>
    </row>
    <row r="906" spans="1:17" s="55" customFormat="1" ht="20.25" customHeight="1" x14ac:dyDescent="0.2">
      <c r="A906" s="56">
        <v>71345</v>
      </c>
      <c r="B906" s="57">
        <f t="shared" si="92"/>
        <v>0</v>
      </c>
      <c r="C906" s="150"/>
      <c r="D906" s="58">
        <f t="shared" si="93"/>
        <v>0</v>
      </c>
      <c r="E906" s="59">
        <f t="shared" si="91"/>
        <v>0</v>
      </c>
      <c r="F906" s="58">
        <f t="shared" si="94"/>
        <v>0</v>
      </c>
      <c r="G906" s="60">
        <f>IF(AND(C906&lt;&gt;"",SUM(G$32:G905)&lt;E$23),$E$23/$E$28,0)</f>
        <v>0</v>
      </c>
      <c r="H906" s="58">
        <f t="shared" si="95"/>
        <v>0</v>
      </c>
      <c r="I906" s="58">
        <f t="shared" si="97"/>
        <v>0</v>
      </c>
      <c r="J906" s="92" t="str">
        <f t="shared" si="96"/>
        <v>2094–2095</v>
      </c>
      <c r="K906" s="92"/>
      <c r="L906" s="103"/>
      <c r="M906" s="92"/>
      <c r="N906" s="101"/>
      <c r="O906" s="93"/>
      <c r="Q906" s="61"/>
    </row>
    <row r="907" spans="1:17" s="55" customFormat="1" ht="20.25" customHeight="1" x14ac:dyDescent="0.2">
      <c r="A907" s="56">
        <v>71376</v>
      </c>
      <c r="B907" s="57">
        <f t="shared" si="92"/>
        <v>0</v>
      </c>
      <c r="C907" s="150"/>
      <c r="D907" s="58">
        <f t="shared" si="93"/>
        <v>0</v>
      </c>
      <c r="E907" s="59">
        <f t="shared" si="91"/>
        <v>0</v>
      </c>
      <c r="F907" s="58">
        <f t="shared" si="94"/>
        <v>0</v>
      </c>
      <c r="G907" s="60">
        <f>IF(AND(C907&lt;&gt;"",SUM(G$32:G906)&lt;E$23),$E$23/$E$28,0)</f>
        <v>0</v>
      </c>
      <c r="H907" s="58">
        <f t="shared" si="95"/>
        <v>0</v>
      </c>
      <c r="I907" s="58">
        <f t="shared" si="97"/>
        <v>0</v>
      </c>
      <c r="J907" s="92" t="str">
        <f t="shared" si="96"/>
        <v>2094–2095</v>
      </c>
      <c r="K907" s="92"/>
      <c r="L907" s="103"/>
      <c r="M907" s="92"/>
      <c r="N907" s="101"/>
      <c r="O907" s="93"/>
      <c r="Q907" s="61"/>
    </row>
    <row r="908" spans="1:17" s="55" customFormat="1" ht="20.25" customHeight="1" x14ac:dyDescent="0.2">
      <c r="A908" s="56">
        <v>71406</v>
      </c>
      <c r="B908" s="57">
        <f t="shared" si="92"/>
        <v>0</v>
      </c>
      <c r="C908" s="150"/>
      <c r="D908" s="58">
        <f t="shared" si="93"/>
        <v>0</v>
      </c>
      <c r="E908" s="59">
        <f t="shared" si="91"/>
        <v>0</v>
      </c>
      <c r="F908" s="58">
        <f t="shared" si="94"/>
        <v>0</v>
      </c>
      <c r="G908" s="60">
        <f>IF(AND(C908&lt;&gt;"",SUM(G$32:G907)&lt;E$23),$E$23/$E$28,0)</f>
        <v>0</v>
      </c>
      <c r="H908" s="58">
        <f t="shared" si="95"/>
        <v>0</v>
      </c>
      <c r="I908" s="58">
        <f t="shared" si="97"/>
        <v>0</v>
      </c>
      <c r="J908" s="92" t="str">
        <f t="shared" si="96"/>
        <v>2095–2096</v>
      </c>
      <c r="K908" s="92"/>
      <c r="L908" s="103"/>
      <c r="M908" s="92"/>
      <c r="N908" s="101"/>
      <c r="O908" s="93"/>
      <c r="Q908" s="61"/>
    </row>
    <row r="909" spans="1:17" s="55" customFormat="1" ht="20.25" customHeight="1" x14ac:dyDescent="0.2">
      <c r="A909" s="56">
        <v>71437</v>
      </c>
      <c r="B909" s="57">
        <f t="shared" si="92"/>
        <v>0</v>
      </c>
      <c r="C909" s="150"/>
      <c r="D909" s="58">
        <f t="shared" si="93"/>
        <v>0</v>
      </c>
      <c r="E909" s="59">
        <f t="shared" si="91"/>
        <v>0</v>
      </c>
      <c r="F909" s="58">
        <f t="shared" si="94"/>
        <v>0</v>
      </c>
      <c r="G909" s="60">
        <f>IF(AND(C909&lt;&gt;"",SUM(G$32:G908)&lt;E$23),$E$23/$E$28,0)</f>
        <v>0</v>
      </c>
      <c r="H909" s="58">
        <f t="shared" si="95"/>
        <v>0</v>
      </c>
      <c r="I909" s="58">
        <f t="shared" si="97"/>
        <v>0</v>
      </c>
      <c r="J909" s="92" t="str">
        <f t="shared" si="96"/>
        <v>2095–2096</v>
      </c>
      <c r="K909" s="92"/>
      <c r="L909" s="103"/>
      <c r="M909" s="92"/>
      <c r="N909" s="101"/>
      <c r="O909" s="93"/>
      <c r="Q909" s="61"/>
    </row>
    <row r="910" spans="1:17" s="55" customFormat="1" ht="20.25" customHeight="1" x14ac:dyDescent="0.2">
      <c r="A910" s="56">
        <v>71468</v>
      </c>
      <c r="B910" s="57">
        <f t="shared" si="92"/>
        <v>0</v>
      </c>
      <c r="C910" s="150"/>
      <c r="D910" s="58">
        <f t="shared" si="93"/>
        <v>0</v>
      </c>
      <c r="E910" s="59">
        <f t="shared" si="91"/>
        <v>0</v>
      </c>
      <c r="F910" s="58">
        <f t="shared" si="94"/>
        <v>0</v>
      </c>
      <c r="G910" s="60">
        <f>IF(AND(C910&lt;&gt;"",SUM(G$32:G909)&lt;E$23),$E$23/$E$28,0)</f>
        <v>0</v>
      </c>
      <c r="H910" s="58">
        <f t="shared" si="95"/>
        <v>0</v>
      </c>
      <c r="I910" s="58">
        <f t="shared" si="97"/>
        <v>0</v>
      </c>
      <c r="J910" s="92" t="str">
        <f t="shared" si="96"/>
        <v>2095–2096</v>
      </c>
      <c r="K910" s="92"/>
      <c r="L910" s="103"/>
      <c r="M910" s="92"/>
      <c r="N910" s="101"/>
      <c r="O910" s="93"/>
      <c r="Q910" s="61"/>
    </row>
    <row r="911" spans="1:17" s="55" customFormat="1" ht="20.25" customHeight="1" x14ac:dyDescent="0.2">
      <c r="A911" s="56">
        <v>71498</v>
      </c>
      <c r="B911" s="57">
        <f t="shared" si="92"/>
        <v>0</v>
      </c>
      <c r="C911" s="150"/>
      <c r="D911" s="58">
        <f t="shared" si="93"/>
        <v>0</v>
      </c>
      <c r="E911" s="59">
        <f t="shared" si="91"/>
        <v>0</v>
      </c>
      <c r="F911" s="58">
        <f t="shared" si="94"/>
        <v>0</v>
      </c>
      <c r="G911" s="60">
        <f>IF(AND(C911&lt;&gt;"",SUM(G$32:G910)&lt;E$23),$E$23/$E$28,0)</f>
        <v>0</v>
      </c>
      <c r="H911" s="58">
        <f t="shared" si="95"/>
        <v>0</v>
      </c>
      <c r="I911" s="58">
        <f t="shared" si="97"/>
        <v>0</v>
      </c>
      <c r="J911" s="92" t="str">
        <f t="shared" si="96"/>
        <v>2095–2096</v>
      </c>
      <c r="K911" s="92"/>
      <c r="L911" s="103"/>
      <c r="M911" s="92"/>
      <c r="N911" s="101"/>
      <c r="O911" s="93"/>
      <c r="Q911" s="61"/>
    </row>
    <row r="912" spans="1:17" s="55" customFormat="1" ht="20.25" customHeight="1" x14ac:dyDescent="0.2">
      <c r="A912" s="56">
        <v>71529</v>
      </c>
      <c r="B912" s="57">
        <f t="shared" si="92"/>
        <v>0</v>
      </c>
      <c r="C912" s="150"/>
      <c r="D912" s="58">
        <f t="shared" si="93"/>
        <v>0</v>
      </c>
      <c r="E912" s="59">
        <f t="shared" si="91"/>
        <v>0</v>
      </c>
      <c r="F912" s="58">
        <f t="shared" si="94"/>
        <v>0</v>
      </c>
      <c r="G912" s="60">
        <f>IF(AND(C912&lt;&gt;"",SUM(G$32:G911)&lt;E$23),$E$23/$E$28,0)</f>
        <v>0</v>
      </c>
      <c r="H912" s="58">
        <f t="shared" si="95"/>
        <v>0</v>
      </c>
      <c r="I912" s="58">
        <f t="shared" si="97"/>
        <v>0</v>
      </c>
      <c r="J912" s="92" t="str">
        <f t="shared" si="96"/>
        <v>2095–2096</v>
      </c>
      <c r="K912" s="92"/>
      <c r="L912" s="103"/>
      <c r="M912" s="92"/>
      <c r="N912" s="101"/>
      <c r="O912" s="93"/>
      <c r="Q912" s="61"/>
    </row>
    <row r="913" spans="1:17" s="55" customFormat="1" ht="20.25" customHeight="1" x14ac:dyDescent="0.2">
      <c r="A913" s="56">
        <v>71559</v>
      </c>
      <c r="B913" s="57">
        <f t="shared" si="92"/>
        <v>0</v>
      </c>
      <c r="C913" s="150"/>
      <c r="D913" s="58">
        <f t="shared" si="93"/>
        <v>0</v>
      </c>
      <c r="E913" s="59">
        <f t="shared" si="91"/>
        <v>0</v>
      </c>
      <c r="F913" s="58">
        <f t="shared" si="94"/>
        <v>0</v>
      </c>
      <c r="G913" s="60">
        <f>IF(AND(C913&lt;&gt;"",SUM(G$32:G912)&lt;E$23),$E$23/$E$28,0)</f>
        <v>0</v>
      </c>
      <c r="H913" s="58">
        <f t="shared" si="95"/>
        <v>0</v>
      </c>
      <c r="I913" s="58">
        <f t="shared" si="97"/>
        <v>0</v>
      </c>
      <c r="J913" s="92" t="str">
        <f t="shared" si="96"/>
        <v>2095–2096</v>
      </c>
      <c r="K913" s="92"/>
      <c r="L913" s="103"/>
      <c r="M913" s="92"/>
      <c r="N913" s="101"/>
      <c r="O913" s="93"/>
      <c r="Q913" s="61"/>
    </row>
    <row r="914" spans="1:17" s="55" customFormat="1" ht="20.25" customHeight="1" x14ac:dyDescent="0.2">
      <c r="A914" s="56">
        <v>71590</v>
      </c>
      <c r="B914" s="57">
        <f t="shared" si="92"/>
        <v>0</v>
      </c>
      <c r="C914" s="150"/>
      <c r="D914" s="58">
        <f t="shared" si="93"/>
        <v>0</v>
      </c>
      <c r="E914" s="59">
        <f t="shared" si="91"/>
        <v>0</v>
      </c>
      <c r="F914" s="58">
        <f t="shared" si="94"/>
        <v>0</v>
      </c>
      <c r="G914" s="60">
        <f>IF(AND(C914&lt;&gt;"",SUM(G$32:G913)&lt;E$23),$E$23/$E$28,0)</f>
        <v>0</v>
      </c>
      <c r="H914" s="58">
        <f t="shared" si="95"/>
        <v>0</v>
      </c>
      <c r="I914" s="58">
        <f t="shared" si="97"/>
        <v>0</v>
      </c>
      <c r="J914" s="92" t="str">
        <f t="shared" si="96"/>
        <v>2095–2096</v>
      </c>
      <c r="K914" s="92"/>
      <c r="L914" s="103"/>
      <c r="M914" s="92"/>
      <c r="N914" s="101"/>
      <c r="O914" s="93"/>
      <c r="Q914" s="61"/>
    </row>
    <row r="915" spans="1:17" s="55" customFormat="1" ht="20.25" customHeight="1" x14ac:dyDescent="0.2">
      <c r="A915" s="56">
        <v>71621</v>
      </c>
      <c r="B915" s="57">
        <f t="shared" si="92"/>
        <v>0</v>
      </c>
      <c r="C915" s="150"/>
      <c r="D915" s="58">
        <f t="shared" si="93"/>
        <v>0</v>
      </c>
      <c r="E915" s="59">
        <f t="shared" si="91"/>
        <v>0</v>
      </c>
      <c r="F915" s="58">
        <f t="shared" si="94"/>
        <v>0</v>
      </c>
      <c r="G915" s="60">
        <f>IF(AND(C915&lt;&gt;"",SUM(G$32:G914)&lt;E$23),$E$23/$E$28,0)</f>
        <v>0</v>
      </c>
      <c r="H915" s="58">
        <f t="shared" si="95"/>
        <v>0</v>
      </c>
      <c r="I915" s="58">
        <f t="shared" si="97"/>
        <v>0</v>
      </c>
      <c r="J915" s="92" t="str">
        <f t="shared" si="96"/>
        <v>2095–2096</v>
      </c>
      <c r="K915" s="92"/>
      <c r="L915" s="103"/>
      <c r="M915" s="92"/>
      <c r="N915" s="101"/>
      <c r="O915" s="93"/>
      <c r="Q915" s="61"/>
    </row>
    <row r="916" spans="1:17" s="55" customFormat="1" ht="20.25" customHeight="1" x14ac:dyDescent="0.2">
      <c r="A916" s="56">
        <v>71650</v>
      </c>
      <c r="B916" s="57">
        <f t="shared" si="92"/>
        <v>0</v>
      </c>
      <c r="C916" s="150"/>
      <c r="D916" s="58">
        <f t="shared" si="93"/>
        <v>0</v>
      </c>
      <c r="E916" s="59">
        <f t="shared" si="91"/>
        <v>0</v>
      </c>
      <c r="F916" s="58">
        <f t="shared" si="94"/>
        <v>0</v>
      </c>
      <c r="G916" s="60">
        <f>IF(AND(C916&lt;&gt;"",SUM(G$32:G915)&lt;E$23),$E$23/$E$28,0)</f>
        <v>0</v>
      </c>
      <c r="H916" s="58">
        <f t="shared" si="95"/>
        <v>0</v>
      </c>
      <c r="I916" s="58">
        <f t="shared" si="97"/>
        <v>0</v>
      </c>
      <c r="J916" s="92" t="str">
        <f t="shared" si="96"/>
        <v>2095–2096</v>
      </c>
      <c r="K916" s="92"/>
      <c r="L916" s="103"/>
      <c r="M916" s="92"/>
      <c r="N916" s="101"/>
      <c r="O916" s="93"/>
      <c r="Q916" s="61"/>
    </row>
    <row r="917" spans="1:17" s="55" customFormat="1" ht="20.25" customHeight="1" x14ac:dyDescent="0.2">
      <c r="A917" s="56">
        <v>71681</v>
      </c>
      <c r="B917" s="57">
        <f t="shared" si="92"/>
        <v>0</v>
      </c>
      <c r="C917" s="150"/>
      <c r="D917" s="58">
        <f t="shared" si="93"/>
        <v>0</v>
      </c>
      <c r="E917" s="59">
        <f t="shared" si="91"/>
        <v>0</v>
      </c>
      <c r="F917" s="58">
        <f t="shared" si="94"/>
        <v>0</v>
      </c>
      <c r="G917" s="60">
        <f>IF(AND(C917&lt;&gt;"",SUM(G$32:G916)&lt;E$23),$E$23/$E$28,0)</f>
        <v>0</v>
      </c>
      <c r="H917" s="58">
        <f t="shared" si="95"/>
        <v>0</v>
      </c>
      <c r="I917" s="58">
        <f t="shared" si="97"/>
        <v>0</v>
      </c>
      <c r="J917" s="92" t="str">
        <f t="shared" si="96"/>
        <v>2095–2096</v>
      </c>
      <c r="K917" s="92"/>
      <c r="L917" s="103"/>
      <c r="M917" s="92"/>
      <c r="N917" s="101"/>
      <c r="O917" s="93"/>
      <c r="Q917" s="61"/>
    </row>
    <row r="918" spans="1:17" s="55" customFormat="1" ht="20.25" customHeight="1" x14ac:dyDescent="0.2">
      <c r="A918" s="56">
        <v>71711</v>
      </c>
      <c r="B918" s="57">
        <f t="shared" si="92"/>
        <v>0</v>
      </c>
      <c r="C918" s="150"/>
      <c r="D918" s="58">
        <f t="shared" si="93"/>
        <v>0</v>
      </c>
      <c r="E918" s="59">
        <f t="shared" si="91"/>
        <v>0</v>
      </c>
      <c r="F918" s="58">
        <f t="shared" si="94"/>
        <v>0</v>
      </c>
      <c r="G918" s="60">
        <f>IF(AND(C918&lt;&gt;"",SUM(G$32:G917)&lt;E$23),$E$23/$E$28,0)</f>
        <v>0</v>
      </c>
      <c r="H918" s="58">
        <f t="shared" si="95"/>
        <v>0</v>
      </c>
      <c r="I918" s="58">
        <f t="shared" si="97"/>
        <v>0</v>
      </c>
      <c r="J918" s="92" t="str">
        <f t="shared" si="96"/>
        <v>2095–2096</v>
      </c>
      <c r="K918" s="92"/>
      <c r="L918" s="103"/>
      <c r="M918" s="92"/>
      <c r="N918" s="101"/>
      <c r="O918" s="93"/>
      <c r="Q918" s="61"/>
    </row>
    <row r="919" spans="1:17" s="55" customFormat="1" ht="20.25" customHeight="1" x14ac:dyDescent="0.2">
      <c r="A919" s="56">
        <v>71742</v>
      </c>
      <c r="B919" s="57">
        <f t="shared" si="92"/>
        <v>0</v>
      </c>
      <c r="C919" s="150"/>
      <c r="D919" s="58">
        <f t="shared" si="93"/>
        <v>0</v>
      </c>
      <c r="E919" s="59">
        <f t="shared" si="91"/>
        <v>0</v>
      </c>
      <c r="F919" s="58">
        <f t="shared" si="94"/>
        <v>0</v>
      </c>
      <c r="G919" s="60">
        <f>IF(AND(C919&lt;&gt;"",SUM(G$32:G918)&lt;E$23),$E$23/$E$28,0)</f>
        <v>0</v>
      </c>
      <c r="H919" s="58">
        <f t="shared" si="95"/>
        <v>0</v>
      </c>
      <c r="I919" s="58">
        <f t="shared" si="97"/>
        <v>0</v>
      </c>
      <c r="J919" s="92" t="str">
        <f t="shared" si="96"/>
        <v>2095–2096</v>
      </c>
      <c r="K919" s="92"/>
      <c r="L919" s="103"/>
      <c r="M919" s="92"/>
      <c r="N919" s="101"/>
      <c r="O919" s="93"/>
      <c r="Q919" s="61"/>
    </row>
    <row r="920" spans="1:17" s="55" customFormat="1" ht="20.25" customHeight="1" x14ac:dyDescent="0.2">
      <c r="A920" s="56">
        <v>71772</v>
      </c>
      <c r="B920" s="57">
        <f t="shared" si="92"/>
        <v>0</v>
      </c>
      <c r="C920" s="150"/>
      <c r="D920" s="58">
        <f t="shared" si="93"/>
        <v>0</v>
      </c>
      <c r="E920" s="59">
        <f t="shared" si="91"/>
        <v>0</v>
      </c>
      <c r="F920" s="58">
        <f t="shared" si="94"/>
        <v>0</v>
      </c>
      <c r="G920" s="60">
        <f>IF(AND(C920&lt;&gt;"",SUM(G$32:G919)&lt;E$23),$E$23/$E$28,0)</f>
        <v>0</v>
      </c>
      <c r="H920" s="58">
        <f t="shared" si="95"/>
        <v>0</v>
      </c>
      <c r="I920" s="58">
        <f t="shared" si="97"/>
        <v>0</v>
      </c>
      <c r="J920" s="92" t="str">
        <f t="shared" si="96"/>
        <v>2096–2097</v>
      </c>
      <c r="K920" s="92"/>
      <c r="L920" s="103"/>
      <c r="M920" s="92"/>
      <c r="N920" s="101"/>
      <c r="O920" s="93"/>
      <c r="Q920" s="61"/>
    </row>
    <row r="921" spans="1:17" s="55" customFormat="1" ht="20.25" customHeight="1" x14ac:dyDescent="0.2">
      <c r="A921" s="56">
        <v>71803</v>
      </c>
      <c r="B921" s="57">
        <f t="shared" si="92"/>
        <v>0</v>
      </c>
      <c r="C921" s="150"/>
      <c r="D921" s="58">
        <f t="shared" si="93"/>
        <v>0</v>
      </c>
      <c r="E921" s="59">
        <f t="shared" si="91"/>
        <v>0</v>
      </c>
      <c r="F921" s="58">
        <f t="shared" si="94"/>
        <v>0</v>
      </c>
      <c r="G921" s="60">
        <f>IF(AND(C921&lt;&gt;"",SUM(G$32:G920)&lt;E$23),$E$23/$E$28,0)</f>
        <v>0</v>
      </c>
      <c r="H921" s="58">
        <f t="shared" si="95"/>
        <v>0</v>
      </c>
      <c r="I921" s="58">
        <f t="shared" si="97"/>
        <v>0</v>
      </c>
      <c r="J921" s="92" t="str">
        <f t="shared" si="96"/>
        <v>2096–2097</v>
      </c>
      <c r="K921" s="92"/>
      <c r="L921" s="103"/>
      <c r="M921" s="92"/>
      <c r="N921" s="101"/>
      <c r="O921" s="93"/>
      <c r="Q921" s="61"/>
    </row>
    <row r="922" spans="1:17" s="55" customFormat="1" ht="20.25" customHeight="1" x14ac:dyDescent="0.2">
      <c r="A922" s="56">
        <v>71834</v>
      </c>
      <c r="B922" s="57">
        <f t="shared" si="92"/>
        <v>0</v>
      </c>
      <c r="C922" s="150"/>
      <c r="D922" s="58">
        <f t="shared" si="93"/>
        <v>0</v>
      </c>
      <c r="E922" s="59">
        <f t="shared" si="91"/>
        <v>0</v>
      </c>
      <c r="F922" s="58">
        <f t="shared" si="94"/>
        <v>0</v>
      </c>
      <c r="G922" s="60">
        <f>IF(AND(C922&lt;&gt;"",SUM(G$32:G921)&lt;E$23),$E$23/$E$28,0)</f>
        <v>0</v>
      </c>
      <c r="H922" s="58">
        <f t="shared" si="95"/>
        <v>0</v>
      </c>
      <c r="I922" s="58">
        <f t="shared" si="97"/>
        <v>0</v>
      </c>
      <c r="J922" s="92" t="str">
        <f t="shared" si="96"/>
        <v>2096–2097</v>
      </c>
      <c r="K922" s="92"/>
      <c r="L922" s="103"/>
      <c r="M922" s="92"/>
      <c r="N922" s="101"/>
      <c r="O922" s="93"/>
      <c r="Q922" s="61"/>
    </row>
    <row r="923" spans="1:17" s="55" customFormat="1" ht="20.25" customHeight="1" x14ac:dyDescent="0.2">
      <c r="A923" s="56">
        <v>71864</v>
      </c>
      <c r="B923" s="57">
        <f t="shared" si="92"/>
        <v>0</v>
      </c>
      <c r="C923" s="150"/>
      <c r="D923" s="58">
        <f t="shared" si="93"/>
        <v>0</v>
      </c>
      <c r="E923" s="59">
        <f t="shared" si="91"/>
        <v>0</v>
      </c>
      <c r="F923" s="58">
        <f t="shared" si="94"/>
        <v>0</v>
      </c>
      <c r="G923" s="60">
        <f>IF(AND(C923&lt;&gt;"",SUM(G$32:G922)&lt;E$23),$E$23/$E$28,0)</f>
        <v>0</v>
      </c>
      <c r="H923" s="58">
        <f t="shared" si="95"/>
        <v>0</v>
      </c>
      <c r="I923" s="58">
        <f t="shared" si="97"/>
        <v>0</v>
      </c>
      <c r="J923" s="92" t="str">
        <f t="shared" si="96"/>
        <v>2096–2097</v>
      </c>
      <c r="K923" s="92"/>
      <c r="L923" s="103"/>
      <c r="M923" s="92"/>
      <c r="N923" s="101"/>
      <c r="O923" s="93"/>
      <c r="Q923" s="61"/>
    </row>
    <row r="924" spans="1:17" s="55" customFormat="1" ht="20.25" customHeight="1" x14ac:dyDescent="0.2">
      <c r="A924" s="56">
        <v>71895</v>
      </c>
      <c r="B924" s="57">
        <f t="shared" si="92"/>
        <v>0</v>
      </c>
      <c r="C924" s="150"/>
      <c r="D924" s="58">
        <f t="shared" si="93"/>
        <v>0</v>
      </c>
      <c r="E924" s="59">
        <f t="shared" si="91"/>
        <v>0</v>
      </c>
      <c r="F924" s="58">
        <f t="shared" si="94"/>
        <v>0</v>
      </c>
      <c r="G924" s="60">
        <f>IF(AND(C924&lt;&gt;"",SUM(G$32:G923)&lt;E$23),$E$23/$E$28,0)</f>
        <v>0</v>
      </c>
      <c r="H924" s="58">
        <f t="shared" si="95"/>
        <v>0</v>
      </c>
      <c r="I924" s="58">
        <f t="shared" si="97"/>
        <v>0</v>
      </c>
      <c r="J924" s="92" t="str">
        <f t="shared" si="96"/>
        <v>2096–2097</v>
      </c>
      <c r="K924" s="92"/>
      <c r="L924" s="103"/>
      <c r="M924" s="92"/>
      <c r="N924" s="101"/>
      <c r="O924" s="93"/>
      <c r="Q924" s="61"/>
    </row>
    <row r="925" spans="1:17" s="55" customFormat="1" ht="20.25" customHeight="1" x14ac:dyDescent="0.2">
      <c r="A925" s="56">
        <v>71925</v>
      </c>
      <c r="B925" s="57">
        <f t="shared" si="92"/>
        <v>0</v>
      </c>
      <c r="C925" s="150"/>
      <c r="D925" s="58">
        <f t="shared" si="93"/>
        <v>0</v>
      </c>
      <c r="E925" s="59">
        <f t="shared" si="91"/>
        <v>0</v>
      </c>
      <c r="F925" s="58">
        <f t="shared" si="94"/>
        <v>0</v>
      </c>
      <c r="G925" s="60">
        <f>IF(AND(C925&lt;&gt;"",SUM(G$32:G924)&lt;E$23),$E$23/$E$28,0)</f>
        <v>0</v>
      </c>
      <c r="H925" s="58">
        <f t="shared" si="95"/>
        <v>0</v>
      </c>
      <c r="I925" s="58">
        <f t="shared" si="97"/>
        <v>0</v>
      </c>
      <c r="J925" s="92" t="str">
        <f t="shared" si="96"/>
        <v>2096–2097</v>
      </c>
      <c r="K925" s="92"/>
      <c r="L925" s="103"/>
      <c r="M925" s="92"/>
      <c r="N925" s="101"/>
      <c r="O925" s="93"/>
      <c r="Q925" s="61"/>
    </row>
    <row r="926" spans="1:17" s="55" customFormat="1" ht="20.25" customHeight="1" x14ac:dyDescent="0.2">
      <c r="A926" s="56">
        <v>71956</v>
      </c>
      <c r="B926" s="57">
        <f t="shared" si="92"/>
        <v>0</v>
      </c>
      <c r="C926" s="150"/>
      <c r="D926" s="58">
        <f t="shared" si="93"/>
        <v>0</v>
      </c>
      <c r="E926" s="59">
        <f t="shared" si="91"/>
        <v>0</v>
      </c>
      <c r="F926" s="58">
        <f t="shared" si="94"/>
        <v>0</v>
      </c>
      <c r="G926" s="60">
        <f>IF(AND(C926&lt;&gt;"",SUM(G$32:G925)&lt;E$23),$E$23/$E$28,0)</f>
        <v>0</v>
      </c>
      <c r="H926" s="58">
        <f t="shared" si="95"/>
        <v>0</v>
      </c>
      <c r="I926" s="58">
        <f t="shared" si="97"/>
        <v>0</v>
      </c>
      <c r="J926" s="92" t="str">
        <f t="shared" si="96"/>
        <v>2096–2097</v>
      </c>
      <c r="K926" s="92"/>
      <c r="L926" s="103"/>
      <c r="M926" s="92"/>
      <c r="N926" s="101"/>
      <c r="O926" s="93"/>
      <c r="Q926" s="61"/>
    </row>
    <row r="927" spans="1:17" s="55" customFormat="1" ht="20.25" customHeight="1" x14ac:dyDescent="0.2">
      <c r="A927" s="56">
        <v>71987</v>
      </c>
      <c r="B927" s="57">
        <f t="shared" si="92"/>
        <v>0</v>
      </c>
      <c r="C927" s="150"/>
      <c r="D927" s="58">
        <f t="shared" si="93"/>
        <v>0</v>
      </c>
      <c r="E927" s="59">
        <f t="shared" si="91"/>
        <v>0</v>
      </c>
      <c r="F927" s="58">
        <f t="shared" si="94"/>
        <v>0</v>
      </c>
      <c r="G927" s="60">
        <f>IF(AND(C927&lt;&gt;"",SUM(G$32:G926)&lt;E$23),$E$23/$E$28,0)</f>
        <v>0</v>
      </c>
      <c r="H927" s="58">
        <f t="shared" si="95"/>
        <v>0</v>
      </c>
      <c r="I927" s="58">
        <f t="shared" si="97"/>
        <v>0</v>
      </c>
      <c r="J927" s="92" t="str">
        <f t="shared" si="96"/>
        <v>2096–2097</v>
      </c>
      <c r="K927" s="92"/>
      <c r="L927" s="103"/>
      <c r="M927" s="92"/>
      <c r="N927" s="101"/>
      <c r="O927" s="93"/>
      <c r="Q927" s="61"/>
    </row>
    <row r="928" spans="1:17" s="55" customFormat="1" ht="20.25" customHeight="1" x14ac:dyDescent="0.2">
      <c r="A928" s="56">
        <v>72015</v>
      </c>
      <c r="B928" s="57">
        <f t="shared" si="92"/>
        <v>0</v>
      </c>
      <c r="C928" s="150"/>
      <c r="D928" s="58">
        <f t="shared" si="93"/>
        <v>0</v>
      </c>
      <c r="E928" s="59">
        <f t="shared" ref="E928:E991" si="98">C928-D928</f>
        <v>0</v>
      </c>
      <c r="F928" s="58">
        <f t="shared" si="94"/>
        <v>0</v>
      </c>
      <c r="G928" s="60">
        <f>IF(AND(C928&lt;&gt;"",SUM(G$32:G927)&lt;E$23),$E$23/$E$28,0)</f>
        <v>0</v>
      </c>
      <c r="H928" s="58">
        <f t="shared" si="95"/>
        <v>0</v>
      </c>
      <c r="I928" s="58">
        <f t="shared" si="97"/>
        <v>0</v>
      </c>
      <c r="J928" s="92" t="str">
        <f t="shared" si="96"/>
        <v>2096–2097</v>
      </c>
      <c r="K928" s="92"/>
      <c r="L928" s="103"/>
      <c r="M928" s="92"/>
      <c r="N928" s="101"/>
      <c r="O928" s="93"/>
      <c r="Q928" s="61"/>
    </row>
    <row r="929" spans="1:17" s="55" customFormat="1" ht="20.25" customHeight="1" x14ac:dyDescent="0.2">
      <c r="A929" s="56">
        <v>72046</v>
      </c>
      <c r="B929" s="57">
        <f t="shared" ref="B929:B992" si="99">IF(C929&gt;0,C929*-1,C929)</f>
        <v>0</v>
      </c>
      <c r="C929" s="150"/>
      <c r="D929" s="58">
        <f t="shared" ref="D929:D992" si="100">IF(C929="",0,IF($E$14="Beginning",IF(C928&lt;&gt;"",$F928*$E$7/12,0),IF(C928&lt;&gt;"",$F928*$E$7/12,$E$21*$E$7/12)))</f>
        <v>0</v>
      </c>
      <c r="E929" s="59">
        <f t="shared" si="98"/>
        <v>0</v>
      </c>
      <c r="F929" s="58">
        <f t="shared" ref="F929:F992" si="101">IF(C929="",0,IF(C928="",$E$21-E929,IF(C929&lt;&gt;"",F928-E929)))</f>
        <v>0</v>
      </c>
      <c r="G929" s="60">
        <f>IF(AND(C929&lt;&gt;"",SUM(G$32:G928)&lt;E$23),$E$23/$E$28,0)</f>
        <v>0</v>
      </c>
      <c r="H929" s="58">
        <f t="shared" ref="H929:H992" si="102">IF(C929&lt;&gt;"",G929+H928,0)</f>
        <v>0</v>
      </c>
      <c r="I929" s="58">
        <f t="shared" si="97"/>
        <v>0</v>
      </c>
      <c r="J929" s="92" t="str">
        <f t="shared" ref="J929:J992" si="103">IF(OR(MONTH(A929)=1,MONTH(A929)=2,MONTH(A929)=3,MONTH(A929)=4,MONTH(A929)=5,MONTH(A929)=6),YEAR(A929)-1&amp;"–"&amp;YEAR(A929),YEAR(A929)&amp;"–"&amp;YEAR(A929)+1)</f>
        <v>2096–2097</v>
      </c>
      <c r="K929" s="92"/>
      <c r="L929" s="103"/>
      <c r="M929" s="92"/>
      <c r="N929" s="101"/>
      <c r="O929" s="93"/>
      <c r="Q929" s="61"/>
    </row>
    <row r="930" spans="1:17" s="55" customFormat="1" ht="20.25" customHeight="1" x14ac:dyDescent="0.2">
      <c r="A930" s="56">
        <v>72076</v>
      </c>
      <c r="B930" s="57">
        <f t="shared" si="99"/>
        <v>0</v>
      </c>
      <c r="C930" s="150"/>
      <c r="D930" s="58">
        <f t="shared" si="100"/>
        <v>0</v>
      </c>
      <c r="E930" s="59">
        <f t="shared" si="98"/>
        <v>0</v>
      </c>
      <c r="F930" s="58">
        <f t="shared" si="101"/>
        <v>0</v>
      </c>
      <c r="G930" s="60">
        <f>IF(AND(C930&lt;&gt;"",SUM(G$32:G929)&lt;E$23),$E$23/$E$28,0)</f>
        <v>0</v>
      </c>
      <c r="H930" s="58">
        <f t="shared" si="102"/>
        <v>0</v>
      </c>
      <c r="I930" s="58">
        <f t="shared" si="97"/>
        <v>0</v>
      </c>
      <c r="J930" s="92" t="str">
        <f t="shared" si="103"/>
        <v>2096–2097</v>
      </c>
      <c r="K930" s="92"/>
      <c r="L930" s="103"/>
      <c r="M930" s="92"/>
      <c r="N930" s="101"/>
      <c r="O930" s="93"/>
      <c r="Q930" s="61"/>
    </row>
    <row r="931" spans="1:17" s="55" customFormat="1" ht="20.25" customHeight="1" x14ac:dyDescent="0.2">
      <c r="A931" s="56">
        <v>72107</v>
      </c>
      <c r="B931" s="57">
        <f t="shared" si="99"/>
        <v>0</v>
      </c>
      <c r="C931" s="150"/>
      <c r="D931" s="58">
        <f t="shared" si="100"/>
        <v>0</v>
      </c>
      <c r="E931" s="59">
        <f t="shared" si="98"/>
        <v>0</v>
      </c>
      <c r="F931" s="58">
        <f t="shared" si="101"/>
        <v>0</v>
      </c>
      <c r="G931" s="60">
        <f>IF(AND(C931&lt;&gt;"",SUM(G$32:G930)&lt;E$23),$E$23/$E$28,0)</f>
        <v>0</v>
      </c>
      <c r="H931" s="58">
        <f t="shared" si="102"/>
        <v>0</v>
      </c>
      <c r="I931" s="58">
        <f t="shared" ref="I931:I994" si="104">IF(C931&lt;&gt;"",$E$23-H931,0)</f>
        <v>0</v>
      </c>
      <c r="J931" s="92" t="str">
        <f t="shared" si="103"/>
        <v>2096–2097</v>
      </c>
      <c r="K931" s="92"/>
      <c r="L931" s="103"/>
      <c r="M931" s="92"/>
      <c r="N931" s="101"/>
      <c r="O931" s="93"/>
      <c r="Q931" s="61"/>
    </row>
    <row r="932" spans="1:17" s="55" customFormat="1" ht="20.25" customHeight="1" x14ac:dyDescent="0.2">
      <c r="A932" s="56">
        <v>72137</v>
      </c>
      <c r="B932" s="57">
        <f t="shared" si="99"/>
        <v>0</v>
      </c>
      <c r="C932" s="150"/>
      <c r="D932" s="58">
        <f t="shared" si="100"/>
        <v>0</v>
      </c>
      <c r="E932" s="59">
        <f t="shared" si="98"/>
        <v>0</v>
      </c>
      <c r="F932" s="58">
        <f t="shared" si="101"/>
        <v>0</v>
      </c>
      <c r="G932" s="60">
        <f>IF(AND(C932&lt;&gt;"",SUM(G$32:G931)&lt;E$23),$E$23/$E$28,0)</f>
        <v>0</v>
      </c>
      <c r="H932" s="58">
        <f t="shared" si="102"/>
        <v>0</v>
      </c>
      <c r="I932" s="58">
        <f t="shared" si="104"/>
        <v>0</v>
      </c>
      <c r="J932" s="92" t="str">
        <f t="shared" si="103"/>
        <v>2097–2098</v>
      </c>
      <c r="K932" s="92"/>
      <c r="L932" s="103"/>
      <c r="M932" s="92"/>
      <c r="N932" s="101"/>
      <c r="O932" s="93"/>
      <c r="Q932" s="61"/>
    </row>
    <row r="933" spans="1:17" s="55" customFormat="1" ht="20.25" customHeight="1" x14ac:dyDescent="0.2">
      <c r="A933" s="56">
        <v>72168</v>
      </c>
      <c r="B933" s="57">
        <f t="shared" si="99"/>
        <v>0</v>
      </c>
      <c r="C933" s="150"/>
      <c r="D933" s="58">
        <f t="shared" si="100"/>
        <v>0</v>
      </c>
      <c r="E933" s="59">
        <f t="shared" si="98"/>
        <v>0</v>
      </c>
      <c r="F933" s="58">
        <f t="shared" si="101"/>
        <v>0</v>
      </c>
      <c r="G933" s="60">
        <f>IF(AND(C933&lt;&gt;"",SUM(G$32:G932)&lt;E$23),$E$23/$E$28,0)</f>
        <v>0</v>
      </c>
      <c r="H933" s="58">
        <f t="shared" si="102"/>
        <v>0</v>
      </c>
      <c r="I933" s="58">
        <f t="shared" si="104"/>
        <v>0</v>
      </c>
      <c r="J933" s="92" t="str">
        <f t="shared" si="103"/>
        <v>2097–2098</v>
      </c>
      <c r="K933" s="92"/>
      <c r="L933" s="103"/>
      <c r="M933" s="92"/>
      <c r="N933" s="101"/>
      <c r="O933" s="93"/>
      <c r="Q933" s="61"/>
    </row>
    <row r="934" spans="1:17" s="55" customFormat="1" ht="20.25" customHeight="1" x14ac:dyDescent="0.2">
      <c r="A934" s="56">
        <v>72199</v>
      </c>
      <c r="B934" s="57">
        <f t="shared" si="99"/>
        <v>0</v>
      </c>
      <c r="C934" s="150"/>
      <c r="D934" s="58">
        <f t="shared" si="100"/>
        <v>0</v>
      </c>
      <c r="E934" s="59">
        <f t="shared" si="98"/>
        <v>0</v>
      </c>
      <c r="F934" s="58">
        <f t="shared" si="101"/>
        <v>0</v>
      </c>
      <c r="G934" s="60">
        <f>IF(AND(C934&lt;&gt;"",SUM(G$32:G933)&lt;E$23),$E$23/$E$28,0)</f>
        <v>0</v>
      </c>
      <c r="H934" s="58">
        <f t="shared" si="102"/>
        <v>0</v>
      </c>
      <c r="I934" s="58">
        <f t="shared" si="104"/>
        <v>0</v>
      </c>
      <c r="J934" s="92" t="str">
        <f t="shared" si="103"/>
        <v>2097–2098</v>
      </c>
      <c r="K934" s="92"/>
      <c r="L934" s="103"/>
      <c r="M934" s="92"/>
      <c r="N934" s="101"/>
      <c r="O934" s="93"/>
      <c r="Q934" s="61"/>
    </row>
    <row r="935" spans="1:17" s="55" customFormat="1" ht="20.25" customHeight="1" x14ac:dyDescent="0.2">
      <c r="A935" s="56">
        <v>72229</v>
      </c>
      <c r="B935" s="57">
        <f t="shared" si="99"/>
        <v>0</v>
      </c>
      <c r="C935" s="150"/>
      <c r="D935" s="58">
        <f t="shared" si="100"/>
        <v>0</v>
      </c>
      <c r="E935" s="59">
        <f t="shared" si="98"/>
        <v>0</v>
      </c>
      <c r="F935" s="58">
        <f t="shared" si="101"/>
        <v>0</v>
      </c>
      <c r="G935" s="60">
        <f>IF(AND(C935&lt;&gt;"",SUM(G$32:G934)&lt;E$23),$E$23/$E$28,0)</f>
        <v>0</v>
      </c>
      <c r="H935" s="58">
        <f t="shared" si="102"/>
        <v>0</v>
      </c>
      <c r="I935" s="58">
        <f t="shared" si="104"/>
        <v>0</v>
      </c>
      <c r="J935" s="92" t="str">
        <f t="shared" si="103"/>
        <v>2097–2098</v>
      </c>
      <c r="K935" s="92"/>
      <c r="L935" s="103"/>
      <c r="M935" s="92"/>
      <c r="N935" s="101"/>
      <c r="O935" s="93"/>
      <c r="Q935" s="61"/>
    </row>
    <row r="936" spans="1:17" s="55" customFormat="1" ht="20.25" customHeight="1" x14ac:dyDescent="0.2">
      <c r="A936" s="56">
        <v>72260</v>
      </c>
      <c r="B936" s="57">
        <f t="shared" si="99"/>
        <v>0</v>
      </c>
      <c r="C936" s="150"/>
      <c r="D936" s="58">
        <f t="shared" si="100"/>
        <v>0</v>
      </c>
      <c r="E936" s="59">
        <f t="shared" si="98"/>
        <v>0</v>
      </c>
      <c r="F936" s="58">
        <f t="shared" si="101"/>
        <v>0</v>
      </c>
      <c r="G936" s="60">
        <f>IF(AND(C936&lt;&gt;"",SUM(G$32:G935)&lt;E$23),$E$23/$E$28,0)</f>
        <v>0</v>
      </c>
      <c r="H936" s="58">
        <f t="shared" si="102"/>
        <v>0</v>
      </c>
      <c r="I936" s="58">
        <f t="shared" si="104"/>
        <v>0</v>
      </c>
      <c r="J936" s="92" t="str">
        <f t="shared" si="103"/>
        <v>2097–2098</v>
      </c>
      <c r="K936" s="92"/>
      <c r="L936" s="103"/>
      <c r="M936" s="92"/>
      <c r="N936" s="101"/>
      <c r="O936" s="93"/>
      <c r="Q936" s="61"/>
    </row>
    <row r="937" spans="1:17" s="55" customFormat="1" ht="20.25" customHeight="1" x14ac:dyDescent="0.2">
      <c r="A937" s="56">
        <v>72290</v>
      </c>
      <c r="B937" s="57">
        <f t="shared" si="99"/>
        <v>0</v>
      </c>
      <c r="C937" s="150"/>
      <c r="D937" s="58">
        <f t="shared" si="100"/>
        <v>0</v>
      </c>
      <c r="E937" s="59">
        <f t="shared" si="98"/>
        <v>0</v>
      </c>
      <c r="F937" s="58">
        <f t="shared" si="101"/>
        <v>0</v>
      </c>
      <c r="G937" s="60">
        <f>IF(AND(C937&lt;&gt;"",SUM(G$32:G936)&lt;E$23),$E$23/$E$28,0)</f>
        <v>0</v>
      </c>
      <c r="H937" s="58">
        <f t="shared" si="102"/>
        <v>0</v>
      </c>
      <c r="I937" s="58">
        <f t="shared" si="104"/>
        <v>0</v>
      </c>
      <c r="J937" s="92" t="str">
        <f t="shared" si="103"/>
        <v>2097–2098</v>
      </c>
      <c r="K937" s="92"/>
      <c r="L937" s="103"/>
      <c r="M937" s="92"/>
      <c r="N937" s="101"/>
      <c r="O937" s="93"/>
      <c r="Q937" s="61"/>
    </row>
    <row r="938" spans="1:17" s="55" customFormat="1" ht="20.25" customHeight="1" x14ac:dyDescent="0.2">
      <c r="A938" s="56">
        <v>72321</v>
      </c>
      <c r="B938" s="57">
        <f t="shared" si="99"/>
        <v>0</v>
      </c>
      <c r="C938" s="150"/>
      <c r="D938" s="58">
        <f t="shared" si="100"/>
        <v>0</v>
      </c>
      <c r="E938" s="59">
        <f t="shared" si="98"/>
        <v>0</v>
      </c>
      <c r="F938" s="58">
        <f t="shared" si="101"/>
        <v>0</v>
      </c>
      <c r="G938" s="60">
        <f>IF(AND(C938&lt;&gt;"",SUM(G$32:G937)&lt;E$23),$E$23/$E$28,0)</f>
        <v>0</v>
      </c>
      <c r="H938" s="58">
        <f t="shared" si="102"/>
        <v>0</v>
      </c>
      <c r="I938" s="58">
        <f t="shared" si="104"/>
        <v>0</v>
      </c>
      <c r="J938" s="92" t="str">
        <f t="shared" si="103"/>
        <v>2097–2098</v>
      </c>
      <c r="K938" s="92"/>
      <c r="L938" s="103"/>
      <c r="M938" s="92"/>
      <c r="N938" s="101"/>
      <c r="O938" s="93"/>
      <c r="Q938" s="61"/>
    </row>
    <row r="939" spans="1:17" s="55" customFormat="1" ht="20.25" customHeight="1" x14ac:dyDescent="0.2">
      <c r="A939" s="56">
        <v>72352</v>
      </c>
      <c r="B939" s="57">
        <f t="shared" si="99"/>
        <v>0</v>
      </c>
      <c r="C939" s="150"/>
      <c r="D939" s="58">
        <f t="shared" si="100"/>
        <v>0</v>
      </c>
      <c r="E939" s="59">
        <f t="shared" si="98"/>
        <v>0</v>
      </c>
      <c r="F939" s="58">
        <f t="shared" si="101"/>
        <v>0</v>
      </c>
      <c r="G939" s="60">
        <f>IF(AND(C939&lt;&gt;"",SUM(G$32:G938)&lt;E$23),$E$23/$E$28,0)</f>
        <v>0</v>
      </c>
      <c r="H939" s="58">
        <f t="shared" si="102"/>
        <v>0</v>
      </c>
      <c r="I939" s="58">
        <f t="shared" si="104"/>
        <v>0</v>
      </c>
      <c r="J939" s="92" t="str">
        <f t="shared" si="103"/>
        <v>2097–2098</v>
      </c>
      <c r="K939" s="92"/>
      <c r="L939" s="103"/>
      <c r="M939" s="92"/>
      <c r="N939" s="101"/>
      <c r="O939" s="93"/>
      <c r="Q939" s="61"/>
    </row>
    <row r="940" spans="1:17" s="55" customFormat="1" ht="20.25" customHeight="1" x14ac:dyDescent="0.2">
      <c r="A940" s="56">
        <v>72380</v>
      </c>
      <c r="B940" s="57">
        <f t="shared" si="99"/>
        <v>0</v>
      </c>
      <c r="C940" s="150"/>
      <c r="D940" s="58">
        <f t="shared" si="100"/>
        <v>0</v>
      </c>
      <c r="E940" s="59">
        <f t="shared" si="98"/>
        <v>0</v>
      </c>
      <c r="F940" s="58">
        <f t="shared" si="101"/>
        <v>0</v>
      </c>
      <c r="G940" s="60">
        <f>IF(AND(C940&lt;&gt;"",SUM(G$32:G939)&lt;E$23),$E$23/$E$28,0)</f>
        <v>0</v>
      </c>
      <c r="H940" s="58">
        <f t="shared" si="102"/>
        <v>0</v>
      </c>
      <c r="I940" s="58">
        <f t="shared" si="104"/>
        <v>0</v>
      </c>
      <c r="J940" s="92" t="str">
        <f t="shared" si="103"/>
        <v>2097–2098</v>
      </c>
      <c r="K940" s="92"/>
      <c r="L940" s="103"/>
      <c r="M940" s="92"/>
      <c r="N940" s="101"/>
      <c r="O940" s="93"/>
      <c r="Q940" s="61"/>
    </row>
    <row r="941" spans="1:17" s="55" customFormat="1" ht="20.25" customHeight="1" x14ac:dyDescent="0.2">
      <c r="A941" s="56">
        <v>72411</v>
      </c>
      <c r="B941" s="57">
        <f t="shared" si="99"/>
        <v>0</v>
      </c>
      <c r="C941" s="150"/>
      <c r="D941" s="58">
        <f t="shared" si="100"/>
        <v>0</v>
      </c>
      <c r="E941" s="59">
        <f t="shared" si="98"/>
        <v>0</v>
      </c>
      <c r="F941" s="58">
        <f t="shared" si="101"/>
        <v>0</v>
      </c>
      <c r="G941" s="60">
        <f>IF(AND(C941&lt;&gt;"",SUM(G$32:G940)&lt;E$23),$E$23/$E$28,0)</f>
        <v>0</v>
      </c>
      <c r="H941" s="58">
        <f t="shared" si="102"/>
        <v>0</v>
      </c>
      <c r="I941" s="58">
        <f t="shared" si="104"/>
        <v>0</v>
      </c>
      <c r="J941" s="92" t="str">
        <f t="shared" si="103"/>
        <v>2097–2098</v>
      </c>
      <c r="K941" s="92"/>
      <c r="L941" s="103"/>
      <c r="M941" s="92"/>
      <c r="N941" s="101"/>
      <c r="O941" s="93"/>
      <c r="Q941" s="61"/>
    </row>
    <row r="942" spans="1:17" s="55" customFormat="1" ht="20.25" customHeight="1" x14ac:dyDescent="0.2">
      <c r="A942" s="56">
        <v>72441</v>
      </c>
      <c r="B942" s="57">
        <f t="shared" si="99"/>
        <v>0</v>
      </c>
      <c r="C942" s="150"/>
      <c r="D942" s="58">
        <f t="shared" si="100"/>
        <v>0</v>
      </c>
      <c r="E942" s="59">
        <f t="shared" si="98"/>
        <v>0</v>
      </c>
      <c r="F942" s="58">
        <f t="shared" si="101"/>
        <v>0</v>
      </c>
      <c r="G942" s="60">
        <f>IF(AND(C942&lt;&gt;"",SUM(G$32:G941)&lt;E$23),$E$23/$E$28,0)</f>
        <v>0</v>
      </c>
      <c r="H942" s="58">
        <f t="shared" si="102"/>
        <v>0</v>
      </c>
      <c r="I942" s="58">
        <f t="shared" si="104"/>
        <v>0</v>
      </c>
      <c r="J942" s="92" t="str">
        <f t="shared" si="103"/>
        <v>2097–2098</v>
      </c>
      <c r="K942" s="92"/>
      <c r="L942" s="103"/>
      <c r="M942" s="92"/>
      <c r="N942" s="101"/>
      <c r="O942" s="93"/>
      <c r="Q942" s="61"/>
    </row>
    <row r="943" spans="1:17" s="55" customFormat="1" ht="20.25" customHeight="1" x14ac:dyDescent="0.2">
      <c r="A943" s="56">
        <v>72472</v>
      </c>
      <c r="B943" s="57">
        <f t="shared" si="99"/>
        <v>0</v>
      </c>
      <c r="C943" s="150"/>
      <c r="D943" s="58">
        <f t="shared" si="100"/>
        <v>0</v>
      </c>
      <c r="E943" s="59">
        <f t="shared" si="98"/>
        <v>0</v>
      </c>
      <c r="F943" s="58">
        <f t="shared" si="101"/>
        <v>0</v>
      </c>
      <c r="G943" s="60">
        <f>IF(AND(C943&lt;&gt;"",SUM(G$32:G942)&lt;E$23),$E$23/$E$28,0)</f>
        <v>0</v>
      </c>
      <c r="H943" s="58">
        <f t="shared" si="102"/>
        <v>0</v>
      </c>
      <c r="I943" s="58">
        <f t="shared" si="104"/>
        <v>0</v>
      </c>
      <c r="J943" s="92" t="str">
        <f t="shared" si="103"/>
        <v>2097–2098</v>
      </c>
      <c r="K943" s="92"/>
      <c r="L943" s="103"/>
      <c r="M943" s="92"/>
      <c r="N943" s="101"/>
      <c r="O943" s="93"/>
      <c r="Q943" s="61"/>
    </row>
    <row r="944" spans="1:17" s="55" customFormat="1" ht="20.25" customHeight="1" x14ac:dyDescent="0.2">
      <c r="A944" s="56">
        <v>72502</v>
      </c>
      <c r="B944" s="57">
        <f t="shared" si="99"/>
        <v>0</v>
      </c>
      <c r="C944" s="150"/>
      <c r="D944" s="58">
        <f t="shared" si="100"/>
        <v>0</v>
      </c>
      <c r="E944" s="59">
        <f t="shared" si="98"/>
        <v>0</v>
      </c>
      <c r="F944" s="58">
        <f t="shared" si="101"/>
        <v>0</v>
      </c>
      <c r="G944" s="60">
        <f>IF(AND(C944&lt;&gt;"",SUM(G$32:G943)&lt;E$23),$E$23/$E$28,0)</f>
        <v>0</v>
      </c>
      <c r="H944" s="58">
        <f t="shared" si="102"/>
        <v>0</v>
      </c>
      <c r="I944" s="58">
        <f t="shared" si="104"/>
        <v>0</v>
      </c>
      <c r="J944" s="92" t="str">
        <f t="shared" si="103"/>
        <v>2098–2099</v>
      </c>
      <c r="K944" s="92"/>
      <c r="L944" s="103"/>
      <c r="M944" s="92"/>
      <c r="N944" s="101"/>
      <c r="O944" s="93"/>
      <c r="Q944" s="61"/>
    </row>
    <row r="945" spans="1:17" s="55" customFormat="1" ht="20.25" customHeight="1" x14ac:dyDescent="0.2">
      <c r="A945" s="56">
        <v>72533</v>
      </c>
      <c r="B945" s="57">
        <f t="shared" si="99"/>
        <v>0</v>
      </c>
      <c r="C945" s="150"/>
      <c r="D945" s="58">
        <f t="shared" si="100"/>
        <v>0</v>
      </c>
      <c r="E945" s="59">
        <f t="shared" si="98"/>
        <v>0</v>
      </c>
      <c r="F945" s="58">
        <f t="shared" si="101"/>
        <v>0</v>
      </c>
      <c r="G945" s="60">
        <f>IF(AND(C945&lt;&gt;"",SUM(G$32:G944)&lt;E$23),$E$23/$E$28,0)</f>
        <v>0</v>
      </c>
      <c r="H945" s="58">
        <f t="shared" si="102"/>
        <v>0</v>
      </c>
      <c r="I945" s="58">
        <f t="shared" si="104"/>
        <v>0</v>
      </c>
      <c r="J945" s="92" t="str">
        <f t="shared" si="103"/>
        <v>2098–2099</v>
      </c>
      <c r="K945" s="92"/>
      <c r="L945" s="103"/>
      <c r="M945" s="92"/>
      <c r="N945" s="101"/>
      <c r="O945" s="93"/>
      <c r="Q945" s="61"/>
    </row>
    <row r="946" spans="1:17" s="55" customFormat="1" ht="20.25" customHeight="1" x14ac:dyDescent="0.2">
      <c r="A946" s="56">
        <v>72564</v>
      </c>
      <c r="B946" s="57">
        <f t="shared" si="99"/>
        <v>0</v>
      </c>
      <c r="C946" s="150"/>
      <c r="D946" s="58">
        <f t="shared" si="100"/>
        <v>0</v>
      </c>
      <c r="E946" s="59">
        <f t="shared" si="98"/>
        <v>0</v>
      </c>
      <c r="F946" s="58">
        <f t="shared" si="101"/>
        <v>0</v>
      </c>
      <c r="G946" s="60">
        <f>IF(AND(C946&lt;&gt;"",SUM(G$32:G945)&lt;E$23),$E$23/$E$28,0)</f>
        <v>0</v>
      </c>
      <c r="H946" s="58">
        <f t="shared" si="102"/>
        <v>0</v>
      </c>
      <c r="I946" s="58">
        <f t="shared" si="104"/>
        <v>0</v>
      </c>
      <c r="J946" s="92" t="str">
        <f t="shared" si="103"/>
        <v>2098–2099</v>
      </c>
      <c r="K946" s="92"/>
      <c r="L946" s="103"/>
      <c r="M946" s="92"/>
      <c r="N946" s="101"/>
      <c r="O946" s="93"/>
      <c r="Q946" s="61"/>
    </row>
    <row r="947" spans="1:17" s="55" customFormat="1" ht="20.25" customHeight="1" x14ac:dyDescent="0.2">
      <c r="A947" s="56">
        <v>72594</v>
      </c>
      <c r="B947" s="57">
        <f t="shared" si="99"/>
        <v>0</v>
      </c>
      <c r="C947" s="150"/>
      <c r="D947" s="58">
        <f t="shared" si="100"/>
        <v>0</v>
      </c>
      <c r="E947" s="59">
        <f t="shared" si="98"/>
        <v>0</v>
      </c>
      <c r="F947" s="58">
        <f t="shared" si="101"/>
        <v>0</v>
      </c>
      <c r="G947" s="60">
        <f>IF(AND(C947&lt;&gt;"",SUM(G$32:G946)&lt;E$23),$E$23/$E$28,0)</f>
        <v>0</v>
      </c>
      <c r="H947" s="58">
        <f t="shared" si="102"/>
        <v>0</v>
      </c>
      <c r="I947" s="58">
        <f t="shared" si="104"/>
        <v>0</v>
      </c>
      <c r="J947" s="92" t="str">
        <f t="shared" si="103"/>
        <v>2098–2099</v>
      </c>
      <c r="K947" s="92"/>
      <c r="L947" s="103"/>
      <c r="M947" s="92"/>
      <c r="N947" s="101"/>
      <c r="O947" s="93"/>
      <c r="Q947" s="61"/>
    </row>
    <row r="948" spans="1:17" s="55" customFormat="1" ht="20.25" customHeight="1" x14ac:dyDescent="0.2">
      <c r="A948" s="56">
        <v>72625</v>
      </c>
      <c r="B948" s="57">
        <f t="shared" si="99"/>
        <v>0</v>
      </c>
      <c r="C948" s="150"/>
      <c r="D948" s="58">
        <f t="shared" si="100"/>
        <v>0</v>
      </c>
      <c r="E948" s="59">
        <f t="shared" si="98"/>
        <v>0</v>
      </c>
      <c r="F948" s="58">
        <f t="shared" si="101"/>
        <v>0</v>
      </c>
      <c r="G948" s="60">
        <f>IF(AND(C948&lt;&gt;"",SUM(G$32:G947)&lt;E$23),$E$23/$E$28,0)</f>
        <v>0</v>
      </c>
      <c r="H948" s="58">
        <f t="shared" si="102"/>
        <v>0</v>
      </c>
      <c r="I948" s="58">
        <f t="shared" si="104"/>
        <v>0</v>
      </c>
      <c r="J948" s="92" t="str">
        <f t="shared" si="103"/>
        <v>2098–2099</v>
      </c>
      <c r="K948" s="92"/>
      <c r="L948" s="103"/>
      <c r="M948" s="92"/>
      <c r="N948" s="101"/>
      <c r="O948" s="93"/>
      <c r="Q948" s="61"/>
    </row>
    <row r="949" spans="1:17" s="55" customFormat="1" ht="20.25" customHeight="1" x14ac:dyDescent="0.2">
      <c r="A949" s="56">
        <v>72655</v>
      </c>
      <c r="B949" s="57">
        <f t="shared" si="99"/>
        <v>0</v>
      </c>
      <c r="C949" s="150"/>
      <c r="D949" s="58">
        <f t="shared" si="100"/>
        <v>0</v>
      </c>
      <c r="E949" s="59">
        <f t="shared" si="98"/>
        <v>0</v>
      </c>
      <c r="F949" s="58">
        <f t="shared" si="101"/>
        <v>0</v>
      </c>
      <c r="G949" s="60">
        <f>IF(AND(C949&lt;&gt;"",SUM(G$32:G948)&lt;E$23),$E$23/$E$28,0)</f>
        <v>0</v>
      </c>
      <c r="H949" s="58">
        <f t="shared" si="102"/>
        <v>0</v>
      </c>
      <c r="I949" s="58">
        <f t="shared" si="104"/>
        <v>0</v>
      </c>
      <c r="J949" s="92" t="str">
        <f t="shared" si="103"/>
        <v>2098–2099</v>
      </c>
      <c r="K949" s="92"/>
      <c r="L949" s="103"/>
      <c r="M949" s="92"/>
      <c r="N949" s="101"/>
      <c r="O949" s="93"/>
      <c r="Q949" s="61"/>
    </row>
    <row r="950" spans="1:17" s="55" customFormat="1" ht="20.25" customHeight="1" x14ac:dyDescent="0.2">
      <c r="A950" s="56">
        <v>72686</v>
      </c>
      <c r="B950" s="57">
        <f t="shared" si="99"/>
        <v>0</v>
      </c>
      <c r="C950" s="150"/>
      <c r="D950" s="58">
        <f t="shared" si="100"/>
        <v>0</v>
      </c>
      <c r="E950" s="59">
        <f t="shared" si="98"/>
        <v>0</v>
      </c>
      <c r="F950" s="58">
        <f t="shared" si="101"/>
        <v>0</v>
      </c>
      <c r="G950" s="60">
        <f>IF(AND(C950&lt;&gt;"",SUM(G$32:G949)&lt;E$23),$E$23/$E$28,0)</f>
        <v>0</v>
      </c>
      <c r="H950" s="58">
        <f t="shared" si="102"/>
        <v>0</v>
      </c>
      <c r="I950" s="58">
        <f t="shared" si="104"/>
        <v>0</v>
      </c>
      <c r="J950" s="92" t="str">
        <f t="shared" si="103"/>
        <v>2098–2099</v>
      </c>
      <c r="K950" s="92"/>
      <c r="L950" s="103"/>
      <c r="M950" s="92"/>
      <c r="N950" s="101"/>
      <c r="O950" s="93"/>
      <c r="Q950" s="61"/>
    </row>
    <row r="951" spans="1:17" s="55" customFormat="1" ht="20.25" customHeight="1" x14ac:dyDescent="0.2">
      <c r="A951" s="56">
        <v>72717</v>
      </c>
      <c r="B951" s="57">
        <f t="shared" si="99"/>
        <v>0</v>
      </c>
      <c r="C951" s="150"/>
      <c r="D951" s="58">
        <f t="shared" si="100"/>
        <v>0</v>
      </c>
      <c r="E951" s="59">
        <f t="shared" si="98"/>
        <v>0</v>
      </c>
      <c r="F951" s="58">
        <f t="shared" si="101"/>
        <v>0</v>
      </c>
      <c r="G951" s="60">
        <f>IF(AND(C951&lt;&gt;"",SUM(G$32:G950)&lt;E$23),$E$23/$E$28,0)</f>
        <v>0</v>
      </c>
      <c r="H951" s="58">
        <f t="shared" si="102"/>
        <v>0</v>
      </c>
      <c r="I951" s="58">
        <f t="shared" si="104"/>
        <v>0</v>
      </c>
      <c r="J951" s="92" t="str">
        <f t="shared" si="103"/>
        <v>2098–2099</v>
      </c>
      <c r="K951" s="92"/>
      <c r="L951" s="103"/>
      <c r="M951" s="92"/>
      <c r="N951" s="101"/>
      <c r="O951" s="93"/>
      <c r="Q951" s="61"/>
    </row>
    <row r="952" spans="1:17" s="55" customFormat="1" ht="20.25" customHeight="1" x14ac:dyDescent="0.2">
      <c r="A952" s="56">
        <v>72745</v>
      </c>
      <c r="B952" s="57">
        <f t="shared" si="99"/>
        <v>0</v>
      </c>
      <c r="C952" s="150"/>
      <c r="D952" s="58">
        <f t="shared" si="100"/>
        <v>0</v>
      </c>
      <c r="E952" s="59">
        <f t="shared" si="98"/>
        <v>0</v>
      </c>
      <c r="F952" s="58">
        <f t="shared" si="101"/>
        <v>0</v>
      </c>
      <c r="G952" s="60">
        <f>IF(AND(C952&lt;&gt;"",SUM(G$32:G951)&lt;E$23),$E$23/$E$28,0)</f>
        <v>0</v>
      </c>
      <c r="H952" s="58">
        <f t="shared" si="102"/>
        <v>0</v>
      </c>
      <c r="I952" s="58">
        <f t="shared" si="104"/>
        <v>0</v>
      </c>
      <c r="J952" s="92" t="str">
        <f t="shared" si="103"/>
        <v>2098–2099</v>
      </c>
      <c r="K952" s="92"/>
      <c r="L952" s="103"/>
      <c r="M952" s="92"/>
      <c r="N952" s="101"/>
      <c r="O952" s="93"/>
      <c r="Q952" s="61"/>
    </row>
    <row r="953" spans="1:17" s="55" customFormat="1" ht="20.25" customHeight="1" x14ac:dyDescent="0.2">
      <c r="A953" s="56">
        <v>72776</v>
      </c>
      <c r="B953" s="57">
        <f t="shared" si="99"/>
        <v>0</v>
      </c>
      <c r="C953" s="150"/>
      <c r="D953" s="58">
        <f t="shared" si="100"/>
        <v>0</v>
      </c>
      <c r="E953" s="59">
        <f t="shared" si="98"/>
        <v>0</v>
      </c>
      <c r="F953" s="58">
        <f t="shared" si="101"/>
        <v>0</v>
      </c>
      <c r="G953" s="60">
        <f>IF(AND(C953&lt;&gt;"",SUM(G$32:G952)&lt;E$23),$E$23/$E$28,0)</f>
        <v>0</v>
      </c>
      <c r="H953" s="58">
        <f t="shared" si="102"/>
        <v>0</v>
      </c>
      <c r="I953" s="58">
        <f t="shared" si="104"/>
        <v>0</v>
      </c>
      <c r="J953" s="92" t="str">
        <f t="shared" si="103"/>
        <v>2098–2099</v>
      </c>
      <c r="K953" s="92"/>
      <c r="L953" s="103"/>
      <c r="M953" s="92"/>
      <c r="N953" s="101"/>
      <c r="O953" s="93"/>
      <c r="Q953" s="61"/>
    </row>
    <row r="954" spans="1:17" s="55" customFormat="1" ht="20.25" customHeight="1" x14ac:dyDescent="0.2">
      <c r="A954" s="56">
        <v>72806</v>
      </c>
      <c r="B954" s="57">
        <f t="shared" si="99"/>
        <v>0</v>
      </c>
      <c r="C954" s="150"/>
      <c r="D954" s="58">
        <f t="shared" si="100"/>
        <v>0</v>
      </c>
      <c r="E954" s="59">
        <f t="shared" si="98"/>
        <v>0</v>
      </c>
      <c r="F954" s="58">
        <f t="shared" si="101"/>
        <v>0</v>
      </c>
      <c r="G954" s="60">
        <f>IF(AND(C954&lt;&gt;"",SUM(G$32:G953)&lt;E$23),$E$23/$E$28,0)</f>
        <v>0</v>
      </c>
      <c r="H954" s="58">
        <f t="shared" si="102"/>
        <v>0</v>
      </c>
      <c r="I954" s="58">
        <f t="shared" si="104"/>
        <v>0</v>
      </c>
      <c r="J954" s="92" t="str">
        <f t="shared" si="103"/>
        <v>2098–2099</v>
      </c>
      <c r="K954" s="92"/>
      <c r="L954" s="103"/>
      <c r="M954" s="92"/>
      <c r="N954" s="101"/>
      <c r="O954" s="93"/>
      <c r="Q954" s="61"/>
    </row>
    <row r="955" spans="1:17" s="55" customFormat="1" ht="20.25" customHeight="1" x14ac:dyDescent="0.2">
      <c r="A955" s="56">
        <v>72837</v>
      </c>
      <c r="B955" s="57">
        <f t="shared" si="99"/>
        <v>0</v>
      </c>
      <c r="C955" s="150"/>
      <c r="D955" s="58">
        <f t="shared" si="100"/>
        <v>0</v>
      </c>
      <c r="E955" s="59">
        <f t="shared" si="98"/>
        <v>0</v>
      </c>
      <c r="F955" s="58">
        <f t="shared" si="101"/>
        <v>0</v>
      </c>
      <c r="G955" s="60">
        <f>IF(AND(C955&lt;&gt;"",SUM(G$32:G954)&lt;E$23),$E$23/$E$28,0)</f>
        <v>0</v>
      </c>
      <c r="H955" s="58">
        <f t="shared" si="102"/>
        <v>0</v>
      </c>
      <c r="I955" s="58">
        <f t="shared" si="104"/>
        <v>0</v>
      </c>
      <c r="J955" s="92" t="str">
        <f t="shared" si="103"/>
        <v>2098–2099</v>
      </c>
      <c r="K955" s="92"/>
      <c r="L955" s="103"/>
      <c r="M955" s="92"/>
      <c r="N955" s="101"/>
      <c r="O955" s="93"/>
      <c r="Q955" s="61"/>
    </row>
    <row r="956" spans="1:17" s="55" customFormat="1" ht="20.25" customHeight="1" x14ac:dyDescent="0.2">
      <c r="A956" s="56">
        <v>72867</v>
      </c>
      <c r="B956" s="57">
        <f t="shared" si="99"/>
        <v>0</v>
      </c>
      <c r="C956" s="150"/>
      <c r="D956" s="58">
        <f t="shared" si="100"/>
        <v>0</v>
      </c>
      <c r="E956" s="59">
        <f t="shared" si="98"/>
        <v>0</v>
      </c>
      <c r="F956" s="58">
        <f t="shared" si="101"/>
        <v>0</v>
      </c>
      <c r="G956" s="60">
        <f>IF(AND(C956&lt;&gt;"",SUM(G$32:G955)&lt;E$23),$E$23/$E$28,0)</f>
        <v>0</v>
      </c>
      <c r="H956" s="58">
        <f t="shared" si="102"/>
        <v>0</v>
      </c>
      <c r="I956" s="58">
        <f t="shared" si="104"/>
        <v>0</v>
      </c>
      <c r="J956" s="92" t="str">
        <f t="shared" si="103"/>
        <v>2099–2100</v>
      </c>
      <c r="K956" s="92"/>
      <c r="L956" s="103"/>
      <c r="M956" s="92"/>
      <c r="N956" s="101"/>
      <c r="O956" s="93"/>
      <c r="Q956" s="61"/>
    </row>
    <row r="957" spans="1:17" s="55" customFormat="1" ht="20.25" customHeight="1" x14ac:dyDescent="0.2">
      <c r="A957" s="56">
        <v>72898</v>
      </c>
      <c r="B957" s="57">
        <f t="shared" si="99"/>
        <v>0</v>
      </c>
      <c r="C957" s="150"/>
      <c r="D957" s="58">
        <f t="shared" si="100"/>
        <v>0</v>
      </c>
      <c r="E957" s="59">
        <f t="shared" si="98"/>
        <v>0</v>
      </c>
      <c r="F957" s="58">
        <f t="shared" si="101"/>
        <v>0</v>
      </c>
      <c r="G957" s="60">
        <f>IF(AND(C957&lt;&gt;"",SUM(G$32:G956)&lt;E$23),$E$23/$E$28,0)</f>
        <v>0</v>
      </c>
      <c r="H957" s="58">
        <f t="shared" si="102"/>
        <v>0</v>
      </c>
      <c r="I957" s="58">
        <f t="shared" si="104"/>
        <v>0</v>
      </c>
      <c r="J957" s="92" t="str">
        <f t="shared" si="103"/>
        <v>2099–2100</v>
      </c>
      <c r="K957" s="92"/>
      <c r="L957" s="103"/>
      <c r="M957" s="92"/>
      <c r="N957" s="101"/>
      <c r="O957" s="93"/>
      <c r="Q957" s="61"/>
    </row>
    <row r="958" spans="1:17" s="55" customFormat="1" ht="20.25" customHeight="1" x14ac:dyDescent="0.2">
      <c r="A958" s="56">
        <v>72929</v>
      </c>
      <c r="B958" s="57">
        <f t="shared" si="99"/>
        <v>0</v>
      </c>
      <c r="C958" s="150"/>
      <c r="D958" s="58">
        <f t="shared" si="100"/>
        <v>0</v>
      </c>
      <c r="E958" s="59">
        <f t="shared" si="98"/>
        <v>0</v>
      </c>
      <c r="F958" s="58">
        <f t="shared" si="101"/>
        <v>0</v>
      </c>
      <c r="G958" s="60">
        <f>IF(AND(C958&lt;&gt;"",SUM(G$32:G957)&lt;E$23),$E$23/$E$28,0)</f>
        <v>0</v>
      </c>
      <c r="H958" s="58">
        <f t="shared" si="102"/>
        <v>0</v>
      </c>
      <c r="I958" s="58">
        <f t="shared" si="104"/>
        <v>0</v>
      </c>
      <c r="J958" s="92" t="str">
        <f t="shared" si="103"/>
        <v>2099–2100</v>
      </c>
      <c r="K958" s="92"/>
      <c r="L958" s="103"/>
      <c r="M958" s="92"/>
      <c r="N958" s="101"/>
      <c r="O958" s="93"/>
      <c r="Q958" s="61"/>
    </row>
    <row r="959" spans="1:17" s="55" customFormat="1" ht="20.25" customHeight="1" x14ac:dyDescent="0.2">
      <c r="A959" s="56">
        <v>72959</v>
      </c>
      <c r="B959" s="57">
        <f t="shared" si="99"/>
        <v>0</v>
      </c>
      <c r="C959" s="150"/>
      <c r="D959" s="58">
        <f t="shared" si="100"/>
        <v>0</v>
      </c>
      <c r="E959" s="59">
        <f t="shared" si="98"/>
        <v>0</v>
      </c>
      <c r="F959" s="58">
        <f t="shared" si="101"/>
        <v>0</v>
      </c>
      <c r="G959" s="60">
        <f>IF(AND(C959&lt;&gt;"",SUM(G$32:G958)&lt;E$23),$E$23/$E$28,0)</f>
        <v>0</v>
      </c>
      <c r="H959" s="58">
        <f t="shared" si="102"/>
        <v>0</v>
      </c>
      <c r="I959" s="58">
        <f t="shared" si="104"/>
        <v>0</v>
      </c>
      <c r="J959" s="92" t="str">
        <f t="shared" si="103"/>
        <v>2099–2100</v>
      </c>
      <c r="K959" s="92"/>
      <c r="L959" s="103"/>
      <c r="M959" s="92"/>
      <c r="N959" s="101"/>
      <c r="O959" s="93"/>
      <c r="Q959" s="61"/>
    </row>
    <row r="960" spans="1:17" s="55" customFormat="1" ht="20.25" customHeight="1" x14ac:dyDescent="0.2">
      <c r="A960" s="56">
        <v>72990</v>
      </c>
      <c r="B960" s="57">
        <f t="shared" si="99"/>
        <v>0</v>
      </c>
      <c r="C960" s="150"/>
      <c r="D960" s="58">
        <f t="shared" si="100"/>
        <v>0</v>
      </c>
      <c r="E960" s="59">
        <f t="shared" si="98"/>
        <v>0</v>
      </c>
      <c r="F960" s="58">
        <f t="shared" si="101"/>
        <v>0</v>
      </c>
      <c r="G960" s="60">
        <f>IF(AND(C960&lt;&gt;"",SUM(G$32:G959)&lt;E$23),$E$23/$E$28,0)</f>
        <v>0</v>
      </c>
      <c r="H960" s="58">
        <f t="shared" si="102"/>
        <v>0</v>
      </c>
      <c r="I960" s="58">
        <f t="shared" si="104"/>
        <v>0</v>
      </c>
      <c r="J960" s="92" t="str">
        <f t="shared" si="103"/>
        <v>2099–2100</v>
      </c>
      <c r="K960" s="92"/>
      <c r="L960" s="103"/>
      <c r="M960" s="92"/>
      <c r="N960" s="101"/>
      <c r="O960" s="93"/>
      <c r="Q960" s="61"/>
    </row>
    <row r="961" spans="1:17" s="55" customFormat="1" ht="20.25" customHeight="1" x14ac:dyDescent="0.2">
      <c r="A961" s="56">
        <v>73020</v>
      </c>
      <c r="B961" s="57">
        <f t="shared" si="99"/>
        <v>0</v>
      </c>
      <c r="C961" s="150"/>
      <c r="D961" s="58">
        <f t="shared" si="100"/>
        <v>0</v>
      </c>
      <c r="E961" s="59">
        <f t="shared" si="98"/>
        <v>0</v>
      </c>
      <c r="F961" s="58">
        <f t="shared" si="101"/>
        <v>0</v>
      </c>
      <c r="G961" s="60">
        <f>IF(AND(C961&lt;&gt;"",SUM(G$32:G960)&lt;E$23),$E$23/$E$28,0)</f>
        <v>0</v>
      </c>
      <c r="H961" s="58">
        <f t="shared" si="102"/>
        <v>0</v>
      </c>
      <c r="I961" s="58">
        <f t="shared" si="104"/>
        <v>0</v>
      </c>
      <c r="J961" s="92" t="str">
        <f t="shared" si="103"/>
        <v>2099–2100</v>
      </c>
      <c r="K961" s="92"/>
      <c r="L961" s="103"/>
      <c r="M961" s="92"/>
      <c r="N961" s="101"/>
      <c r="O961" s="93"/>
      <c r="Q961" s="61"/>
    </row>
    <row r="962" spans="1:17" s="55" customFormat="1" ht="20.25" customHeight="1" x14ac:dyDescent="0.2">
      <c r="A962" s="56">
        <v>73051</v>
      </c>
      <c r="B962" s="57">
        <f t="shared" si="99"/>
        <v>0</v>
      </c>
      <c r="C962" s="150"/>
      <c r="D962" s="58">
        <f t="shared" si="100"/>
        <v>0</v>
      </c>
      <c r="E962" s="59">
        <f t="shared" si="98"/>
        <v>0</v>
      </c>
      <c r="F962" s="58">
        <f t="shared" si="101"/>
        <v>0</v>
      </c>
      <c r="G962" s="60">
        <f>IF(AND(C962&lt;&gt;"",SUM(G$32:G961)&lt;E$23),$E$23/$E$28,0)</f>
        <v>0</v>
      </c>
      <c r="H962" s="58">
        <f t="shared" si="102"/>
        <v>0</v>
      </c>
      <c r="I962" s="58">
        <f t="shared" si="104"/>
        <v>0</v>
      </c>
      <c r="J962" s="92" t="str">
        <f t="shared" si="103"/>
        <v>2099–2100</v>
      </c>
      <c r="K962" s="92"/>
      <c r="L962" s="103"/>
      <c r="M962" s="92"/>
      <c r="N962" s="101"/>
      <c r="O962" s="93"/>
      <c r="Q962" s="61"/>
    </row>
    <row r="963" spans="1:17" s="55" customFormat="1" ht="20.25" customHeight="1" x14ac:dyDescent="0.2">
      <c r="A963" s="56">
        <v>73082</v>
      </c>
      <c r="B963" s="57">
        <f t="shared" si="99"/>
        <v>0</v>
      </c>
      <c r="C963" s="150"/>
      <c r="D963" s="58">
        <f t="shared" si="100"/>
        <v>0</v>
      </c>
      <c r="E963" s="59">
        <f t="shared" si="98"/>
        <v>0</v>
      </c>
      <c r="F963" s="58">
        <f t="shared" si="101"/>
        <v>0</v>
      </c>
      <c r="G963" s="60">
        <f>IF(AND(C963&lt;&gt;"",SUM(G$32:G962)&lt;E$23),$E$23/$E$28,0)</f>
        <v>0</v>
      </c>
      <c r="H963" s="58">
        <f t="shared" si="102"/>
        <v>0</v>
      </c>
      <c r="I963" s="58">
        <f t="shared" si="104"/>
        <v>0</v>
      </c>
      <c r="J963" s="92" t="str">
        <f t="shared" si="103"/>
        <v>2099–2100</v>
      </c>
      <c r="K963" s="92"/>
      <c r="L963" s="103"/>
      <c r="M963" s="92"/>
      <c r="N963" s="101"/>
      <c r="O963" s="93"/>
      <c r="Q963" s="61"/>
    </row>
    <row r="964" spans="1:17" s="55" customFormat="1" ht="20.25" customHeight="1" x14ac:dyDescent="0.2">
      <c r="A964" s="56">
        <v>73110</v>
      </c>
      <c r="B964" s="57">
        <f t="shared" si="99"/>
        <v>0</v>
      </c>
      <c r="C964" s="150"/>
      <c r="D964" s="58">
        <f t="shared" si="100"/>
        <v>0</v>
      </c>
      <c r="E964" s="59">
        <f t="shared" si="98"/>
        <v>0</v>
      </c>
      <c r="F964" s="58">
        <f t="shared" si="101"/>
        <v>0</v>
      </c>
      <c r="G964" s="60">
        <f>IF(AND(C964&lt;&gt;"",SUM(G$32:G963)&lt;E$23),$E$23/$E$28,0)</f>
        <v>0</v>
      </c>
      <c r="H964" s="58">
        <f t="shared" si="102"/>
        <v>0</v>
      </c>
      <c r="I964" s="58">
        <f t="shared" si="104"/>
        <v>0</v>
      </c>
      <c r="J964" s="92" t="str">
        <f t="shared" si="103"/>
        <v>2099–2100</v>
      </c>
      <c r="K964" s="92"/>
      <c r="L964" s="103"/>
      <c r="M964" s="92"/>
      <c r="N964" s="101"/>
      <c r="O964" s="93"/>
      <c r="Q964" s="61"/>
    </row>
    <row r="965" spans="1:17" s="55" customFormat="1" ht="20.25" customHeight="1" x14ac:dyDescent="0.2">
      <c r="A965" s="56">
        <v>73141</v>
      </c>
      <c r="B965" s="57">
        <f t="shared" si="99"/>
        <v>0</v>
      </c>
      <c r="C965" s="150"/>
      <c r="D965" s="58">
        <f t="shared" si="100"/>
        <v>0</v>
      </c>
      <c r="E965" s="59">
        <f t="shared" si="98"/>
        <v>0</v>
      </c>
      <c r="F965" s="58">
        <f t="shared" si="101"/>
        <v>0</v>
      </c>
      <c r="G965" s="60">
        <f>IF(AND(C965&lt;&gt;"",SUM(G$32:G964)&lt;E$23),$E$23/$E$28,0)</f>
        <v>0</v>
      </c>
      <c r="H965" s="58">
        <f t="shared" si="102"/>
        <v>0</v>
      </c>
      <c r="I965" s="58">
        <f t="shared" si="104"/>
        <v>0</v>
      </c>
      <c r="J965" s="92" t="str">
        <f t="shared" si="103"/>
        <v>2099–2100</v>
      </c>
      <c r="K965" s="92"/>
      <c r="L965" s="103"/>
      <c r="M965" s="92"/>
      <c r="N965" s="101"/>
      <c r="O965" s="93"/>
      <c r="Q965" s="61"/>
    </row>
    <row r="966" spans="1:17" s="55" customFormat="1" ht="20.25" customHeight="1" x14ac:dyDescent="0.2">
      <c r="A966" s="56">
        <v>73171</v>
      </c>
      <c r="B966" s="57">
        <f t="shared" si="99"/>
        <v>0</v>
      </c>
      <c r="C966" s="150"/>
      <c r="D966" s="58">
        <f t="shared" si="100"/>
        <v>0</v>
      </c>
      <c r="E966" s="59">
        <f t="shared" si="98"/>
        <v>0</v>
      </c>
      <c r="F966" s="58">
        <f t="shared" si="101"/>
        <v>0</v>
      </c>
      <c r="G966" s="60">
        <f>IF(AND(C966&lt;&gt;"",SUM(G$32:G965)&lt;E$23),$E$23/$E$28,0)</f>
        <v>0</v>
      </c>
      <c r="H966" s="58">
        <f t="shared" si="102"/>
        <v>0</v>
      </c>
      <c r="I966" s="58">
        <f t="shared" si="104"/>
        <v>0</v>
      </c>
      <c r="J966" s="92" t="str">
        <f t="shared" si="103"/>
        <v>2099–2100</v>
      </c>
      <c r="K966" s="92"/>
      <c r="L966" s="103"/>
      <c r="M966" s="92"/>
      <c r="N966" s="101"/>
      <c r="O966" s="93"/>
      <c r="Q966" s="61"/>
    </row>
    <row r="967" spans="1:17" s="55" customFormat="1" ht="20.25" customHeight="1" x14ac:dyDescent="0.2">
      <c r="A967" s="56">
        <v>73202</v>
      </c>
      <c r="B967" s="57">
        <f t="shared" si="99"/>
        <v>0</v>
      </c>
      <c r="C967" s="150"/>
      <c r="D967" s="58">
        <f t="shared" si="100"/>
        <v>0</v>
      </c>
      <c r="E967" s="59">
        <f t="shared" si="98"/>
        <v>0</v>
      </c>
      <c r="F967" s="58">
        <f t="shared" si="101"/>
        <v>0</v>
      </c>
      <c r="G967" s="60">
        <f>IF(AND(C967&lt;&gt;"",SUM(G$32:G966)&lt;E$23),$E$23/$E$28,0)</f>
        <v>0</v>
      </c>
      <c r="H967" s="58">
        <f t="shared" si="102"/>
        <v>0</v>
      </c>
      <c r="I967" s="58">
        <f t="shared" si="104"/>
        <v>0</v>
      </c>
      <c r="J967" s="92" t="str">
        <f t="shared" si="103"/>
        <v>2099–2100</v>
      </c>
      <c r="K967" s="92"/>
      <c r="L967" s="103"/>
      <c r="M967" s="92"/>
      <c r="N967" s="101"/>
      <c r="O967" s="93"/>
      <c r="Q967" s="61"/>
    </row>
    <row r="968" spans="1:17" s="55" customFormat="1" ht="20.25" customHeight="1" x14ac:dyDescent="0.2">
      <c r="A968" s="56">
        <v>73232</v>
      </c>
      <c r="B968" s="57">
        <f t="shared" si="99"/>
        <v>0</v>
      </c>
      <c r="C968" s="150"/>
      <c r="D968" s="58">
        <f t="shared" si="100"/>
        <v>0</v>
      </c>
      <c r="E968" s="59">
        <f t="shared" si="98"/>
        <v>0</v>
      </c>
      <c r="F968" s="58">
        <f t="shared" si="101"/>
        <v>0</v>
      </c>
      <c r="G968" s="60">
        <f>IF(AND(C968&lt;&gt;"",SUM(G$32:G967)&lt;E$23),$E$23/$E$28,0)</f>
        <v>0</v>
      </c>
      <c r="H968" s="58">
        <f t="shared" si="102"/>
        <v>0</v>
      </c>
      <c r="I968" s="58">
        <f t="shared" si="104"/>
        <v>0</v>
      </c>
      <c r="J968" s="92" t="str">
        <f t="shared" si="103"/>
        <v>2100–2101</v>
      </c>
      <c r="K968" s="92"/>
      <c r="L968" s="103"/>
      <c r="M968" s="92"/>
      <c r="N968" s="101"/>
      <c r="O968" s="93"/>
      <c r="Q968" s="61"/>
    </row>
    <row r="969" spans="1:17" s="55" customFormat="1" ht="20.25" customHeight="1" x14ac:dyDescent="0.2">
      <c r="A969" s="56">
        <v>73263</v>
      </c>
      <c r="B969" s="57">
        <f t="shared" si="99"/>
        <v>0</v>
      </c>
      <c r="C969" s="150"/>
      <c r="D969" s="58">
        <f t="shared" si="100"/>
        <v>0</v>
      </c>
      <c r="E969" s="59">
        <f t="shared" si="98"/>
        <v>0</v>
      </c>
      <c r="F969" s="58">
        <f t="shared" si="101"/>
        <v>0</v>
      </c>
      <c r="G969" s="60">
        <f>IF(AND(C969&lt;&gt;"",SUM(G$32:G968)&lt;E$23),$E$23/$E$28,0)</f>
        <v>0</v>
      </c>
      <c r="H969" s="58">
        <f t="shared" si="102"/>
        <v>0</v>
      </c>
      <c r="I969" s="58">
        <f t="shared" si="104"/>
        <v>0</v>
      </c>
      <c r="J969" s="92" t="str">
        <f t="shared" si="103"/>
        <v>2100–2101</v>
      </c>
      <c r="K969" s="92"/>
      <c r="L969" s="103"/>
      <c r="M969" s="92"/>
      <c r="N969" s="101"/>
      <c r="O969" s="93"/>
      <c r="Q969" s="61"/>
    </row>
    <row r="970" spans="1:17" s="55" customFormat="1" ht="20.25" customHeight="1" x14ac:dyDescent="0.2">
      <c r="A970" s="56">
        <v>73294</v>
      </c>
      <c r="B970" s="57">
        <f t="shared" si="99"/>
        <v>0</v>
      </c>
      <c r="C970" s="150"/>
      <c r="D970" s="58">
        <f t="shared" si="100"/>
        <v>0</v>
      </c>
      <c r="E970" s="59">
        <f t="shared" si="98"/>
        <v>0</v>
      </c>
      <c r="F970" s="58">
        <f t="shared" si="101"/>
        <v>0</v>
      </c>
      <c r="G970" s="60">
        <f>IF(AND(C970&lt;&gt;"",SUM(G$32:G969)&lt;E$23),$E$23/$E$28,0)</f>
        <v>0</v>
      </c>
      <c r="H970" s="58">
        <f t="shared" si="102"/>
        <v>0</v>
      </c>
      <c r="I970" s="58">
        <f t="shared" si="104"/>
        <v>0</v>
      </c>
      <c r="J970" s="92" t="str">
        <f t="shared" si="103"/>
        <v>2100–2101</v>
      </c>
      <c r="K970" s="92"/>
      <c r="L970" s="103"/>
      <c r="M970" s="92"/>
      <c r="N970" s="101"/>
      <c r="O970" s="93"/>
      <c r="Q970" s="61"/>
    </row>
    <row r="971" spans="1:17" s="55" customFormat="1" ht="20.25" customHeight="1" x14ac:dyDescent="0.2">
      <c r="A971" s="56">
        <v>73324</v>
      </c>
      <c r="B971" s="57">
        <f t="shared" si="99"/>
        <v>0</v>
      </c>
      <c r="C971" s="150"/>
      <c r="D971" s="58">
        <f t="shared" si="100"/>
        <v>0</v>
      </c>
      <c r="E971" s="59">
        <f t="shared" si="98"/>
        <v>0</v>
      </c>
      <c r="F971" s="58">
        <f t="shared" si="101"/>
        <v>0</v>
      </c>
      <c r="G971" s="60">
        <f>IF(AND(C971&lt;&gt;"",SUM(G$32:G970)&lt;E$23),$E$23/$E$28,0)</f>
        <v>0</v>
      </c>
      <c r="H971" s="58">
        <f t="shared" si="102"/>
        <v>0</v>
      </c>
      <c r="I971" s="58">
        <f t="shared" si="104"/>
        <v>0</v>
      </c>
      <c r="J971" s="92" t="str">
        <f t="shared" si="103"/>
        <v>2100–2101</v>
      </c>
      <c r="K971" s="92"/>
      <c r="L971" s="103"/>
      <c r="M971" s="92"/>
      <c r="N971" s="101"/>
      <c r="O971" s="93"/>
      <c r="Q971" s="61"/>
    </row>
    <row r="972" spans="1:17" s="55" customFormat="1" ht="20.25" customHeight="1" x14ac:dyDescent="0.2">
      <c r="A972" s="56">
        <v>73355</v>
      </c>
      <c r="B972" s="57">
        <f t="shared" si="99"/>
        <v>0</v>
      </c>
      <c r="C972" s="150"/>
      <c r="D972" s="58">
        <f t="shared" si="100"/>
        <v>0</v>
      </c>
      <c r="E972" s="59">
        <f t="shared" si="98"/>
        <v>0</v>
      </c>
      <c r="F972" s="58">
        <f t="shared" si="101"/>
        <v>0</v>
      </c>
      <c r="G972" s="60">
        <f>IF(AND(C972&lt;&gt;"",SUM(G$32:G971)&lt;E$23),$E$23/$E$28,0)</f>
        <v>0</v>
      </c>
      <c r="H972" s="58">
        <f t="shared" si="102"/>
        <v>0</v>
      </c>
      <c r="I972" s="58">
        <f t="shared" si="104"/>
        <v>0</v>
      </c>
      <c r="J972" s="92" t="str">
        <f t="shared" si="103"/>
        <v>2100–2101</v>
      </c>
      <c r="K972" s="92"/>
      <c r="L972" s="103"/>
      <c r="M972" s="92"/>
      <c r="N972" s="101"/>
      <c r="O972" s="93"/>
      <c r="Q972" s="61"/>
    </row>
    <row r="973" spans="1:17" s="55" customFormat="1" ht="20.25" customHeight="1" x14ac:dyDescent="0.2">
      <c r="A973" s="56">
        <v>73385</v>
      </c>
      <c r="B973" s="57">
        <f t="shared" si="99"/>
        <v>0</v>
      </c>
      <c r="C973" s="150"/>
      <c r="D973" s="58">
        <f t="shared" si="100"/>
        <v>0</v>
      </c>
      <c r="E973" s="59">
        <f t="shared" si="98"/>
        <v>0</v>
      </c>
      <c r="F973" s="58">
        <f t="shared" si="101"/>
        <v>0</v>
      </c>
      <c r="G973" s="60">
        <f>IF(AND(C973&lt;&gt;"",SUM(G$32:G972)&lt;E$23),$E$23/$E$28,0)</f>
        <v>0</v>
      </c>
      <c r="H973" s="58">
        <f t="shared" si="102"/>
        <v>0</v>
      </c>
      <c r="I973" s="58">
        <f t="shared" si="104"/>
        <v>0</v>
      </c>
      <c r="J973" s="92" t="str">
        <f t="shared" si="103"/>
        <v>2100–2101</v>
      </c>
      <c r="K973" s="92"/>
      <c r="L973" s="103"/>
      <c r="M973" s="92"/>
      <c r="N973" s="101"/>
      <c r="O973" s="93"/>
      <c r="Q973" s="61"/>
    </row>
    <row r="974" spans="1:17" s="55" customFormat="1" ht="20.25" customHeight="1" x14ac:dyDescent="0.2">
      <c r="A974" s="56">
        <v>73416</v>
      </c>
      <c r="B974" s="57">
        <f t="shared" si="99"/>
        <v>0</v>
      </c>
      <c r="C974" s="150"/>
      <c r="D974" s="58">
        <f t="shared" si="100"/>
        <v>0</v>
      </c>
      <c r="E974" s="59">
        <f t="shared" si="98"/>
        <v>0</v>
      </c>
      <c r="F974" s="58">
        <f t="shared" si="101"/>
        <v>0</v>
      </c>
      <c r="G974" s="60">
        <f>IF(AND(C974&lt;&gt;"",SUM(G$32:G973)&lt;E$23),$E$23/$E$28,0)</f>
        <v>0</v>
      </c>
      <c r="H974" s="58">
        <f t="shared" si="102"/>
        <v>0</v>
      </c>
      <c r="I974" s="58">
        <f t="shared" si="104"/>
        <v>0</v>
      </c>
      <c r="J974" s="92" t="str">
        <f t="shared" si="103"/>
        <v>2100–2101</v>
      </c>
      <c r="K974" s="92"/>
      <c r="L974" s="103"/>
      <c r="M974" s="92"/>
      <c r="N974" s="101"/>
      <c r="O974" s="93"/>
      <c r="Q974" s="61"/>
    </row>
    <row r="975" spans="1:17" s="55" customFormat="1" ht="20.25" customHeight="1" x14ac:dyDescent="0.2">
      <c r="A975" s="56">
        <v>73447</v>
      </c>
      <c r="B975" s="57">
        <f t="shared" si="99"/>
        <v>0</v>
      </c>
      <c r="C975" s="150"/>
      <c r="D975" s="58">
        <f t="shared" si="100"/>
        <v>0</v>
      </c>
      <c r="E975" s="59">
        <f t="shared" si="98"/>
        <v>0</v>
      </c>
      <c r="F975" s="58">
        <f t="shared" si="101"/>
        <v>0</v>
      </c>
      <c r="G975" s="60">
        <f>IF(AND(C975&lt;&gt;"",SUM(G$32:G974)&lt;E$23),$E$23/$E$28,0)</f>
        <v>0</v>
      </c>
      <c r="H975" s="58">
        <f t="shared" si="102"/>
        <v>0</v>
      </c>
      <c r="I975" s="58">
        <f t="shared" si="104"/>
        <v>0</v>
      </c>
      <c r="J975" s="92" t="str">
        <f t="shared" si="103"/>
        <v>2100–2101</v>
      </c>
      <c r="K975" s="92"/>
      <c r="L975" s="103"/>
      <c r="M975" s="92"/>
      <c r="N975" s="101"/>
      <c r="O975" s="93"/>
      <c r="Q975" s="61"/>
    </row>
    <row r="976" spans="1:17" s="55" customFormat="1" ht="20.25" customHeight="1" x14ac:dyDescent="0.2">
      <c r="A976" s="56">
        <v>73475</v>
      </c>
      <c r="B976" s="57">
        <f t="shared" si="99"/>
        <v>0</v>
      </c>
      <c r="C976" s="150"/>
      <c r="D976" s="58">
        <f t="shared" si="100"/>
        <v>0</v>
      </c>
      <c r="E976" s="59">
        <f t="shared" si="98"/>
        <v>0</v>
      </c>
      <c r="F976" s="58">
        <f t="shared" si="101"/>
        <v>0</v>
      </c>
      <c r="G976" s="60">
        <f>IF(AND(C976&lt;&gt;"",SUM(G$32:G975)&lt;E$23),$E$23/$E$28,0)</f>
        <v>0</v>
      </c>
      <c r="H976" s="58">
        <f t="shared" si="102"/>
        <v>0</v>
      </c>
      <c r="I976" s="58">
        <f t="shared" si="104"/>
        <v>0</v>
      </c>
      <c r="J976" s="92" t="str">
        <f t="shared" si="103"/>
        <v>2100–2101</v>
      </c>
      <c r="K976" s="92"/>
      <c r="L976" s="103"/>
      <c r="M976" s="92"/>
      <c r="N976" s="101"/>
      <c r="O976" s="93"/>
      <c r="Q976" s="61"/>
    </row>
    <row r="977" spans="1:17" s="55" customFormat="1" ht="20.25" customHeight="1" x14ac:dyDescent="0.2">
      <c r="A977" s="56">
        <v>73506</v>
      </c>
      <c r="B977" s="57">
        <f t="shared" si="99"/>
        <v>0</v>
      </c>
      <c r="C977" s="150"/>
      <c r="D977" s="58">
        <f t="shared" si="100"/>
        <v>0</v>
      </c>
      <c r="E977" s="59">
        <f t="shared" si="98"/>
        <v>0</v>
      </c>
      <c r="F977" s="58">
        <f t="shared" si="101"/>
        <v>0</v>
      </c>
      <c r="G977" s="60">
        <f>IF(AND(C977&lt;&gt;"",SUM(G$32:G976)&lt;E$23),$E$23/$E$28,0)</f>
        <v>0</v>
      </c>
      <c r="H977" s="58">
        <f t="shared" si="102"/>
        <v>0</v>
      </c>
      <c r="I977" s="58">
        <f t="shared" si="104"/>
        <v>0</v>
      </c>
      <c r="J977" s="92" t="str">
        <f t="shared" si="103"/>
        <v>2100–2101</v>
      </c>
      <c r="K977" s="92"/>
      <c r="L977" s="103"/>
      <c r="M977" s="92"/>
      <c r="N977" s="101"/>
      <c r="O977" s="93"/>
      <c r="Q977" s="61"/>
    </row>
    <row r="978" spans="1:17" s="55" customFormat="1" ht="20.25" customHeight="1" x14ac:dyDescent="0.2">
      <c r="A978" s="56">
        <v>73536</v>
      </c>
      <c r="B978" s="57">
        <f t="shared" si="99"/>
        <v>0</v>
      </c>
      <c r="C978" s="150"/>
      <c r="D978" s="58">
        <f t="shared" si="100"/>
        <v>0</v>
      </c>
      <c r="E978" s="59">
        <f t="shared" si="98"/>
        <v>0</v>
      </c>
      <c r="F978" s="58">
        <f t="shared" si="101"/>
        <v>0</v>
      </c>
      <c r="G978" s="60">
        <f>IF(AND(C978&lt;&gt;"",SUM(G$32:G977)&lt;E$23),$E$23/$E$28,0)</f>
        <v>0</v>
      </c>
      <c r="H978" s="58">
        <f t="shared" si="102"/>
        <v>0</v>
      </c>
      <c r="I978" s="58">
        <f t="shared" si="104"/>
        <v>0</v>
      </c>
      <c r="J978" s="92" t="str">
        <f t="shared" si="103"/>
        <v>2100–2101</v>
      </c>
      <c r="K978" s="92"/>
      <c r="L978" s="103"/>
      <c r="M978" s="92"/>
      <c r="N978" s="101"/>
      <c r="O978" s="93"/>
      <c r="Q978" s="61"/>
    </row>
    <row r="979" spans="1:17" s="55" customFormat="1" ht="20.25" customHeight="1" x14ac:dyDescent="0.2">
      <c r="A979" s="56">
        <v>73567</v>
      </c>
      <c r="B979" s="57">
        <f t="shared" si="99"/>
        <v>0</v>
      </c>
      <c r="C979" s="150"/>
      <c r="D979" s="58">
        <f t="shared" si="100"/>
        <v>0</v>
      </c>
      <c r="E979" s="59">
        <f t="shared" si="98"/>
        <v>0</v>
      </c>
      <c r="F979" s="58">
        <f t="shared" si="101"/>
        <v>0</v>
      </c>
      <c r="G979" s="60">
        <f>IF(AND(C979&lt;&gt;"",SUM(G$32:G978)&lt;E$23),$E$23/$E$28,0)</f>
        <v>0</v>
      </c>
      <c r="H979" s="58">
        <f t="shared" si="102"/>
        <v>0</v>
      </c>
      <c r="I979" s="58">
        <f t="shared" si="104"/>
        <v>0</v>
      </c>
      <c r="J979" s="92" t="str">
        <f t="shared" si="103"/>
        <v>2100–2101</v>
      </c>
      <c r="K979" s="92"/>
      <c r="L979" s="103"/>
      <c r="M979" s="92"/>
      <c r="N979" s="101"/>
      <c r="O979" s="93"/>
      <c r="Q979" s="61"/>
    </row>
    <row r="980" spans="1:17" s="55" customFormat="1" ht="20.25" customHeight="1" x14ac:dyDescent="0.2">
      <c r="A980" s="56">
        <v>73597</v>
      </c>
      <c r="B980" s="57">
        <f t="shared" si="99"/>
        <v>0</v>
      </c>
      <c r="C980" s="150"/>
      <c r="D980" s="58">
        <f t="shared" si="100"/>
        <v>0</v>
      </c>
      <c r="E980" s="59">
        <f t="shared" si="98"/>
        <v>0</v>
      </c>
      <c r="F980" s="58">
        <f t="shared" si="101"/>
        <v>0</v>
      </c>
      <c r="G980" s="60">
        <f>IF(AND(C980&lt;&gt;"",SUM(G$32:G979)&lt;E$23),$E$23/$E$28,0)</f>
        <v>0</v>
      </c>
      <c r="H980" s="58">
        <f t="shared" si="102"/>
        <v>0</v>
      </c>
      <c r="I980" s="58">
        <f t="shared" si="104"/>
        <v>0</v>
      </c>
      <c r="J980" s="92" t="str">
        <f t="shared" si="103"/>
        <v>2101–2102</v>
      </c>
      <c r="K980" s="92"/>
      <c r="L980" s="103"/>
      <c r="M980" s="92"/>
      <c r="N980" s="101"/>
      <c r="O980" s="93"/>
      <c r="Q980" s="61"/>
    </row>
    <row r="981" spans="1:17" s="55" customFormat="1" ht="20.25" customHeight="1" x14ac:dyDescent="0.2">
      <c r="A981" s="56">
        <v>73628</v>
      </c>
      <c r="B981" s="57">
        <f t="shared" si="99"/>
        <v>0</v>
      </c>
      <c r="C981" s="158"/>
      <c r="D981" s="58">
        <f t="shared" si="100"/>
        <v>0</v>
      </c>
      <c r="E981" s="59">
        <f t="shared" si="98"/>
        <v>0</v>
      </c>
      <c r="F981" s="58">
        <f t="shared" si="101"/>
        <v>0</v>
      </c>
      <c r="G981" s="60">
        <f>IF(AND(C981&lt;&gt;"",SUM(G$32:G980)&lt;E$23),$E$23/$E$28,0)</f>
        <v>0</v>
      </c>
      <c r="H981" s="58">
        <f t="shared" si="102"/>
        <v>0</v>
      </c>
      <c r="I981" s="58">
        <f t="shared" si="104"/>
        <v>0</v>
      </c>
      <c r="J981" s="92" t="str">
        <f t="shared" si="103"/>
        <v>2101–2102</v>
      </c>
      <c r="K981" s="92"/>
      <c r="L981" s="103"/>
      <c r="M981" s="92"/>
      <c r="N981" s="101"/>
      <c r="O981" s="93"/>
      <c r="Q981" s="61"/>
    </row>
    <row r="982" spans="1:17" s="55" customFormat="1" ht="20.25" customHeight="1" x14ac:dyDescent="0.2">
      <c r="A982" s="56">
        <v>73659</v>
      </c>
      <c r="B982" s="57">
        <f t="shared" si="99"/>
        <v>0</v>
      </c>
      <c r="C982" s="158"/>
      <c r="D982" s="58">
        <f t="shared" si="100"/>
        <v>0</v>
      </c>
      <c r="E982" s="59">
        <f t="shared" si="98"/>
        <v>0</v>
      </c>
      <c r="F982" s="58">
        <f t="shared" si="101"/>
        <v>0</v>
      </c>
      <c r="G982" s="60">
        <f>IF(AND(C982&lt;&gt;"",SUM(G$32:G981)&lt;E$23),$E$23/$E$28,0)</f>
        <v>0</v>
      </c>
      <c r="H982" s="58">
        <f t="shared" si="102"/>
        <v>0</v>
      </c>
      <c r="I982" s="58">
        <f t="shared" si="104"/>
        <v>0</v>
      </c>
      <c r="J982" s="92" t="str">
        <f t="shared" si="103"/>
        <v>2101–2102</v>
      </c>
      <c r="K982" s="92"/>
      <c r="L982" s="103"/>
      <c r="M982" s="92"/>
      <c r="N982" s="101"/>
      <c r="O982" s="93"/>
      <c r="Q982" s="61"/>
    </row>
    <row r="983" spans="1:17" s="55" customFormat="1" ht="20.25" customHeight="1" x14ac:dyDescent="0.2">
      <c r="A983" s="56">
        <v>73689</v>
      </c>
      <c r="B983" s="57">
        <f t="shared" si="99"/>
        <v>0</v>
      </c>
      <c r="C983" s="158"/>
      <c r="D983" s="58">
        <f t="shared" si="100"/>
        <v>0</v>
      </c>
      <c r="E983" s="59">
        <f t="shared" si="98"/>
        <v>0</v>
      </c>
      <c r="F983" s="58">
        <f t="shared" si="101"/>
        <v>0</v>
      </c>
      <c r="G983" s="60">
        <f>IF(AND(C983&lt;&gt;"",SUM(G$32:G982)&lt;E$23),$E$23/$E$28,0)</f>
        <v>0</v>
      </c>
      <c r="H983" s="58">
        <f t="shared" si="102"/>
        <v>0</v>
      </c>
      <c r="I983" s="58">
        <f t="shared" si="104"/>
        <v>0</v>
      </c>
      <c r="J983" s="92" t="str">
        <f t="shared" si="103"/>
        <v>2101–2102</v>
      </c>
      <c r="K983" s="92"/>
      <c r="L983" s="103"/>
      <c r="M983" s="92"/>
      <c r="N983" s="101"/>
      <c r="O983" s="93"/>
      <c r="Q983" s="61"/>
    </row>
    <row r="984" spans="1:17" s="55" customFormat="1" ht="20.25" customHeight="1" x14ac:dyDescent="0.2">
      <c r="A984" s="56">
        <v>73720</v>
      </c>
      <c r="B984" s="57">
        <f t="shared" si="99"/>
        <v>0</v>
      </c>
      <c r="C984" s="158"/>
      <c r="D984" s="58">
        <f t="shared" si="100"/>
        <v>0</v>
      </c>
      <c r="E984" s="59">
        <f t="shared" si="98"/>
        <v>0</v>
      </c>
      <c r="F984" s="58">
        <f t="shared" si="101"/>
        <v>0</v>
      </c>
      <c r="G984" s="60">
        <f>IF(AND(C984&lt;&gt;"",SUM(G$32:G983)&lt;E$23),$E$23/$E$28,0)</f>
        <v>0</v>
      </c>
      <c r="H984" s="58">
        <f t="shared" si="102"/>
        <v>0</v>
      </c>
      <c r="I984" s="58">
        <f t="shared" si="104"/>
        <v>0</v>
      </c>
      <c r="J984" s="92" t="str">
        <f t="shared" si="103"/>
        <v>2101–2102</v>
      </c>
      <c r="K984" s="92"/>
      <c r="L984" s="103"/>
      <c r="M984" s="92"/>
      <c r="N984" s="101"/>
      <c r="O984" s="93"/>
      <c r="Q984" s="61"/>
    </row>
    <row r="985" spans="1:17" s="55" customFormat="1" ht="20.25" customHeight="1" x14ac:dyDescent="0.2">
      <c r="A985" s="56">
        <v>73750</v>
      </c>
      <c r="B985" s="57">
        <f t="shared" si="99"/>
        <v>0</v>
      </c>
      <c r="C985" s="158"/>
      <c r="D985" s="58">
        <f t="shared" si="100"/>
        <v>0</v>
      </c>
      <c r="E985" s="59">
        <f t="shared" si="98"/>
        <v>0</v>
      </c>
      <c r="F985" s="58">
        <f t="shared" si="101"/>
        <v>0</v>
      </c>
      <c r="G985" s="60">
        <f>IF(AND(C985&lt;&gt;"",SUM(G$32:G984)&lt;E$23),$E$23/$E$28,0)</f>
        <v>0</v>
      </c>
      <c r="H985" s="58">
        <f t="shared" si="102"/>
        <v>0</v>
      </c>
      <c r="I985" s="58">
        <f t="shared" si="104"/>
        <v>0</v>
      </c>
      <c r="J985" s="92" t="str">
        <f t="shared" si="103"/>
        <v>2101–2102</v>
      </c>
      <c r="K985" s="92"/>
      <c r="L985" s="103"/>
      <c r="M985" s="92"/>
      <c r="N985" s="101"/>
      <c r="O985" s="93"/>
      <c r="Q985" s="61"/>
    </row>
    <row r="986" spans="1:17" s="55" customFormat="1" ht="20.25" customHeight="1" x14ac:dyDescent="0.2">
      <c r="A986" s="56">
        <v>73781</v>
      </c>
      <c r="B986" s="57">
        <f t="shared" si="99"/>
        <v>0</v>
      </c>
      <c r="C986" s="158"/>
      <c r="D986" s="58">
        <f t="shared" si="100"/>
        <v>0</v>
      </c>
      <c r="E986" s="59">
        <f t="shared" si="98"/>
        <v>0</v>
      </c>
      <c r="F986" s="58">
        <f t="shared" si="101"/>
        <v>0</v>
      </c>
      <c r="G986" s="60">
        <f>IF(AND(C986&lt;&gt;"",SUM(G$32:G985)&lt;E$23),$E$23/$E$28,0)</f>
        <v>0</v>
      </c>
      <c r="H986" s="58">
        <f t="shared" si="102"/>
        <v>0</v>
      </c>
      <c r="I986" s="58">
        <f t="shared" si="104"/>
        <v>0</v>
      </c>
      <c r="J986" s="92" t="str">
        <f t="shared" si="103"/>
        <v>2101–2102</v>
      </c>
      <c r="K986" s="92"/>
      <c r="L986" s="103"/>
      <c r="M986" s="92"/>
      <c r="N986" s="101"/>
      <c r="O986" s="93"/>
      <c r="Q986" s="61"/>
    </row>
    <row r="987" spans="1:17" s="55" customFormat="1" ht="20.25" customHeight="1" x14ac:dyDescent="0.2">
      <c r="A987" s="56">
        <v>73812</v>
      </c>
      <c r="B987" s="57">
        <f t="shared" si="99"/>
        <v>0</v>
      </c>
      <c r="C987" s="158"/>
      <c r="D987" s="58">
        <f t="shared" si="100"/>
        <v>0</v>
      </c>
      <c r="E987" s="59">
        <f t="shared" si="98"/>
        <v>0</v>
      </c>
      <c r="F987" s="58">
        <f t="shared" si="101"/>
        <v>0</v>
      </c>
      <c r="G987" s="60">
        <f>IF(AND(C987&lt;&gt;"",SUM(G$32:G986)&lt;E$23),$E$23/$E$28,0)</f>
        <v>0</v>
      </c>
      <c r="H987" s="58">
        <f t="shared" si="102"/>
        <v>0</v>
      </c>
      <c r="I987" s="58">
        <f t="shared" si="104"/>
        <v>0</v>
      </c>
      <c r="J987" s="92" t="str">
        <f t="shared" si="103"/>
        <v>2101–2102</v>
      </c>
      <c r="K987" s="92"/>
      <c r="L987" s="103"/>
      <c r="M987" s="92"/>
      <c r="N987" s="101"/>
      <c r="O987" s="93"/>
      <c r="Q987" s="61"/>
    </row>
    <row r="988" spans="1:17" s="55" customFormat="1" ht="20.25" customHeight="1" x14ac:dyDescent="0.2">
      <c r="A988" s="56">
        <v>73840</v>
      </c>
      <c r="B988" s="57">
        <f t="shared" si="99"/>
        <v>0</v>
      </c>
      <c r="C988" s="158"/>
      <c r="D988" s="58">
        <f t="shared" si="100"/>
        <v>0</v>
      </c>
      <c r="E988" s="59">
        <f t="shared" si="98"/>
        <v>0</v>
      </c>
      <c r="F988" s="58">
        <f t="shared" si="101"/>
        <v>0</v>
      </c>
      <c r="G988" s="60">
        <f>IF(AND(C988&lt;&gt;"",SUM(G$32:G987)&lt;E$23),$E$23/$E$28,0)</f>
        <v>0</v>
      </c>
      <c r="H988" s="58">
        <f t="shared" si="102"/>
        <v>0</v>
      </c>
      <c r="I988" s="58">
        <f t="shared" si="104"/>
        <v>0</v>
      </c>
      <c r="J988" s="92" t="str">
        <f t="shared" si="103"/>
        <v>2101–2102</v>
      </c>
      <c r="K988" s="92"/>
      <c r="L988" s="103"/>
      <c r="M988" s="92"/>
      <c r="N988" s="101"/>
      <c r="O988" s="93"/>
      <c r="Q988" s="61"/>
    </row>
    <row r="989" spans="1:17" s="55" customFormat="1" ht="20.25" customHeight="1" x14ac:dyDescent="0.2">
      <c r="A989" s="56">
        <v>73871</v>
      </c>
      <c r="B989" s="57">
        <f t="shared" si="99"/>
        <v>0</v>
      </c>
      <c r="C989" s="158"/>
      <c r="D989" s="58">
        <f t="shared" si="100"/>
        <v>0</v>
      </c>
      <c r="E989" s="59">
        <f t="shared" si="98"/>
        <v>0</v>
      </c>
      <c r="F989" s="58">
        <f t="shared" si="101"/>
        <v>0</v>
      </c>
      <c r="G989" s="60">
        <f>IF(AND(C989&lt;&gt;"",SUM(G$32:G988)&lt;E$23),$E$23/$E$28,0)</f>
        <v>0</v>
      </c>
      <c r="H989" s="58">
        <f t="shared" si="102"/>
        <v>0</v>
      </c>
      <c r="I989" s="58">
        <f t="shared" si="104"/>
        <v>0</v>
      </c>
      <c r="J989" s="92" t="str">
        <f t="shared" si="103"/>
        <v>2101–2102</v>
      </c>
      <c r="K989" s="92"/>
      <c r="L989" s="103"/>
      <c r="M989" s="92"/>
      <c r="N989" s="101"/>
      <c r="O989" s="93"/>
      <c r="Q989" s="61"/>
    </row>
    <row r="990" spans="1:17" s="55" customFormat="1" ht="20.25" customHeight="1" x14ac:dyDescent="0.2">
      <c r="A990" s="56">
        <v>73901</v>
      </c>
      <c r="B990" s="57">
        <f t="shared" si="99"/>
        <v>0</v>
      </c>
      <c r="C990" s="158"/>
      <c r="D990" s="58">
        <f t="shared" si="100"/>
        <v>0</v>
      </c>
      <c r="E990" s="59">
        <f t="shared" si="98"/>
        <v>0</v>
      </c>
      <c r="F990" s="58">
        <f t="shared" si="101"/>
        <v>0</v>
      </c>
      <c r="G990" s="60">
        <f>IF(AND(C990&lt;&gt;"",SUM(G$32:G989)&lt;E$23),$E$23/$E$28,0)</f>
        <v>0</v>
      </c>
      <c r="H990" s="58">
        <f t="shared" si="102"/>
        <v>0</v>
      </c>
      <c r="I990" s="58">
        <f t="shared" si="104"/>
        <v>0</v>
      </c>
      <c r="J990" s="92" t="str">
        <f t="shared" si="103"/>
        <v>2101–2102</v>
      </c>
      <c r="K990" s="92"/>
      <c r="L990" s="103"/>
      <c r="M990" s="92"/>
      <c r="N990" s="101"/>
      <c r="O990" s="93"/>
      <c r="Q990" s="61"/>
    </row>
    <row r="991" spans="1:17" s="55" customFormat="1" ht="20.25" customHeight="1" x14ac:dyDescent="0.2">
      <c r="A991" s="56">
        <v>73932</v>
      </c>
      <c r="B991" s="57">
        <f t="shared" si="99"/>
        <v>0</v>
      </c>
      <c r="C991" s="158"/>
      <c r="D991" s="58">
        <f t="shared" si="100"/>
        <v>0</v>
      </c>
      <c r="E991" s="59">
        <f t="shared" si="98"/>
        <v>0</v>
      </c>
      <c r="F991" s="58">
        <f t="shared" si="101"/>
        <v>0</v>
      </c>
      <c r="G991" s="60">
        <f>IF(AND(C991&lt;&gt;"",SUM(G$32:G990)&lt;E$23),$E$23/$E$28,0)</f>
        <v>0</v>
      </c>
      <c r="H991" s="58">
        <f t="shared" si="102"/>
        <v>0</v>
      </c>
      <c r="I991" s="58">
        <f t="shared" si="104"/>
        <v>0</v>
      </c>
      <c r="J991" s="92" t="str">
        <f t="shared" si="103"/>
        <v>2101–2102</v>
      </c>
      <c r="K991" s="92"/>
      <c r="L991" s="103"/>
      <c r="M991" s="92"/>
      <c r="N991" s="101"/>
      <c r="O991" s="93"/>
      <c r="Q991" s="61"/>
    </row>
    <row r="992" spans="1:17" s="55" customFormat="1" ht="20.25" customHeight="1" x14ac:dyDescent="0.2">
      <c r="A992" s="56">
        <v>73962</v>
      </c>
      <c r="B992" s="57">
        <f t="shared" si="99"/>
        <v>0</v>
      </c>
      <c r="C992" s="158"/>
      <c r="D992" s="58">
        <f t="shared" si="100"/>
        <v>0</v>
      </c>
      <c r="E992" s="59">
        <f t="shared" ref="E992:E1055" si="105">C992-D992</f>
        <v>0</v>
      </c>
      <c r="F992" s="58">
        <f t="shared" si="101"/>
        <v>0</v>
      </c>
      <c r="G992" s="60">
        <f>IF(AND(C992&lt;&gt;"",SUM(G$32:G991)&lt;E$23),$E$23/$E$28,0)</f>
        <v>0</v>
      </c>
      <c r="H992" s="58">
        <f t="shared" si="102"/>
        <v>0</v>
      </c>
      <c r="I992" s="58">
        <f t="shared" si="104"/>
        <v>0</v>
      </c>
      <c r="J992" s="92" t="str">
        <f t="shared" si="103"/>
        <v>2102–2103</v>
      </c>
      <c r="K992" s="92"/>
      <c r="L992" s="103"/>
      <c r="M992" s="92"/>
      <c r="N992" s="101"/>
      <c r="O992" s="93"/>
      <c r="Q992" s="61"/>
    </row>
    <row r="993" spans="1:17" s="55" customFormat="1" ht="20.25" customHeight="1" x14ac:dyDescent="0.2">
      <c r="A993" s="56">
        <v>73993</v>
      </c>
      <c r="B993" s="57">
        <f t="shared" ref="B993:B1056" si="106">IF(C993&gt;0,C993*-1,C993)</f>
        <v>0</v>
      </c>
      <c r="C993" s="158"/>
      <c r="D993" s="58">
        <f t="shared" ref="D993:D1056" si="107">IF(C993="",0,IF($E$14="Beginning",IF(C992&lt;&gt;"",$F992*$E$7/12,0),IF(C992&lt;&gt;"",$F992*$E$7/12,$E$21*$E$7/12)))</f>
        <v>0</v>
      </c>
      <c r="E993" s="59">
        <f t="shared" si="105"/>
        <v>0</v>
      </c>
      <c r="F993" s="58">
        <f t="shared" ref="F993:F1056" si="108">IF(C993="",0,IF(C992="",$E$21-E993,IF(C993&lt;&gt;"",F992-E993)))</f>
        <v>0</v>
      </c>
      <c r="G993" s="60">
        <f>IF(AND(C993&lt;&gt;"",SUM(G$32:G992)&lt;E$23),$E$23/$E$28,0)</f>
        <v>0</v>
      </c>
      <c r="H993" s="58">
        <f t="shared" ref="H993:H1056" si="109">IF(C993&lt;&gt;"",G993+H992,0)</f>
        <v>0</v>
      </c>
      <c r="I993" s="58">
        <f t="shared" si="104"/>
        <v>0</v>
      </c>
      <c r="J993" s="92" t="str">
        <f t="shared" ref="J993:J1056" si="110">IF(OR(MONTH(A993)=1,MONTH(A993)=2,MONTH(A993)=3,MONTH(A993)=4,MONTH(A993)=5,MONTH(A993)=6),YEAR(A993)-1&amp;"–"&amp;YEAR(A993),YEAR(A993)&amp;"–"&amp;YEAR(A993)+1)</f>
        <v>2102–2103</v>
      </c>
      <c r="K993" s="92"/>
      <c r="L993" s="103"/>
      <c r="M993" s="92"/>
      <c r="N993" s="101"/>
      <c r="O993" s="93"/>
      <c r="Q993" s="61"/>
    </row>
    <row r="994" spans="1:17" s="55" customFormat="1" ht="20.25" customHeight="1" x14ac:dyDescent="0.2">
      <c r="A994" s="56">
        <v>74024</v>
      </c>
      <c r="B994" s="57">
        <f t="shared" si="106"/>
        <v>0</v>
      </c>
      <c r="C994" s="158"/>
      <c r="D994" s="58">
        <f t="shared" si="107"/>
        <v>0</v>
      </c>
      <c r="E994" s="59">
        <f t="shared" si="105"/>
        <v>0</v>
      </c>
      <c r="F994" s="58">
        <f t="shared" si="108"/>
        <v>0</v>
      </c>
      <c r="G994" s="60">
        <f>IF(AND(C994&lt;&gt;"",SUM(G$32:G993)&lt;E$23),$E$23/$E$28,0)</f>
        <v>0</v>
      </c>
      <c r="H994" s="58">
        <f t="shared" si="109"/>
        <v>0</v>
      </c>
      <c r="I994" s="58">
        <f t="shared" si="104"/>
        <v>0</v>
      </c>
      <c r="J994" s="92" t="str">
        <f t="shared" si="110"/>
        <v>2102–2103</v>
      </c>
      <c r="K994" s="92"/>
      <c r="L994" s="103"/>
      <c r="M994" s="92"/>
      <c r="N994" s="101"/>
      <c r="O994" s="93"/>
      <c r="Q994" s="61"/>
    </row>
    <row r="995" spans="1:17" s="55" customFormat="1" ht="20.25" customHeight="1" x14ac:dyDescent="0.2">
      <c r="A995" s="56">
        <v>74054</v>
      </c>
      <c r="B995" s="57">
        <f t="shared" si="106"/>
        <v>0</v>
      </c>
      <c r="C995" s="158"/>
      <c r="D995" s="58">
        <f t="shared" si="107"/>
        <v>0</v>
      </c>
      <c r="E995" s="59">
        <f t="shared" si="105"/>
        <v>0</v>
      </c>
      <c r="F995" s="58">
        <f t="shared" si="108"/>
        <v>0</v>
      </c>
      <c r="G995" s="60">
        <f>IF(AND(C995&lt;&gt;"",SUM(G$32:G994)&lt;E$23),$E$23/$E$28,0)</f>
        <v>0</v>
      </c>
      <c r="H995" s="58">
        <f t="shared" si="109"/>
        <v>0</v>
      </c>
      <c r="I995" s="58">
        <f t="shared" ref="I995:I1058" si="111">IF(C995&lt;&gt;"",$E$23-H995,0)</f>
        <v>0</v>
      </c>
      <c r="J995" s="92" t="str">
        <f t="shared" si="110"/>
        <v>2102–2103</v>
      </c>
      <c r="K995" s="92"/>
      <c r="L995" s="103"/>
      <c r="M995" s="92"/>
      <c r="N995" s="101"/>
      <c r="O995" s="93"/>
      <c r="Q995" s="61"/>
    </row>
    <row r="996" spans="1:17" s="55" customFormat="1" ht="20.25" customHeight="1" x14ac:dyDescent="0.2">
      <c r="A996" s="56">
        <v>74085</v>
      </c>
      <c r="B996" s="57">
        <f t="shared" si="106"/>
        <v>0</v>
      </c>
      <c r="C996" s="158"/>
      <c r="D996" s="58">
        <f t="shared" si="107"/>
        <v>0</v>
      </c>
      <c r="E996" s="59">
        <f t="shared" si="105"/>
        <v>0</v>
      </c>
      <c r="F996" s="58">
        <f t="shared" si="108"/>
        <v>0</v>
      </c>
      <c r="G996" s="60">
        <f>IF(AND(C996&lt;&gt;"",SUM(G$32:G995)&lt;E$23),$E$23/$E$28,0)</f>
        <v>0</v>
      </c>
      <c r="H996" s="58">
        <f t="shared" si="109"/>
        <v>0</v>
      </c>
      <c r="I996" s="58">
        <f t="shared" si="111"/>
        <v>0</v>
      </c>
      <c r="J996" s="92" t="str">
        <f t="shared" si="110"/>
        <v>2102–2103</v>
      </c>
      <c r="K996" s="92"/>
      <c r="L996" s="103"/>
      <c r="M996" s="92"/>
      <c r="N996" s="101"/>
      <c r="O996" s="93"/>
      <c r="Q996" s="61"/>
    </row>
    <row r="997" spans="1:17" s="55" customFormat="1" ht="20.25" customHeight="1" x14ac:dyDescent="0.2">
      <c r="A997" s="56">
        <v>74115</v>
      </c>
      <c r="B997" s="57">
        <f t="shared" si="106"/>
        <v>0</v>
      </c>
      <c r="C997" s="158"/>
      <c r="D997" s="58">
        <f t="shared" si="107"/>
        <v>0</v>
      </c>
      <c r="E997" s="59">
        <f t="shared" si="105"/>
        <v>0</v>
      </c>
      <c r="F997" s="58">
        <f t="shared" si="108"/>
        <v>0</v>
      </c>
      <c r="G997" s="60">
        <f>IF(AND(C997&lt;&gt;"",SUM(G$32:G996)&lt;E$23),$E$23/$E$28,0)</f>
        <v>0</v>
      </c>
      <c r="H997" s="58">
        <f t="shared" si="109"/>
        <v>0</v>
      </c>
      <c r="I997" s="58">
        <f t="shared" si="111"/>
        <v>0</v>
      </c>
      <c r="J997" s="92" t="str">
        <f t="shared" si="110"/>
        <v>2102–2103</v>
      </c>
      <c r="K997" s="92"/>
      <c r="L997" s="103"/>
      <c r="M997" s="92"/>
      <c r="N997" s="101"/>
      <c r="O997" s="93"/>
      <c r="Q997" s="61"/>
    </row>
    <row r="998" spans="1:17" s="55" customFormat="1" ht="20.25" customHeight="1" x14ac:dyDescent="0.2">
      <c r="A998" s="56">
        <v>74146</v>
      </c>
      <c r="B998" s="57">
        <f t="shared" si="106"/>
        <v>0</v>
      </c>
      <c r="C998" s="158"/>
      <c r="D998" s="58">
        <f t="shared" si="107"/>
        <v>0</v>
      </c>
      <c r="E998" s="59">
        <f t="shared" si="105"/>
        <v>0</v>
      </c>
      <c r="F998" s="58">
        <f t="shared" si="108"/>
        <v>0</v>
      </c>
      <c r="G998" s="60">
        <f>IF(AND(C998&lt;&gt;"",SUM(G$32:G997)&lt;E$23),$E$23/$E$28,0)</f>
        <v>0</v>
      </c>
      <c r="H998" s="58">
        <f t="shared" si="109"/>
        <v>0</v>
      </c>
      <c r="I998" s="58">
        <f t="shared" si="111"/>
        <v>0</v>
      </c>
      <c r="J998" s="92" t="str">
        <f t="shared" si="110"/>
        <v>2102–2103</v>
      </c>
      <c r="K998" s="92"/>
      <c r="L998" s="103"/>
      <c r="M998" s="92"/>
      <c r="N998" s="101"/>
      <c r="O998" s="93"/>
      <c r="Q998" s="61"/>
    </row>
    <row r="999" spans="1:17" s="55" customFormat="1" ht="20.25" customHeight="1" x14ac:dyDescent="0.2">
      <c r="A999" s="56">
        <v>74177</v>
      </c>
      <c r="B999" s="57">
        <f t="shared" si="106"/>
        <v>0</v>
      </c>
      <c r="C999" s="158"/>
      <c r="D999" s="58">
        <f t="shared" si="107"/>
        <v>0</v>
      </c>
      <c r="E999" s="59">
        <f t="shared" si="105"/>
        <v>0</v>
      </c>
      <c r="F999" s="58">
        <f t="shared" si="108"/>
        <v>0</v>
      </c>
      <c r="G999" s="60">
        <f>IF(AND(C999&lt;&gt;"",SUM(G$32:G998)&lt;E$23),$E$23/$E$28,0)</f>
        <v>0</v>
      </c>
      <c r="H999" s="58">
        <f t="shared" si="109"/>
        <v>0</v>
      </c>
      <c r="I999" s="58">
        <f t="shared" si="111"/>
        <v>0</v>
      </c>
      <c r="J999" s="92" t="str">
        <f t="shared" si="110"/>
        <v>2102–2103</v>
      </c>
      <c r="K999" s="92"/>
      <c r="L999" s="103"/>
      <c r="M999" s="92"/>
      <c r="N999" s="101"/>
      <c r="O999" s="93"/>
      <c r="Q999" s="61"/>
    </row>
    <row r="1000" spans="1:17" s="55" customFormat="1" ht="20.25" customHeight="1" x14ac:dyDescent="0.2">
      <c r="A1000" s="56">
        <v>74205</v>
      </c>
      <c r="B1000" s="57">
        <f t="shared" si="106"/>
        <v>0</v>
      </c>
      <c r="C1000" s="158"/>
      <c r="D1000" s="58">
        <f t="shared" si="107"/>
        <v>0</v>
      </c>
      <c r="E1000" s="59">
        <f t="shared" si="105"/>
        <v>0</v>
      </c>
      <c r="F1000" s="58">
        <f t="shared" si="108"/>
        <v>0</v>
      </c>
      <c r="G1000" s="60">
        <f>IF(AND(C1000&lt;&gt;"",SUM(G$32:G999)&lt;E$23),$E$23/$E$28,0)</f>
        <v>0</v>
      </c>
      <c r="H1000" s="58">
        <f t="shared" si="109"/>
        <v>0</v>
      </c>
      <c r="I1000" s="58">
        <f t="shared" si="111"/>
        <v>0</v>
      </c>
      <c r="J1000" s="92" t="str">
        <f t="shared" si="110"/>
        <v>2102–2103</v>
      </c>
      <c r="K1000" s="92"/>
      <c r="L1000" s="103"/>
      <c r="M1000" s="92"/>
      <c r="N1000" s="101"/>
      <c r="O1000" s="93"/>
      <c r="Q1000" s="61"/>
    </row>
    <row r="1001" spans="1:17" s="55" customFormat="1" ht="20.25" customHeight="1" x14ac:dyDescent="0.2">
      <c r="A1001" s="56">
        <v>74236</v>
      </c>
      <c r="B1001" s="57">
        <f t="shared" si="106"/>
        <v>0</v>
      </c>
      <c r="C1001" s="158"/>
      <c r="D1001" s="58">
        <f t="shared" si="107"/>
        <v>0</v>
      </c>
      <c r="E1001" s="59">
        <f t="shared" si="105"/>
        <v>0</v>
      </c>
      <c r="F1001" s="58">
        <f t="shared" si="108"/>
        <v>0</v>
      </c>
      <c r="G1001" s="60">
        <f>IF(AND(C1001&lt;&gt;"",SUM(G$32:G1000)&lt;E$23),$E$23/$E$28,0)</f>
        <v>0</v>
      </c>
      <c r="H1001" s="58">
        <f t="shared" si="109"/>
        <v>0</v>
      </c>
      <c r="I1001" s="58">
        <f t="shared" si="111"/>
        <v>0</v>
      </c>
      <c r="J1001" s="92" t="str">
        <f t="shared" si="110"/>
        <v>2102–2103</v>
      </c>
      <c r="K1001" s="92"/>
      <c r="L1001" s="103"/>
      <c r="M1001" s="92"/>
      <c r="N1001" s="101"/>
      <c r="O1001" s="93"/>
      <c r="Q1001" s="61"/>
    </row>
    <row r="1002" spans="1:17" s="55" customFormat="1" ht="20.25" customHeight="1" x14ac:dyDescent="0.2">
      <c r="A1002" s="56">
        <v>74266</v>
      </c>
      <c r="B1002" s="57">
        <f t="shared" si="106"/>
        <v>0</v>
      </c>
      <c r="C1002" s="158"/>
      <c r="D1002" s="58">
        <f t="shared" si="107"/>
        <v>0</v>
      </c>
      <c r="E1002" s="59">
        <f t="shared" si="105"/>
        <v>0</v>
      </c>
      <c r="F1002" s="58">
        <f t="shared" si="108"/>
        <v>0</v>
      </c>
      <c r="G1002" s="60">
        <f>IF(AND(C1002&lt;&gt;"",SUM(G$32:G1001)&lt;E$23),$E$23/$E$28,0)</f>
        <v>0</v>
      </c>
      <c r="H1002" s="58">
        <f t="shared" si="109"/>
        <v>0</v>
      </c>
      <c r="I1002" s="58">
        <f t="shared" si="111"/>
        <v>0</v>
      </c>
      <c r="J1002" s="92" t="str">
        <f t="shared" si="110"/>
        <v>2102–2103</v>
      </c>
      <c r="K1002" s="92"/>
      <c r="L1002" s="103"/>
      <c r="M1002" s="92"/>
      <c r="N1002" s="101"/>
      <c r="O1002" s="93"/>
      <c r="Q1002" s="61"/>
    </row>
    <row r="1003" spans="1:17" s="55" customFormat="1" ht="20.25" customHeight="1" x14ac:dyDescent="0.2">
      <c r="A1003" s="56">
        <v>74297</v>
      </c>
      <c r="B1003" s="57">
        <f t="shared" si="106"/>
        <v>0</v>
      </c>
      <c r="C1003" s="158"/>
      <c r="D1003" s="58">
        <f t="shared" si="107"/>
        <v>0</v>
      </c>
      <c r="E1003" s="59">
        <f t="shared" si="105"/>
        <v>0</v>
      </c>
      <c r="F1003" s="58">
        <f t="shared" si="108"/>
        <v>0</v>
      </c>
      <c r="G1003" s="60">
        <f>IF(AND(C1003&lt;&gt;"",SUM(G$32:G1002)&lt;E$23),$E$23/$E$28,0)</f>
        <v>0</v>
      </c>
      <c r="H1003" s="58">
        <f t="shared" si="109"/>
        <v>0</v>
      </c>
      <c r="I1003" s="58">
        <f t="shared" si="111"/>
        <v>0</v>
      </c>
      <c r="J1003" s="92" t="str">
        <f t="shared" si="110"/>
        <v>2102–2103</v>
      </c>
      <c r="K1003" s="92"/>
      <c r="L1003" s="103"/>
      <c r="M1003" s="92"/>
      <c r="N1003" s="101"/>
      <c r="O1003" s="93"/>
      <c r="Q1003" s="61"/>
    </row>
    <row r="1004" spans="1:17" s="55" customFormat="1" ht="20.25" customHeight="1" x14ac:dyDescent="0.2">
      <c r="A1004" s="56">
        <v>74327</v>
      </c>
      <c r="B1004" s="57">
        <f t="shared" si="106"/>
        <v>0</v>
      </c>
      <c r="C1004" s="158"/>
      <c r="D1004" s="58">
        <f t="shared" si="107"/>
        <v>0</v>
      </c>
      <c r="E1004" s="59">
        <f t="shared" si="105"/>
        <v>0</v>
      </c>
      <c r="F1004" s="58">
        <f t="shared" si="108"/>
        <v>0</v>
      </c>
      <c r="G1004" s="60">
        <f>IF(AND(C1004&lt;&gt;"",SUM(G$32:G1003)&lt;E$23),$E$23/$E$28,0)</f>
        <v>0</v>
      </c>
      <c r="H1004" s="58">
        <f t="shared" si="109"/>
        <v>0</v>
      </c>
      <c r="I1004" s="58">
        <f t="shared" si="111"/>
        <v>0</v>
      </c>
      <c r="J1004" s="92" t="str">
        <f t="shared" si="110"/>
        <v>2103–2104</v>
      </c>
      <c r="K1004" s="92"/>
      <c r="L1004" s="103"/>
      <c r="M1004" s="92"/>
      <c r="N1004" s="101"/>
      <c r="O1004" s="93"/>
      <c r="Q1004" s="61"/>
    </row>
    <row r="1005" spans="1:17" s="55" customFormat="1" ht="20.25" customHeight="1" x14ac:dyDescent="0.2">
      <c r="A1005" s="56">
        <v>74358</v>
      </c>
      <c r="B1005" s="57">
        <f t="shared" si="106"/>
        <v>0</v>
      </c>
      <c r="C1005" s="158"/>
      <c r="D1005" s="58">
        <f t="shared" si="107"/>
        <v>0</v>
      </c>
      <c r="E1005" s="59">
        <f t="shared" si="105"/>
        <v>0</v>
      </c>
      <c r="F1005" s="58">
        <f t="shared" si="108"/>
        <v>0</v>
      </c>
      <c r="G1005" s="60">
        <f>IF(AND(C1005&lt;&gt;"",SUM(G$32:G1004)&lt;E$23),$E$23/$E$28,0)</f>
        <v>0</v>
      </c>
      <c r="H1005" s="58">
        <f t="shared" si="109"/>
        <v>0</v>
      </c>
      <c r="I1005" s="58">
        <f t="shared" si="111"/>
        <v>0</v>
      </c>
      <c r="J1005" s="92" t="str">
        <f t="shared" si="110"/>
        <v>2103–2104</v>
      </c>
      <c r="K1005" s="92"/>
      <c r="L1005" s="103"/>
      <c r="M1005" s="92"/>
      <c r="N1005" s="101"/>
      <c r="O1005" s="93"/>
      <c r="Q1005" s="61"/>
    </row>
    <row r="1006" spans="1:17" s="55" customFormat="1" ht="20.25" customHeight="1" x14ac:dyDescent="0.2">
      <c r="A1006" s="56">
        <v>74389</v>
      </c>
      <c r="B1006" s="57">
        <f t="shared" si="106"/>
        <v>0</v>
      </c>
      <c r="C1006" s="158"/>
      <c r="D1006" s="58">
        <f t="shared" si="107"/>
        <v>0</v>
      </c>
      <c r="E1006" s="59">
        <f t="shared" si="105"/>
        <v>0</v>
      </c>
      <c r="F1006" s="58">
        <f t="shared" si="108"/>
        <v>0</v>
      </c>
      <c r="G1006" s="60">
        <f>IF(AND(C1006&lt;&gt;"",SUM(G$32:G1005)&lt;E$23),$E$23/$E$28,0)</f>
        <v>0</v>
      </c>
      <c r="H1006" s="58">
        <f t="shared" si="109"/>
        <v>0</v>
      </c>
      <c r="I1006" s="58">
        <f t="shared" si="111"/>
        <v>0</v>
      </c>
      <c r="J1006" s="92" t="str">
        <f t="shared" si="110"/>
        <v>2103–2104</v>
      </c>
      <c r="K1006" s="92"/>
      <c r="L1006" s="103"/>
      <c r="M1006" s="92"/>
      <c r="N1006" s="101"/>
      <c r="O1006" s="93"/>
      <c r="Q1006" s="61"/>
    </row>
    <row r="1007" spans="1:17" s="55" customFormat="1" ht="20.25" customHeight="1" x14ac:dyDescent="0.2">
      <c r="A1007" s="56">
        <v>74419</v>
      </c>
      <c r="B1007" s="57">
        <f t="shared" si="106"/>
        <v>0</v>
      </c>
      <c r="C1007" s="158"/>
      <c r="D1007" s="58">
        <f t="shared" si="107"/>
        <v>0</v>
      </c>
      <c r="E1007" s="59">
        <f t="shared" si="105"/>
        <v>0</v>
      </c>
      <c r="F1007" s="58">
        <f t="shared" si="108"/>
        <v>0</v>
      </c>
      <c r="G1007" s="60">
        <f>IF(AND(C1007&lt;&gt;"",SUM(G$32:G1006)&lt;E$23),$E$23/$E$28,0)</f>
        <v>0</v>
      </c>
      <c r="H1007" s="58">
        <f t="shared" si="109"/>
        <v>0</v>
      </c>
      <c r="I1007" s="58">
        <f t="shared" si="111"/>
        <v>0</v>
      </c>
      <c r="J1007" s="92" t="str">
        <f t="shared" si="110"/>
        <v>2103–2104</v>
      </c>
      <c r="K1007" s="92"/>
      <c r="L1007" s="103"/>
      <c r="M1007" s="92"/>
      <c r="N1007" s="101"/>
      <c r="O1007" s="93"/>
      <c r="Q1007" s="61"/>
    </row>
    <row r="1008" spans="1:17" s="55" customFormat="1" ht="20.25" customHeight="1" x14ac:dyDescent="0.2">
      <c r="A1008" s="56">
        <v>74450</v>
      </c>
      <c r="B1008" s="57">
        <f t="shared" si="106"/>
        <v>0</v>
      </c>
      <c r="C1008" s="158"/>
      <c r="D1008" s="58">
        <f t="shared" si="107"/>
        <v>0</v>
      </c>
      <c r="E1008" s="59">
        <f t="shared" si="105"/>
        <v>0</v>
      </c>
      <c r="F1008" s="58">
        <f t="shared" si="108"/>
        <v>0</v>
      </c>
      <c r="G1008" s="60">
        <f>IF(AND(C1008&lt;&gt;"",SUM(G$32:G1007)&lt;E$23),$E$23/$E$28,0)</f>
        <v>0</v>
      </c>
      <c r="H1008" s="58">
        <f t="shared" si="109"/>
        <v>0</v>
      </c>
      <c r="I1008" s="58">
        <f t="shared" si="111"/>
        <v>0</v>
      </c>
      <c r="J1008" s="92" t="str">
        <f t="shared" si="110"/>
        <v>2103–2104</v>
      </c>
      <c r="K1008" s="92"/>
      <c r="L1008" s="103"/>
      <c r="M1008" s="92"/>
      <c r="N1008" s="101"/>
      <c r="O1008" s="93"/>
      <c r="Q1008" s="61"/>
    </row>
    <row r="1009" spans="1:17" s="55" customFormat="1" ht="20.25" customHeight="1" x14ac:dyDescent="0.2">
      <c r="A1009" s="56">
        <v>74480</v>
      </c>
      <c r="B1009" s="57">
        <f t="shared" si="106"/>
        <v>0</v>
      </c>
      <c r="C1009" s="158"/>
      <c r="D1009" s="58">
        <f t="shared" si="107"/>
        <v>0</v>
      </c>
      <c r="E1009" s="59">
        <f t="shared" si="105"/>
        <v>0</v>
      </c>
      <c r="F1009" s="58">
        <f t="shared" si="108"/>
        <v>0</v>
      </c>
      <c r="G1009" s="60">
        <f>IF(AND(C1009&lt;&gt;"",SUM(G$32:G1008)&lt;E$23),$E$23/$E$28,0)</f>
        <v>0</v>
      </c>
      <c r="H1009" s="58">
        <f t="shared" si="109"/>
        <v>0</v>
      </c>
      <c r="I1009" s="58">
        <f t="shared" si="111"/>
        <v>0</v>
      </c>
      <c r="J1009" s="92" t="str">
        <f t="shared" si="110"/>
        <v>2103–2104</v>
      </c>
      <c r="K1009" s="92"/>
      <c r="L1009" s="103"/>
      <c r="M1009" s="92"/>
      <c r="N1009" s="101"/>
      <c r="O1009" s="93"/>
      <c r="Q1009" s="61"/>
    </row>
    <row r="1010" spans="1:17" s="55" customFormat="1" ht="20.25" customHeight="1" x14ac:dyDescent="0.2">
      <c r="A1010" s="56">
        <v>74511</v>
      </c>
      <c r="B1010" s="57">
        <f t="shared" si="106"/>
        <v>0</v>
      </c>
      <c r="C1010" s="158"/>
      <c r="D1010" s="58">
        <f t="shared" si="107"/>
        <v>0</v>
      </c>
      <c r="E1010" s="59">
        <f t="shared" si="105"/>
        <v>0</v>
      </c>
      <c r="F1010" s="58">
        <f t="shared" si="108"/>
        <v>0</v>
      </c>
      <c r="G1010" s="60">
        <f>IF(AND(C1010&lt;&gt;"",SUM(G$32:G1009)&lt;E$23),$E$23/$E$28,0)</f>
        <v>0</v>
      </c>
      <c r="H1010" s="58">
        <f t="shared" si="109"/>
        <v>0</v>
      </c>
      <c r="I1010" s="58">
        <f t="shared" si="111"/>
        <v>0</v>
      </c>
      <c r="J1010" s="92" t="str">
        <f t="shared" si="110"/>
        <v>2103–2104</v>
      </c>
      <c r="K1010" s="92"/>
      <c r="L1010" s="103"/>
      <c r="M1010" s="92"/>
      <c r="N1010" s="101"/>
      <c r="O1010" s="93"/>
      <c r="Q1010" s="61"/>
    </row>
    <row r="1011" spans="1:17" s="55" customFormat="1" ht="20.25" customHeight="1" x14ac:dyDescent="0.2">
      <c r="A1011" s="56">
        <v>74542</v>
      </c>
      <c r="B1011" s="57">
        <f t="shared" si="106"/>
        <v>0</v>
      </c>
      <c r="C1011" s="158"/>
      <c r="D1011" s="58">
        <f t="shared" si="107"/>
        <v>0</v>
      </c>
      <c r="E1011" s="59">
        <f t="shared" si="105"/>
        <v>0</v>
      </c>
      <c r="F1011" s="58">
        <f t="shared" si="108"/>
        <v>0</v>
      </c>
      <c r="G1011" s="60">
        <f>IF(AND(C1011&lt;&gt;"",SUM(G$32:G1010)&lt;E$23),$E$23/$E$28,0)</f>
        <v>0</v>
      </c>
      <c r="H1011" s="58">
        <f t="shared" si="109"/>
        <v>0</v>
      </c>
      <c r="I1011" s="58">
        <f t="shared" si="111"/>
        <v>0</v>
      </c>
      <c r="J1011" s="92" t="str">
        <f t="shared" si="110"/>
        <v>2103–2104</v>
      </c>
      <c r="K1011" s="92"/>
      <c r="L1011" s="103"/>
      <c r="M1011" s="92"/>
      <c r="N1011" s="101"/>
      <c r="O1011" s="93"/>
      <c r="Q1011" s="61"/>
    </row>
    <row r="1012" spans="1:17" s="55" customFormat="1" ht="20.25" customHeight="1" x14ac:dyDescent="0.2">
      <c r="A1012" s="56">
        <v>74571</v>
      </c>
      <c r="B1012" s="57">
        <f t="shared" si="106"/>
        <v>0</v>
      </c>
      <c r="C1012" s="158"/>
      <c r="D1012" s="58">
        <f t="shared" si="107"/>
        <v>0</v>
      </c>
      <c r="E1012" s="59">
        <f t="shared" si="105"/>
        <v>0</v>
      </c>
      <c r="F1012" s="58">
        <f t="shared" si="108"/>
        <v>0</v>
      </c>
      <c r="G1012" s="60">
        <f>IF(AND(C1012&lt;&gt;"",SUM(G$32:G1011)&lt;E$23),$E$23/$E$28,0)</f>
        <v>0</v>
      </c>
      <c r="H1012" s="58">
        <f t="shared" si="109"/>
        <v>0</v>
      </c>
      <c r="I1012" s="58">
        <f t="shared" si="111"/>
        <v>0</v>
      </c>
      <c r="J1012" s="92" t="str">
        <f t="shared" si="110"/>
        <v>2103–2104</v>
      </c>
      <c r="K1012" s="92"/>
      <c r="L1012" s="103"/>
      <c r="M1012" s="92"/>
      <c r="N1012" s="101"/>
      <c r="O1012" s="93"/>
      <c r="Q1012" s="61"/>
    </row>
    <row r="1013" spans="1:17" s="55" customFormat="1" ht="20.25" customHeight="1" x14ac:dyDescent="0.2">
      <c r="A1013" s="56">
        <v>74602</v>
      </c>
      <c r="B1013" s="57">
        <f t="shared" si="106"/>
        <v>0</v>
      </c>
      <c r="C1013" s="158"/>
      <c r="D1013" s="58">
        <f t="shared" si="107"/>
        <v>0</v>
      </c>
      <c r="E1013" s="59">
        <f t="shared" si="105"/>
        <v>0</v>
      </c>
      <c r="F1013" s="58">
        <f t="shared" si="108"/>
        <v>0</v>
      </c>
      <c r="G1013" s="60">
        <f>IF(AND(C1013&lt;&gt;"",SUM(G$32:G1012)&lt;E$23),$E$23/$E$28,0)</f>
        <v>0</v>
      </c>
      <c r="H1013" s="58">
        <f t="shared" si="109"/>
        <v>0</v>
      </c>
      <c r="I1013" s="58">
        <f t="shared" si="111"/>
        <v>0</v>
      </c>
      <c r="J1013" s="92" t="str">
        <f t="shared" si="110"/>
        <v>2103–2104</v>
      </c>
      <c r="K1013" s="92"/>
      <c r="L1013" s="103"/>
      <c r="M1013" s="92"/>
      <c r="N1013" s="101"/>
      <c r="O1013" s="93"/>
      <c r="Q1013" s="61"/>
    </row>
    <row r="1014" spans="1:17" s="55" customFormat="1" ht="20.25" customHeight="1" x14ac:dyDescent="0.2">
      <c r="A1014" s="56">
        <v>74632</v>
      </c>
      <c r="B1014" s="57">
        <f t="shared" si="106"/>
        <v>0</v>
      </c>
      <c r="C1014" s="158"/>
      <c r="D1014" s="58">
        <f t="shared" si="107"/>
        <v>0</v>
      </c>
      <c r="E1014" s="59">
        <f t="shared" si="105"/>
        <v>0</v>
      </c>
      <c r="F1014" s="58">
        <f t="shared" si="108"/>
        <v>0</v>
      </c>
      <c r="G1014" s="60">
        <f>IF(AND(C1014&lt;&gt;"",SUM(G$32:G1013)&lt;E$23),$E$23/$E$28,0)</f>
        <v>0</v>
      </c>
      <c r="H1014" s="58">
        <f t="shared" si="109"/>
        <v>0</v>
      </c>
      <c r="I1014" s="58">
        <f t="shared" si="111"/>
        <v>0</v>
      </c>
      <c r="J1014" s="92" t="str">
        <f t="shared" si="110"/>
        <v>2103–2104</v>
      </c>
      <c r="K1014" s="92"/>
      <c r="L1014" s="103"/>
      <c r="M1014" s="92"/>
      <c r="N1014" s="101"/>
      <c r="O1014" s="93"/>
      <c r="Q1014" s="61"/>
    </row>
    <row r="1015" spans="1:17" s="55" customFormat="1" ht="20.25" customHeight="1" x14ac:dyDescent="0.2">
      <c r="A1015" s="56">
        <v>74663</v>
      </c>
      <c r="B1015" s="57">
        <f t="shared" si="106"/>
        <v>0</v>
      </c>
      <c r="C1015" s="158"/>
      <c r="D1015" s="58">
        <f t="shared" si="107"/>
        <v>0</v>
      </c>
      <c r="E1015" s="59">
        <f t="shared" si="105"/>
        <v>0</v>
      </c>
      <c r="F1015" s="58">
        <f t="shared" si="108"/>
        <v>0</v>
      </c>
      <c r="G1015" s="60">
        <f>IF(AND(C1015&lt;&gt;"",SUM(G$32:G1014)&lt;E$23),$E$23/$E$28,0)</f>
        <v>0</v>
      </c>
      <c r="H1015" s="58">
        <f t="shared" si="109"/>
        <v>0</v>
      </c>
      <c r="I1015" s="58">
        <f t="shared" si="111"/>
        <v>0</v>
      </c>
      <c r="J1015" s="92" t="str">
        <f t="shared" si="110"/>
        <v>2103–2104</v>
      </c>
      <c r="K1015" s="92"/>
      <c r="L1015" s="103"/>
      <c r="M1015" s="92"/>
      <c r="N1015" s="101"/>
      <c r="O1015" s="93"/>
      <c r="Q1015" s="61"/>
    </row>
    <row r="1016" spans="1:17" s="55" customFormat="1" ht="20.25" customHeight="1" x14ac:dyDescent="0.2">
      <c r="A1016" s="56">
        <v>74693</v>
      </c>
      <c r="B1016" s="57">
        <f t="shared" si="106"/>
        <v>0</v>
      </c>
      <c r="C1016" s="158"/>
      <c r="D1016" s="58">
        <f t="shared" si="107"/>
        <v>0</v>
      </c>
      <c r="E1016" s="59">
        <f t="shared" si="105"/>
        <v>0</v>
      </c>
      <c r="F1016" s="58">
        <f t="shared" si="108"/>
        <v>0</v>
      </c>
      <c r="G1016" s="60">
        <f>IF(AND(C1016&lt;&gt;"",SUM(G$32:G1015)&lt;E$23),$E$23/$E$28,0)</f>
        <v>0</v>
      </c>
      <c r="H1016" s="58">
        <f t="shared" si="109"/>
        <v>0</v>
      </c>
      <c r="I1016" s="58">
        <f t="shared" si="111"/>
        <v>0</v>
      </c>
      <c r="J1016" s="92" t="str">
        <f t="shared" si="110"/>
        <v>2104–2105</v>
      </c>
      <c r="K1016" s="92"/>
      <c r="L1016" s="103"/>
      <c r="M1016" s="92"/>
      <c r="N1016" s="101"/>
      <c r="O1016" s="93"/>
      <c r="Q1016" s="61"/>
    </row>
    <row r="1017" spans="1:17" s="55" customFormat="1" ht="20.25" customHeight="1" x14ac:dyDescent="0.2">
      <c r="A1017" s="56">
        <v>74724</v>
      </c>
      <c r="B1017" s="57">
        <f t="shared" si="106"/>
        <v>0</v>
      </c>
      <c r="C1017" s="158"/>
      <c r="D1017" s="58">
        <f t="shared" si="107"/>
        <v>0</v>
      </c>
      <c r="E1017" s="59">
        <f t="shared" si="105"/>
        <v>0</v>
      </c>
      <c r="F1017" s="58">
        <f t="shared" si="108"/>
        <v>0</v>
      </c>
      <c r="G1017" s="60">
        <f>IF(AND(C1017&lt;&gt;"",SUM(G$32:G1016)&lt;E$23),$E$23/$E$28,0)</f>
        <v>0</v>
      </c>
      <c r="H1017" s="58">
        <f t="shared" si="109"/>
        <v>0</v>
      </c>
      <c r="I1017" s="58">
        <f t="shared" si="111"/>
        <v>0</v>
      </c>
      <c r="J1017" s="92" t="str">
        <f t="shared" si="110"/>
        <v>2104–2105</v>
      </c>
      <c r="K1017" s="92"/>
      <c r="L1017" s="103"/>
      <c r="M1017" s="92"/>
      <c r="N1017" s="101"/>
      <c r="O1017" s="93"/>
      <c r="Q1017" s="61"/>
    </row>
    <row r="1018" spans="1:17" s="55" customFormat="1" ht="20.25" customHeight="1" x14ac:dyDescent="0.2">
      <c r="A1018" s="56">
        <v>74755</v>
      </c>
      <c r="B1018" s="57">
        <f t="shared" si="106"/>
        <v>0</v>
      </c>
      <c r="C1018" s="158"/>
      <c r="D1018" s="58">
        <f t="shared" si="107"/>
        <v>0</v>
      </c>
      <c r="E1018" s="59">
        <f t="shared" si="105"/>
        <v>0</v>
      </c>
      <c r="F1018" s="58">
        <f t="shared" si="108"/>
        <v>0</v>
      </c>
      <c r="G1018" s="60">
        <f>IF(AND(C1018&lt;&gt;"",SUM(G$32:G1017)&lt;E$23),$E$23/$E$28,0)</f>
        <v>0</v>
      </c>
      <c r="H1018" s="58">
        <f t="shared" si="109"/>
        <v>0</v>
      </c>
      <c r="I1018" s="58">
        <f t="shared" si="111"/>
        <v>0</v>
      </c>
      <c r="J1018" s="92" t="str">
        <f t="shared" si="110"/>
        <v>2104–2105</v>
      </c>
      <c r="K1018" s="92"/>
      <c r="L1018" s="103"/>
      <c r="M1018" s="92"/>
      <c r="N1018" s="101"/>
      <c r="O1018" s="93"/>
      <c r="Q1018" s="61"/>
    </row>
    <row r="1019" spans="1:17" s="55" customFormat="1" ht="20.25" customHeight="1" x14ac:dyDescent="0.2">
      <c r="A1019" s="56">
        <v>74785</v>
      </c>
      <c r="B1019" s="57">
        <f t="shared" si="106"/>
        <v>0</v>
      </c>
      <c r="C1019" s="158"/>
      <c r="D1019" s="58">
        <f t="shared" si="107"/>
        <v>0</v>
      </c>
      <c r="E1019" s="59">
        <f t="shared" si="105"/>
        <v>0</v>
      </c>
      <c r="F1019" s="58">
        <f t="shared" si="108"/>
        <v>0</v>
      </c>
      <c r="G1019" s="60">
        <f>IF(AND(C1019&lt;&gt;"",SUM(G$32:G1018)&lt;E$23),$E$23/$E$28,0)</f>
        <v>0</v>
      </c>
      <c r="H1019" s="58">
        <f t="shared" si="109"/>
        <v>0</v>
      </c>
      <c r="I1019" s="58">
        <f t="shared" si="111"/>
        <v>0</v>
      </c>
      <c r="J1019" s="92" t="str">
        <f t="shared" si="110"/>
        <v>2104–2105</v>
      </c>
      <c r="K1019" s="92"/>
      <c r="L1019" s="103"/>
      <c r="M1019" s="92"/>
      <c r="N1019" s="101"/>
      <c r="O1019" s="93"/>
      <c r="Q1019" s="61"/>
    </row>
    <row r="1020" spans="1:17" s="55" customFormat="1" ht="20.25" customHeight="1" x14ac:dyDescent="0.2">
      <c r="A1020" s="56">
        <v>74816</v>
      </c>
      <c r="B1020" s="57">
        <f t="shared" si="106"/>
        <v>0</v>
      </c>
      <c r="C1020" s="158"/>
      <c r="D1020" s="58">
        <f t="shared" si="107"/>
        <v>0</v>
      </c>
      <c r="E1020" s="59">
        <f t="shared" si="105"/>
        <v>0</v>
      </c>
      <c r="F1020" s="58">
        <f t="shared" si="108"/>
        <v>0</v>
      </c>
      <c r="G1020" s="60">
        <f>IF(AND(C1020&lt;&gt;"",SUM(G$32:G1019)&lt;E$23),$E$23/$E$28,0)</f>
        <v>0</v>
      </c>
      <c r="H1020" s="58">
        <f t="shared" si="109"/>
        <v>0</v>
      </c>
      <c r="I1020" s="58">
        <f t="shared" si="111"/>
        <v>0</v>
      </c>
      <c r="J1020" s="92" t="str">
        <f t="shared" si="110"/>
        <v>2104–2105</v>
      </c>
      <c r="K1020" s="92"/>
      <c r="L1020" s="103"/>
      <c r="M1020" s="92"/>
      <c r="N1020" s="101"/>
      <c r="O1020" s="93"/>
      <c r="Q1020" s="61"/>
    </row>
    <row r="1021" spans="1:17" s="55" customFormat="1" ht="20.25" customHeight="1" x14ac:dyDescent="0.2">
      <c r="A1021" s="56">
        <v>74846</v>
      </c>
      <c r="B1021" s="57">
        <f t="shared" si="106"/>
        <v>0</v>
      </c>
      <c r="C1021" s="158"/>
      <c r="D1021" s="58">
        <f t="shared" si="107"/>
        <v>0</v>
      </c>
      <c r="E1021" s="59">
        <f t="shared" si="105"/>
        <v>0</v>
      </c>
      <c r="F1021" s="58">
        <f t="shared" si="108"/>
        <v>0</v>
      </c>
      <c r="G1021" s="60">
        <f>IF(AND(C1021&lt;&gt;"",SUM(G$32:G1020)&lt;E$23),$E$23/$E$28,0)</f>
        <v>0</v>
      </c>
      <c r="H1021" s="58">
        <f t="shared" si="109"/>
        <v>0</v>
      </c>
      <c r="I1021" s="58">
        <f t="shared" si="111"/>
        <v>0</v>
      </c>
      <c r="J1021" s="92" t="str">
        <f t="shared" si="110"/>
        <v>2104–2105</v>
      </c>
      <c r="K1021" s="92"/>
      <c r="L1021" s="103"/>
      <c r="M1021" s="92"/>
      <c r="N1021" s="101"/>
      <c r="O1021" s="93"/>
      <c r="Q1021" s="61"/>
    </row>
    <row r="1022" spans="1:17" s="55" customFormat="1" ht="20.25" customHeight="1" x14ac:dyDescent="0.2">
      <c r="A1022" s="56">
        <v>74877</v>
      </c>
      <c r="B1022" s="57">
        <f t="shared" si="106"/>
        <v>0</v>
      </c>
      <c r="C1022" s="158"/>
      <c r="D1022" s="58">
        <f t="shared" si="107"/>
        <v>0</v>
      </c>
      <c r="E1022" s="59">
        <f t="shared" si="105"/>
        <v>0</v>
      </c>
      <c r="F1022" s="58">
        <f t="shared" si="108"/>
        <v>0</v>
      </c>
      <c r="G1022" s="60">
        <f>IF(AND(C1022&lt;&gt;"",SUM(G$32:G1021)&lt;E$23),$E$23/$E$28,0)</f>
        <v>0</v>
      </c>
      <c r="H1022" s="58">
        <f t="shared" si="109"/>
        <v>0</v>
      </c>
      <c r="I1022" s="58">
        <f t="shared" si="111"/>
        <v>0</v>
      </c>
      <c r="J1022" s="92" t="str">
        <f t="shared" si="110"/>
        <v>2104–2105</v>
      </c>
      <c r="K1022" s="92"/>
      <c r="L1022" s="103"/>
      <c r="M1022" s="92"/>
      <c r="N1022" s="101"/>
      <c r="O1022" s="93"/>
      <c r="Q1022" s="61"/>
    </row>
    <row r="1023" spans="1:17" s="55" customFormat="1" ht="20.25" customHeight="1" x14ac:dyDescent="0.2">
      <c r="A1023" s="56">
        <v>74908</v>
      </c>
      <c r="B1023" s="57">
        <f t="shared" si="106"/>
        <v>0</v>
      </c>
      <c r="C1023" s="158"/>
      <c r="D1023" s="58">
        <f t="shared" si="107"/>
        <v>0</v>
      </c>
      <c r="E1023" s="59">
        <f t="shared" si="105"/>
        <v>0</v>
      </c>
      <c r="F1023" s="58">
        <f t="shared" si="108"/>
        <v>0</v>
      </c>
      <c r="G1023" s="60">
        <f>IF(AND(C1023&lt;&gt;"",SUM(G$32:G1022)&lt;E$23),$E$23/$E$28,0)</f>
        <v>0</v>
      </c>
      <c r="H1023" s="58">
        <f t="shared" si="109"/>
        <v>0</v>
      </c>
      <c r="I1023" s="58">
        <f t="shared" si="111"/>
        <v>0</v>
      </c>
      <c r="J1023" s="92" t="str">
        <f t="shared" si="110"/>
        <v>2104–2105</v>
      </c>
      <c r="K1023" s="92"/>
      <c r="L1023" s="103"/>
      <c r="M1023" s="92"/>
      <c r="N1023" s="101"/>
      <c r="O1023" s="93"/>
      <c r="Q1023" s="61"/>
    </row>
    <row r="1024" spans="1:17" s="55" customFormat="1" ht="20.25" customHeight="1" x14ac:dyDescent="0.2">
      <c r="A1024" s="56">
        <v>74936</v>
      </c>
      <c r="B1024" s="57">
        <f t="shared" si="106"/>
        <v>0</v>
      </c>
      <c r="C1024" s="158"/>
      <c r="D1024" s="58">
        <f t="shared" si="107"/>
        <v>0</v>
      </c>
      <c r="E1024" s="59">
        <f t="shared" si="105"/>
        <v>0</v>
      </c>
      <c r="F1024" s="58">
        <f t="shared" si="108"/>
        <v>0</v>
      </c>
      <c r="G1024" s="60">
        <f>IF(AND(C1024&lt;&gt;"",SUM(G$32:G1023)&lt;E$23),$E$23/$E$28,0)</f>
        <v>0</v>
      </c>
      <c r="H1024" s="58">
        <f t="shared" si="109"/>
        <v>0</v>
      </c>
      <c r="I1024" s="58">
        <f t="shared" si="111"/>
        <v>0</v>
      </c>
      <c r="J1024" s="92" t="str">
        <f t="shared" si="110"/>
        <v>2104–2105</v>
      </c>
      <c r="K1024" s="92"/>
      <c r="L1024" s="103"/>
      <c r="M1024" s="92"/>
      <c r="N1024" s="101"/>
      <c r="O1024" s="93"/>
      <c r="Q1024" s="61"/>
    </row>
    <row r="1025" spans="1:17" s="55" customFormat="1" ht="20.25" customHeight="1" x14ac:dyDescent="0.2">
      <c r="A1025" s="56">
        <v>74967</v>
      </c>
      <c r="B1025" s="57">
        <f t="shared" si="106"/>
        <v>0</v>
      </c>
      <c r="C1025" s="158"/>
      <c r="D1025" s="58">
        <f t="shared" si="107"/>
        <v>0</v>
      </c>
      <c r="E1025" s="59">
        <f t="shared" si="105"/>
        <v>0</v>
      </c>
      <c r="F1025" s="58">
        <f t="shared" si="108"/>
        <v>0</v>
      </c>
      <c r="G1025" s="60">
        <f>IF(AND(C1025&lt;&gt;"",SUM(G$32:G1024)&lt;E$23),$E$23/$E$28,0)</f>
        <v>0</v>
      </c>
      <c r="H1025" s="58">
        <f t="shared" si="109"/>
        <v>0</v>
      </c>
      <c r="I1025" s="58">
        <f t="shared" si="111"/>
        <v>0</v>
      </c>
      <c r="J1025" s="92" t="str">
        <f t="shared" si="110"/>
        <v>2104–2105</v>
      </c>
      <c r="K1025" s="92"/>
      <c r="L1025" s="103"/>
      <c r="M1025" s="92"/>
      <c r="N1025" s="101"/>
      <c r="O1025" s="93"/>
      <c r="Q1025" s="61"/>
    </row>
    <row r="1026" spans="1:17" s="55" customFormat="1" ht="20.25" customHeight="1" x14ac:dyDescent="0.2">
      <c r="A1026" s="56">
        <v>74997</v>
      </c>
      <c r="B1026" s="57">
        <f t="shared" si="106"/>
        <v>0</v>
      </c>
      <c r="C1026" s="158"/>
      <c r="D1026" s="58">
        <f t="shared" si="107"/>
        <v>0</v>
      </c>
      <c r="E1026" s="59">
        <f t="shared" si="105"/>
        <v>0</v>
      </c>
      <c r="F1026" s="58">
        <f t="shared" si="108"/>
        <v>0</v>
      </c>
      <c r="G1026" s="60">
        <f>IF(AND(C1026&lt;&gt;"",SUM(G$32:G1025)&lt;E$23),$E$23/$E$28,0)</f>
        <v>0</v>
      </c>
      <c r="H1026" s="58">
        <f t="shared" si="109"/>
        <v>0</v>
      </c>
      <c r="I1026" s="58">
        <f t="shared" si="111"/>
        <v>0</v>
      </c>
      <c r="J1026" s="92" t="str">
        <f t="shared" si="110"/>
        <v>2104–2105</v>
      </c>
      <c r="K1026" s="92"/>
      <c r="L1026" s="103"/>
      <c r="M1026" s="92"/>
      <c r="N1026" s="101"/>
      <c r="O1026" s="93"/>
      <c r="Q1026" s="61"/>
    </row>
    <row r="1027" spans="1:17" s="55" customFormat="1" ht="20.25" customHeight="1" x14ac:dyDescent="0.2">
      <c r="A1027" s="56">
        <v>75028</v>
      </c>
      <c r="B1027" s="57">
        <f t="shared" si="106"/>
        <v>0</v>
      </c>
      <c r="C1027" s="158"/>
      <c r="D1027" s="58">
        <f t="shared" si="107"/>
        <v>0</v>
      </c>
      <c r="E1027" s="59">
        <f t="shared" si="105"/>
        <v>0</v>
      </c>
      <c r="F1027" s="58">
        <f t="shared" si="108"/>
        <v>0</v>
      </c>
      <c r="G1027" s="60">
        <f>IF(AND(C1027&lt;&gt;"",SUM(G$32:G1026)&lt;E$23),$E$23/$E$28,0)</f>
        <v>0</v>
      </c>
      <c r="H1027" s="58">
        <f t="shared" si="109"/>
        <v>0</v>
      </c>
      <c r="I1027" s="58">
        <f t="shared" si="111"/>
        <v>0</v>
      </c>
      <c r="J1027" s="92" t="str">
        <f t="shared" si="110"/>
        <v>2104–2105</v>
      </c>
      <c r="K1027" s="92"/>
      <c r="L1027" s="103"/>
      <c r="M1027" s="92"/>
      <c r="N1027" s="101"/>
      <c r="O1027" s="93"/>
      <c r="Q1027" s="61"/>
    </row>
    <row r="1028" spans="1:17" s="55" customFormat="1" ht="20.25" customHeight="1" x14ac:dyDescent="0.2">
      <c r="A1028" s="56">
        <v>75058</v>
      </c>
      <c r="B1028" s="57">
        <f t="shared" si="106"/>
        <v>0</v>
      </c>
      <c r="C1028" s="158"/>
      <c r="D1028" s="58">
        <f t="shared" si="107"/>
        <v>0</v>
      </c>
      <c r="E1028" s="59">
        <f t="shared" si="105"/>
        <v>0</v>
      </c>
      <c r="F1028" s="58">
        <f t="shared" si="108"/>
        <v>0</v>
      </c>
      <c r="G1028" s="60">
        <f>IF(AND(C1028&lt;&gt;"",SUM(G$32:G1027)&lt;E$23),$E$23/$E$28,0)</f>
        <v>0</v>
      </c>
      <c r="H1028" s="58">
        <f t="shared" si="109"/>
        <v>0</v>
      </c>
      <c r="I1028" s="58">
        <f t="shared" si="111"/>
        <v>0</v>
      </c>
      <c r="J1028" s="92" t="str">
        <f t="shared" si="110"/>
        <v>2105–2106</v>
      </c>
      <c r="K1028" s="92"/>
      <c r="L1028" s="103"/>
      <c r="M1028" s="92"/>
      <c r="N1028" s="101"/>
      <c r="O1028" s="93"/>
      <c r="Q1028" s="61"/>
    </row>
    <row r="1029" spans="1:17" s="55" customFormat="1" ht="20.25" customHeight="1" x14ac:dyDescent="0.2">
      <c r="A1029" s="56">
        <v>75089</v>
      </c>
      <c r="B1029" s="57">
        <f t="shared" si="106"/>
        <v>0</v>
      </c>
      <c r="C1029" s="158"/>
      <c r="D1029" s="58">
        <f t="shared" si="107"/>
        <v>0</v>
      </c>
      <c r="E1029" s="59">
        <f t="shared" si="105"/>
        <v>0</v>
      </c>
      <c r="F1029" s="58">
        <f t="shared" si="108"/>
        <v>0</v>
      </c>
      <c r="G1029" s="60">
        <f>IF(AND(C1029&lt;&gt;"",SUM(G$32:G1028)&lt;E$23),$E$23/$E$28,0)</f>
        <v>0</v>
      </c>
      <c r="H1029" s="58">
        <f t="shared" si="109"/>
        <v>0</v>
      </c>
      <c r="I1029" s="58">
        <f t="shared" si="111"/>
        <v>0</v>
      </c>
      <c r="J1029" s="92" t="str">
        <f t="shared" si="110"/>
        <v>2105–2106</v>
      </c>
      <c r="K1029" s="92"/>
      <c r="L1029" s="103"/>
      <c r="M1029" s="92"/>
      <c r="N1029" s="101"/>
      <c r="O1029" s="93"/>
      <c r="Q1029" s="61"/>
    </row>
    <row r="1030" spans="1:17" s="55" customFormat="1" ht="20.25" customHeight="1" x14ac:dyDescent="0.2">
      <c r="A1030" s="56">
        <v>75120</v>
      </c>
      <c r="B1030" s="57">
        <f t="shared" si="106"/>
        <v>0</v>
      </c>
      <c r="C1030" s="158"/>
      <c r="D1030" s="58">
        <f t="shared" si="107"/>
        <v>0</v>
      </c>
      <c r="E1030" s="59">
        <f t="shared" si="105"/>
        <v>0</v>
      </c>
      <c r="F1030" s="58">
        <f t="shared" si="108"/>
        <v>0</v>
      </c>
      <c r="G1030" s="60">
        <f>IF(AND(C1030&lt;&gt;"",SUM(G$32:G1029)&lt;E$23),$E$23/$E$28,0)</f>
        <v>0</v>
      </c>
      <c r="H1030" s="58">
        <f t="shared" si="109"/>
        <v>0</v>
      </c>
      <c r="I1030" s="58">
        <f t="shared" si="111"/>
        <v>0</v>
      </c>
      <c r="J1030" s="92" t="str">
        <f t="shared" si="110"/>
        <v>2105–2106</v>
      </c>
      <c r="K1030" s="92"/>
      <c r="L1030" s="103"/>
      <c r="M1030" s="92"/>
      <c r="N1030" s="101"/>
      <c r="O1030" s="93"/>
      <c r="Q1030" s="61"/>
    </row>
    <row r="1031" spans="1:17" s="55" customFormat="1" ht="20.25" customHeight="1" x14ac:dyDescent="0.2">
      <c r="A1031" s="56">
        <v>75150</v>
      </c>
      <c r="B1031" s="57">
        <f t="shared" si="106"/>
        <v>0</v>
      </c>
      <c r="C1031" s="158"/>
      <c r="D1031" s="58">
        <f t="shared" si="107"/>
        <v>0</v>
      </c>
      <c r="E1031" s="59">
        <f t="shared" si="105"/>
        <v>0</v>
      </c>
      <c r="F1031" s="58">
        <f t="shared" si="108"/>
        <v>0</v>
      </c>
      <c r="G1031" s="60">
        <f>IF(AND(C1031&lt;&gt;"",SUM(G$32:G1030)&lt;E$23),$E$23/$E$28,0)</f>
        <v>0</v>
      </c>
      <c r="H1031" s="58">
        <f t="shared" si="109"/>
        <v>0</v>
      </c>
      <c r="I1031" s="58">
        <f t="shared" si="111"/>
        <v>0</v>
      </c>
      <c r="J1031" s="92" t="str">
        <f t="shared" si="110"/>
        <v>2105–2106</v>
      </c>
      <c r="K1031" s="92"/>
      <c r="L1031" s="103"/>
      <c r="M1031" s="92"/>
      <c r="N1031" s="101"/>
      <c r="O1031" s="93"/>
      <c r="Q1031" s="61"/>
    </row>
    <row r="1032" spans="1:17" s="55" customFormat="1" ht="20.25" customHeight="1" x14ac:dyDescent="0.2">
      <c r="A1032" s="56">
        <v>75181</v>
      </c>
      <c r="B1032" s="57">
        <f t="shared" si="106"/>
        <v>0</v>
      </c>
      <c r="C1032" s="158"/>
      <c r="D1032" s="58">
        <f t="shared" si="107"/>
        <v>0</v>
      </c>
      <c r="E1032" s="59">
        <f t="shared" si="105"/>
        <v>0</v>
      </c>
      <c r="F1032" s="58">
        <f t="shared" si="108"/>
        <v>0</v>
      </c>
      <c r="G1032" s="60">
        <f>IF(AND(C1032&lt;&gt;"",SUM(G$32:G1031)&lt;E$23),$E$23/$E$28,0)</f>
        <v>0</v>
      </c>
      <c r="H1032" s="58">
        <f t="shared" si="109"/>
        <v>0</v>
      </c>
      <c r="I1032" s="58">
        <f t="shared" si="111"/>
        <v>0</v>
      </c>
      <c r="J1032" s="92" t="str">
        <f t="shared" si="110"/>
        <v>2105–2106</v>
      </c>
      <c r="K1032" s="92"/>
      <c r="L1032" s="103"/>
      <c r="M1032" s="92"/>
      <c r="N1032" s="101"/>
      <c r="O1032" s="93"/>
      <c r="Q1032" s="61"/>
    </row>
    <row r="1033" spans="1:17" s="55" customFormat="1" ht="20.25" customHeight="1" x14ac:dyDescent="0.2">
      <c r="A1033" s="56">
        <v>75211</v>
      </c>
      <c r="B1033" s="57">
        <f t="shared" si="106"/>
        <v>0</v>
      </c>
      <c r="C1033" s="158"/>
      <c r="D1033" s="58">
        <f t="shared" si="107"/>
        <v>0</v>
      </c>
      <c r="E1033" s="59">
        <f t="shared" si="105"/>
        <v>0</v>
      </c>
      <c r="F1033" s="58">
        <f t="shared" si="108"/>
        <v>0</v>
      </c>
      <c r="G1033" s="60">
        <f>IF(AND(C1033&lt;&gt;"",SUM(G$32:G1032)&lt;E$23),$E$23/$E$28,0)</f>
        <v>0</v>
      </c>
      <c r="H1033" s="58">
        <f t="shared" si="109"/>
        <v>0</v>
      </c>
      <c r="I1033" s="58">
        <f t="shared" si="111"/>
        <v>0</v>
      </c>
      <c r="J1033" s="92" t="str">
        <f t="shared" si="110"/>
        <v>2105–2106</v>
      </c>
      <c r="K1033" s="92"/>
      <c r="L1033" s="103"/>
      <c r="M1033" s="92"/>
      <c r="N1033" s="101"/>
      <c r="O1033" s="93"/>
      <c r="Q1033" s="61"/>
    </row>
    <row r="1034" spans="1:17" s="55" customFormat="1" ht="20.25" customHeight="1" x14ac:dyDescent="0.2">
      <c r="A1034" s="56">
        <v>75242</v>
      </c>
      <c r="B1034" s="57">
        <f t="shared" si="106"/>
        <v>0</v>
      </c>
      <c r="C1034" s="158"/>
      <c r="D1034" s="58">
        <f t="shared" si="107"/>
        <v>0</v>
      </c>
      <c r="E1034" s="59">
        <f t="shared" si="105"/>
        <v>0</v>
      </c>
      <c r="F1034" s="58">
        <f t="shared" si="108"/>
        <v>0</v>
      </c>
      <c r="G1034" s="60">
        <f>IF(AND(C1034&lt;&gt;"",SUM(G$32:G1033)&lt;E$23),$E$23/$E$28,0)</f>
        <v>0</v>
      </c>
      <c r="H1034" s="58">
        <f t="shared" si="109"/>
        <v>0</v>
      </c>
      <c r="I1034" s="58">
        <f t="shared" si="111"/>
        <v>0</v>
      </c>
      <c r="J1034" s="92" t="str">
        <f t="shared" si="110"/>
        <v>2105–2106</v>
      </c>
      <c r="K1034" s="92"/>
      <c r="L1034" s="103"/>
      <c r="M1034" s="92"/>
      <c r="N1034" s="101"/>
      <c r="O1034" s="93"/>
      <c r="Q1034" s="61"/>
    </row>
    <row r="1035" spans="1:17" s="55" customFormat="1" ht="20.25" customHeight="1" x14ac:dyDescent="0.2">
      <c r="A1035" s="56">
        <v>75273</v>
      </c>
      <c r="B1035" s="57">
        <f t="shared" si="106"/>
        <v>0</v>
      </c>
      <c r="C1035" s="158"/>
      <c r="D1035" s="58">
        <f t="shared" si="107"/>
        <v>0</v>
      </c>
      <c r="E1035" s="59">
        <f t="shared" si="105"/>
        <v>0</v>
      </c>
      <c r="F1035" s="58">
        <f t="shared" si="108"/>
        <v>0</v>
      </c>
      <c r="G1035" s="60">
        <f>IF(AND(C1035&lt;&gt;"",SUM(G$32:G1034)&lt;E$23),$E$23/$E$28,0)</f>
        <v>0</v>
      </c>
      <c r="H1035" s="58">
        <f t="shared" si="109"/>
        <v>0</v>
      </c>
      <c r="I1035" s="58">
        <f t="shared" si="111"/>
        <v>0</v>
      </c>
      <c r="J1035" s="92" t="str">
        <f t="shared" si="110"/>
        <v>2105–2106</v>
      </c>
      <c r="K1035" s="92"/>
      <c r="L1035" s="103"/>
      <c r="M1035" s="92"/>
      <c r="N1035" s="101"/>
      <c r="O1035" s="93"/>
      <c r="Q1035" s="61"/>
    </row>
    <row r="1036" spans="1:17" s="55" customFormat="1" ht="20.25" customHeight="1" x14ac:dyDescent="0.2">
      <c r="A1036" s="56">
        <v>75301</v>
      </c>
      <c r="B1036" s="57">
        <f t="shared" si="106"/>
        <v>0</v>
      </c>
      <c r="C1036" s="158"/>
      <c r="D1036" s="58">
        <f t="shared" si="107"/>
        <v>0</v>
      </c>
      <c r="E1036" s="59">
        <f t="shared" si="105"/>
        <v>0</v>
      </c>
      <c r="F1036" s="58">
        <f t="shared" si="108"/>
        <v>0</v>
      </c>
      <c r="G1036" s="60">
        <f>IF(AND(C1036&lt;&gt;"",SUM(G$32:G1035)&lt;E$23),$E$23/$E$28,0)</f>
        <v>0</v>
      </c>
      <c r="H1036" s="58">
        <f t="shared" si="109"/>
        <v>0</v>
      </c>
      <c r="I1036" s="58">
        <f t="shared" si="111"/>
        <v>0</v>
      </c>
      <c r="J1036" s="92" t="str">
        <f t="shared" si="110"/>
        <v>2105–2106</v>
      </c>
      <c r="K1036" s="92"/>
      <c r="L1036" s="103"/>
      <c r="M1036" s="92"/>
      <c r="N1036" s="101"/>
      <c r="O1036" s="93"/>
      <c r="Q1036" s="61"/>
    </row>
    <row r="1037" spans="1:17" s="55" customFormat="1" ht="20.25" customHeight="1" x14ac:dyDescent="0.2">
      <c r="A1037" s="56">
        <v>75332</v>
      </c>
      <c r="B1037" s="57">
        <f t="shared" si="106"/>
        <v>0</v>
      </c>
      <c r="C1037" s="158"/>
      <c r="D1037" s="58">
        <f t="shared" si="107"/>
        <v>0</v>
      </c>
      <c r="E1037" s="59">
        <f t="shared" si="105"/>
        <v>0</v>
      </c>
      <c r="F1037" s="58">
        <f t="shared" si="108"/>
        <v>0</v>
      </c>
      <c r="G1037" s="60">
        <f>IF(AND(C1037&lt;&gt;"",SUM(G$32:G1036)&lt;E$23),$E$23/$E$28,0)</f>
        <v>0</v>
      </c>
      <c r="H1037" s="58">
        <f t="shared" si="109"/>
        <v>0</v>
      </c>
      <c r="I1037" s="58">
        <f t="shared" si="111"/>
        <v>0</v>
      </c>
      <c r="J1037" s="92" t="str">
        <f t="shared" si="110"/>
        <v>2105–2106</v>
      </c>
      <c r="K1037" s="92"/>
      <c r="L1037" s="103"/>
      <c r="M1037" s="92"/>
      <c r="N1037" s="101"/>
      <c r="O1037" s="93"/>
      <c r="Q1037" s="61"/>
    </row>
    <row r="1038" spans="1:17" s="55" customFormat="1" ht="20.25" customHeight="1" x14ac:dyDescent="0.2">
      <c r="A1038" s="56">
        <v>75362</v>
      </c>
      <c r="B1038" s="57">
        <f t="shared" si="106"/>
        <v>0</v>
      </c>
      <c r="C1038" s="158"/>
      <c r="D1038" s="58">
        <f t="shared" si="107"/>
        <v>0</v>
      </c>
      <c r="E1038" s="59">
        <f t="shared" si="105"/>
        <v>0</v>
      </c>
      <c r="F1038" s="58">
        <f t="shared" si="108"/>
        <v>0</v>
      </c>
      <c r="G1038" s="60">
        <f>IF(AND(C1038&lt;&gt;"",SUM(G$32:G1037)&lt;E$23),$E$23/$E$28,0)</f>
        <v>0</v>
      </c>
      <c r="H1038" s="58">
        <f t="shared" si="109"/>
        <v>0</v>
      </c>
      <c r="I1038" s="58">
        <f t="shared" si="111"/>
        <v>0</v>
      </c>
      <c r="J1038" s="92" t="str">
        <f t="shared" si="110"/>
        <v>2105–2106</v>
      </c>
      <c r="K1038" s="92"/>
      <c r="L1038" s="103"/>
      <c r="M1038" s="92"/>
      <c r="N1038" s="101"/>
      <c r="O1038" s="93"/>
      <c r="Q1038" s="61"/>
    </row>
    <row r="1039" spans="1:17" s="55" customFormat="1" ht="20.25" customHeight="1" x14ac:dyDescent="0.2">
      <c r="A1039" s="56">
        <v>75393</v>
      </c>
      <c r="B1039" s="57">
        <f t="shared" si="106"/>
        <v>0</v>
      </c>
      <c r="C1039" s="158"/>
      <c r="D1039" s="58">
        <f t="shared" si="107"/>
        <v>0</v>
      </c>
      <c r="E1039" s="59">
        <f t="shared" si="105"/>
        <v>0</v>
      </c>
      <c r="F1039" s="58">
        <f t="shared" si="108"/>
        <v>0</v>
      </c>
      <c r="G1039" s="60">
        <f>IF(AND(C1039&lt;&gt;"",SUM(G$32:G1038)&lt;E$23),$E$23/$E$28,0)</f>
        <v>0</v>
      </c>
      <c r="H1039" s="58">
        <f t="shared" si="109"/>
        <v>0</v>
      </c>
      <c r="I1039" s="58">
        <f t="shared" si="111"/>
        <v>0</v>
      </c>
      <c r="J1039" s="92" t="str">
        <f t="shared" si="110"/>
        <v>2105–2106</v>
      </c>
      <c r="K1039" s="92"/>
      <c r="L1039" s="103"/>
      <c r="M1039" s="92"/>
      <c r="N1039" s="101"/>
      <c r="O1039" s="93"/>
      <c r="Q1039" s="61"/>
    </row>
    <row r="1040" spans="1:17" s="55" customFormat="1" ht="20.25" customHeight="1" x14ac:dyDescent="0.2">
      <c r="A1040" s="56">
        <v>75423</v>
      </c>
      <c r="B1040" s="57">
        <f t="shared" si="106"/>
        <v>0</v>
      </c>
      <c r="C1040" s="158"/>
      <c r="D1040" s="58">
        <f t="shared" si="107"/>
        <v>0</v>
      </c>
      <c r="E1040" s="59">
        <f t="shared" si="105"/>
        <v>0</v>
      </c>
      <c r="F1040" s="58">
        <f t="shared" si="108"/>
        <v>0</v>
      </c>
      <c r="G1040" s="60">
        <f>IF(AND(C1040&lt;&gt;"",SUM(G$32:G1039)&lt;E$23),$E$23/$E$28,0)</f>
        <v>0</v>
      </c>
      <c r="H1040" s="58">
        <f t="shared" si="109"/>
        <v>0</v>
      </c>
      <c r="I1040" s="58">
        <f t="shared" si="111"/>
        <v>0</v>
      </c>
      <c r="J1040" s="92" t="str">
        <f t="shared" si="110"/>
        <v>2106–2107</v>
      </c>
      <c r="K1040" s="92"/>
      <c r="L1040" s="103"/>
      <c r="M1040" s="92"/>
      <c r="N1040" s="101"/>
      <c r="O1040" s="93"/>
      <c r="Q1040" s="61"/>
    </row>
    <row r="1041" spans="1:17" s="55" customFormat="1" ht="20.25" customHeight="1" x14ac:dyDescent="0.2">
      <c r="A1041" s="56">
        <v>75454</v>
      </c>
      <c r="B1041" s="57">
        <f t="shared" si="106"/>
        <v>0</v>
      </c>
      <c r="C1041" s="158"/>
      <c r="D1041" s="58">
        <f t="shared" si="107"/>
        <v>0</v>
      </c>
      <c r="E1041" s="59">
        <f t="shared" si="105"/>
        <v>0</v>
      </c>
      <c r="F1041" s="58">
        <f t="shared" si="108"/>
        <v>0</v>
      </c>
      <c r="G1041" s="60">
        <f>IF(AND(C1041&lt;&gt;"",SUM(G$32:G1040)&lt;E$23),$E$23/$E$28,0)</f>
        <v>0</v>
      </c>
      <c r="H1041" s="58">
        <f t="shared" si="109"/>
        <v>0</v>
      </c>
      <c r="I1041" s="58">
        <f t="shared" si="111"/>
        <v>0</v>
      </c>
      <c r="J1041" s="92" t="str">
        <f t="shared" si="110"/>
        <v>2106–2107</v>
      </c>
      <c r="K1041" s="92"/>
      <c r="L1041" s="103"/>
      <c r="M1041" s="92"/>
      <c r="N1041" s="101"/>
      <c r="O1041" s="93"/>
      <c r="Q1041" s="61"/>
    </row>
    <row r="1042" spans="1:17" s="55" customFormat="1" ht="20.25" customHeight="1" x14ac:dyDescent="0.2">
      <c r="A1042" s="56">
        <v>75485</v>
      </c>
      <c r="B1042" s="57">
        <f t="shared" si="106"/>
        <v>0</v>
      </c>
      <c r="C1042" s="158"/>
      <c r="D1042" s="58">
        <f t="shared" si="107"/>
        <v>0</v>
      </c>
      <c r="E1042" s="59">
        <f t="shared" si="105"/>
        <v>0</v>
      </c>
      <c r="F1042" s="58">
        <f t="shared" si="108"/>
        <v>0</v>
      </c>
      <c r="G1042" s="60">
        <f>IF(AND(C1042&lt;&gt;"",SUM(G$32:G1041)&lt;E$23),$E$23/$E$28,0)</f>
        <v>0</v>
      </c>
      <c r="H1042" s="58">
        <f t="shared" si="109"/>
        <v>0</v>
      </c>
      <c r="I1042" s="58">
        <f t="shared" si="111"/>
        <v>0</v>
      </c>
      <c r="J1042" s="92" t="str">
        <f t="shared" si="110"/>
        <v>2106–2107</v>
      </c>
      <c r="K1042" s="92"/>
      <c r="L1042" s="103"/>
      <c r="M1042" s="92"/>
      <c r="N1042" s="101"/>
      <c r="O1042" s="93"/>
      <c r="Q1042" s="61"/>
    </row>
    <row r="1043" spans="1:17" s="55" customFormat="1" ht="20.25" customHeight="1" x14ac:dyDescent="0.2">
      <c r="A1043" s="56">
        <v>75515</v>
      </c>
      <c r="B1043" s="57">
        <f t="shared" si="106"/>
        <v>0</v>
      </c>
      <c r="C1043" s="158"/>
      <c r="D1043" s="58">
        <f t="shared" si="107"/>
        <v>0</v>
      </c>
      <c r="E1043" s="59">
        <f t="shared" si="105"/>
        <v>0</v>
      </c>
      <c r="F1043" s="58">
        <f t="shared" si="108"/>
        <v>0</v>
      </c>
      <c r="G1043" s="60">
        <f>IF(AND(C1043&lt;&gt;"",SUM(G$32:G1042)&lt;E$23),$E$23/$E$28,0)</f>
        <v>0</v>
      </c>
      <c r="H1043" s="58">
        <f t="shared" si="109"/>
        <v>0</v>
      </c>
      <c r="I1043" s="58">
        <f t="shared" si="111"/>
        <v>0</v>
      </c>
      <c r="J1043" s="92" t="str">
        <f t="shared" si="110"/>
        <v>2106–2107</v>
      </c>
      <c r="K1043" s="92"/>
      <c r="L1043" s="103"/>
      <c r="M1043" s="92"/>
      <c r="N1043" s="101"/>
      <c r="O1043" s="93"/>
      <c r="Q1043" s="61"/>
    </row>
    <row r="1044" spans="1:17" s="55" customFormat="1" ht="20.25" customHeight="1" x14ac:dyDescent="0.2">
      <c r="A1044" s="56">
        <v>75546</v>
      </c>
      <c r="B1044" s="57">
        <f t="shared" si="106"/>
        <v>0</v>
      </c>
      <c r="C1044" s="158"/>
      <c r="D1044" s="58">
        <f t="shared" si="107"/>
        <v>0</v>
      </c>
      <c r="E1044" s="59">
        <f t="shared" si="105"/>
        <v>0</v>
      </c>
      <c r="F1044" s="58">
        <f t="shared" si="108"/>
        <v>0</v>
      </c>
      <c r="G1044" s="60">
        <f>IF(AND(C1044&lt;&gt;"",SUM(G$32:G1043)&lt;E$23),$E$23/$E$28,0)</f>
        <v>0</v>
      </c>
      <c r="H1044" s="58">
        <f t="shared" si="109"/>
        <v>0</v>
      </c>
      <c r="I1044" s="58">
        <f t="shared" si="111"/>
        <v>0</v>
      </c>
      <c r="J1044" s="92" t="str">
        <f t="shared" si="110"/>
        <v>2106–2107</v>
      </c>
      <c r="K1044" s="92"/>
      <c r="L1044" s="103"/>
      <c r="M1044" s="92"/>
      <c r="N1044" s="101"/>
      <c r="O1044" s="93"/>
      <c r="Q1044" s="61"/>
    </row>
    <row r="1045" spans="1:17" s="55" customFormat="1" ht="20.25" customHeight="1" x14ac:dyDescent="0.2">
      <c r="A1045" s="56">
        <v>75576</v>
      </c>
      <c r="B1045" s="57">
        <f t="shared" si="106"/>
        <v>0</v>
      </c>
      <c r="C1045" s="158"/>
      <c r="D1045" s="58">
        <f t="shared" si="107"/>
        <v>0</v>
      </c>
      <c r="E1045" s="59">
        <f t="shared" si="105"/>
        <v>0</v>
      </c>
      <c r="F1045" s="58">
        <f t="shared" si="108"/>
        <v>0</v>
      </c>
      <c r="G1045" s="60">
        <f>IF(AND(C1045&lt;&gt;"",SUM(G$32:G1044)&lt;E$23),$E$23/$E$28,0)</f>
        <v>0</v>
      </c>
      <c r="H1045" s="58">
        <f t="shared" si="109"/>
        <v>0</v>
      </c>
      <c r="I1045" s="58">
        <f t="shared" si="111"/>
        <v>0</v>
      </c>
      <c r="J1045" s="92" t="str">
        <f t="shared" si="110"/>
        <v>2106–2107</v>
      </c>
      <c r="K1045" s="92"/>
      <c r="L1045" s="103"/>
      <c r="M1045" s="92"/>
      <c r="N1045" s="101"/>
      <c r="O1045" s="93"/>
      <c r="Q1045" s="61"/>
    </row>
    <row r="1046" spans="1:17" s="55" customFormat="1" ht="20.25" customHeight="1" x14ac:dyDescent="0.2">
      <c r="A1046" s="56">
        <v>75607</v>
      </c>
      <c r="B1046" s="57">
        <f t="shared" si="106"/>
        <v>0</v>
      </c>
      <c r="C1046" s="158"/>
      <c r="D1046" s="58">
        <f t="shared" si="107"/>
        <v>0</v>
      </c>
      <c r="E1046" s="59">
        <f t="shared" si="105"/>
        <v>0</v>
      </c>
      <c r="F1046" s="58">
        <f t="shared" si="108"/>
        <v>0</v>
      </c>
      <c r="G1046" s="60">
        <f>IF(AND(C1046&lt;&gt;"",SUM(G$32:G1045)&lt;E$23),$E$23/$E$28,0)</f>
        <v>0</v>
      </c>
      <c r="H1046" s="58">
        <f t="shared" si="109"/>
        <v>0</v>
      </c>
      <c r="I1046" s="58">
        <f t="shared" si="111"/>
        <v>0</v>
      </c>
      <c r="J1046" s="92" t="str">
        <f t="shared" si="110"/>
        <v>2106–2107</v>
      </c>
      <c r="K1046" s="92"/>
      <c r="L1046" s="103"/>
      <c r="M1046" s="92"/>
      <c r="N1046" s="101"/>
      <c r="O1046" s="93"/>
      <c r="Q1046" s="61"/>
    </row>
    <row r="1047" spans="1:17" s="55" customFormat="1" ht="20.25" customHeight="1" x14ac:dyDescent="0.2">
      <c r="A1047" s="56">
        <v>75638</v>
      </c>
      <c r="B1047" s="57">
        <f t="shared" si="106"/>
        <v>0</v>
      </c>
      <c r="C1047" s="158"/>
      <c r="D1047" s="58">
        <f t="shared" si="107"/>
        <v>0</v>
      </c>
      <c r="E1047" s="59">
        <f t="shared" si="105"/>
        <v>0</v>
      </c>
      <c r="F1047" s="58">
        <f t="shared" si="108"/>
        <v>0</v>
      </c>
      <c r="G1047" s="60">
        <f>IF(AND(C1047&lt;&gt;"",SUM(G$32:G1046)&lt;E$23),$E$23/$E$28,0)</f>
        <v>0</v>
      </c>
      <c r="H1047" s="58">
        <f t="shared" si="109"/>
        <v>0</v>
      </c>
      <c r="I1047" s="58">
        <f t="shared" si="111"/>
        <v>0</v>
      </c>
      <c r="J1047" s="92" t="str">
        <f t="shared" si="110"/>
        <v>2106–2107</v>
      </c>
      <c r="K1047" s="92"/>
      <c r="L1047" s="103"/>
      <c r="M1047" s="92"/>
      <c r="N1047" s="101"/>
      <c r="O1047" s="93"/>
      <c r="Q1047" s="61"/>
    </row>
    <row r="1048" spans="1:17" s="55" customFormat="1" ht="20.25" customHeight="1" x14ac:dyDescent="0.2">
      <c r="A1048" s="56">
        <v>75666</v>
      </c>
      <c r="B1048" s="57">
        <f t="shared" si="106"/>
        <v>0</v>
      </c>
      <c r="C1048" s="158"/>
      <c r="D1048" s="58">
        <f t="shared" si="107"/>
        <v>0</v>
      </c>
      <c r="E1048" s="59">
        <f t="shared" si="105"/>
        <v>0</v>
      </c>
      <c r="F1048" s="58">
        <f t="shared" si="108"/>
        <v>0</v>
      </c>
      <c r="G1048" s="60">
        <f>IF(AND(C1048&lt;&gt;"",SUM(G$32:G1047)&lt;E$23),$E$23/$E$28,0)</f>
        <v>0</v>
      </c>
      <c r="H1048" s="58">
        <f t="shared" si="109"/>
        <v>0</v>
      </c>
      <c r="I1048" s="58">
        <f t="shared" si="111"/>
        <v>0</v>
      </c>
      <c r="J1048" s="92" t="str">
        <f t="shared" si="110"/>
        <v>2106–2107</v>
      </c>
      <c r="K1048" s="92"/>
      <c r="L1048" s="103"/>
      <c r="M1048" s="92"/>
      <c r="N1048" s="101"/>
      <c r="O1048" s="93"/>
      <c r="Q1048" s="61"/>
    </row>
    <row r="1049" spans="1:17" s="55" customFormat="1" ht="20.25" customHeight="1" x14ac:dyDescent="0.2">
      <c r="A1049" s="56">
        <v>75697</v>
      </c>
      <c r="B1049" s="57">
        <f t="shared" si="106"/>
        <v>0</v>
      </c>
      <c r="C1049" s="158"/>
      <c r="D1049" s="58">
        <f t="shared" si="107"/>
        <v>0</v>
      </c>
      <c r="E1049" s="59">
        <f t="shared" si="105"/>
        <v>0</v>
      </c>
      <c r="F1049" s="58">
        <f t="shared" si="108"/>
        <v>0</v>
      </c>
      <c r="G1049" s="60">
        <f>IF(AND(C1049&lt;&gt;"",SUM(G$32:G1048)&lt;E$23),$E$23/$E$28,0)</f>
        <v>0</v>
      </c>
      <c r="H1049" s="58">
        <f t="shared" si="109"/>
        <v>0</v>
      </c>
      <c r="I1049" s="58">
        <f t="shared" si="111"/>
        <v>0</v>
      </c>
      <c r="J1049" s="92" t="str">
        <f t="shared" si="110"/>
        <v>2106–2107</v>
      </c>
      <c r="K1049" s="92"/>
      <c r="L1049" s="103"/>
      <c r="M1049" s="92"/>
      <c r="N1049" s="101"/>
      <c r="O1049" s="93"/>
      <c r="Q1049" s="61"/>
    </row>
    <row r="1050" spans="1:17" s="55" customFormat="1" ht="20.25" customHeight="1" x14ac:dyDescent="0.2">
      <c r="A1050" s="56">
        <v>75727</v>
      </c>
      <c r="B1050" s="57">
        <f t="shared" si="106"/>
        <v>0</v>
      </c>
      <c r="C1050" s="158"/>
      <c r="D1050" s="58">
        <f t="shared" si="107"/>
        <v>0</v>
      </c>
      <c r="E1050" s="59">
        <f t="shared" si="105"/>
        <v>0</v>
      </c>
      <c r="F1050" s="58">
        <f t="shared" si="108"/>
        <v>0</v>
      </c>
      <c r="G1050" s="60">
        <f>IF(AND(C1050&lt;&gt;"",SUM(G$32:G1049)&lt;E$23),$E$23/$E$28,0)</f>
        <v>0</v>
      </c>
      <c r="H1050" s="58">
        <f t="shared" si="109"/>
        <v>0</v>
      </c>
      <c r="I1050" s="58">
        <f t="shared" si="111"/>
        <v>0</v>
      </c>
      <c r="J1050" s="92" t="str">
        <f t="shared" si="110"/>
        <v>2106–2107</v>
      </c>
      <c r="K1050" s="92"/>
      <c r="L1050" s="103"/>
      <c r="M1050" s="92"/>
      <c r="N1050" s="101"/>
      <c r="O1050" s="93"/>
      <c r="Q1050" s="61"/>
    </row>
    <row r="1051" spans="1:17" s="55" customFormat="1" ht="20.25" customHeight="1" x14ac:dyDescent="0.2">
      <c r="A1051" s="56">
        <v>75758</v>
      </c>
      <c r="B1051" s="57">
        <f t="shared" si="106"/>
        <v>0</v>
      </c>
      <c r="C1051" s="158"/>
      <c r="D1051" s="58">
        <f t="shared" si="107"/>
        <v>0</v>
      </c>
      <c r="E1051" s="59">
        <f t="shared" si="105"/>
        <v>0</v>
      </c>
      <c r="F1051" s="58">
        <f t="shared" si="108"/>
        <v>0</v>
      </c>
      <c r="G1051" s="60">
        <f>IF(AND(C1051&lt;&gt;"",SUM(G$32:G1050)&lt;E$23),$E$23/$E$28,0)</f>
        <v>0</v>
      </c>
      <c r="H1051" s="58">
        <f t="shared" si="109"/>
        <v>0</v>
      </c>
      <c r="I1051" s="58">
        <f t="shared" si="111"/>
        <v>0</v>
      </c>
      <c r="J1051" s="92" t="str">
        <f t="shared" si="110"/>
        <v>2106–2107</v>
      </c>
      <c r="K1051" s="92"/>
      <c r="L1051" s="103"/>
      <c r="M1051" s="92"/>
      <c r="N1051" s="101"/>
      <c r="O1051" s="93"/>
      <c r="Q1051" s="61"/>
    </row>
    <row r="1052" spans="1:17" s="55" customFormat="1" ht="20.25" customHeight="1" x14ac:dyDescent="0.2">
      <c r="A1052" s="56">
        <v>75788</v>
      </c>
      <c r="B1052" s="57">
        <f t="shared" si="106"/>
        <v>0</v>
      </c>
      <c r="C1052" s="158"/>
      <c r="D1052" s="58">
        <f t="shared" si="107"/>
        <v>0</v>
      </c>
      <c r="E1052" s="59">
        <f t="shared" si="105"/>
        <v>0</v>
      </c>
      <c r="F1052" s="58">
        <f t="shared" si="108"/>
        <v>0</v>
      </c>
      <c r="G1052" s="60">
        <f>IF(AND(C1052&lt;&gt;"",SUM(G$32:G1051)&lt;E$23),$E$23/$E$28,0)</f>
        <v>0</v>
      </c>
      <c r="H1052" s="58">
        <f t="shared" si="109"/>
        <v>0</v>
      </c>
      <c r="I1052" s="58">
        <f t="shared" si="111"/>
        <v>0</v>
      </c>
      <c r="J1052" s="92" t="str">
        <f t="shared" si="110"/>
        <v>2107–2108</v>
      </c>
      <c r="K1052" s="92"/>
      <c r="L1052" s="103"/>
      <c r="M1052" s="92"/>
      <c r="N1052" s="101"/>
      <c r="O1052" s="93"/>
      <c r="Q1052" s="61"/>
    </row>
    <row r="1053" spans="1:17" s="55" customFormat="1" ht="20.25" customHeight="1" x14ac:dyDescent="0.2">
      <c r="A1053" s="56">
        <v>75819</v>
      </c>
      <c r="B1053" s="57">
        <f t="shared" si="106"/>
        <v>0</v>
      </c>
      <c r="C1053" s="158"/>
      <c r="D1053" s="58">
        <f t="shared" si="107"/>
        <v>0</v>
      </c>
      <c r="E1053" s="59">
        <f t="shared" si="105"/>
        <v>0</v>
      </c>
      <c r="F1053" s="58">
        <f t="shared" si="108"/>
        <v>0</v>
      </c>
      <c r="G1053" s="60">
        <f>IF(AND(C1053&lt;&gt;"",SUM(G$32:G1052)&lt;E$23),$E$23/$E$28,0)</f>
        <v>0</v>
      </c>
      <c r="H1053" s="58">
        <f t="shared" si="109"/>
        <v>0</v>
      </c>
      <c r="I1053" s="58">
        <f t="shared" si="111"/>
        <v>0</v>
      </c>
      <c r="J1053" s="92" t="str">
        <f t="shared" si="110"/>
        <v>2107–2108</v>
      </c>
      <c r="K1053" s="92"/>
      <c r="L1053" s="103"/>
      <c r="M1053" s="92"/>
      <c r="N1053" s="101"/>
      <c r="O1053" s="93"/>
      <c r="Q1053" s="61"/>
    </row>
    <row r="1054" spans="1:17" s="55" customFormat="1" ht="20.25" customHeight="1" x14ac:dyDescent="0.2">
      <c r="A1054" s="56">
        <v>75850</v>
      </c>
      <c r="B1054" s="57">
        <f t="shared" si="106"/>
        <v>0</v>
      </c>
      <c r="C1054" s="158"/>
      <c r="D1054" s="58">
        <f t="shared" si="107"/>
        <v>0</v>
      </c>
      <c r="E1054" s="59">
        <f t="shared" si="105"/>
        <v>0</v>
      </c>
      <c r="F1054" s="58">
        <f t="shared" si="108"/>
        <v>0</v>
      </c>
      <c r="G1054" s="60">
        <f>IF(AND(C1054&lt;&gt;"",SUM(G$32:G1053)&lt;E$23),$E$23/$E$28,0)</f>
        <v>0</v>
      </c>
      <c r="H1054" s="58">
        <f t="shared" si="109"/>
        <v>0</v>
      </c>
      <c r="I1054" s="58">
        <f t="shared" si="111"/>
        <v>0</v>
      </c>
      <c r="J1054" s="92" t="str">
        <f t="shared" si="110"/>
        <v>2107–2108</v>
      </c>
      <c r="K1054" s="92"/>
      <c r="L1054" s="103"/>
      <c r="M1054" s="92"/>
      <c r="N1054" s="101"/>
      <c r="O1054" s="93"/>
      <c r="Q1054" s="61"/>
    </row>
    <row r="1055" spans="1:17" s="55" customFormat="1" ht="20.25" customHeight="1" x14ac:dyDescent="0.2">
      <c r="A1055" s="56">
        <v>75880</v>
      </c>
      <c r="B1055" s="57">
        <f t="shared" si="106"/>
        <v>0</v>
      </c>
      <c r="C1055" s="158"/>
      <c r="D1055" s="58">
        <f t="shared" si="107"/>
        <v>0</v>
      </c>
      <c r="E1055" s="59">
        <f t="shared" si="105"/>
        <v>0</v>
      </c>
      <c r="F1055" s="58">
        <f t="shared" si="108"/>
        <v>0</v>
      </c>
      <c r="G1055" s="60">
        <f>IF(AND(C1055&lt;&gt;"",SUM(G$32:G1054)&lt;E$23),$E$23/$E$28,0)</f>
        <v>0</v>
      </c>
      <c r="H1055" s="58">
        <f t="shared" si="109"/>
        <v>0</v>
      </c>
      <c r="I1055" s="58">
        <f t="shared" si="111"/>
        <v>0</v>
      </c>
      <c r="J1055" s="92" t="str">
        <f t="shared" si="110"/>
        <v>2107–2108</v>
      </c>
      <c r="K1055" s="92"/>
      <c r="L1055" s="103"/>
      <c r="M1055" s="92"/>
      <c r="N1055" s="101"/>
      <c r="O1055" s="93"/>
      <c r="Q1055" s="61"/>
    </row>
    <row r="1056" spans="1:17" s="55" customFormat="1" ht="20.25" customHeight="1" x14ac:dyDescent="0.2">
      <c r="A1056" s="56">
        <v>75911</v>
      </c>
      <c r="B1056" s="57">
        <f t="shared" si="106"/>
        <v>0</v>
      </c>
      <c r="C1056" s="158"/>
      <c r="D1056" s="58">
        <f t="shared" si="107"/>
        <v>0</v>
      </c>
      <c r="E1056" s="59">
        <f t="shared" ref="E1056:E1119" si="112">C1056-D1056</f>
        <v>0</v>
      </c>
      <c r="F1056" s="58">
        <f t="shared" si="108"/>
        <v>0</v>
      </c>
      <c r="G1056" s="60">
        <f>IF(AND(C1056&lt;&gt;"",SUM(G$32:G1055)&lt;E$23),$E$23/$E$28,0)</f>
        <v>0</v>
      </c>
      <c r="H1056" s="58">
        <f t="shared" si="109"/>
        <v>0</v>
      </c>
      <c r="I1056" s="58">
        <f t="shared" si="111"/>
        <v>0</v>
      </c>
      <c r="J1056" s="92" t="str">
        <f t="shared" si="110"/>
        <v>2107–2108</v>
      </c>
      <c r="K1056" s="92"/>
      <c r="L1056" s="103"/>
      <c r="M1056" s="92"/>
      <c r="N1056" s="101"/>
      <c r="O1056" s="93"/>
      <c r="Q1056" s="61"/>
    </row>
    <row r="1057" spans="1:17" s="55" customFormat="1" ht="20.25" customHeight="1" x14ac:dyDescent="0.2">
      <c r="A1057" s="56">
        <v>75941</v>
      </c>
      <c r="B1057" s="57">
        <f t="shared" ref="B1057:B1120" si="113">IF(C1057&gt;0,C1057*-1,C1057)</f>
        <v>0</v>
      </c>
      <c r="C1057" s="158"/>
      <c r="D1057" s="58">
        <f t="shared" ref="D1057:D1120" si="114">IF(C1057="",0,IF($E$14="Beginning",IF(C1056&lt;&gt;"",$F1056*$E$7/12,0),IF(C1056&lt;&gt;"",$F1056*$E$7/12,$E$21*$E$7/12)))</f>
        <v>0</v>
      </c>
      <c r="E1057" s="59">
        <f t="shared" si="112"/>
        <v>0</v>
      </c>
      <c r="F1057" s="58">
        <f t="shared" ref="F1057:F1120" si="115">IF(C1057="",0,IF(C1056="",$E$21-E1057,IF(C1057&lt;&gt;"",F1056-E1057)))</f>
        <v>0</v>
      </c>
      <c r="G1057" s="60">
        <f>IF(AND(C1057&lt;&gt;"",SUM(G$32:G1056)&lt;E$23),$E$23/$E$28,0)</f>
        <v>0</v>
      </c>
      <c r="H1057" s="58">
        <f t="shared" ref="H1057:H1120" si="116">IF(C1057&lt;&gt;"",G1057+H1056,0)</f>
        <v>0</v>
      </c>
      <c r="I1057" s="58">
        <f t="shared" si="111"/>
        <v>0</v>
      </c>
      <c r="J1057" s="92" t="str">
        <f t="shared" ref="J1057:J1120" si="117">IF(OR(MONTH(A1057)=1,MONTH(A1057)=2,MONTH(A1057)=3,MONTH(A1057)=4,MONTH(A1057)=5,MONTH(A1057)=6),YEAR(A1057)-1&amp;"–"&amp;YEAR(A1057),YEAR(A1057)&amp;"–"&amp;YEAR(A1057)+1)</f>
        <v>2107–2108</v>
      </c>
      <c r="K1057" s="92"/>
      <c r="L1057" s="103"/>
      <c r="M1057" s="92"/>
      <c r="N1057" s="101"/>
      <c r="O1057" s="93"/>
      <c r="Q1057" s="61"/>
    </row>
    <row r="1058" spans="1:17" s="55" customFormat="1" ht="20.25" customHeight="1" x14ac:dyDescent="0.2">
      <c r="A1058" s="56">
        <v>75972</v>
      </c>
      <c r="B1058" s="57">
        <f t="shared" si="113"/>
        <v>0</v>
      </c>
      <c r="C1058" s="158"/>
      <c r="D1058" s="58">
        <f t="shared" si="114"/>
        <v>0</v>
      </c>
      <c r="E1058" s="59">
        <f t="shared" si="112"/>
        <v>0</v>
      </c>
      <c r="F1058" s="58">
        <f t="shared" si="115"/>
        <v>0</v>
      </c>
      <c r="G1058" s="60">
        <f>IF(AND(C1058&lt;&gt;"",SUM(G$32:G1057)&lt;E$23),$E$23/$E$28,0)</f>
        <v>0</v>
      </c>
      <c r="H1058" s="58">
        <f t="shared" si="116"/>
        <v>0</v>
      </c>
      <c r="I1058" s="58">
        <f t="shared" si="111"/>
        <v>0</v>
      </c>
      <c r="J1058" s="92" t="str">
        <f t="shared" si="117"/>
        <v>2107–2108</v>
      </c>
      <c r="K1058" s="92"/>
      <c r="L1058" s="103"/>
      <c r="M1058" s="92"/>
      <c r="N1058" s="101"/>
      <c r="O1058" s="93"/>
      <c r="Q1058" s="61"/>
    </row>
    <row r="1059" spans="1:17" s="55" customFormat="1" ht="20.25" customHeight="1" x14ac:dyDescent="0.2">
      <c r="A1059" s="56">
        <v>76003</v>
      </c>
      <c r="B1059" s="57">
        <f t="shared" si="113"/>
        <v>0</v>
      </c>
      <c r="C1059" s="158"/>
      <c r="D1059" s="58">
        <f t="shared" si="114"/>
        <v>0</v>
      </c>
      <c r="E1059" s="59">
        <f t="shared" si="112"/>
        <v>0</v>
      </c>
      <c r="F1059" s="58">
        <f t="shared" si="115"/>
        <v>0</v>
      </c>
      <c r="G1059" s="60">
        <f>IF(AND(C1059&lt;&gt;"",SUM(G$32:G1058)&lt;E$23),$E$23/$E$28,0)</f>
        <v>0</v>
      </c>
      <c r="H1059" s="58">
        <f t="shared" si="116"/>
        <v>0</v>
      </c>
      <c r="I1059" s="58">
        <f t="shared" ref="I1059:I1122" si="118">IF(C1059&lt;&gt;"",$E$23-H1059,0)</f>
        <v>0</v>
      </c>
      <c r="J1059" s="92" t="str">
        <f t="shared" si="117"/>
        <v>2107–2108</v>
      </c>
      <c r="K1059" s="92"/>
      <c r="L1059" s="103"/>
      <c r="M1059" s="92"/>
      <c r="N1059" s="101"/>
      <c r="O1059" s="93"/>
      <c r="Q1059" s="61"/>
    </row>
    <row r="1060" spans="1:17" s="55" customFormat="1" ht="20.25" customHeight="1" x14ac:dyDescent="0.2">
      <c r="A1060" s="56">
        <v>76032</v>
      </c>
      <c r="B1060" s="57">
        <f t="shared" si="113"/>
        <v>0</v>
      </c>
      <c r="C1060" s="158"/>
      <c r="D1060" s="58">
        <f t="shared" si="114"/>
        <v>0</v>
      </c>
      <c r="E1060" s="59">
        <f t="shared" si="112"/>
        <v>0</v>
      </c>
      <c r="F1060" s="58">
        <f t="shared" si="115"/>
        <v>0</v>
      </c>
      <c r="G1060" s="60">
        <f>IF(AND(C1060&lt;&gt;"",SUM(G$32:G1059)&lt;E$23),$E$23/$E$28,0)</f>
        <v>0</v>
      </c>
      <c r="H1060" s="58">
        <f t="shared" si="116"/>
        <v>0</v>
      </c>
      <c r="I1060" s="58">
        <f t="shared" si="118"/>
        <v>0</v>
      </c>
      <c r="J1060" s="92" t="str">
        <f t="shared" si="117"/>
        <v>2107–2108</v>
      </c>
      <c r="K1060" s="92"/>
      <c r="L1060" s="103"/>
      <c r="M1060" s="92"/>
      <c r="N1060" s="101"/>
      <c r="O1060" s="93"/>
      <c r="Q1060" s="61"/>
    </row>
    <row r="1061" spans="1:17" s="55" customFormat="1" ht="20.25" customHeight="1" x14ac:dyDescent="0.2">
      <c r="A1061" s="56">
        <v>76063</v>
      </c>
      <c r="B1061" s="57">
        <f t="shared" si="113"/>
        <v>0</v>
      </c>
      <c r="C1061" s="158"/>
      <c r="D1061" s="58">
        <f t="shared" si="114"/>
        <v>0</v>
      </c>
      <c r="E1061" s="59">
        <f t="shared" si="112"/>
        <v>0</v>
      </c>
      <c r="F1061" s="58">
        <f t="shared" si="115"/>
        <v>0</v>
      </c>
      <c r="G1061" s="60">
        <f>IF(AND(C1061&lt;&gt;"",SUM(G$32:G1060)&lt;E$23),$E$23/$E$28,0)</f>
        <v>0</v>
      </c>
      <c r="H1061" s="58">
        <f t="shared" si="116"/>
        <v>0</v>
      </c>
      <c r="I1061" s="58">
        <f t="shared" si="118"/>
        <v>0</v>
      </c>
      <c r="J1061" s="92" t="str">
        <f t="shared" si="117"/>
        <v>2107–2108</v>
      </c>
      <c r="K1061" s="92"/>
      <c r="L1061" s="103"/>
      <c r="M1061" s="92"/>
      <c r="N1061" s="101"/>
      <c r="O1061" s="93"/>
      <c r="Q1061" s="61"/>
    </row>
    <row r="1062" spans="1:17" s="55" customFormat="1" ht="20.25" customHeight="1" x14ac:dyDescent="0.2">
      <c r="A1062" s="56">
        <v>76093</v>
      </c>
      <c r="B1062" s="57">
        <f t="shared" si="113"/>
        <v>0</v>
      </c>
      <c r="C1062" s="158"/>
      <c r="D1062" s="58">
        <f t="shared" si="114"/>
        <v>0</v>
      </c>
      <c r="E1062" s="59">
        <f t="shared" si="112"/>
        <v>0</v>
      </c>
      <c r="F1062" s="58">
        <f t="shared" si="115"/>
        <v>0</v>
      </c>
      <c r="G1062" s="60">
        <f>IF(AND(C1062&lt;&gt;"",SUM(G$32:G1061)&lt;E$23),$E$23/$E$28,0)</f>
        <v>0</v>
      </c>
      <c r="H1062" s="58">
        <f t="shared" si="116"/>
        <v>0</v>
      </c>
      <c r="I1062" s="58">
        <f t="shared" si="118"/>
        <v>0</v>
      </c>
      <c r="J1062" s="92" t="str">
        <f t="shared" si="117"/>
        <v>2107–2108</v>
      </c>
      <c r="K1062" s="92"/>
      <c r="L1062" s="103"/>
      <c r="M1062" s="92"/>
      <c r="N1062" s="101"/>
      <c r="O1062" s="93"/>
      <c r="Q1062" s="61"/>
    </row>
    <row r="1063" spans="1:17" s="55" customFormat="1" ht="20.25" customHeight="1" x14ac:dyDescent="0.2">
      <c r="A1063" s="56">
        <v>76124</v>
      </c>
      <c r="B1063" s="57">
        <f t="shared" si="113"/>
        <v>0</v>
      </c>
      <c r="C1063" s="158"/>
      <c r="D1063" s="58">
        <f t="shared" si="114"/>
        <v>0</v>
      </c>
      <c r="E1063" s="59">
        <f t="shared" si="112"/>
        <v>0</v>
      </c>
      <c r="F1063" s="58">
        <f t="shared" si="115"/>
        <v>0</v>
      </c>
      <c r="G1063" s="60">
        <f>IF(AND(C1063&lt;&gt;"",SUM(G$32:G1062)&lt;E$23),$E$23/$E$28,0)</f>
        <v>0</v>
      </c>
      <c r="H1063" s="58">
        <f t="shared" si="116"/>
        <v>0</v>
      </c>
      <c r="I1063" s="58">
        <f t="shared" si="118"/>
        <v>0</v>
      </c>
      <c r="J1063" s="92" t="str">
        <f t="shared" si="117"/>
        <v>2107–2108</v>
      </c>
      <c r="K1063" s="92"/>
      <c r="L1063" s="103"/>
      <c r="M1063" s="92"/>
      <c r="N1063" s="101"/>
      <c r="O1063" s="93"/>
      <c r="Q1063" s="61"/>
    </row>
    <row r="1064" spans="1:17" s="55" customFormat="1" ht="20.25" customHeight="1" x14ac:dyDescent="0.2">
      <c r="A1064" s="56">
        <v>76154</v>
      </c>
      <c r="B1064" s="57">
        <f t="shared" si="113"/>
        <v>0</v>
      </c>
      <c r="C1064" s="158"/>
      <c r="D1064" s="58">
        <f t="shared" si="114"/>
        <v>0</v>
      </c>
      <c r="E1064" s="59">
        <f t="shared" si="112"/>
        <v>0</v>
      </c>
      <c r="F1064" s="58">
        <f t="shared" si="115"/>
        <v>0</v>
      </c>
      <c r="G1064" s="60">
        <f>IF(AND(C1064&lt;&gt;"",SUM(G$32:G1063)&lt;E$23),$E$23/$E$28,0)</f>
        <v>0</v>
      </c>
      <c r="H1064" s="58">
        <f t="shared" si="116"/>
        <v>0</v>
      </c>
      <c r="I1064" s="58">
        <f t="shared" si="118"/>
        <v>0</v>
      </c>
      <c r="J1064" s="92" t="str">
        <f t="shared" si="117"/>
        <v>2108–2109</v>
      </c>
      <c r="K1064" s="92"/>
      <c r="L1064" s="103"/>
      <c r="M1064" s="92"/>
      <c r="N1064" s="101"/>
      <c r="O1064" s="93"/>
      <c r="Q1064" s="61"/>
    </row>
    <row r="1065" spans="1:17" s="55" customFormat="1" ht="20.25" customHeight="1" x14ac:dyDescent="0.2">
      <c r="A1065" s="56">
        <v>76185</v>
      </c>
      <c r="B1065" s="57">
        <f t="shared" si="113"/>
        <v>0</v>
      </c>
      <c r="C1065" s="158"/>
      <c r="D1065" s="58">
        <f t="shared" si="114"/>
        <v>0</v>
      </c>
      <c r="E1065" s="59">
        <f t="shared" si="112"/>
        <v>0</v>
      </c>
      <c r="F1065" s="58">
        <f t="shared" si="115"/>
        <v>0</v>
      </c>
      <c r="G1065" s="60">
        <f>IF(AND(C1065&lt;&gt;"",SUM(G$32:G1064)&lt;E$23),$E$23/$E$28,0)</f>
        <v>0</v>
      </c>
      <c r="H1065" s="58">
        <f t="shared" si="116"/>
        <v>0</v>
      </c>
      <c r="I1065" s="58">
        <f t="shared" si="118"/>
        <v>0</v>
      </c>
      <c r="J1065" s="92" t="str">
        <f t="shared" si="117"/>
        <v>2108–2109</v>
      </c>
      <c r="K1065" s="92"/>
      <c r="L1065" s="103"/>
      <c r="M1065" s="92"/>
      <c r="N1065" s="101"/>
      <c r="O1065" s="93"/>
      <c r="Q1065" s="61"/>
    </row>
    <row r="1066" spans="1:17" s="55" customFormat="1" ht="20.25" customHeight="1" x14ac:dyDescent="0.2">
      <c r="A1066" s="56">
        <v>76216</v>
      </c>
      <c r="B1066" s="57">
        <f t="shared" si="113"/>
        <v>0</v>
      </c>
      <c r="C1066" s="158"/>
      <c r="D1066" s="58">
        <f t="shared" si="114"/>
        <v>0</v>
      </c>
      <c r="E1066" s="59">
        <f t="shared" si="112"/>
        <v>0</v>
      </c>
      <c r="F1066" s="58">
        <f t="shared" si="115"/>
        <v>0</v>
      </c>
      <c r="G1066" s="60">
        <f>IF(AND(C1066&lt;&gt;"",SUM(G$32:G1065)&lt;E$23),$E$23/$E$28,0)</f>
        <v>0</v>
      </c>
      <c r="H1066" s="58">
        <f t="shared" si="116"/>
        <v>0</v>
      </c>
      <c r="I1066" s="58">
        <f t="shared" si="118"/>
        <v>0</v>
      </c>
      <c r="J1066" s="92" t="str">
        <f t="shared" si="117"/>
        <v>2108–2109</v>
      </c>
      <c r="K1066" s="92"/>
      <c r="L1066" s="103"/>
      <c r="M1066" s="92"/>
      <c r="N1066" s="101"/>
      <c r="O1066" s="93"/>
      <c r="Q1066" s="61"/>
    </row>
    <row r="1067" spans="1:17" s="55" customFormat="1" ht="20.25" customHeight="1" x14ac:dyDescent="0.2">
      <c r="A1067" s="56">
        <v>76246</v>
      </c>
      <c r="B1067" s="57">
        <f t="shared" si="113"/>
        <v>0</v>
      </c>
      <c r="C1067" s="158"/>
      <c r="D1067" s="58">
        <f t="shared" si="114"/>
        <v>0</v>
      </c>
      <c r="E1067" s="59">
        <f t="shared" si="112"/>
        <v>0</v>
      </c>
      <c r="F1067" s="58">
        <f t="shared" si="115"/>
        <v>0</v>
      </c>
      <c r="G1067" s="60">
        <f>IF(AND(C1067&lt;&gt;"",SUM(G$32:G1066)&lt;E$23),$E$23/$E$28,0)</f>
        <v>0</v>
      </c>
      <c r="H1067" s="58">
        <f t="shared" si="116"/>
        <v>0</v>
      </c>
      <c r="I1067" s="58">
        <f t="shared" si="118"/>
        <v>0</v>
      </c>
      <c r="J1067" s="92" t="str">
        <f t="shared" si="117"/>
        <v>2108–2109</v>
      </c>
      <c r="K1067" s="92"/>
      <c r="L1067" s="103"/>
      <c r="M1067" s="92"/>
      <c r="N1067" s="101"/>
      <c r="O1067" s="93"/>
      <c r="Q1067" s="61"/>
    </row>
    <row r="1068" spans="1:17" s="55" customFormat="1" ht="20.25" customHeight="1" x14ac:dyDescent="0.2">
      <c r="A1068" s="56">
        <v>76277</v>
      </c>
      <c r="B1068" s="57">
        <f t="shared" si="113"/>
        <v>0</v>
      </c>
      <c r="C1068" s="158"/>
      <c r="D1068" s="58">
        <f t="shared" si="114"/>
        <v>0</v>
      </c>
      <c r="E1068" s="59">
        <f t="shared" si="112"/>
        <v>0</v>
      </c>
      <c r="F1068" s="58">
        <f t="shared" si="115"/>
        <v>0</v>
      </c>
      <c r="G1068" s="60">
        <f>IF(AND(C1068&lt;&gt;"",SUM(G$32:G1067)&lt;E$23),$E$23/$E$28,0)</f>
        <v>0</v>
      </c>
      <c r="H1068" s="58">
        <f t="shared" si="116"/>
        <v>0</v>
      </c>
      <c r="I1068" s="58">
        <f t="shared" si="118"/>
        <v>0</v>
      </c>
      <c r="J1068" s="92" t="str">
        <f t="shared" si="117"/>
        <v>2108–2109</v>
      </c>
      <c r="K1068" s="92"/>
      <c r="L1068" s="103"/>
      <c r="M1068" s="92"/>
      <c r="N1068" s="101"/>
      <c r="O1068" s="93"/>
      <c r="Q1068" s="61"/>
    </row>
    <row r="1069" spans="1:17" s="55" customFormat="1" ht="20.25" customHeight="1" x14ac:dyDescent="0.2">
      <c r="A1069" s="56">
        <v>76307</v>
      </c>
      <c r="B1069" s="57">
        <f t="shared" si="113"/>
        <v>0</v>
      </c>
      <c r="C1069" s="158"/>
      <c r="D1069" s="58">
        <f t="shared" si="114"/>
        <v>0</v>
      </c>
      <c r="E1069" s="59">
        <f t="shared" si="112"/>
        <v>0</v>
      </c>
      <c r="F1069" s="58">
        <f t="shared" si="115"/>
        <v>0</v>
      </c>
      <c r="G1069" s="60">
        <f>IF(AND(C1069&lt;&gt;"",SUM(G$32:G1068)&lt;E$23),$E$23/$E$28,0)</f>
        <v>0</v>
      </c>
      <c r="H1069" s="58">
        <f t="shared" si="116"/>
        <v>0</v>
      </c>
      <c r="I1069" s="58">
        <f t="shared" si="118"/>
        <v>0</v>
      </c>
      <c r="J1069" s="92" t="str">
        <f t="shared" si="117"/>
        <v>2108–2109</v>
      </c>
      <c r="K1069" s="92"/>
      <c r="L1069" s="103"/>
      <c r="M1069" s="92"/>
      <c r="N1069" s="101"/>
      <c r="O1069" s="93"/>
      <c r="Q1069" s="61"/>
    </row>
    <row r="1070" spans="1:17" s="55" customFormat="1" ht="20.25" customHeight="1" x14ac:dyDescent="0.2">
      <c r="A1070" s="56">
        <v>76338</v>
      </c>
      <c r="B1070" s="57">
        <f t="shared" si="113"/>
        <v>0</v>
      </c>
      <c r="C1070" s="158"/>
      <c r="D1070" s="58">
        <f t="shared" si="114"/>
        <v>0</v>
      </c>
      <c r="E1070" s="59">
        <f t="shared" si="112"/>
        <v>0</v>
      </c>
      <c r="F1070" s="58">
        <f t="shared" si="115"/>
        <v>0</v>
      </c>
      <c r="G1070" s="60">
        <f>IF(AND(C1070&lt;&gt;"",SUM(G$32:G1069)&lt;E$23),$E$23/$E$28,0)</f>
        <v>0</v>
      </c>
      <c r="H1070" s="58">
        <f t="shared" si="116"/>
        <v>0</v>
      </c>
      <c r="I1070" s="58">
        <f t="shared" si="118"/>
        <v>0</v>
      </c>
      <c r="J1070" s="92" t="str">
        <f t="shared" si="117"/>
        <v>2108–2109</v>
      </c>
      <c r="K1070" s="92"/>
      <c r="L1070" s="103"/>
      <c r="M1070" s="92"/>
      <c r="N1070" s="101"/>
      <c r="O1070" s="93"/>
      <c r="Q1070" s="61"/>
    </row>
    <row r="1071" spans="1:17" s="55" customFormat="1" ht="20.25" customHeight="1" x14ac:dyDescent="0.2">
      <c r="A1071" s="56">
        <v>76369</v>
      </c>
      <c r="B1071" s="57">
        <f t="shared" si="113"/>
        <v>0</v>
      </c>
      <c r="C1071" s="158"/>
      <c r="D1071" s="58">
        <f t="shared" si="114"/>
        <v>0</v>
      </c>
      <c r="E1071" s="59">
        <f t="shared" si="112"/>
        <v>0</v>
      </c>
      <c r="F1071" s="58">
        <f t="shared" si="115"/>
        <v>0</v>
      </c>
      <c r="G1071" s="60">
        <f>IF(AND(C1071&lt;&gt;"",SUM(G$32:G1070)&lt;E$23),$E$23/$E$28,0)</f>
        <v>0</v>
      </c>
      <c r="H1071" s="58">
        <f t="shared" si="116"/>
        <v>0</v>
      </c>
      <c r="I1071" s="58">
        <f t="shared" si="118"/>
        <v>0</v>
      </c>
      <c r="J1071" s="92" t="str">
        <f t="shared" si="117"/>
        <v>2108–2109</v>
      </c>
      <c r="K1071" s="92"/>
      <c r="L1071" s="103"/>
      <c r="M1071" s="92"/>
      <c r="N1071" s="101"/>
      <c r="O1071" s="93"/>
      <c r="Q1071" s="61"/>
    </row>
    <row r="1072" spans="1:17" s="55" customFormat="1" ht="20.25" customHeight="1" x14ac:dyDescent="0.2">
      <c r="A1072" s="56">
        <v>76397</v>
      </c>
      <c r="B1072" s="57">
        <f t="shared" si="113"/>
        <v>0</v>
      </c>
      <c r="C1072" s="158"/>
      <c r="D1072" s="58">
        <f t="shared" si="114"/>
        <v>0</v>
      </c>
      <c r="E1072" s="59">
        <f t="shared" si="112"/>
        <v>0</v>
      </c>
      <c r="F1072" s="58">
        <f t="shared" si="115"/>
        <v>0</v>
      </c>
      <c r="G1072" s="60">
        <f>IF(AND(C1072&lt;&gt;"",SUM(G$32:G1071)&lt;E$23),$E$23/$E$28,0)</f>
        <v>0</v>
      </c>
      <c r="H1072" s="58">
        <f t="shared" si="116"/>
        <v>0</v>
      </c>
      <c r="I1072" s="58">
        <f t="shared" si="118"/>
        <v>0</v>
      </c>
      <c r="J1072" s="92" t="str">
        <f t="shared" si="117"/>
        <v>2108–2109</v>
      </c>
      <c r="K1072" s="92"/>
      <c r="L1072" s="103"/>
      <c r="M1072" s="92"/>
      <c r="N1072" s="101"/>
      <c r="O1072" s="93"/>
      <c r="Q1072" s="61"/>
    </row>
    <row r="1073" spans="1:17" s="55" customFormat="1" ht="20.25" customHeight="1" x14ac:dyDescent="0.2">
      <c r="A1073" s="56">
        <v>76428</v>
      </c>
      <c r="B1073" s="57">
        <f t="shared" si="113"/>
        <v>0</v>
      </c>
      <c r="C1073" s="158"/>
      <c r="D1073" s="58">
        <f t="shared" si="114"/>
        <v>0</v>
      </c>
      <c r="E1073" s="59">
        <f t="shared" si="112"/>
        <v>0</v>
      </c>
      <c r="F1073" s="58">
        <f t="shared" si="115"/>
        <v>0</v>
      </c>
      <c r="G1073" s="60">
        <f>IF(AND(C1073&lt;&gt;"",SUM(G$32:G1072)&lt;E$23),$E$23/$E$28,0)</f>
        <v>0</v>
      </c>
      <c r="H1073" s="58">
        <f t="shared" si="116"/>
        <v>0</v>
      </c>
      <c r="I1073" s="58">
        <f t="shared" si="118"/>
        <v>0</v>
      </c>
      <c r="J1073" s="92" t="str">
        <f t="shared" si="117"/>
        <v>2108–2109</v>
      </c>
      <c r="K1073" s="92"/>
      <c r="L1073" s="103"/>
      <c r="M1073" s="92"/>
      <c r="N1073" s="101"/>
      <c r="O1073" s="93"/>
      <c r="Q1073" s="61"/>
    </row>
    <row r="1074" spans="1:17" s="55" customFormat="1" ht="20.25" customHeight="1" x14ac:dyDescent="0.2">
      <c r="A1074" s="56">
        <v>76458</v>
      </c>
      <c r="B1074" s="57">
        <f t="shared" si="113"/>
        <v>0</v>
      </c>
      <c r="C1074" s="158"/>
      <c r="D1074" s="58">
        <f t="shared" si="114"/>
        <v>0</v>
      </c>
      <c r="E1074" s="59">
        <f t="shared" si="112"/>
        <v>0</v>
      </c>
      <c r="F1074" s="58">
        <f t="shared" si="115"/>
        <v>0</v>
      </c>
      <c r="G1074" s="60">
        <f>IF(AND(C1074&lt;&gt;"",SUM(G$32:G1073)&lt;E$23),$E$23/$E$28,0)</f>
        <v>0</v>
      </c>
      <c r="H1074" s="58">
        <f t="shared" si="116"/>
        <v>0</v>
      </c>
      <c r="I1074" s="58">
        <f t="shared" si="118"/>
        <v>0</v>
      </c>
      <c r="J1074" s="92" t="str">
        <f t="shared" si="117"/>
        <v>2108–2109</v>
      </c>
      <c r="K1074" s="92"/>
      <c r="L1074" s="103"/>
      <c r="M1074" s="92"/>
      <c r="N1074" s="101"/>
      <c r="O1074" s="93"/>
      <c r="Q1074" s="61"/>
    </row>
    <row r="1075" spans="1:17" s="55" customFormat="1" ht="20.25" customHeight="1" x14ac:dyDescent="0.2">
      <c r="A1075" s="56">
        <v>76489</v>
      </c>
      <c r="B1075" s="57">
        <f t="shared" si="113"/>
        <v>0</v>
      </c>
      <c r="C1075" s="158"/>
      <c r="D1075" s="58">
        <f t="shared" si="114"/>
        <v>0</v>
      </c>
      <c r="E1075" s="59">
        <f t="shared" si="112"/>
        <v>0</v>
      </c>
      <c r="F1075" s="58">
        <f t="shared" si="115"/>
        <v>0</v>
      </c>
      <c r="G1075" s="60">
        <f>IF(AND(C1075&lt;&gt;"",SUM(G$32:G1074)&lt;E$23),$E$23/$E$28,0)</f>
        <v>0</v>
      </c>
      <c r="H1075" s="58">
        <f t="shared" si="116"/>
        <v>0</v>
      </c>
      <c r="I1075" s="58">
        <f t="shared" si="118"/>
        <v>0</v>
      </c>
      <c r="J1075" s="92" t="str">
        <f t="shared" si="117"/>
        <v>2108–2109</v>
      </c>
      <c r="K1075" s="92"/>
      <c r="L1075" s="103"/>
      <c r="M1075" s="92"/>
      <c r="N1075" s="101"/>
      <c r="O1075" s="93"/>
      <c r="Q1075" s="61"/>
    </row>
    <row r="1076" spans="1:17" s="55" customFormat="1" ht="20.25" customHeight="1" x14ac:dyDescent="0.2">
      <c r="A1076" s="56">
        <v>76519</v>
      </c>
      <c r="B1076" s="57">
        <f t="shared" si="113"/>
        <v>0</v>
      </c>
      <c r="C1076" s="158"/>
      <c r="D1076" s="58">
        <f t="shared" si="114"/>
        <v>0</v>
      </c>
      <c r="E1076" s="59">
        <f t="shared" si="112"/>
        <v>0</v>
      </c>
      <c r="F1076" s="58">
        <f t="shared" si="115"/>
        <v>0</v>
      </c>
      <c r="G1076" s="60">
        <f>IF(AND(C1076&lt;&gt;"",SUM(G$32:G1075)&lt;E$23),$E$23/$E$28,0)</f>
        <v>0</v>
      </c>
      <c r="H1076" s="58">
        <f t="shared" si="116"/>
        <v>0</v>
      </c>
      <c r="I1076" s="58">
        <f t="shared" si="118"/>
        <v>0</v>
      </c>
      <c r="J1076" s="92" t="str">
        <f t="shared" si="117"/>
        <v>2109–2110</v>
      </c>
      <c r="K1076" s="92"/>
      <c r="L1076" s="103"/>
      <c r="M1076" s="92"/>
      <c r="N1076" s="101"/>
      <c r="O1076" s="93"/>
      <c r="Q1076" s="61"/>
    </row>
    <row r="1077" spans="1:17" s="55" customFormat="1" ht="20.25" customHeight="1" x14ac:dyDescent="0.2">
      <c r="A1077" s="56">
        <v>76550</v>
      </c>
      <c r="B1077" s="57">
        <f t="shared" si="113"/>
        <v>0</v>
      </c>
      <c r="C1077" s="158"/>
      <c r="D1077" s="58">
        <f t="shared" si="114"/>
        <v>0</v>
      </c>
      <c r="E1077" s="59">
        <f t="shared" si="112"/>
        <v>0</v>
      </c>
      <c r="F1077" s="58">
        <f t="shared" si="115"/>
        <v>0</v>
      </c>
      <c r="G1077" s="60">
        <f>IF(AND(C1077&lt;&gt;"",SUM(G$32:G1076)&lt;E$23),$E$23/$E$28,0)</f>
        <v>0</v>
      </c>
      <c r="H1077" s="58">
        <f t="shared" si="116"/>
        <v>0</v>
      </c>
      <c r="I1077" s="58">
        <f t="shared" si="118"/>
        <v>0</v>
      </c>
      <c r="J1077" s="92" t="str">
        <f t="shared" si="117"/>
        <v>2109–2110</v>
      </c>
      <c r="K1077" s="92"/>
      <c r="L1077" s="103"/>
      <c r="M1077" s="92"/>
      <c r="N1077" s="101"/>
      <c r="O1077" s="93"/>
      <c r="Q1077" s="61"/>
    </row>
    <row r="1078" spans="1:17" s="55" customFormat="1" ht="20.25" customHeight="1" x14ac:dyDescent="0.2">
      <c r="A1078" s="56">
        <v>76581</v>
      </c>
      <c r="B1078" s="57">
        <f t="shared" si="113"/>
        <v>0</v>
      </c>
      <c r="C1078" s="158"/>
      <c r="D1078" s="58">
        <f t="shared" si="114"/>
        <v>0</v>
      </c>
      <c r="E1078" s="59">
        <f t="shared" si="112"/>
        <v>0</v>
      </c>
      <c r="F1078" s="58">
        <f t="shared" si="115"/>
        <v>0</v>
      </c>
      <c r="G1078" s="60">
        <f>IF(AND(C1078&lt;&gt;"",SUM(G$32:G1077)&lt;E$23),$E$23/$E$28,0)</f>
        <v>0</v>
      </c>
      <c r="H1078" s="58">
        <f t="shared" si="116"/>
        <v>0</v>
      </c>
      <c r="I1078" s="58">
        <f t="shared" si="118"/>
        <v>0</v>
      </c>
      <c r="J1078" s="92" t="str">
        <f t="shared" si="117"/>
        <v>2109–2110</v>
      </c>
      <c r="K1078" s="92"/>
      <c r="L1078" s="103"/>
      <c r="M1078" s="92"/>
      <c r="N1078" s="101"/>
      <c r="O1078" s="93"/>
      <c r="Q1078" s="61"/>
    </row>
    <row r="1079" spans="1:17" s="55" customFormat="1" ht="20.25" customHeight="1" x14ac:dyDescent="0.2">
      <c r="A1079" s="56">
        <v>76611</v>
      </c>
      <c r="B1079" s="57">
        <f t="shared" si="113"/>
        <v>0</v>
      </c>
      <c r="C1079" s="158"/>
      <c r="D1079" s="58">
        <f t="shared" si="114"/>
        <v>0</v>
      </c>
      <c r="E1079" s="59">
        <f t="shared" si="112"/>
        <v>0</v>
      </c>
      <c r="F1079" s="58">
        <f t="shared" si="115"/>
        <v>0</v>
      </c>
      <c r="G1079" s="60">
        <f>IF(AND(C1079&lt;&gt;"",SUM(G$32:G1078)&lt;E$23),$E$23/$E$28,0)</f>
        <v>0</v>
      </c>
      <c r="H1079" s="58">
        <f t="shared" si="116"/>
        <v>0</v>
      </c>
      <c r="I1079" s="58">
        <f t="shared" si="118"/>
        <v>0</v>
      </c>
      <c r="J1079" s="92" t="str">
        <f t="shared" si="117"/>
        <v>2109–2110</v>
      </c>
      <c r="K1079" s="92"/>
      <c r="L1079" s="103"/>
      <c r="M1079" s="92"/>
      <c r="N1079" s="101"/>
      <c r="O1079" s="93"/>
      <c r="Q1079" s="61"/>
    </row>
    <row r="1080" spans="1:17" s="55" customFormat="1" ht="20.25" customHeight="1" x14ac:dyDescent="0.2">
      <c r="A1080" s="56">
        <v>76642</v>
      </c>
      <c r="B1080" s="57">
        <f t="shared" si="113"/>
        <v>0</v>
      </c>
      <c r="C1080" s="158"/>
      <c r="D1080" s="58">
        <f t="shared" si="114"/>
        <v>0</v>
      </c>
      <c r="E1080" s="59">
        <f t="shared" si="112"/>
        <v>0</v>
      </c>
      <c r="F1080" s="58">
        <f t="shared" si="115"/>
        <v>0</v>
      </c>
      <c r="G1080" s="60">
        <f>IF(AND(C1080&lt;&gt;"",SUM(G$32:G1079)&lt;E$23),$E$23/$E$28,0)</f>
        <v>0</v>
      </c>
      <c r="H1080" s="58">
        <f t="shared" si="116"/>
        <v>0</v>
      </c>
      <c r="I1080" s="58">
        <f t="shared" si="118"/>
        <v>0</v>
      </c>
      <c r="J1080" s="92" t="str">
        <f t="shared" si="117"/>
        <v>2109–2110</v>
      </c>
      <c r="K1080" s="92"/>
      <c r="L1080" s="103"/>
      <c r="M1080" s="92"/>
      <c r="N1080" s="101"/>
      <c r="O1080" s="93"/>
      <c r="Q1080" s="61"/>
    </row>
    <row r="1081" spans="1:17" s="55" customFormat="1" ht="20.25" customHeight="1" x14ac:dyDescent="0.2">
      <c r="A1081" s="56">
        <v>76672</v>
      </c>
      <c r="B1081" s="57">
        <f t="shared" si="113"/>
        <v>0</v>
      </c>
      <c r="C1081" s="158"/>
      <c r="D1081" s="58">
        <f t="shared" si="114"/>
        <v>0</v>
      </c>
      <c r="E1081" s="59">
        <f t="shared" si="112"/>
        <v>0</v>
      </c>
      <c r="F1081" s="58">
        <f t="shared" si="115"/>
        <v>0</v>
      </c>
      <c r="G1081" s="60">
        <f>IF(AND(C1081&lt;&gt;"",SUM(G$32:G1080)&lt;E$23),$E$23/$E$28,0)</f>
        <v>0</v>
      </c>
      <c r="H1081" s="58">
        <f t="shared" si="116"/>
        <v>0</v>
      </c>
      <c r="I1081" s="58">
        <f t="shared" si="118"/>
        <v>0</v>
      </c>
      <c r="J1081" s="92" t="str">
        <f t="shared" si="117"/>
        <v>2109–2110</v>
      </c>
      <c r="K1081" s="92"/>
      <c r="L1081" s="103"/>
      <c r="M1081" s="92"/>
      <c r="N1081" s="101"/>
      <c r="O1081" s="93"/>
      <c r="Q1081" s="61"/>
    </row>
    <row r="1082" spans="1:17" s="55" customFormat="1" ht="20.25" customHeight="1" x14ac:dyDescent="0.2">
      <c r="A1082" s="56">
        <v>76703</v>
      </c>
      <c r="B1082" s="57">
        <f t="shared" si="113"/>
        <v>0</v>
      </c>
      <c r="C1082" s="158"/>
      <c r="D1082" s="58">
        <f t="shared" si="114"/>
        <v>0</v>
      </c>
      <c r="E1082" s="59">
        <f t="shared" si="112"/>
        <v>0</v>
      </c>
      <c r="F1082" s="58">
        <f t="shared" si="115"/>
        <v>0</v>
      </c>
      <c r="G1082" s="60">
        <f>IF(AND(C1082&lt;&gt;"",SUM(G$32:G1081)&lt;E$23),$E$23/$E$28,0)</f>
        <v>0</v>
      </c>
      <c r="H1082" s="58">
        <f t="shared" si="116"/>
        <v>0</v>
      </c>
      <c r="I1082" s="58">
        <f t="shared" si="118"/>
        <v>0</v>
      </c>
      <c r="J1082" s="92" t="str">
        <f t="shared" si="117"/>
        <v>2109–2110</v>
      </c>
      <c r="K1082" s="92"/>
      <c r="L1082" s="103"/>
      <c r="M1082" s="92"/>
      <c r="N1082" s="101"/>
      <c r="O1082" s="93"/>
      <c r="Q1082" s="61"/>
    </row>
    <row r="1083" spans="1:17" s="55" customFormat="1" ht="20.25" customHeight="1" x14ac:dyDescent="0.2">
      <c r="A1083" s="56">
        <v>76734</v>
      </c>
      <c r="B1083" s="57">
        <f t="shared" si="113"/>
        <v>0</v>
      </c>
      <c r="C1083" s="158"/>
      <c r="D1083" s="58">
        <f t="shared" si="114"/>
        <v>0</v>
      </c>
      <c r="E1083" s="59">
        <f t="shared" si="112"/>
        <v>0</v>
      </c>
      <c r="F1083" s="58">
        <f t="shared" si="115"/>
        <v>0</v>
      </c>
      <c r="G1083" s="60">
        <f>IF(AND(C1083&lt;&gt;"",SUM(G$32:G1082)&lt;E$23),$E$23/$E$28,0)</f>
        <v>0</v>
      </c>
      <c r="H1083" s="58">
        <f t="shared" si="116"/>
        <v>0</v>
      </c>
      <c r="I1083" s="58">
        <f t="shared" si="118"/>
        <v>0</v>
      </c>
      <c r="J1083" s="92" t="str">
        <f t="shared" si="117"/>
        <v>2109–2110</v>
      </c>
      <c r="K1083" s="92"/>
      <c r="L1083" s="103"/>
      <c r="M1083" s="92"/>
      <c r="N1083" s="101"/>
      <c r="O1083" s="93"/>
      <c r="Q1083" s="61"/>
    </row>
    <row r="1084" spans="1:17" s="55" customFormat="1" ht="20.25" customHeight="1" x14ac:dyDescent="0.2">
      <c r="A1084" s="56">
        <v>76762</v>
      </c>
      <c r="B1084" s="57">
        <f t="shared" si="113"/>
        <v>0</v>
      </c>
      <c r="C1084" s="158"/>
      <c r="D1084" s="58">
        <f t="shared" si="114"/>
        <v>0</v>
      </c>
      <c r="E1084" s="59">
        <f t="shared" si="112"/>
        <v>0</v>
      </c>
      <c r="F1084" s="58">
        <f t="shared" si="115"/>
        <v>0</v>
      </c>
      <c r="G1084" s="60">
        <f>IF(AND(C1084&lt;&gt;"",SUM(G$32:G1083)&lt;E$23),$E$23/$E$28,0)</f>
        <v>0</v>
      </c>
      <c r="H1084" s="58">
        <f t="shared" si="116"/>
        <v>0</v>
      </c>
      <c r="I1084" s="58">
        <f t="shared" si="118"/>
        <v>0</v>
      </c>
      <c r="J1084" s="92" t="str">
        <f t="shared" si="117"/>
        <v>2109–2110</v>
      </c>
      <c r="K1084" s="92"/>
      <c r="L1084" s="103"/>
      <c r="M1084" s="92"/>
      <c r="N1084" s="101"/>
      <c r="O1084" s="93"/>
      <c r="Q1084" s="61"/>
    </row>
    <row r="1085" spans="1:17" s="55" customFormat="1" ht="20.25" customHeight="1" x14ac:dyDescent="0.2">
      <c r="A1085" s="56">
        <v>76793</v>
      </c>
      <c r="B1085" s="57">
        <f t="shared" si="113"/>
        <v>0</v>
      </c>
      <c r="C1085" s="158"/>
      <c r="D1085" s="58">
        <f t="shared" si="114"/>
        <v>0</v>
      </c>
      <c r="E1085" s="59">
        <f t="shared" si="112"/>
        <v>0</v>
      </c>
      <c r="F1085" s="58">
        <f t="shared" si="115"/>
        <v>0</v>
      </c>
      <c r="G1085" s="60">
        <f>IF(AND(C1085&lt;&gt;"",SUM(G$32:G1084)&lt;E$23),$E$23/$E$28,0)</f>
        <v>0</v>
      </c>
      <c r="H1085" s="58">
        <f t="shared" si="116"/>
        <v>0</v>
      </c>
      <c r="I1085" s="58">
        <f t="shared" si="118"/>
        <v>0</v>
      </c>
      <c r="J1085" s="92" t="str">
        <f t="shared" si="117"/>
        <v>2109–2110</v>
      </c>
      <c r="K1085" s="92"/>
      <c r="L1085" s="103"/>
      <c r="M1085" s="92"/>
      <c r="N1085" s="101"/>
      <c r="O1085" s="93"/>
      <c r="Q1085" s="61"/>
    </row>
    <row r="1086" spans="1:17" s="55" customFormat="1" ht="20.25" customHeight="1" x14ac:dyDescent="0.2">
      <c r="A1086" s="56">
        <v>76823</v>
      </c>
      <c r="B1086" s="57">
        <f t="shared" si="113"/>
        <v>0</v>
      </c>
      <c r="C1086" s="158"/>
      <c r="D1086" s="58">
        <f t="shared" si="114"/>
        <v>0</v>
      </c>
      <c r="E1086" s="59">
        <f t="shared" si="112"/>
        <v>0</v>
      </c>
      <c r="F1086" s="58">
        <f t="shared" si="115"/>
        <v>0</v>
      </c>
      <c r="G1086" s="60">
        <f>IF(AND(C1086&lt;&gt;"",SUM(G$32:G1085)&lt;E$23),$E$23/$E$28,0)</f>
        <v>0</v>
      </c>
      <c r="H1086" s="58">
        <f t="shared" si="116"/>
        <v>0</v>
      </c>
      <c r="I1086" s="58">
        <f t="shared" si="118"/>
        <v>0</v>
      </c>
      <c r="J1086" s="92" t="str">
        <f t="shared" si="117"/>
        <v>2109–2110</v>
      </c>
      <c r="K1086" s="92"/>
      <c r="L1086" s="103"/>
      <c r="M1086" s="92"/>
      <c r="N1086" s="101"/>
      <c r="O1086" s="93"/>
      <c r="Q1086" s="61"/>
    </row>
    <row r="1087" spans="1:17" s="55" customFormat="1" ht="20.25" customHeight="1" x14ac:dyDescent="0.2">
      <c r="A1087" s="56">
        <v>76854</v>
      </c>
      <c r="B1087" s="57">
        <f t="shared" si="113"/>
        <v>0</v>
      </c>
      <c r="C1087" s="158"/>
      <c r="D1087" s="58">
        <f t="shared" si="114"/>
        <v>0</v>
      </c>
      <c r="E1087" s="59">
        <f t="shared" si="112"/>
        <v>0</v>
      </c>
      <c r="F1087" s="58">
        <f t="shared" si="115"/>
        <v>0</v>
      </c>
      <c r="G1087" s="60">
        <f>IF(AND(C1087&lt;&gt;"",SUM(G$32:G1086)&lt;E$23),$E$23/$E$28,0)</f>
        <v>0</v>
      </c>
      <c r="H1087" s="58">
        <f t="shared" si="116"/>
        <v>0</v>
      </c>
      <c r="I1087" s="58">
        <f t="shared" si="118"/>
        <v>0</v>
      </c>
      <c r="J1087" s="92" t="str">
        <f t="shared" si="117"/>
        <v>2109–2110</v>
      </c>
      <c r="K1087" s="92"/>
      <c r="L1087" s="103"/>
      <c r="M1087" s="92"/>
      <c r="N1087" s="101"/>
      <c r="O1087" s="93"/>
      <c r="Q1087" s="61"/>
    </row>
    <row r="1088" spans="1:17" s="55" customFormat="1" ht="20.25" customHeight="1" x14ac:dyDescent="0.2">
      <c r="A1088" s="56">
        <v>76884</v>
      </c>
      <c r="B1088" s="57">
        <f t="shared" si="113"/>
        <v>0</v>
      </c>
      <c r="C1088" s="158"/>
      <c r="D1088" s="58">
        <f t="shared" si="114"/>
        <v>0</v>
      </c>
      <c r="E1088" s="59">
        <f t="shared" si="112"/>
        <v>0</v>
      </c>
      <c r="F1088" s="58">
        <f t="shared" si="115"/>
        <v>0</v>
      </c>
      <c r="G1088" s="60">
        <f>IF(AND(C1088&lt;&gt;"",SUM(G$32:G1087)&lt;E$23),$E$23/$E$28,0)</f>
        <v>0</v>
      </c>
      <c r="H1088" s="58">
        <f t="shared" si="116"/>
        <v>0</v>
      </c>
      <c r="I1088" s="58">
        <f t="shared" si="118"/>
        <v>0</v>
      </c>
      <c r="J1088" s="92" t="str">
        <f t="shared" si="117"/>
        <v>2110–2111</v>
      </c>
      <c r="K1088" s="92"/>
      <c r="L1088" s="103"/>
      <c r="M1088" s="92"/>
      <c r="N1088" s="101"/>
      <c r="O1088" s="93"/>
      <c r="Q1088" s="61"/>
    </row>
    <row r="1089" spans="1:17" s="55" customFormat="1" ht="20.25" customHeight="1" x14ac:dyDescent="0.2">
      <c r="A1089" s="56">
        <v>76915</v>
      </c>
      <c r="B1089" s="57">
        <f t="shared" si="113"/>
        <v>0</v>
      </c>
      <c r="C1089" s="158"/>
      <c r="D1089" s="58">
        <f t="shared" si="114"/>
        <v>0</v>
      </c>
      <c r="E1089" s="59">
        <f t="shared" si="112"/>
        <v>0</v>
      </c>
      <c r="F1089" s="58">
        <f t="shared" si="115"/>
        <v>0</v>
      </c>
      <c r="G1089" s="60">
        <f>IF(AND(C1089&lt;&gt;"",SUM(G$32:G1088)&lt;E$23),$E$23/$E$28,0)</f>
        <v>0</v>
      </c>
      <c r="H1089" s="58">
        <f t="shared" si="116"/>
        <v>0</v>
      </c>
      <c r="I1089" s="58">
        <f t="shared" si="118"/>
        <v>0</v>
      </c>
      <c r="J1089" s="92" t="str">
        <f t="shared" si="117"/>
        <v>2110–2111</v>
      </c>
      <c r="K1089" s="92"/>
      <c r="L1089" s="103"/>
      <c r="M1089" s="92"/>
      <c r="N1089" s="101"/>
      <c r="O1089" s="93"/>
      <c r="Q1089" s="61"/>
    </row>
    <row r="1090" spans="1:17" s="55" customFormat="1" ht="20.25" customHeight="1" x14ac:dyDescent="0.2">
      <c r="A1090" s="56">
        <v>76946</v>
      </c>
      <c r="B1090" s="57">
        <f t="shared" si="113"/>
        <v>0</v>
      </c>
      <c r="C1090" s="158"/>
      <c r="D1090" s="58">
        <f t="shared" si="114"/>
        <v>0</v>
      </c>
      <c r="E1090" s="59">
        <f t="shared" si="112"/>
        <v>0</v>
      </c>
      <c r="F1090" s="58">
        <f t="shared" si="115"/>
        <v>0</v>
      </c>
      <c r="G1090" s="60">
        <f>IF(AND(C1090&lt;&gt;"",SUM(G$32:G1089)&lt;E$23),$E$23/$E$28,0)</f>
        <v>0</v>
      </c>
      <c r="H1090" s="58">
        <f t="shared" si="116"/>
        <v>0</v>
      </c>
      <c r="I1090" s="58">
        <f t="shared" si="118"/>
        <v>0</v>
      </c>
      <c r="J1090" s="92" t="str">
        <f t="shared" si="117"/>
        <v>2110–2111</v>
      </c>
      <c r="K1090" s="92"/>
      <c r="L1090" s="103"/>
      <c r="M1090" s="92"/>
      <c r="N1090" s="101"/>
      <c r="O1090" s="93"/>
      <c r="Q1090" s="61"/>
    </row>
    <row r="1091" spans="1:17" s="55" customFormat="1" ht="20.25" customHeight="1" x14ac:dyDescent="0.2">
      <c r="A1091" s="56">
        <v>76976</v>
      </c>
      <c r="B1091" s="57">
        <f t="shared" si="113"/>
        <v>0</v>
      </c>
      <c r="C1091" s="158"/>
      <c r="D1091" s="58">
        <f t="shared" si="114"/>
        <v>0</v>
      </c>
      <c r="E1091" s="59">
        <f t="shared" si="112"/>
        <v>0</v>
      </c>
      <c r="F1091" s="58">
        <f t="shared" si="115"/>
        <v>0</v>
      </c>
      <c r="G1091" s="60">
        <f>IF(AND(C1091&lt;&gt;"",SUM(G$32:G1090)&lt;E$23),$E$23/$E$28,0)</f>
        <v>0</v>
      </c>
      <c r="H1091" s="58">
        <f t="shared" si="116"/>
        <v>0</v>
      </c>
      <c r="I1091" s="58">
        <f t="shared" si="118"/>
        <v>0</v>
      </c>
      <c r="J1091" s="92" t="str">
        <f t="shared" si="117"/>
        <v>2110–2111</v>
      </c>
      <c r="K1091" s="92"/>
      <c r="L1091" s="103"/>
      <c r="M1091" s="92"/>
      <c r="N1091" s="101"/>
      <c r="O1091" s="93"/>
      <c r="Q1091" s="61"/>
    </row>
    <row r="1092" spans="1:17" s="55" customFormat="1" ht="20.25" customHeight="1" x14ac:dyDescent="0.2">
      <c r="A1092" s="56">
        <v>77007</v>
      </c>
      <c r="B1092" s="57">
        <f t="shared" si="113"/>
        <v>0</v>
      </c>
      <c r="C1092" s="158"/>
      <c r="D1092" s="58">
        <f t="shared" si="114"/>
        <v>0</v>
      </c>
      <c r="E1092" s="59">
        <f t="shared" si="112"/>
        <v>0</v>
      </c>
      <c r="F1092" s="58">
        <f t="shared" si="115"/>
        <v>0</v>
      </c>
      <c r="G1092" s="60">
        <f>IF(AND(C1092&lt;&gt;"",SUM(G$32:G1091)&lt;E$23),$E$23/$E$28,0)</f>
        <v>0</v>
      </c>
      <c r="H1092" s="58">
        <f t="shared" si="116"/>
        <v>0</v>
      </c>
      <c r="I1092" s="58">
        <f t="shared" si="118"/>
        <v>0</v>
      </c>
      <c r="J1092" s="92" t="str">
        <f t="shared" si="117"/>
        <v>2110–2111</v>
      </c>
      <c r="K1092" s="92"/>
      <c r="L1092" s="103"/>
      <c r="M1092" s="92"/>
      <c r="N1092" s="101"/>
      <c r="O1092" s="93"/>
      <c r="Q1092" s="61"/>
    </row>
    <row r="1093" spans="1:17" s="55" customFormat="1" ht="20.25" customHeight="1" x14ac:dyDescent="0.2">
      <c r="A1093" s="56">
        <v>77037</v>
      </c>
      <c r="B1093" s="57">
        <f t="shared" si="113"/>
        <v>0</v>
      </c>
      <c r="C1093" s="158"/>
      <c r="D1093" s="58">
        <f t="shared" si="114"/>
        <v>0</v>
      </c>
      <c r="E1093" s="59">
        <f t="shared" si="112"/>
        <v>0</v>
      </c>
      <c r="F1093" s="58">
        <f t="shared" si="115"/>
        <v>0</v>
      </c>
      <c r="G1093" s="60">
        <f>IF(AND(C1093&lt;&gt;"",SUM(G$32:G1092)&lt;E$23),$E$23/$E$28,0)</f>
        <v>0</v>
      </c>
      <c r="H1093" s="58">
        <f t="shared" si="116"/>
        <v>0</v>
      </c>
      <c r="I1093" s="58">
        <f t="shared" si="118"/>
        <v>0</v>
      </c>
      <c r="J1093" s="92" t="str">
        <f t="shared" si="117"/>
        <v>2110–2111</v>
      </c>
      <c r="K1093" s="92"/>
      <c r="L1093" s="103"/>
      <c r="M1093" s="92"/>
      <c r="N1093" s="101"/>
      <c r="O1093" s="93"/>
      <c r="Q1093" s="61"/>
    </row>
    <row r="1094" spans="1:17" s="55" customFormat="1" ht="20.25" customHeight="1" x14ac:dyDescent="0.2">
      <c r="A1094" s="56">
        <v>77068</v>
      </c>
      <c r="B1094" s="57">
        <f t="shared" si="113"/>
        <v>0</v>
      </c>
      <c r="C1094" s="158"/>
      <c r="D1094" s="58">
        <f t="shared" si="114"/>
        <v>0</v>
      </c>
      <c r="E1094" s="59">
        <f t="shared" si="112"/>
        <v>0</v>
      </c>
      <c r="F1094" s="58">
        <f t="shared" si="115"/>
        <v>0</v>
      </c>
      <c r="G1094" s="60">
        <f>IF(AND(C1094&lt;&gt;"",SUM(G$32:G1093)&lt;E$23),$E$23/$E$28,0)</f>
        <v>0</v>
      </c>
      <c r="H1094" s="58">
        <f t="shared" si="116"/>
        <v>0</v>
      </c>
      <c r="I1094" s="58">
        <f t="shared" si="118"/>
        <v>0</v>
      </c>
      <c r="J1094" s="92" t="str">
        <f t="shared" si="117"/>
        <v>2110–2111</v>
      </c>
      <c r="K1094" s="92"/>
      <c r="L1094" s="103"/>
      <c r="M1094" s="92"/>
      <c r="N1094" s="101"/>
      <c r="O1094" s="93"/>
      <c r="Q1094" s="61"/>
    </row>
    <row r="1095" spans="1:17" s="55" customFormat="1" ht="20.25" customHeight="1" x14ac:dyDescent="0.2">
      <c r="A1095" s="56">
        <v>77099</v>
      </c>
      <c r="B1095" s="57">
        <f t="shared" si="113"/>
        <v>0</v>
      </c>
      <c r="C1095" s="158"/>
      <c r="D1095" s="58">
        <f t="shared" si="114"/>
        <v>0</v>
      </c>
      <c r="E1095" s="59">
        <f t="shared" si="112"/>
        <v>0</v>
      </c>
      <c r="F1095" s="58">
        <f t="shared" si="115"/>
        <v>0</v>
      </c>
      <c r="G1095" s="60">
        <f>IF(AND(C1095&lt;&gt;"",SUM(G$32:G1094)&lt;E$23),$E$23/$E$28,0)</f>
        <v>0</v>
      </c>
      <c r="H1095" s="58">
        <f t="shared" si="116"/>
        <v>0</v>
      </c>
      <c r="I1095" s="58">
        <f t="shared" si="118"/>
        <v>0</v>
      </c>
      <c r="J1095" s="92" t="str">
        <f t="shared" si="117"/>
        <v>2110–2111</v>
      </c>
      <c r="K1095" s="92"/>
      <c r="L1095" s="103"/>
      <c r="M1095" s="92"/>
      <c r="N1095" s="101"/>
      <c r="O1095" s="93"/>
      <c r="Q1095" s="61"/>
    </row>
    <row r="1096" spans="1:17" s="55" customFormat="1" ht="20.25" customHeight="1" x14ac:dyDescent="0.2">
      <c r="A1096" s="56">
        <v>77127</v>
      </c>
      <c r="B1096" s="57">
        <f t="shared" si="113"/>
        <v>0</v>
      </c>
      <c r="C1096" s="158"/>
      <c r="D1096" s="58">
        <f t="shared" si="114"/>
        <v>0</v>
      </c>
      <c r="E1096" s="59">
        <f t="shared" si="112"/>
        <v>0</v>
      </c>
      <c r="F1096" s="58">
        <f t="shared" si="115"/>
        <v>0</v>
      </c>
      <c r="G1096" s="60">
        <f>IF(AND(C1096&lt;&gt;"",SUM(G$32:G1095)&lt;E$23),$E$23/$E$28,0)</f>
        <v>0</v>
      </c>
      <c r="H1096" s="58">
        <f t="shared" si="116"/>
        <v>0</v>
      </c>
      <c r="I1096" s="58">
        <f t="shared" si="118"/>
        <v>0</v>
      </c>
      <c r="J1096" s="92" t="str">
        <f t="shared" si="117"/>
        <v>2110–2111</v>
      </c>
      <c r="K1096" s="92"/>
      <c r="L1096" s="103"/>
      <c r="M1096" s="92"/>
      <c r="N1096" s="101"/>
      <c r="O1096" s="93"/>
      <c r="Q1096" s="61"/>
    </row>
    <row r="1097" spans="1:17" s="55" customFormat="1" ht="20.25" customHeight="1" x14ac:dyDescent="0.2">
      <c r="A1097" s="56">
        <v>77158</v>
      </c>
      <c r="B1097" s="57">
        <f t="shared" si="113"/>
        <v>0</v>
      </c>
      <c r="C1097" s="158"/>
      <c r="D1097" s="58">
        <f t="shared" si="114"/>
        <v>0</v>
      </c>
      <c r="E1097" s="59">
        <f t="shared" si="112"/>
        <v>0</v>
      </c>
      <c r="F1097" s="58">
        <f t="shared" si="115"/>
        <v>0</v>
      </c>
      <c r="G1097" s="60">
        <f>IF(AND(C1097&lt;&gt;"",SUM(G$32:G1096)&lt;E$23),$E$23/$E$28,0)</f>
        <v>0</v>
      </c>
      <c r="H1097" s="58">
        <f t="shared" si="116"/>
        <v>0</v>
      </c>
      <c r="I1097" s="58">
        <f t="shared" si="118"/>
        <v>0</v>
      </c>
      <c r="J1097" s="92" t="str">
        <f t="shared" si="117"/>
        <v>2110–2111</v>
      </c>
      <c r="K1097" s="92"/>
      <c r="L1097" s="103"/>
      <c r="M1097" s="92"/>
      <c r="N1097" s="101"/>
      <c r="O1097" s="93"/>
      <c r="Q1097" s="61"/>
    </row>
    <row r="1098" spans="1:17" s="55" customFormat="1" ht="20.25" customHeight="1" x14ac:dyDescent="0.2">
      <c r="A1098" s="56">
        <v>77188</v>
      </c>
      <c r="B1098" s="57">
        <f t="shared" si="113"/>
        <v>0</v>
      </c>
      <c r="C1098" s="158"/>
      <c r="D1098" s="58">
        <f t="shared" si="114"/>
        <v>0</v>
      </c>
      <c r="E1098" s="59">
        <f t="shared" si="112"/>
        <v>0</v>
      </c>
      <c r="F1098" s="58">
        <f t="shared" si="115"/>
        <v>0</v>
      </c>
      <c r="G1098" s="60">
        <f>IF(AND(C1098&lt;&gt;"",SUM(G$32:G1097)&lt;E$23),$E$23/$E$28,0)</f>
        <v>0</v>
      </c>
      <c r="H1098" s="58">
        <f t="shared" si="116"/>
        <v>0</v>
      </c>
      <c r="I1098" s="58">
        <f t="shared" si="118"/>
        <v>0</v>
      </c>
      <c r="J1098" s="92" t="str">
        <f t="shared" si="117"/>
        <v>2110–2111</v>
      </c>
      <c r="K1098" s="92"/>
      <c r="L1098" s="103"/>
      <c r="M1098" s="92"/>
      <c r="N1098" s="101"/>
      <c r="O1098" s="93"/>
      <c r="Q1098" s="61"/>
    </row>
    <row r="1099" spans="1:17" s="55" customFormat="1" ht="20.25" customHeight="1" x14ac:dyDescent="0.2">
      <c r="A1099" s="56">
        <v>77219</v>
      </c>
      <c r="B1099" s="57">
        <f t="shared" si="113"/>
        <v>0</v>
      </c>
      <c r="C1099" s="158"/>
      <c r="D1099" s="58">
        <f t="shared" si="114"/>
        <v>0</v>
      </c>
      <c r="E1099" s="59">
        <f t="shared" si="112"/>
        <v>0</v>
      </c>
      <c r="F1099" s="58">
        <f t="shared" si="115"/>
        <v>0</v>
      </c>
      <c r="G1099" s="60">
        <f>IF(AND(C1099&lt;&gt;"",SUM(G$32:G1098)&lt;E$23),$E$23/$E$28,0)</f>
        <v>0</v>
      </c>
      <c r="H1099" s="58">
        <f t="shared" si="116"/>
        <v>0</v>
      </c>
      <c r="I1099" s="58">
        <f t="shared" si="118"/>
        <v>0</v>
      </c>
      <c r="J1099" s="92" t="str">
        <f t="shared" si="117"/>
        <v>2110–2111</v>
      </c>
      <c r="K1099" s="92"/>
      <c r="L1099" s="103"/>
      <c r="M1099" s="92"/>
      <c r="N1099" s="101"/>
      <c r="O1099" s="93"/>
      <c r="Q1099" s="61"/>
    </row>
    <row r="1100" spans="1:17" s="55" customFormat="1" ht="20.25" customHeight="1" x14ac:dyDescent="0.2">
      <c r="A1100" s="56">
        <v>77249</v>
      </c>
      <c r="B1100" s="57">
        <f t="shared" si="113"/>
        <v>0</v>
      </c>
      <c r="C1100" s="158"/>
      <c r="D1100" s="58">
        <f t="shared" si="114"/>
        <v>0</v>
      </c>
      <c r="E1100" s="59">
        <f t="shared" si="112"/>
        <v>0</v>
      </c>
      <c r="F1100" s="58">
        <f t="shared" si="115"/>
        <v>0</v>
      </c>
      <c r="G1100" s="60">
        <f>IF(AND(C1100&lt;&gt;"",SUM(G$32:G1099)&lt;E$23),$E$23/$E$28,0)</f>
        <v>0</v>
      </c>
      <c r="H1100" s="58">
        <f t="shared" si="116"/>
        <v>0</v>
      </c>
      <c r="I1100" s="58">
        <f t="shared" si="118"/>
        <v>0</v>
      </c>
      <c r="J1100" s="92" t="str">
        <f t="shared" si="117"/>
        <v>2111–2112</v>
      </c>
      <c r="K1100" s="92"/>
      <c r="L1100" s="103"/>
      <c r="M1100" s="92"/>
      <c r="N1100" s="101"/>
      <c r="O1100" s="93"/>
      <c r="Q1100" s="61"/>
    </row>
    <row r="1101" spans="1:17" s="55" customFormat="1" ht="20.25" customHeight="1" x14ac:dyDescent="0.2">
      <c r="A1101" s="56">
        <v>77280</v>
      </c>
      <c r="B1101" s="57">
        <f t="shared" si="113"/>
        <v>0</v>
      </c>
      <c r="C1101" s="158"/>
      <c r="D1101" s="58">
        <f t="shared" si="114"/>
        <v>0</v>
      </c>
      <c r="E1101" s="59">
        <f t="shared" si="112"/>
        <v>0</v>
      </c>
      <c r="F1101" s="58">
        <f t="shared" si="115"/>
        <v>0</v>
      </c>
      <c r="G1101" s="60">
        <f>IF(AND(C1101&lt;&gt;"",SUM(G$32:G1100)&lt;E$23),$E$23/$E$28,0)</f>
        <v>0</v>
      </c>
      <c r="H1101" s="58">
        <f t="shared" si="116"/>
        <v>0</v>
      </c>
      <c r="I1101" s="58">
        <f t="shared" si="118"/>
        <v>0</v>
      </c>
      <c r="J1101" s="92" t="str">
        <f t="shared" si="117"/>
        <v>2111–2112</v>
      </c>
      <c r="K1101" s="92"/>
      <c r="L1101" s="103"/>
      <c r="M1101" s="92"/>
      <c r="N1101" s="101"/>
      <c r="O1101" s="93"/>
      <c r="Q1101" s="61"/>
    </row>
    <row r="1102" spans="1:17" s="55" customFormat="1" ht="20.25" customHeight="1" x14ac:dyDescent="0.2">
      <c r="A1102" s="56">
        <v>77311</v>
      </c>
      <c r="B1102" s="57">
        <f t="shared" si="113"/>
        <v>0</v>
      </c>
      <c r="C1102" s="158"/>
      <c r="D1102" s="58">
        <f t="shared" si="114"/>
        <v>0</v>
      </c>
      <c r="E1102" s="59">
        <f t="shared" si="112"/>
        <v>0</v>
      </c>
      <c r="F1102" s="58">
        <f t="shared" si="115"/>
        <v>0</v>
      </c>
      <c r="G1102" s="60">
        <f>IF(AND(C1102&lt;&gt;"",SUM(G$32:G1101)&lt;E$23),$E$23/$E$28,0)</f>
        <v>0</v>
      </c>
      <c r="H1102" s="58">
        <f t="shared" si="116"/>
        <v>0</v>
      </c>
      <c r="I1102" s="58">
        <f t="shared" si="118"/>
        <v>0</v>
      </c>
      <c r="J1102" s="92" t="str">
        <f t="shared" si="117"/>
        <v>2111–2112</v>
      </c>
      <c r="K1102" s="92"/>
      <c r="L1102" s="103"/>
      <c r="M1102" s="92"/>
      <c r="N1102" s="101"/>
      <c r="O1102" s="93"/>
      <c r="Q1102" s="61"/>
    </row>
    <row r="1103" spans="1:17" s="55" customFormat="1" ht="20.25" customHeight="1" x14ac:dyDescent="0.2">
      <c r="A1103" s="56">
        <v>77341</v>
      </c>
      <c r="B1103" s="57">
        <f t="shared" si="113"/>
        <v>0</v>
      </c>
      <c r="C1103" s="158"/>
      <c r="D1103" s="58">
        <f t="shared" si="114"/>
        <v>0</v>
      </c>
      <c r="E1103" s="59">
        <f t="shared" si="112"/>
        <v>0</v>
      </c>
      <c r="F1103" s="58">
        <f t="shared" si="115"/>
        <v>0</v>
      </c>
      <c r="G1103" s="60">
        <f>IF(AND(C1103&lt;&gt;"",SUM(G$32:G1102)&lt;E$23),$E$23/$E$28,0)</f>
        <v>0</v>
      </c>
      <c r="H1103" s="58">
        <f t="shared" si="116"/>
        <v>0</v>
      </c>
      <c r="I1103" s="58">
        <f t="shared" si="118"/>
        <v>0</v>
      </c>
      <c r="J1103" s="92" t="str">
        <f t="shared" si="117"/>
        <v>2111–2112</v>
      </c>
      <c r="K1103" s="92"/>
      <c r="L1103" s="103"/>
      <c r="M1103" s="92"/>
      <c r="N1103" s="101"/>
      <c r="O1103" s="93"/>
      <c r="Q1103" s="61"/>
    </row>
    <row r="1104" spans="1:17" s="55" customFormat="1" ht="20.25" customHeight="1" x14ac:dyDescent="0.2">
      <c r="A1104" s="56">
        <v>77372</v>
      </c>
      <c r="B1104" s="57">
        <f t="shared" si="113"/>
        <v>0</v>
      </c>
      <c r="C1104" s="158"/>
      <c r="D1104" s="58">
        <f t="shared" si="114"/>
        <v>0</v>
      </c>
      <c r="E1104" s="59">
        <f t="shared" si="112"/>
        <v>0</v>
      </c>
      <c r="F1104" s="58">
        <f t="shared" si="115"/>
        <v>0</v>
      </c>
      <c r="G1104" s="60">
        <f>IF(AND(C1104&lt;&gt;"",SUM(G$32:G1103)&lt;E$23),$E$23/$E$28,0)</f>
        <v>0</v>
      </c>
      <c r="H1104" s="58">
        <f t="shared" si="116"/>
        <v>0</v>
      </c>
      <c r="I1104" s="58">
        <f t="shared" si="118"/>
        <v>0</v>
      </c>
      <c r="J1104" s="92" t="str">
        <f t="shared" si="117"/>
        <v>2111–2112</v>
      </c>
      <c r="K1104" s="92"/>
      <c r="L1104" s="103"/>
      <c r="M1104" s="92"/>
      <c r="N1104" s="101"/>
      <c r="O1104" s="93"/>
      <c r="Q1104" s="61"/>
    </row>
    <row r="1105" spans="1:17" s="55" customFormat="1" ht="20.25" customHeight="1" x14ac:dyDescent="0.2">
      <c r="A1105" s="56">
        <v>77402</v>
      </c>
      <c r="B1105" s="57">
        <f t="shared" si="113"/>
        <v>0</v>
      </c>
      <c r="C1105" s="158"/>
      <c r="D1105" s="58">
        <f t="shared" si="114"/>
        <v>0</v>
      </c>
      <c r="E1105" s="59">
        <f t="shared" si="112"/>
        <v>0</v>
      </c>
      <c r="F1105" s="58">
        <f t="shared" si="115"/>
        <v>0</v>
      </c>
      <c r="G1105" s="60">
        <f>IF(AND(C1105&lt;&gt;"",SUM(G$32:G1104)&lt;E$23),$E$23/$E$28,0)</f>
        <v>0</v>
      </c>
      <c r="H1105" s="58">
        <f t="shared" si="116"/>
        <v>0</v>
      </c>
      <c r="I1105" s="58">
        <f t="shared" si="118"/>
        <v>0</v>
      </c>
      <c r="J1105" s="92" t="str">
        <f t="shared" si="117"/>
        <v>2111–2112</v>
      </c>
      <c r="K1105" s="92"/>
      <c r="L1105" s="103"/>
      <c r="M1105" s="92"/>
      <c r="N1105" s="101"/>
      <c r="O1105" s="93"/>
      <c r="Q1105" s="61"/>
    </row>
    <row r="1106" spans="1:17" s="55" customFormat="1" ht="20.25" customHeight="1" x14ac:dyDescent="0.2">
      <c r="A1106" s="56">
        <v>77433</v>
      </c>
      <c r="B1106" s="57">
        <f t="shared" si="113"/>
        <v>0</v>
      </c>
      <c r="C1106" s="158"/>
      <c r="D1106" s="58">
        <f t="shared" si="114"/>
        <v>0</v>
      </c>
      <c r="E1106" s="59">
        <f t="shared" si="112"/>
        <v>0</v>
      </c>
      <c r="F1106" s="58">
        <f t="shared" si="115"/>
        <v>0</v>
      </c>
      <c r="G1106" s="60">
        <f>IF(AND(C1106&lt;&gt;"",SUM(G$32:G1105)&lt;E$23),$E$23/$E$28,0)</f>
        <v>0</v>
      </c>
      <c r="H1106" s="58">
        <f t="shared" si="116"/>
        <v>0</v>
      </c>
      <c r="I1106" s="58">
        <f t="shared" si="118"/>
        <v>0</v>
      </c>
      <c r="J1106" s="92" t="str">
        <f t="shared" si="117"/>
        <v>2111–2112</v>
      </c>
      <c r="K1106" s="92"/>
      <c r="L1106" s="103"/>
      <c r="M1106" s="92"/>
      <c r="N1106" s="101"/>
      <c r="O1106" s="93"/>
      <c r="Q1106" s="61"/>
    </row>
    <row r="1107" spans="1:17" s="55" customFormat="1" ht="20.25" customHeight="1" x14ac:dyDescent="0.2">
      <c r="A1107" s="56">
        <v>77464</v>
      </c>
      <c r="B1107" s="57">
        <f t="shared" si="113"/>
        <v>0</v>
      </c>
      <c r="C1107" s="158"/>
      <c r="D1107" s="58">
        <f t="shared" si="114"/>
        <v>0</v>
      </c>
      <c r="E1107" s="59">
        <f t="shared" si="112"/>
        <v>0</v>
      </c>
      <c r="F1107" s="58">
        <f t="shared" si="115"/>
        <v>0</v>
      </c>
      <c r="G1107" s="60">
        <f>IF(AND(C1107&lt;&gt;"",SUM(G$32:G1106)&lt;E$23),$E$23/$E$28,0)</f>
        <v>0</v>
      </c>
      <c r="H1107" s="58">
        <f t="shared" si="116"/>
        <v>0</v>
      </c>
      <c r="I1107" s="58">
        <f t="shared" si="118"/>
        <v>0</v>
      </c>
      <c r="J1107" s="92" t="str">
        <f t="shared" si="117"/>
        <v>2111–2112</v>
      </c>
      <c r="K1107" s="92"/>
      <c r="L1107" s="103"/>
      <c r="M1107" s="92"/>
      <c r="N1107" s="101"/>
      <c r="O1107" s="93"/>
      <c r="Q1107" s="61"/>
    </row>
    <row r="1108" spans="1:17" s="55" customFormat="1" ht="20.25" customHeight="1" x14ac:dyDescent="0.2">
      <c r="A1108" s="56">
        <v>77493</v>
      </c>
      <c r="B1108" s="57">
        <f t="shared" si="113"/>
        <v>0</v>
      </c>
      <c r="C1108" s="158"/>
      <c r="D1108" s="58">
        <f t="shared" si="114"/>
        <v>0</v>
      </c>
      <c r="E1108" s="59">
        <f t="shared" si="112"/>
        <v>0</v>
      </c>
      <c r="F1108" s="58">
        <f t="shared" si="115"/>
        <v>0</v>
      </c>
      <c r="G1108" s="60">
        <f>IF(AND(C1108&lt;&gt;"",SUM(G$32:G1107)&lt;E$23),$E$23/$E$28,0)</f>
        <v>0</v>
      </c>
      <c r="H1108" s="58">
        <f t="shared" si="116"/>
        <v>0</v>
      </c>
      <c r="I1108" s="58">
        <f t="shared" si="118"/>
        <v>0</v>
      </c>
      <c r="J1108" s="92" t="str">
        <f t="shared" si="117"/>
        <v>2111–2112</v>
      </c>
      <c r="K1108" s="92"/>
      <c r="L1108" s="103"/>
      <c r="M1108" s="92"/>
      <c r="N1108" s="101"/>
      <c r="O1108" s="93"/>
      <c r="Q1108" s="61"/>
    </row>
    <row r="1109" spans="1:17" s="55" customFormat="1" ht="20.25" customHeight="1" x14ac:dyDescent="0.2">
      <c r="A1109" s="56">
        <v>77524</v>
      </c>
      <c r="B1109" s="57">
        <f t="shared" si="113"/>
        <v>0</v>
      </c>
      <c r="C1109" s="158"/>
      <c r="D1109" s="58">
        <f t="shared" si="114"/>
        <v>0</v>
      </c>
      <c r="E1109" s="59">
        <f t="shared" si="112"/>
        <v>0</v>
      </c>
      <c r="F1109" s="58">
        <f t="shared" si="115"/>
        <v>0</v>
      </c>
      <c r="G1109" s="60">
        <f>IF(AND(C1109&lt;&gt;"",SUM(G$32:G1108)&lt;E$23),$E$23/$E$28,0)</f>
        <v>0</v>
      </c>
      <c r="H1109" s="58">
        <f t="shared" si="116"/>
        <v>0</v>
      </c>
      <c r="I1109" s="58">
        <f t="shared" si="118"/>
        <v>0</v>
      </c>
      <c r="J1109" s="92" t="str">
        <f t="shared" si="117"/>
        <v>2111–2112</v>
      </c>
      <c r="K1109" s="92"/>
      <c r="L1109" s="103"/>
      <c r="M1109" s="92"/>
      <c r="N1109" s="101"/>
      <c r="O1109" s="93"/>
      <c r="Q1109" s="61"/>
    </row>
    <row r="1110" spans="1:17" s="55" customFormat="1" ht="20.25" customHeight="1" x14ac:dyDescent="0.2">
      <c r="A1110" s="56">
        <v>77554</v>
      </c>
      <c r="B1110" s="57">
        <f t="shared" si="113"/>
        <v>0</v>
      </c>
      <c r="C1110" s="158"/>
      <c r="D1110" s="58">
        <f t="shared" si="114"/>
        <v>0</v>
      </c>
      <c r="E1110" s="59">
        <f t="shared" si="112"/>
        <v>0</v>
      </c>
      <c r="F1110" s="58">
        <f t="shared" si="115"/>
        <v>0</v>
      </c>
      <c r="G1110" s="60">
        <f>IF(AND(C1110&lt;&gt;"",SUM(G$32:G1109)&lt;E$23),$E$23/$E$28,0)</f>
        <v>0</v>
      </c>
      <c r="H1110" s="58">
        <f t="shared" si="116"/>
        <v>0</v>
      </c>
      <c r="I1110" s="58">
        <f t="shared" si="118"/>
        <v>0</v>
      </c>
      <c r="J1110" s="92" t="str">
        <f t="shared" si="117"/>
        <v>2111–2112</v>
      </c>
      <c r="K1110" s="92"/>
      <c r="L1110" s="103"/>
      <c r="M1110" s="92"/>
      <c r="N1110" s="101"/>
      <c r="O1110" s="93"/>
      <c r="Q1110" s="61"/>
    </row>
    <row r="1111" spans="1:17" s="55" customFormat="1" ht="20.25" customHeight="1" x14ac:dyDescent="0.2">
      <c r="A1111" s="56">
        <v>77585</v>
      </c>
      <c r="B1111" s="57">
        <f t="shared" si="113"/>
        <v>0</v>
      </c>
      <c r="C1111" s="158"/>
      <c r="D1111" s="58">
        <f t="shared" si="114"/>
        <v>0</v>
      </c>
      <c r="E1111" s="59">
        <f t="shared" si="112"/>
        <v>0</v>
      </c>
      <c r="F1111" s="58">
        <f t="shared" si="115"/>
        <v>0</v>
      </c>
      <c r="G1111" s="60">
        <f>IF(AND(C1111&lt;&gt;"",SUM(G$32:G1110)&lt;E$23),$E$23/$E$28,0)</f>
        <v>0</v>
      </c>
      <c r="H1111" s="58">
        <f t="shared" si="116"/>
        <v>0</v>
      </c>
      <c r="I1111" s="58">
        <f t="shared" si="118"/>
        <v>0</v>
      </c>
      <c r="J1111" s="92" t="str">
        <f t="shared" si="117"/>
        <v>2111–2112</v>
      </c>
      <c r="K1111" s="92"/>
      <c r="L1111" s="103"/>
      <c r="M1111" s="92"/>
      <c r="N1111" s="101"/>
      <c r="O1111" s="93"/>
      <c r="Q1111" s="61"/>
    </row>
    <row r="1112" spans="1:17" s="55" customFormat="1" ht="20.25" customHeight="1" x14ac:dyDescent="0.2">
      <c r="A1112" s="56">
        <v>77615</v>
      </c>
      <c r="B1112" s="57">
        <f t="shared" si="113"/>
        <v>0</v>
      </c>
      <c r="C1112" s="158"/>
      <c r="D1112" s="58">
        <f t="shared" si="114"/>
        <v>0</v>
      </c>
      <c r="E1112" s="59">
        <f t="shared" si="112"/>
        <v>0</v>
      </c>
      <c r="F1112" s="58">
        <f t="shared" si="115"/>
        <v>0</v>
      </c>
      <c r="G1112" s="60">
        <f>IF(AND(C1112&lt;&gt;"",SUM(G$32:G1111)&lt;E$23),$E$23/$E$28,0)</f>
        <v>0</v>
      </c>
      <c r="H1112" s="58">
        <f t="shared" si="116"/>
        <v>0</v>
      </c>
      <c r="I1112" s="58">
        <f t="shared" si="118"/>
        <v>0</v>
      </c>
      <c r="J1112" s="92" t="str">
        <f t="shared" si="117"/>
        <v>2112–2113</v>
      </c>
      <c r="K1112" s="92"/>
      <c r="L1112" s="103"/>
      <c r="M1112" s="92"/>
      <c r="N1112" s="101"/>
      <c r="O1112" s="93"/>
      <c r="Q1112" s="61"/>
    </row>
    <row r="1113" spans="1:17" s="55" customFormat="1" ht="20.25" customHeight="1" x14ac:dyDescent="0.2">
      <c r="A1113" s="56">
        <v>77646</v>
      </c>
      <c r="B1113" s="57">
        <f t="shared" si="113"/>
        <v>0</v>
      </c>
      <c r="C1113" s="158"/>
      <c r="D1113" s="58">
        <f t="shared" si="114"/>
        <v>0</v>
      </c>
      <c r="E1113" s="59">
        <f t="shared" si="112"/>
        <v>0</v>
      </c>
      <c r="F1113" s="58">
        <f t="shared" si="115"/>
        <v>0</v>
      </c>
      <c r="G1113" s="60">
        <f>IF(AND(C1113&lt;&gt;"",SUM(G$32:G1112)&lt;E$23),$E$23/$E$28,0)</f>
        <v>0</v>
      </c>
      <c r="H1113" s="58">
        <f t="shared" si="116"/>
        <v>0</v>
      </c>
      <c r="I1113" s="58">
        <f t="shared" si="118"/>
        <v>0</v>
      </c>
      <c r="J1113" s="92" t="str">
        <f t="shared" si="117"/>
        <v>2112–2113</v>
      </c>
      <c r="K1113" s="92"/>
      <c r="L1113" s="103"/>
      <c r="M1113" s="92"/>
      <c r="N1113" s="101"/>
      <c r="O1113" s="93"/>
      <c r="Q1113" s="61"/>
    </row>
    <row r="1114" spans="1:17" s="55" customFormat="1" ht="20.25" customHeight="1" x14ac:dyDescent="0.2">
      <c r="A1114" s="56">
        <v>77677</v>
      </c>
      <c r="B1114" s="57">
        <f t="shared" si="113"/>
        <v>0</v>
      </c>
      <c r="C1114" s="158"/>
      <c r="D1114" s="58">
        <f t="shared" si="114"/>
        <v>0</v>
      </c>
      <c r="E1114" s="59">
        <f t="shared" si="112"/>
        <v>0</v>
      </c>
      <c r="F1114" s="58">
        <f t="shared" si="115"/>
        <v>0</v>
      </c>
      <c r="G1114" s="60">
        <f>IF(AND(C1114&lt;&gt;"",SUM(G$32:G1113)&lt;E$23),$E$23/$E$28,0)</f>
        <v>0</v>
      </c>
      <c r="H1114" s="58">
        <f t="shared" si="116"/>
        <v>0</v>
      </c>
      <c r="I1114" s="58">
        <f t="shared" si="118"/>
        <v>0</v>
      </c>
      <c r="J1114" s="92" t="str">
        <f t="shared" si="117"/>
        <v>2112–2113</v>
      </c>
      <c r="K1114" s="92"/>
      <c r="L1114" s="103"/>
      <c r="M1114" s="92"/>
      <c r="N1114" s="101"/>
      <c r="O1114" s="93"/>
      <c r="Q1114" s="61"/>
    </row>
    <row r="1115" spans="1:17" s="55" customFormat="1" ht="20.25" customHeight="1" x14ac:dyDescent="0.2">
      <c r="A1115" s="56">
        <v>77707</v>
      </c>
      <c r="B1115" s="57">
        <f t="shared" si="113"/>
        <v>0</v>
      </c>
      <c r="C1115" s="158"/>
      <c r="D1115" s="58">
        <f t="shared" si="114"/>
        <v>0</v>
      </c>
      <c r="E1115" s="59">
        <f t="shared" si="112"/>
        <v>0</v>
      </c>
      <c r="F1115" s="58">
        <f t="shared" si="115"/>
        <v>0</v>
      </c>
      <c r="G1115" s="60">
        <f>IF(AND(C1115&lt;&gt;"",SUM(G$32:G1114)&lt;E$23),$E$23/$E$28,0)</f>
        <v>0</v>
      </c>
      <c r="H1115" s="58">
        <f t="shared" si="116"/>
        <v>0</v>
      </c>
      <c r="I1115" s="58">
        <f t="shared" si="118"/>
        <v>0</v>
      </c>
      <c r="J1115" s="92" t="str">
        <f t="shared" si="117"/>
        <v>2112–2113</v>
      </c>
      <c r="K1115" s="92"/>
      <c r="L1115" s="103"/>
      <c r="M1115" s="92"/>
      <c r="N1115" s="101"/>
      <c r="O1115" s="93"/>
      <c r="Q1115" s="61"/>
    </row>
    <row r="1116" spans="1:17" s="55" customFormat="1" ht="20.25" customHeight="1" x14ac:dyDescent="0.2">
      <c r="A1116" s="56">
        <v>77738</v>
      </c>
      <c r="B1116" s="57">
        <f t="shared" si="113"/>
        <v>0</v>
      </c>
      <c r="C1116" s="158"/>
      <c r="D1116" s="58">
        <f t="shared" si="114"/>
        <v>0</v>
      </c>
      <c r="E1116" s="59">
        <f t="shared" si="112"/>
        <v>0</v>
      </c>
      <c r="F1116" s="58">
        <f t="shared" si="115"/>
        <v>0</v>
      </c>
      <c r="G1116" s="60">
        <f>IF(AND(C1116&lt;&gt;"",SUM(G$32:G1115)&lt;E$23),$E$23/$E$28,0)</f>
        <v>0</v>
      </c>
      <c r="H1116" s="58">
        <f t="shared" si="116"/>
        <v>0</v>
      </c>
      <c r="I1116" s="58">
        <f t="shared" si="118"/>
        <v>0</v>
      </c>
      <c r="J1116" s="92" t="str">
        <f t="shared" si="117"/>
        <v>2112–2113</v>
      </c>
      <c r="K1116" s="92"/>
      <c r="L1116" s="103"/>
      <c r="M1116" s="92"/>
      <c r="N1116" s="101"/>
      <c r="O1116" s="93"/>
      <c r="Q1116" s="61"/>
    </row>
    <row r="1117" spans="1:17" s="55" customFormat="1" ht="20.25" customHeight="1" x14ac:dyDescent="0.2">
      <c r="A1117" s="56">
        <v>77768</v>
      </c>
      <c r="B1117" s="57">
        <f t="shared" si="113"/>
        <v>0</v>
      </c>
      <c r="C1117" s="158"/>
      <c r="D1117" s="58">
        <f t="shared" si="114"/>
        <v>0</v>
      </c>
      <c r="E1117" s="59">
        <f t="shared" si="112"/>
        <v>0</v>
      </c>
      <c r="F1117" s="58">
        <f t="shared" si="115"/>
        <v>0</v>
      </c>
      <c r="G1117" s="60">
        <f>IF(AND(C1117&lt;&gt;"",SUM(G$32:G1116)&lt;E$23),$E$23/$E$28,0)</f>
        <v>0</v>
      </c>
      <c r="H1117" s="58">
        <f t="shared" si="116"/>
        <v>0</v>
      </c>
      <c r="I1117" s="58">
        <f t="shared" si="118"/>
        <v>0</v>
      </c>
      <c r="J1117" s="92" t="str">
        <f t="shared" si="117"/>
        <v>2112–2113</v>
      </c>
      <c r="K1117" s="92"/>
      <c r="L1117" s="103"/>
      <c r="M1117" s="92"/>
      <c r="N1117" s="101"/>
      <c r="O1117" s="93"/>
      <c r="Q1117" s="61"/>
    </row>
    <row r="1118" spans="1:17" s="55" customFormat="1" ht="20.25" customHeight="1" x14ac:dyDescent="0.2">
      <c r="A1118" s="56">
        <v>77799</v>
      </c>
      <c r="B1118" s="57">
        <f t="shared" si="113"/>
        <v>0</v>
      </c>
      <c r="C1118" s="158"/>
      <c r="D1118" s="58">
        <f t="shared" si="114"/>
        <v>0</v>
      </c>
      <c r="E1118" s="59">
        <f t="shared" si="112"/>
        <v>0</v>
      </c>
      <c r="F1118" s="58">
        <f t="shared" si="115"/>
        <v>0</v>
      </c>
      <c r="G1118" s="60">
        <f>IF(AND(C1118&lt;&gt;"",SUM(G$32:G1117)&lt;E$23),$E$23/$E$28,0)</f>
        <v>0</v>
      </c>
      <c r="H1118" s="58">
        <f t="shared" si="116"/>
        <v>0</v>
      </c>
      <c r="I1118" s="58">
        <f t="shared" si="118"/>
        <v>0</v>
      </c>
      <c r="J1118" s="92" t="str">
        <f t="shared" si="117"/>
        <v>2112–2113</v>
      </c>
      <c r="K1118" s="92"/>
      <c r="L1118" s="103"/>
      <c r="M1118" s="92"/>
      <c r="N1118" s="101"/>
      <c r="O1118" s="93"/>
      <c r="Q1118" s="61"/>
    </row>
    <row r="1119" spans="1:17" s="55" customFormat="1" ht="20.25" customHeight="1" x14ac:dyDescent="0.2">
      <c r="A1119" s="56">
        <v>77830</v>
      </c>
      <c r="B1119" s="57">
        <f t="shared" si="113"/>
        <v>0</v>
      </c>
      <c r="C1119" s="158"/>
      <c r="D1119" s="58">
        <f t="shared" si="114"/>
        <v>0</v>
      </c>
      <c r="E1119" s="59">
        <f t="shared" si="112"/>
        <v>0</v>
      </c>
      <c r="F1119" s="58">
        <f t="shared" si="115"/>
        <v>0</v>
      </c>
      <c r="G1119" s="60">
        <f>IF(AND(C1119&lt;&gt;"",SUM(G$32:G1118)&lt;E$23),$E$23/$E$28,0)</f>
        <v>0</v>
      </c>
      <c r="H1119" s="58">
        <f t="shared" si="116"/>
        <v>0</v>
      </c>
      <c r="I1119" s="58">
        <f t="shared" si="118"/>
        <v>0</v>
      </c>
      <c r="J1119" s="92" t="str">
        <f t="shared" si="117"/>
        <v>2112–2113</v>
      </c>
      <c r="K1119" s="92"/>
      <c r="L1119" s="103"/>
      <c r="M1119" s="92"/>
      <c r="N1119" s="101"/>
      <c r="O1119" s="93"/>
      <c r="Q1119" s="61"/>
    </row>
    <row r="1120" spans="1:17" s="55" customFormat="1" ht="20.25" customHeight="1" x14ac:dyDescent="0.2">
      <c r="A1120" s="56">
        <v>77858</v>
      </c>
      <c r="B1120" s="57">
        <f t="shared" si="113"/>
        <v>0</v>
      </c>
      <c r="C1120" s="158"/>
      <c r="D1120" s="58">
        <f t="shared" si="114"/>
        <v>0</v>
      </c>
      <c r="E1120" s="59">
        <f t="shared" ref="E1120:E1183" si="119">C1120-D1120</f>
        <v>0</v>
      </c>
      <c r="F1120" s="58">
        <f t="shared" si="115"/>
        <v>0</v>
      </c>
      <c r="G1120" s="60">
        <f>IF(AND(C1120&lt;&gt;"",SUM(G$32:G1119)&lt;E$23),$E$23/$E$28,0)</f>
        <v>0</v>
      </c>
      <c r="H1120" s="58">
        <f t="shared" si="116"/>
        <v>0</v>
      </c>
      <c r="I1120" s="58">
        <f t="shared" si="118"/>
        <v>0</v>
      </c>
      <c r="J1120" s="92" t="str">
        <f t="shared" si="117"/>
        <v>2112–2113</v>
      </c>
      <c r="K1120" s="92"/>
      <c r="L1120" s="103"/>
      <c r="M1120" s="92"/>
      <c r="N1120" s="101"/>
      <c r="O1120" s="93"/>
      <c r="Q1120" s="61"/>
    </row>
    <row r="1121" spans="1:17" s="55" customFormat="1" ht="20.25" customHeight="1" x14ac:dyDescent="0.2">
      <c r="A1121" s="56">
        <v>77889</v>
      </c>
      <c r="B1121" s="57">
        <f t="shared" ref="B1121:B1184" si="120">IF(C1121&gt;0,C1121*-1,C1121)</f>
        <v>0</v>
      </c>
      <c r="C1121" s="158"/>
      <c r="D1121" s="58">
        <f t="shared" ref="D1121:D1184" si="121">IF(C1121="",0,IF($E$14="Beginning",IF(C1120&lt;&gt;"",$F1120*$E$7/12,0),IF(C1120&lt;&gt;"",$F1120*$E$7/12,$E$21*$E$7/12)))</f>
        <v>0</v>
      </c>
      <c r="E1121" s="59">
        <f t="shared" si="119"/>
        <v>0</v>
      </c>
      <c r="F1121" s="58">
        <f t="shared" ref="F1121:F1184" si="122">IF(C1121="",0,IF(C1120="",$E$21-E1121,IF(C1121&lt;&gt;"",F1120-E1121)))</f>
        <v>0</v>
      </c>
      <c r="G1121" s="60">
        <f>IF(AND(C1121&lt;&gt;"",SUM(G$32:G1120)&lt;E$23),$E$23/$E$28,0)</f>
        <v>0</v>
      </c>
      <c r="H1121" s="58">
        <f t="shared" ref="H1121:H1184" si="123">IF(C1121&lt;&gt;"",G1121+H1120,0)</f>
        <v>0</v>
      </c>
      <c r="I1121" s="58">
        <f t="shared" si="118"/>
        <v>0</v>
      </c>
      <c r="J1121" s="92" t="str">
        <f t="shared" ref="J1121:J1184" si="124">IF(OR(MONTH(A1121)=1,MONTH(A1121)=2,MONTH(A1121)=3,MONTH(A1121)=4,MONTH(A1121)=5,MONTH(A1121)=6),YEAR(A1121)-1&amp;"–"&amp;YEAR(A1121),YEAR(A1121)&amp;"–"&amp;YEAR(A1121)+1)</f>
        <v>2112–2113</v>
      </c>
      <c r="K1121" s="92"/>
      <c r="L1121" s="103"/>
      <c r="M1121" s="92"/>
      <c r="N1121" s="101"/>
      <c r="O1121" s="93"/>
      <c r="Q1121" s="61"/>
    </row>
    <row r="1122" spans="1:17" s="55" customFormat="1" ht="20.25" customHeight="1" x14ac:dyDescent="0.2">
      <c r="A1122" s="56">
        <v>77919</v>
      </c>
      <c r="B1122" s="57">
        <f t="shared" si="120"/>
        <v>0</v>
      </c>
      <c r="C1122" s="158"/>
      <c r="D1122" s="58">
        <f t="shared" si="121"/>
        <v>0</v>
      </c>
      <c r="E1122" s="59">
        <f t="shared" si="119"/>
        <v>0</v>
      </c>
      <c r="F1122" s="58">
        <f t="shared" si="122"/>
        <v>0</v>
      </c>
      <c r="G1122" s="60">
        <f>IF(AND(C1122&lt;&gt;"",SUM(G$32:G1121)&lt;E$23),$E$23/$E$28,0)</f>
        <v>0</v>
      </c>
      <c r="H1122" s="58">
        <f t="shared" si="123"/>
        <v>0</v>
      </c>
      <c r="I1122" s="58">
        <f t="shared" si="118"/>
        <v>0</v>
      </c>
      <c r="J1122" s="92" t="str">
        <f t="shared" si="124"/>
        <v>2112–2113</v>
      </c>
      <c r="K1122" s="92"/>
      <c r="L1122" s="103"/>
      <c r="M1122" s="92"/>
      <c r="N1122" s="101"/>
      <c r="O1122" s="93"/>
      <c r="Q1122" s="61"/>
    </row>
    <row r="1123" spans="1:17" s="55" customFormat="1" ht="20.25" customHeight="1" x14ac:dyDescent="0.2">
      <c r="A1123" s="56">
        <v>77950</v>
      </c>
      <c r="B1123" s="57">
        <f t="shared" si="120"/>
        <v>0</v>
      </c>
      <c r="C1123" s="158"/>
      <c r="D1123" s="58">
        <f t="shared" si="121"/>
        <v>0</v>
      </c>
      <c r="E1123" s="59">
        <f t="shared" si="119"/>
        <v>0</v>
      </c>
      <c r="F1123" s="58">
        <f t="shared" si="122"/>
        <v>0</v>
      </c>
      <c r="G1123" s="60">
        <f>IF(AND(C1123&lt;&gt;"",SUM(G$32:G1122)&lt;E$23),$E$23/$E$28,0)</f>
        <v>0</v>
      </c>
      <c r="H1123" s="58">
        <f t="shared" si="123"/>
        <v>0</v>
      </c>
      <c r="I1123" s="58">
        <f t="shared" ref="I1123:I1186" si="125">IF(C1123&lt;&gt;"",$E$23-H1123,0)</f>
        <v>0</v>
      </c>
      <c r="J1123" s="92" t="str">
        <f t="shared" si="124"/>
        <v>2112–2113</v>
      </c>
      <c r="K1123" s="92"/>
      <c r="L1123" s="103"/>
      <c r="M1123" s="92"/>
      <c r="N1123" s="101"/>
      <c r="O1123" s="93"/>
      <c r="Q1123" s="61"/>
    </row>
    <row r="1124" spans="1:17" s="55" customFormat="1" ht="20.25" customHeight="1" x14ac:dyDescent="0.2">
      <c r="A1124" s="56">
        <v>77980</v>
      </c>
      <c r="B1124" s="57">
        <f t="shared" si="120"/>
        <v>0</v>
      </c>
      <c r="C1124" s="158"/>
      <c r="D1124" s="58">
        <f t="shared" si="121"/>
        <v>0</v>
      </c>
      <c r="E1124" s="59">
        <f t="shared" si="119"/>
        <v>0</v>
      </c>
      <c r="F1124" s="58">
        <f t="shared" si="122"/>
        <v>0</v>
      </c>
      <c r="G1124" s="60">
        <f>IF(AND(C1124&lt;&gt;"",SUM(G$32:G1123)&lt;E$23),$E$23/$E$28,0)</f>
        <v>0</v>
      </c>
      <c r="H1124" s="58">
        <f t="shared" si="123"/>
        <v>0</v>
      </c>
      <c r="I1124" s="58">
        <f t="shared" si="125"/>
        <v>0</v>
      </c>
      <c r="J1124" s="92" t="str">
        <f t="shared" si="124"/>
        <v>2113–2114</v>
      </c>
      <c r="K1124" s="92"/>
      <c r="L1124" s="103"/>
      <c r="M1124" s="92"/>
      <c r="N1124" s="101"/>
      <c r="O1124" s="93"/>
      <c r="Q1124" s="61"/>
    </row>
    <row r="1125" spans="1:17" s="55" customFormat="1" ht="20.25" customHeight="1" x14ac:dyDescent="0.2">
      <c r="A1125" s="56">
        <v>78011</v>
      </c>
      <c r="B1125" s="57">
        <f t="shared" si="120"/>
        <v>0</v>
      </c>
      <c r="C1125" s="158"/>
      <c r="D1125" s="58">
        <f t="shared" si="121"/>
        <v>0</v>
      </c>
      <c r="E1125" s="59">
        <f t="shared" si="119"/>
        <v>0</v>
      </c>
      <c r="F1125" s="58">
        <f t="shared" si="122"/>
        <v>0</v>
      </c>
      <c r="G1125" s="60">
        <f>IF(AND(C1125&lt;&gt;"",SUM(G$32:G1124)&lt;E$23),$E$23/$E$28,0)</f>
        <v>0</v>
      </c>
      <c r="H1125" s="58">
        <f t="shared" si="123"/>
        <v>0</v>
      </c>
      <c r="I1125" s="58">
        <f t="shared" si="125"/>
        <v>0</v>
      </c>
      <c r="J1125" s="92" t="str">
        <f t="shared" si="124"/>
        <v>2113–2114</v>
      </c>
      <c r="K1125" s="92"/>
      <c r="L1125" s="103"/>
      <c r="M1125" s="92"/>
      <c r="N1125" s="101"/>
      <c r="O1125" s="93"/>
      <c r="Q1125" s="61"/>
    </row>
    <row r="1126" spans="1:17" s="55" customFormat="1" ht="20.25" customHeight="1" x14ac:dyDescent="0.2">
      <c r="A1126" s="56">
        <v>78042</v>
      </c>
      <c r="B1126" s="57">
        <f t="shared" si="120"/>
        <v>0</v>
      </c>
      <c r="C1126" s="158"/>
      <c r="D1126" s="58">
        <f t="shared" si="121"/>
        <v>0</v>
      </c>
      <c r="E1126" s="59">
        <f t="shared" si="119"/>
        <v>0</v>
      </c>
      <c r="F1126" s="58">
        <f t="shared" si="122"/>
        <v>0</v>
      </c>
      <c r="G1126" s="60">
        <f>IF(AND(C1126&lt;&gt;"",SUM(G$32:G1125)&lt;E$23),$E$23/$E$28,0)</f>
        <v>0</v>
      </c>
      <c r="H1126" s="58">
        <f t="shared" si="123"/>
        <v>0</v>
      </c>
      <c r="I1126" s="58">
        <f t="shared" si="125"/>
        <v>0</v>
      </c>
      <c r="J1126" s="92" t="str">
        <f t="shared" si="124"/>
        <v>2113–2114</v>
      </c>
      <c r="K1126" s="92"/>
      <c r="L1126" s="103"/>
      <c r="M1126" s="92"/>
      <c r="N1126" s="101"/>
      <c r="O1126" s="93"/>
      <c r="Q1126" s="61"/>
    </row>
    <row r="1127" spans="1:17" s="55" customFormat="1" ht="20.25" customHeight="1" x14ac:dyDescent="0.2">
      <c r="A1127" s="56">
        <v>78072</v>
      </c>
      <c r="B1127" s="57">
        <f t="shared" si="120"/>
        <v>0</v>
      </c>
      <c r="C1127" s="158"/>
      <c r="D1127" s="58">
        <f t="shared" si="121"/>
        <v>0</v>
      </c>
      <c r="E1127" s="59">
        <f t="shared" si="119"/>
        <v>0</v>
      </c>
      <c r="F1127" s="58">
        <f t="shared" si="122"/>
        <v>0</v>
      </c>
      <c r="G1127" s="60">
        <f>IF(AND(C1127&lt;&gt;"",SUM(G$32:G1126)&lt;E$23),$E$23/$E$28,0)</f>
        <v>0</v>
      </c>
      <c r="H1127" s="58">
        <f t="shared" si="123"/>
        <v>0</v>
      </c>
      <c r="I1127" s="58">
        <f t="shared" si="125"/>
        <v>0</v>
      </c>
      <c r="J1127" s="92" t="str">
        <f t="shared" si="124"/>
        <v>2113–2114</v>
      </c>
      <c r="K1127" s="92"/>
      <c r="L1127" s="103"/>
      <c r="M1127" s="92"/>
      <c r="N1127" s="101"/>
      <c r="O1127" s="93"/>
      <c r="Q1127" s="61"/>
    </row>
    <row r="1128" spans="1:17" s="55" customFormat="1" ht="20.25" customHeight="1" x14ac:dyDescent="0.2">
      <c r="A1128" s="56">
        <v>78103</v>
      </c>
      <c r="B1128" s="57">
        <f t="shared" si="120"/>
        <v>0</v>
      </c>
      <c r="C1128" s="158"/>
      <c r="D1128" s="58">
        <f t="shared" si="121"/>
        <v>0</v>
      </c>
      <c r="E1128" s="59">
        <f t="shared" si="119"/>
        <v>0</v>
      </c>
      <c r="F1128" s="58">
        <f t="shared" si="122"/>
        <v>0</v>
      </c>
      <c r="G1128" s="60">
        <f>IF(AND(C1128&lt;&gt;"",SUM(G$32:G1127)&lt;E$23),$E$23/$E$28,0)</f>
        <v>0</v>
      </c>
      <c r="H1128" s="58">
        <f t="shared" si="123"/>
        <v>0</v>
      </c>
      <c r="I1128" s="58">
        <f t="shared" si="125"/>
        <v>0</v>
      </c>
      <c r="J1128" s="92" t="str">
        <f t="shared" si="124"/>
        <v>2113–2114</v>
      </c>
      <c r="K1128" s="92"/>
      <c r="L1128" s="103"/>
      <c r="M1128" s="92"/>
      <c r="N1128" s="101"/>
      <c r="O1128" s="93"/>
      <c r="Q1128" s="61"/>
    </row>
    <row r="1129" spans="1:17" s="55" customFormat="1" ht="20.25" customHeight="1" x14ac:dyDescent="0.2">
      <c r="A1129" s="56">
        <v>78133</v>
      </c>
      <c r="B1129" s="57">
        <f t="shared" si="120"/>
        <v>0</v>
      </c>
      <c r="C1129" s="158"/>
      <c r="D1129" s="58">
        <f t="shared" si="121"/>
        <v>0</v>
      </c>
      <c r="E1129" s="59">
        <f t="shared" si="119"/>
        <v>0</v>
      </c>
      <c r="F1129" s="58">
        <f t="shared" si="122"/>
        <v>0</v>
      </c>
      <c r="G1129" s="60">
        <f>IF(AND(C1129&lt;&gt;"",SUM(G$32:G1128)&lt;E$23),$E$23/$E$28,0)</f>
        <v>0</v>
      </c>
      <c r="H1129" s="58">
        <f t="shared" si="123"/>
        <v>0</v>
      </c>
      <c r="I1129" s="58">
        <f t="shared" si="125"/>
        <v>0</v>
      </c>
      <c r="J1129" s="92" t="str">
        <f t="shared" si="124"/>
        <v>2113–2114</v>
      </c>
      <c r="K1129" s="92"/>
      <c r="L1129" s="103"/>
      <c r="M1129" s="92"/>
      <c r="N1129" s="101"/>
      <c r="O1129" s="93"/>
      <c r="Q1129" s="61"/>
    </row>
    <row r="1130" spans="1:17" s="55" customFormat="1" ht="20.25" customHeight="1" x14ac:dyDescent="0.2">
      <c r="A1130" s="56">
        <v>78164</v>
      </c>
      <c r="B1130" s="57">
        <f t="shared" si="120"/>
        <v>0</v>
      </c>
      <c r="C1130" s="158"/>
      <c r="D1130" s="58">
        <f t="shared" si="121"/>
        <v>0</v>
      </c>
      <c r="E1130" s="59">
        <f t="shared" si="119"/>
        <v>0</v>
      </c>
      <c r="F1130" s="58">
        <f t="shared" si="122"/>
        <v>0</v>
      </c>
      <c r="G1130" s="60">
        <f>IF(AND(C1130&lt;&gt;"",SUM(G$32:G1129)&lt;E$23),$E$23/$E$28,0)</f>
        <v>0</v>
      </c>
      <c r="H1130" s="58">
        <f t="shared" si="123"/>
        <v>0</v>
      </c>
      <c r="I1130" s="58">
        <f t="shared" si="125"/>
        <v>0</v>
      </c>
      <c r="J1130" s="92" t="str">
        <f t="shared" si="124"/>
        <v>2113–2114</v>
      </c>
      <c r="K1130" s="92"/>
      <c r="L1130" s="103"/>
      <c r="M1130" s="92"/>
      <c r="N1130" s="101"/>
      <c r="O1130" s="93"/>
      <c r="Q1130" s="61"/>
    </row>
    <row r="1131" spans="1:17" s="55" customFormat="1" ht="20.25" customHeight="1" x14ac:dyDescent="0.2">
      <c r="A1131" s="56">
        <v>78195</v>
      </c>
      <c r="B1131" s="57">
        <f t="shared" si="120"/>
        <v>0</v>
      </c>
      <c r="C1131" s="158"/>
      <c r="D1131" s="58">
        <f t="shared" si="121"/>
        <v>0</v>
      </c>
      <c r="E1131" s="59">
        <f t="shared" si="119"/>
        <v>0</v>
      </c>
      <c r="F1131" s="58">
        <f t="shared" si="122"/>
        <v>0</v>
      </c>
      <c r="G1131" s="60">
        <f>IF(AND(C1131&lt;&gt;"",SUM(G$32:G1130)&lt;E$23),$E$23/$E$28,0)</f>
        <v>0</v>
      </c>
      <c r="H1131" s="58">
        <f t="shared" si="123"/>
        <v>0</v>
      </c>
      <c r="I1131" s="58">
        <f t="shared" si="125"/>
        <v>0</v>
      </c>
      <c r="J1131" s="92" t="str">
        <f t="shared" si="124"/>
        <v>2113–2114</v>
      </c>
      <c r="K1131" s="92"/>
      <c r="L1131" s="103"/>
      <c r="M1131" s="92"/>
      <c r="N1131" s="101"/>
      <c r="O1131" s="93"/>
      <c r="Q1131" s="61"/>
    </row>
    <row r="1132" spans="1:17" s="55" customFormat="1" ht="20.25" customHeight="1" x14ac:dyDescent="0.2">
      <c r="A1132" s="56">
        <v>78223</v>
      </c>
      <c r="B1132" s="57">
        <f t="shared" si="120"/>
        <v>0</v>
      </c>
      <c r="C1132" s="158"/>
      <c r="D1132" s="58">
        <f t="shared" si="121"/>
        <v>0</v>
      </c>
      <c r="E1132" s="59">
        <f t="shared" si="119"/>
        <v>0</v>
      </c>
      <c r="F1132" s="58">
        <f t="shared" si="122"/>
        <v>0</v>
      </c>
      <c r="G1132" s="60">
        <f>IF(AND(C1132&lt;&gt;"",SUM(G$32:G1131)&lt;E$23),$E$23/$E$28,0)</f>
        <v>0</v>
      </c>
      <c r="H1132" s="58">
        <f t="shared" si="123"/>
        <v>0</v>
      </c>
      <c r="I1132" s="58">
        <f t="shared" si="125"/>
        <v>0</v>
      </c>
      <c r="J1132" s="92" t="str">
        <f t="shared" si="124"/>
        <v>2113–2114</v>
      </c>
      <c r="K1132" s="92"/>
      <c r="L1132" s="103"/>
      <c r="M1132" s="92"/>
      <c r="N1132" s="101"/>
      <c r="O1132" s="93"/>
      <c r="Q1132" s="61"/>
    </row>
    <row r="1133" spans="1:17" s="55" customFormat="1" ht="20.25" customHeight="1" x14ac:dyDescent="0.2">
      <c r="A1133" s="56">
        <v>78254</v>
      </c>
      <c r="B1133" s="57">
        <f t="shared" si="120"/>
        <v>0</v>
      </c>
      <c r="C1133" s="158"/>
      <c r="D1133" s="58">
        <f t="shared" si="121"/>
        <v>0</v>
      </c>
      <c r="E1133" s="59">
        <f t="shared" si="119"/>
        <v>0</v>
      </c>
      <c r="F1133" s="58">
        <f t="shared" si="122"/>
        <v>0</v>
      </c>
      <c r="G1133" s="60">
        <f>IF(AND(C1133&lt;&gt;"",SUM(G$32:G1132)&lt;E$23),$E$23/$E$28,0)</f>
        <v>0</v>
      </c>
      <c r="H1133" s="58">
        <f t="shared" si="123"/>
        <v>0</v>
      </c>
      <c r="I1133" s="58">
        <f t="shared" si="125"/>
        <v>0</v>
      </c>
      <c r="J1133" s="92" t="str">
        <f t="shared" si="124"/>
        <v>2113–2114</v>
      </c>
      <c r="K1133" s="92"/>
      <c r="L1133" s="103"/>
      <c r="M1133" s="92"/>
      <c r="N1133" s="101"/>
      <c r="O1133" s="93"/>
      <c r="Q1133" s="61"/>
    </row>
    <row r="1134" spans="1:17" s="55" customFormat="1" ht="20.25" customHeight="1" x14ac:dyDescent="0.2">
      <c r="A1134" s="56">
        <v>78284</v>
      </c>
      <c r="B1134" s="57">
        <f t="shared" si="120"/>
        <v>0</v>
      </c>
      <c r="C1134" s="158"/>
      <c r="D1134" s="58">
        <f t="shared" si="121"/>
        <v>0</v>
      </c>
      <c r="E1134" s="59">
        <f t="shared" si="119"/>
        <v>0</v>
      </c>
      <c r="F1134" s="58">
        <f t="shared" si="122"/>
        <v>0</v>
      </c>
      <c r="G1134" s="60">
        <f>IF(AND(C1134&lt;&gt;"",SUM(G$32:G1133)&lt;E$23),$E$23/$E$28,0)</f>
        <v>0</v>
      </c>
      <c r="H1134" s="58">
        <f t="shared" si="123"/>
        <v>0</v>
      </c>
      <c r="I1134" s="58">
        <f t="shared" si="125"/>
        <v>0</v>
      </c>
      <c r="J1134" s="92" t="str">
        <f t="shared" si="124"/>
        <v>2113–2114</v>
      </c>
      <c r="K1134" s="92"/>
      <c r="L1134" s="103"/>
      <c r="M1134" s="92"/>
      <c r="N1134" s="101"/>
      <c r="O1134" s="93"/>
      <c r="Q1134" s="61"/>
    </row>
    <row r="1135" spans="1:17" s="55" customFormat="1" ht="20.25" customHeight="1" x14ac:dyDescent="0.2">
      <c r="A1135" s="56">
        <v>78315</v>
      </c>
      <c r="B1135" s="57">
        <f t="shared" si="120"/>
        <v>0</v>
      </c>
      <c r="C1135" s="158"/>
      <c r="D1135" s="58">
        <f t="shared" si="121"/>
        <v>0</v>
      </c>
      <c r="E1135" s="59">
        <f t="shared" si="119"/>
        <v>0</v>
      </c>
      <c r="F1135" s="58">
        <f t="shared" si="122"/>
        <v>0</v>
      </c>
      <c r="G1135" s="60">
        <f>IF(AND(C1135&lt;&gt;"",SUM(G$32:G1134)&lt;E$23),$E$23/$E$28,0)</f>
        <v>0</v>
      </c>
      <c r="H1135" s="58">
        <f t="shared" si="123"/>
        <v>0</v>
      </c>
      <c r="I1135" s="58">
        <f t="shared" si="125"/>
        <v>0</v>
      </c>
      <c r="J1135" s="92" t="str">
        <f t="shared" si="124"/>
        <v>2113–2114</v>
      </c>
      <c r="K1135" s="92"/>
      <c r="L1135" s="103"/>
      <c r="M1135" s="92"/>
      <c r="N1135" s="101"/>
      <c r="O1135" s="93"/>
      <c r="Q1135" s="61"/>
    </row>
    <row r="1136" spans="1:17" s="55" customFormat="1" ht="20.25" customHeight="1" x14ac:dyDescent="0.2">
      <c r="A1136" s="56">
        <v>78345</v>
      </c>
      <c r="B1136" s="57">
        <f t="shared" si="120"/>
        <v>0</v>
      </c>
      <c r="C1136" s="158"/>
      <c r="D1136" s="58">
        <f t="shared" si="121"/>
        <v>0</v>
      </c>
      <c r="E1136" s="59">
        <f t="shared" si="119"/>
        <v>0</v>
      </c>
      <c r="F1136" s="58">
        <f t="shared" si="122"/>
        <v>0</v>
      </c>
      <c r="G1136" s="60">
        <f>IF(AND(C1136&lt;&gt;"",SUM(G$32:G1135)&lt;E$23),$E$23/$E$28,0)</f>
        <v>0</v>
      </c>
      <c r="H1136" s="58">
        <f t="shared" si="123"/>
        <v>0</v>
      </c>
      <c r="I1136" s="58">
        <f t="shared" si="125"/>
        <v>0</v>
      </c>
      <c r="J1136" s="92" t="str">
        <f t="shared" si="124"/>
        <v>2114–2115</v>
      </c>
      <c r="K1136" s="92"/>
      <c r="L1136" s="103"/>
      <c r="M1136" s="92"/>
      <c r="N1136" s="101"/>
      <c r="O1136" s="93"/>
      <c r="Q1136" s="61"/>
    </row>
    <row r="1137" spans="1:17" s="55" customFormat="1" ht="20.25" customHeight="1" x14ac:dyDescent="0.2">
      <c r="A1137" s="56">
        <v>78376</v>
      </c>
      <c r="B1137" s="57">
        <f t="shared" si="120"/>
        <v>0</v>
      </c>
      <c r="C1137" s="158"/>
      <c r="D1137" s="58">
        <f t="shared" si="121"/>
        <v>0</v>
      </c>
      <c r="E1137" s="59">
        <f t="shared" si="119"/>
        <v>0</v>
      </c>
      <c r="F1137" s="58">
        <f t="shared" si="122"/>
        <v>0</v>
      </c>
      <c r="G1137" s="60">
        <f>IF(AND(C1137&lt;&gt;"",SUM(G$32:G1136)&lt;E$23),$E$23/$E$28,0)</f>
        <v>0</v>
      </c>
      <c r="H1137" s="58">
        <f t="shared" si="123"/>
        <v>0</v>
      </c>
      <c r="I1137" s="58">
        <f t="shared" si="125"/>
        <v>0</v>
      </c>
      <c r="J1137" s="92" t="str">
        <f t="shared" si="124"/>
        <v>2114–2115</v>
      </c>
      <c r="K1137" s="92"/>
      <c r="L1137" s="103"/>
      <c r="M1137" s="92"/>
      <c r="N1137" s="101"/>
      <c r="O1137" s="93"/>
      <c r="Q1137" s="61"/>
    </row>
    <row r="1138" spans="1:17" s="55" customFormat="1" ht="20.25" customHeight="1" x14ac:dyDescent="0.2">
      <c r="A1138" s="56">
        <v>78407</v>
      </c>
      <c r="B1138" s="57">
        <f t="shared" si="120"/>
        <v>0</v>
      </c>
      <c r="C1138" s="158"/>
      <c r="D1138" s="58">
        <f t="shared" si="121"/>
        <v>0</v>
      </c>
      <c r="E1138" s="59">
        <f t="shared" si="119"/>
        <v>0</v>
      </c>
      <c r="F1138" s="58">
        <f t="shared" si="122"/>
        <v>0</v>
      </c>
      <c r="G1138" s="60">
        <f>IF(AND(C1138&lt;&gt;"",SUM(G$32:G1137)&lt;E$23),$E$23/$E$28,0)</f>
        <v>0</v>
      </c>
      <c r="H1138" s="58">
        <f t="shared" si="123"/>
        <v>0</v>
      </c>
      <c r="I1138" s="58">
        <f t="shared" si="125"/>
        <v>0</v>
      </c>
      <c r="J1138" s="92" t="str">
        <f t="shared" si="124"/>
        <v>2114–2115</v>
      </c>
      <c r="K1138" s="92"/>
      <c r="L1138" s="103"/>
      <c r="M1138" s="92"/>
      <c r="N1138" s="101"/>
      <c r="O1138" s="93"/>
      <c r="Q1138" s="61"/>
    </row>
    <row r="1139" spans="1:17" s="55" customFormat="1" ht="20.25" customHeight="1" x14ac:dyDescent="0.2">
      <c r="A1139" s="56">
        <v>78437</v>
      </c>
      <c r="B1139" s="57">
        <f t="shared" si="120"/>
        <v>0</v>
      </c>
      <c r="C1139" s="158"/>
      <c r="D1139" s="58">
        <f t="shared" si="121"/>
        <v>0</v>
      </c>
      <c r="E1139" s="59">
        <f t="shared" si="119"/>
        <v>0</v>
      </c>
      <c r="F1139" s="58">
        <f t="shared" si="122"/>
        <v>0</v>
      </c>
      <c r="G1139" s="60">
        <f>IF(AND(C1139&lt;&gt;"",SUM(G$32:G1138)&lt;E$23),$E$23/$E$28,0)</f>
        <v>0</v>
      </c>
      <c r="H1139" s="58">
        <f t="shared" si="123"/>
        <v>0</v>
      </c>
      <c r="I1139" s="58">
        <f t="shared" si="125"/>
        <v>0</v>
      </c>
      <c r="J1139" s="92" t="str">
        <f t="shared" si="124"/>
        <v>2114–2115</v>
      </c>
      <c r="K1139" s="92"/>
      <c r="L1139" s="103"/>
      <c r="M1139" s="92"/>
      <c r="N1139" s="101"/>
      <c r="O1139" s="93"/>
      <c r="Q1139" s="61"/>
    </row>
    <row r="1140" spans="1:17" s="55" customFormat="1" ht="20.25" customHeight="1" x14ac:dyDescent="0.2">
      <c r="A1140" s="56">
        <v>78468</v>
      </c>
      <c r="B1140" s="57">
        <f t="shared" si="120"/>
        <v>0</v>
      </c>
      <c r="C1140" s="158"/>
      <c r="D1140" s="58">
        <f t="shared" si="121"/>
        <v>0</v>
      </c>
      <c r="E1140" s="59">
        <f t="shared" si="119"/>
        <v>0</v>
      </c>
      <c r="F1140" s="58">
        <f t="shared" si="122"/>
        <v>0</v>
      </c>
      <c r="G1140" s="60">
        <f>IF(AND(C1140&lt;&gt;"",SUM(G$32:G1139)&lt;E$23),$E$23/$E$28,0)</f>
        <v>0</v>
      </c>
      <c r="H1140" s="58">
        <f t="shared" si="123"/>
        <v>0</v>
      </c>
      <c r="I1140" s="58">
        <f t="shared" si="125"/>
        <v>0</v>
      </c>
      <c r="J1140" s="92" t="str">
        <f t="shared" si="124"/>
        <v>2114–2115</v>
      </c>
      <c r="K1140" s="92"/>
      <c r="L1140" s="103"/>
      <c r="M1140" s="92"/>
      <c r="N1140" s="101"/>
      <c r="O1140" s="93"/>
      <c r="Q1140" s="61"/>
    </row>
    <row r="1141" spans="1:17" s="55" customFormat="1" ht="20.25" customHeight="1" x14ac:dyDescent="0.2">
      <c r="A1141" s="56">
        <v>78498</v>
      </c>
      <c r="B1141" s="57">
        <f t="shared" si="120"/>
        <v>0</v>
      </c>
      <c r="C1141" s="158"/>
      <c r="D1141" s="58">
        <f t="shared" si="121"/>
        <v>0</v>
      </c>
      <c r="E1141" s="59">
        <f t="shared" si="119"/>
        <v>0</v>
      </c>
      <c r="F1141" s="58">
        <f t="shared" si="122"/>
        <v>0</v>
      </c>
      <c r="G1141" s="60">
        <f>IF(AND(C1141&lt;&gt;"",SUM(G$32:G1140)&lt;E$23),$E$23/$E$28,0)</f>
        <v>0</v>
      </c>
      <c r="H1141" s="58">
        <f t="shared" si="123"/>
        <v>0</v>
      </c>
      <c r="I1141" s="58">
        <f t="shared" si="125"/>
        <v>0</v>
      </c>
      <c r="J1141" s="92" t="str">
        <f t="shared" si="124"/>
        <v>2114–2115</v>
      </c>
      <c r="K1141" s="92"/>
      <c r="L1141" s="103"/>
      <c r="M1141" s="92"/>
      <c r="N1141" s="101"/>
      <c r="O1141" s="93"/>
      <c r="Q1141" s="61"/>
    </row>
    <row r="1142" spans="1:17" s="55" customFormat="1" ht="20.25" customHeight="1" x14ac:dyDescent="0.2">
      <c r="A1142" s="56">
        <v>78529</v>
      </c>
      <c r="B1142" s="57">
        <f t="shared" si="120"/>
        <v>0</v>
      </c>
      <c r="C1142" s="158"/>
      <c r="D1142" s="58">
        <f t="shared" si="121"/>
        <v>0</v>
      </c>
      <c r="E1142" s="59">
        <f t="shared" si="119"/>
        <v>0</v>
      </c>
      <c r="F1142" s="58">
        <f t="shared" si="122"/>
        <v>0</v>
      </c>
      <c r="G1142" s="60">
        <f>IF(AND(C1142&lt;&gt;"",SUM(G$32:G1141)&lt;E$23),$E$23/$E$28,0)</f>
        <v>0</v>
      </c>
      <c r="H1142" s="58">
        <f t="shared" si="123"/>
        <v>0</v>
      </c>
      <c r="I1142" s="58">
        <f t="shared" si="125"/>
        <v>0</v>
      </c>
      <c r="J1142" s="92" t="str">
        <f t="shared" si="124"/>
        <v>2114–2115</v>
      </c>
      <c r="K1142" s="92"/>
      <c r="L1142" s="103"/>
      <c r="M1142" s="92"/>
      <c r="N1142" s="101"/>
      <c r="O1142" s="93"/>
      <c r="Q1142" s="61"/>
    </row>
    <row r="1143" spans="1:17" s="55" customFormat="1" ht="20.25" customHeight="1" x14ac:dyDescent="0.2">
      <c r="A1143" s="56">
        <v>78560</v>
      </c>
      <c r="B1143" s="57">
        <f t="shared" si="120"/>
        <v>0</v>
      </c>
      <c r="C1143" s="158"/>
      <c r="D1143" s="58">
        <f t="shared" si="121"/>
        <v>0</v>
      </c>
      <c r="E1143" s="59">
        <f t="shared" si="119"/>
        <v>0</v>
      </c>
      <c r="F1143" s="58">
        <f t="shared" si="122"/>
        <v>0</v>
      </c>
      <c r="G1143" s="60">
        <f>IF(AND(C1143&lt;&gt;"",SUM(G$32:G1142)&lt;E$23),$E$23/$E$28,0)</f>
        <v>0</v>
      </c>
      <c r="H1143" s="58">
        <f t="shared" si="123"/>
        <v>0</v>
      </c>
      <c r="I1143" s="58">
        <f t="shared" si="125"/>
        <v>0</v>
      </c>
      <c r="J1143" s="92" t="str">
        <f t="shared" si="124"/>
        <v>2114–2115</v>
      </c>
      <c r="K1143" s="92"/>
      <c r="L1143" s="103"/>
      <c r="M1143" s="92"/>
      <c r="N1143" s="101"/>
      <c r="O1143" s="93"/>
      <c r="Q1143" s="61"/>
    </row>
    <row r="1144" spans="1:17" s="55" customFormat="1" ht="20.25" customHeight="1" x14ac:dyDescent="0.2">
      <c r="A1144" s="56">
        <v>78588</v>
      </c>
      <c r="B1144" s="57">
        <f t="shared" si="120"/>
        <v>0</v>
      </c>
      <c r="C1144" s="158"/>
      <c r="D1144" s="58">
        <f t="shared" si="121"/>
        <v>0</v>
      </c>
      <c r="E1144" s="59">
        <f t="shared" si="119"/>
        <v>0</v>
      </c>
      <c r="F1144" s="58">
        <f t="shared" si="122"/>
        <v>0</v>
      </c>
      <c r="G1144" s="60">
        <f>IF(AND(C1144&lt;&gt;"",SUM(G$32:G1143)&lt;E$23),$E$23/$E$28,0)</f>
        <v>0</v>
      </c>
      <c r="H1144" s="58">
        <f t="shared" si="123"/>
        <v>0</v>
      </c>
      <c r="I1144" s="58">
        <f t="shared" si="125"/>
        <v>0</v>
      </c>
      <c r="J1144" s="92" t="str">
        <f t="shared" si="124"/>
        <v>2114–2115</v>
      </c>
      <c r="K1144" s="92"/>
      <c r="L1144" s="103"/>
      <c r="M1144" s="92"/>
      <c r="N1144" s="101"/>
      <c r="O1144" s="93"/>
      <c r="Q1144" s="61"/>
    </row>
    <row r="1145" spans="1:17" s="55" customFormat="1" ht="20.25" customHeight="1" x14ac:dyDescent="0.2">
      <c r="A1145" s="56">
        <v>78619</v>
      </c>
      <c r="B1145" s="57">
        <f t="shared" si="120"/>
        <v>0</v>
      </c>
      <c r="C1145" s="158"/>
      <c r="D1145" s="58">
        <f t="shared" si="121"/>
        <v>0</v>
      </c>
      <c r="E1145" s="59">
        <f t="shared" si="119"/>
        <v>0</v>
      </c>
      <c r="F1145" s="58">
        <f t="shared" si="122"/>
        <v>0</v>
      </c>
      <c r="G1145" s="60">
        <f>IF(AND(C1145&lt;&gt;"",SUM(G$32:G1144)&lt;E$23),$E$23/$E$28,0)</f>
        <v>0</v>
      </c>
      <c r="H1145" s="58">
        <f t="shared" si="123"/>
        <v>0</v>
      </c>
      <c r="I1145" s="58">
        <f t="shared" si="125"/>
        <v>0</v>
      </c>
      <c r="J1145" s="92" t="str">
        <f t="shared" si="124"/>
        <v>2114–2115</v>
      </c>
      <c r="K1145" s="92"/>
      <c r="L1145" s="103"/>
      <c r="M1145" s="92"/>
      <c r="N1145" s="101"/>
      <c r="O1145" s="93"/>
      <c r="Q1145" s="61"/>
    </row>
    <row r="1146" spans="1:17" s="55" customFormat="1" ht="20.25" customHeight="1" x14ac:dyDescent="0.2">
      <c r="A1146" s="56">
        <v>78649</v>
      </c>
      <c r="B1146" s="57">
        <f t="shared" si="120"/>
        <v>0</v>
      </c>
      <c r="C1146" s="158"/>
      <c r="D1146" s="58">
        <f t="shared" si="121"/>
        <v>0</v>
      </c>
      <c r="E1146" s="59">
        <f t="shared" si="119"/>
        <v>0</v>
      </c>
      <c r="F1146" s="58">
        <f t="shared" si="122"/>
        <v>0</v>
      </c>
      <c r="G1146" s="60">
        <f>IF(AND(C1146&lt;&gt;"",SUM(G$32:G1145)&lt;E$23),$E$23/$E$28,0)</f>
        <v>0</v>
      </c>
      <c r="H1146" s="58">
        <f t="shared" si="123"/>
        <v>0</v>
      </c>
      <c r="I1146" s="58">
        <f t="shared" si="125"/>
        <v>0</v>
      </c>
      <c r="J1146" s="92" t="str">
        <f t="shared" si="124"/>
        <v>2114–2115</v>
      </c>
      <c r="K1146" s="92"/>
      <c r="L1146" s="103"/>
      <c r="M1146" s="92"/>
      <c r="N1146" s="101"/>
      <c r="O1146" s="93"/>
      <c r="Q1146" s="61"/>
    </row>
    <row r="1147" spans="1:17" s="55" customFormat="1" ht="20.25" customHeight="1" x14ac:dyDescent="0.2">
      <c r="A1147" s="56">
        <v>78680</v>
      </c>
      <c r="B1147" s="57">
        <f t="shared" si="120"/>
        <v>0</v>
      </c>
      <c r="C1147" s="158"/>
      <c r="D1147" s="58">
        <f t="shared" si="121"/>
        <v>0</v>
      </c>
      <c r="E1147" s="59">
        <f t="shared" si="119"/>
        <v>0</v>
      </c>
      <c r="F1147" s="58">
        <f t="shared" si="122"/>
        <v>0</v>
      </c>
      <c r="G1147" s="60">
        <f>IF(AND(C1147&lt;&gt;"",SUM(G$32:G1146)&lt;E$23),$E$23/$E$28,0)</f>
        <v>0</v>
      </c>
      <c r="H1147" s="58">
        <f t="shared" si="123"/>
        <v>0</v>
      </c>
      <c r="I1147" s="58">
        <f t="shared" si="125"/>
        <v>0</v>
      </c>
      <c r="J1147" s="92" t="str">
        <f t="shared" si="124"/>
        <v>2114–2115</v>
      </c>
      <c r="K1147" s="92"/>
      <c r="L1147" s="103"/>
      <c r="M1147" s="92"/>
      <c r="N1147" s="101"/>
      <c r="O1147" s="93"/>
      <c r="Q1147" s="61"/>
    </row>
    <row r="1148" spans="1:17" s="55" customFormat="1" ht="20.25" customHeight="1" x14ac:dyDescent="0.2">
      <c r="A1148" s="56">
        <v>78710</v>
      </c>
      <c r="B1148" s="57">
        <f t="shared" si="120"/>
        <v>0</v>
      </c>
      <c r="C1148" s="158"/>
      <c r="D1148" s="58">
        <f t="shared" si="121"/>
        <v>0</v>
      </c>
      <c r="E1148" s="59">
        <f t="shared" si="119"/>
        <v>0</v>
      </c>
      <c r="F1148" s="58">
        <f t="shared" si="122"/>
        <v>0</v>
      </c>
      <c r="G1148" s="60">
        <f>IF(AND(C1148&lt;&gt;"",SUM(G$32:G1147)&lt;E$23),$E$23/$E$28,0)</f>
        <v>0</v>
      </c>
      <c r="H1148" s="58">
        <f t="shared" si="123"/>
        <v>0</v>
      </c>
      <c r="I1148" s="58">
        <f t="shared" si="125"/>
        <v>0</v>
      </c>
      <c r="J1148" s="92" t="str">
        <f t="shared" si="124"/>
        <v>2115–2116</v>
      </c>
      <c r="K1148" s="92"/>
      <c r="L1148" s="103"/>
      <c r="M1148" s="92"/>
      <c r="N1148" s="101"/>
      <c r="O1148" s="93"/>
      <c r="Q1148" s="61"/>
    </row>
    <row r="1149" spans="1:17" s="55" customFormat="1" ht="20.25" customHeight="1" x14ac:dyDescent="0.2">
      <c r="A1149" s="56">
        <v>78741</v>
      </c>
      <c r="B1149" s="57">
        <f t="shared" si="120"/>
        <v>0</v>
      </c>
      <c r="C1149" s="158"/>
      <c r="D1149" s="58">
        <f t="shared" si="121"/>
        <v>0</v>
      </c>
      <c r="E1149" s="59">
        <f t="shared" si="119"/>
        <v>0</v>
      </c>
      <c r="F1149" s="58">
        <f t="shared" si="122"/>
        <v>0</v>
      </c>
      <c r="G1149" s="60">
        <f>IF(AND(C1149&lt;&gt;"",SUM(G$32:G1148)&lt;E$23),$E$23/$E$28,0)</f>
        <v>0</v>
      </c>
      <c r="H1149" s="58">
        <f t="shared" si="123"/>
        <v>0</v>
      </c>
      <c r="I1149" s="58">
        <f t="shared" si="125"/>
        <v>0</v>
      </c>
      <c r="J1149" s="92" t="str">
        <f t="shared" si="124"/>
        <v>2115–2116</v>
      </c>
      <c r="K1149" s="92"/>
      <c r="L1149" s="103"/>
      <c r="M1149" s="92"/>
      <c r="N1149" s="101"/>
      <c r="O1149" s="93"/>
      <c r="Q1149" s="61"/>
    </row>
    <row r="1150" spans="1:17" s="55" customFormat="1" ht="20.25" customHeight="1" x14ac:dyDescent="0.2">
      <c r="A1150" s="56">
        <v>78772</v>
      </c>
      <c r="B1150" s="57">
        <f t="shared" si="120"/>
        <v>0</v>
      </c>
      <c r="C1150" s="158"/>
      <c r="D1150" s="58">
        <f t="shared" si="121"/>
        <v>0</v>
      </c>
      <c r="E1150" s="59">
        <f t="shared" si="119"/>
        <v>0</v>
      </c>
      <c r="F1150" s="58">
        <f t="shared" si="122"/>
        <v>0</v>
      </c>
      <c r="G1150" s="60">
        <f>IF(AND(C1150&lt;&gt;"",SUM(G$32:G1149)&lt;E$23),$E$23/$E$28,0)</f>
        <v>0</v>
      </c>
      <c r="H1150" s="58">
        <f t="shared" si="123"/>
        <v>0</v>
      </c>
      <c r="I1150" s="58">
        <f t="shared" si="125"/>
        <v>0</v>
      </c>
      <c r="J1150" s="92" t="str">
        <f t="shared" si="124"/>
        <v>2115–2116</v>
      </c>
      <c r="K1150" s="92"/>
      <c r="L1150" s="103"/>
      <c r="M1150" s="92"/>
      <c r="N1150" s="101"/>
      <c r="O1150" s="93"/>
      <c r="Q1150" s="61"/>
    </row>
    <row r="1151" spans="1:17" s="55" customFormat="1" ht="20.25" customHeight="1" x14ac:dyDescent="0.2">
      <c r="A1151" s="56">
        <v>78802</v>
      </c>
      <c r="B1151" s="57">
        <f t="shared" si="120"/>
        <v>0</v>
      </c>
      <c r="C1151" s="158"/>
      <c r="D1151" s="58">
        <f t="shared" si="121"/>
        <v>0</v>
      </c>
      <c r="E1151" s="59">
        <f t="shared" si="119"/>
        <v>0</v>
      </c>
      <c r="F1151" s="58">
        <f t="shared" si="122"/>
        <v>0</v>
      </c>
      <c r="G1151" s="60">
        <f>IF(AND(C1151&lt;&gt;"",SUM(G$32:G1150)&lt;E$23),$E$23/$E$28,0)</f>
        <v>0</v>
      </c>
      <c r="H1151" s="58">
        <f t="shared" si="123"/>
        <v>0</v>
      </c>
      <c r="I1151" s="58">
        <f t="shared" si="125"/>
        <v>0</v>
      </c>
      <c r="J1151" s="92" t="str">
        <f t="shared" si="124"/>
        <v>2115–2116</v>
      </c>
      <c r="K1151" s="92"/>
      <c r="L1151" s="103"/>
      <c r="M1151" s="92"/>
      <c r="N1151" s="101"/>
      <c r="O1151" s="93"/>
      <c r="Q1151" s="61"/>
    </row>
    <row r="1152" spans="1:17" s="55" customFormat="1" ht="20.25" customHeight="1" x14ac:dyDescent="0.2">
      <c r="A1152" s="56">
        <v>78833</v>
      </c>
      <c r="B1152" s="57">
        <f t="shared" si="120"/>
        <v>0</v>
      </c>
      <c r="C1152" s="158"/>
      <c r="D1152" s="58">
        <f t="shared" si="121"/>
        <v>0</v>
      </c>
      <c r="E1152" s="59">
        <f t="shared" si="119"/>
        <v>0</v>
      </c>
      <c r="F1152" s="58">
        <f t="shared" si="122"/>
        <v>0</v>
      </c>
      <c r="G1152" s="60">
        <f>IF(AND(C1152&lt;&gt;"",SUM(G$32:G1151)&lt;E$23),$E$23/$E$28,0)</f>
        <v>0</v>
      </c>
      <c r="H1152" s="58">
        <f t="shared" si="123"/>
        <v>0</v>
      </c>
      <c r="I1152" s="58">
        <f t="shared" si="125"/>
        <v>0</v>
      </c>
      <c r="J1152" s="92" t="str">
        <f t="shared" si="124"/>
        <v>2115–2116</v>
      </c>
      <c r="K1152" s="92"/>
      <c r="L1152" s="103"/>
      <c r="M1152" s="92"/>
      <c r="N1152" s="101"/>
      <c r="O1152" s="93"/>
      <c r="Q1152" s="61"/>
    </row>
    <row r="1153" spans="1:17" s="55" customFormat="1" ht="20.25" customHeight="1" x14ac:dyDescent="0.2">
      <c r="A1153" s="56">
        <v>78863</v>
      </c>
      <c r="B1153" s="57">
        <f t="shared" si="120"/>
        <v>0</v>
      </c>
      <c r="C1153" s="158"/>
      <c r="D1153" s="58">
        <f t="shared" si="121"/>
        <v>0</v>
      </c>
      <c r="E1153" s="59">
        <f t="shared" si="119"/>
        <v>0</v>
      </c>
      <c r="F1153" s="58">
        <f t="shared" si="122"/>
        <v>0</v>
      </c>
      <c r="G1153" s="60">
        <f>IF(AND(C1153&lt;&gt;"",SUM(G$32:G1152)&lt;E$23),$E$23/$E$28,0)</f>
        <v>0</v>
      </c>
      <c r="H1153" s="58">
        <f t="shared" si="123"/>
        <v>0</v>
      </c>
      <c r="I1153" s="58">
        <f t="shared" si="125"/>
        <v>0</v>
      </c>
      <c r="J1153" s="92" t="str">
        <f t="shared" si="124"/>
        <v>2115–2116</v>
      </c>
      <c r="K1153" s="92"/>
      <c r="L1153" s="103"/>
      <c r="M1153" s="92"/>
      <c r="N1153" s="101"/>
      <c r="O1153" s="93"/>
      <c r="Q1153" s="61"/>
    </row>
    <row r="1154" spans="1:17" s="55" customFormat="1" ht="20.25" customHeight="1" x14ac:dyDescent="0.2">
      <c r="A1154" s="56">
        <v>78894</v>
      </c>
      <c r="B1154" s="57">
        <f t="shared" si="120"/>
        <v>0</v>
      </c>
      <c r="C1154" s="158"/>
      <c r="D1154" s="58">
        <f t="shared" si="121"/>
        <v>0</v>
      </c>
      <c r="E1154" s="59">
        <f t="shared" si="119"/>
        <v>0</v>
      </c>
      <c r="F1154" s="58">
        <f t="shared" si="122"/>
        <v>0</v>
      </c>
      <c r="G1154" s="60">
        <f>IF(AND(C1154&lt;&gt;"",SUM(G$32:G1153)&lt;E$23),$E$23/$E$28,0)</f>
        <v>0</v>
      </c>
      <c r="H1154" s="58">
        <f t="shared" si="123"/>
        <v>0</v>
      </c>
      <c r="I1154" s="58">
        <f t="shared" si="125"/>
        <v>0</v>
      </c>
      <c r="J1154" s="92" t="str">
        <f t="shared" si="124"/>
        <v>2115–2116</v>
      </c>
      <c r="K1154" s="92"/>
      <c r="L1154" s="103"/>
      <c r="M1154" s="92"/>
      <c r="N1154" s="101"/>
      <c r="O1154" s="93"/>
      <c r="Q1154" s="61"/>
    </row>
    <row r="1155" spans="1:17" s="55" customFormat="1" ht="20.25" customHeight="1" x14ac:dyDescent="0.2">
      <c r="A1155" s="56">
        <v>78925</v>
      </c>
      <c r="B1155" s="57">
        <f t="shared" si="120"/>
        <v>0</v>
      </c>
      <c r="C1155" s="158"/>
      <c r="D1155" s="58">
        <f t="shared" si="121"/>
        <v>0</v>
      </c>
      <c r="E1155" s="59">
        <f t="shared" si="119"/>
        <v>0</v>
      </c>
      <c r="F1155" s="58">
        <f t="shared" si="122"/>
        <v>0</v>
      </c>
      <c r="G1155" s="60">
        <f>IF(AND(C1155&lt;&gt;"",SUM(G$32:G1154)&lt;E$23),$E$23/$E$28,0)</f>
        <v>0</v>
      </c>
      <c r="H1155" s="58">
        <f t="shared" si="123"/>
        <v>0</v>
      </c>
      <c r="I1155" s="58">
        <f t="shared" si="125"/>
        <v>0</v>
      </c>
      <c r="J1155" s="92" t="str">
        <f t="shared" si="124"/>
        <v>2115–2116</v>
      </c>
      <c r="K1155" s="92"/>
      <c r="L1155" s="103"/>
      <c r="M1155" s="92"/>
      <c r="N1155" s="101"/>
      <c r="O1155" s="93"/>
      <c r="Q1155" s="61"/>
    </row>
    <row r="1156" spans="1:17" s="55" customFormat="1" ht="20.25" customHeight="1" x14ac:dyDescent="0.2">
      <c r="A1156" s="56">
        <v>78954</v>
      </c>
      <c r="B1156" s="57">
        <f t="shared" si="120"/>
        <v>0</v>
      </c>
      <c r="C1156" s="158"/>
      <c r="D1156" s="58">
        <f t="shared" si="121"/>
        <v>0</v>
      </c>
      <c r="E1156" s="59">
        <f t="shared" si="119"/>
        <v>0</v>
      </c>
      <c r="F1156" s="58">
        <f t="shared" si="122"/>
        <v>0</v>
      </c>
      <c r="G1156" s="60">
        <f>IF(AND(C1156&lt;&gt;"",SUM(G$32:G1155)&lt;E$23),$E$23/$E$28,0)</f>
        <v>0</v>
      </c>
      <c r="H1156" s="58">
        <f t="shared" si="123"/>
        <v>0</v>
      </c>
      <c r="I1156" s="58">
        <f t="shared" si="125"/>
        <v>0</v>
      </c>
      <c r="J1156" s="92" t="str">
        <f t="shared" si="124"/>
        <v>2115–2116</v>
      </c>
      <c r="K1156" s="92"/>
      <c r="L1156" s="103"/>
      <c r="M1156" s="92"/>
      <c r="N1156" s="101"/>
      <c r="O1156" s="93"/>
      <c r="Q1156" s="61"/>
    </row>
    <row r="1157" spans="1:17" s="55" customFormat="1" ht="20.25" customHeight="1" x14ac:dyDescent="0.2">
      <c r="A1157" s="56">
        <v>78985</v>
      </c>
      <c r="B1157" s="57">
        <f t="shared" si="120"/>
        <v>0</v>
      </c>
      <c r="C1157" s="158"/>
      <c r="D1157" s="58">
        <f t="shared" si="121"/>
        <v>0</v>
      </c>
      <c r="E1157" s="59">
        <f t="shared" si="119"/>
        <v>0</v>
      </c>
      <c r="F1157" s="58">
        <f t="shared" si="122"/>
        <v>0</v>
      </c>
      <c r="G1157" s="60">
        <f>IF(AND(C1157&lt;&gt;"",SUM(G$32:G1156)&lt;E$23),$E$23/$E$28,0)</f>
        <v>0</v>
      </c>
      <c r="H1157" s="58">
        <f t="shared" si="123"/>
        <v>0</v>
      </c>
      <c r="I1157" s="58">
        <f t="shared" si="125"/>
        <v>0</v>
      </c>
      <c r="J1157" s="92" t="str">
        <f t="shared" si="124"/>
        <v>2115–2116</v>
      </c>
      <c r="K1157" s="92"/>
      <c r="L1157" s="103"/>
      <c r="M1157" s="92"/>
      <c r="N1157" s="101"/>
      <c r="O1157" s="93"/>
      <c r="Q1157" s="61"/>
    </row>
    <row r="1158" spans="1:17" s="55" customFormat="1" ht="20.25" customHeight="1" x14ac:dyDescent="0.2">
      <c r="A1158" s="56">
        <v>79015</v>
      </c>
      <c r="B1158" s="57">
        <f t="shared" si="120"/>
        <v>0</v>
      </c>
      <c r="C1158" s="158"/>
      <c r="D1158" s="58">
        <f t="shared" si="121"/>
        <v>0</v>
      </c>
      <c r="E1158" s="59">
        <f t="shared" si="119"/>
        <v>0</v>
      </c>
      <c r="F1158" s="58">
        <f t="shared" si="122"/>
        <v>0</v>
      </c>
      <c r="G1158" s="60">
        <f>IF(AND(C1158&lt;&gt;"",SUM(G$32:G1157)&lt;E$23),$E$23/$E$28,0)</f>
        <v>0</v>
      </c>
      <c r="H1158" s="58">
        <f t="shared" si="123"/>
        <v>0</v>
      </c>
      <c r="I1158" s="58">
        <f t="shared" si="125"/>
        <v>0</v>
      </c>
      <c r="J1158" s="92" t="str">
        <f t="shared" si="124"/>
        <v>2115–2116</v>
      </c>
      <c r="K1158" s="92"/>
      <c r="L1158" s="103"/>
      <c r="M1158" s="92"/>
      <c r="N1158" s="101"/>
      <c r="O1158" s="93"/>
      <c r="Q1158" s="61"/>
    </row>
    <row r="1159" spans="1:17" s="55" customFormat="1" ht="20.25" customHeight="1" x14ac:dyDescent="0.2">
      <c r="A1159" s="56">
        <v>79046</v>
      </c>
      <c r="B1159" s="57">
        <f t="shared" si="120"/>
        <v>0</v>
      </c>
      <c r="C1159" s="158"/>
      <c r="D1159" s="58">
        <f t="shared" si="121"/>
        <v>0</v>
      </c>
      <c r="E1159" s="59">
        <f t="shared" si="119"/>
        <v>0</v>
      </c>
      <c r="F1159" s="58">
        <f t="shared" si="122"/>
        <v>0</v>
      </c>
      <c r="G1159" s="60">
        <f>IF(AND(C1159&lt;&gt;"",SUM(G$32:G1158)&lt;E$23),$E$23/$E$28,0)</f>
        <v>0</v>
      </c>
      <c r="H1159" s="58">
        <f t="shared" si="123"/>
        <v>0</v>
      </c>
      <c r="I1159" s="58">
        <f t="shared" si="125"/>
        <v>0</v>
      </c>
      <c r="J1159" s="92" t="str">
        <f t="shared" si="124"/>
        <v>2115–2116</v>
      </c>
      <c r="K1159" s="92"/>
      <c r="L1159" s="103"/>
      <c r="M1159" s="92"/>
      <c r="N1159" s="101"/>
      <c r="O1159" s="93"/>
      <c r="Q1159" s="61"/>
    </row>
    <row r="1160" spans="1:17" s="55" customFormat="1" ht="20.25" customHeight="1" x14ac:dyDescent="0.2">
      <c r="A1160" s="56">
        <v>79076</v>
      </c>
      <c r="B1160" s="57">
        <f t="shared" si="120"/>
        <v>0</v>
      </c>
      <c r="C1160" s="158"/>
      <c r="D1160" s="58">
        <f t="shared" si="121"/>
        <v>0</v>
      </c>
      <c r="E1160" s="59">
        <f t="shared" si="119"/>
        <v>0</v>
      </c>
      <c r="F1160" s="58">
        <f t="shared" si="122"/>
        <v>0</v>
      </c>
      <c r="G1160" s="60">
        <f>IF(AND(C1160&lt;&gt;"",SUM(G$32:G1159)&lt;E$23),$E$23/$E$28,0)</f>
        <v>0</v>
      </c>
      <c r="H1160" s="58">
        <f t="shared" si="123"/>
        <v>0</v>
      </c>
      <c r="I1160" s="58">
        <f t="shared" si="125"/>
        <v>0</v>
      </c>
      <c r="J1160" s="92" t="str">
        <f t="shared" si="124"/>
        <v>2116–2117</v>
      </c>
      <c r="K1160" s="92"/>
      <c r="L1160" s="103"/>
      <c r="M1160" s="92"/>
      <c r="N1160" s="101"/>
      <c r="O1160" s="93"/>
      <c r="Q1160" s="61"/>
    </row>
    <row r="1161" spans="1:17" s="55" customFormat="1" ht="20.25" customHeight="1" x14ac:dyDescent="0.2">
      <c r="A1161" s="56">
        <v>79107</v>
      </c>
      <c r="B1161" s="57">
        <f t="shared" si="120"/>
        <v>0</v>
      </c>
      <c r="C1161" s="158"/>
      <c r="D1161" s="58">
        <f t="shared" si="121"/>
        <v>0</v>
      </c>
      <c r="E1161" s="59">
        <f t="shared" si="119"/>
        <v>0</v>
      </c>
      <c r="F1161" s="58">
        <f t="shared" si="122"/>
        <v>0</v>
      </c>
      <c r="G1161" s="60">
        <f>IF(AND(C1161&lt;&gt;"",SUM(G$32:G1160)&lt;E$23),$E$23/$E$28,0)</f>
        <v>0</v>
      </c>
      <c r="H1161" s="58">
        <f t="shared" si="123"/>
        <v>0</v>
      </c>
      <c r="I1161" s="58">
        <f t="shared" si="125"/>
        <v>0</v>
      </c>
      <c r="J1161" s="92" t="str">
        <f t="shared" si="124"/>
        <v>2116–2117</v>
      </c>
      <c r="K1161" s="92"/>
      <c r="L1161" s="103"/>
      <c r="M1161" s="92"/>
      <c r="N1161" s="101"/>
      <c r="O1161" s="93"/>
      <c r="Q1161" s="61"/>
    </row>
    <row r="1162" spans="1:17" s="55" customFormat="1" ht="20.25" customHeight="1" x14ac:dyDescent="0.2">
      <c r="A1162" s="56">
        <v>79138</v>
      </c>
      <c r="B1162" s="57">
        <f t="shared" si="120"/>
        <v>0</v>
      </c>
      <c r="C1162" s="158"/>
      <c r="D1162" s="58">
        <f t="shared" si="121"/>
        <v>0</v>
      </c>
      <c r="E1162" s="59">
        <f t="shared" si="119"/>
        <v>0</v>
      </c>
      <c r="F1162" s="58">
        <f t="shared" si="122"/>
        <v>0</v>
      </c>
      <c r="G1162" s="60">
        <f>IF(AND(C1162&lt;&gt;"",SUM(G$32:G1161)&lt;E$23),$E$23/$E$28,0)</f>
        <v>0</v>
      </c>
      <c r="H1162" s="58">
        <f t="shared" si="123"/>
        <v>0</v>
      </c>
      <c r="I1162" s="58">
        <f t="shared" si="125"/>
        <v>0</v>
      </c>
      <c r="J1162" s="92" t="str">
        <f t="shared" si="124"/>
        <v>2116–2117</v>
      </c>
      <c r="K1162" s="92"/>
      <c r="L1162" s="103"/>
      <c r="M1162" s="92"/>
      <c r="N1162" s="101"/>
      <c r="O1162" s="93"/>
      <c r="Q1162" s="61"/>
    </row>
    <row r="1163" spans="1:17" s="55" customFormat="1" ht="20.25" customHeight="1" x14ac:dyDescent="0.2">
      <c r="A1163" s="56">
        <v>79168</v>
      </c>
      <c r="B1163" s="57">
        <f t="shared" si="120"/>
        <v>0</v>
      </c>
      <c r="C1163" s="158"/>
      <c r="D1163" s="58">
        <f t="shared" si="121"/>
        <v>0</v>
      </c>
      <c r="E1163" s="59">
        <f t="shared" si="119"/>
        <v>0</v>
      </c>
      <c r="F1163" s="58">
        <f t="shared" si="122"/>
        <v>0</v>
      </c>
      <c r="G1163" s="60">
        <f>IF(AND(C1163&lt;&gt;"",SUM(G$32:G1162)&lt;E$23),$E$23/$E$28,0)</f>
        <v>0</v>
      </c>
      <c r="H1163" s="58">
        <f t="shared" si="123"/>
        <v>0</v>
      </c>
      <c r="I1163" s="58">
        <f t="shared" si="125"/>
        <v>0</v>
      </c>
      <c r="J1163" s="92" t="str">
        <f t="shared" si="124"/>
        <v>2116–2117</v>
      </c>
      <c r="K1163" s="92"/>
      <c r="L1163" s="103"/>
      <c r="M1163" s="92"/>
      <c r="N1163" s="101"/>
      <c r="O1163" s="93"/>
      <c r="Q1163" s="61"/>
    </row>
    <row r="1164" spans="1:17" s="55" customFormat="1" ht="20.25" customHeight="1" x14ac:dyDescent="0.2">
      <c r="A1164" s="56">
        <v>79199</v>
      </c>
      <c r="B1164" s="57">
        <f t="shared" si="120"/>
        <v>0</v>
      </c>
      <c r="C1164" s="158"/>
      <c r="D1164" s="58">
        <f t="shared" si="121"/>
        <v>0</v>
      </c>
      <c r="E1164" s="59">
        <f t="shared" si="119"/>
        <v>0</v>
      </c>
      <c r="F1164" s="58">
        <f t="shared" si="122"/>
        <v>0</v>
      </c>
      <c r="G1164" s="60">
        <f>IF(AND(C1164&lt;&gt;"",SUM(G$32:G1163)&lt;E$23),$E$23/$E$28,0)</f>
        <v>0</v>
      </c>
      <c r="H1164" s="58">
        <f t="shared" si="123"/>
        <v>0</v>
      </c>
      <c r="I1164" s="58">
        <f t="shared" si="125"/>
        <v>0</v>
      </c>
      <c r="J1164" s="92" t="str">
        <f t="shared" si="124"/>
        <v>2116–2117</v>
      </c>
      <c r="K1164" s="92"/>
      <c r="L1164" s="103"/>
      <c r="M1164" s="92"/>
      <c r="N1164" s="101"/>
      <c r="O1164" s="93"/>
      <c r="Q1164" s="61"/>
    </row>
    <row r="1165" spans="1:17" s="55" customFormat="1" ht="20.25" customHeight="1" x14ac:dyDescent="0.2">
      <c r="A1165" s="56">
        <v>79229</v>
      </c>
      <c r="B1165" s="57">
        <f t="shared" si="120"/>
        <v>0</v>
      </c>
      <c r="C1165" s="158"/>
      <c r="D1165" s="58">
        <f t="shared" si="121"/>
        <v>0</v>
      </c>
      <c r="E1165" s="59">
        <f t="shared" si="119"/>
        <v>0</v>
      </c>
      <c r="F1165" s="58">
        <f t="shared" si="122"/>
        <v>0</v>
      </c>
      <c r="G1165" s="60">
        <f>IF(AND(C1165&lt;&gt;"",SUM(G$32:G1164)&lt;E$23),$E$23/$E$28,0)</f>
        <v>0</v>
      </c>
      <c r="H1165" s="58">
        <f t="shared" si="123"/>
        <v>0</v>
      </c>
      <c r="I1165" s="58">
        <f t="shared" si="125"/>
        <v>0</v>
      </c>
      <c r="J1165" s="92" t="str">
        <f t="shared" si="124"/>
        <v>2116–2117</v>
      </c>
      <c r="K1165" s="92"/>
      <c r="L1165" s="103"/>
      <c r="M1165" s="92"/>
      <c r="N1165" s="101"/>
      <c r="O1165" s="93"/>
      <c r="Q1165" s="61"/>
    </row>
    <row r="1166" spans="1:17" s="55" customFormat="1" ht="20.25" customHeight="1" x14ac:dyDescent="0.2">
      <c r="A1166" s="56">
        <v>79260</v>
      </c>
      <c r="B1166" s="57">
        <f t="shared" si="120"/>
        <v>0</v>
      </c>
      <c r="C1166" s="158"/>
      <c r="D1166" s="58">
        <f t="shared" si="121"/>
        <v>0</v>
      </c>
      <c r="E1166" s="59">
        <f t="shared" si="119"/>
        <v>0</v>
      </c>
      <c r="F1166" s="58">
        <f t="shared" si="122"/>
        <v>0</v>
      </c>
      <c r="G1166" s="60">
        <f>IF(AND(C1166&lt;&gt;"",SUM(G$32:G1165)&lt;E$23),$E$23/$E$28,0)</f>
        <v>0</v>
      </c>
      <c r="H1166" s="58">
        <f t="shared" si="123"/>
        <v>0</v>
      </c>
      <c r="I1166" s="58">
        <f t="shared" si="125"/>
        <v>0</v>
      </c>
      <c r="J1166" s="92" t="str">
        <f t="shared" si="124"/>
        <v>2116–2117</v>
      </c>
      <c r="K1166" s="92"/>
      <c r="L1166" s="103"/>
      <c r="M1166" s="92"/>
      <c r="N1166" s="101"/>
      <c r="O1166" s="93"/>
      <c r="Q1166" s="61"/>
    </row>
    <row r="1167" spans="1:17" s="55" customFormat="1" ht="20.25" customHeight="1" x14ac:dyDescent="0.2">
      <c r="A1167" s="56">
        <v>79291</v>
      </c>
      <c r="B1167" s="57">
        <f t="shared" si="120"/>
        <v>0</v>
      </c>
      <c r="C1167" s="158"/>
      <c r="D1167" s="58">
        <f t="shared" si="121"/>
        <v>0</v>
      </c>
      <c r="E1167" s="59">
        <f t="shared" si="119"/>
        <v>0</v>
      </c>
      <c r="F1167" s="58">
        <f t="shared" si="122"/>
        <v>0</v>
      </c>
      <c r="G1167" s="60">
        <f>IF(AND(C1167&lt;&gt;"",SUM(G$32:G1166)&lt;E$23),$E$23/$E$28,0)</f>
        <v>0</v>
      </c>
      <c r="H1167" s="58">
        <f t="shared" si="123"/>
        <v>0</v>
      </c>
      <c r="I1167" s="58">
        <f t="shared" si="125"/>
        <v>0</v>
      </c>
      <c r="J1167" s="92" t="str">
        <f t="shared" si="124"/>
        <v>2116–2117</v>
      </c>
      <c r="K1167" s="92"/>
      <c r="L1167" s="103"/>
      <c r="M1167" s="92"/>
      <c r="N1167" s="101"/>
      <c r="O1167" s="93"/>
      <c r="Q1167" s="61"/>
    </row>
    <row r="1168" spans="1:17" s="55" customFormat="1" ht="20.25" customHeight="1" x14ac:dyDescent="0.2">
      <c r="A1168" s="56">
        <v>79319</v>
      </c>
      <c r="B1168" s="57">
        <f t="shared" si="120"/>
        <v>0</v>
      </c>
      <c r="C1168" s="158"/>
      <c r="D1168" s="58">
        <f t="shared" si="121"/>
        <v>0</v>
      </c>
      <c r="E1168" s="59">
        <f t="shared" si="119"/>
        <v>0</v>
      </c>
      <c r="F1168" s="58">
        <f t="shared" si="122"/>
        <v>0</v>
      </c>
      <c r="G1168" s="60">
        <f>IF(AND(C1168&lt;&gt;"",SUM(G$32:G1167)&lt;E$23),$E$23/$E$28,0)</f>
        <v>0</v>
      </c>
      <c r="H1168" s="58">
        <f t="shared" si="123"/>
        <v>0</v>
      </c>
      <c r="I1168" s="58">
        <f t="shared" si="125"/>
        <v>0</v>
      </c>
      <c r="J1168" s="92" t="str">
        <f t="shared" si="124"/>
        <v>2116–2117</v>
      </c>
      <c r="K1168" s="92"/>
      <c r="L1168" s="103"/>
      <c r="M1168" s="92"/>
      <c r="N1168" s="101"/>
      <c r="O1168" s="93"/>
      <c r="Q1168" s="61"/>
    </row>
    <row r="1169" spans="1:17" s="55" customFormat="1" ht="20.25" customHeight="1" x14ac:dyDescent="0.2">
      <c r="A1169" s="56">
        <v>79350</v>
      </c>
      <c r="B1169" s="57">
        <f t="shared" si="120"/>
        <v>0</v>
      </c>
      <c r="C1169" s="158"/>
      <c r="D1169" s="58">
        <f t="shared" si="121"/>
        <v>0</v>
      </c>
      <c r="E1169" s="59">
        <f t="shared" si="119"/>
        <v>0</v>
      </c>
      <c r="F1169" s="58">
        <f t="shared" si="122"/>
        <v>0</v>
      </c>
      <c r="G1169" s="60">
        <f>IF(AND(C1169&lt;&gt;"",SUM(G$32:G1168)&lt;E$23),$E$23/$E$28,0)</f>
        <v>0</v>
      </c>
      <c r="H1169" s="58">
        <f t="shared" si="123"/>
        <v>0</v>
      </c>
      <c r="I1169" s="58">
        <f t="shared" si="125"/>
        <v>0</v>
      </c>
      <c r="J1169" s="92" t="str">
        <f t="shared" si="124"/>
        <v>2116–2117</v>
      </c>
      <c r="K1169" s="92"/>
      <c r="L1169" s="103"/>
      <c r="M1169" s="92"/>
      <c r="N1169" s="101"/>
      <c r="O1169" s="93"/>
      <c r="Q1169" s="61"/>
    </row>
    <row r="1170" spans="1:17" s="55" customFormat="1" ht="20.25" customHeight="1" x14ac:dyDescent="0.2">
      <c r="A1170" s="56">
        <v>79380</v>
      </c>
      <c r="B1170" s="57">
        <f t="shared" si="120"/>
        <v>0</v>
      </c>
      <c r="C1170" s="158"/>
      <c r="D1170" s="58">
        <f t="shared" si="121"/>
        <v>0</v>
      </c>
      <c r="E1170" s="59">
        <f t="shared" si="119"/>
        <v>0</v>
      </c>
      <c r="F1170" s="58">
        <f t="shared" si="122"/>
        <v>0</v>
      </c>
      <c r="G1170" s="60">
        <f>IF(AND(C1170&lt;&gt;"",SUM(G$32:G1169)&lt;E$23),$E$23/$E$28,0)</f>
        <v>0</v>
      </c>
      <c r="H1170" s="58">
        <f t="shared" si="123"/>
        <v>0</v>
      </c>
      <c r="I1170" s="58">
        <f t="shared" si="125"/>
        <v>0</v>
      </c>
      <c r="J1170" s="92" t="str">
        <f t="shared" si="124"/>
        <v>2116–2117</v>
      </c>
      <c r="K1170" s="92"/>
      <c r="L1170" s="103"/>
      <c r="M1170" s="92"/>
      <c r="N1170" s="101"/>
      <c r="O1170" s="93"/>
      <c r="Q1170" s="61"/>
    </row>
    <row r="1171" spans="1:17" s="55" customFormat="1" ht="20.25" customHeight="1" x14ac:dyDescent="0.2">
      <c r="A1171" s="56">
        <v>79411</v>
      </c>
      <c r="B1171" s="57">
        <f t="shared" si="120"/>
        <v>0</v>
      </c>
      <c r="C1171" s="158"/>
      <c r="D1171" s="58">
        <f t="shared" si="121"/>
        <v>0</v>
      </c>
      <c r="E1171" s="59">
        <f t="shared" si="119"/>
        <v>0</v>
      </c>
      <c r="F1171" s="58">
        <f t="shared" si="122"/>
        <v>0</v>
      </c>
      <c r="G1171" s="60">
        <f>IF(AND(C1171&lt;&gt;"",SUM(G$32:G1170)&lt;E$23),$E$23/$E$28,0)</f>
        <v>0</v>
      </c>
      <c r="H1171" s="58">
        <f t="shared" si="123"/>
        <v>0</v>
      </c>
      <c r="I1171" s="58">
        <f t="shared" si="125"/>
        <v>0</v>
      </c>
      <c r="J1171" s="92" t="str">
        <f t="shared" si="124"/>
        <v>2116–2117</v>
      </c>
      <c r="K1171" s="92"/>
      <c r="L1171" s="103"/>
      <c r="M1171" s="92"/>
      <c r="N1171" s="101"/>
      <c r="O1171" s="93"/>
      <c r="Q1171" s="61"/>
    </row>
    <row r="1172" spans="1:17" s="55" customFormat="1" ht="20.25" customHeight="1" x14ac:dyDescent="0.2">
      <c r="A1172" s="56">
        <v>79441</v>
      </c>
      <c r="B1172" s="57">
        <f t="shared" si="120"/>
        <v>0</v>
      </c>
      <c r="C1172" s="158"/>
      <c r="D1172" s="58">
        <f t="shared" si="121"/>
        <v>0</v>
      </c>
      <c r="E1172" s="59">
        <f t="shared" si="119"/>
        <v>0</v>
      </c>
      <c r="F1172" s="58">
        <f t="shared" si="122"/>
        <v>0</v>
      </c>
      <c r="G1172" s="60">
        <f>IF(AND(C1172&lt;&gt;"",SUM(G$32:G1171)&lt;E$23),$E$23/$E$28,0)</f>
        <v>0</v>
      </c>
      <c r="H1172" s="58">
        <f t="shared" si="123"/>
        <v>0</v>
      </c>
      <c r="I1172" s="58">
        <f t="shared" si="125"/>
        <v>0</v>
      </c>
      <c r="J1172" s="92" t="str">
        <f t="shared" si="124"/>
        <v>2117–2118</v>
      </c>
      <c r="K1172" s="92"/>
      <c r="L1172" s="103"/>
      <c r="M1172" s="92"/>
      <c r="N1172" s="101"/>
      <c r="O1172" s="93"/>
      <c r="Q1172" s="61"/>
    </row>
    <row r="1173" spans="1:17" s="55" customFormat="1" ht="20.25" customHeight="1" x14ac:dyDescent="0.2">
      <c r="A1173" s="56">
        <v>79472</v>
      </c>
      <c r="B1173" s="57">
        <f t="shared" si="120"/>
        <v>0</v>
      </c>
      <c r="C1173" s="158"/>
      <c r="D1173" s="58">
        <f t="shared" si="121"/>
        <v>0</v>
      </c>
      <c r="E1173" s="59">
        <f t="shared" si="119"/>
        <v>0</v>
      </c>
      <c r="F1173" s="58">
        <f t="shared" si="122"/>
        <v>0</v>
      </c>
      <c r="G1173" s="60">
        <f>IF(AND(C1173&lt;&gt;"",SUM(G$32:G1172)&lt;E$23),$E$23/$E$28,0)</f>
        <v>0</v>
      </c>
      <c r="H1173" s="58">
        <f t="shared" si="123"/>
        <v>0</v>
      </c>
      <c r="I1173" s="58">
        <f t="shared" si="125"/>
        <v>0</v>
      </c>
      <c r="J1173" s="92" t="str">
        <f t="shared" si="124"/>
        <v>2117–2118</v>
      </c>
      <c r="K1173" s="92"/>
      <c r="L1173" s="103"/>
      <c r="M1173" s="92"/>
      <c r="N1173" s="101"/>
      <c r="O1173" s="93"/>
      <c r="Q1173" s="61"/>
    </row>
    <row r="1174" spans="1:17" s="55" customFormat="1" ht="20.25" customHeight="1" x14ac:dyDescent="0.2">
      <c r="A1174" s="56">
        <v>79503</v>
      </c>
      <c r="B1174" s="57">
        <f t="shared" si="120"/>
        <v>0</v>
      </c>
      <c r="C1174" s="158"/>
      <c r="D1174" s="58">
        <f t="shared" si="121"/>
        <v>0</v>
      </c>
      <c r="E1174" s="59">
        <f t="shared" si="119"/>
        <v>0</v>
      </c>
      <c r="F1174" s="58">
        <f t="shared" si="122"/>
        <v>0</v>
      </c>
      <c r="G1174" s="60">
        <f>IF(AND(C1174&lt;&gt;"",SUM(G$32:G1173)&lt;E$23),$E$23/$E$28,0)</f>
        <v>0</v>
      </c>
      <c r="H1174" s="58">
        <f t="shared" si="123"/>
        <v>0</v>
      </c>
      <c r="I1174" s="58">
        <f t="shared" si="125"/>
        <v>0</v>
      </c>
      <c r="J1174" s="92" t="str">
        <f t="shared" si="124"/>
        <v>2117–2118</v>
      </c>
      <c r="K1174" s="92"/>
      <c r="L1174" s="103"/>
      <c r="M1174" s="92"/>
      <c r="N1174" s="101"/>
      <c r="O1174" s="93"/>
      <c r="Q1174" s="61"/>
    </row>
    <row r="1175" spans="1:17" s="55" customFormat="1" ht="20.25" customHeight="1" x14ac:dyDescent="0.2">
      <c r="A1175" s="56">
        <v>79533</v>
      </c>
      <c r="B1175" s="57">
        <f t="shared" si="120"/>
        <v>0</v>
      </c>
      <c r="C1175" s="158"/>
      <c r="D1175" s="58">
        <f t="shared" si="121"/>
        <v>0</v>
      </c>
      <c r="E1175" s="59">
        <f t="shared" si="119"/>
        <v>0</v>
      </c>
      <c r="F1175" s="58">
        <f t="shared" si="122"/>
        <v>0</v>
      </c>
      <c r="G1175" s="60">
        <f>IF(AND(C1175&lt;&gt;"",SUM(G$32:G1174)&lt;E$23),$E$23/$E$28,0)</f>
        <v>0</v>
      </c>
      <c r="H1175" s="58">
        <f t="shared" si="123"/>
        <v>0</v>
      </c>
      <c r="I1175" s="58">
        <f t="shared" si="125"/>
        <v>0</v>
      </c>
      <c r="J1175" s="92" t="str">
        <f t="shared" si="124"/>
        <v>2117–2118</v>
      </c>
      <c r="K1175" s="92"/>
      <c r="L1175" s="103"/>
      <c r="M1175" s="92"/>
      <c r="N1175" s="101"/>
      <c r="O1175" s="93"/>
      <c r="Q1175" s="61"/>
    </row>
    <row r="1176" spans="1:17" s="55" customFormat="1" ht="20.25" customHeight="1" x14ac:dyDescent="0.2">
      <c r="A1176" s="56">
        <v>79564</v>
      </c>
      <c r="B1176" s="57">
        <f t="shared" si="120"/>
        <v>0</v>
      </c>
      <c r="C1176" s="158"/>
      <c r="D1176" s="58">
        <f t="shared" si="121"/>
        <v>0</v>
      </c>
      <c r="E1176" s="59">
        <f t="shared" si="119"/>
        <v>0</v>
      </c>
      <c r="F1176" s="58">
        <f t="shared" si="122"/>
        <v>0</v>
      </c>
      <c r="G1176" s="60">
        <f>IF(AND(C1176&lt;&gt;"",SUM(G$32:G1175)&lt;E$23),$E$23/$E$28,0)</f>
        <v>0</v>
      </c>
      <c r="H1176" s="58">
        <f t="shared" si="123"/>
        <v>0</v>
      </c>
      <c r="I1176" s="58">
        <f t="shared" si="125"/>
        <v>0</v>
      </c>
      <c r="J1176" s="92" t="str">
        <f t="shared" si="124"/>
        <v>2117–2118</v>
      </c>
      <c r="K1176" s="92"/>
      <c r="L1176" s="103"/>
      <c r="M1176" s="92"/>
      <c r="N1176" s="101"/>
      <c r="O1176" s="93"/>
      <c r="Q1176" s="61"/>
    </row>
    <row r="1177" spans="1:17" s="55" customFormat="1" ht="20.25" customHeight="1" x14ac:dyDescent="0.2">
      <c r="A1177" s="56">
        <v>79594</v>
      </c>
      <c r="B1177" s="57">
        <f t="shared" si="120"/>
        <v>0</v>
      </c>
      <c r="C1177" s="158"/>
      <c r="D1177" s="58">
        <f t="shared" si="121"/>
        <v>0</v>
      </c>
      <c r="E1177" s="59">
        <f t="shared" si="119"/>
        <v>0</v>
      </c>
      <c r="F1177" s="58">
        <f t="shared" si="122"/>
        <v>0</v>
      </c>
      <c r="G1177" s="60">
        <f>IF(AND(C1177&lt;&gt;"",SUM(G$32:G1176)&lt;E$23),$E$23/$E$28,0)</f>
        <v>0</v>
      </c>
      <c r="H1177" s="58">
        <f t="shared" si="123"/>
        <v>0</v>
      </c>
      <c r="I1177" s="58">
        <f t="shared" si="125"/>
        <v>0</v>
      </c>
      <c r="J1177" s="92" t="str">
        <f t="shared" si="124"/>
        <v>2117–2118</v>
      </c>
      <c r="K1177" s="92"/>
      <c r="L1177" s="103"/>
      <c r="M1177" s="92"/>
      <c r="N1177" s="101"/>
      <c r="O1177" s="93"/>
      <c r="Q1177" s="61"/>
    </row>
    <row r="1178" spans="1:17" s="55" customFormat="1" ht="20.25" customHeight="1" x14ac:dyDescent="0.2">
      <c r="A1178" s="56">
        <v>79625</v>
      </c>
      <c r="B1178" s="57">
        <f t="shared" si="120"/>
        <v>0</v>
      </c>
      <c r="C1178" s="158"/>
      <c r="D1178" s="58">
        <f t="shared" si="121"/>
        <v>0</v>
      </c>
      <c r="E1178" s="59">
        <f t="shared" si="119"/>
        <v>0</v>
      </c>
      <c r="F1178" s="58">
        <f t="shared" si="122"/>
        <v>0</v>
      </c>
      <c r="G1178" s="60">
        <f>IF(AND(C1178&lt;&gt;"",SUM(G$32:G1177)&lt;E$23),$E$23/$E$28,0)</f>
        <v>0</v>
      </c>
      <c r="H1178" s="58">
        <f t="shared" si="123"/>
        <v>0</v>
      </c>
      <c r="I1178" s="58">
        <f t="shared" si="125"/>
        <v>0</v>
      </c>
      <c r="J1178" s="92" t="str">
        <f t="shared" si="124"/>
        <v>2117–2118</v>
      </c>
      <c r="K1178" s="92"/>
      <c r="L1178" s="103"/>
      <c r="M1178" s="92"/>
      <c r="N1178" s="101"/>
      <c r="O1178" s="93"/>
      <c r="Q1178" s="61"/>
    </row>
    <row r="1179" spans="1:17" s="55" customFormat="1" ht="20.25" customHeight="1" x14ac:dyDescent="0.2">
      <c r="A1179" s="56">
        <v>79656</v>
      </c>
      <c r="B1179" s="57">
        <f t="shared" si="120"/>
        <v>0</v>
      </c>
      <c r="C1179" s="158"/>
      <c r="D1179" s="58">
        <f t="shared" si="121"/>
        <v>0</v>
      </c>
      <c r="E1179" s="59">
        <f t="shared" si="119"/>
        <v>0</v>
      </c>
      <c r="F1179" s="58">
        <f t="shared" si="122"/>
        <v>0</v>
      </c>
      <c r="G1179" s="60">
        <f>IF(AND(C1179&lt;&gt;"",SUM(G$32:G1178)&lt;E$23),$E$23/$E$28,0)</f>
        <v>0</v>
      </c>
      <c r="H1179" s="58">
        <f t="shared" si="123"/>
        <v>0</v>
      </c>
      <c r="I1179" s="58">
        <f t="shared" si="125"/>
        <v>0</v>
      </c>
      <c r="J1179" s="92" t="str">
        <f t="shared" si="124"/>
        <v>2117–2118</v>
      </c>
      <c r="K1179" s="92"/>
      <c r="L1179" s="103"/>
      <c r="M1179" s="92"/>
      <c r="N1179" s="101"/>
      <c r="O1179" s="93"/>
      <c r="Q1179" s="61"/>
    </row>
    <row r="1180" spans="1:17" s="55" customFormat="1" ht="20.25" customHeight="1" x14ac:dyDescent="0.2">
      <c r="A1180" s="56">
        <v>79684</v>
      </c>
      <c r="B1180" s="57">
        <f t="shared" si="120"/>
        <v>0</v>
      </c>
      <c r="C1180" s="158"/>
      <c r="D1180" s="58">
        <f t="shared" si="121"/>
        <v>0</v>
      </c>
      <c r="E1180" s="59">
        <f t="shared" si="119"/>
        <v>0</v>
      </c>
      <c r="F1180" s="58">
        <f t="shared" si="122"/>
        <v>0</v>
      </c>
      <c r="G1180" s="60">
        <f>IF(AND(C1180&lt;&gt;"",SUM(G$32:G1179)&lt;E$23),$E$23/$E$28,0)</f>
        <v>0</v>
      </c>
      <c r="H1180" s="58">
        <f t="shared" si="123"/>
        <v>0</v>
      </c>
      <c r="I1180" s="58">
        <f t="shared" si="125"/>
        <v>0</v>
      </c>
      <c r="J1180" s="92" t="str">
        <f t="shared" si="124"/>
        <v>2117–2118</v>
      </c>
      <c r="K1180" s="92"/>
      <c r="L1180" s="103"/>
      <c r="M1180" s="92"/>
      <c r="N1180" s="101"/>
      <c r="O1180" s="93"/>
      <c r="Q1180" s="61"/>
    </row>
    <row r="1181" spans="1:17" s="55" customFormat="1" ht="20.25" customHeight="1" x14ac:dyDescent="0.2">
      <c r="A1181" s="56">
        <v>79715</v>
      </c>
      <c r="B1181" s="57">
        <f t="shared" si="120"/>
        <v>0</v>
      </c>
      <c r="C1181" s="158"/>
      <c r="D1181" s="58">
        <f t="shared" si="121"/>
        <v>0</v>
      </c>
      <c r="E1181" s="59">
        <f t="shared" si="119"/>
        <v>0</v>
      </c>
      <c r="F1181" s="58">
        <f t="shared" si="122"/>
        <v>0</v>
      </c>
      <c r="G1181" s="60">
        <f>IF(AND(C1181&lt;&gt;"",SUM(G$32:G1180)&lt;E$23),$E$23/$E$28,0)</f>
        <v>0</v>
      </c>
      <c r="H1181" s="58">
        <f t="shared" si="123"/>
        <v>0</v>
      </c>
      <c r="I1181" s="58">
        <f t="shared" si="125"/>
        <v>0</v>
      </c>
      <c r="J1181" s="92" t="str">
        <f t="shared" si="124"/>
        <v>2117–2118</v>
      </c>
      <c r="K1181" s="92"/>
      <c r="L1181" s="103"/>
      <c r="M1181" s="92"/>
      <c r="N1181" s="101"/>
      <c r="O1181" s="93"/>
      <c r="Q1181" s="61"/>
    </row>
    <row r="1182" spans="1:17" s="55" customFormat="1" ht="20.25" customHeight="1" x14ac:dyDescent="0.2">
      <c r="A1182" s="56">
        <v>79745</v>
      </c>
      <c r="B1182" s="57">
        <f t="shared" si="120"/>
        <v>0</v>
      </c>
      <c r="C1182" s="158"/>
      <c r="D1182" s="58">
        <f t="shared" si="121"/>
        <v>0</v>
      </c>
      <c r="E1182" s="59">
        <f t="shared" si="119"/>
        <v>0</v>
      </c>
      <c r="F1182" s="58">
        <f t="shared" si="122"/>
        <v>0</v>
      </c>
      <c r="G1182" s="60">
        <f>IF(AND(C1182&lt;&gt;"",SUM(G$32:G1181)&lt;E$23),$E$23/$E$28,0)</f>
        <v>0</v>
      </c>
      <c r="H1182" s="58">
        <f t="shared" si="123"/>
        <v>0</v>
      </c>
      <c r="I1182" s="58">
        <f t="shared" si="125"/>
        <v>0</v>
      </c>
      <c r="J1182" s="92" t="str">
        <f t="shared" si="124"/>
        <v>2117–2118</v>
      </c>
      <c r="K1182" s="92"/>
      <c r="L1182" s="103"/>
      <c r="M1182" s="92"/>
      <c r="N1182" s="101"/>
      <c r="O1182" s="93"/>
      <c r="Q1182" s="61"/>
    </row>
    <row r="1183" spans="1:17" s="55" customFormat="1" ht="20.25" customHeight="1" x14ac:dyDescent="0.2">
      <c r="A1183" s="56">
        <v>79776</v>
      </c>
      <c r="B1183" s="57">
        <f t="shared" si="120"/>
        <v>0</v>
      </c>
      <c r="C1183" s="158"/>
      <c r="D1183" s="58">
        <f t="shared" si="121"/>
        <v>0</v>
      </c>
      <c r="E1183" s="59">
        <f t="shared" si="119"/>
        <v>0</v>
      </c>
      <c r="F1183" s="58">
        <f t="shared" si="122"/>
        <v>0</v>
      </c>
      <c r="G1183" s="60">
        <f>IF(AND(C1183&lt;&gt;"",SUM(G$32:G1182)&lt;E$23),$E$23/$E$28,0)</f>
        <v>0</v>
      </c>
      <c r="H1183" s="58">
        <f t="shared" si="123"/>
        <v>0</v>
      </c>
      <c r="I1183" s="58">
        <f t="shared" si="125"/>
        <v>0</v>
      </c>
      <c r="J1183" s="92" t="str">
        <f t="shared" si="124"/>
        <v>2117–2118</v>
      </c>
      <c r="K1183" s="92"/>
      <c r="L1183" s="103"/>
      <c r="M1183" s="92"/>
      <c r="N1183" s="101"/>
      <c r="O1183" s="93"/>
      <c r="Q1183" s="61"/>
    </row>
    <row r="1184" spans="1:17" s="55" customFormat="1" ht="20.25" customHeight="1" x14ac:dyDescent="0.2">
      <c r="A1184" s="56">
        <v>79806</v>
      </c>
      <c r="B1184" s="57">
        <f t="shared" si="120"/>
        <v>0</v>
      </c>
      <c r="C1184" s="158"/>
      <c r="D1184" s="58">
        <f t="shared" si="121"/>
        <v>0</v>
      </c>
      <c r="E1184" s="59">
        <f t="shared" ref="E1184:E1243" si="126">C1184-D1184</f>
        <v>0</v>
      </c>
      <c r="F1184" s="58">
        <f t="shared" si="122"/>
        <v>0</v>
      </c>
      <c r="G1184" s="60">
        <f>IF(AND(C1184&lt;&gt;"",SUM(G$32:G1183)&lt;E$23),$E$23/$E$28,0)</f>
        <v>0</v>
      </c>
      <c r="H1184" s="58">
        <f t="shared" si="123"/>
        <v>0</v>
      </c>
      <c r="I1184" s="58">
        <f t="shared" si="125"/>
        <v>0</v>
      </c>
      <c r="J1184" s="92" t="str">
        <f t="shared" si="124"/>
        <v>2118–2119</v>
      </c>
      <c r="K1184" s="92"/>
      <c r="L1184" s="103"/>
      <c r="M1184" s="92"/>
      <c r="N1184" s="101"/>
      <c r="O1184" s="93"/>
      <c r="Q1184" s="61"/>
    </row>
    <row r="1185" spans="1:17" s="55" customFormat="1" ht="20.25" customHeight="1" x14ac:dyDescent="0.2">
      <c r="A1185" s="56">
        <v>79837</v>
      </c>
      <c r="B1185" s="57">
        <f t="shared" ref="B1185:B1243" si="127">IF(C1185&gt;0,C1185*-1,C1185)</f>
        <v>0</v>
      </c>
      <c r="C1185" s="158"/>
      <c r="D1185" s="58">
        <f t="shared" ref="D1185:D1243" si="128">IF(C1185="",0,IF($E$14="Beginning",IF(C1184&lt;&gt;"",$F1184*$E$7/12,0),IF(C1184&lt;&gt;"",$F1184*$E$7/12,$E$21*$E$7/12)))</f>
        <v>0</v>
      </c>
      <c r="E1185" s="59">
        <f t="shared" si="126"/>
        <v>0</v>
      </c>
      <c r="F1185" s="58">
        <f t="shared" ref="F1185:F1243" si="129">IF(C1185="",0,IF(C1184="",$E$21-E1185,IF(C1185&lt;&gt;"",F1184-E1185)))</f>
        <v>0</v>
      </c>
      <c r="G1185" s="60">
        <f>IF(AND(C1185&lt;&gt;"",SUM(G$32:G1184)&lt;E$23),$E$23/$E$28,0)</f>
        <v>0</v>
      </c>
      <c r="H1185" s="58">
        <f t="shared" ref="H1185:H1241" si="130">IF(C1185&lt;&gt;"",G1185+H1184,0)</f>
        <v>0</v>
      </c>
      <c r="I1185" s="58">
        <f t="shared" si="125"/>
        <v>0</v>
      </c>
      <c r="J1185" s="92" t="str">
        <f t="shared" ref="J1185:J1243" si="131">IF(OR(MONTH(A1185)=1,MONTH(A1185)=2,MONTH(A1185)=3,MONTH(A1185)=4,MONTH(A1185)=5,MONTH(A1185)=6),YEAR(A1185)-1&amp;"–"&amp;YEAR(A1185),YEAR(A1185)&amp;"–"&amp;YEAR(A1185)+1)</f>
        <v>2118–2119</v>
      </c>
      <c r="K1185" s="92"/>
      <c r="L1185" s="103"/>
      <c r="M1185" s="92"/>
      <c r="N1185" s="101"/>
      <c r="O1185" s="93"/>
      <c r="Q1185" s="61"/>
    </row>
    <row r="1186" spans="1:17" s="55" customFormat="1" ht="20.25" customHeight="1" x14ac:dyDescent="0.2">
      <c r="A1186" s="56">
        <v>79868</v>
      </c>
      <c r="B1186" s="57">
        <f t="shared" si="127"/>
        <v>0</v>
      </c>
      <c r="C1186" s="158"/>
      <c r="D1186" s="58">
        <f t="shared" si="128"/>
        <v>0</v>
      </c>
      <c r="E1186" s="59">
        <f t="shared" si="126"/>
        <v>0</v>
      </c>
      <c r="F1186" s="58">
        <f t="shared" si="129"/>
        <v>0</v>
      </c>
      <c r="G1186" s="60">
        <f>IF(AND(C1186&lt;&gt;"",SUM(G$32:G1185)&lt;E$23),$E$23/$E$28,0)</f>
        <v>0</v>
      </c>
      <c r="H1186" s="58">
        <f t="shared" si="130"/>
        <v>0</v>
      </c>
      <c r="I1186" s="58">
        <f t="shared" si="125"/>
        <v>0</v>
      </c>
      <c r="J1186" s="92" t="str">
        <f t="shared" si="131"/>
        <v>2118–2119</v>
      </c>
      <c r="K1186" s="92"/>
      <c r="L1186" s="103"/>
      <c r="M1186" s="92"/>
      <c r="N1186" s="101"/>
      <c r="O1186" s="93"/>
      <c r="Q1186" s="61"/>
    </row>
    <row r="1187" spans="1:17" s="55" customFormat="1" ht="20.25" customHeight="1" x14ac:dyDescent="0.2">
      <c r="A1187" s="56">
        <v>79898</v>
      </c>
      <c r="B1187" s="57">
        <f t="shared" si="127"/>
        <v>0</v>
      </c>
      <c r="C1187" s="158"/>
      <c r="D1187" s="58">
        <f t="shared" si="128"/>
        <v>0</v>
      </c>
      <c r="E1187" s="59">
        <f t="shared" si="126"/>
        <v>0</v>
      </c>
      <c r="F1187" s="58">
        <f t="shared" si="129"/>
        <v>0</v>
      </c>
      <c r="G1187" s="60">
        <f>IF(AND(C1187&lt;&gt;"",SUM(G$32:G1186)&lt;E$23),$E$23/$E$28,0)</f>
        <v>0</v>
      </c>
      <c r="H1187" s="58">
        <f t="shared" si="130"/>
        <v>0</v>
      </c>
      <c r="I1187" s="58">
        <f t="shared" ref="I1187:I1242" si="132">IF(C1187&lt;&gt;"",$E$23-H1187,0)</f>
        <v>0</v>
      </c>
      <c r="J1187" s="92" t="str">
        <f t="shared" si="131"/>
        <v>2118–2119</v>
      </c>
      <c r="K1187" s="92"/>
      <c r="L1187" s="103"/>
      <c r="M1187" s="92"/>
      <c r="N1187" s="101"/>
      <c r="O1187" s="93"/>
      <c r="Q1187" s="61"/>
    </row>
    <row r="1188" spans="1:17" s="55" customFormat="1" ht="20.25" customHeight="1" x14ac:dyDescent="0.2">
      <c r="A1188" s="56">
        <v>79929</v>
      </c>
      <c r="B1188" s="57">
        <f t="shared" si="127"/>
        <v>0</v>
      </c>
      <c r="C1188" s="158"/>
      <c r="D1188" s="58">
        <f t="shared" si="128"/>
        <v>0</v>
      </c>
      <c r="E1188" s="59">
        <f t="shared" si="126"/>
        <v>0</v>
      </c>
      <c r="F1188" s="58">
        <f t="shared" si="129"/>
        <v>0</v>
      </c>
      <c r="G1188" s="60">
        <f>IF(AND(C1188&lt;&gt;"",SUM(G$32:G1187)&lt;E$23),$E$23/$E$28,0)</f>
        <v>0</v>
      </c>
      <c r="H1188" s="58">
        <f t="shared" si="130"/>
        <v>0</v>
      </c>
      <c r="I1188" s="58">
        <f t="shared" si="132"/>
        <v>0</v>
      </c>
      <c r="J1188" s="92" t="str">
        <f t="shared" si="131"/>
        <v>2118–2119</v>
      </c>
      <c r="K1188" s="92"/>
      <c r="L1188" s="103"/>
      <c r="M1188" s="92"/>
      <c r="N1188" s="101"/>
      <c r="O1188" s="93"/>
      <c r="Q1188" s="61"/>
    </row>
    <row r="1189" spans="1:17" s="55" customFormat="1" ht="20.25" customHeight="1" x14ac:dyDescent="0.2">
      <c r="A1189" s="56">
        <v>79959</v>
      </c>
      <c r="B1189" s="57">
        <f t="shared" si="127"/>
        <v>0</v>
      </c>
      <c r="C1189" s="158"/>
      <c r="D1189" s="58">
        <f t="shared" si="128"/>
        <v>0</v>
      </c>
      <c r="E1189" s="59">
        <f t="shared" si="126"/>
        <v>0</v>
      </c>
      <c r="F1189" s="58">
        <f t="shared" si="129"/>
        <v>0</v>
      </c>
      <c r="G1189" s="60">
        <f>IF(AND(C1189&lt;&gt;"",SUM(G$32:G1188)&lt;E$23),$E$23/$E$28,0)</f>
        <v>0</v>
      </c>
      <c r="H1189" s="58">
        <f t="shared" si="130"/>
        <v>0</v>
      </c>
      <c r="I1189" s="58">
        <f t="shared" si="132"/>
        <v>0</v>
      </c>
      <c r="J1189" s="92" t="str">
        <f t="shared" si="131"/>
        <v>2118–2119</v>
      </c>
      <c r="K1189" s="92"/>
      <c r="L1189" s="103"/>
      <c r="M1189" s="92"/>
      <c r="N1189" s="101"/>
      <c r="O1189" s="93"/>
      <c r="Q1189" s="61"/>
    </row>
    <row r="1190" spans="1:17" s="55" customFormat="1" ht="20.25" customHeight="1" x14ac:dyDescent="0.2">
      <c r="A1190" s="56">
        <v>79990</v>
      </c>
      <c r="B1190" s="57">
        <f t="shared" si="127"/>
        <v>0</v>
      </c>
      <c r="C1190" s="158"/>
      <c r="D1190" s="58">
        <f t="shared" si="128"/>
        <v>0</v>
      </c>
      <c r="E1190" s="59">
        <f t="shared" si="126"/>
        <v>0</v>
      </c>
      <c r="F1190" s="58">
        <f t="shared" si="129"/>
        <v>0</v>
      </c>
      <c r="G1190" s="60">
        <f>IF(AND(C1190&lt;&gt;"",SUM(G$32:G1189)&lt;E$23),$E$23/$E$28,0)</f>
        <v>0</v>
      </c>
      <c r="H1190" s="58">
        <f t="shared" si="130"/>
        <v>0</v>
      </c>
      <c r="I1190" s="58">
        <f t="shared" si="132"/>
        <v>0</v>
      </c>
      <c r="J1190" s="92" t="str">
        <f t="shared" si="131"/>
        <v>2118–2119</v>
      </c>
      <c r="K1190" s="92"/>
      <c r="L1190" s="103"/>
      <c r="M1190" s="92"/>
      <c r="N1190" s="101"/>
      <c r="O1190" s="93"/>
      <c r="Q1190" s="61"/>
    </row>
    <row r="1191" spans="1:17" s="55" customFormat="1" ht="20.25" customHeight="1" x14ac:dyDescent="0.2">
      <c r="A1191" s="56">
        <v>80021</v>
      </c>
      <c r="B1191" s="57">
        <f t="shared" si="127"/>
        <v>0</v>
      </c>
      <c r="C1191" s="158"/>
      <c r="D1191" s="58">
        <f t="shared" si="128"/>
        <v>0</v>
      </c>
      <c r="E1191" s="59">
        <f t="shared" si="126"/>
        <v>0</v>
      </c>
      <c r="F1191" s="58">
        <f t="shared" si="129"/>
        <v>0</v>
      </c>
      <c r="G1191" s="60">
        <f>IF(AND(C1191&lt;&gt;"",SUM(G$32:G1190)&lt;E$23),$E$23/$E$28,0)</f>
        <v>0</v>
      </c>
      <c r="H1191" s="58">
        <f t="shared" si="130"/>
        <v>0</v>
      </c>
      <c r="I1191" s="58">
        <f t="shared" si="132"/>
        <v>0</v>
      </c>
      <c r="J1191" s="92" t="str">
        <f t="shared" si="131"/>
        <v>2118–2119</v>
      </c>
      <c r="K1191" s="92"/>
      <c r="L1191" s="103"/>
      <c r="M1191" s="92"/>
      <c r="N1191" s="101"/>
      <c r="O1191" s="93"/>
      <c r="Q1191" s="61"/>
    </row>
    <row r="1192" spans="1:17" s="55" customFormat="1" ht="20.25" customHeight="1" x14ac:dyDescent="0.2">
      <c r="A1192" s="56">
        <v>80049</v>
      </c>
      <c r="B1192" s="57">
        <f t="shared" si="127"/>
        <v>0</v>
      </c>
      <c r="C1192" s="158"/>
      <c r="D1192" s="58">
        <f t="shared" si="128"/>
        <v>0</v>
      </c>
      <c r="E1192" s="59">
        <f t="shared" si="126"/>
        <v>0</v>
      </c>
      <c r="F1192" s="58">
        <f t="shared" si="129"/>
        <v>0</v>
      </c>
      <c r="G1192" s="60">
        <f>IF(AND(C1192&lt;&gt;"",SUM(G$32:G1191)&lt;E$23),$E$23/$E$28,0)</f>
        <v>0</v>
      </c>
      <c r="H1192" s="58">
        <f t="shared" si="130"/>
        <v>0</v>
      </c>
      <c r="I1192" s="58">
        <f t="shared" si="132"/>
        <v>0</v>
      </c>
      <c r="J1192" s="92" t="str">
        <f t="shared" si="131"/>
        <v>2118–2119</v>
      </c>
      <c r="K1192" s="92"/>
      <c r="L1192" s="103"/>
      <c r="M1192" s="92"/>
      <c r="N1192" s="101"/>
      <c r="O1192" s="93"/>
      <c r="Q1192" s="61"/>
    </row>
    <row r="1193" spans="1:17" s="55" customFormat="1" ht="20.25" customHeight="1" x14ac:dyDescent="0.2">
      <c r="A1193" s="56">
        <v>80080</v>
      </c>
      <c r="B1193" s="57">
        <f t="shared" si="127"/>
        <v>0</v>
      </c>
      <c r="C1193" s="158"/>
      <c r="D1193" s="58">
        <f t="shared" si="128"/>
        <v>0</v>
      </c>
      <c r="E1193" s="59">
        <f t="shared" si="126"/>
        <v>0</v>
      </c>
      <c r="F1193" s="58">
        <f t="shared" si="129"/>
        <v>0</v>
      </c>
      <c r="G1193" s="60">
        <f>IF(AND(C1193&lt;&gt;"",SUM(G$32:G1192)&lt;E$23),$E$23/$E$28,0)</f>
        <v>0</v>
      </c>
      <c r="H1193" s="58">
        <f t="shared" si="130"/>
        <v>0</v>
      </c>
      <c r="I1193" s="58">
        <f t="shared" si="132"/>
        <v>0</v>
      </c>
      <c r="J1193" s="92" t="str">
        <f t="shared" si="131"/>
        <v>2118–2119</v>
      </c>
      <c r="K1193" s="92"/>
      <c r="L1193" s="103"/>
      <c r="M1193" s="92"/>
      <c r="N1193" s="101"/>
      <c r="O1193" s="93"/>
      <c r="Q1193" s="61"/>
    </row>
    <row r="1194" spans="1:17" s="55" customFormat="1" ht="20.25" customHeight="1" x14ac:dyDescent="0.2">
      <c r="A1194" s="56">
        <v>80110</v>
      </c>
      <c r="B1194" s="57">
        <f t="shared" si="127"/>
        <v>0</v>
      </c>
      <c r="C1194" s="158"/>
      <c r="D1194" s="58">
        <f t="shared" si="128"/>
        <v>0</v>
      </c>
      <c r="E1194" s="59">
        <f t="shared" si="126"/>
        <v>0</v>
      </c>
      <c r="F1194" s="58">
        <f t="shared" si="129"/>
        <v>0</v>
      </c>
      <c r="G1194" s="60">
        <f>IF(AND(C1194&lt;&gt;"",SUM(G$32:G1193)&lt;E$23),$E$23/$E$28,0)</f>
        <v>0</v>
      </c>
      <c r="H1194" s="58">
        <f t="shared" si="130"/>
        <v>0</v>
      </c>
      <c r="I1194" s="58">
        <f t="shared" si="132"/>
        <v>0</v>
      </c>
      <c r="J1194" s="92" t="str">
        <f t="shared" si="131"/>
        <v>2118–2119</v>
      </c>
      <c r="K1194" s="92"/>
      <c r="L1194" s="103"/>
      <c r="M1194" s="92"/>
      <c r="N1194" s="101"/>
      <c r="O1194" s="93"/>
      <c r="Q1194" s="61"/>
    </row>
    <row r="1195" spans="1:17" s="55" customFormat="1" ht="20.25" customHeight="1" x14ac:dyDescent="0.2">
      <c r="A1195" s="56">
        <v>80141</v>
      </c>
      <c r="B1195" s="57">
        <f t="shared" si="127"/>
        <v>0</v>
      </c>
      <c r="C1195" s="158"/>
      <c r="D1195" s="58">
        <f t="shared" si="128"/>
        <v>0</v>
      </c>
      <c r="E1195" s="59">
        <f t="shared" si="126"/>
        <v>0</v>
      </c>
      <c r="F1195" s="58">
        <f t="shared" si="129"/>
        <v>0</v>
      </c>
      <c r="G1195" s="60">
        <f>IF(AND(C1195&lt;&gt;"",SUM(G$32:G1194)&lt;E$23),$E$23/$E$28,0)</f>
        <v>0</v>
      </c>
      <c r="H1195" s="58">
        <f t="shared" si="130"/>
        <v>0</v>
      </c>
      <c r="I1195" s="58">
        <f t="shared" si="132"/>
        <v>0</v>
      </c>
      <c r="J1195" s="92" t="str">
        <f t="shared" si="131"/>
        <v>2118–2119</v>
      </c>
      <c r="K1195" s="92"/>
      <c r="L1195" s="103"/>
      <c r="M1195" s="92"/>
      <c r="N1195" s="101"/>
      <c r="O1195" s="93"/>
      <c r="Q1195" s="61"/>
    </row>
    <row r="1196" spans="1:17" s="55" customFormat="1" ht="20.25" customHeight="1" x14ac:dyDescent="0.2">
      <c r="A1196" s="56">
        <v>80171</v>
      </c>
      <c r="B1196" s="57">
        <f t="shared" si="127"/>
        <v>0</v>
      </c>
      <c r="C1196" s="158"/>
      <c r="D1196" s="58">
        <f t="shared" si="128"/>
        <v>0</v>
      </c>
      <c r="E1196" s="59">
        <f t="shared" si="126"/>
        <v>0</v>
      </c>
      <c r="F1196" s="58">
        <f t="shared" si="129"/>
        <v>0</v>
      </c>
      <c r="G1196" s="60">
        <f>IF(AND(C1196&lt;&gt;"",SUM(G$32:G1195)&lt;E$23),$E$23/$E$28,0)</f>
        <v>0</v>
      </c>
      <c r="H1196" s="58">
        <f t="shared" si="130"/>
        <v>0</v>
      </c>
      <c r="I1196" s="58">
        <f t="shared" si="132"/>
        <v>0</v>
      </c>
      <c r="J1196" s="92" t="str">
        <f t="shared" si="131"/>
        <v>2119–2120</v>
      </c>
      <c r="K1196" s="92"/>
      <c r="L1196" s="103"/>
      <c r="M1196" s="92"/>
      <c r="N1196" s="101"/>
      <c r="O1196" s="93"/>
      <c r="Q1196" s="61"/>
    </row>
    <row r="1197" spans="1:17" s="55" customFormat="1" ht="20.25" customHeight="1" x14ac:dyDescent="0.2">
      <c r="A1197" s="56">
        <v>80202</v>
      </c>
      <c r="B1197" s="57">
        <f t="shared" si="127"/>
        <v>0</v>
      </c>
      <c r="C1197" s="158"/>
      <c r="D1197" s="58">
        <f t="shared" si="128"/>
        <v>0</v>
      </c>
      <c r="E1197" s="59">
        <f t="shared" si="126"/>
        <v>0</v>
      </c>
      <c r="F1197" s="58">
        <f t="shared" si="129"/>
        <v>0</v>
      </c>
      <c r="G1197" s="60">
        <f>IF(AND(C1197&lt;&gt;"",SUM(G$32:G1196)&lt;E$23),$E$23/$E$28,0)</f>
        <v>0</v>
      </c>
      <c r="H1197" s="58">
        <f t="shared" si="130"/>
        <v>0</v>
      </c>
      <c r="I1197" s="58">
        <f t="shared" si="132"/>
        <v>0</v>
      </c>
      <c r="J1197" s="92" t="str">
        <f t="shared" si="131"/>
        <v>2119–2120</v>
      </c>
      <c r="K1197" s="92"/>
      <c r="L1197" s="103"/>
      <c r="M1197" s="92"/>
      <c r="N1197" s="101"/>
      <c r="O1197" s="93"/>
      <c r="Q1197" s="61"/>
    </row>
    <row r="1198" spans="1:17" s="55" customFormat="1" ht="20.25" customHeight="1" x14ac:dyDescent="0.2">
      <c r="A1198" s="56">
        <v>80233</v>
      </c>
      <c r="B1198" s="57">
        <f t="shared" si="127"/>
        <v>0</v>
      </c>
      <c r="C1198" s="158"/>
      <c r="D1198" s="58">
        <f t="shared" si="128"/>
        <v>0</v>
      </c>
      <c r="E1198" s="59">
        <f t="shared" si="126"/>
        <v>0</v>
      </c>
      <c r="F1198" s="58">
        <f t="shared" si="129"/>
        <v>0</v>
      </c>
      <c r="G1198" s="60">
        <f>IF(AND(C1198&lt;&gt;"",SUM(G$32:G1197)&lt;E$23),$E$23/$E$28,0)</f>
        <v>0</v>
      </c>
      <c r="H1198" s="58">
        <f t="shared" si="130"/>
        <v>0</v>
      </c>
      <c r="I1198" s="58">
        <f t="shared" si="132"/>
        <v>0</v>
      </c>
      <c r="J1198" s="92" t="str">
        <f t="shared" si="131"/>
        <v>2119–2120</v>
      </c>
      <c r="K1198" s="92"/>
      <c r="L1198" s="103"/>
      <c r="M1198" s="92"/>
      <c r="N1198" s="101"/>
      <c r="O1198" s="93"/>
      <c r="Q1198" s="61"/>
    </row>
    <row r="1199" spans="1:17" s="55" customFormat="1" ht="20.25" customHeight="1" x14ac:dyDescent="0.2">
      <c r="A1199" s="56">
        <v>80263</v>
      </c>
      <c r="B1199" s="57">
        <f t="shared" si="127"/>
        <v>0</v>
      </c>
      <c r="C1199" s="158"/>
      <c r="D1199" s="58">
        <f t="shared" si="128"/>
        <v>0</v>
      </c>
      <c r="E1199" s="59">
        <f t="shared" si="126"/>
        <v>0</v>
      </c>
      <c r="F1199" s="58">
        <f t="shared" si="129"/>
        <v>0</v>
      </c>
      <c r="G1199" s="60">
        <f>IF(AND(C1199&lt;&gt;"",SUM(G$32:G1198)&lt;E$23),$E$23/$E$28,0)</f>
        <v>0</v>
      </c>
      <c r="H1199" s="58">
        <f t="shared" si="130"/>
        <v>0</v>
      </c>
      <c r="I1199" s="58">
        <f t="shared" si="132"/>
        <v>0</v>
      </c>
      <c r="J1199" s="92" t="str">
        <f t="shared" si="131"/>
        <v>2119–2120</v>
      </c>
      <c r="K1199" s="92"/>
      <c r="L1199" s="103"/>
      <c r="M1199" s="92"/>
      <c r="N1199" s="101"/>
      <c r="O1199" s="93"/>
      <c r="Q1199" s="61"/>
    </row>
    <row r="1200" spans="1:17" s="55" customFormat="1" ht="20.25" customHeight="1" x14ac:dyDescent="0.2">
      <c r="A1200" s="56">
        <v>80294</v>
      </c>
      <c r="B1200" s="57">
        <f t="shared" si="127"/>
        <v>0</v>
      </c>
      <c r="C1200" s="158"/>
      <c r="D1200" s="58">
        <f t="shared" si="128"/>
        <v>0</v>
      </c>
      <c r="E1200" s="59">
        <f t="shared" si="126"/>
        <v>0</v>
      </c>
      <c r="F1200" s="58">
        <f t="shared" si="129"/>
        <v>0</v>
      </c>
      <c r="G1200" s="60">
        <f>IF(AND(C1200&lt;&gt;"",SUM(G$32:G1199)&lt;E$23),$E$23/$E$28,0)</f>
        <v>0</v>
      </c>
      <c r="H1200" s="58">
        <f t="shared" si="130"/>
        <v>0</v>
      </c>
      <c r="I1200" s="58">
        <f t="shared" si="132"/>
        <v>0</v>
      </c>
      <c r="J1200" s="92" t="str">
        <f t="shared" si="131"/>
        <v>2119–2120</v>
      </c>
      <c r="K1200" s="92"/>
      <c r="L1200" s="103"/>
      <c r="M1200" s="92"/>
      <c r="N1200" s="101"/>
      <c r="O1200" s="93"/>
      <c r="Q1200" s="61"/>
    </row>
    <row r="1201" spans="1:17" s="55" customFormat="1" ht="20.25" customHeight="1" x14ac:dyDescent="0.2">
      <c r="A1201" s="56">
        <v>80324</v>
      </c>
      <c r="B1201" s="57">
        <f t="shared" si="127"/>
        <v>0</v>
      </c>
      <c r="C1201" s="158"/>
      <c r="D1201" s="58">
        <f t="shared" si="128"/>
        <v>0</v>
      </c>
      <c r="E1201" s="59">
        <f t="shared" si="126"/>
        <v>0</v>
      </c>
      <c r="F1201" s="58">
        <f t="shared" si="129"/>
        <v>0</v>
      </c>
      <c r="G1201" s="60">
        <f>IF(AND(C1201&lt;&gt;"",SUM(G$32:G1200)&lt;E$23),$E$23/$E$28,0)</f>
        <v>0</v>
      </c>
      <c r="H1201" s="58">
        <f t="shared" si="130"/>
        <v>0</v>
      </c>
      <c r="I1201" s="58">
        <f t="shared" si="132"/>
        <v>0</v>
      </c>
      <c r="J1201" s="92" t="str">
        <f t="shared" si="131"/>
        <v>2119–2120</v>
      </c>
      <c r="K1201" s="92"/>
      <c r="L1201" s="103"/>
      <c r="M1201" s="92"/>
      <c r="N1201" s="101"/>
      <c r="O1201" s="93"/>
      <c r="Q1201" s="61"/>
    </row>
    <row r="1202" spans="1:17" s="55" customFormat="1" ht="20.25" customHeight="1" x14ac:dyDescent="0.2">
      <c r="A1202" s="56">
        <v>80355</v>
      </c>
      <c r="B1202" s="57">
        <f t="shared" si="127"/>
        <v>0</v>
      </c>
      <c r="C1202" s="158"/>
      <c r="D1202" s="58">
        <f t="shared" si="128"/>
        <v>0</v>
      </c>
      <c r="E1202" s="59">
        <f t="shared" si="126"/>
        <v>0</v>
      </c>
      <c r="F1202" s="58">
        <f t="shared" si="129"/>
        <v>0</v>
      </c>
      <c r="G1202" s="60">
        <f>IF(AND(C1202&lt;&gt;"",SUM(G$32:G1201)&lt;E$23),$E$23/$E$28,0)</f>
        <v>0</v>
      </c>
      <c r="H1202" s="58">
        <f t="shared" si="130"/>
        <v>0</v>
      </c>
      <c r="I1202" s="58">
        <f t="shared" si="132"/>
        <v>0</v>
      </c>
      <c r="J1202" s="92" t="str">
        <f t="shared" si="131"/>
        <v>2119–2120</v>
      </c>
      <c r="K1202" s="92"/>
      <c r="L1202" s="103"/>
      <c r="M1202" s="92"/>
      <c r="N1202" s="101"/>
      <c r="O1202" s="93"/>
      <c r="Q1202" s="61"/>
    </row>
    <row r="1203" spans="1:17" s="55" customFormat="1" ht="20.25" customHeight="1" x14ac:dyDescent="0.2">
      <c r="A1203" s="56">
        <v>80386</v>
      </c>
      <c r="B1203" s="57">
        <f t="shared" si="127"/>
        <v>0</v>
      </c>
      <c r="C1203" s="158"/>
      <c r="D1203" s="58">
        <f t="shared" si="128"/>
        <v>0</v>
      </c>
      <c r="E1203" s="59">
        <f t="shared" si="126"/>
        <v>0</v>
      </c>
      <c r="F1203" s="58">
        <f t="shared" si="129"/>
        <v>0</v>
      </c>
      <c r="G1203" s="60">
        <f>IF(AND(C1203&lt;&gt;"",SUM(G$32:G1202)&lt;E$23),$E$23/$E$28,0)</f>
        <v>0</v>
      </c>
      <c r="H1203" s="58">
        <f t="shared" si="130"/>
        <v>0</v>
      </c>
      <c r="I1203" s="58">
        <f t="shared" si="132"/>
        <v>0</v>
      </c>
      <c r="J1203" s="92" t="str">
        <f t="shared" si="131"/>
        <v>2119–2120</v>
      </c>
      <c r="K1203" s="92"/>
      <c r="L1203" s="103"/>
      <c r="M1203" s="92"/>
      <c r="N1203" s="101"/>
      <c r="O1203" s="93"/>
      <c r="Q1203" s="61"/>
    </row>
    <row r="1204" spans="1:17" s="55" customFormat="1" ht="20.25" customHeight="1" x14ac:dyDescent="0.2">
      <c r="A1204" s="56">
        <v>80415</v>
      </c>
      <c r="B1204" s="57">
        <f t="shared" si="127"/>
        <v>0</v>
      </c>
      <c r="C1204" s="158"/>
      <c r="D1204" s="58">
        <f t="shared" si="128"/>
        <v>0</v>
      </c>
      <c r="E1204" s="59">
        <f t="shared" si="126"/>
        <v>0</v>
      </c>
      <c r="F1204" s="58">
        <f t="shared" si="129"/>
        <v>0</v>
      </c>
      <c r="G1204" s="60">
        <f>IF(AND(C1204&lt;&gt;"",SUM(G$32:G1203)&lt;E$23),$E$23/$E$28,0)</f>
        <v>0</v>
      </c>
      <c r="H1204" s="58">
        <f t="shared" si="130"/>
        <v>0</v>
      </c>
      <c r="I1204" s="58">
        <f t="shared" si="132"/>
        <v>0</v>
      </c>
      <c r="J1204" s="92" t="str">
        <f t="shared" si="131"/>
        <v>2119–2120</v>
      </c>
      <c r="K1204" s="92"/>
      <c r="L1204" s="103"/>
      <c r="M1204" s="92"/>
      <c r="N1204" s="101"/>
      <c r="O1204" s="93"/>
      <c r="Q1204" s="61"/>
    </row>
    <row r="1205" spans="1:17" s="55" customFormat="1" ht="20.25" customHeight="1" x14ac:dyDescent="0.2">
      <c r="A1205" s="56">
        <v>80446</v>
      </c>
      <c r="B1205" s="57">
        <f t="shared" si="127"/>
        <v>0</v>
      </c>
      <c r="C1205" s="158"/>
      <c r="D1205" s="58">
        <f t="shared" si="128"/>
        <v>0</v>
      </c>
      <c r="E1205" s="59">
        <f t="shared" si="126"/>
        <v>0</v>
      </c>
      <c r="F1205" s="58">
        <f t="shared" si="129"/>
        <v>0</v>
      </c>
      <c r="G1205" s="60">
        <f>IF(AND(C1205&lt;&gt;"",SUM(G$32:G1204)&lt;E$23),$E$23/$E$28,0)</f>
        <v>0</v>
      </c>
      <c r="H1205" s="58">
        <f t="shared" si="130"/>
        <v>0</v>
      </c>
      <c r="I1205" s="58">
        <f t="shared" si="132"/>
        <v>0</v>
      </c>
      <c r="J1205" s="92" t="str">
        <f t="shared" si="131"/>
        <v>2119–2120</v>
      </c>
      <c r="K1205" s="92"/>
      <c r="L1205" s="103"/>
      <c r="M1205" s="92"/>
      <c r="N1205" s="101"/>
      <c r="O1205" s="93"/>
      <c r="Q1205" s="61"/>
    </row>
    <row r="1206" spans="1:17" s="55" customFormat="1" ht="20.25" customHeight="1" x14ac:dyDescent="0.2">
      <c r="A1206" s="56">
        <v>80476</v>
      </c>
      <c r="B1206" s="57">
        <f t="shared" si="127"/>
        <v>0</v>
      </c>
      <c r="C1206" s="158"/>
      <c r="D1206" s="58">
        <f t="shared" si="128"/>
        <v>0</v>
      </c>
      <c r="E1206" s="59">
        <f t="shared" si="126"/>
        <v>0</v>
      </c>
      <c r="F1206" s="58">
        <f t="shared" si="129"/>
        <v>0</v>
      </c>
      <c r="G1206" s="60">
        <f>IF(AND(C1206&lt;&gt;"",SUM(G$32:G1205)&lt;E$23),$E$23/$E$28,0)</f>
        <v>0</v>
      </c>
      <c r="H1206" s="58">
        <f t="shared" si="130"/>
        <v>0</v>
      </c>
      <c r="I1206" s="58">
        <f t="shared" si="132"/>
        <v>0</v>
      </c>
      <c r="J1206" s="92" t="str">
        <f t="shared" si="131"/>
        <v>2119–2120</v>
      </c>
      <c r="K1206" s="92"/>
      <c r="L1206" s="103"/>
      <c r="M1206" s="92"/>
      <c r="N1206" s="101"/>
      <c r="O1206" s="93"/>
      <c r="Q1206" s="61"/>
    </row>
    <row r="1207" spans="1:17" s="55" customFormat="1" ht="20.25" customHeight="1" x14ac:dyDescent="0.2">
      <c r="A1207" s="56">
        <v>80507</v>
      </c>
      <c r="B1207" s="57">
        <f t="shared" si="127"/>
        <v>0</v>
      </c>
      <c r="C1207" s="158"/>
      <c r="D1207" s="58">
        <f t="shared" si="128"/>
        <v>0</v>
      </c>
      <c r="E1207" s="59">
        <f t="shared" si="126"/>
        <v>0</v>
      </c>
      <c r="F1207" s="58">
        <f t="shared" si="129"/>
        <v>0</v>
      </c>
      <c r="G1207" s="60">
        <f>IF(AND(C1207&lt;&gt;"",SUM(G$32:G1206)&lt;E$23),$E$23/$E$28,0)</f>
        <v>0</v>
      </c>
      <c r="H1207" s="58">
        <f t="shared" si="130"/>
        <v>0</v>
      </c>
      <c r="I1207" s="58">
        <f t="shared" si="132"/>
        <v>0</v>
      </c>
      <c r="J1207" s="92" t="str">
        <f t="shared" si="131"/>
        <v>2119–2120</v>
      </c>
      <c r="K1207" s="92"/>
      <c r="L1207" s="103"/>
      <c r="M1207" s="92"/>
      <c r="N1207" s="101"/>
      <c r="O1207" s="93"/>
      <c r="Q1207" s="61"/>
    </row>
    <row r="1208" spans="1:17" s="55" customFormat="1" ht="20.25" customHeight="1" x14ac:dyDescent="0.2">
      <c r="A1208" s="56">
        <v>80537</v>
      </c>
      <c r="B1208" s="57">
        <f t="shared" si="127"/>
        <v>0</v>
      </c>
      <c r="C1208" s="158"/>
      <c r="D1208" s="58">
        <f t="shared" si="128"/>
        <v>0</v>
      </c>
      <c r="E1208" s="59">
        <f t="shared" si="126"/>
        <v>0</v>
      </c>
      <c r="F1208" s="58">
        <f t="shared" si="129"/>
        <v>0</v>
      </c>
      <c r="G1208" s="60">
        <f>IF(AND(C1208&lt;&gt;"",SUM(G$32:G1207)&lt;E$23),$E$23/$E$28,0)</f>
        <v>0</v>
      </c>
      <c r="H1208" s="58">
        <f t="shared" si="130"/>
        <v>0</v>
      </c>
      <c r="I1208" s="58">
        <f t="shared" si="132"/>
        <v>0</v>
      </c>
      <c r="J1208" s="92" t="str">
        <f t="shared" si="131"/>
        <v>2120–2121</v>
      </c>
      <c r="K1208" s="92"/>
      <c r="L1208" s="103"/>
      <c r="M1208" s="92"/>
      <c r="N1208" s="101"/>
      <c r="O1208" s="93"/>
      <c r="Q1208" s="61"/>
    </row>
    <row r="1209" spans="1:17" s="55" customFormat="1" ht="20.25" customHeight="1" x14ac:dyDescent="0.2">
      <c r="A1209" s="56">
        <v>80568</v>
      </c>
      <c r="B1209" s="57">
        <f t="shared" si="127"/>
        <v>0</v>
      </c>
      <c r="C1209" s="158"/>
      <c r="D1209" s="58">
        <f t="shared" si="128"/>
        <v>0</v>
      </c>
      <c r="E1209" s="59">
        <f t="shared" si="126"/>
        <v>0</v>
      </c>
      <c r="F1209" s="58">
        <f t="shared" si="129"/>
        <v>0</v>
      </c>
      <c r="G1209" s="60">
        <f>IF(AND(C1209&lt;&gt;"",SUM(G$32:G1208)&lt;E$23),$E$23/$E$28,0)</f>
        <v>0</v>
      </c>
      <c r="H1209" s="58">
        <f t="shared" si="130"/>
        <v>0</v>
      </c>
      <c r="I1209" s="58">
        <f t="shared" si="132"/>
        <v>0</v>
      </c>
      <c r="J1209" s="92" t="str">
        <f t="shared" si="131"/>
        <v>2120–2121</v>
      </c>
      <c r="K1209" s="92"/>
      <c r="L1209" s="103"/>
      <c r="M1209" s="92"/>
      <c r="N1209" s="101"/>
      <c r="O1209" s="93"/>
      <c r="Q1209" s="61"/>
    </row>
    <row r="1210" spans="1:17" s="55" customFormat="1" ht="20.25" customHeight="1" x14ac:dyDescent="0.2">
      <c r="A1210" s="56">
        <v>80599</v>
      </c>
      <c r="B1210" s="57">
        <f t="shared" si="127"/>
        <v>0</v>
      </c>
      <c r="C1210" s="158"/>
      <c r="D1210" s="58">
        <f t="shared" si="128"/>
        <v>0</v>
      </c>
      <c r="E1210" s="59">
        <f t="shared" si="126"/>
        <v>0</v>
      </c>
      <c r="F1210" s="58">
        <f t="shared" si="129"/>
        <v>0</v>
      </c>
      <c r="G1210" s="60">
        <f>IF(AND(C1210&lt;&gt;"",SUM(G$32:G1209)&lt;E$23),$E$23/$E$28,0)</f>
        <v>0</v>
      </c>
      <c r="H1210" s="58">
        <f t="shared" si="130"/>
        <v>0</v>
      </c>
      <c r="I1210" s="58">
        <f t="shared" si="132"/>
        <v>0</v>
      </c>
      <c r="J1210" s="92" t="str">
        <f t="shared" si="131"/>
        <v>2120–2121</v>
      </c>
      <c r="K1210" s="92"/>
      <c r="L1210" s="103"/>
      <c r="M1210" s="92"/>
      <c r="N1210" s="101"/>
      <c r="O1210" s="93"/>
      <c r="Q1210" s="61"/>
    </row>
    <row r="1211" spans="1:17" s="55" customFormat="1" ht="20.25" customHeight="1" x14ac:dyDescent="0.2">
      <c r="A1211" s="56">
        <v>80629</v>
      </c>
      <c r="B1211" s="57">
        <f t="shared" si="127"/>
        <v>0</v>
      </c>
      <c r="C1211" s="158"/>
      <c r="D1211" s="58">
        <f t="shared" si="128"/>
        <v>0</v>
      </c>
      <c r="E1211" s="59">
        <f t="shared" si="126"/>
        <v>0</v>
      </c>
      <c r="F1211" s="58">
        <f t="shared" si="129"/>
        <v>0</v>
      </c>
      <c r="G1211" s="60">
        <f>IF(AND(C1211&lt;&gt;"",SUM(G$32:G1210)&lt;E$23),$E$23/$E$28,0)</f>
        <v>0</v>
      </c>
      <c r="H1211" s="58">
        <f t="shared" si="130"/>
        <v>0</v>
      </c>
      <c r="I1211" s="58">
        <f t="shared" si="132"/>
        <v>0</v>
      </c>
      <c r="J1211" s="92" t="str">
        <f t="shared" si="131"/>
        <v>2120–2121</v>
      </c>
      <c r="K1211" s="92"/>
      <c r="L1211" s="103"/>
      <c r="M1211" s="92"/>
      <c r="N1211" s="101"/>
      <c r="O1211" s="93"/>
      <c r="Q1211" s="61"/>
    </row>
    <row r="1212" spans="1:17" s="55" customFormat="1" ht="20.25" customHeight="1" x14ac:dyDescent="0.2">
      <c r="A1212" s="56">
        <v>80660</v>
      </c>
      <c r="B1212" s="57">
        <f t="shared" si="127"/>
        <v>0</v>
      </c>
      <c r="C1212" s="158"/>
      <c r="D1212" s="58">
        <f t="shared" si="128"/>
        <v>0</v>
      </c>
      <c r="E1212" s="59">
        <f t="shared" si="126"/>
        <v>0</v>
      </c>
      <c r="F1212" s="58">
        <f t="shared" si="129"/>
        <v>0</v>
      </c>
      <c r="G1212" s="60">
        <f>IF(AND(C1212&lt;&gt;"",SUM(G$32:G1211)&lt;E$23),$E$23/$E$28,0)</f>
        <v>0</v>
      </c>
      <c r="H1212" s="58">
        <f t="shared" si="130"/>
        <v>0</v>
      </c>
      <c r="I1212" s="58">
        <f t="shared" si="132"/>
        <v>0</v>
      </c>
      <c r="J1212" s="92" t="str">
        <f t="shared" si="131"/>
        <v>2120–2121</v>
      </c>
      <c r="K1212" s="92"/>
      <c r="L1212" s="103"/>
      <c r="M1212" s="92"/>
      <c r="N1212" s="101"/>
      <c r="O1212" s="93"/>
      <c r="Q1212" s="61"/>
    </row>
    <row r="1213" spans="1:17" s="55" customFormat="1" ht="20.25" customHeight="1" x14ac:dyDescent="0.2">
      <c r="A1213" s="56">
        <v>80690</v>
      </c>
      <c r="B1213" s="57">
        <f t="shared" si="127"/>
        <v>0</v>
      </c>
      <c r="C1213" s="158"/>
      <c r="D1213" s="58">
        <f t="shared" si="128"/>
        <v>0</v>
      </c>
      <c r="E1213" s="59">
        <f t="shared" si="126"/>
        <v>0</v>
      </c>
      <c r="F1213" s="58">
        <f t="shared" si="129"/>
        <v>0</v>
      </c>
      <c r="G1213" s="60">
        <f>IF(AND(C1213&lt;&gt;"",SUM(G$32:G1212)&lt;E$23),$E$23/$E$28,0)</f>
        <v>0</v>
      </c>
      <c r="H1213" s="58">
        <f t="shared" si="130"/>
        <v>0</v>
      </c>
      <c r="I1213" s="58">
        <f t="shared" si="132"/>
        <v>0</v>
      </c>
      <c r="J1213" s="92" t="str">
        <f t="shared" si="131"/>
        <v>2120–2121</v>
      </c>
      <c r="K1213" s="92"/>
      <c r="L1213" s="103"/>
      <c r="M1213" s="92"/>
      <c r="N1213" s="101"/>
      <c r="O1213" s="93"/>
      <c r="Q1213" s="61"/>
    </row>
    <row r="1214" spans="1:17" s="55" customFormat="1" ht="20.25" customHeight="1" x14ac:dyDescent="0.2">
      <c r="A1214" s="56">
        <v>80721</v>
      </c>
      <c r="B1214" s="57">
        <f t="shared" si="127"/>
        <v>0</v>
      </c>
      <c r="C1214" s="158"/>
      <c r="D1214" s="58">
        <f t="shared" si="128"/>
        <v>0</v>
      </c>
      <c r="E1214" s="59">
        <f t="shared" si="126"/>
        <v>0</v>
      </c>
      <c r="F1214" s="58">
        <f t="shared" si="129"/>
        <v>0</v>
      </c>
      <c r="G1214" s="60">
        <f>IF(AND(C1214&lt;&gt;"",SUM(G$32:G1213)&lt;E$23),$E$23/$E$28,0)</f>
        <v>0</v>
      </c>
      <c r="H1214" s="58">
        <f t="shared" si="130"/>
        <v>0</v>
      </c>
      <c r="I1214" s="58">
        <f t="shared" si="132"/>
        <v>0</v>
      </c>
      <c r="J1214" s="92" t="str">
        <f t="shared" si="131"/>
        <v>2120–2121</v>
      </c>
      <c r="K1214" s="92"/>
      <c r="L1214" s="103"/>
      <c r="M1214" s="92"/>
      <c r="N1214" s="101"/>
      <c r="O1214" s="93"/>
      <c r="Q1214" s="61"/>
    </row>
    <row r="1215" spans="1:17" s="55" customFormat="1" ht="20.25" customHeight="1" x14ac:dyDescent="0.2">
      <c r="A1215" s="56">
        <v>80752</v>
      </c>
      <c r="B1215" s="57">
        <f t="shared" si="127"/>
        <v>0</v>
      </c>
      <c r="C1215" s="158"/>
      <c r="D1215" s="58">
        <f t="shared" si="128"/>
        <v>0</v>
      </c>
      <c r="E1215" s="59">
        <f t="shared" si="126"/>
        <v>0</v>
      </c>
      <c r="F1215" s="58">
        <f t="shared" si="129"/>
        <v>0</v>
      </c>
      <c r="G1215" s="60">
        <f>IF(AND(C1215&lt;&gt;"",SUM(G$32:G1214)&lt;E$23),$E$23/$E$28,0)</f>
        <v>0</v>
      </c>
      <c r="H1215" s="58">
        <f t="shared" si="130"/>
        <v>0</v>
      </c>
      <c r="I1215" s="58">
        <f t="shared" si="132"/>
        <v>0</v>
      </c>
      <c r="J1215" s="92" t="str">
        <f t="shared" si="131"/>
        <v>2120–2121</v>
      </c>
      <c r="K1215" s="92"/>
      <c r="L1215" s="103"/>
      <c r="M1215" s="92"/>
      <c r="N1215" s="101"/>
      <c r="O1215" s="93"/>
      <c r="Q1215" s="61"/>
    </row>
    <row r="1216" spans="1:17" s="55" customFormat="1" ht="20.25" customHeight="1" x14ac:dyDescent="0.2">
      <c r="A1216" s="56">
        <v>80780</v>
      </c>
      <c r="B1216" s="57">
        <f t="shared" si="127"/>
        <v>0</v>
      </c>
      <c r="C1216" s="158"/>
      <c r="D1216" s="58">
        <f t="shared" si="128"/>
        <v>0</v>
      </c>
      <c r="E1216" s="59">
        <f t="shared" si="126"/>
        <v>0</v>
      </c>
      <c r="F1216" s="58">
        <f t="shared" si="129"/>
        <v>0</v>
      </c>
      <c r="G1216" s="60">
        <f>IF(AND(C1216&lt;&gt;"",SUM(G$32:G1215)&lt;E$23),$E$23/$E$28,0)</f>
        <v>0</v>
      </c>
      <c r="H1216" s="58">
        <f t="shared" si="130"/>
        <v>0</v>
      </c>
      <c r="I1216" s="58">
        <f t="shared" si="132"/>
        <v>0</v>
      </c>
      <c r="J1216" s="92" t="str">
        <f t="shared" si="131"/>
        <v>2120–2121</v>
      </c>
      <c r="K1216" s="92"/>
      <c r="L1216" s="103"/>
      <c r="M1216" s="92"/>
      <c r="N1216" s="101"/>
      <c r="O1216" s="93"/>
      <c r="Q1216" s="61"/>
    </row>
    <row r="1217" spans="1:17" s="55" customFormat="1" ht="20.25" customHeight="1" x14ac:dyDescent="0.2">
      <c r="A1217" s="56">
        <v>80811</v>
      </c>
      <c r="B1217" s="57">
        <f t="shared" si="127"/>
        <v>0</v>
      </c>
      <c r="C1217" s="158"/>
      <c r="D1217" s="58">
        <f t="shared" si="128"/>
        <v>0</v>
      </c>
      <c r="E1217" s="59">
        <f t="shared" si="126"/>
        <v>0</v>
      </c>
      <c r="F1217" s="58">
        <f t="shared" si="129"/>
        <v>0</v>
      </c>
      <c r="G1217" s="60">
        <f>IF(AND(C1217&lt;&gt;"",SUM(G$32:G1216)&lt;E$23),$E$23/$E$28,0)</f>
        <v>0</v>
      </c>
      <c r="H1217" s="58">
        <f t="shared" si="130"/>
        <v>0</v>
      </c>
      <c r="I1217" s="58">
        <f t="shared" si="132"/>
        <v>0</v>
      </c>
      <c r="J1217" s="92" t="str">
        <f t="shared" si="131"/>
        <v>2120–2121</v>
      </c>
      <c r="K1217" s="92"/>
      <c r="L1217" s="103"/>
      <c r="M1217" s="92"/>
      <c r="N1217" s="101"/>
      <c r="O1217" s="93"/>
      <c r="Q1217" s="61"/>
    </row>
    <row r="1218" spans="1:17" s="55" customFormat="1" ht="20.25" customHeight="1" x14ac:dyDescent="0.2">
      <c r="A1218" s="56">
        <v>80841</v>
      </c>
      <c r="B1218" s="57">
        <f t="shared" si="127"/>
        <v>0</v>
      </c>
      <c r="C1218" s="158"/>
      <c r="D1218" s="58">
        <f t="shared" si="128"/>
        <v>0</v>
      </c>
      <c r="E1218" s="59">
        <f t="shared" si="126"/>
        <v>0</v>
      </c>
      <c r="F1218" s="58">
        <f t="shared" si="129"/>
        <v>0</v>
      </c>
      <c r="G1218" s="60">
        <f>IF(AND(C1218&lt;&gt;"",SUM(G$32:G1217)&lt;E$23),$E$23/$E$28,0)</f>
        <v>0</v>
      </c>
      <c r="H1218" s="58">
        <f t="shared" si="130"/>
        <v>0</v>
      </c>
      <c r="I1218" s="58">
        <f t="shared" si="132"/>
        <v>0</v>
      </c>
      <c r="J1218" s="92" t="str">
        <f t="shared" si="131"/>
        <v>2120–2121</v>
      </c>
      <c r="K1218" s="92"/>
      <c r="L1218" s="103"/>
      <c r="M1218" s="92"/>
      <c r="N1218" s="101"/>
      <c r="O1218" s="93"/>
      <c r="Q1218" s="61"/>
    </row>
    <row r="1219" spans="1:17" s="55" customFormat="1" ht="20.25" customHeight="1" x14ac:dyDescent="0.2">
      <c r="A1219" s="56">
        <v>80872</v>
      </c>
      <c r="B1219" s="57">
        <f t="shared" si="127"/>
        <v>0</v>
      </c>
      <c r="C1219" s="158"/>
      <c r="D1219" s="58">
        <f t="shared" si="128"/>
        <v>0</v>
      </c>
      <c r="E1219" s="59">
        <f t="shared" si="126"/>
        <v>0</v>
      </c>
      <c r="F1219" s="58">
        <f t="shared" si="129"/>
        <v>0</v>
      </c>
      <c r="G1219" s="60">
        <f>IF(AND(C1219&lt;&gt;"",SUM(G$32:G1218)&lt;E$23),$E$23/$E$28,0)</f>
        <v>0</v>
      </c>
      <c r="H1219" s="58">
        <f t="shared" si="130"/>
        <v>0</v>
      </c>
      <c r="I1219" s="58">
        <f t="shared" si="132"/>
        <v>0</v>
      </c>
      <c r="J1219" s="92" t="str">
        <f t="shared" si="131"/>
        <v>2120–2121</v>
      </c>
      <c r="K1219" s="92"/>
      <c r="L1219" s="103"/>
      <c r="M1219" s="92"/>
      <c r="N1219" s="101"/>
      <c r="O1219" s="93"/>
      <c r="Q1219" s="61"/>
    </row>
    <row r="1220" spans="1:17" s="55" customFormat="1" ht="20.25" customHeight="1" x14ac:dyDescent="0.2">
      <c r="A1220" s="56">
        <v>80902</v>
      </c>
      <c r="B1220" s="57">
        <f t="shared" si="127"/>
        <v>0</v>
      </c>
      <c r="C1220" s="158"/>
      <c r="D1220" s="58">
        <f t="shared" si="128"/>
        <v>0</v>
      </c>
      <c r="E1220" s="59">
        <f t="shared" si="126"/>
        <v>0</v>
      </c>
      <c r="F1220" s="58">
        <f t="shared" si="129"/>
        <v>0</v>
      </c>
      <c r="G1220" s="60">
        <f>IF(AND(C1220&lt;&gt;"",SUM(G$32:G1219)&lt;E$23),$E$23/$E$28,0)</f>
        <v>0</v>
      </c>
      <c r="H1220" s="58">
        <f t="shared" si="130"/>
        <v>0</v>
      </c>
      <c r="I1220" s="58">
        <f t="shared" si="132"/>
        <v>0</v>
      </c>
      <c r="J1220" s="92" t="str">
        <f t="shared" si="131"/>
        <v>2121–2122</v>
      </c>
      <c r="K1220" s="92"/>
      <c r="L1220" s="103"/>
      <c r="M1220" s="92"/>
      <c r="N1220" s="101"/>
      <c r="O1220" s="93"/>
      <c r="Q1220" s="61"/>
    </row>
    <row r="1221" spans="1:17" s="55" customFormat="1" ht="20.25" customHeight="1" x14ac:dyDescent="0.2">
      <c r="A1221" s="56">
        <v>80933</v>
      </c>
      <c r="B1221" s="57">
        <f t="shared" si="127"/>
        <v>0</v>
      </c>
      <c r="C1221" s="158"/>
      <c r="D1221" s="58">
        <f t="shared" si="128"/>
        <v>0</v>
      </c>
      <c r="E1221" s="59">
        <f t="shared" si="126"/>
        <v>0</v>
      </c>
      <c r="F1221" s="58">
        <f t="shared" si="129"/>
        <v>0</v>
      </c>
      <c r="G1221" s="60">
        <f>IF(AND(C1221&lt;&gt;"",SUM(G$32:G1220)&lt;E$23),$E$23/$E$28,0)</f>
        <v>0</v>
      </c>
      <c r="H1221" s="58">
        <f t="shared" si="130"/>
        <v>0</v>
      </c>
      <c r="I1221" s="58">
        <f t="shared" si="132"/>
        <v>0</v>
      </c>
      <c r="J1221" s="92" t="str">
        <f t="shared" si="131"/>
        <v>2121–2122</v>
      </c>
      <c r="K1221" s="92"/>
      <c r="L1221" s="103"/>
      <c r="M1221" s="92"/>
      <c r="N1221" s="101"/>
      <c r="O1221" s="93"/>
      <c r="Q1221" s="61"/>
    </row>
    <row r="1222" spans="1:17" s="55" customFormat="1" ht="20.25" customHeight="1" x14ac:dyDescent="0.2">
      <c r="A1222" s="56">
        <v>80964</v>
      </c>
      <c r="B1222" s="57">
        <f t="shared" si="127"/>
        <v>0</v>
      </c>
      <c r="C1222" s="158"/>
      <c r="D1222" s="58">
        <f t="shared" si="128"/>
        <v>0</v>
      </c>
      <c r="E1222" s="59">
        <f t="shared" si="126"/>
        <v>0</v>
      </c>
      <c r="F1222" s="58">
        <f t="shared" si="129"/>
        <v>0</v>
      </c>
      <c r="G1222" s="60">
        <f>IF(AND(C1222&lt;&gt;"",SUM(G$32:G1221)&lt;E$23),$E$23/$E$28,0)</f>
        <v>0</v>
      </c>
      <c r="H1222" s="58">
        <f t="shared" si="130"/>
        <v>0</v>
      </c>
      <c r="I1222" s="58">
        <f t="shared" si="132"/>
        <v>0</v>
      </c>
      <c r="J1222" s="92" t="str">
        <f t="shared" si="131"/>
        <v>2121–2122</v>
      </c>
      <c r="K1222" s="92"/>
      <c r="L1222" s="103"/>
      <c r="M1222" s="92"/>
      <c r="N1222" s="101"/>
      <c r="O1222" s="93"/>
      <c r="Q1222" s="61"/>
    </row>
    <row r="1223" spans="1:17" s="55" customFormat="1" ht="20.25" customHeight="1" x14ac:dyDescent="0.2">
      <c r="A1223" s="56">
        <v>80994</v>
      </c>
      <c r="B1223" s="57">
        <f t="shared" si="127"/>
        <v>0</v>
      </c>
      <c r="C1223" s="158"/>
      <c r="D1223" s="58">
        <f t="shared" si="128"/>
        <v>0</v>
      </c>
      <c r="E1223" s="59">
        <f t="shared" si="126"/>
        <v>0</v>
      </c>
      <c r="F1223" s="58">
        <f t="shared" si="129"/>
        <v>0</v>
      </c>
      <c r="G1223" s="60">
        <f>IF(AND(C1223&lt;&gt;"",SUM(G$32:G1222)&lt;E$23),$E$23/$E$28,0)</f>
        <v>0</v>
      </c>
      <c r="H1223" s="58">
        <f t="shared" si="130"/>
        <v>0</v>
      </c>
      <c r="I1223" s="58">
        <f t="shared" si="132"/>
        <v>0</v>
      </c>
      <c r="J1223" s="92" t="str">
        <f t="shared" si="131"/>
        <v>2121–2122</v>
      </c>
      <c r="K1223" s="92"/>
      <c r="L1223" s="103"/>
      <c r="M1223" s="92"/>
      <c r="N1223" s="101"/>
      <c r="O1223" s="93"/>
      <c r="Q1223" s="61"/>
    </row>
    <row r="1224" spans="1:17" s="55" customFormat="1" ht="20.25" customHeight="1" x14ac:dyDescent="0.2">
      <c r="A1224" s="56">
        <v>81025</v>
      </c>
      <c r="B1224" s="57">
        <f t="shared" si="127"/>
        <v>0</v>
      </c>
      <c r="C1224" s="158"/>
      <c r="D1224" s="58">
        <f t="shared" si="128"/>
        <v>0</v>
      </c>
      <c r="E1224" s="59">
        <f t="shared" si="126"/>
        <v>0</v>
      </c>
      <c r="F1224" s="58">
        <f t="shared" si="129"/>
        <v>0</v>
      </c>
      <c r="G1224" s="60">
        <f>IF(AND(C1224&lt;&gt;"",SUM(G$32:G1223)&lt;E$23),$E$23/$E$28,0)</f>
        <v>0</v>
      </c>
      <c r="H1224" s="58">
        <f t="shared" si="130"/>
        <v>0</v>
      </c>
      <c r="I1224" s="58">
        <f t="shared" si="132"/>
        <v>0</v>
      </c>
      <c r="J1224" s="92" t="str">
        <f t="shared" si="131"/>
        <v>2121–2122</v>
      </c>
      <c r="K1224" s="92"/>
      <c r="L1224" s="103"/>
      <c r="M1224" s="92"/>
      <c r="N1224" s="101"/>
      <c r="O1224" s="93"/>
      <c r="Q1224" s="61"/>
    </row>
    <row r="1225" spans="1:17" s="55" customFormat="1" ht="20.25" customHeight="1" x14ac:dyDescent="0.2">
      <c r="A1225" s="56">
        <v>81055</v>
      </c>
      <c r="B1225" s="57">
        <f t="shared" si="127"/>
        <v>0</v>
      </c>
      <c r="C1225" s="158"/>
      <c r="D1225" s="58">
        <f t="shared" si="128"/>
        <v>0</v>
      </c>
      <c r="E1225" s="59">
        <f t="shared" si="126"/>
        <v>0</v>
      </c>
      <c r="F1225" s="58">
        <f t="shared" si="129"/>
        <v>0</v>
      </c>
      <c r="G1225" s="60">
        <f>IF(AND(C1225&lt;&gt;"",SUM(G$32:G1224)&lt;E$23),$E$23/$E$28,0)</f>
        <v>0</v>
      </c>
      <c r="H1225" s="58">
        <f t="shared" si="130"/>
        <v>0</v>
      </c>
      <c r="I1225" s="58">
        <f t="shared" si="132"/>
        <v>0</v>
      </c>
      <c r="J1225" s="92" t="str">
        <f t="shared" si="131"/>
        <v>2121–2122</v>
      </c>
      <c r="K1225" s="92"/>
      <c r="L1225" s="103"/>
      <c r="M1225" s="92"/>
      <c r="N1225" s="101"/>
      <c r="O1225" s="93"/>
      <c r="Q1225" s="61"/>
    </row>
    <row r="1226" spans="1:17" s="55" customFormat="1" ht="20.25" customHeight="1" x14ac:dyDescent="0.2">
      <c r="A1226" s="56">
        <v>81086</v>
      </c>
      <c r="B1226" s="57">
        <f t="shared" si="127"/>
        <v>0</v>
      </c>
      <c r="C1226" s="158"/>
      <c r="D1226" s="58">
        <f t="shared" si="128"/>
        <v>0</v>
      </c>
      <c r="E1226" s="59">
        <f t="shared" si="126"/>
        <v>0</v>
      </c>
      <c r="F1226" s="58">
        <f t="shared" si="129"/>
        <v>0</v>
      </c>
      <c r="G1226" s="60">
        <f>IF(AND(C1226&lt;&gt;"",SUM(G$32:G1225)&lt;E$23),$E$23/$E$28,0)</f>
        <v>0</v>
      </c>
      <c r="H1226" s="58">
        <f t="shared" si="130"/>
        <v>0</v>
      </c>
      <c r="I1226" s="58">
        <f t="shared" si="132"/>
        <v>0</v>
      </c>
      <c r="J1226" s="92" t="str">
        <f t="shared" si="131"/>
        <v>2121–2122</v>
      </c>
      <c r="K1226" s="92"/>
      <c r="L1226" s="103"/>
      <c r="M1226" s="92"/>
      <c r="N1226" s="101"/>
      <c r="O1226" s="93"/>
      <c r="Q1226" s="61"/>
    </row>
    <row r="1227" spans="1:17" s="55" customFormat="1" ht="20.25" customHeight="1" x14ac:dyDescent="0.2">
      <c r="A1227" s="56">
        <v>81117</v>
      </c>
      <c r="B1227" s="57">
        <f t="shared" si="127"/>
        <v>0</v>
      </c>
      <c r="C1227" s="158"/>
      <c r="D1227" s="58">
        <f t="shared" si="128"/>
        <v>0</v>
      </c>
      <c r="E1227" s="59">
        <f t="shared" si="126"/>
        <v>0</v>
      </c>
      <c r="F1227" s="58">
        <f t="shared" si="129"/>
        <v>0</v>
      </c>
      <c r="G1227" s="60">
        <f>IF(AND(C1227&lt;&gt;"",SUM(G$32:G1226)&lt;E$23),$E$23/$E$28,0)</f>
        <v>0</v>
      </c>
      <c r="H1227" s="58">
        <f t="shared" si="130"/>
        <v>0</v>
      </c>
      <c r="I1227" s="58">
        <f t="shared" si="132"/>
        <v>0</v>
      </c>
      <c r="J1227" s="92" t="str">
        <f t="shared" si="131"/>
        <v>2121–2122</v>
      </c>
      <c r="K1227" s="92"/>
      <c r="L1227" s="103"/>
      <c r="M1227" s="92"/>
      <c r="N1227" s="101"/>
      <c r="O1227" s="93"/>
      <c r="Q1227" s="61"/>
    </row>
    <row r="1228" spans="1:17" s="55" customFormat="1" ht="20.25" customHeight="1" x14ac:dyDescent="0.2">
      <c r="A1228" s="56">
        <v>81145</v>
      </c>
      <c r="B1228" s="57">
        <f t="shared" si="127"/>
        <v>0</v>
      </c>
      <c r="C1228" s="158"/>
      <c r="D1228" s="58">
        <f t="shared" si="128"/>
        <v>0</v>
      </c>
      <c r="E1228" s="59">
        <f t="shared" si="126"/>
        <v>0</v>
      </c>
      <c r="F1228" s="58">
        <f t="shared" si="129"/>
        <v>0</v>
      </c>
      <c r="G1228" s="60">
        <f>IF(AND(C1228&lt;&gt;"",SUM(G$32:G1227)&lt;E$23),$E$23/$E$28,0)</f>
        <v>0</v>
      </c>
      <c r="H1228" s="58">
        <f t="shared" si="130"/>
        <v>0</v>
      </c>
      <c r="I1228" s="58">
        <f t="shared" si="132"/>
        <v>0</v>
      </c>
      <c r="J1228" s="92" t="str">
        <f t="shared" si="131"/>
        <v>2121–2122</v>
      </c>
      <c r="K1228" s="92"/>
      <c r="L1228" s="103"/>
      <c r="M1228" s="92"/>
      <c r="N1228" s="101"/>
      <c r="O1228" s="93"/>
      <c r="Q1228" s="61"/>
    </row>
    <row r="1229" spans="1:17" s="55" customFormat="1" ht="20.25" customHeight="1" x14ac:dyDescent="0.2">
      <c r="A1229" s="56">
        <v>81176</v>
      </c>
      <c r="B1229" s="57">
        <f t="shared" si="127"/>
        <v>0</v>
      </c>
      <c r="C1229" s="158"/>
      <c r="D1229" s="58">
        <f t="shared" si="128"/>
        <v>0</v>
      </c>
      <c r="E1229" s="59">
        <f t="shared" si="126"/>
        <v>0</v>
      </c>
      <c r="F1229" s="58">
        <f t="shared" si="129"/>
        <v>0</v>
      </c>
      <c r="G1229" s="60">
        <f>IF(AND(C1229&lt;&gt;"",SUM(G$32:G1228)&lt;E$23),$E$23/$E$28,0)</f>
        <v>0</v>
      </c>
      <c r="H1229" s="58">
        <f t="shared" si="130"/>
        <v>0</v>
      </c>
      <c r="I1229" s="58">
        <f t="shared" si="132"/>
        <v>0</v>
      </c>
      <c r="J1229" s="92" t="str">
        <f t="shared" si="131"/>
        <v>2121–2122</v>
      </c>
      <c r="K1229" s="92"/>
      <c r="L1229" s="103"/>
      <c r="M1229" s="92"/>
      <c r="N1229" s="101"/>
      <c r="O1229" s="93"/>
      <c r="Q1229" s="61"/>
    </row>
    <row r="1230" spans="1:17" s="55" customFormat="1" ht="20.25" customHeight="1" x14ac:dyDescent="0.2">
      <c r="A1230" s="56">
        <v>81206</v>
      </c>
      <c r="B1230" s="57">
        <f t="shared" si="127"/>
        <v>0</v>
      </c>
      <c r="C1230" s="158"/>
      <c r="D1230" s="58">
        <f t="shared" si="128"/>
        <v>0</v>
      </c>
      <c r="E1230" s="59">
        <f t="shared" si="126"/>
        <v>0</v>
      </c>
      <c r="F1230" s="58">
        <f t="shared" si="129"/>
        <v>0</v>
      </c>
      <c r="G1230" s="60">
        <f>IF(AND(C1230&lt;&gt;"",SUM(G$32:G1229)&lt;E$23),$E$23/$E$28,0)</f>
        <v>0</v>
      </c>
      <c r="H1230" s="58">
        <f t="shared" si="130"/>
        <v>0</v>
      </c>
      <c r="I1230" s="58">
        <f t="shared" si="132"/>
        <v>0</v>
      </c>
      <c r="J1230" s="92" t="str">
        <f t="shared" si="131"/>
        <v>2121–2122</v>
      </c>
      <c r="K1230" s="92"/>
      <c r="L1230" s="103"/>
      <c r="M1230" s="92"/>
      <c r="N1230" s="101"/>
      <c r="O1230" s="93"/>
      <c r="Q1230" s="61"/>
    </row>
    <row r="1231" spans="1:17" s="55" customFormat="1" ht="20.25" customHeight="1" x14ac:dyDescent="0.2">
      <c r="A1231" s="56">
        <v>81237</v>
      </c>
      <c r="B1231" s="57">
        <f t="shared" si="127"/>
        <v>0</v>
      </c>
      <c r="C1231" s="158"/>
      <c r="D1231" s="58">
        <f t="shared" si="128"/>
        <v>0</v>
      </c>
      <c r="E1231" s="59">
        <f t="shared" si="126"/>
        <v>0</v>
      </c>
      <c r="F1231" s="58">
        <f t="shared" si="129"/>
        <v>0</v>
      </c>
      <c r="G1231" s="60">
        <f>IF(AND(C1231&lt;&gt;"",SUM(G$32:G1230)&lt;E$23),$E$23/$E$28,0)</f>
        <v>0</v>
      </c>
      <c r="H1231" s="58">
        <f t="shared" si="130"/>
        <v>0</v>
      </c>
      <c r="I1231" s="58">
        <f t="shared" si="132"/>
        <v>0</v>
      </c>
      <c r="J1231" s="92" t="str">
        <f t="shared" si="131"/>
        <v>2121–2122</v>
      </c>
      <c r="K1231" s="92"/>
      <c r="L1231" s="103"/>
      <c r="M1231" s="92"/>
      <c r="N1231" s="101"/>
      <c r="O1231" s="93"/>
      <c r="Q1231" s="61"/>
    </row>
    <row r="1232" spans="1:17" s="55" customFormat="1" ht="20.25" customHeight="1" x14ac:dyDescent="0.2">
      <c r="A1232" s="56">
        <v>81267</v>
      </c>
      <c r="B1232" s="57">
        <f t="shared" si="127"/>
        <v>0</v>
      </c>
      <c r="C1232" s="158"/>
      <c r="D1232" s="58">
        <f t="shared" si="128"/>
        <v>0</v>
      </c>
      <c r="E1232" s="59">
        <f t="shared" si="126"/>
        <v>0</v>
      </c>
      <c r="F1232" s="58">
        <f t="shared" si="129"/>
        <v>0</v>
      </c>
      <c r="G1232" s="60">
        <f>IF(AND(C1232&lt;&gt;"",SUM(G$32:G1231)&lt;E$23),$E$23/$E$28,0)</f>
        <v>0</v>
      </c>
      <c r="H1232" s="58">
        <f t="shared" si="130"/>
        <v>0</v>
      </c>
      <c r="I1232" s="58">
        <f t="shared" si="132"/>
        <v>0</v>
      </c>
      <c r="J1232" s="92" t="str">
        <f t="shared" si="131"/>
        <v>2122–2123</v>
      </c>
      <c r="K1232" s="92"/>
      <c r="L1232" s="103"/>
      <c r="M1232" s="92"/>
      <c r="N1232" s="101"/>
      <c r="O1232" s="93"/>
      <c r="Q1232" s="61"/>
    </row>
    <row r="1233" spans="1:17" s="55" customFormat="1" ht="20.25" customHeight="1" x14ac:dyDescent="0.2">
      <c r="A1233" s="56">
        <v>81298</v>
      </c>
      <c r="B1233" s="57">
        <f t="shared" si="127"/>
        <v>0</v>
      </c>
      <c r="C1233" s="158"/>
      <c r="D1233" s="58">
        <f t="shared" si="128"/>
        <v>0</v>
      </c>
      <c r="E1233" s="59">
        <f t="shared" si="126"/>
        <v>0</v>
      </c>
      <c r="F1233" s="58">
        <f t="shared" si="129"/>
        <v>0</v>
      </c>
      <c r="G1233" s="60">
        <f>IF(AND(C1233&lt;&gt;"",SUM(G$32:G1232)&lt;E$23),$E$23/$E$28,0)</f>
        <v>0</v>
      </c>
      <c r="H1233" s="58">
        <f t="shared" si="130"/>
        <v>0</v>
      </c>
      <c r="I1233" s="58">
        <f t="shared" si="132"/>
        <v>0</v>
      </c>
      <c r="J1233" s="92" t="str">
        <f t="shared" si="131"/>
        <v>2122–2123</v>
      </c>
      <c r="K1233" s="92"/>
      <c r="L1233" s="103"/>
      <c r="M1233" s="92"/>
      <c r="N1233" s="101"/>
      <c r="O1233" s="93"/>
      <c r="Q1233" s="61"/>
    </row>
    <row r="1234" spans="1:17" s="55" customFormat="1" ht="20.25" customHeight="1" x14ac:dyDescent="0.2">
      <c r="A1234" s="56">
        <v>81329</v>
      </c>
      <c r="B1234" s="57">
        <f t="shared" si="127"/>
        <v>0</v>
      </c>
      <c r="C1234" s="158"/>
      <c r="D1234" s="58">
        <f t="shared" si="128"/>
        <v>0</v>
      </c>
      <c r="E1234" s="59">
        <f t="shared" si="126"/>
        <v>0</v>
      </c>
      <c r="F1234" s="58">
        <f t="shared" si="129"/>
        <v>0</v>
      </c>
      <c r="G1234" s="60">
        <f>IF(AND(C1234&lt;&gt;"",SUM(G$32:G1233)&lt;E$23),$E$23/$E$28,0)</f>
        <v>0</v>
      </c>
      <c r="H1234" s="58">
        <f t="shared" si="130"/>
        <v>0</v>
      </c>
      <c r="I1234" s="58">
        <f t="shared" si="132"/>
        <v>0</v>
      </c>
      <c r="J1234" s="92" t="str">
        <f t="shared" si="131"/>
        <v>2122–2123</v>
      </c>
      <c r="K1234" s="92"/>
      <c r="L1234" s="103"/>
      <c r="M1234" s="92"/>
      <c r="N1234" s="101"/>
      <c r="O1234" s="93"/>
      <c r="Q1234" s="61"/>
    </row>
    <row r="1235" spans="1:17" s="55" customFormat="1" ht="20.25" customHeight="1" x14ac:dyDescent="0.2">
      <c r="A1235" s="56">
        <v>81359</v>
      </c>
      <c r="B1235" s="57">
        <f t="shared" si="127"/>
        <v>0</v>
      </c>
      <c r="C1235" s="158"/>
      <c r="D1235" s="58">
        <f t="shared" si="128"/>
        <v>0</v>
      </c>
      <c r="E1235" s="59">
        <f t="shared" si="126"/>
        <v>0</v>
      </c>
      <c r="F1235" s="58">
        <f t="shared" si="129"/>
        <v>0</v>
      </c>
      <c r="G1235" s="60">
        <f>IF(AND(C1235&lt;&gt;"",SUM(G$32:G1234)&lt;E$23),$E$23/$E$28,0)</f>
        <v>0</v>
      </c>
      <c r="H1235" s="58">
        <f t="shared" si="130"/>
        <v>0</v>
      </c>
      <c r="I1235" s="58">
        <f t="shared" si="132"/>
        <v>0</v>
      </c>
      <c r="J1235" s="92" t="str">
        <f t="shared" si="131"/>
        <v>2122–2123</v>
      </c>
      <c r="K1235" s="92"/>
      <c r="L1235" s="103"/>
      <c r="M1235" s="92"/>
      <c r="N1235" s="101"/>
      <c r="O1235" s="93"/>
      <c r="Q1235" s="61"/>
    </row>
    <row r="1236" spans="1:17" s="55" customFormat="1" ht="20.25" customHeight="1" x14ac:dyDescent="0.2">
      <c r="A1236" s="56">
        <v>81390</v>
      </c>
      <c r="B1236" s="57">
        <f t="shared" si="127"/>
        <v>0</v>
      </c>
      <c r="C1236" s="158"/>
      <c r="D1236" s="58">
        <f t="shared" si="128"/>
        <v>0</v>
      </c>
      <c r="E1236" s="59">
        <f t="shared" si="126"/>
        <v>0</v>
      </c>
      <c r="F1236" s="58">
        <f t="shared" si="129"/>
        <v>0</v>
      </c>
      <c r="G1236" s="60">
        <f>IF(AND(C1236&lt;&gt;"",SUM(G$32:G1235)&lt;E$23),$E$23/$E$28,0)</f>
        <v>0</v>
      </c>
      <c r="H1236" s="58">
        <f t="shared" si="130"/>
        <v>0</v>
      </c>
      <c r="I1236" s="58">
        <f t="shared" si="132"/>
        <v>0</v>
      </c>
      <c r="J1236" s="92" t="str">
        <f t="shared" si="131"/>
        <v>2122–2123</v>
      </c>
      <c r="K1236" s="92"/>
      <c r="L1236" s="103"/>
      <c r="M1236" s="92"/>
      <c r="N1236" s="101"/>
      <c r="O1236" s="93"/>
      <c r="Q1236" s="61"/>
    </row>
    <row r="1237" spans="1:17" s="55" customFormat="1" ht="20.25" customHeight="1" x14ac:dyDescent="0.2">
      <c r="A1237" s="56">
        <v>81420</v>
      </c>
      <c r="B1237" s="57">
        <f t="shared" si="127"/>
        <v>0</v>
      </c>
      <c r="C1237" s="158"/>
      <c r="D1237" s="58">
        <f t="shared" si="128"/>
        <v>0</v>
      </c>
      <c r="E1237" s="59">
        <f t="shared" si="126"/>
        <v>0</v>
      </c>
      <c r="F1237" s="58">
        <f t="shared" si="129"/>
        <v>0</v>
      </c>
      <c r="G1237" s="60">
        <f>IF(AND(C1237&lt;&gt;"",SUM(G$32:G1236)&lt;E$23),$E$23/$E$28,0)</f>
        <v>0</v>
      </c>
      <c r="H1237" s="58">
        <f t="shared" si="130"/>
        <v>0</v>
      </c>
      <c r="I1237" s="58">
        <f t="shared" si="132"/>
        <v>0</v>
      </c>
      <c r="J1237" s="92" t="str">
        <f t="shared" si="131"/>
        <v>2122–2123</v>
      </c>
      <c r="K1237" s="92"/>
      <c r="L1237" s="103"/>
      <c r="M1237" s="92"/>
      <c r="N1237" s="101"/>
      <c r="O1237" s="93"/>
      <c r="Q1237" s="61"/>
    </row>
    <row r="1238" spans="1:17" s="55" customFormat="1" ht="20.25" customHeight="1" x14ac:dyDescent="0.2">
      <c r="A1238" s="56">
        <v>81451</v>
      </c>
      <c r="B1238" s="57">
        <f t="shared" si="127"/>
        <v>0</v>
      </c>
      <c r="C1238" s="158"/>
      <c r="D1238" s="58">
        <f t="shared" si="128"/>
        <v>0</v>
      </c>
      <c r="E1238" s="59">
        <f t="shared" si="126"/>
        <v>0</v>
      </c>
      <c r="F1238" s="58">
        <f t="shared" si="129"/>
        <v>0</v>
      </c>
      <c r="G1238" s="60">
        <f>IF(AND(C1238&lt;&gt;"",SUM(G$32:G1237)&lt;E$23),$E$23/$E$28,0)</f>
        <v>0</v>
      </c>
      <c r="H1238" s="58">
        <f t="shared" si="130"/>
        <v>0</v>
      </c>
      <c r="I1238" s="58">
        <f t="shared" si="132"/>
        <v>0</v>
      </c>
      <c r="J1238" s="92" t="str">
        <f t="shared" si="131"/>
        <v>2122–2123</v>
      </c>
      <c r="K1238" s="92"/>
      <c r="L1238" s="103"/>
      <c r="M1238" s="92"/>
      <c r="N1238" s="101"/>
      <c r="O1238" s="93"/>
      <c r="Q1238" s="61"/>
    </row>
    <row r="1239" spans="1:17" s="55" customFormat="1" ht="20.25" customHeight="1" x14ac:dyDescent="0.2">
      <c r="A1239" s="56">
        <v>81482</v>
      </c>
      <c r="B1239" s="57">
        <f t="shared" si="127"/>
        <v>0</v>
      </c>
      <c r="C1239" s="158"/>
      <c r="D1239" s="58">
        <f t="shared" si="128"/>
        <v>0</v>
      </c>
      <c r="E1239" s="59">
        <f t="shared" si="126"/>
        <v>0</v>
      </c>
      <c r="F1239" s="58">
        <f t="shared" si="129"/>
        <v>0</v>
      </c>
      <c r="G1239" s="60">
        <f>IF(AND(C1239&lt;&gt;"",SUM(G$32:G1238)&lt;E$23),$E$23/$E$28,0)</f>
        <v>0</v>
      </c>
      <c r="H1239" s="58">
        <f t="shared" si="130"/>
        <v>0</v>
      </c>
      <c r="I1239" s="58">
        <f t="shared" si="132"/>
        <v>0</v>
      </c>
      <c r="J1239" s="92" t="str">
        <f t="shared" si="131"/>
        <v>2122–2123</v>
      </c>
      <c r="K1239" s="92"/>
      <c r="L1239" s="103"/>
      <c r="M1239" s="92"/>
      <c r="N1239" s="101"/>
      <c r="O1239" s="93"/>
      <c r="Q1239" s="61"/>
    </row>
    <row r="1240" spans="1:17" s="55" customFormat="1" ht="20.25" customHeight="1" x14ac:dyDescent="0.2">
      <c r="A1240" s="56">
        <v>81510</v>
      </c>
      <c r="B1240" s="57">
        <f t="shared" si="127"/>
        <v>0</v>
      </c>
      <c r="C1240" s="158"/>
      <c r="D1240" s="58">
        <f t="shared" si="128"/>
        <v>0</v>
      </c>
      <c r="E1240" s="59">
        <f t="shared" si="126"/>
        <v>0</v>
      </c>
      <c r="F1240" s="58">
        <f t="shared" si="129"/>
        <v>0</v>
      </c>
      <c r="G1240" s="60">
        <f>IF(AND(C1240&lt;&gt;"",SUM(G$32:G1239)&lt;E$23),$E$23/$E$28,0)</f>
        <v>0</v>
      </c>
      <c r="H1240" s="58">
        <f t="shared" si="130"/>
        <v>0</v>
      </c>
      <c r="I1240" s="58">
        <f t="shared" si="132"/>
        <v>0</v>
      </c>
      <c r="J1240" s="92" t="str">
        <f t="shared" si="131"/>
        <v>2122–2123</v>
      </c>
      <c r="K1240" s="92"/>
      <c r="L1240" s="103"/>
      <c r="M1240" s="92"/>
      <c r="N1240" s="101"/>
      <c r="O1240" s="93"/>
      <c r="Q1240" s="61"/>
    </row>
    <row r="1241" spans="1:17" s="55" customFormat="1" ht="20.25" customHeight="1" x14ac:dyDescent="0.2">
      <c r="A1241" s="56">
        <v>81541</v>
      </c>
      <c r="B1241" s="57">
        <f t="shared" si="127"/>
        <v>0</v>
      </c>
      <c r="C1241" s="158"/>
      <c r="D1241" s="58">
        <f t="shared" si="128"/>
        <v>0</v>
      </c>
      <c r="E1241" s="59">
        <f t="shared" si="126"/>
        <v>0</v>
      </c>
      <c r="F1241" s="58">
        <f t="shared" si="129"/>
        <v>0</v>
      </c>
      <c r="G1241" s="60">
        <f>IF(AND(C1241&lt;&gt;"",SUM(G$32:G1240)&lt;E$23),$E$23/$E$28,0)</f>
        <v>0</v>
      </c>
      <c r="H1241" s="58">
        <f t="shared" si="130"/>
        <v>0</v>
      </c>
      <c r="I1241" s="58">
        <f t="shared" si="132"/>
        <v>0</v>
      </c>
      <c r="J1241" s="92" t="str">
        <f t="shared" si="131"/>
        <v>2122–2123</v>
      </c>
      <c r="K1241" s="92"/>
      <c r="L1241" s="103"/>
      <c r="M1241" s="92"/>
      <c r="N1241" s="101"/>
      <c r="O1241" s="93"/>
      <c r="Q1241" s="61"/>
    </row>
    <row r="1242" spans="1:17" s="55" customFormat="1" ht="20.25" customHeight="1" x14ac:dyDescent="0.2">
      <c r="A1242" s="56">
        <v>81571</v>
      </c>
      <c r="B1242" s="57">
        <f t="shared" si="127"/>
        <v>0</v>
      </c>
      <c r="C1242" s="158"/>
      <c r="D1242" s="58">
        <f t="shared" si="128"/>
        <v>0</v>
      </c>
      <c r="E1242" s="59">
        <f t="shared" si="126"/>
        <v>0</v>
      </c>
      <c r="F1242" s="58">
        <f t="shared" si="129"/>
        <v>0</v>
      </c>
      <c r="G1242" s="60">
        <f>IF(AND(C1242&lt;&gt;"",SUM(G$32:G1241)&lt;E$23),$E$23/$E$28,0)</f>
        <v>0</v>
      </c>
      <c r="H1242" s="58">
        <f>IF(C1242&lt;&gt;"",G1242+H1241,0)</f>
        <v>0</v>
      </c>
      <c r="I1242" s="58">
        <f t="shared" si="132"/>
        <v>0</v>
      </c>
      <c r="J1242" s="92" t="str">
        <f t="shared" si="131"/>
        <v>2122–2123</v>
      </c>
      <c r="K1242" s="92"/>
      <c r="L1242" s="103"/>
      <c r="M1242" s="92"/>
      <c r="N1242" s="101"/>
      <c r="O1242" s="93"/>
      <c r="Q1242" s="61"/>
    </row>
    <row r="1243" spans="1:17" s="55" customFormat="1" ht="20.25" customHeight="1" x14ac:dyDescent="0.2">
      <c r="A1243" s="56">
        <v>81602</v>
      </c>
      <c r="B1243" s="57">
        <f t="shared" si="127"/>
        <v>0</v>
      </c>
      <c r="C1243" s="158"/>
      <c r="D1243" s="58">
        <f t="shared" si="128"/>
        <v>0</v>
      </c>
      <c r="E1243" s="59">
        <f t="shared" si="126"/>
        <v>0</v>
      </c>
      <c r="F1243" s="58">
        <f t="shared" si="129"/>
        <v>0</v>
      </c>
      <c r="G1243" s="60">
        <f>IF(AND(C1243&lt;&gt;"",SUM(G$32:G1242)&lt;E$23),$E$23/$E$28,0)</f>
        <v>0</v>
      </c>
      <c r="H1243" s="58">
        <f>IF(C1243&lt;&gt;"",G1243+H1242,0)</f>
        <v>0</v>
      </c>
      <c r="I1243" s="58">
        <f>IF(C1243&lt;&gt;"",$E$23-H1243,0)</f>
        <v>0</v>
      </c>
      <c r="J1243" s="92" t="str">
        <f t="shared" si="131"/>
        <v>2122–2123</v>
      </c>
      <c r="K1243" s="92"/>
      <c r="L1243" s="103"/>
      <c r="M1243" s="92"/>
      <c r="N1243" s="101"/>
      <c r="O1243" s="93"/>
      <c r="Q1243" s="61"/>
    </row>
    <row r="1244" spans="1:17" s="55" customFormat="1" ht="20.25" customHeight="1" x14ac:dyDescent="0.2">
      <c r="A1244" s="29"/>
      <c r="B1244" s="29"/>
      <c r="C1244" s="29"/>
      <c r="D1244" s="29"/>
      <c r="E1244" s="29"/>
      <c r="F1244" s="29"/>
      <c r="G1244" s="29"/>
      <c r="H1244" s="29"/>
      <c r="I1244" s="29"/>
      <c r="J1244" s="92"/>
      <c r="K1244" s="92"/>
      <c r="L1244" s="92"/>
      <c r="M1244" s="92"/>
      <c r="N1244" s="92"/>
      <c r="O1244" s="104"/>
    </row>
  </sheetData>
  <sheetProtection sheet="1" objects="1" scenarios="1" formatColumns="0" formatRows="0" insertColumns="0" insertRows="0" sort="0" autoFilter="0" pivotTables="0"/>
  <mergeCells count="52">
    <mergeCell ref="A30:I30"/>
    <mergeCell ref="A26:D26"/>
    <mergeCell ref="E26:F26"/>
    <mergeCell ref="A27:D27"/>
    <mergeCell ref="E27:F27"/>
    <mergeCell ref="A28:D28"/>
    <mergeCell ref="E28:F28"/>
    <mergeCell ref="A23:D23"/>
    <mergeCell ref="E23:F23"/>
    <mergeCell ref="A24:D24"/>
    <mergeCell ref="E24:F24"/>
    <mergeCell ref="A25:D25"/>
    <mergeCell ref="E25:F25"/>
    <mergeCell ref="K22:L22"/>
    <mergeCell ref="A16:D16"/>
    <mergeCell ref="E16:F16"/>
    <mergeCell ref="A17:D17"/>
    <mergeCell ref="E17:F17"/>
    <mergeCell ref="A18:D18"/>
    <mergeCell ref="E18:F18"/>
    <mergeCell ref="A19:C20"/>
    <mergeCell ref="A21:D21"/>
    <mergeCell ref="E21:F21"/>
    <mergeCell ref="A22:D22"/>
    <mergeCell ref="E22:F22"/>
    <mergeCell ref="J16:K16"/>
    <mergeCell ref="L16:M16"/>
    <mergeCell ref="G15:I15"/>
    <mergeCell ref="A10:D10"/>
    <mergeCell ref="E10:F10"/>
    <mergeCell ref="A11:D11"/>
    <mergeCell ref="E11:F11"/>
    <mergeCell ref="A12:D12"/>
    <mergeCell ref="E12:F12"/>
    <mergeCell ref="A13:D13"/>
    <mergeCell ref="E13:F13"/>
    <mergeCell ref="A14:D14"/>
    <mergeCell ref="E14:F14"/>
    <mergeCell ref="A15:D15"/>
    <mergeCell ref="A7:D7"/>
    <mergeCell ref="E7:F7"/>
    <mergeCell ref="A8:D8"/>
    <mergeCell ref="E8:F8"/>
    <mergeCell ref="A9:D9"/>
    <mergeCell ref="E9:F9"/>
    <mergeCell ref="A6:D6"/>
    <mergeCell ref="E6:F6"/>
    <mergeCell ref="A1:F1"/>
    <mergeCell ref="C2:F2"/>
    <mergeCell ref="A3:F3"/>
    <mergeCell ref="A4:F4"/>
    <mergeCell ref="A5:F5"/>
  </mergeCells>
  <dataValidations count="3">
    <dataValidation operator="lessThan" allowBlank="1" showInputMessage="1" showErrorMessage="1" sqref="R1244:R1048576 R30 A32:A1243 G28:I28 G26:I26 AE4 Q31 E13 E21:E24 E26 E28 G21:I24 S5:S26 G13 E16:E18" xr:uid="{744AACDC-F667-45DD-A122-5C142D9C5D9B}"/>
    <dataValidation operator="lessThan" showInputMessage="1" showErrorMessage="1" sqref="C32:C980" xr:uid="{7F3A195D-4992-40C8-A2ED-E1AD9B13FEA3}"/>
    <dataValidation type="textLength" operator="lessThan" allowBlank="1" showInputMessage="1" showErrorMessage="1" sqref="E27 G27:I27" xr:uid="{1735F30A-1587-47DB-A9B6-FD38F914871F}">
      <formula1>0</formula1>
    </dataValidation>
  </dataValidations>
  <hyperlinks>
    <hyperlink ref="C2:F2" r:id="rId1" display="https://sco.ca.gov/sard_gasb_96_reporting_instructions.html" xr:uid="{057FE435-289E-43A1-842D-6953940C3160}"/>
  </hyperlinks>
  <pageMargins left="0.7" right="0.7" top="0.75" bottom="0.75" header="0.3" footer="0.3"/>
  <pageSetup scale="57" fitToHeight="0" orientation="portrait" r:id="rId2"/>
  <headerFooter>
    <oddHeader>&amp;C&amp;"arial,Bold"&amp;14GASB 96 
Amortization Schedule</oddHeader>
    <oddFooter>&amp;L&amp;"arial,Regular"&amp;12State Controller's Office&amp;C&amp;"arial,Regular"&amp;12
Example 1 Input&amp;R&amp;"arial,Regular"&amp;12Page &amp;P</oddFooter>
  </headerFooter>
  <drawing r:id="rId3"/>
  <extLst>
    <ext xmlns:x14="http://schemas.microsoft.com/office/spreadsheetml/2009/9/main" uri="{CCE6A557-97BC-4b89-ADB6-D9C93CAAB3DF}">
      <x14:dataValidations xmlns:xm="http://schemas.microsoft.com/office/excel/2006/main" count="5">
        <x14:dataValidation type="list" allowBlank="1" showInputMessage="1" showErrorMessage="1" xr:uid="{A6839DB3-79C5-4137-A7F8-ABDCCCE40EF4}">
          <x14:formula1>
            <xm:f>'Drop-down menus'!$L$1:$L$101</xm:f>
          </x14:formula1>
          <xm:sqref>F15</xm:sqref>
        </x14:dataValidation>
        <x14:dataValidation type="list" allowBlank="1" showInputMessage="1" showErrorMessage="1" xr:uid="{AA2C7890-8B64-4509-A5D3-329A9E8789F7}">
          <x14:formula1>
            <xm:f>'Drop-down menus'!$K$2:$K$3</xm:f>
          </x14:formula1>
          <xm:sqref>E14:F14</xm:sqref>
        </x14:dataValidation>
        <x14:dataValidation type="list" allowBlank="1" showInputMessage="1" showErrorMessage="1" xr:uid="{9C92F409-2935-452E-AE6B-F7D43FB9D73B}">
          <x14:formula1>
            <xm:f>'Drop-down menus'!$M$1:$M$2</xm:f>
          </x14:formula1>
          <xm:sqref>E15 E11:F11</xm:sqref>
        </x14:dataValidation>
        <x14:dataValidation type="list" allowBlank="1" showInputMessage="1" showErrorMessage="1" xr:uid="{66C11295-CACC-4CFD-B182-11852BC63184}">
          <x14:formula1>
            <xm:f>'Drop-down menus'!$N$1:$N$2</xm:f>
          </x14:formula1>
          <xm:sqref>K22</xm:sqref>
        </x14:dataValidation>
        <x14:dataValidation type="list" allowBlank="1" showInputMessage="1" showErrorMessage="1" xr:uid="{CBFC8E95-8FF8-4894-A9B8-7B8F6CE9CDA9}">
          <x14:formula1>
            <xm:f>'Drop-down menus'!$O$1:$O$3</xm:f>
          </x14:formula1>
          <xm:sqref>E12:F12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7BF4E-5419-469B-849A-0DD7F11F06E1}">
  <sheetPr>
    <tabColor theme="9" tint="-0.249977111117893"/>
    <pageSetUpPr fitToPage="1"/>
  </sheetPr>
  <dimension ref="A1:XFC85"/>
  <sheetViews>
    <sheetView zoomScale="75" zoomScaleNormal="75" workbookViewId="0">
      <selection activeCell="J42" sqref="J42"/>
    </sheetView>
  </sheetViews>
  <sheetFormatPr defaultColWidth="0" defaultRowHeight="15" customHeight="1" zeroHeight="1" x14ac:dyDescent="0.2"/>
  <cols>
    <col min="1" max="1" width="12" style="63" customWidth="1"/>
    <col min="2" max="2" width="10.85546875" style="32" customWidth="1"/>
    <col min="3" max="3" width="10.42578125" style="32" customWidth="1"/>
    <col min="4" max="4" width="27.5703125" style="32" customWidth="1"/>
    <col min="5" max="9" width="14.28515625" style="32" customWidth="1"/>
    <col min="10" max="11" width="25.7109375" style="64" customWidth="1"/>
    <col min="12" max="12" width="15.140625" style="32" hidden="1"/>
    <col min="13" max="13" width="13.140625" style="32" hidden="1"/>
    <col min="14" max="14" width="12.140625" style="32" hidden="1"/>
    <col min="15" max="19" width="0" style="32" hidden="1"/>
    <col min="20" max="16383" width="12.140625" style="32" hidden="1"/>
    <col min="16384" max="16384" width="23.140625" style="32" hidden="1" customWidth="1"/>
  </cols>
  <sheetData>
    <row r="1" spans="1:11" ht="30" customHeight="1" x14ac:dyDescent="0.25">
      <c r="B1" s="319" t="s">
        <v>1512</v>
      </c>
      <c r="C1" s="319"/>
      <c r="D1" s="319"/>
      <c r="E1" s="319"/>
      <c r="F1" s="319"/>
      <c r="G1" s="319"/>
      <c r="H1" s="319"/>
      <c r="I1" s="319"/>
      <c r="J1" s="319"/>
      <c r="K1" s="319"/>
    </row>
    <row r="2" spans="1:11" ht="18.75" customHeight="1" x14ac:dyDescent="0.25">
      <c r="B2" s="320" t="s">
        <v>32</v>
      </c>
      <c r="C2" s="320"/>
      <c r="D2" s="320"/>
      <c r="E2" s="321" t="str">
        <f>'Example 2 Modification Input'!$E$6</f>
        <v>SaaS Subscription</v>
      </c>
      <c r="F2" s="321"/>
      <c r="G2" s="321"/>
    </row>
    <row r="3" spans="1:11" ht="18.75" customHeight="1" x14ac:dyDescent="0.25">
      <c r="B3" s="322" t="s">
        <v>1451</v>
      </c>
      <c r="C3" s="323"/>
      <c r="D3" s="324"/>
      <c r="E3" s="316" t="str">
        <f>'Example 2 Modification Input'!E9</f>
        <v>1234</v>
      </c>
      <c r="F3" s="317"/>
      <c r="G3" s="318"/>
    </row>
    <row r="4" spans="1:11" ht="18.75" customHeight="1" x14ac:dyDescent="0.25">
      <c r="B4" s="110" t="s">
        <v>1491</v>
      </c>
      <c r="C4" s="111"/>
      <c r="D4" s="112"/>
      <c r="E4" s="316" t="str">
        <f>IFERROR(IF('Example 2 Modification Input'!E11="Yes","Proprietary Fund",VLOOKUP(E3,GAAP02Aindex!$A$2:$K$654,4,FALSE)),"Unidentified")</f>
        <v>Unidentified</v>
      </c>
      <c r="F4" s="317"/>
      <c r="G4" s="318"/>
    </row>
    <row r="5" spans="1:11" ht="18.75" customHeight="1" x14ac:dyDescent="0.25">
      <c r="B5" s="322" t="s">
        <v>1452</v>
      </c>
      <c r="C5" s="323"/>
      <c r="D5" s="324"/>
      <c r="E5" s="336">
        <f>'Example 2 Modification Input'!E10</f>
        <v>4321</v>
      </c>
      <c r="F5" s="336"/>
      <c r="G5" s="336"/>
    </row>
    <row r="6" spans="1:11" ht="18.75" customHeight="1" x14ac:dyDescent="0.25">
      <c r="B6" s="320" t="s">
        <v>1470</v>
      </c>
      <c r="C6" s="320"/>
      <c r="D6" s="320"/>
      <c r="E6" s="321" t="str">
        <f>'Example 2 Modification Input'!$E$12</f>
        <v>Governmental Fund</v>
      </c>
      <c r="F6" s="321"/>
      <c r="G6" s="321"/>
      <c r="H6" s="65"/>
      <c r="I6" s="41"/>
      <c r="J6" s="41"/>
      <c r="K6" s="41"/>
    </row>
    <row r="7" spans="1:11" ht="18.75" customHeight="1" x14ac:dyDescent="0.25">
      <c r="B7" s="320" t="s">
        <v>13</v>
      </c>
      <c r="C7" s="320"/>
      <c r="D7" s="320"/>
      <c r="E7" s="337" t="s">
        <v>1544</v>
      </c>
      <c r="F7" s="337"/>
      <c r="G7" s="337"/>
      <c r="H7" s="66" t="s">
        <v>1466</v>
      </c>
      <c r="I7" s="41"/>
      <c r="J7" s="41"/>
      <c r="K7" s="67"/>
    </row>
    <row r="8" spans="1:11" ht="18.75" customHeight="1" x14ac:dyDescent="0.2">
      <c r="B8" s="325" t="str">
        <f>IF($E$7="","Was this modified SBITA included in your prior year Annual Reporting Submission Workbook? (see instructions)",CONCATENATE("Was this modified SBITA included in your ",LEFT(E7,4)-1,"-",RIGHT(E7,4)-1," Annual Reporting Submission Workbook? (see instructions)"))</f>
        <v>Was this modified SBITA included in your 2022-2023 Annual Reporting Submission Workbook? (see instructions)</v>
      </c>
      <c r="C8" s="325"/>
      <c r="D8" s="325"/>
      <c r="E8" s="326" t="s">
        <v>1551</v>
      </c>
      <c r="F8" s="327"/>
      <c r="G8" s="328"/>
      <c r="H8" s="71"/>
      <c r="I8" s="71"/>
      <c r="J8" s="70"/>
      <c r="K8" s="70"/>
    </row>
    <row r="9" spans="1:11" ht="18.75" customHeight="1" x14ac:dyDescent="0.2">
      <c r="B9" s="325"/>
      <c r="C9" s="325"/>
      <c r="D9" s="325"/>
      <c r="E9" s="329"/>
      <c r="F9" s="330"/>
      <c r="G9" s="331"/>
      <c r="H9" s="71"/>
      <c r="I9" s="71"/>
      <c r="J9" s="70"/>
      <c r="K9" s="70"/>
    </row>
    <row r="10" spans="1:11" ht="18.75" customHeight="1" x14ac:dyDescent="0.2">
      <c r="B10" s="325"/>
      <c r="C10" s="325"/>
      <c r="D10" s="325"/>
      <c r="E10" s="332"/>
      <c r="F10" s="333"/>
      <c r="G10" s="334"/>
      <c r="H10" s="71"/>
      <c r="I10" s="71"/>
      <c r="J10" s="70"/>
      <c r="K10" s="70"/>
    </row>
    <row r="11" spans="1:11" ht="18.75" customHeight="1" x14ac:dyDescent="0.25">
      <c r="B11" s="68"/>
      <c r="C11" s="69"/>
      <c r="D11" s="69"/>
      <c r="E11" s="69"/>
      <c r="F11" s="70"/>
      <c r="G11" s="70"/>
      <c r="H11" s="71"/>
      <c r="I11" s="71"/>
      <c r="J11" s="70"/>
      <c r="K11" s="70"/>
    </row>
    <row r="12" spans="1:11" ht="18.75" customHeight="1" x14ac:dyDescent="0.2">
      <c r="A12" s="335" t="s">
        <v>1508</v>
      </c>
      <c r="B12" s="335"/>
      <c r="C12" s="335"/>
      <c r="D12" s="335"/>
      <c r="E12" s="335"/>
      <c r="F12" s="335"/>
      <c r="G12" s="335"/>
      <c r="H12" s="335"/>
      <c r="I12" s="335"/>
      <c r="J12" s="335"/>
      <c r="K12" s="335"/>
    </row>
    <row r="13" spans="1:11" ht="18.75" customHeight="1" x14ac:dyDescent="0.2">
      <c r="A13" s="335"/>
      <c r="B13" s="335"/>
      <c r="C13" s="335"/>
      <c r="D13" s="335"/>
      <c r="E13" s="335"/>
      <c r="F13" s="335"/>
      <c r="G13" s="335"/>
      <c r="H13" s="335"/>
      <c r="I13" s="335"/>
      <c r="J13" s="335"/>
      <c r="K13" s="335"/>
    </row>
    <row r="14" spans="1:11" ht="18.75" customHeight="1" x14ac:dyDescent="0.3">
      <c r="A14" s="130"/>
      <c r="B14" s="130"/>
      <c r="C14" s="130"/>
      <c r="D14" s="130"/>
      <c r="E14" s="130"/>
      <c r="F14" s="130"/>
      <c r="G14" s="130"/>
      <c r="H14" s="130"/>
      <c r="I14" s="130"/>
      <c r="J14" s="130"/>
      <c r="K14" s="130"/>
    </row>
    <row r="15" spans="1:11" ht="18.75" customHeight="1" x14ac:dyDescent="0.2">
      <c r="A15" s="125" t="s">
        <v>1515</v>
      </c>
      <c r="B15" s="126"/>
      <c r="C15" s="127"/>
      <c r="D15" s="127"/>
      <c r="E15" s="127"/>
      <c r="F15" s="128"/>
      <c r="G15" s="128"/>
      <c r="H15" s="129"/>
      <c r="I15" s="129"/>
      <c r="J15" s="128"/>
      <c r="K15" s="128"/>
    </row>
    <row r="16" spans="1:11" ht="18.75" customHeight="1" x14ac:dyDescent="0.25">
      <c r="A16" s="140" t="s">
        <v>64</v>
      </c>
      <c r="B16" s="136"/>
      <c r="C16" s="69"/>
      <c r="D16" s="137"/>
      <c r="E16" s="137"/>
      <c r="F16" s="138"/>
      <c r="G16" s="138"/>
      <c r="H16" s="139"/>
      <c r="I16" s="139"/>
      <c r="J16" s="138"/>
      <c r="K16" s="138"/>
    </row>
    <row r="17" spans="1:19" ht="18.75" customHeight="1" x14ac:dyDescent="0.3">
      <c r="A17" s="121">
        <v>0</v>
      </c>
      <c r="B17" s="131" t="s">
        <v>1516</v>
      </c>
      <c r="D17" s="69"/>
      <c r="E17" s="69"/>
      <c r="F17" s="72"/>
      <c r="G17" s="72"/>
      <c r="H17" s="71"/>
      <c r="I17" s="71"/>
      <c r="J17" s="72"/>
      <c r="K17" s="72"/>
    </row>
    <row r="18" spans="1:19" ht="18.75" customHeight="1" x14ac:dyDescent="0.2">
      <c r="A18" s="32"/>
      <c r="B18" s="141" t="str">
        <f>IF('Example 2 Modification Input'!$K$22="FI$Cal","Dr: 1624100 - Right-to-Use SBITA - Amortizable",
IF('Example 2 Modification Input'!$K$22="Non-FI$Cal", "Dr: Acct 0480 - RIGHT-TO-USE SBITA - AMORTIZABLE","Please complete rows 5 and 14 of the input sheet."))</f>
        <v>Dr: Acct 0480 - RIGHT-TO-USE SBITA - AMORTIZABLE</v>
      </c>
      <c r="C18" s="74"/>
      <c r="D18" s="74"/>
      <c r="E18" s="74"/>
      <c r="F18" s="142"/>
      <c r="G18" s="142"/>
      <c r="H18" s="141"/>
      <c r="I18" s="141"/>
      <c r="J18" s="142">
        <f>IF(OR('Example 2 Modification Input'!$E$15="Yes",'Example 2 Modification Input'!$E$15="No"),'Example 2 Modification Input'!$N$25,IF('Example 2 Modification Input'!$J$28='Example 2 Modification Output'!$E$7,0,'Example 2 Modification Input'!$N$25))</f>
        <v>229079.45271610466</v>
      </c>
      <c r="K18" s="142"/>
    </row>
    <row r="19" spans="1:19" ht="18.75" customHeight="1" x14ac:dyDescent="0.2">
      <c r="B19" s="74" t="str">
        <f>IF('Example 2 Modification Input'!$K$22="FI$Cal","Dr: 390XXXXXX - Fund Balance",IF('Example 2 Modification Input'!$K$22="Non-FI$Cal", "Dr: Acct 0950 - BEGINNING FUND BALANCE","Please complete the input sheet fully."))</f>
        <v>Dr: Acct 0950 - BEGINNING FUND BALANCE</v>
      </c>
      <c r="C19" s="74"/>
      <c r="D19" s="74"/>
      <c r="E19" s="74"/>
      <c r="F19" s="142"/>
      <c r="G19" s="142"/>
      <c r="H19" s="141"/>
      <c r="I19" s="141"/>
      <c r="J19" s="142">
        <f>IF('Example 2 Modification Input'!$E$15="Yes",'Example 2 Modification Input'!$J$18,IF(AND($E$8&lt;&gt;'Drop-down menus'!$P$2,$J$18&lt;($K$21+$K$22)),($K$21+$K$22)-$J$18,0))</f>
        <v>1281.7446681649599</v>
      </c>
      <c r="K19" s="142"/>
    </row>
    <row r="20" spans="1:19" ht="18.75" customHeight="1" x14ac:dyDescent="0.2">
      <c r="B20" s="74" t="str">
        <f>IF('Example 2 Modification Input'!$K$22="FI$Cal","Dr: 390XXXXXX - Fund Balance",IF('Example 2 Modification Input'!$K$22="Non-FI$Cal", "Dr: Acct 0952 - BEG FB ADJ/PRIOR PERIOD ADJUSTMENT","Please complete the input sheet fully."))</f>
        <v>Dr: Acct 0952 - BEG FB ADJ/PRIOR PERIOD ADJUSTMENT</v>
      </c>
      <c r="C20" s="74"/>
      <c r="D20" s="74"/>
      <c r="E20" s="74"/>
      <c r="F20" s="142"/>
      <c r="G20" s="142"/>
      <c r="H20" s="141"/>
      <c r="I20" s="141"/>
      <c r="J20" s="142">
        <f>IF('Example 2 Modification Input'!$E$15="Yes",'Example 2 Modification Input'!$L$18,IF(AND($E$8='Drop-down menus'!$P$2,$J$18&lt;($K$21+$K$22)),($K$21+$K$22)-$J$18,0))</f>
        <v>0</v>
      </c>
      <c r="K20" s="142"/>
    </row>
    <row r="21" spans="1:19" ht="18.75" customHeight="1" x14ac:dyDescent="0.2">
      <c r="B21" s="74"/>
      <c r="C21" s="74" t="str">
        <f>IF('Example 2 Modification Input'!$K$22="FI$Cal","Cr: 1624190 - Accumulated Amortization - Right-to-Use SBITA",IF('Example 2 Modification Input'!$K$22="Non-FI$Cal", "Cr: Acct 0475 - ACCUMULATED AMORTIZATION - RIGHT-TO-USE SBITA","Please select either FI$Cal or non-FI$Cal in the input sheet"))</f>
        <v>Cr: Acct 0475 - ACCUMULATED AMORTIZATION - RIGHT-TO-USE SBITA</v>
      </c>
      <c r="D21" s="74"/>
      <c r="E21" s="74"/>
      <c r="F21" s="142"/>
      <c r="G21" s="142"/>
      <c r="H21" s="141"/>
      <c r="I21" s="141"/>
      <c r="J21" s="142"/>
      <c r="K21" s="142">
        <f>IF(OR('Example 2 Modification Input'!$E$15="Yes",'Example 2 Modification Input'!$E$15="No"),'Example 2 Modification Input'!$M$25,IF('Example 2 Modification Input'!$J$28='Example 2 Modification Output'!$E$7,0,'Example 2 Modification Input'!$M$25))</f>
        <v>42952.397384269629</v>
      </c>
    </row>
    <row r="22" spans="1:19" ht="18.75" customHeight="1" x14ac:dyDescent="0.25">
      <c r="B22" s="79"/>
      <c r="C22" s="74" t="str">
        <f>IF('Example 2 Modification Input'!$K$22="FI$Cal","Cr: 2590180 - Right-to-Use SBITA Liability - Noncurrent (GAAP)",IF('Example 2 Modification Input'!$K$22="Non-FI$Cal", "Cr: Acct 0674 - RIGHT-TO-USE SBITA LIABILITY","Please complete the input sheet fully."))</f>
        <v>Cr: Acct 0674 - RIGHT-TO-USE SBITA LIABILITY</v>
      </c>
      <c r="D22" s="74"/>
      <c r="E22" s="74"/>
      <c r="F22" s="142"/>
      <c r="G22" s="142"/>
      <c r="H22" s="141"/>
      <c r="I22" s="141"/>
      <c r="J22" s="142"/>
      <c r="K22" s="142">
        <f>ROUND(IF(OR('Example 2 Modification Input'!$E$15="Yes",'Example 2 Modification Input'!$E$15="No"),'Example 2 Modification Input'!$L$25,IF('Example 2 Modification Input'!$J$28='Example 2 Modification Output'!$E$7,0,'Example 2 Modification Input'!$L$25)),2)</f>
        <v>187408.8</v>
      </c>
    </row>
    <row r="23" spans="1:19" ht="18.75" customHeight="1" x14ac:dyDescent="0.25">
      <c r="B23" s="79"/>
      <c r="C23" s="74" t="str">
        <f>IF('Example 2 Modification Input'!$K$22="FI$Cal","Cr: 390XXXXXX - Fund Balance",IF('Example 2 Modification Input'!$K$22="Non-FI$Cal", "Cr: Acct 0950 - BEGINNING FUND BALANCE","Please complete the input sheet fully."))</f>
        <v>Cr: Acct 0950 - BEGINNING FUND BALANCE</v>
      </c>
      <c r="D23" s="74"/>
      <c r="E23" s="74"/>
      <c r="F23" s="142"/>
      <c r="G23" s="142"/>
      <c r="H23" s="141"/>
      <c r="I23" s="141"/>
      <c r="J23" s="142"/>
      <c r="K23" s="142">
        <f>IF('Example 2 Modification Input'!$E$15="Yes",'Example 2 Modification Input'!$K$18,IF(AND($E$8&lt;&gt;'Drop-down menus'!$P$2,($K$21+$K$22)&lt;J18),$J$18-($K$21+$K$22),0))</f>
        <v>0</v>
      </c>
    </row>
    <row r="24" spans="1:19" ht="18.75" customHeight="1" x14ac:dyDescent="0.25">
      <c r="B24" s="79"/>
      <c r="C24" s="74" t="str">
        <f>IF('Example 2 Modification Input'!$K$22="FI$Cal","Cr: 390XXXXXX - Fund Balance",IF('Example 2 Modification Input'!$K$22="Non-FI$Cal", "Cr: Acct 0952 - BEG FB ADJ/PRIOR PERIOD ADJUSTMENT","Please complete the input sheet fully."))</f>
        <v>Cr: Acct 0952 - BEG FB ADJ/PRIOR PERIOD ADJUSTMENT</v>
      </c>
      <c r="D24" s="74"/>
      <c r="E24" s="74"/>
      <c r="F24" s="142"/>
      <c r="G24" s="142"/>
      <c r="H24" s="141"/>
      <c r="I24" s="141"/>
      <c r="J24" s="142"/>
      <c r="K24" s="142">
        <f>IF('Example 2 Modification Input'!$E$15="Yes",'Example 2 Modification Input'!$M$18,IF(AND($E$8='Drop-down menus'!$P$2,($K$21+$K$22)&lt;$J$18),$J$18-($K$21+$K$22),0))</f>
        <v>0</v>
      </c>
    </row>
    <row r="25" spans="1:19" ht="18.75" customHeight="1" x14ac:dyDescent="0.2">
      <c r="B25" s="117"/>
      <c r="C25" s="69"/>
      <c r="D25" s="69"/>
      <c r="E25" s="69"/>
      <c r="F25" s="72"/>
      <c r="G25" s="72"/>
      <c r="H25" s="71"/>
      <c r="I25" s="71"/>
      <c r="J25" s="72"/>
      <c r="K25" s="72"/>
    </row>
    <row r="26" spans="1:19" ht="18.75" hidden="1" customHeight="1" x14ac:dyDescent="0.2">
      <c r="A26" s="125" t="s">
        <v>1517</v>
      </c>
      <c r="B26" s="126"/>
      <c r="C26" s="127"/>
      <c r="D26" s="127"/>
      <c r="E26" s="127"/>
      <c r="F26" s="128"/>
      <c r="G26" s="128"/>
      <c r="H26" s="129"/>
      <c r="I26" s="129"/>
      <c r="J26" s="128"/>
      <c r="K26" s="128"/>
    </row>
    <row r="27" spans="1:19" ht="18.75" hidden="1" customHeight="1" x14ac:dyDescent="0.3">
      <c r="A27" s="121">
        <v>1</v>
      </c>
      <c r="B27" s="131" t="s">
        <v>1509</v>
      </c>
      <c r="C27" s="69"/>
      <c r="D27" s="69"/>
      <c r="E27" s="69"/>
      <c r="F27" s="72"/>
      <c r="G27" s="72"/>
      <c r="H27" s="71"/>
      <c r="I27" s="71"/>
      <c r="J27" s="72"/>
      <c r="K27" s="72"/>
      <c r="S27" s="55"/>
    </row>
    <row r="28" spans="1:19" ht="18.75" hidden="1" customHeight="1" x14ac:dyDescent="0.2">
      <c r="B28" s="74" t="str">
        <f>IF('Example 2 Modification Input'!$K$22="FI$Cal","Dr: 5362548 - Right-to-Use SBITA - Amortizable","Dr: Acct 0842 - CAPITAL OUTLAY (GAAP ADJ)")</f>
        <v>Dr: Acct 0842 - CAPITAL OUTLAY (GAAP ADJ)</v>
      </c>
      <c r="C28" s="74"/>
      <c r="D28" s="74"/>
      <c r="E28" s="74"/>
      <c r="F28" s="142"/>
      <c r="G28" s="142"/>
      <c r="H28" s="141"/>
      <c r="I28" s="141"/>
      <c r="J28" s="142">
        <v>0</v>
      </c>
      <c r="K28" s="142"/>
      <c r="O28" s="73"/>
      <c r="S28" s="55" t="s">
        <v>1458</v>
      </c>
    </row>
    <row r="29" spans="1:19" ht="18.75" hidden="1" customHeight="1" x14ac:dyDescent="0.25">
      <c r="B29" s="79"/>
      <c r="C29" s="74" t="str">
        <f>IF('Example 2 Modification Input'!$K$22="FI$Cal","Cr: 4598400 - Lease &amp; Other Financing Proceeds",IF('Example 2 Modification Input'!$K$22="Non-FI$Cal", "Cr: Acct 0789 - LEASE AND OTHER FINANCING PROCEEDS","Please select either FI$Cal or non-FI$Cal in the input sheet"))</f>
        <v>Cr: Acct 0789 - LEASE AND OTHER FINANCING PROCEEDS</v>
      </c>
      <c r="D29" s="74"/>
      <c r="E29" s="74"/>
      <c r="F29" s="142"/>
      <c r="G29" s="142"/>
      <c r="H29" s="141"/>
      <c r="I29" s="141"/>
      <c r="J29" s="142"/>
      <c r="K29" s="142">
        <v>0</v>
      </c>
      <c r="O29" s="73"/>
    </row>
    <row r="30" spans="1:19" ht="18.75" hidden="1" customHeight="1" x14ac:dyDescent="0.25">
      <c r="B30" s="79"/>
      <c r="C30" s="74" t="str">
        <f>IF('Example 2 Modification Input'!$K$22="Non-FI$Cal",VLOOKUP($E$4,'Drop-down menus'!$T$1:$W$10,4,FALSE),"Cr: 5346350 - Information Technology Services - Subscription")</f>
        <v>Cr: Acct 0XXX - FUNCTIONAL EXPENSE</v>
      </c>
      <c r="D30" s="74"/>
      <c r="E30" s="74"/>
      <c r="F30" s="142"/>
      <c r="G30" s="142"/>
      <c r="H30" s="141"/>
      <c r="I30" s="141"/>
      <c r="J30" s="142"/>
      <c r="K30" s="142">
        <v>0</v>
      </c>
      <c r="O30" s="73"/>
    </row>
    <row r="31" spans="1:19" ht="18.75" hidden="1" customHeight="1" x14ac:dyDescent="0.2">
      <c r="B31" s="117"/>
      <c r="C31" s="69"/>
      <c r="E31" s="69"/>
      <c r="F31" s="77"/>
      <c r="G31" s="77"/>
      <c r="H31" s="71"/>
      <c r="I31" s="71"/>
      <c r="J31" s="77"/>
      <c r="K31" s="77"/>
    </row>
    <row r="32" spans="1:19" ht="18.75" hidden="1" customHeight="1" x14ac:dyDescent="0.3">
      <c r="A32" s="121">
        <v>2</v>
      </c>
      <c r="B32" s="131" t="s">
        <v>1490</v>
      </c>
      <c r="C32" s="69"/>
      <c r="D32" s="69"/>
      <c r="E32" s="69"/>
      <c r="F32" s="72"/>
      <c r="G32" s="72"/>
      <c r="H32" s="71"/>
      <c r="I32" s="71"/>
      <c r="J32" s="72"/>
      <c r="K32" s="72"/>
    </row>
    <row r="33" spans="1:15" ht="18.75" hidden="1" customHeight="1" x14ac:dyDescent="0.2">
      <c r="A33" s="146"/>
      <c r="B33" s="141" t="str">
        <f>IF('Example 2 Modification Input'!$K$22="FI$Cal","Dr: 1624100 - Right-to-Use SBITA - Amortizable",
IF('Example 2 Modification Input'!$K$22="Non-FI$Cal", "Dr: Acct 0480 - RIGHT-TO-USE SBITA - AMORTIZABLE","Please complete rows 5 and 14 of the input sheet."))</f>
        <v>Dr: Acct 0480 - RIGHT-TO-USE SBITA - AMORTIZABLE</v>
      </c>
      <c r="C33" s="74"/>
      <c r="D33" s="74"/>
      <c r="E33" s="74"/>
      <c r="F33" s="143"/>
      <c r="G33" s="143"/>
      <c r="H33" s="141"/>
      <c r="I33" s="141"/>
      <c r="J33" s="142">
        <v>0</v>
      </c>
      <c r="K33" s="72"/>
    </row>
    <row r="34" spans="1:15" ht="18.75" hidden="1" customHeight="1" x14ac:dyDescent="0.2">
      <c r="A34" s="32"/>
      <c r="B34" s="74" t="str">
        <f>IF('Example 2 Modification Input'!$K$22="FI$Cal","Dr: 4598400 - Lease &amp; Other Financing Proceeds",IF('Example 2 Modification Input'!$K$22="Non-FI$Cal", "Dr: Acct 0789 - LEASE AND OTHER FINANCING PROCEEDS","Please select either FI$Cal or non-FI$Cal in the input sheet"))</f>
        <v>Dr: Acct 0789 - LEASE AND OTHER FINANCING PROCEEDS</v>
      </c>
      <c r="C34" s="74"/>
      <c r="D34" s="74"/>
      <c r="E34" s="74"/>
      <c r="F34" s="142"/>
      <c r="G34" s="142"/>
      <c r="H34" s="141"/>
      <c r="I34" s="141"/>
      <c r="J34" s="142">
        <v>0</v>
      </c>
      <c r="K34" s="142"/>
    </row>
    <row r="35" spans="1:15" ht="18.75" hidden="1" customHeight="1" x14ac:dyDescent="0.2">
      <c r="B35" s="141"/>
      <c r="C35" s="74" t="str">
        <f>IF('Example 2 Modification Input'!$K$22="FI$Cal","Cr: 5362548 - Right-to-Use SBITA - Amortizable","Cr: Acct 0842 - CAPITAL OUTLAY (GAAP ADJ)")</f>
        <v>Cr: Acct 0842 - CAPITAL OUTLAY (GAAP ADJ)</v>
      </c>
      <c r="D35" s="74"/>
      <c r="E35" s="74"/>
      <c r="F35" s="142"/>
      <c r="G35" s="142"/>
      <c r="H35" s="141"/>
      <c r="I35" s="141"/>
      <c r="J35" s="142"/>
      <c r="K35" s="142">
        <v>0</v>
      </c>
    </row>
    <row r="36" spans="1:15" ht="18.75" hidden="1" customHeight="1" x14ac:dyDescent="0.2">
      <c r="C36" s="74" t="str">
        <f>IF('Example 2 Modification Input'!$K$22="FI$Cal","Cr: 2590180 - Right-to-Use SBITA Liability - Noncurrent (GAAP)",IF('Example 2 Modification Input'!$K$22="Non-FI$Cal", "Cr: Acct 0674 - RIGHT-TO-USE SBITA LIABILITY","Please complete the input sheet fully."))</f>
        <v>Cr: Acct 0674 - RIGHT-TO-USE SBITA LIABILITY</v>
      </c>
      <c r="D36" s="74"/>
      <c r="E36" s="74"/>
      <c r="F36" s="142"/>
      <c r="G36" s="142"/>
      <c r="H36" s="141"/>
      <c r="I36" s="141"/>
      <c r="J36" s="142"/>
      <c r="K36" s="142">
        <v>0</v>
      </c>
    </row>
    <row r="37" spans="1:15" ht="18.75" hidden="1" customHeight="1" x14ac:dyDescent="0.25">
      <c r="B37" s="79"/>
      <c r="C37" s="74" t="str">
        <f>IF('Example 2 Modification Input'!$K$22="Non-FI$Cal",VLOOKUP($E$4,'Drop-down menus'!$T$1:$W$10,4,FALSE),"Cr: 5346350 - Information Technology Services - Subscription")</f>
        <v>Cr: Acct 0XXX - FUNCTIONAL EXPENSE</v>
      </c>
      <c r="D37" s="74"/>
      <c r="E37" s="74"/>
      <c r="F37" s="142"/>
      <c r="G37" s="142"/>
      <c r="H37" s="141"/>
      <c r="I37" s="141"/>
      <c r="J37" s="142"/>
      <c r="K37" s="142">
        <f>J34+J33-K35-K36</f>
        <v>0</v>
      </c>
    </row>
    <row r="38" spans="1:15" ht="18.75" hidden="1" customHeight="1" x14ac:dyDescent="0.25">
      <c r="A38" s="132"/>
      <c r="B38" s="68"/>
      <c r="C38" s="69"/>
      <c r="D38" s="69"/>
      <c r="E38" s="69"/>
      <c r="F38" s="72"/>
      <c r="G38" s="72"/>
      <c r="H38" s="71"/>
      <c r="I38" s="71"/>
      <c r="J38" s="72"/>
      <c r="K38" s="72"/>
      <c r="L38" s="75"/>
      <c r="M38" s="76"/>
    </row>
    <row r="39" spans="1:15" ht="18.75" customHeight="1" x14ac:dyDescent="0.25">
      <c r="A39" s="125" t="s">
        <v>1502</v>
      </c>
      <c r="B39" s="113"/>
      <c r="C39" s="114"/>
      <c r="D39" s="114"/>
      <c r="E39" s="114"/>
      <c r="F39" s="115"/>
      <c r="G39" s="115"/>
      <c r="H39" s="116"/>
      <c r="I39" s="116"/>
      <c r="J39" s="115"/>
      <c r="K39" s="115"/>
      <c r="L39" s="75"/>
      <c r="M39" s="76"/>
    </row>
    <row r="40" spans="1:15" ht="18.75" customHeight="1" x14ac:dyDescent="0.3">
      <c r="A40" s="121">
        <v>3</v>
      </c>
      <c r="B40" s="131" t="s">
        <v>1503</v>
      </c>
      <c r="C40" s="133"/>
      <c r="D40" s="133"/>
      <c r="E40" s="133"/>
      <c r="F40" s="134"/>
      <c r="G40" s="134"/>
      <c r="H40" s="135"/>
      <c r="I40" s="135"/>
      <c r="J40" s="134"/>
      <c r="K40" s="134"/>
      <c r="L40" s="75"/>
      <c r="M40" s="76"/>
    </row>
    <row r="41" spans="1:15" ht="18.75" customHeight="1" x14ac:dyDescent="0.2">
      <c r="B41" s="74" t="str">
        <f>IF($C$45="There is no amortization/depreciation for this asset class.","There is no amortization/depreciation for this asset class.",IF('Example 2 Modification Input'!$K$22="Non-FI$Cal","Dr: Acct 0875 - DEPRECIATION/AMORTIZATION","Dr: 5424920 - Amortization - Right-to-Use SBITA"))</f>
        <v>Dr: Acct 0875 - DEPRECIATION/AMORTIZATION</v>
      </c>
      <c r="C41" s="74"/>
      <c r="D41" s="74"/>
      <c r="E41" s="74"/>
      <c r="F41" s="142"/>
      <c r="G41" s="142"/>
      <c r="H41" s="141"/>
      <c r="I41" s="141"/>
      <c r="J41" s="78">
        <f>IF('Example 2 Modification Input'!$E$15="Yes",0,IF('Example 2 Modification Input'!$J$28=$E$7,SUMIFS('Example 2 Modification Input'!$G$32:$G$1243,'Example 2 Modification Input'!$J$32:$J$1243,'Example 2 Modification Output'!$E$7)+'Example 2 Modification Input'!$F$20,SUMIFS('Example 2 Modification Input'!$G$32:$G$1243,'Example 2 Modification Input'!$J$32:$J$1243,'Example 2 Modification Output'!$E$7)))</f>
        <v>57642.717012213208</v>
      </c>
      <c r="K41" s="142"/>
    </row>
    <row r="42" spans="1:15" ht="18.75" customHeight="1" x14ac:dyDescent="0.25">
      <c r="B42" s="79"/>
      <c r="C42" s="74" t="str">
        <f>IF('Example 2 Modification Input'!$K$22="FI$Cal","Cr: 1624190 - Accumulated Amortization - Right-to-Use SBITA",IF('Example 2 Modification Input'!$K$22="Non-FI$Cal", "Cr: Acct 0475 - ACCUMULATED AMORTIZATION - RIGHT-TO-USE SBITA","Please select either FI$Cal or non-FI$Cal in the input sheet"))</f>
        <v>Cr: Acct 0475 - ACCUMULATED AMORTIZATION - RIGHT-TO-USE SBITA</v>
      </c>
      <c r="D42" s="74"/>
      <c r="E42" s="74"/>
      <c r="F42" s="78"/>
      <c r="G42" s="78"/>
      <c r="H42" s="141"/>
      <c r="I42" s="141"/>
      <c r="J42" s="142"/>
      <c r="K42" s="142">
        <f>J41</f>
        <v>57642.717012213208</v>
      </c>
    </row>
    <row r="43" spans="1:15" ht="18.75" customHeight="1" x14ac:dyDescent="0.2">
      <c r="B43" s="118" t="s">
        <v>51</v>
      </c>
      <c r="C43" s="144"/>
      <c r="D43" s="144"/>
      <c r="E43" s="74"/>
      <c r="F43" s="142"/>
      <c r="G43" s="142"/>
      <c r="H43" s="141"/>
      <c r="I43" s="141"/>
      <c r="J43" s="142"/>
      <c r="K43" s="142"/>
    </row>
    <row r="44" spans="1:15" ht="18.75" customHeight="1" x14ac:dyDescent="0.3">
      <c r="A44" s="121">
        <v>4</v>
      </c>
      <c r="B44" s="131" t="s">
        <v>1510</v>
      </c>
      <c r="C44" s="69"/>
      <c r="D44" s="69"/>
      <c r="E44" s="69"/>
      <c r="F44" s="72"/>
      <c r="G44" s="72"/>
      <c r="H44" s="71"/>
      <c r="J44" s="72"/>
      <c r="K44" s="72"/>
      <c r="L44" s="75"/>
      <c r="M44" s="76"/>
    </row>
    <row r="45" spans="1:15" ht="18.75" customHeight="1" x14ac:dyDescent="0.2">
      <c r="B45" s="74" t="str">
        <f>IF('Example 2 Modification Input'!$K$22="FI$Cal","Dr: 5420488 - Debt Service - Principal - SBITA",
IF('Example 2 Modification Input'!$K$22="Non-FI$Cal", "Dr: Acct 0848 - DEBT SERVICE - PRINCIPAL LEASES","Please select either FI$Cal or non-FI$Cal in the input sheet"))</f>
        <v>Dr: Acct 0848 - DEBT SERVICE - PRINCIPAL LEASES</v>
      </c>
      <c r="C45" s="74"/>
      <c r="D45" s="74"/>
      <c r="E45" s="74"/>
      <c r="F45" s="78"/>
      <c r="G45" s="78"/>
      <c r="H45" s="141"/>
      <c r="I45" s="71"/>
      <c r="J45" s="145">
        <f>ROUND(IF('Example 2 Modification Input'!$E$15="Yes",0,IF('Example 2 Modification Input'!$J$28=$E$7,SUMIFS('Example 2 Modification Input'!$E$32:$E$1243,'Example 2 Modification Input'!$J$32:$J$1243,'Example 2 Modification Output'!$E$7)+'Example 2 Modification Input'!$E$20,SUMIFS('Example 2 Modification Input'!$E$32:$E$1243,'Example 2 Modification Input'!$J$32:$J$1243,'Example 2 Modification Output'!$E$7))),2)</f>
        <v>57738.9</v>
      </c>
      <c r="K45" s="78"/>
      <c r="L45" s="74"/>
      <c r="M45" s="74"/>
      <c r="O45" s="73"/>
    </row>
    <row r="46" spans="1:15" ht="18.75" customHeight="1" x14ac:dyDescent="0.2">
      <c r="B46" s="74" t="str">
        <f>IF('Example 2 Modification Input'!$K$22="FI$Cal","Dr: 5420098 - Debt Service - Interest - SBITA",
IF('Example 2 Modification Input'!$K$22="Non-FI$Cal",
IF('Example 2 Modification Input'!$E$11="NO","Dr: Acct 0851 - DEBT SERVICE - INTEREST LEASES","Dr: Acct 0894 - INTEREST EXPENSE AND FISCAL CHARGES"),"Please select either FI$Cal or non-FI$Cal in the input sheet"))</f>
        <v>Dr: Acct 0851 - DEBT SERVICE - INTEREST LEASES</v>
      </c>
      <c r="C46" s="74"/>
      <c r="D46" s="74"/>
      <c r="E46" s="74"/>
      <c r="F46" s="78"/>
      <c r="G46" s="78"/>
      <c r="H46" s="141"/>
      <c r="I46" s="141"/>
      <c r="J46" s="145">
        <f>ROUND(IF('Example 2 Modification Input'!$E$15="Yes",0,IF('Example 2 Modification Input'!$J$28=$E$7,SUMIFS('Example 2 Modification Input'!$D$32:$D$1243,'Example 2 Modification Input'!$J$32:$J$1243,'Example 2 Modification Output'!$E$7)+'Example 2 Modification Input'!$D$20,SUMIFS('Example 2 Modification Input'!$D$32:$D$1243,'Example 2 Modification Input'!$J$32:$J$1243,'Example 2 Modification Output'!$E$7))),2)</f>
        <v>2261.1</v>
      </c>
      <c r="K46" s="78"/>
      <c r="L46" s="74"/>
      <c r="M46" s="74"/>
      <c r="O46" s="73"/>
    </row>
    <row r="47" spans="1:15" ht="18.75" customHeight="1" x14ac:dyDescent="0.25">
      <c r="B47" s="79"/>
      <c r="C47" s="74" t="str">
        <f>IF('Example 2 Modification Input'!$K$22="Non-FI$Cal",VLOOKUP($E$4,'Drop-down menus'!$T$1:$W$10,4,FALSE),"Cr: 5346350 - Information Technology Services - Subscription")</f>
        <v>Cr: Acct 0XXX - FUNCTIONAL EXPENSE</v>
      </c>
      <c r="D47" s="74"/>
      <c r="E47" s="74"/>
      <c r="F47" s="78"/>
      <c r="G47" s="78"/>
      <c r="H47" s="141"/>
      <c r="I47" s="141"/>
      <c r="J47" s="78"/>
      <c r="K47" s="78">
        <f>SUM(J45:J46)</f>
        <v>60000</v>
      </c>
      <c r="L47" s="78"/>
      <c r="M47" s="74"/>
    </row>
    <row r="48" spans="1:15" ht="18.75" customHeight="1" x14ac:dyDescent="0.2">
      <c r="B48" s="117"/>
      <c r="C48" s="74"/>
      <c r="D48" s="144"/>
      <c r="E48" s="74"/>
      <c r="F48" s="78"/>
      <c r="G48" s="78"/>
      <c r="H48" s="141"/>
      <c r="I48" s="141"/>
      <c r="J48" s="78"/>
      <c r="K48" s="78"/>
      <c r="L48" s="78"/>
      <c r="M48" s="74"/>
    </row>
    <row r="49" spans="1:15" ht="18.75" customHeight="1" x14ac:dyDescent="0.3">
      <c r="A49" s="121">
        <v>5</v>
      </c>
      <c r="B49" s="131" t="s">
        <v>1504</v>
      </c>
      <c r="C49" s="69"/>
      <c r="D49" s="69"/>
      <c r="E49" s="69"/>
      <c r="F49" s="72"/>
      <c r="G49" s="72"/>
      <c r="H49" s="71"/>
      <c r="I49" s="71"/>
      <c r="J49" s="72"/>
      <c r="K49" s="72"/>
    </row>
    <row r="50" spans="1:15" ht="18.75" customHeight="1" x14ac:dyDescent="0.2">
      <c r="B50" s="74" t="str">
        <f>IF('Example 2 Modification Input'!$K$22="FI$Cal","Dr: 2590180 - Right-to-Use SBITA Liability - Noncurrent (GAAP)",
IF('Example 2 Modification Input'!$K$22="Non-FI$Cal", "Dr: Acct 0674 - RIGHT-TO-USE SBITA LIABILITY","Please complete the input sheet fully"))</f>
        <v>Dr: Acct 0674 - RIGHT-TO-USE SBITA LIABILITY</v>
      </c>
      <c r="C50" s="74"/>
      <c r="D50" s="74"/>
      <c r="E50" s="74"/>
      <c r="F50" s="142"/>
      <c r="G50" s="142"/>
      <c r="H50" s="141"/>
      <c r="I50" s="141"/>
      <c r="J50" s="142">
        <f>K51</f>
        <v>57738.9</v>
      </c>
      <c r="K50" s="142"/>
      <c r="O50" s="73"/>
    </row>
    <row r="51" spans="1:15" ht="18.75" customHeight="1" x14ac:dyDescent="0.25">
      <c r="B51" s="79"/>
      <c r="C51" s="74" t="str">
        <f>IF('Example 2 Modification Input'!$K$22="FI$Cal","Cr: 5420488 - Debt Service - Principal - SBITA",IF('Example 2 Modification Input'!$K$22="Non-FI$Cal", "Cr: Acct 0848 -  DEBT SERV-PRINCIPAL (GAAP ADJ)","Cr: Acct 0848 -  DEBT SERV-PRINCIPAL (GAAP ADJ)"))</f>
        <v>Cr: Acct 0848 -  DEBT SERV-PRINCIPAL (GAAP ADJ)</v>
      </c>
      <c r="D51" s="74"/>
      <c r="E51" s="74"/>
      <c r="F51" s="142"/>
      <c r="G51" s="142"/>
      <c r="H51" s="141"/>
      <c r="I51" s="141"/>
      <c r="J51" s="142"/>
      <c r="K51" s="142">
        <f>J45</f>
        <v>57738.9</v>
      </c>
      <c r="O51" s="73"/>
    </row>
    <row r="52" spans="1:15" ht="18.75" customHeight="1" x14ac:dyDescent="0.2">
      <c r="B52" s="117"/>
      <c r="C52" s="74"/>
      <c r="D52" s="144"/>
      <c r="E52" s="74"/>
      <c r="F52" s="142"/>
      <c r="G52" s="142"/>
      <c r="H52" s="141"/>
      <c r="I52" s="141"/>
      <c r="J52" s="142"/>
      <c r="K52" s="142"/>
    </row>
    <row r="53" spans="1:15" ht="18.75" customHeight="1" x14ac:dyDescent="0.3">
      <c r="A53" s="121">
        <v>6</v>
      </c>
      <c r="B53" s="131" t="s">
        <v>1511</v>
      </c>
      <c r="C53" s="69"/>
      <c r="D53" s="69"/>
      <c r="E53" s="69"/>
      <c r="F53" s="72"/>
      <c r="G53" s="72"/>
      <c r="H53" s="71"/>
      <c r="I53" s="71"/>
      <c r="J53" s="72"/>
      <c r="K53" s="72"/>
    </row>
    <row r="54" spans="1:15" ht="18.75" customHeight="1" x14ac:dyDescent="0.2">
      <c r="A54" s="32"/>
      <c r="B54" s="74" t="str">
        <f>IF('Example 2 Modification Input'!$K$22="FI$Cal","Dr: 2590180 - Right-to-Use SBITA Liability - Noncurrent (GAAP)",
IF('Example 2 Modification Input'!$K$22="Non-FI$Cal", "Dr: Acct 0674 - RIGHT-TO-USE SBITA LIABILITY","Please select either FI$Cal or non-FI$Cal in the input sheet"))</f>
        <v>Dr: Acct 0674 - RIGHT-TO-USE SBITA LIABILITY</v>
      </c>
      <c r="C54" s="74"/>
      <c r="D54" s="74"/>
      <c r="E54" s="74"/>
      <c r="F54" s="142"/>
      <c r="G54" s="142"/>
      <c r="H54" s="141"/>
      <c r="I54" s="141"/>
      <c r="J54" s="143">
        <f>K55</f>
        <v>44510.81</v>
      </c>
      <c r="K54" s="142"/>
      <c r="L54" s="74"/>
      <c r="M54" s="80"/>
      <c r="O54" s="73"/>
    </row>
    <row r="55" spans="1:15" ht="18.75" customHeight="1" x14ac:dyDescent="0.25">
      <c r="B55" s="79"/>
      <c r="C55" s="74" t="str">
        <f>IF('Example 2 Modification Input'!$K$22="FI$Cal","Cr: 2090955 - Right-to-Use SBITA Liability - Current (GAAP)",IF('Example 2 Modification Input'!$K$22="Non-FI$Cal", "Cr: Acct 0651 - RIGHT-TO-USE SBITA LIABILITY (CURRENT PORTION LT)","Please complete the input sheet fully."))</f>
        <v>Cr: Acct 0651 - RIGHT-TO-USE SBITA LIABILITY (CURRENT PORTION LT)</v>
      </c>
      <c r="D55" s="74"/>
      <c r="E55" s="74"/>
      <c r="F55" s="142"/>
      <c r="G55" s="142"/>
      <c r="H55" s="141"/>
      <c r="I55" s="141"/>
      <c r="J55" s="142"/>
      <c r="K55" s="142">
        <f>ROUND(IF(OR($E$7="",'Example 2 Modification Input'!$E$15="Yes"),0,IF(OR('Example 2 Modification Input'!$E$15="Yes",$E$7&lt;'Example 2 Modification Input'!$J$28),0,SUM(INDEX('Example 2 Modification Input'!$A$32:$E$1243,MATCH(DATE(RIGHT($E$7,4),7,1),'Example 2 Modification Input'!$A$32:$A$1243),5):INDEX('Example 2 Modification Input'!$A$32:$E$1243,MATCH(DATE(RIGHT($E$7,4)+1,6,1),'Example 2 Modification Input'!$A$32:$A$1243),5)))),2)</f>
        <v>44510.81</v>
      </c>
      <c r="O55" s="73"/>
    </row>
    <row r="56" spans="1:15" ht="18.75" customHeight="1" x14ac:dyDescent="0.2">
      <c r="B56" s="315" t="s">
        <v>1540</v>
      </c>
      <c r="C56" s="315"/>
      <c r="D56" s="315"/>
      <c r="E56" s="315"/>
      <c r="F56" s="315"/>
      <c r="G56" s="315"/>
      <c r="H56" s="315"/>
      <c r="I56" s="315"/>
      <c r="J56" s="72"/>
      <c r="K56" s="72"/>
    </row>
    <row r="57" spans="1:15" ht="18.75" customHeight="1" x14ac:dyDescent="0.2">
      <c r="B57" s="315"/>
      <c r="C57" s="315"/>
      <c r="D57" s="315"/>
      <c r="E57" s="315"/>
      <c r="F57" s="315"/>
      <c r="G57" s="315"/>
      <c r="H57" s="315"/>
      <c r="I57" s="315"/>
      <c r="J57" s="72"/>
      <c r="K57" s="72"/>
    </row>
    <row r="58" spans="1:15" ht="18.75" customHeight="1" x14ac:dyDescent="0.2">
      <c r="B58" s="159"/>
      <c r="C58" s="159"/>
      <c r="D58" s="159"/>
      <c r="E58" s="159"/>
      <c r="F58" s="159"/>
      <c r="G58" s="159"/>
      <c r="H58" s="159"/>
      <c r="I58" s="159"/>
      <c r="J58" s="72"/>
      <c r="K58" s="72"/>
    </row>
    <row r="59" spans="1:15" ht="18.75" customHeight="1" x14ac:dyDescent="0.2">
      <c r="A59" s="125" t="s">
        <v>1505</v>
      </c>
      <c r="B59" s="126"/>
      <c r="C59" s="127"/>
      <c r="D59" s="127"/>
      <c r="E59" s="127"/>
      <c r="F59" s="128"/>
      <c r="G59" s="128"/>
      <c r="H59" s="129"/>
      <c r="I59" s="129"/>
      <c r="J59" s="128"/>
      <c r="K59" s="128"/>
    </row>
    <row r="60" spans="1:15" ht="18.75" customHeight="1" x14ac:dyDescent="0.3">
      <c r="A60" s="121">
        <v>7</v>
      </c>
      <c r="B60" s="131" t="s">
        <v>1506</v>
      </c>
      <c r="J60" s="81"/>
      <c r="K60" s="81"/>
    </row>
    <row r="61" spans="1:15" ht="18.75" customHeight="1" x14ac:dyDescent="0.2">
      <c r="A61" s="32"/>
      <c r="B61" s="74" t="str">
        <f>IF('Example 2 Modification Input'!$K$22="FI$Cal","Dr: 1624190 - Accumulated Amortization - Right-to-Use SBITA",IF('Example 2 Modification Input'!$K$22="Non-FI$Cal", "Dr: Acct 0475 - ACCUMULATED AMORTIZATION - RIGHT-TO-USE SBITA","Please select either FI$Cal or non-FI$Cal in the input sheet"))</f>
        <v>Dr: Acct 0475 - ACCUMULATED AMORTIZATION - RIGHT-TO-USE SBITA</v>
      </c>
      <c r="C61" s="144"/>
      <c r="D61" s="144"/>
      <c r="E61" s="144"/>
      <c r="F61" s="144"/>
      <c r="G61" s="144"/>
      <c r="H61" s="144"/>
      <c r="I61" s="144"/>
      <c r="J61" s="143">
        <f>IF('Example 2 Modification Input'!$E$15="Yes",0,'Example 2 Modification Input'!M28)</f>
        <v>0</v>
      </c>
      <c r="K61" s="142"/>
    </row>
    <row r="62" spans="1:15" ht="18.75" customHeight="1" x14ac:dyDescent="0.2">
      <c r="A62" s="91"/>
      <c r="B62" s="144"/>
      <c r="C62" s="74" t="str">
        <f>IF('Example 2 Modification Input'!$K$22="FI$Cal","Cr: 1624100 - Right-to-Use SBITA – Amortizable",
IF('Example 2 Modification Input'!$K$22="Non-FI$Cal","Cr: Acct 0480 - RIGHT-TO-USE SBITA - AMORTIZABLE","Please select either FI$Cal or non-FI$Cal in the input sheet"))</f>
        <v>Cr: Acct 0480 - RIGHT-TO-USE SBITA - AMORTIZABLE</v>
      </c>
      <c r="D62" s="144"/>
      <c r="E62" s="144"/>
      <c r="F62" s="144"/>
      <c r="G62" s="144"/>
      <c r="H62" s="144"/>
      <c r="I62" s="144"/>
      <c r="J62" s="142"/>
      <c r="K62" s="142">
        <f>J61</f>
        <v>0</v>
      </c>
    </row>
    <row r="63" spans="1:15" ht="18.75" customHeight="1" x14ac:dyDescent="0.2">
      <c r="A63" s="91"/>
      <c r="B63" s="119"/>
      <c r="J63" s="81"/>
      <c r="K63" s="81"/>
    </row>
    <row r="64" spans="1:15" ht="18.75" customHeight="1" x14ac:dyDescent="0.2">
      <c r="A64" s="125" t="s">
        <v>1545</v>
      </c>
      <c r="B64" s="126"/>
      <c r="C64" s="127"/>
      <c r="D64" s="127"/>
      <c r="E64" s="127"/>
      <c r="F64" s="128"/>
      <c r="G64" s="128"/>
      <c r="H64" s="129"/>
      <c r="I64" s="129"/>
      <c r="J64" s="128"/>
      <c r="K64" s="128"/>
    </row>
    <row r="65" spans="1:11" ht="18.75" customHeight="1" x14ac:dyDescent="0.3">
      <c r="A65" s="121">
        <v>8</v>
      </c>
      <c r="B65" s="131" t="s">
        <v>1534</v>
      </c>
      <c r="C65" s="69"/>
      <c r="D65" s="69"/>
      <c r="E65" s="69"/>
      <c r="F65" s="72"/>
      <c r="G65" s="72"/>
      <c r="H65" s="71"/>
      <c r="I65" s="71"/>
      <c r="J65" s="72"/>
      <c r="K65" s="72"/>
    </row>
    <row r="66" spans="1:11" ht="18.75" customHeight="1" x14ac:dyDescent="0.2">
      <c r="B66" s="74" t="str">
        <f>IF('Example 2 Modification Input'!$K$22="FI$Cal","Dr: 2590180 - Right-to-Use SBITA Liability - Noncurrent (GAAP)",IF('Example 2 Modification Input'!$K$22="Non-FI$Cal", "Dr: Acct 0674 - RIGHT-TO-USE SBITA LIABILITY","Please complete the input sheet fully."))</f>
        <v>Dr: Acct 0674 - RIGHT-TO-USE SBITA LIABILITY</v>
      </c>
      <c r="C66" s="74"/>
      <c r="D66" s="74"/>
      <c r="E66" s="74"/>
      <c r="F66" s="142"/>
      <c r="G66" s="142"/>
      <c r="H66" s="141"/>
      <c r="I66" s="141"/>
      <c r="J66" s="142">
        <f>IF(AND('Example 2 Modification Input'!$E$15="Yes",'Example 2 Modification Input'!$F$15=$E$7),'Example 2 Modification Input'!$E$16,IF('Example 2 Modification Input'!$E$22&lt;0,'Example 2 Modification Input'!$N$28,0))</f>
        <v>85159.08710216514</v>
      </c>
      <c r="K66" s="142"/>
    </row>
    <row r="67" spans="1:11" ht="18.75" customHeight="1" x14ac:dyDescent="0.2">
      <c r="B67" s="74" t="str">
        <f>IF('Example 2 Modification Input'!$K$22="FI$Cal","Dr: 1624190 - Accumulated Amortization - Right-to-Use SBITA",IF('Example 2 Modification Input'!$K$22="Non-FI$Cal", "Dr: Acct 0475 - ACCUMULATED AMORTIZATION - RIGHT-TO-USE SBITA","Please select either FI$Cal or non-FI$Cal in the input sheet"))</f>
        <v>Dr: Acct 0475 - ACCUMULATED AMORTIZATION - RIGHT-TO-USE SBITA</v>
      </c>
      <c r="C67" s="74"/>
      <c r="D67" s="74"/>
      <c r="E67" s="74"/>
      <c r="F67" s="142"/>
      <c r="G67" s="142"/>
      <c r="H67" s="141"/>
      <c r="I67" s="141"/>
      <c r="J67" s="142">
        <f>IF(AND('Example 2 Modification Input'!$E$15="Yes",'Example 2 Modification Input'!$F$15=$E$7),'Example 2 Modification Input'!$E$17,0)</f>
        <v>0</v>
      </c>
      <c r="K67" s="142"/>
    </row>
    <row r="68" spans="1:11" ht="18.75" customHeight="1" x14ac:dyDescent="0.2">
      <c r="B68" s="74" t="str">
        <f>IF('Example 2 Modification Input'!$K$22="Non-FI$Cal",VLOOKUP($E$4,'Drop-down menus'!$T$1:$W$10,3,FALSE),"Dr: 5346350 - Information Technology Services - Subscription")</f>
        <v>Dr: Acct 0XXX - FUNCTIONAL EXPENSE</v>
      </c>
      <c r="C68" s="74"/>
      <c r="D68" s="74"/>
      <c r="E68" s="74"/>
      <c r="F68" s="142"/>
      <c r="G68" s="142"/>
      <c r="H68" s="141"/>
      <c r="I68" s="141"/>
      <c r="J68" s="142">
        <f>IF('Example 2 Modification Input'!$E$15="No",0,IF($J$66+$J$67&gt;$K$69,0,$K$69-$J$66-$J$67))</f>
        <v>0</v>
      </c>
      <c r="K68" s="142"/>
    </row>
    <row r="69" spans="1:11" ht="18.75" customHeight="1" x14ac:dyDescent="0.25">
      <c r="B69" s="79"/>
      <c r="C69" s="141" t="str">
        <f>IF('Example 2 Modification Input'!$K$22="FI$Cal","Cr: 1624100 - Right-to-Use SBITA - Amortizable",
IF('Example 2 Modification Input'!$K$22="Non-FI$Cal", "Cr: Acct 0480 - RIGHT-TO-USE SBITA - AMORTIZABLE","Please complete rows 5 and 14 of the input sheet."))</f>
        <v>Cr: Acct 0480 - RIGHT-TO-USE SBITA - AMORTIZABLE</v>
      </c>
      <c r="D69" s="74"/>
      <c r="E69" s="74"/>
      <c r="F69" s="142"/>
      <c r="G69" s="142"/>
      <c r="H69" s="141"/>
      <c r="I69" s="141"/>
      <c r="J69" s="142"/>
      <c r="K69" s="142">
        <f>IF(AND('Example 2 Modification Input'!$E$15="Yes",'Example 2 Modification Input'!$F$15=$E$7),'Example 2 Modification Input'!$E$24,IF('Example 2 Modification Input'!$E$22&lt;0,'Example 2 Modification Input'!$N$28,0))</f>
        <v>85159.08710216514</v>
      </c>
    </row>
    <row r="70" spans="1:11" ht="18.75" customHeight="1" x14ac:dyDescent="0.25">
      <c r="B70" s="79"/>
      <c r="C70" s="74" t="str">
        <f>IF('Example 2 Modification Input'!$K$22="Non-FI$Cal",VLOOKUP($E$4,'Drop-down menus'!$T$1:$W$10,4,FALSE),"Cr: 5346350 - Information Technology Services - Subscription")</f>
        <v>Cr: Acct 0XXX - FUNCTIONAL EXPENSE</v>
      </c>
      <c r="D70" s="74"/>
      <c r="E70" s="74"/>
      <c r="F70" s="142"/>
      <c r="G70" s="142"/>
      <c r="H70" s="141"/>
      <c r="I70" s="141"/>
      <c r="J70" s="142"/>
      <c r="K70" s="142">
        <f>IF('Example 2 Modification Input'!$E$15="No",0,IF($J$66+$J$67&lt;$K$69,0,($J$66+$J$67)-$K$69))</f>
        <v>0</v>
      </c>
    </row>
    <row r="71" spans="1:11" ht="18.75" customHeight="1" x14ac:dyDescent="0.2">
      <c r="B71" s="164" t="s">
        <v>1536</v>
      </c>
      <c r="C71" s="74"/>
      <c r="D71" s="74"/>
      <c r="E71" s="74"/>
      <c r="F71" s="142"/>
      <c r="G71" s="142"/>
      <c r="H71" s="141"/>
      <c r="I71" s="141"/>
      <c r="J71" s="142"/>
      <c r="K71" s="142"/>
    </row>
    <row r="72" spans="1:11" ht="18.75" customHeight="1" x14ac:dyDescent="0.2">
      <c r="B72" s="117"/>
      <c r="C72" s="69"/>
      <c r="E72" s="69"/>
      <c r="F72" s="77"/>
      <c r="G72" s="77"/>
      <c r="H72" s="71"/>
      <c r="I72" s="71"/>
      <c r="J72" s="77"/>
      <c r="K72" s="77"/>
    </row>
    <row r="73" spans="1:11" ht="18.75" customHeight="1" x14ac:dyDescent="0.3">
      <c r="A73" s="121">
        <v>9</v>
      </c>
      <c r="B73" s="131" t="s">
        <v>1535</v>
      </c>
      <c r="C73" s="69"/>
      <c r="D73" s="69"/>
      <c r="E73" s="69"/>
      <c r="F73" s="72"/>
      <c r="G73" s="72"/>
      <c r="H73" s="71"/>
      <c r="I73" s="71"/>
      <c r="J73" s="72"/>
      <c r="K73" s="72"/>
    </row>
    <row r="74" spans="1:11" ht="18.75" customHeight="1" x14ac:dyDescent="0.2">
      <c r="A74" s="146"/>
      <c r="B74" s="141" t="str">
        <f>IF('Example 2 Modification Input'!$K$22="FI$Cal","Dr: 1624100 - Right-to-Use SBITA - Amortizable",
IF('Example 2 Modification Input'!$K$22="Non-FI$Cal", "Dr: Acct 0480 - RIGHT-TO-USE SBITA - AMORTIZABLE","Please complete rows 5 and 14 of the input sheet."))</f>
        <v>Dr: Acct 0480 - RIGHT-TO-USE SBITA - AMORTIZABLE</v>
      </c>
      <c r="C74" s="74"/>
      <c r="D74" s="74"/>
      <c r="E74" s="74"/>
      <c r="F74" s="143"/>
      <c r="G74" s="143"/>
      <c r="H74" s="141"/>
      <c r="I74" s="141"/>
      <c r="J74" s="142">
        <f>IF('Example 2 Modification Input'!$E$15="Yes",0,IF('Example 2 Modification Input'!$E$22&gt;0,'Example 2 Modification Input'!$N$28,0))</f>
        <v>0</v>
      </c>
      <c r="K74" s="72"/>
    </row>
    <row r="75" spans="1:11" ht="18.75" customHeight="1" x14ac:dyDescent="0.2">
      <c r="C75" s="74" t="str">
        <f>IF('Example 2 Modification Input'!$K$22="FI$Cal","Cr: 2590180 - Right-to-Use SBITA Liability - Noncurrent (GAAP)",IF('Example 2 Modification Input'!$K$22="Non-FI$Cal", "Cr: Acct 0674 - RIGHT-TO-USE SBITA LIABILITY","Please complete the input sheet fully."))</f>
        <v>Cr: Acct 0674 - RIGHT-TO-USE SBITA LIABILITY</v>
      </c>
      <c r="D75" s="74"/>
      <c r="E75" s="74"/>
      <c r="F75" s="142"/>
      <c r="G75" s="142"/>
      <c r="H75" s="141"/>
      <c r="I75" s="141"/>
      <c r="J75" s="142"/>
      <c r="K75" s="142">
        <f>IF('Example 2 Modification Input'!$E$15="Yes",0,IF('Example 2 Modification Input'!$E$22&gt;0,'Example 2 Modification Input'!$N$28,0))</f>
        <v>0</v>
      </c>
    </row>
    <row r="76" spans="1:11" ht="18.75" customHeight="1" x14ac:dyDescent="0.2">
      <c r="A76" s="132"/>
      <c r="B76" s="164" t="s">
        <v>1537</v>
      </c>
      <c r="C76" s="69"/>
      <c r="D76" s="69"/>
      <c r="E76" s="69"/>
      <c r="F76" s="72"/>
      <c r="G76" s="72"/>
      <c r="H76" s="71"/>
      <c r="I76" s="71"/>
      <c r="J76" s="72"/>
      <c r="K76" s="72"/>
    </row>
    <row r="77" spans="1:11" ht="18.75" customHeight="1" x14ac:dyDescent="0.2">
      <c r="A77" s="91"/>
      <c r="B77" s="119"/>
      <c r="J77" s="81"/>
      <c r="K77" s="81"/>
    </row>
    <row r="78" spans="1:11" ht="18.75" customHeight="1" x14ac:dyDescent="0.2">
      <c r="A78" s="125"/>
      <c r="B78" s="126"/>
      <c r="C78" s="127"/>
      <c r="D78" s="127"/>
      <c r="E78" s="127"/>
      <c r="F78" s="128"/>
      <c r="G78" s="128"/>
      <c r="H78" s="129"/>
      <c r="I78" s="129"/>
      <c r="J78" s="128"/>
      <c r="K78" s="128"/>
    </row>
    <row r="79" spans="1:11" ht="18.75" hidden="1" customHeight="1" x14ac:dyDescent="0.2">
      <c r="A79" s="91"/>
      <c r="B79" s="119"/>
      <c r="J79" s="81"/>
      <c r="K79" s="81"/>
    </row>
    <row r="80" spans="1:11" ht="18.75" hidden="1" customHeight="1" x14ac:dyDescent="0.2">
      <c r="A80" s="91"/>
      <c r="B80" s="119"/>
      <c r="J80" s="81"/>
      <c r="K80" s="81"/>
    </row>
    <row r="81" spans="1:11" ht="18.75" hidden="1" customHeight="1" x14ac:dyDescent="0.25">
      <c r="A81" s="91"/>
      <c r="B81" s="79"/>
      <c r="J81" s="81"/>
      <c r="K81" s="81"/>
    </row>
    <row r="82" spans="1:11" ht="18.75" hidden="1" customHeight="1" x14ac:dyDescent="0.25">
      <c r="B82" s="68"/>
      <c r="C82" s="69"/>
      <c r="D82" s="69"/>
      <c r="E82" s="69"/>
      <c r="F82" s="72"/>
      <c r="G82" s="72"/>
      <c r="H82" s="71"/>
      <c r="I82" s="71"/>
      <c r="J82" s="72"/>
      <c r="K82" s="72"/>
    </row>
    <row r="83" spans="1:11" ht="18.75" hidden="1" customHeight="1" x14ac:dyDescent="0.25">
      <c r="B83" s="68"/>
      <c r="C83" s="69"/>
      <c r="D83" s="69"/>
      <c r="E83" s="69"/>
      <c r="F83" s="72"/>
      <c r="G83" s="72"/>
      <c r="H83" s="71"/>
      <c r="I83" s="71"/>
      <c r="J83" s="72"/>
      <c r="K83" s="72"/>
    </row>
    <row r="84" spans="1:11" hidden="1" x14ac:dyDescent="0.2">
      <c r="A84" s="82"/>
      <c r="B84" s="69"/>
      <c r="J84" s="81"/>
      <c r="K84" s="81"/>
    </row>
    <row r="85" spans="1:11" hidden="1" x14ac:dyDescent="0.2"/>
  </sheetData>
  <sheetProtection sheet="1" formatColumns="0" formatRows="0" insertColumns="0" insertRows="0" sort="0" autoFilter="0" pivotTables="0"/>
  <mergeCells count="16">
    <mergeCell ref="B8:D10"/>
    <mergeCell ref="E8:G10"/>
    <mergeCell ref="A12:K13"/>
    <mergeCell ref="B56:I57"/>
    <mergeCell ref="B5:D5"/>
    <mergeCell ref="E5:G5"/>
    <mergeCell ref="B6:D6"/>
    <mergeCell ref="E6:G6"/>
    <mergeCell ref="B7:D7"/>
    <mergeCell ref="E7:G7"/>
    <mergeCell ref="E4:G4"/>
    <mergeCell ref="B1:K1"/>
    <mergeCell ref="B2:D2"/>
    <mergeCell ref="E2:G2"/>
    <mergeCell ref="B3:D3"/>
    <mergeCell ref="E3:G3"/>
  </mergeCells>
  <pageMargins left="0.7" right="0.7" top="0.75" bottom="0.75" header="0.3" footer="0.3"/>
  <pageSetup scale="49" orientation="portrait" r:id="rId1"/>
  <headerFooter>
    <oddHeader>&amp;C&amp;"arial,Bold"&amp;14GASB 96 
GAAP Adjusting Journal Entries</oddHeader>
    <oddFooter>&amp;L&amp;"arial,Regular"&amp;12State Controller's Office&amp;C&amp;"arial,Regular"&amp;12
Example 1 Output&amp;R&amp;"arial,Regular"&amp;12Page &amp;P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3A52B73-60D2-4C20-8DE5-F0FEEE55C2AA}">
          <x14:formula1>
            <xm:f>'Drop-down menus'!$P$1:$P$3</xm:f>
          </x14:formula1>
          <xm:sqref>E8:G10</xm:sqref>
        </x14:dataValidation>
        <x14:dataValidation type="list" allowBlank="1" showInputMessage="1" showErrorMessage="1" xr:uid="{973D33BB-7B02-4D15-9B9B-87685D09A41D}">
          <x14:formula1>
            <xm:f>'Drop-down menus'!$L$2:$L$102</xm:f>
          </x14:formula1>
          <xm:sqref>E7:G7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52BEA-3BD7-4FD7-AA8F-A716E5F25D86}">
  <sheetPr>
    <tabColor theme="9" tint="-0.249977111117893"/>
    <pageSetUpPr fitToPage="1"/>
  </sheetPr>
  <dimension ref="A1:T37"/>
  <sheetViews>
    <sheetView zoomScale="75" zoomScaleNormal="75" workbookViewId="0">
      <selection activeCell="A9" sqref="A9"/>
    </sheetView>
  </sheetViews>
  <sheetFormatPr defaultRowHeight="15" x14ac:dyDescent="0.2"/>
  <cols>
    <col min="1" max="1" width="19.5703125" style="6" customWidth="1"/>
    <col min="2" max="2" width="23.28515625" style="6" customWidth="1"/>
    <col min="3" max="3" width="23.42578125" style="6" customWidth="1"/>
    <col min="4" max="4" width="3.140625" style="6" customWidth="1"/>
    <col min="5" max="5" width="78.42578125" style="6" customWidth="1"/>
    <col min="6" max="16384" width="9.140625" style="6"/>
  </cols>
  <sheetData>
    <row r="1" spans="1:20" ht="22.5" customHeight="1" x14ac:dyDescent="0.25">
      <c r="A1" s="340" t="str">
        <f>CONCATENATE("Individual SBITA Note Disclosure Worksheet - ",'Example 2 Modification Input'!$E$12)</f>
        <v>Individual SBITA Note Disclosure Worksheet - Governmental Fund</v>
      </c>
      <c r="B1" s="340"/>
      <c r="C1" s="340"/>
      <c r="D1" s="340"/>
      <c r="E1" s="340"/>
    </row>
    <row r="2" spans="1:20" ht="22.5" customHeight="1" x14ac:dyDescent="0.25">
      <c r="A2" s="5"/>
      <c r="B2" s="5"/>
      <c r="C2" s="5"/>
      <c r="D2" s="5"/>
      <c r="E2" s="5"/>
    </row>
    <row r="3" spans="1:20" ht="22.5" customHeight="1" x14ac:dyDescent="0.25">
      <c r="A3" s="338" t="s">
        <v>1464</v>
      </c>
      <c r="B3" s="338"/>
      <c r="C3" s="10" t="str">
        <f>'Example 2 Modification Output'!E2</f>
        <v>SaaS Subscription</v>
      </c>
      <c r="D3" s="10"/>
      <c r="E3" s="11" t="str">
        <f>"All of the questions below are for Fiscal Year "&amp;$C$7&amp;":"</f>
        <v>All of the questions below are for Fiscal Year 2023–2024:</v>
      </c>
      <c r="F3" s="10"/>
      <c r="G3" s="10"/>
    </row>
    <row r="4" spans="1:20" ht="22.5" customHeight="1" x14ac:dyDescent="0.25">
      <c r="A4" s="338" t="s">
        <v>30</v>
      </c>
      <c r="B4" s="338"/>
      <c r="C4" s="12" t="str">
        <f>'Example 2 Modification Input'!$E$9</f>
        <v>1234</v>
      </c>
      <c r="D4" s="10"/>
      <c r="E4" s="339" t="s">
        <v>1465</v>
      </c>
      <c r="F4" s="10"/>
      <c r="G4" s="10"/>
    </row>
    <row r="5" spans="1:20" ht="22.5" customHeight="1" x14ac:dyDescent="0.25">
      <c r="A5" s="338" t="s">
        <v>17</v>
      </c>
      <c r="B5" s="338"/>
      <c r="C5" s="12">
        <f>'Example 2 Modification Output'!E5</f>
        <v>4321</v>
      </c>
      <c r="D5" s="12"/>
      <c r="E5" s="341"/>
      <c r="F5" s="12"/>
      <c r="G5" s="12"/>
    </row>
    <row r="6" spans="1:20" ht="22.5" customHeight="1" x14ac:dyDescent="0.25">
      <c r="A6" s="13" t="s">
        <v>1659</v>
      </c>
      <c r="B6" s="13"/>
      <c r="C6" s="12" t="str">
        <f>'Example 2 Modification Input'!$E$12</f>
        <v>Governmental Fund</v>
      </c>
      <c r="D6" s="12"/>
      <c r="E6" s="23" t="s">
        <v>11</v>
      </c>
      <c r="F6" s="12"/>
      <c r="G6" s="12"/>
    </row>
    <row r="7" spans="1:20" ht="22.5" customHeight="1" x14ac:dyDescent="0.25">
      <c r="A7" s="338" t="s">
        <v>14</v>
      </c>
      <c r="B7" s="338"/>
      <c r="C7" s="24" t="str">
        <f>'Example 2 Modification Output'!$E$7</f>
        <v>2023–2024</v>
      </c>
      <c r="E7" s="339" t="str">
        <f>"If yes, record the dollar amount of variable payments below for fiscal year "&amp;$C$7&amp;":"</f>
        <v>If yes, record the dollar amount of variable payments below for fiscal year 2023–2024:</v>
      </c>
      <c r="F7" s="13"/>
      <c r="G7" s="13"/>
      <c r="H7" s="13"/>
      <c r="I7" s="13"/>
      <c r="J7" s="13"/>
      <c r="K7" s="13"/>
      <c r="L7" s="13"/>
      <c r="M7" s="13"/>
      <c r="N7" s="13"/>
      <c r="O7" s="13"/>
      <c r="P7" s="13"/>
      <c r="Q7" s="13"/>
      <c r="R7" s="13"/>
      <c r="S7" s="13"/>
      <c r="T7" s="13"/>
    </row>
    <row r="8" spans="1:20" ht="22.5" customHeight="1" x14ac:dyDescent="0.25">
      <c r="A8" s="14" t="s">
        <v>62</v>
      </c>
      <c r="B8" s="14" t="s">
        <v>8</v>
      </c>
      <c r="C8" s="9" t="s">
        <v>9</v>
      </c>
      <c r="E8" s="339"/>
      <c r="F8" s="13"/>
      <c r="G8" s="13"/>
      <c r="H8" s="13"/>
      <c r="I8" s="13"/>
      <c r="J8" s="13"/>
      <c r="K8" s="13"/>
      <c r="L8" s="13"/>
      <c r="M8" s="13"/>
      <c r="N8" s="13"/>
      <c r="O8" s="13"/>
      <c r="P8" s="13"/>
      <c r="Q8" s="13"/>
      <c r="R8" s="13"/>
      <c r="S8" s="13"/>
      <c r="T8" s="13"/>
    </row>
    <row r="9" spans="1:20" ht="22.5" customHeight="1" x14ac:dyDescent="0.25">
      <c r="A9" s="15" t="str">
        <f>RIGHT(C7,4)&amp;"–"&amp;RIGHT(C7,4)+1</f>
        <v>2024–2025</v>
      </c>
      <c r="B9" s="16">
        <f>SUM(INDEX('Example 2 Modification Input'!$A$32:$E$1243,MATCH(DATE(LEFT($A9,4),7,1),'Example 2 Modification Input'!$A$32:$A$1243),5):INDEX('Example 2 Modification Input'!$A$32:$E$1243,MATCH(DATE(RIGHT($A9,4),6,1),'Example 2 Modification Input'!$A$32:$A$1243),5))</f>
        <v>44510.811899550688</v>
      </c>
      <c r="C9" s="16">
        <f>SUM(INDEX('Example 2 Modification Input'!$A$32:$E$1243,MATCH(DATE(LEFT($A9,4),7,1),'Example 2 Modification Input'!$A$32:$A$1243),4):INDEX('Example 2 Modification Input'!$A$32:$E$1243,MATCH(DATE(RIGHT($A9,4),6,1),'Example 2 Modification Input'!$A$32:$A$1243),4))</f>
        <v>489.18810044931485</v>
      </c>
      <c r="E9" s="22">
        <v>0</v>
      </c>
    </row>
    <row r="10" spans="1:20" ht="22.5" customHeight="1" x14ac:dyDescent="0.25">
      <c r="A10" s="15" t="str">
        <f>LEFT(A9,4)+1&amp;"–"&amp;RIGHT(A9,4)+1</f>
        <v>2025–2026</v>
      </c>
      <c r="B10" s="16">
        <f>SUM(INDEX('Example 2 Modification Input'!$A$32:$E$1243,MATCH(DATE(LEFT($A10,4),7,1),'Example 2 Modification Input'!$A$32:$A$1243),5):INDEX('Example 2 Modification Input'!$A$32:$E$1243,MATCH(DATE(RIGHT($A10,4),6,1),'Example 2 Modification Input'!$A$32:$A$1243),5))</f>
        <v>0</v>
      </c>
      <c r="C10" s="16">
        <f>SUM(INDEX('Example 2 Modification Input'!$A$32:$E$1243,MATCH(DATE(LEFT($A10,4),7,1),'Example 2 Modification Input'!$A$32:$A$1243),4):INDEX('Example 2 Modification Input'!$A$32:$E$1243,MATCH(DATE(RIGHT($A10,4),6,1),'Example 2 Modification Input'!$A$32:$A$1243),4))</f>
        <v>0</v>
      </c>
      <c r="D10" s="17"/>
      <c r="E10" s="339" t="str">
        <f>"2. Record the dollar amount of any other payments for this SBITA, such as termination penalties, not previously recorded in the payment schedule for fiscal year "&amp;$C$7&amp;":"</f>
        <v>2. Record the dollar amount of any other payments for this SBITA, such as termination penalties, not previously recorded in the payment schedule for fiscal year 2023–2024:</v>
      </c>
      <c r="F10" s="18"/>
      <c r="G10" s="18"/>
      <c r="H10" s="18"/>
      <c r="I10" s="18"/>
      <c r="J10" s="18"/>
      <c r="K10" s="18"/>
      <c r="L10" s="18"/>
      <c r="M10" s="18"/>
      <c r="N10" s="18"/>
      <c r="O10" s="18"/>
      <c r="P10" s="18"/>
      <c r="Q10" s="18"/>
      <c r="R10" s="18"/>
      <c r="S10" s="18"/>
      <c r="T10" s="18"/>
    </row>
    <row r="11" spans="1:20" ht="22.5" customHeight="1" x14ac:dyDescent="0.25">
      <c r="A11" s="15" t="str">
        <f>LEFT(A10,4)+1&amp;"–"&amp;RIGHT(A10,4)+1</f>
        <v>2026–2027</v>
      </c>
      <c r="B11" s="16">
        <f>SUM(INDEX('Example 2 Modification Input'!$A$32:$E$1243,MATCH(DATE(LEFT($A11,4),7,1),'Example 2 Modification Input'!$A$32:$A$1243),5):INDEX('Example 2 Modification Input'!$A$32:$E$1243,MATCH(DATE(RIGHT($A11,4),6,1),'Example 2 Modification Input'!$A$32:$A$1243),5))</f>
        <v>0</v>
      </c>
      <c r="C11" s="16">
        <f>SUM(INDEX('Example 2 Modification Input'!$A$32:$E$1243,MATCH(DATE(LEFT($A11,4),7,1),'Example 2 Modification Input'!$A$32:$A$1243),4):INDEX('Example 2 Modification Input'!$A$32:$E$1243,MATCH(DATE(RIGHT($A11,4),6,1),'Example 2 Modification Input'!$A$32:$A$1243),4))</f>
        <v>0</v>
      </c>
      <c r="E11" s="339"/>
      <c r="F11" s="19"/>
      <c r="G11" s="19"/>
      <c r="H11" s="19"/>
      <c r="I11" s="20"/>
      <c r="J11" s="20"/>
      <c r="K11" s="20"/>
      <c r="L11" s="20"/>
      <c r="M11" s="20"/>
      <c r="N11" s="20"/>
      <c r="O11" s="20"/>
      <c r="P11" s="20"/>
      <c r="Q11" s="20"/>
      <c r="R11" s="20"/>
    </row>
    <row r="12" spans="1:20" ht="22.5" customHeight="1" x14ac:dyDescent="0.25">
      <c r="A12" s="15" t="str">
        <f>LEFT(A11,4)+1&amp;"–"&amp;RIGHT(A11,4)+1</f>
        <v>2027–2028</v>
      </c>
      <c r="B12" s="16">
        <f>SUM(INDEX('Example 2 Modification Input'!$A$32:$E$1243,MATCH(DATE(LEFT($A12,4),7,1),'Example 2 Modification Input'!$A$32:$A$1243),5):INDEX('Example 2 Modification Input'!$A$32:$E$1243,MATCH(DATE(RIGHT($A12,4),6,1),'Example 2 Modification Input'!$A$32:$A$1243),5))</f>
        <v>0</v>
      </c>
      <c r="C12" s="16">
        <f>SUM(INDEX('Example 2 Modification Input'!$A$32:$E$1243,MATCH(DATE(LEFT($A12,4),7,1),'Example 2 Modification Input'!$A$32:$A$1243),4):INDEX('Example 2 Modification Input'!$A$32:$E$1243,MATCH(DATE(RIGHT($A12,4),6,1),'Example 2 Modification Input'!$A$32:$A$1243),4))</f>
        <v>0</v>
      </c>
      <c r="E12" s="339"/>
      <c r="F12" s="19"/>
      <c r="G12" s="19"/>
      <c r="H12" s="19"/>
      <c r="I12" s="20"/>
      <c r="J12" s="20"/>
      <c r="K12" s="20"/>
      <c r="L12" s="20"/>
      <c r="M12" s="20"/>
      <c r="N12" s="20"/>
      <c r="O12" s="20"/>
      <c r="P12" s="20"/>
      <c r="Q12" s="20"/>
      <c r="R12" s="20"/>
    </row>
    <row r="13" spans="1:20" ht="22.5" customHeight="1" x14ac:dyDescent="0.25">
      <c r="A13" s="15" t="str">
        <f>LEFT(A12,4)+1&amp;"–"&amp;RIGHT(A12,4)+1</f>
        <v>2028–2029</v>
      </c>
      <c r="B13" s="16">
        <f>SUM(INDEX('Example 2 Modification Input'!$A$32:$E$1243,MATCH(DATE(LEFT($A13,4),7,1),'Example 2 Modification Input'!$A$32:$A$1243),5):INDEX('Example 2 Modification Input'!$A$32:$E$1243,MATCH(DATE(RIGHT($A13,4),6,1),'Example 2 Modification Input'!$A$32:$A$1243),5))</f>
        <v>0</v>
      </c>
      <c r="C13" s="16">
        <f>SUM(INDEX('Example 2 Modification Input'!$A$32:$E$1243,MATCH(DATE(LEFT($A13,4),7,1),'Example 2 Modification Input'!$A$32:$A$1243),4):INDEX('Example 2 Modification Input'!$A$32:$E$1243,MATCH(DATE(RIGHT($A13,4),6,1),'Example 2 Modification Input'!$A$32:$A$1243),4))</f>
        <v>0</v>
      </c>
      <c r="E13" s="22">
        <v>0</v>
      </c>
      <c r="F13" s="13"/>
      <c r="G13" s="13"/>
      <c r="H13" s="13"/>
      <c r="I13" s="13"/>
      <c r="J13" s="13"/>
      <c r="K13" s="13"/>
      <c r="L13" s="13"/>
      <c r="M13" s="13"/>
      <c r="N13" s="13"/>
      <c r="O13" s="13"/>
      <c r="P13" s="13"/>
      <c r="Q13" s="13"/>
      <c r="R13" s="13"/>
      <c r="S13" s="13"/>
      <c r="T13" s="13"/>
    </row>
    <row r="14" spans="1:20" ht="22.5" customHeight="1" x14ac:dyDescent="0.25">
      <c r="A14" s="15" t="str">
        <f>LEFT(A13,4)+1&amp;"–"&amp;RIGHT(A13,4)+5</f>
        <v>2029–2034</v>
      </c>
      <c r="B14" s="16">
        <f>SUM(INDEX('Example 2 Modification Input'!$A$32:$E$1243,MATCH(DATE(LEFT($A14,4),7,1),'Example 2 Modification Input'!$A$32:$A$1243),5):INDEX('Example 2 Modification Input'!$A$32:$E$1243,MATCH(DATE(RIGHT($A14,4),6,1),'Example 2 Modification Input'!$A$32:$A$1243),5))</f>
        <v>0</v>
      </c>
      <c r="C14" s="16">
        <f>SUM(INDEX('Example 2 Modification Input'!$A$32:$E$1243,MATCH(DATE(LEFT($A14,4),7,1),'Example 2 Modification Input'!$A$32:$A$1243),4):INDEX('Example 2 Modification Input'!$A$32:$E$1243,MATCH(DATE(RIGHT($A14,4),6,1),'Example 2 Modification Input'!$A$32:$A$1243),4))</f>
        <v>0</v>
      </c>
      <c r="E14" s="26"/>
    </row>
    <row r="15" spans="1:20" ht="22.5" customHeight="1" x14ac:dyDescent="0.25">
      <c r="A15" s="15" t="str">
        <f t="shared" ref="A15:A28" si="0">LEFT(A14,4)+5&amp;"–"&amp;RIGHT(A14,4)+5</f>
        <v>2034–2039</v>
      </c>
      <c r="B15" s="16">
        <f>SUM(INDEX('Example 2 Modification Input'!$A$32:$E$1243,MATCH(DATE(LEFT($A15,4),7,1),'Example 2 Modification Input'!$A$32:$A$1243),5):INDEX('Example 2 Modification Input'!$A$32:$E$1243,MATCH(DATE(RIGHT($A15,4),6,1),'Example 2 Modification Input'!$A$32:$A$1243),5))</f>
        <v>0</v>
      </c>
      <c r="C15" s="16">
        <f>SUM(INDEX('Example 2 Modification Input'!$A$32:$E$1243,MATCH(DATE(LEFT($A15,4),7,1),'Example 2 Modification Input'!$A$32:$A$1243),4):INDEX('Example 2 Modification Input'!$A$32:$E$1243,MATCH(DATE(RIGHT($A15,4),6,1),'Example 2 Modification Input'!$A$32:$A$1243),4))</f>
        <v>0</v>
      </c>
      <c r="E15" s="26"/>
      <c r="F15" s="18"/>
      <c r="G15" s="18"/>
      <c r="H15" s="18"/>
      <c r="I15" s="18"/>
      <c r="J15" s="18"/>
      <c r="K15" s="18"/>
      <c r="L15" s="18"/>
      <c r="M15" s="18"/>
      <c r="N15" s="18"/>
      <c r="O15" s="18"/>
      <c r="P15" s="18"/>
      <c r="Q15" s="18"/>
      <c r="R15" s="18"/>
      <c r="S15" s="18"/>
      <c r="T15" s="18"/>
    </row>
    <row r="16" spans="1:20" ht="22.5" customHeight="1" x14ac:dyDescent="0.25">
      <c r="A16" s="15" t="str">
        <f t="shared" si="0"/>
        <v>2039–2044</v>
      </c>
      <c r="B16" s="16">
        <f>SUM(INDEX('Example 2 Modification Input'!$A$32:$E$1243,MATCH(DATE(LEFT($A16,4),7,1),'Example 2 Modification Input'!$A$32:$A$1243),5):INDEX('Example 2 Modification Input'!$A$32:$E$1243,MATCH(DATE(RIGHT($A16,4),6,1),'Example 2 Modification Input'!$A$32:$A$1243),5))</f>
        <v>0</v>
      </c>
      <c r="C16" s="16">
        <f>SUM(INDEX('Example 2 Modification Input'!$A$32:$E$1243,MATCH(DATE(LEFT($A16,4),7,1),'Example 2 Modification Input'!$A$32:$A$1243),4):INDEX('Example 2 Modification Input'!$A$32:$E$1243,MATCH(DATE(RIGHT($A16,4),6,1),'Example 2 Modification Input'!$A$32:$A$1243),4))</f>
        <v>0</v>
      </c>
      <c r="E16" s="27"/>
      <c r="F16" s="19"/>
      <c r="G16" s="19"/>
      <c r="H16" s="19"/>
    </row>
    <row r="17" spans="1:20" ht="22.5" customHeight="1" x14ac:dyDescent="0.25">
      <c r="A17" s="15" t="str">
        <f t="shared" si="0"/>
        <v>2044–2049</v>
      </c>
      <c r="B17" s="16">
        <f>SUM(INDEX('Example 2 Modification Input'!$A$32:$E$1243,MATCH(DATE(LEFT($A17,4),7,1),'Example 2 Modification Input'!$A$32:$A$1243),5):INDEX('Example 2 Modification Input'!$A$32:$E$1243,MATCH(DATE(RIGHT($A17,4),6,1),'Example 2 Modification Input'!$A$32:$A$1243),5))</f>
        <v>0</v>
      </c>
      <c r="C17" s="16">
        <f>SUM(INDEX('Example 2 Modification Input'!$A$32:$E$1243,MATCH(DATE(LEFT($A17,4),7,1),'Example 2 Modification Input'!$A$32:$A$1243),4):INDEX('Example 2 Modification Input'!$A$32:$E$1243,MATCH(DATE(RIGHT($A17,4),6,1),'Example 2 Modification Input'!$A$32:$A$1243),4))</f>
        <v>0</v>
      </c>
      <c r="E17" s="27"/>
    </row>
    <row r="18" spans="1:20" ht="22.5" customHeight="1" x14ac:dyDescent="0.25">
      <c r="A18" s="15" t="str">
        <f t="shared" si="0"/>
        <v>2049–2054</v>
      </c>
      <c r="B18" s="16">
        <f>SUM(INDEX('Example 2 Modification Input'!$A$32:$E$1243,MATCH(DATE(LEFT($A18,4),7,1),'Example 2 Modification Input'!$A$32:$A$1243),5):INDEX('Example 2 Modification Input'!$A$32:$E$1243,MATCH(DATE(RIGHT($A18,4),6,1),'Example 2 Modification Input'!$A$32:$A$1243),5))</f>
        <v>0</v>
      </c>
      <c r="C18" s="16">
        <f>SUM(INDEX('Example 2 Modification Input'!$A$32:$E$1243,MATCH(DATE(LEFT($A18,4),7,1),'Example 2 Modification Input'!$A$32:$A$1243),4):INDEX('Example 2 Modification Input'!$A$32:$E$1243,MATCH(DATE(RIGHT($A18,4),6,1),'Example 2 Modification Input'!$A$32:$A$1243),4))</f>
        <v>0</v>
      </c>
      <c r="E18" s="27"/>
    </row>
    <row r="19" spans="1:20" ht="22.5" customHeight="1" x14ac:dyDescent="0.25">
      <c r="A19" s="15" t="str">
        <f t="shared" si="0"/>
        <v>2054–2059</v>
      </c>
      <c r="B19" s="16">
        <f>SUM(INDEX('Example 2 Modification Input'!$A$32:$E$1243,MATCH(DATE(LEFT($A19,4),7,1),'Example 2 Modification Input'!$A$32:$A$1243),5):INDEX('Example 2 Modification Input'!$A$32:$E$1243,MATCH(DATE(RIGHT($A19,4),6,1),'Example 2 Modification Input'!$A$32:$A$1243),5))</f>
        <v>0</v>
      </c>
      <c r="C19" s="16">
        <f>SUM(INDEX('Example 2 Modification Input'!$A$32:$E$1243,MATCH(DATE(LEFT($A19,4),7,1),'Example 2 Modification Input'!$A$32:$A$1243),4):INDEX('Example 2 Modification Input'!$A$32:$E$1243,MATCH(DATE(RIGHT($A19,4),6,1),'Example 2 Modification Input'!$A$32:$A$1243),4))</f>
        <v>0</v>
      </c>
      <c r="E19" s="27"/>
      <c r="F19" s="19"/>
      <c r="G19" s="19"/>
      <c r="H19" s="19"/>
    </row>
    <row r="20" spans="1:20" ht="22.5" customHeight="1" x14ac:dyDescent="0.25">
      <c r="A20" s="15" t="str">
        <f t="shared" si="0"/>
        <v>2059–2064</v>
      </c>
      <c r="B20" s="16">
        <f>SUM(INDEX('Example 2 Modification Input'!$A$32:$E$1243,MATCH(DATE(LEFT($A20,4),7,1),'Example 2 Modification Input'!$A$32:$A$1243),5):INDEX('Example 2 Modification Input'!$A$32:$E$1243,MATCH(DATE(RIGHT($A20,4),6,1),'Example 2 Modification Input'!$A$32:$A$1243),5))</f>
        <v>0</v>
      </c>
      <c r="C20" s="16">
        <f>SUM(INDEX('Example 2 Modification Input'!$A$32:$E$1243,MATCH(DATE(LEFT($A20,4),7,1),'Example 2 Modification Input'!$A$32:$A$1243),4):INDEX('Example 2 Modification Input'!$A$32:$E$1243,MATCH(DATE(RIGHT($A20,4),6,1),'Example 2 Modification Input'!$A$32:$A$1243),4))</f>
        <v>0</v>
      </c>
      <c r="E20" s="27"/>
      <c r="F20" s="19"/>
      <c r="G20" s="19"/>
      <c r="H20" s="19"/>
    </row>
    <row r="21" spans="1:20" ht="22.5" customHeight="1" x14ac:dyDescent="0.25">
      <c r="A21" s="15" t="str">
        <f t="shared" si="0"/>
        <v>2064–2069</v>
      </c>
      <c r="B21" s="16">
        <f>SUM(INDEX('Example 2 Modification Input'!$A$32:$E$1243,MATCH(DATE(LEFT($A21,4),7,1),'Example 2 Modification Input'!$A$32:$A$1243),5):INDEX('Example 2 Modification Input'!$A$32:$E$1243,MATCH(DATE(RIGHT($A21,4),6,1),'Example 2 Modification Input'!$A$32:$A$1243),5))</f>
        <v>0</v>
      </c>
      <c r="C21" s="16">
        <f>SUM(INDEX('Example 2 Modification Input'!$A$32:$E$1243,MATCH(DATE(LEFT($A21,4),7,1),'Example 2 Modification Input'!$A$32:$A$1243),4):INDEX('Example 2 Modification Input'!$A$32:$E$1243,MATCH(DATE(RIGHT($A21,4),6,1),'Example 2 Modification Input'!$A$32:$A$1243),4))</f>
        <v>0</v>
      </c>
      <c r="E21" s="26"/>
    </row>
    <row r="22" spans="1:20" ht="22.5" customHeight="1" x14ac:dyDescent="0.25">
      <c r="A22" s="15" t="str">
        <f t="shared" si="0"/>
        <v>2069–2074</v>
      </c>
      <c r="B22" s="16">
        <f>SUM(INDEX('Example 2 Modification Input'!$A$32:$E$1243,MATCH(DATE(LEFT($A22,4),7,1),'Example 2 Modification Input'!$A$32:$A$1243),5):INDEX('Example 2 Modification Input'!$A$32:$E$1243,MATCH(DATE(RIGHT($A22,4),6,1),'Example 2 Modification Input'!$A$32:$A$1243),5))</f>
        <v>0</v>
      </c>
      <c r="C22" s="16">
        <f>SUM(INDEX('Example 2 Modification Input'!$A$32:$E$1243,MATCH(DATE(LEFT($A22,4),7,1),'Example 2 Modification Input'!$A$32:$A$1243),4):INDEX('Example 2 Modification Input'!$A$32:$E$1243,MATCH(DATE(RIGHT($A22,4),6,1),'Example 2 Modification Input'!$A$32:$A$1243),4))</f>
        <v>0</v>
      </c>
      <c r="E22" s="27"/>
    </row>
    <row r="23" spans="1:20" ht="22.5" customHeight="1" x14ac:dyDescent="0.25">
      <c r="A23" s="15" t="str">
        <f t="shared" si="0"/>
        <v>2074–2079</v>
      </c>
      <c r="B23" s="16">
        <f>SUM(INDEX('Example 2 Modification Input'!$A$32:$E$1243,MATCH(DATE(LEFT($A23,4),7,1),'Example 2 Modification Input'!$A$32:$A$1243),5):INDEX('Example 2 Modification Input'!$A$32:$E$1243,MATCH(DATE(RIGHT($A23,4),6,1),'Example 2 Modification Input'!$A$32:$A$1243),5))</f>
        <v>0</v>
      </c>
      <c r="C23" s="16">
        <f>SUM(INDEX('Example 2 Modification Input'!$A$32:$E$1243,MATCH(DATE(LEFT($A23,4),7,1),'Example 2 Modification Input'!$A$32:$A$1243),4):INDEX('Example 2 Modification Input'!$A$32:$E$1243,MATCH(DATE(RIGHT($A23,4),6,1),'Example 2 Modification Input'!$A$32:$A$1243),4))</f>
        <v>0</v>
      </c>
      <c r="E23" s="27"/>
      <c r="F23" s="21"/>
      <c r="G23" s="21"/>
      <c r="H23" s="21"/>
      <c r="I23" s="21"/>
      <c r="J23" s="21"/>
      <c r="K23" s="21"/>
      <c r="L23" s="21"/>
      <c r="M23" s="21"/>
      <c r="N23" s="21"/>
      <c r="O23" s="21"/>
      <c r="P23" s="21"/>
      <c r="Q23" s="21"/>
      <c r="R23" s="21"/>
      <c r="S23" s="21"/>
      <c r="T23" s="21"/>
    </row>
    <row r="24" spans="1:20" ht="22.5" customHeight="1" x14ac:dyDescent="0.25">
      <c r="A24" s="15" t="str">
        <f t="shared" si="0"/>
        <v>2079–2084</v>
      </c>
      <c r="B24" s="16">
        <f>SUM(INDEX('Example 2 Modification Input'!$A$32:$E$1243,MATCH(DATE(LEFT($A24,4),7,1),'Example 2 Modification Input'!$A$32:$A$1243),5):INDEX('Example 2 Modification Input'!$A$32:$E$1243,MATCH(DATE(RIGHT($A24,4),6,1),'Example 2 Modification Input'!$A$32:$A$1243),5))</f>
        <v>0</v>
      </c>
      <c r="C24" s="16">
        <f>SUM(INDEX('Example 2 Modification Input'!$A$32:$E$1243,MATCH(DATE(LEFT($A24,4),7,1),'Example 2 Modification Input'!$A$32:$A$1243),4):INDEX('Example 2 Modification Input'!$A$32:$E$1243,MATCH(DATE(RIGHT($A24,4),6,1),'Example 2 Modification Input'!$A$32:$A$1243),4))</f>
        <v>0</v>
      </c>
      <c r="F24" s="21"/>
      <c r="G24" s="21"/>
      <c r="H24" s="21"/>
      <c r="I24" s="21"/>
      <c r="J24" s="21"/>
      <c r="K24" s="21"/>
      <c r="L24" s="21"/>
      <c r="M24" s="21"/>
      <c r="N24" s="21"/>
      <c r="O24" s="21"/>
      <c r="P24" s="21"/>
      <c r="Q24" s="21"/>
      <c r="R24" s="21"/>
      <c r="S24" s="21"/>
      <c r="T24" s="21"/>
    </row>
    <row r="25" spans="1:20" ht="22.5" customHeight="1" x14ac:dyDescent="0.25">
      <c r="A25" s="15" t="str">
        <f>LEFT(A24,4)+5&amp;"–"&amp;RIGHT(A24,4)+5</f>
        <v>2084–2089</v>
      </c>
      <c r="B25" s="16">
        <f>SUM(INDEX('Example 2 Modification Input'!$A$32:$E$1243,MATCH(DATE(LEFT($A25,4),7,1),'Example 2 Modification Input'!$A$32:$A$1243),5):INDEX('Example 2 Modification Input'!$A$32:$E$1243,MATCH(DATE(RIGHT($A25,4),6,1),'Example 2 Modification Input'!$A$32:$A$1243),5))</f>
        <v>0</v>
      </c>
      <c r="C25" s="16">
        <f>SUM(INDEX('Example 2 Modification Input'!$A$32:$E$1243,MATCH(DATE(LEFT($A25,4),7,1),'Example 2 Modification Input'!$A$32:$A$1243),4):INDEX('Example 2 Modification Input'!$A$32:$E$1243,MATCH(DATE(RIGHT($A25,4),6,1),'Example 2 Modification Input'!$A$32:$A$1243),4))</f>
        <v>0</v>
      </c>
      <c r="F25" s="9"/>
      <c r="G25" s="9"/>
      <c r="H25" s="9"/>
      <c r="I25" s="9"/>
      <c r="J25" s="9"/>
      <c r="K25" s="9"/>
      <c r="L25" s="9"/>
      <c r="M25" s="9"/>
      <c r="N25" s="9"/>
      <c r="O25" s="9"/>
      <c r="P25" s="9"/>
      <c r="Q25" s="9"/>
      <c r="R25" s="9"/>
      <c r="S25" s="9"/>
      <c r="T25" s="9"/>
    </row>
    <row r="26" spans="1:20" ht="22.5" customHeight="1" x14ac:dyDescent="0.25">
      <c r="A26" s="15" t="str">
        <f t="shared" si="0"/>
        <v>2089–2094</v>
      </c>
      <c r="B26" s="16">
        <f>SUM(INDEX('Example 2 Modification Input'!$A$32:$E$1243,MATCH(DATE(LEFT($A26,4),7,1),'Example 2 Modification Input'!$A$32:$A$1243),5):INDEX('Example 2 Modification Input'!$A$32:$E$1243,MATCH(DATE(RIGHT($A26,4),6,1),'Example 2 Modification Input'!$A$32:$A$1243),5))</f>
        <v>0</v>
      </c>
      <c r="C26" s="16">
        <f>SUM(INDEX('Example 2 Modification Input'!$A$32:$E$1243,MATCH(DATE(LEFT($A26,4),7,1),'Example 2 Modification Input'!$A$32:$A$1243),4):INDEX('Example 2 Modification Input'!$A$32:$E$1243,MATCH(DATE(RIGHT($A26,4),6,1),'Example 2 Modification Input'!$A$32:$A$1243),4))</f>
        <v>0</v>
      </c>
    </row>
    <row r="27" spans="1:20" ht="22.5" customHeight="1" x14ac:dyDescent="0.25">
      <c r="A27" s="15" t="str">
        <f t="shared" si="0"/>
        <v>2094–2099</v>
      </c>
      <c r="B27" s="16">
        <f>SUM(INDEX('Example 2 Modification Input'!$A$32:$E$1243,MATCH(DATE(LEFT($A27,4),7,1),'Example 2 Modification Input'!$A$32:$A$1243),5):INDEX('Example 2 Modification Input'!$A$32:$E$1243,MATCH(DATE(RIGHT($A27,4),6,1),'Example 2 Modification Input'!$A$32:$A$1243),5))</f>
        <v>0</v>
      </c>
      <c r="C27" s="16">
        <f>SUM(INDEX('Example 2 Modification Input'!$A$32:$E$1243,MATCH(DATE(LEFT($A27,4),7,1),'Example 2 Modification Input'!$A$32:$A$1243),4):INDEX('Example 2 Modification Input'!$A$32:$E$1243,MATCH(DATE(RIGHT($A27,4),6,1),'Example 2 Modification Input'!$A$32:$A$1243),4))</f>
        <v>0</v>
      </c>
    </row>
    <row r="28" spans="1:20" ht="22.5" customHeight="1" x14ac:dyDescent="0.25">
      <c r="A28" s="15" t="str">
        <f t="shared" si="0"/>
        <v>2099–2104</v>
      </c>
      <c r="B28" s="16">
        <f>SUM(INDEX('Example 2 Modification Input'!$A$32:$E$1243,MATCH(DATE(LEFT($A28,4),7,1),'Example 2 Modification Input'!$A$32:$A$1243),5):INDEX('Example 2 Modification Input'!$A$32:$E$1243,MATCH(DATE(RIGHT($A28,4),6,1),'Example 2 Modification Input'!$A$32:$A$1243),5))</f>
        <v>0</v>
      </c>
      <c r="C28" s="16">
        <f>SUM(INDEX('Example 2 Modification Input'!$A$32:$E$1243,MATCH(DATE(LEFT($A28,4),7,1),'Example 2 Modification Input'!$A$32:$A$1243),4):INDEX('Example 2 Modification Input'!$A$32:$E$1243,MATCH(DATE(RIGHT($A28,4),6,1),'Example 2 Modification Input'!$A$32:$A$1243),4))</f>
        <v>0</v>
      </c>
    </row>
    <row r="29" spans="1:20" ht="22.5" customHeight="1" x14ac:dyDescent="0.25">
      <c r="A29" s="15" t="str">
        <f>LEFT(A28,4)+5&amp;"–"&amp;RIGHT(A28,4)+5</f>
        <v>2104–2109</v>
      </c>
      <c r="B29" s="16">
        <f>SUM(INDEX('Example 2 Modification Input'!$A$32:$E$1243,MATCH(DATE(LEFT($A29,4),7,1),'Example 2 Modification Input'!$A$32:$A$1243),5):INDEX('Example 2 Modification Input'!$A$32:$E$1243,MATCH(DATE(RIGHT($A29,4),6,1),'Example 2 Modification Input'!$A$32:$A$1243),5))</f>
        <v>0</v>
      </c>
      <c r="C29" s="16">
        <f>SUM(INDEX('Example 2 Modification Input'!$A$32:$E$1243,MATCH(DATE(LEFT($A29,4),7,1),'Example 2 Modification Input'!$A$32:$A$1243),4):INDEX('Example 2 Modification Input'!$A$32:$E$1243,MATCH(DATE(RIGHT($A29,4),6,1),'Example 2 Modification Input'!$A$32:$A$1243),4))</f>
        <v>0</v>
      </c>
    </row>
    <row r="30" spans="1:20" ht="22.5" customHeight="1" x14ac:dyDescent="0.25">
      <c r="A30" s="15" t="str">
        <f>LEFT(A29,4)+5&amp;"–"&amp;RIGHT(A29,4)+5</f>
        <v>2109–2114</v>
      </c>
      <c r="B30" s="16">
        <f>SUM(INDEX('Example 2 Modification Input'!$A$32:$E$1243,MATCH(DATE(LEFT($A30,4),7,1),'Example 2 Modification Input'!$A$32:$A$1243),5):INDEX('Example 2 Modification Input'!$A$32:$E$1243,MATCH(DATE(RIGHT($A30,4),6,1),'Example 2 Modification Input'!$A$32:$A$1243),5))</f>
        <v>0</v>
      </c>
      <c r="C30" s="16">
        <f>SUM(INDEX('Example 2 Modification Input'!$A$32:$E$1243,MATCH(DATE(LEFT($A30,4),7,1),'Example 2 Modification Input'!$A$32:$A$1243),4):INDEX('Example 2 Modification Input'!$A$32:$E$1243,MATCH(DATE(RIGHT($A30,4),6,1),'Example 2 Modification Input'!$A$32:$A$1243),4))</f>
        <v>0</v>
      </c>
    </row>
    <row r="31" spans="1:20" ht="22.5" customHeight="1" x14ac:dyDescent="0.25">
      <c r="A31" s="15" t="str">
        <f>LEFT(A30,4)+5&amp;"–"&amp;RIGHT(A30,4)+5</f>
        <v>2114–2119</v>
      </c>
      <c r="B31" s="16">
        <f>SUM(INDEX('Example 2 Modification Input'!$A$32:$E$1243,MATCH(DATE(LEFT($A31,4),7,1),'Example 2 Modification Input'!$A$32:$A$1243),5):INDEX('Example 2 Modification Input'!$A$32:$E$1243,MATCH(DATE(RIGHT($A31,4),6,1),'Example 2 Modification Input'!$A$32:$A$1243),5))</f>
        <v>0</v>
      </c>
      <c r="C31" s="16">
        <f>SUM(INDEX('Example 2 Modification Input'!$A$32:$E$1243,MATCH(DATE(LEFT($A31,4),7,1),'Example 2 Modification Input'!$A$32:$A$1243),4):INDEX('Example 2 Modification Input'!$A$32:$E$1243,MATCH(DATE(RIGHT($A31,4),6,1),'Example 2 Modification Input'!$A$32:$A$1243),4))</f>
        <v>0</v>
      </c>
    </row>
    <row r="32" spans="1:20" ht="22.5" customHeight="1" x14ac:dyDescent="0.25">
      <c r="A32" s="15" t="str">
        <f>LEFT(A31,4)+5&amp;"–"&amp;RIGHT(A31,4)+5</f>
        <v>2119–2124</v>
      </c>
      <c r="B32" s="16">
        <f>SUM(INDEX('Example 2 Modification Input'!$A$32:$E$1243,MATCH(DATE(LEFT($A32,4),7,1),'Example 2 Modification Input'!$A$32:$A$1243),5):INDEX('Example 2 Modification Input'!$A$32:$E$1243,MATCH(DATE(RIGHT($A32,4),6,1),'Example 2 Modification Input'!$A$32:$A$1243),5))</f>
        <v>0</v>
      </c>
      <c r="C32" s="16">
        <f>SUM(INDEX('Example 2 Modification Input'!$A$32:$E$1243,MATCH(DATE(LEFT($A32,4),7,1),'Example 2 Modification Input'!$A$32:$A$1243),4):INDEX('Example 2 Modification Input'!$A$32:$E$1243,MATCH(DATE(RIGHT($A32,4),6,1),'Example 2 Modification Input'!$A$32:$A$1243),4))</f>
        <v>0</v>
      </c>
    </row>
    <row r="33" ht="22.5" customHeight="1" x14ac:dyDescent="0.2"/>
    <row r="35" ht="15" customHeight="1" x14ac:dyDescent="0.2"/>
    <row r="37" ht="35.25" customHeight="1" x14ac:dyDescent="0.2"/>
  </sheetData>
  <sheetProtection sheet="1" objects="1" scenarios="1" formatColumns="0" formatRows="0" insertRows="0" insertHyperlinks="0" sort="0" autoFilter="0" pivotTables="0"/>
  <mergeCells count="8">
    <mergeCell ref="A7:B7"/>
    <mergeCell ref="E7:E8"/>
    <mergeCell ref="E10:E12"/>
    <mergeCell ref="A1:E1"/>
    <mergeCell ref="A3:B3"/>
    <mergeCell ref="A4:B4"/>
    <mergeCell ref="E4:E5"/>
    <mergeCell ref="A5:B5"/>
  </mergeCells>
  <dataValidations count="2">
    <dataValidation type="textLength" operator="lessThan" allowBlank="1" showInputMessage="1" showErrorMessage="1" sqref="A33:C1048576" xr:uid="{CD48F340-4751-4BE4-AB60-332797B4022B}">
      <formula1>0</formula1>
    </dataValidation>
    <dataValidation operator="lessThan" allowBlank="1" showInputMessage="1" showErrorMessage="1" sqref="F1:G2 A1:A2 H1:XFD6 A7:C32" xr:uid="{1864D356-8311-46E7-88B4-4262B0071413}"/>
  </dataValidations>
  <pageMargins left="0.7" right="0.7" top="1.0372023809523809" bottom="0.75" header="0.3" footer="0.3"/>
  <pageSetup scale="69" orientation="landscape" r:id="rId1"/>
  <headerFooter>
    <oddHeader>&amp;C&amp;"arial,Bold"&amp;14GASB 96 
Contract Note Disclosure</oddHeader>
    <oddFooter>&amp;L&amp;"Arial ,Regular"&amp;12State Controller's Office&amp;C&amp;"arial,Regular"&amp;12Example 1 Note Disclosure&amp;R&amp;"arial,Regular"&amp;12Page &amp;P of &amp;N</oddFooter>
  </headerFooter>
  <colBreaks count="1" manualBreakCount="1">
    <brk id="21" min="6" max="40"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8D55866-264B-4AD3-8CD8-4332DCB61076}">
          <x14:formula1>
            <xm:f>'Drop-down menus'!$M$1:$M$2</xm:f>
          </x14:formula1>
          <xm:sqref>E6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B75FA-9963-4D67-91AF-AFD7A5C46B00}">
  <sheetPr>
    <tabColor theme="9" tint="-0.249977111117893"/>
    <pageSetUpPr fitToPage="1"/>
  </sheetPr>
  <dimension ref="A1:U1239"/>
  <sheetViews>
    <sheetView zoomScale="75" zoomScaleNormal="75" workbookViewId="0">
      <selection activeCell="E14" sqref="E14:F14"/>
    </sheetView>
  </sheetViews>
  <sheetFormatPr defaultRowHeight="15" x14ac:dyDescent="0.2"/>
  <cols>
    <col min="1" max="1" width="30.7109375" style="55" customWidth="1"/>
    <col min="2" max="2" width="28.7109375" style="175" hidden="1" customWidth="1"/>
    <col min="3" max="4" width="30.7109375" style="84" customWidth="1"/>
    <col min="5" max="5" width="30.7109375" style="55" customWidth="1"/>
    <col min="6" max="6" width="30.7109375" style="84" customWidth="1"/>
    <col min="7" max="7" width="27.28515625" style="84" customWidth="1"/>
    <col min="8" max="9" width="27.28515625" style="55" customWidth="1"/>
    <col min="10" max="10" width="35.5703125" style="92" hidden="1" customWidth="1"/>
    <col min="11" max="11" width="21" style="92" hidden="1" customWidth="1"/>
    <col min="12" max="12" width="26.28515625" style="92" hidden="1" customWidth="1"/>
    <col min="13" max="13" width="23.5703125" style="92" hidden="1" customWidth="1"/>
    <col min="14" max="14" width="26" style="92" hidden="1" customWidth="1"/>
    <col min="15" max="15" width="8" style="93" customWidth="1"/>
    <col min="16" max="16" width="32.5703125" style="55" customWidth="1"/>
    <col min="17" max="17" width="27.28515625" style="55" customWidth="1"/>
    <col min="18" max="18" width="30.7109375" style="55" customWidth="1"/>
    <col min="19" max="19" width="47.7109375" style="55" customWidth="1"/>
    <col min="20" max="20" width="9.5703125" style="55" customWidth="1"/>
    <col min="21" max="16384" width="9.140625" style="55"/>
  </cols>
  <sheetData>
    <row r="1" spans="1:21" ht="45" customHeight="1" x14ac:dyDescent="0.2">
      <c r="A1" s="342" t="s">
        <v>1553</v>
      </c>
      <c r="B1" s="342"/>
      <c r="C1" s="342"/>
      <c r="D1" s="342"/>
      <c r="E1" s="342"/>
      <c r="F1" s="342"/>
    </row>
    <row r="2" spans="1:21" ht="45" customHeight="1" x14ac:dyDescent="0.2">
      <c r="A2" s="308" t="s">
        <v>1507</v>
      </c>
      <c r="B2" s="308"/>
      <c r="C2" s="308"/>
      <c r="D2" s="308"/>
      <c r="E2" s="308"/>
      <c r="F2" s="308"/>
    </row>
    <row r="3" spans="1:21" ht="35.25" customHeight="1" x14ac:dyDescent="0.25">
      <c r="A3" s="309" t="s">
        <v>1554</v>
      </c>
      <c r="B3" s="310"/>
      <c r="C3" s="310"/>
      <c r="D3" s="310"/>
      <c r="E3" s="310"/>
      <c r="F3" s="310"/>
      <c r="G3" s="122"/>
      <c r="H3" s="122"/>
      <c r="I3" s="122"/>
      <c r="J3" s="94"/>
      <c r="K3" s="94"/>
      <c r="L3" s="94"/>
      <c r="M3" s="94"/>
      <c r="N3" s="94"/>
      <c r="O3" s="95"/>
      <c r="P3" s="31"/>
      <c r="Q3" s="31"/>
      <c r="R3" s="31"/>
      <c r="S3" s="31"/>
      <c r="U3" s="33"/>
    </row>
    <row r="4" spans="1:21" ht="33.75" customHeight="1" x14ac:dyDescent="0.25">
      <c r="A4" s="311" t="s">
        <v>33</v>
      </c>
      <c r="B4" s="312"/>
      <c r="C4" s="312"/>
      <c r="D4" s="312"/>
      <c r="E4" s="312"/>
      <c r="F4" s="313"/>
      <c r="G4" s="34"/>
      <c r="H4" s="34"/>
      <c r="I4" s="34"/>
      <c r="J4" s="96"/>
    </row>
    <row r="5" spans="1:21" ht="23.25" customHeight="1" x14ac:dyDescent="0.25">
      <c r="A5" s="261" t="s">
        <v>1469</v>
      </c>
      <c r="B5" s="262"/>
      <c r="C5" s="262"/>
      <c r="D5" s="263"/>
      <c r="E5" s="295" t="s">
        <v>1613</v>
      </c>
      <c r="F5" s="296"/>
      <c r="G5" s="35"/>
      <c r="H5" s="35"/>
      <c r="I5" s="35"/>
      <c r="J5" s="109"/>
      <c r="K5" s="97"/>
      <c r="L5" s="97"/>
      <c r="M5" s="97"/>
      <c r="N5" s="97"/>
      <c r="O5" s="98"/>
      <c r="P5" s="36"/>
      <c r="Q5" s="37"/>
      <c r="R5" s="37"/>
    </row>
    <row r="6" spans="1:21" ht="23.25" customHeight="1" x14ac:dyDescent="0.25">
      <c r="A6" s="261" t="s">
        <v>1468</v>
      </c>
      <c r="B6" s="262"/>
      <c r="C6" s="262"/>
      <c r="D6" s="263"/>
      <c r="E6" s="291">
        <v>2.4E-2</v>
      </c>
      <c r="F6" s="292"/>
      <c r="G6" s="38"/>
      <c r="H6" s="38"/>
      <c r="I6" s="38"/>
      <c r="J6" s="109"/>
      <c r="O6" s="92"/>
      <c r="Q6" s="37"/>
      <c r="R6" s="37"/>
    </row>
    <row r="7" spans="1:21" ht="23.25" hidden="1" customHeight="1" x14ac:dyDescent="0.25">
      <c r="A7" s="261" t="s">
        <v>1449</v>
      </c>
      <c r="B7" s="262"/>
      <c r="C7" s="262"/>
      <c r="D7" s="263"/>
      <c r="E7" s="343" t="s">
        <v>16</v>
      </c>
      <c r="F7" s="344"/>
      <c r="G7" s="39" t="s">
        <v>1450</v>
      </c>
      <c r="H7" s="35"/>
      <c r="I7" s="35"/>
      <c r="O7" s="99"/>
      <c r="P7" s="85"/>
      <c r="Q7" s="37"/>
      <c r="R7" s="37"/>
    </row>
    <row r="8" spans="1:21" ht="23.25" customHeight="1" x14ac:dyDescent="0.25">
      <c r="A8" s="261" t="s">
        <v>1453</v>
      </c>
      <c r="B8" s="262"/>
      <c r="C8" s="262"/>
      <c r="D8" s="263"/>
      <c r="E8" s="295" t="s">
        <v>1547</v>
      </c>
      <c r="F8" s="296"/>
      <c r="G8" s="39"/>
      <c r="H8" s="35"/>
      <c r="I8" s="35"/>
      <c r="O8" s="99"/>
      <c r="P8" s="85"/>
      <c r="Q8" s="37"/>
      <c r="R8" s="37"/>
    </row>
    <row r="9" spans="1:21" ht="23.25" customHeight="1" x14ac:dyDescent="0.25">
      <c r="A9" s="261" t="s">
        <v>1448</v>
      </c>
      <c r="B9" s="262"/>
      <c r="C9" s="262"/>
      <c r="D9" s="263"/>
      <c r="E9" s="302" t="s">
        <v>1548</v>
      </c>
      <c r="F9" s="303"/>
      <c r="G9" s="38"/>
      <c r="H9" s="40"/>
      <c r="I9" s="40"/>
      <c r="O9" s="92"/>
      <c r="Q9" s="37"/>
      <c r="R9" s="37"/>
    </row>
    <row r="10" spans="1:21" ht="23.25" customHeight="1" x14ac:dyDescent="0.25">
      <c r="A10" s="261" t="s">
        <v>1467</v>
      </c>
      <c r="B10" s="262"/>
      <c r="C10" s="262"/>
      <c r="D10" s="263"/>
      <c r="E10" s="297">
        <v>4321</v>
      </c>
      <c r="F10" s="298"/>
      <c r="G10" s="40"/>
      <c r="H10" s="40"/>
      <c r="I10" s="40"/>
      <c r="O10" s="92"/>
      <c r="R10" s="37"/>
    </row>
    <row r="11" spans="1:21" ht="23.25" customHeight="1" x14ac:dyDescent="0.25">
      <c r="A11" s="261" t="s">
        <v>34</v>
      </c>
      <c r="B11" s="262"/>
      <c r="C11" s="262"/>
      <c r="D11" s="263"/>
      <c r="E11" s="297" t="s">
        <v>11</v>
      </c>
      <c r="F11" s="298"/>
      <c r="G11" s="123"/>
      <c r="H11" s="166"/>
      <c r="I11" s="166"/>
      <c r="O11" s="92"/>
      <c r="R11" s="37"/>
    </row>
    <row r="12" spans="1:21" ht="23.25" customHeight="1" x14ac:dyDescent="0.25">
      <c r="A12" s="261" t="s">
        <v>1470</v>
      </c>
      <c r="B12" s="262"/>
      <c r="C12" s="262"/>
      <c r="D12" s="263"/>
      <c r="E12" s="297" t="s">
        <v>1471</v>
      </c>
      <c r="F12" s="298"/>
      <c r="G12" s="124" t="str">
        <f>IF(OR(AND($E$11='Drop-down menus'!$M$1,OR($E$12='Drop-down menus'!$O$2,$E$12='Drop-down menus'!$O$3)),AND($E$11='Drop-down menus'!$M$2,$E$12='Drop-down menus'!$O$1)),"ERROR - Fund Types Do Not Agree","")</f>
        <v/>
      </c>
      <c r="H12" s="166"/>
      <c r="I12" s="166"/>
      <c r="O12" s="92"/>
      <c r="R12" s="37"/>
    </row>
    <row r="13" spans="1:21" ht="23.25" customHeight="1" x14ac:dyDescent="0.25">
      <c r="A13" s="261" t="s">
        <v>1555</v>
      </c>
      <c r="B13" s="262"/>
      <c r="C13" s="262"/>
      <c r="D13" s="263"/>
      <c r="E13" s="345">
        <v>44842</v>
      </c>
      <c r="F13" s="346"/>
      <c r="G13" s="35"/>
      <c r="H13" s="35"/>
      <c r="I13" s="35"/>
      <c r="J13" s="167" t="s">
        <v>1556</v>
      </c>
      <c r="K13" s="168">
        <v>44744</v>
      </c>
      <c r="L13" s="169" t="str">
        <f>IF(OR($E$13&gt;=$K$13,$E$13=""),"Yes","No")</f>
        <v>Yes</v>
      </c>
      <c r="O13" s="92"/>
      <c r="R13" s="37"/>
    </row>
    <row r="14" spans="1:21" ht="23.25" customHeight="1" x14ac:dyDescent="0.2">
      <c r="A14" s="264" t="s">
        <v>31</v>
      </c>
      <c r="B14" s="279"/>
      <c r="C14" s="279"/>
      <c r="D14" s="280"/>
      <c r="E14" s="347">
        <f t="array" ref="E14">INDEX(A27:C1238,MATCH(FALSE,ISBLANK(C27:C1238),0),0)</f>
        <v>44835</v>
      </c>
      <c r="F14" s="348"/>
      <c r="G14" s="170"/>
      <c r="H14" s="170"/>
      <c r="I14" s="170"/>
      <c r="O14" s="92"/>
      <c r="Q14" s="83"/>
    </row>
    <row r="15" spans="1:21" ht="23.25" customHeight="1" x14ac:dyDescent="0.25">
      <c r="A15" s="261" t="s">
        <v>29</v>
      </c>
      <c r="B15" s="262"/>
      <c r="C15" s="262"/>
      <c r="D15" s="263"/>
      <c r="E15" s="259" t="s">
        <v>6</v>
      </c>
      <c r="F15" s="286"/>
      <c r="G15" s="43"/>
      <c r="H15" s="43"/>
      <c r="I15" s="44"/>
      <c r="O15" s="92"/>
    </row>
    <row r="16" spans="1:21" ht="23.25" customHeight="1" x14ac:dyDescent="0.2">
      <c r="A16" s="264" t="s">
        <v>1557</v>
      </c>
      <c r="B16" s="279"/>
      <c r="C16" s="279"/>
      <c r="D16" s="280"/>
      <c r="E16" s="349">
        <f>IF(E15="Beginning",ABS(NPV(E6/12,INDEX(A27:B1238,MATCH(E14,A27:A1238,0),2):$B$1238))*(1+E6/12),ABS(NPV(E6/12,INDEX(A27:B1238,MATCH(E14,A27:A1238,0),2):$B$1238)))</f>
        <v>229079.45271610466</v>
      </c>
      <c r="F16" s="350"/>
      <c r="G16" s="171"/>
      <c r="H16" s="171"/>
      <c r="I16" s="171"/>
      <c r="J16" s="105"/>
      <c r="K16" s="105" t="s">
        <v>1477</v>
      </c>
      <c r="L16" s="106" t="s">
        <v>1478</v>
      </c>
      <c r="M16" s="106" t="s">
        <v>1479</v>
      </c>
      <c r="N16" s="106" t="s">
        <v>1480</v>
      </c>
      <c r="O16" s="92"/>
      <c r="Q16" s="37"/>
      <c r="R16" s="37"/>
    </row>
    <row r="17" spans="1:19" ht="23.25" customHeight="1" x14ac:dyDescent="0.25">
      <c r="A17" s="351" t="s">
        <v>1558</v>
      </c>
      <c r="B17" s="352"/>
      <c r="C17" s="352"/>
      <c r="D17" s="353"/>
      <c r="E17" s="354">
        <v>0</v>
      </c>
      <c r="F17" s="260"/>
      <c r="G17" s="171"/>
      <c r="H17" s="171"/>
      <c r="I17" s="171"/>
      <c r="J17" s="107" t="str">
        <f>LEFT('Example 2 Original Output'!$E$7,4)-1&amp;"–"&amp;RIGHT('Example 2 Original Output'!$E$7,4)-1</f>
        <v>2022–2023</v>
      </c>
      <c r="K17" s="108">
        <f>DATE(RIGHT(J17,4),6,1)</f>
        <v>45078</v>
      </c>
      <c r="L17" s="90">
        <f>(ROUND(SUMIFS($F$27:$F$1238,$A$27:$A$1238,$K$17),2))</f>
        <v>187408.8</v>
      </c>
      <c r="M17" s="90">
        <f>IF(AND('Example 2 Original Output'!$E$7&gt;'Example 2 Original Input'!$J$20,'Example 2 Original Output'!$E$7&lt;='Example 2 Original Input'!$L$20),SUMIFS($H$27:$H$1238,$A$27:$A$1238,$K$17),0)</f>
        <v>42952.397384269621</v>
      </c>
      <c r="N17" s="90">
        <f>IF(AND($J$17&gt;=$J$20,$J$17&lt;$L$20),$E$19,0)</f>
        <v>229079.45271610466</v>
      </c>
      <c r="O17" s="98"/>
      <c r="P17" s="36"/>
      <c r="Q17" s="37"/>
      <c r="R17" s="37"/>
    </row>
    <row r="18" spans="1:19" ht="23.25" customHeight="1" x14ac:dyDescent="0.25">
      <c r="A18" s="351" t="s">
        <v>1559</v>
      </c>
      <c r="B18" s="352"/>
      <c r="C18" s="352"/>
      <c r="D18" s="353"/>
      <c r="E18" s="354">
        <v>0</v>
      </c>
      <c r="F18" s="260"/>
      <c r="G18" s="171"/>
      <c r="H18" s="171"/>
      <c r="I18" s="171"/>
      <c r="O18" s="98"/>
      <c r="P18" s="36"/>
      <c r="Q18" s="37"/>
      <c r="R18" s="37"/>
    </row>
    <row r="19" spans="1:19" ht="23.25" customHeight="1" x14ac:dyDescent="0.2">
      <c r="A19" s="264" t="s">
        <v>1560</v>
      </c>
      <c r="B19" s="279"/>
      <c r="C19" s="279"/>
      <c r="D19" s="280"/>
      <c r="E19" s="267">
        <f>E16+E18+E17</f>
        <v>229079.45271610466</v>
      </c>
      <c r="F19" s="268"/>
      <c r="G19" s="171"/>
      <c r="H19" s="171"/>
      <c r="I19" s="171"/>
      <c r="J19" s="86" t="s">
        <v>1481</v>
      </c>
      <c r="K19" s="86" t="s">
        <v>1482</v>
      </c>
      <c r="L19" s="86" t="s">
        <v>1475</v>
      </c>
      <c r="M19" s="86" t="s">
        <v>1483</v>
      </c>
      <c r="O19" s="98"/>
      <c r="P19" s="36"/>
      <c r="Q19" s="37"/>
      <c r="R19" s="37"/>
    </row>
    <row r="20" spans="1:19" ht="23.25" customHeight="1" x14ac:dyDescent="0.25">
      <c r="A20" s="264" t="s">
        <v>1561</v>
      </c>
      <c r="B20" s="279"/>
      <c r="C20" s="279"/>
      <c r="D20" s="280"/>
      <c r="E20" s="284" t="s">
        <v>1455</v>
      </c>
      <c r="F20" s="285"/>
      <c r="G20" s="46"/>
      <c r="H20" s="47"/>
      <c r="I20" s="47"/>
      <c r="J20" s="87" t="str">
        <f>IF(OR(MONTH($E$14)=1,MONTH($E$14)=2,MONTH($E$14)=3,MONTH($E$14)=4,MONTH($E$14)=5,MONTH($E$14)=6),YEAR($E$14)-1&amp;"–"&amp;YEAR($E$14),YEAR($E$14)&amp;"–"&amp;YEAR($E$14)+1)</f>
        <v>2022–2023</v>
      </c>
      <c r="K20" s="88">
        <f>EDATE($E$14,+($E$22-1))</f>
        <v>46266</v>
      </c>
      <c r="L20" s="87" t="str">
        <f>IF(OR(MONTH($K$20)=1,MONTH($K$20)=2,MONTH($K$20)=3,MONTH($K$20)=4,MONTH($K$20)=5,MONTH($K$20)=6),YEAR($K$20)-1&amp;"–"&amp;YEAR($K$20),YEAR($K$20)&amp;"–"&amp;YEAR($K$20)+1)</f>
        <v>2026–2027</v>
      </c>
      <c r="M20" s="89">
        <f>IF($L$20='Example 2 Original Output'!$E$7,$E$19,0)</f>
        <v>0</v>
      </c>
      <c r="O20" s="98"/>
      <c r="P20" s="36"/>
      <c r="Q20" s="37"/>
      <c r="R20" s="37"/>
    </row>
    <row r="21" spans="1:19" ht="23.25" customHeight="1" x14ac:dyDescent="0.2">
      <c r="A21" s="264" t="s">
        <v>1562</v>
      </c>
      <c r="B21" s="279"/>
      <c r="C21" s="279"/>
      <c r="D21" s="280"/>
      <c r="E21" s="355">
        <f>IF(E20="Subscription-Based Information Technology Arrangements",10*12,"0")</f>
        <v>120</v>
      </c>
      <c r="F21" s="356"/>
      <c r="G21" s="172"/>
      <c r="H21" s="172"/>
      <c r="I21" s="172"/>
      <c r="O21" s="98"/>
      <c r="P21" s="36"/>
      <c r="Q21" s="37"/>
      <c r="R21" s="37"/>
    </row>
    <row r="22" spans="1:19" ht="23.25" customHeight="1" x14ac:dyDescent="0.2">
      <c r="A22" s="264" t="s">
        <v>1563</v>
      </c>
      <c r="B22" s="279"/>
      <c r="C22" s="279"/>
      <c r="D22" s="280"/>
      <c r="E22" s="355">
        <f>ROUND(COUNTIF(C27:C1238,"&lt;&gt;"&amp;""),1)</f>
        <v>48</v>
      </c>
      <c r="F22" s="356"/>
      <c r="G22" s="172"/>
      <c r="H22" s="172"/>
      <c r="I22" s="172"/>
    </row>
    <row r="23" spans="1:19" ht="23.25" customHeight="1" x14ac:dyDescent="0.25">
      <c r="A23" s="264" t="s">
        <v>1564</v>
      </c>
      <c r="B23" s="279"/>
      <c r="C23" s="279"/>
      <c r="D23" s="280"/>
      <c r="E23" s="281">
        <f>IF(E21&lt;E22,E21,E22)</f>
        <v>48</v>
      </c>
      <c r="F23" s="282"/>
      <c r="G23" s="49"/>
      <c r="H23" s="49"/>
      <c r="I23" s="49"/>
      <c r="R23" s="37"/>
      <c r="S23" s="84"/>
    </row>
    <row r="24" spans="1:19" ht="20.25" customHeight="1" x14ac:dyDescent="0.2">
      <c r="A24" s="173"/>
      <c r="B24" s="173"/>
      <c r="C24" s="173"/>
      <c r="D24" s="174"/>
      <c r="F24" s="175"/>
      <c r="G24" s="175"/>
      <c r="H24" s="175"/>
      <c r="I24" s="175"/>
    </row>
    <row r="25" spans="1:19" ht="87.75" customHeight="1" x14ac:dyDescent="0.25">
      <c r="A25" s="253" t="s">
        <v>1565</v>
      </c>
      <c r="B25" s="254"/>
      <c r="C25" s="254"/>
      <c r="D25" s="254"/>
      <c r="E25" s="254"/>
      <c r="F25" s="254"/>
      <c r="G25" s="254"/>
      <c r="H25" s="254"/>
      <c r="I25" s="255"/>
    </row>
    <row r="26" spans="1:19" ht="66" customHeight="1" x14ac:dyDescent="0.25">
      <c r="A26" s="52" t="s">
        <v>0</v>
      </c>
      <c r="B26" s="53"/>
      <c r="C26" s="54" t="s">
        <v>12</v>
      </c>
      <c r="D26" s="52" t="s">
        <v>2</v>
      </c>
      <c r="E26" s="52" t="s">
        <v>1</v>
      </c>
      <c r="F26" s="53" t="str">
        <f>IF(E15="Beginning","Beginning Monthly Obligation Balance","Ending Monthly Obligation Balance")</f>
        <v>Beginning Monthly Obligation Balance</v>
      </c>
      <c r="G26" s="53" t="s">
        <v>1513</v>
      </c>
      <c r="H26" s="53" t="s">
        <v>63</v>
      </c>
      <c r="I26" s="53" t="s">
        <v>1514</v>
      </c>
      <c r="J26" s="100" t="s">
        <v>1484</v>
      </c>
    </row>
    <row r="27" spans="1:19" ht="20.25" customHeight="1" x14ac:dyDescent="0.2">
      <c r="A27" s="176">
        <v>44743</v>
      </c>
      <c r="B27" s="177">
        <f>IF(C27&gt;0,C27*-1,C27)</f>
        <v>0</v>
      </c>
      <c r="C27" s="158"/>
      <c r="D27" s="60">
        <f>IF(C27&lt;&gt;"",IF(E15="Beginning",0,$E$16*($E$6/12)),0)</f>
        <v>0</v>
      </c>
      <c r="E27" s="178">
        <f t="shared" ref="E27:E90" si="0">C27-D27</f>
        <v>0</v>
      </c>
      <c r="F27" s="60">
        <f>IF(C27&lt;&gt;"",$E$16-E27,0)</f>
        <v>0</v>
      </c>
      <c r="G27" s="60">
        <f>IF(C27&lt;&gt;"",$E$19/$E$23,0)</f>
        <v>0</v>
      </c>
      <c r="H27" s="60">
        <f>IF(C27&lt;&gt;"",G27,0)</f>
        <v>0</v>
      </c>
      <c r="I27" s="60">
        <f>IF(C27&lt;&gt;"",$E$19-H27,0)</f>
        <v>0</v>
      </c>
      <c r="J27" s="92" t="str">
        <f>IF(OR(MONTH(A27)=1,MONTH(A27)=2,MONTH(A27)=3,MONTH(A27)=4,MONTH(A27)=5,MONTH(A27)=6),YEAR(A27)-1&amp;"–"&amp;YEAR(A27),YEAR(A27)&amp;"–"&amp;YEAR(A27)+1)</f>
        <v>2022–2023</v>
      </c>
      <c r="Q27" s="61"/>
    </row>
    <row r="28" spans="1:19" ht="20.25" customHeight="1" x14ac:dyDescent="0.2">
      <c r="A28" s="176">
        <v>44774</v>
      </c>
      <c r="B28" s="177">
        <f t="shared" ref="B28:B91" si="1">IF(C28&gt;0,C28*-1,C28)</f>
        <v>0</v>
      </c>
      <c r="C28" s="158"/>
      <c r="D28" s="60">
        <f t="shared" ref="D28:D91" si="2">IF(C28="",0,IF($E$15="Beginning",IF(C27&lt;&gt;"",$F27*$E$6/12,0),IF(C27&lt;&gt;"",$F27*$E$6/12,$E$16*$E$6/12)))</f>
        <v>0</v>
      </c>
      <c r="E28" s="178">
        <f t="shared" si="0"/>
        <v>0</v>
      </c>
      <c r="F28" s="60">
        <f t="shared" ref="F28:F91" si="3">IF(C28="",0,IF(C27="",$E$16-E28,IF(C28&lt;&gt;"",F27-E28)))</f>
        <v>0</v>
      </c>
      <c r="G28" s="60">
        <f>IF(AND(C28&lt;&gt;"",G27&lt;E$19),$E$19/$E$23,0)</f>
        <v>0</v>
      </c>
      <c r="H28" s="60">
        <f t="shared" ref="H28:H91" si="4">IF(C28&lt;&gt;"",G28+H27,0)</f>
        <v>0</v>
      </c>
      <c r="I28" s="60">
        <f>IF(C28&lt;&gt;"",$E$19-H28,0)</f>
        <v>0</v>
      </c>
      <c r="J28" s="92" t="str">
        <f t="shared" ref="J28:J91" si="5">IF(OR(MONTH(A28)=1,MONTH(A28)=2,MONTH(A28)=3,MONTH(A28)=4,MONTH(A28)=5,MONTH(A28)=6),YEAR(A28)-1&amp;"–"&amp;YEAR(A28),YEAR(A28)&amp;"–"&amp;YEAR(A28)+1)</f>
        <v>2022–2023</v>
      </c>
      <c r="Q28" s="61"/>
    </row>
    <row r="29" spans="1:19" ht="20.25" customHeight="1" x14ac:dyDescent="0.2">
      <c r="A29" s="176">
        <v>44805</v>
      </c>
      <c r="B29" s="177">
        <f t="shared" si="1"/>
        <v>0</v>
      </c>
      <c r="C29" s="158"/>
      <c r="D29" s="60">
        <f t="shared" si="2"/>
        <v>0</v>
      </c>
      <c r="E29" s="178">
        <f t="shared" si="0"/>
        <v>0</v>
      </c>
      <c r="F29" s="60">
        <f t="shared" si="3"/>
        <v>0</v>
      </c>
      <c r="G29" s="60">
        <f>IF(AND(C29&lt;&gt;"",SUM(G$27:G28)&lt;E$19),$E$19/$E$23,0)</f>
        <v>0</v>
      </c>
      <c r="H29" s="60">
        <f t="shared" si="4"/>
        <v>0</v>
      </c>
      <c r="I29" s="60">
        <f t="shared" ref="I29:I92" si="6">IF(C29&lt;&gt;"",$E$19-H29,0)</f>
        <v>0</v>
      </c>
      <c r="J29" s="92" t="str">
        <f t="shared" si="5"/>
        <v>2022–2023</v>
      </c>
      <c r="Q29" s="61"/>
    </row>
    <row r="30" spans="1:19" ht="20.25" customHeight="1" x14ac:dyDescent="0.2">
      <c r="A30" s="176">
        <v>44835</v>
      </c>
      <c r="B30" s="177">
        <f t="shared" si="1"/>
        <v>-5000</v>
      </c>
      <c r="C30" s="158">
        <v>5000</v>
      </c>
      <c r="D30" s="60">
        <f t="shared" si="2"/>
        <v>0</v>
      </c>
      <c r="E30" s="178">
        <f t="shared" si="0"/>
        <v>5000</v>
      </c>
      <c r="F30" s="60">
        <f t="shared" si="3"/>
        <v>224079.45271610466</v>
      </c>
      <c r="G30" s="60">
        <f>IF(AND(C30&lt;&gt;"",SUM(G$27:G29)&lt;E$19),$E$19/$E$23,0)</f>
        <v>4772.4885982521801</v>
      </c>
      <c r="H30" s="60">
        <f t="shared" si="4"/>
        <v>4772.4885982521801</v>
      </c>
      <c r="I30" s="60">
        <f t="shared" si="6"/>
        <v>224306.96411785248</v>
      </c>
      <c r="J30" s="92" t="str">
        <f t="shared" si="5"/>
        <v>2022–2023</v>
      </c>
      <c r="Q30" s="61"/>
    </row>
    <row r="31" spans="1:19" ht="20.25" customHeight="1" x14ac:dyDescent="0.2">
      <c r="A31" s="176">
        <v>44866</v>
      </c>
      <c r="B31" s="177">
        <f t="shared" si="1"/>
        <v>-5000</v>
      </c>
      <c r="C31" s="158">
        <v>5000</v>
      </c>
      <c r="D31" s="60">
        <f t="shared" si="2"/>
        <v>448.15890543220934</v>
      </c>
      <c r="E31" s="178">
        <f t="shared" si="0"/>
        <v>4551.8410945677906</v>
      </c>
      <c r="F31" s="60">
        <f t="shared" si="3"/>
        <v>219527.61162153687</v>
      </c>
      <c r="G31" s="60">
        <f>IF(AND(C31&lt;&gt;"",SUM(G$27:G30)&lt;E$19),$E$19/$E$23,0)</f>
        <v>4772.4885982521801</v>
      </c>
      <c r="H31" s="60">
        <f t="shared" si="4"/>
        <v>9544.9771965043601</v>
      </c>
      <c r="I31" s="60">
        <f t="shared" si="6"/>
        <v>219534.4755196003</v>
      </c>
      <c r="J31" s="92" t="str">
        <f t="shared" si="5"/>
        <v>2022–2023</v>
      </c>
      <c r="L31" s="102"/>
      <c r="N31" s="101"/>
      <c r="Q31" s="61"/>
    </row>
    <row r="32" spans="1:19" ht="20.25" customHeight="1" x14ac:dyDescent="0.2">
      <c r="A32" s="176">
        <v>44896</v>
      </c>
      <c r="B32" s="177">
        <f t="shared" si="1"/>
        <v>-5000</v>
      </c>
      <c r="C32" s="158">
        <v>5000</v>
      </c>
      <c r="D32" s="60">
        <f t="shared" si="2"/>
        <v>439.05522324307373</v>
      </c>
      <c r="E32" s="178">
        <f t="shared" si="0"/>
        <v>4560.9447767569263</v>
      </c>
      <c r="F32" s="60">
        <f t="shared" si="3"/>
        <v>214966.66684477995</v>
      </c>
      <c r="G32" s="60">
        <f>IF(AND(C32&lt;&gt;"",SUM(G$27:G31)&lt;E$19),$E$19/$E$23,0)</f>
        <v>4772.4885982521801</v>
      </c>
      <c r="H32" s="60">
        <f t="shared" si="4"/>
        <v>14317.465794756539</v>
      </c>
      <c r="I32" s="60">
        <f t="shared" si="6"/>
        <v>214761.98692134811</v>
      </c>
      <c r="J32" s="92" t="str">
        <f t="shared" si="5"/>
        <v>2022–2023</v>
      </c>
      <c r="N32" s="101"/>
      <c r="Q32" s="61"/>
    </row>
    <row r="33" spans="1:18" ht="20.25" customHeight="1" x14ac:dyDescent="0.2">
      <c r="A33" s="176">
        <v>44927</v>
      </c>
      <c r="B33" s="177">
        <f t="shared" si="1"/>
        <v>-5000</v>
      </c>
      <c r="C33" s="158">
        <v>5000</v>
      </c>
      <c r="D33" s="60">
        <f t="shared" si="2"/>
        <v>429.9333336895599</v>
      </c>
      <c r="E33" s="178">
        <f t="shared" si="0"/>
        <v>4570.0666663104403</v>
      </c>
      <c r="F33" s="60">
        <f t="shared" si="3"/>
        <v>210396.6001784695</v>
      </c>
      <c r="G33" s="60">
        <f>IF(AND(C33&lt;&gt;"",SUM(G$27:G32)&lt;E$19),$E$19/$E$23,0)</f>
        <v>4772.4885982521801</v>
      </c>
      <c r="H33" s="60">
        <f t="shared" si="4"/>
        <v>19089.95439300872</v>
      </c>
      <c r="I33" s="60">
        <f t="shared" si="6"/>
        <v>209989.49832309593</v>
      </c>
      <c r="J33" s="92" t="str">
        <f t="shared" si="5"/>
        <v>2022–2023</v>
      </c>
      <c r="N33" s="101"/>
      <c r="Q33" s="61"/>
    </row>
    <row r="34" spans="1:18" ht="20.25" customHeight="1" x14ac:dyDescent="0.2">
      <c r="A34" s="176">
        <v>44958</v>
      </c>
      <c r="B34" s="177">
        <f t="shared" si="1"/>
        <v>-5000</v>
      </c>
      <c r="C34" s="158">
        <v>5000</v>
      </c>
      <c r="D34" s="60">
        <f t="shared" si="2"/>
        <v>420.793200356939</v>
      </c>
      <c r="E34" s="178">
        <f t="shared" si="0"/>
        <v>4579.2067996430615</v>
      </c>
      <c r="F34" s="60">
        <f t="shared" si="3"/>
        <v>205817.39337882644</v>
      </c>
      <c r="G34" s="60">
        <f>IF(AND(C34&lt;&gt;"",SUM(G$27:G33)&lt;E$19),$E$19/$E$23,0)</f>
        <v>4772.4885982521801</v>
      </c>
      <c r="H34" s="60">
        <f t="shared" si="4"/>
        <v>23862.442991260901</v>
      </c>
      <c r="I34" s="60">
        <f t="shared" si="6"/>
        <v>205217.00972484375</v>
      </c>
      <c r="J34" s="92" t="str">
        <f t="shared" si="5"/>
        <v>2022–2023</v>
      </c>
      <c r="N34" s="101"/>
      <c r="Q34" s="61"/>
    </row>
    <row r="35" spans="1:18" ht="20.25" customHeight="1" x14ac:dyDescent="0.2">
      <c r="A35" s="176">
        <v>44986</v>
      </c>
      <c r="B35" s="177">
        <f t="shared" si="1"/>
        <v>-5000</v>
      </c>
      <c r="C35" s="158">
        <v>5000</v>
      </c>
      <c r="D35" s="60">
        <f t="shared" si="2"/>
        <v>411.63478675765288</v>
      </c>
      <c r="E35" s="178">
        <f t="shared" si="0"/>
        <v>4588.3652132423467</v>
      </c>
      <c r="F35" s="60">
        <f t="shared" si="3"/>
        <v>201229.02816558408</v>
      </c>
      <c r="G35" s="60">
        <f>IF(AND(C35&lt;&gt;"",SUM(G$27:G34)&lt;E$19),$E$19/$E$23,0)</f>
        <v>4772.4885982521801</v>
      </c>
      <c r="H35" s="60">
        <f t="shared" si="4"/>
        <v>28634.931589513082</v>
      </c>
      <c r="I35" s="60">
        <f t="shared" si="6"/>
        <v>200444.52112659157</v>
      </c>
      <c r="J35" s="92" t="str">
        <f t="shared" si="5"/>
        <v>2022–2023</v>
      </c>
      <c r="N35" s="101"/>
    </row>
    <row r="36" spans="1:18" ht="20.25" customHeight="1" x14ac:dyDescent="0.25">
      <c r="A36" s="176">
        <v>45017</v>
      </c>
      <c r="B36" s="177">
        <f t="shared" si="1"/>
        <v>-5000</v>
      </c>
      <c r="C36" s="158">
        <v>5000</v>
      </c>
      <c r="D36" s="60">
        <f t="shared" si="2"/>
        <v>402.45805633116817</v>
      </c>
      <c r="E36" s="178">
        <f t="shared" si="0"/>
        <v>4597.5419436688317</v>
      </c>
      <c r="F36" s="60">
        <f t="shared" si="3"/>
        <v>196631.48622191526</v>
      </c>
      <c r="G36" s="60">
        <f>IF(AND(C36&lt;&gt;"",SUM(G$27:G35)&lt;E$19),$E$19/$E$23,0)</f>
        <v>4772.4885982521801</v>
      </c>
      <c r="H36" s="60">
        <f t="shared" si="4"/>
        <v>33407.420187765259</v>
      </c>
      <c r="I36" s="60">
        <f t="shared" si="6"/>
        <v>195672.03252833939</v>
      </c>
      <c r="J36" s="92" t="str">
        <f t="shared" si="5"/>
        <v>2022–2023</v>
      </c>
      <c r="N36" s="101"/>
      <c r="O36" s="180" t="s">
        <v>1566</v>
      </c>
      <c r="P36" s="181" t="s">
        <v>1567</v>
      </c>
      <c r="Q36" s="182"/>
      <c r="R36" s="182"/>
    </row>
    <row r="37" spans="1:18" ht="20.25" customHeight="1" x14ac:dyDescent="0.25">
      <c r="A37" s="176">
        <v>45047</v>
      </c>
      <c r="B37" s="177">
        <f t="shared" si="1"/>
        <v>-5000</v>
      </c>
      <c r="C37" s="158">
        <v>5000</v>
      </c>
      <c r="D37" s="60">
        <f t="shared" si="2"/>
        <v>393.26297244383051</v>
      </c>
      <c r="E37" s="178">
        <f t="shared" si="0"/>
        <v>4606.7370275561698</v>
      </c>
      <c r="F37" s="60">
        <f t="shared" si="3"/>
        <v>192024.74919435909</v>
      </c>
      <c r="G37" s="60">
        <f>IF(AND(C37&lt;&gt;"",SUM(G$27:G36)&lt;E$19),$E$19/$E$23,0)</f>
        <v>4772.4885982521801</v>
      </c>
      <c r="H37" s="60">
        <f t="shared" si="4"/>
        <v>38179.90878601744</v>
      </c>
      <c r="I37" s="60">
        <f t="shared" si="6"/>
        <v>190899.54393008721</v>
      </c>
      <c r="J37" s="92" t="str">
        <f t="shared" si="5"/>
        <v>2022–2023</v>
      </c>
      <c r="L37" s="103"/>
      <c r="N37" s="101"/>
      <c r="O37" s="183" t="s">
        <v>1568</v>
      </c>
      <c r="P37" s="184" t="s">
        <v>1569</v>
      </c>
      <c r="Q37" s="184"/>
      <c r="R37" s="185">
        <f>SUM(D39:D41)</f>
        <v>1096.6831970111893</v>
      </c>
    </row>
    <row r="38" spans="1:18" ht="20.25" customHeight="1" x14ac:dyDescent="0.25">
      <c r="A38" s="176">
        <v>45078</v>
      </c>
      <c r="B38" s="177">
        <f t="shared" si="1"/>
        <v>-5000</v>
      </c>
      <c r="C38" s="158">
        <v>5000</v>
      </c>
      <c r="D38" s="60">
        <f t="shared" si="2"/>
        <v>384.04949838871818</v>
      </c>
      <c r="E38" s="178">
        <f t="shared" si="0"/>
        <v>4615.9505016112817</v>
      </c>
      <c r="F38" s="179">
        <f t="shared" si="3"/>
        <v>187408.79869274781</v>
      </c>
      <c r="G38" s="179">
        <f>IF(AND(C38&lt;&gt;"",SUM(G$27:G37)&lt;E$19),$E$19/$E$23,0)</f>
        <v>4772.4885982521801</v>
      </c>
      <c r="H38" s="179">
        <f t="shared" si="4"/>
        <v>42952.397384269621</v>
      </c>
      <c r="I38" s="60">
        <f t="shared" si="6"/>
        <v>186127.05533183503</v>
      </c>
      <c r="J38" s="92" t="str">
        <f t="shared" si="5"/>
        <v>2022–2023</v>
      </c>
      <c r="L38" s="103"/>
      <c r="N38" s="101"/>
      <c r="O38" s="183" t="s">
        <v>1570</v>
      </c>
      <c r="P38" s="184" t="s">
        <v>1571</v>
      </c>
      <c r="Q38" s="184"/>
      <c r="R38" s="185">
        <f>SUM(E39:E41)</f>
        <v>13903.316802988811</v>
      </c>
    </row>
    <row r="39" spans="1:18" ht="20.25" customHeight="1" x14ac:dyDescent="0.25">
      <c r="A39" s="176">
        <v>45108</v>
      </c>
      <c r="B39" s="177">
        <f t="shared" si="1"/>
        <v>-5000</v>
      </c>
      <c r="C39" s="158">
        <v>5000</v>
      </c>
      <c r="D39" s="216">
        <f t="shared" si="2"/>
        <v>374.81759738549562</v>
      </c>
      <c r="E39" s="218">
        <f t="shared" si="0"/>
        <v>4625.1824026145041</v>
      </c>
      <c r="F39" s="179">
        <f t="shared" si="3"/>
        <v>182783.6162901333</v>
      </c>
      <c r="G39" s="216">
        <f>IF(AND(C39&lt;&gt;"",SUM(G$27:G38)&lt;E$19),$E$19/$E$23,0)</f>
        <v>4772.4885982521801</v>
      </c>
      <c r="H39" s="179">
        <f t="shared" si="4"/>
        <v>47724.885982521802</v>
      </c>
      <c r="I39" s="60">
        <f t="shared" si="6"/>
        <v>181354.56673358285</v>
      </c>
      <c r="J39" s="92" t="str">
        <f t="shared" si="5"/>
        <v>2023–2024</v>
      </c>
      <c r="L39" s="103"/>
      <c r="N39" s="101"/>
      <c r="O39" s="183" t="s">
        <v>1572</v>
      </c>
      <c r="P39" s="184" t="s">
        <v>1573</v>
      </c>
      <c r="Q39" s="184"/>
      <c r="R39" s="185">
        <f>SUM(G39:G41)</f>
        <v>14317.465794756539</v>
      </c>
    </row>
    <row r="40" spans="1:18" ht="20.25" customHeight="1" x14ac:dyDescent="0.25">
      <c r="A40" s="176">
        <v>45139</v>
      </c>
      <c r="B40" s="177">
        <f t="shared" si="1"/>
        <v>-5000</v>
      </c>
      <c r="C40" s="158">
        <v>5000</v>
      </c>
      <c r="D40" s="217">
        <f t="shared" si="2"/>
        <v>365.56723258026659</v>
      </c>
      <c r="E40" s="219">
        <f t="shared" si="0"/>
        <v>4634.4327674197339</v>
      </c>
      <c r="F40" s="188">
        <f t="shared" si="3"/>
        <v>178149.18352271357</v>
      </c>
      <c r="G40" s="217">
        <f>IF(AND(C40&lt;&gt;"",SUM(G$27:G39)&lt;E$19),$E$19/$E$23,0)</f>
        <v>4772.4885982521801</v>
      </c>
      <c r="H40" s="188">
        <f t="shared" si="4"/>
        <v>52497.374580773983</v>
      </c>
      <c r="I40" s="187">
        <f t="shared" si="6"/>
        <v>176582.07813533067</v>
      </c>
      <c r="J40" s="92" t="str">
        <f t="shared" si="5"/>
        <v>2023–2024</v>
      </c>
      <c r="L40" s="103"/>
      <c r="N40" s="101"/>
    </row>
    <row r="41" spans="1:18" ht="20.25" customHeight="1" x14ac:dyDescent="0.2">
      <c r="A41" s="176">
        <v>45170</v>
      </c>
      <c r="B41" s="177">
        <f t="shared" si="1"/>
        <v>-5000</v>
      </c>
      <c r="C41" s="158">
        <v>5000</v>
      </c>
      <c r="D41" s="216">
        <f t="shared" si="2"/>
        <v>356.29836704542714</v>
      </c>
      <c r="E41" s="218">
        <f t="shared" si="0"/>
        <v>4643.7016329545731</v>
      </c>
      <c r="F41" s="179">
        <f t="shared" si="3"/>
        <v>173505.48188975902</v>
      </c>
      <c r="G41" s="216">
        <f>IF(AND(C41&lt;&gt;"",SUM(G$27:G40)&lt;E$19),$E$19/$E$23,0)</f>
        <v>4772.4885982521801</v>
      </c>
      <c r="H41" s="179">
        <f t="shared" si="4"/>
        <v>57269.863179026164</v>
      </c>
      <c r="I41" s="60">
        <f t="shared" si="6"/>
        <v>171809.58953707849</v>
      </c>
      <c r="J41" s="92" t="str">
        <f t="shared" si="5"/>
        <v>2023–2024</v>
      </c>
      <c r="L41" s="103"/>
      <c r="N41" s="101"/>
    </row>
    <row r="42" spans="1:18" ht="20.25" customHeight="1" x14ac:dyDescent="0.2">
      <c r="A42" s="176">
        <v>45200</v>
      </c>
      <c r="B42" s="177">
        <f t="shared" si="1"/>
        <v>-5000</v>
      </c>
      <c r="C42" s="158">
        <v>5000</v>
      </c>
      <c r="D42" s="179">
        <f t="shared" si="2"/>
        <v>347.01096377951802</v>
      </c>
      <c r="E42" s="178">
        <f t="shared" si="0"/>
        <v>4652.9890362204824</v>
      </c>
      <c r="F42" s="179">
        <f t="shared" si="3"/>
        <v>168852.49285353854</v>
      </c>
      <c r="G42" s="179">
        <f>IF(AND(C42&lt;&gt;"",SUM(G$27:G41)&lt;E$19),$E$19/$E$23,0)</f>
        <v>4772.4885982521801</v>
      </c>
      <c r="H42" s="179">
        <f t="shared" si="4"/>
        <v>62042.351777278345</v>
      </c>
      <c r="I42" s="179">
        <f t="shared" si="6"/>
        <v>167037.1009388263</v>
      </c>
      <c r="J42" s="92" t="str">
        <f t="shared" si="5"/>
        <v>2023–2024</v>
      </c>
      <c r="L42" s="103"/>
      <c r="N42" s="101"/>
    </row>
    <row r="43" spans="1:18" ht="20.25" customHeight="1" x14ac:dyDescent="0.25">
      <c r="A43" s="176">
        <v>45231</v>
      </c>
      <c r="B43" s="177">
        <f t="shared" si="1"/>
        <v>-5000</v>
      </c>
      <c r="C43" s="158">
        <v>5000</v>
      </c>
      <c r="D43" s="60">
        <f t="shared" si="2"/>
        <v>337.70498570707707</v>
      </c>
      <c r="E43" s="178">
        <f t="shared" si="0"/>
        <v>4662.295014292923</v>
      </c>
      <c r="F43" s="179">
        <f t="shared" si="3"/>
        <v>164190.19783924561</v>
      </c>
      <c r="G43" s="179">
        <f>IF(AND(C43&lt;&gt;"",SUM(G$27:G42)&lt;E$19),$E$19/$E$23,0)</f>
        <v>4772.4885982521801</v>
      </c>
      <c r="H43" s="179">
        <f t="shared" si="4"/>
        <v>66814.840375530519</v>
      </c>
      <c r="I43" s="60">
        <f t="shared" si="6"/>
        <v>162264.61234057415</v>
      </c>
      <c r="J43" s="92" t="str">
        <f t="shared" si="5"/>
        <v>2023–2024</v>
      </c>
      <c r="L43" s="103"/>
      <c r="N43" s="101"/>
      <c r="O43" s="180" t="s">
        <v>1566</v>
      </c>
      <c r="P43" s="181" t="s">
        <v>1574</v>
      </c>
      <c r="Q43" s="182"/>
      <c r="R43" s="182"/>
    </row>
    <row r="44" spans="1:18" ht="20.25" customHeight="1" x14ac:dyDescent="0.25">
      <c r="A44" s="176">
        <v>45261</v>
      </c>
      <c r="B44" s="177">
        <f t="shared" si="1"/>
        <v>-5000</v>
      </c>
      <c r="C44" s="158">
        <v>5000</v>
      </c>
      <c r="D44" s="60">
        <f t="shared" si="2"/>
        <v>328.3803956784912</v>
      </c>
      <c r="E44" s="178">
        <f t="shared" si="0"/>
        <v>4671.6196043215086</v>
      </c>
      <c r="F44" s="179">
        <f t="shared" si="3"/>
        <v>159518.57823492409</v>
      </c>
      <c r="G44" s="179">
        <f>IF(AND(C44&lt;&gt;"",SUM(G$27:G43)&lt;E$19),$E$19/$E$23,0)</f>
        <v>4772.4885982521801</v>
      </c>
      <c r="H44" s="179">
        <f t="shared" si="4"/>
        <v>71587.3289737827</v>
      </c>
      <c r="I44" s="60">
        <f t="shared" si="6"/>
        <v>157492.12374232197</v>
      </c>
      <c r="J44" s="92" t="str">
        <f t="shared" si="5"/>
        <v>2023–2024</v>
      </c>
      <c r="L44" s="103"/>
      <c r="N44" s="101"/>
      <c r="O44" s="183" t="s">
        <v>1575</v>
      </c>
      <c r="P44" s="161" t="s">
        <v>1576</v>
      </c>
      <c r="Q44" s="161"/>
      <c r="R44" s="185">
        <f>$F$41</f>
        <v>173505.48188975902</v>
      </c>
    </row>
    <row r="45" spans="1:18" ht="20.25" customHeight="1" x14ac:dyDescent="0.25">
      <c r="A45" s="176">
        <v>45292</v>
      </c>
      <c r="B45" s="177">
        <f t="shared" si="1"/>
        <v>-5000</v>
      </c>
      <c r="C45" s="158">
        <v>5000</v>
      </c>
      <c r="D45" s="60">
        <f t="shared" si="2"/>
        <v>319.03715646984818</v>
      </c>
      <c r="E45" s="178">
        <f t="shared" si="0"/>
        <v>4680.962843530152</v>
      </c>
      <c r="F45" s="179">
        <f t="shared" si="3"/>
        <v>154837.61539139395</v>
      </c>
      <c r="G45" s="179">
        <f>IF(AND(C45&lt;&gt;"",SUM(G$27:G44)&lt;E$19),$E$19/$E$23,0)</f>
        <v>4772.4885982521801</v>
      </c>
      <c r="H45" s="179">
        <f t="shared" si="4"/>
        <v>76359.817572034881</v>
      </c>
      <c r="I45" s="60">
        <f t="shared" si="6"/>
        <v>152719.63514406979</v>
      </c>
      <c r="J45" s="92" t="str">
        <f t="shared" si="5"/>
        <v>2023–2024</v>
      </c>
      <c r="L45" s="103"/>
      <c r="N45" s="101"/>
      <c r="O45" s="183" t="s">
        <v>1577</v>
      </c>
      <c r="P45" s="161" t="s">
        <v>1578</v>
      </c>
      <c r="Q45" s="161"/>
      <c r="R45" s="185">
        <f>$H$41</f>
        <v>57269.863179026164</v>
      </c>
    </row>
    <row r="46" spans="1:18" ht="20.25" customHeight="1" x14ac:dyDescent="0.25">
      <c r="A46" s="176">
        <v>45323</v>
      </c>
      <c r="B46" s="177">
        <f t="shared" si="1"/>
        <v>-5000</v>
      </c>
      <c r="C46" s="158">
        <v>5000</v>
      </c>
      <c r="D46" s="60">
        <f t="shared" si="2"/>
        <v>309.67523078278788</v>
      </c>
      <c r="E46" s="178">
        <f t="shared" si="0"/>
        <v>4690.3247692172117</v>
      </c>
      <c r="F46" s="179">
        <f t="shared" si="3"/>
        <v>150147.29062217675</v>
      </c>
      <c r="G46" s="179">
        <f>IF(AND(C46&lt;&gt;"",SUM(G$27:G45)&lt;E$19),$E$19/$E$23,0)</f>
        <v>4772.4885982521801</v>
      </c>
      <c r="H46" s="179">
        <f t="shared" si="4"/>
        <v>81132.306170287062</v>
      </c>
      <c r="I46" s="60">
        <f t="shared" si="6"/>
        <v>147947.14654581761</v>
      </c>
      <c r="J46" s="92" t="str">
        <f t="shared" si="5"/>
        <v>2023–2024</v>
      </c>
      <c r="L46" s="103"/>
      <c r="N46" s="101"/>
      <c r="O46" s="183" t="s">
        <v>1579</v>
      </c>
      <c r="P46" s="161" t="s">
        <v>1580</v>
      </c>
      <c r="Q46" s="161"/>
      <c r="R46" s="185">
        <f>$I$41</f>
        <v>171809.58953707849</v>
      </c>
    </row>
    <row r="47" spans="1:18" ht="20.25" customHeight="1" x14ac:dyDescent="0.2">
      <c r="A47" s="176">
        <v>45352</v>
      </c>
      <c r="B47" s="177">
        <f t="shared" si="1"/>
        <v>-5000</v>
      </c>
      <c r="C47" s="158">
        <v>5000</v>
      </c>
      <c r="D47" s="60">
        <f t="shared" si="2"/>
        <v>300.29458124435354</v>
      </c>
      <c r="E47" s="178">
        <f t="shared" si="0"/>
        <v>4699.7054187556469</v>
      </c>
      <c r="F47" s="179">
        <f t="shared" si="3"/>
        <v>145447.5852034211</v>
      </c>
      <c r="G47" s="179">
        <f>IF(AND(C47&lt;&gt;"",SUM(G$27:G46)&lt;E$19),$E$19/$E$23,0)</f>
        <v>4772.4885982521801</v>
      </c>
      <c r="H47" s="179">
        <f t="shared" si="4"/>
        <v>85904.794768539243</v>
      </c>
      <c r="I47" s="60">
        <f t="shared" si="6"/>
        <v>143174.65794756543</v>
      </c>
      <c r="J47" s="92" t="str">
        <f t="shared" si="5"/>
        <v>2023–2024</v>
      </c>
      <c r="L47" s="103"/>
      <c r="N47" s="101"/>
    </row>
    <row r="48" spans="1:18" ht="20.25" customHeight="1" x14ac:dyDescent="0.2">
      <c r="A48" s="176">
        <v>45383</v>
      </c>
      <c r="B48" s="177">
        <f t="shared" si="1"/>
        <v>-5000</v>
      </c>
      <c r="C48" s="158">
        <v>5000</v>
      </c>
      <c r="D48" s="60">
        <f t="shared" si="2"/>
        <v>290.89517040684217</v>
      </c>
      <c r="E48" s="178">
        <f t="shared" si="0"/>
        <v>4709.1048295931578</v>
      </c>
      <c r="F48" s="179">
        <f t="shared" si="3"/>
        <v>140738.48037382794</v>
      </c>
      <c r="G48" s="179">
        <f>IF(AND(C48&lt;&gt;"",SUM(G$27:G47)&lt;E$19),$E$19/$E$23,0)</f>
        <v>4772.4885982521801</v>
      </c>
      <c r="H48" s="179">
        <f t="shared" si="4"/>
        <v>90677.283366791424</v>
      </c>
      <c r="I48" s="60">
        <f t="shared" si="6"/>
        <v>138402.16934931325</v>
      </c>
      <c r="J48" s="92" t="str">
        <f t="shared" si="5"/>
        <v>2023–2024</v>
      </c>
      <c r="L48" s="103"/>
      <c r="N48" s="101"/>
    </row>
    <row r="49" spans="1:17" ht="20.25" customHeight="1" x14ac:dyDescent="0.2">
      <c r="A49" s="176">
        <v>45413</v>
      </c>
      <c r="B49" s="177">
        <f t="shared" si="1"/>
        <v>-5000</v>
      </c>
      <c r="C49" s="158">
        <v>5000</v>
      </c>
      <c r="D49" s="60">
        <f t="shared" si="2"/>
        <v>281.47696074765588</v>
      </c>
      <c r="E49" s="178">
        <f t="shared" si="0"/>
        <v>4718.5230392523445</v>
      </c>
      <c r="F49" s="179">
        <f t="shared" si="3"/>
        <v>136019.95733457559</v>
      </c>
      <c r="G49" s="179">
        <f>IF(AND(C49&lt;&gt;"",SUM(G$27:G48)&lt;E$19),$E$19/$E$23,0)</f>
        <v>4772.4885982521801</v>
      </c>
      <c r="H49" s="179">
        <f t="shared" si="4"/>
        <v>95449.771965043605</v>
      </c>
      <c r="I49" s="60">
        <f t="shared" si="6"/>
        <v>133629.68075106107</v>
      </c>
      <c r="J49" s="92" t="str">
        <f t="shared" si="5"/>
        <v>2023–2024</v>
      </c>
      <c r="L49" s="103"/>
      <c r="N49" s="101"/>
    </row>
    <row r="50" spans="1:17" ht="20.25" customHeight="1" x14ac:dyDescent="0.2">
      <c r="A50" s="176">
        <v>45444</v>
      </c>
      <c r="B50" s="177">
        <f t="shared" si="1"/>
        <v>-5000</v>
      </c>
      <c r="C50" s="158">
        <v>5000</v>
      </c>
      <c r="D50" s="60">
        <f t="shared" si="2"/>
        <v>272.03991466915119</v>
      </c>
      <c r="E50" s="178">
        <f t="shared" si="0"/>
        <v>4727.9600853308484</v>
      </c>
      <c r="F50" s="179">
        <f t="shared" si="3"/>
        <v>131291.99724924474</v>
      </c>
      <c r="G50" s="179">
        <f>IF(AND(C50&lt;&gt;"",SUM(G$27:G49)&lt;E$19),$E$19/$E$23,0)</f>
        <v>4772.4885982521801</v>
      </c>
      <c r="H50" s="179">
        <f t="shared" si="4"/>
        <v>100222.26056329579</v>
      </c>
      <c r="I50" s="60">
        <f t="shared" si="6"/>
        <v>128857.19215280887</v>
      </c>
      <c r="J50" s="92" t="str">
        <f t="shared" si="5"/>
        <v>2023–2024</v>
      </c>
      <c r="L50" s="103"/>
      <c r="N50" s="101"/>
    </row>
    <row r="51" spans="1:17" ht="20.25" customHeight="1" x14ac:dyDescent="0.2">
      <c r="A51" s="176">
        <v>45474</v>
      </c>
      <c r="B51" s="177">
        <f t="shared" si="1"/>
        <v>-5000</v>
      </c>
      <c r="C51" s="158">
        <v>5000</v>
      </c>
      <c r="D51" s="60">
        <f t="shared" si="2"/>
        <v>262.58399449848952</v>
      </c>
      <c r="E51" s="178">
        <f t="shared" si="0"/>
        <v>4737.4160055015109</v>
      </c>
      <c r="F51" s="179">
        <f t="shared" si="3"/>
        <v>126554.58124374323</v>
      </c>
      <c r="G51" s="60">
        <f>IF(AND(C51&lt;&gt;"",SUM(G$27:G50)&lt;E$19),$E$19/$E$23,0)</f>
        <v>4772.4885982521801</v>
      </c>
      <c r="H51" s="60">
        <f t="shared" si="4"/>
        <v>104994.74916154797</v>
      </c>
      <c r="I51" s="60">
        <f t="shared" si="6"/>
        <v>124084.70355455669</v>
      </c>
      <c r="J51" s="92" t="str">
        <f t="shared" si="5"/>
        <v>2024–2025</v>
      </c>
      <c r="L51" s="103"/>
      <c r="N51" s="101"/>
    </row>
    <row r="52" spans="1:17" ht="20.25" customHeight="1" x14ac:dyDescent="0.2">
      <c r="A52" s="176">
        <v>45505</v>
      </c>
      <c r="B52" s="177">
        <f t="shared" si="1"/>
        <v>-5000</v>
      </c>
      <c r="C52" s="158">
        <v>5000</v>
      </c>
      <c r="D52" s="60">
        <f t="shared" si="2"/>
        <v>253.10916248748649</v>
      </c>
      <c r="E52" s="178">
        <f t="shared" si="0"/>
        <v>4746.8908375125138</v>
      </c>
      <c r="F52" s="179">
        <f t="shared" si="3"/>
        <v>121807.69040623071</v>
      </c>
      <c r="G52" s="60">
        <f>IF(AND(C52&lt;&gt;"",SUM(G$27:G51)&lt;E$19),$E$19/$E$23,0)</f>
        <v>4772.4885982521801</v>
      </c>
      <c r="H52" s="60">
        <f t="shared" si="4"/>
        <v>109767.23775980015</v>
      </c>
      <c r="I52" s="60">
        <f t="shared" si="6"/>
        <v>119312.21495630451</v>
      </c>
      <c r="J52" s="92" t="str">
        <f t="shared" si="5"/>
        <v>2024–2025</v>
      </c>
      <c r="L52" s="103"/>
      <c r="N52" s="101"/>
    </row>
    <row r="53" spans="1:17" ht="20.25" customHeight="1" x14ac:dyDescent="0.2">
      <c r="A53" s="176">
        <v>45536</v>
      </c>
      <c r="B53" s="177">
        <f t="shared" si="1"/>
        <v>-5000</v>
      </c>
      <c r="C53" s="158">
        <v>5000</v>
      </c>
      <c r="D53" s="60">
        <f t="shared" si="2"/>
        <v>243.61538081246144</v>
      </c>
      <c r="E53" s="178">
        <f t="shared" si="0"/>
        <v>4756.3846191875382</v>
      </c>
      <c r="F53" s="179">
        <f t="shared" si="3"/>
        <v>117051.30578704318</v>
      </c>
      <c r="G53" s="60">
        <f>IF(AND(C53&lt;&gt;"",SUM(G$27:G52)&lt;E$19),$E$19/$E$23,0)</f>
        <v>4772.4885982521801</v>
      </c>
      <c r="H53" s="60">
        <f t="shared" si="4"/>
        <v>114539.72635805233</v>
      </c>
      <c r="I53" s="60">
        <f t="shared" si="6"/>
        <v>114539.72635805233</v>
      </c>
      <c r="J53" s="92" t="str">
        <f t="shared" si="5"/>
        <v>2024–2025</v>
      </c>
      <c r="L53" s="103"/>
      <c r="N53" s="101"/>
      <c r="Q53" s="61"/>
    </row>
    <row r="54" spans="1:17" ht="20.25" customHeight="1" x14ac:dyDescent="0.2">
      <c r="A54" s="176">
        <v>45566</v>
      </c>
      <c r="B54" s="177">
        <f t="shared" si="1"/>
        <v>-5000</v>
      </c>
      <c r="C54" s="158">
        <v>5000</v>
      </c>
      <c r="D54" s="60">
        <f t="shared" si="2"/>
        <v>234.10261157408638</v>
      </c>
      <c r="E54" s="178">
        <f t="shared" si="0"/>
        <v>4765.897388425914</v>
      </c>
      <c r="F54" s="179">
        <f t="shared" si="3"/>
        <v>112285.40839861726</v>
      </c>
      <c r="G54" s="60">
        <f>IF(AND(C54&lt;&gt;"",SUM(G$27:G53)&lt;E$19),$E$19/$E$23,0)</f>
        <v>4772.4885982521801</v>
      </c>
      <c r="H54" s="60">
        <f t="shared" si="4"/>
        <v>119312.21495630451</v>
      </c>
      <c r="I54" s="60">
        <f t="shared" si="6"/>
        <v>109767.23775980015</v>
      </c>
      <c r="J54" s="92" t="str">
        <f t="shared" si="5"/>
        <v>2024–2025</v>
      </c>
      <c r="L54" s="103"/>
      <c r="N54" s="101"/>
      <c r="Q54" s="61"/>
    </row>
    <row r="55" spans="1:17" ht="20.25" customHeight="1" x14ac:dyDescent="0.2">
      <c r="A55" s="176">
        <v>45597</v>
      </c>
      <c r="B55" s="177">
        <f t="shared" si="1"/>
        <v>-5000</v>
      </c>
      <c r="C55" s="158">
        <v>5000</v>
      </c>
      <c r="D55" s="60">
        <f t="shared" si="2"/>
        <v>224.57081679723453</v>
      </c>
      <c r="E55" s="178">
        <f t="shared" si="0"/>
        <v>4775.4291832027657</v>
      </c>
      <c r="F55" s="60">
        <f t="shared" si="3"/>
        <v>107509.9792154145</v>
      </c>
      <c r="G55" s="60">
        <f>IF(AND(C55&lt;&gt;"",SUM(G$27:G54)&lt;E$19),$E$19/$E$23,0)</f>
        <v>4772.4885982521801</v>
      </c>
      <c r="H55" s="60">
        <f t="shared" si="4"/>
        <v>124084.70355455669</v>
      </c>
      <c r="I55" s="60">
        <f t="shared" si="6"/>
        <v>104994.74916154797</v>
      </c>
      <c r="J55" s="92" t="str">
        <f t="shared" si="5"/>
        <v>2024–2025</v>
      </c>
      <c r="L55" s="103"/>
      <c r="N55" s="101"/>
      <c r="Q55" s="61"/>
    </row>
    <row r="56" spans="1:17" ht="20.25" customHeight="1" x14ac:dyDescent="0.2">
      <c r="A56" s="176">
        <v>45627</v>
      </c>
      <c r="B56" s="177">
        <f t="shared" si="1"/>
        <v>-5000</v>
      </c>
      <c r="C56" s="158">
        <v>5000</v>
      </c>
      <c r="D56" s="60">
        <f t="shared" si="2"/>
        <v>215.01995843082898</v>
      </c>
      <c r="E56" s="178">
        <f t="shared" si="0"/>
        <v>4784.9800415691707</v>
      </c>
      <c r="F56" s="60">
        <f t="shared" si="3"/>
        <v>102724.99917384532</v>
      </c>
      <c r="G56" s="60">
        <f>IF(AND(C56&lt;&gt;"",SUM(G$27:G55)&lt;E$19),$E$19/$E$23,0)</f>
        <v>4772.4885982521801</v>
      </c>
      <c r="H56" s="60">
        <f t="shared" si="4"/>
        <v>128857.19215280887</v>
      </c>
      <c r="I56" s="60">
        <f t="shared" si="6"/>
        <v>100222.26056329579</v>
      </c>
      <c r="J56" s="92" t="str">
        <f t="shared" si="5"/>
        <v>2024–2025</v>
      </c>
      <c r="L56" s="103"/>
      <c r="N56" s="101"/>
      <c r="Q56" s="61"/>
    </row>
    <row r="57" spans="1:17" ht="20.25" customHeight="1" x14ac:dyDescent="0.2">
      <c r="A57" s="176">
        <v>45658</v>
      </c>
      <c r="B57" s="177">
        <f t="shared" si="1"/>
        <v>-5000</v>
      </c>
      <c r="C57" s="158">
        <v>5000</v>
      </c>
      <c r="D57" s="60">
        <f t="shared" si="2"/>
        <v>205.44999834769067</v>
      </c>
      <c r="E57" s="178">
        <f t="shared" si="0"/>
        <v>4794.5500016523092</v>
      </c>
      <c r="F57" s="60">
        <f t="shared" si="3"/>
        <v>97930.44917219301</v>
      </c>
      <c r="G57" s="60">
        <f>IF(AND(C57&lt;&gt;"",SUM(G$27:G56)&lt;E$19),$E$19/$E$23,0)</f>
        <v>4772.4885982521801</v>
      </c>
      <c r="H57" s="60">
        <f t="shared" si="4"/>
        <v>133629.68075106104</v>
      </c>
      <c r="I57" s="60">
        <f t="shared" si="6"/>
        <v>95449.771965043619</v>
      </c>
      <c r="J57" s="92" t="str">
        <f t="shared" si="5"/>
        <v>2024–2025</v>
      </c>
      <c r="L57" s="103"/>
      <c r="N57" s="101"/>
      <c r="Q57" s="61"/>
    </row>
    <row r="58" spans="1:17" ht="20.25" customHeight="1" x14ac:dyDescent="0.2">
      <c r="A58" s="176">
        <v>45689</v>
      </c>
      <c r="B58" s="177">
        <f t="shared" si="1"/>
        <v>-5000</v>
      </c>
      <c r="C58" s="158">
        <v>5000</v>
      </c>
      <c r="D58" s="60">
        <f t="shared" si="2"/>
        <v>195.86089834438602</v>
      </c>
      <c r="E58" s="178">
        <f t="shared" si="0"/>
        <v>4804.1391016556136</v>
      </c>
      <c r="F58" s="60">
        <f t="shared" si="3"/>
        <v>93126.310070537394</v>
      </c>
      <c r="G58" s="60">
        <f>IF(AND(C58&lt;&gt;"",SUM(G$27:G57)&lt;E$19),$E$19/$E$23,0)</f>
        <v>4772.4885982521801</v>
      </c>
      <c r="H58" s="60">
        <f t="shared" si="4"/>
        <v>138402.16934931322</v>
      </c>
      <c r="I58" s="60">
        <f t="shared" si="6"/>
        <v>90677.283366791438</v>
      </c>
      <c r="J58" s="92" t="str">
        <f t="shared" si="5"/>
        <v>2024–2025</v>
      </c>
      <c r="L58" s="103"/>
      <c r="N58" s="101"/>
      <c r="Q58" s="61"/>
    </row>
    <row r="59" spans="1:17" ht="20.25" customHeight="1" x14ac:dyDescent="0.2">
      <c r="A59" s="176">
        <v>45717</v>
      </c>
      <c r="B59" s="177">
        <f t="shared" si="1"/>
        <v>-5000</v>
      </c>
      <c r="C59" s="158">
        <v>5000</v>
      </c>
      <c r="D59" s="60">
        <f t="shared" si="2"/>
        <v>186.2526201410748</v>
      </c>
      <c r="E59" s="178">
        <f t="shared" si="0"/>
        <v>4813.7473798589253</v>
      </c>
      <c r="F59" s="60">
        <f t="shared" si="3"/>
        <v>88312.562690678475</v>
      </c>
      <c r="G59" s="60">
        <f>IF(AND(C59&lt;&gt;"",SUM(G$27:G58)&lt;E$19),$E$19/$E$23,0)</f>
        <v>4772.4885982521801</v>
      </c>
      <c r="H59" s="60">
        <f t="shared" si="4"/>
        <v>143174.6579475654</v>
      </c>
      <c r="I59" s="60">
        <f t="shared" si="6"/>
        <v>85904.794768539257</v>
      </c>
      <c r="J59" s="92" t="str">
        <f t="shared" si="5"/>
        <v>2024–2025</v>
      </c>
      <c r="L59" s="103"/>
      <c r="N59" s="101"/>
      <c r="Q59" s="61"/>
    </row>
    <row r="60" spans="1:17" ht="20.25" customHeight="1" x14ac:dyDescent="0.2">
      <c r="A60" s="176">
        <v>45748</v>
      </c>
      <c r="B60" s="177">
        <f t="shared" si="1"/>
        <v>-5000</v>
      </c>
      <c r="C60" s="158">
        <v>5000</v>
      </c>
      <c r="D60" s="60">
        <f t="shared" si="2"/>
        <v>176.62512538135695</v>
      </c>
      <c r="E60" s="178">
        <f t="shared" si="0"/>
        <v>4823.3748746186429</v>
      </c>
      <c r="F60" s="60">
        <f t="shared" si="3"/>
        <v>83489.187816059828</v>
      </c>
      <c r="G60" s="60">
        <f>IF(AND(C60&lt;&gt;"",SUM(G$27:G59)&lt;E$19),$E$19/$E$23,0)</f>
        <v>4772.4885982521801</v>
      </c>
      <c r="H60" s="60">
        <f t="shared" si="4"/>
        <v>147947.14654581758</v>
      </c>
      <c r="I60" s="60">
        <f t="shared" si="6"/>
        <v>81132.306170287076</v>
      </c>
      <c r="J60" s="92" t="str">
        <f t="shared" si="5"/>
        <v>2024–2025</v>
      </c>
      <c r="L60" s="103"/>
      <c r="N60" s="101"/>
      <c r="Q60" s="61"/>
    </row>
    <row r="61" spans="1:17" ht="20.25" customHeight="1" x14ac:dyDescent="0.2">
      <c r="A61" s="176">
        <v>45778</v>
      </c>
      <c r="B61" s="177">
        <f t="shared" si="1"/>
        <v>-5000</v>
      </c>
      <c r="C61" s="158">
        <v>5000</v>
      </c>
      <c r="D61" s="60">
        <f t="shared" si="2"/>
        <v>166.97837563211965</v>
      </c>
      <c r="E61" s="178">
        <f t="shared" si="0"/>
        <v>4833.0216243678806</v>
      </c>
      <c r="F61" s="60">
        <f t="shared" si="3"/>
        <v>78656.16619169194</v>
      </c>
      <c r="G61" s="60">
        <f>IF(AND(C61&lt;&gt;"",SUM(G$27:G60)&lt;E$19),$E$19/$E$23,0)</f>
        <v>4772.4885982521801</v>
      </c>
      <c r="H61" s="60">
        <f t="shared" si="4"/>
        <v>152719.63514406976</v>
      </c>
      <c r="I61" s="60">
        <f t="shared" si="6"/>
        <v>76359.817572034895</v>
      </c>
      <c r="J61" s="92" t="str">
        <f t="shared" si="5"/>
        <v>2024–2025</v>
      </c>
      <c r="L61" s="103"/>
      <c r="N61" s="101"/>
      <c r="Q61" s="61"/>
    </row>
    <row r="62" spans="1:17" ht="20.25" customHeight="1" x14ac:dyDescent="0.2">
      <c r="A62" s="176">
        <v>45809</v>
      </c>
      <c r="B62" s="177">
        <f t="shared" si="1"/>
        <v>-5000</v>
      </c>
      <c r="C62" s="158">
        <v>5000</v>
      </c>
      <c r="D62" s="60">
        <f t="shared" si="2"/>
        <v>157.31233238338388</v>
      </c>
      <c r="E62" s="178">
        <f t="shared" si="0"/>
        <v>4842.6876676166157</v>
      </c>
      <c r="F62" s="60">
        <f t="shared" si="3"/>
        <v>73813.478524075326</v>
      </c>
      <c r="G62" s="60">
        <f>IF(AND(C62&lt;&gt;"",SUM(G$27:G61)&lt;E$19),$E$19/$E$23,0)</f>
        <v>4772.4885982521801</v>
      </c>
      <c r="H62" s="60">
        <f t="shared" si="4"/>
        <v>157492.12374232194</v>
      </c>
      <c r="I62" s="60">
        <f t="shared" si="6"/>
        <v>71587.328973782714</v>
      </c>
      <c r="J62" s="92" t="str">
        <f t="shared" si="5"/>
        <v>2024–2025</v>
      </c>
      <c r="L62" s="103"/>
      <c r="N62" s="101"/>
      <c r="Q62" s="61"/>
    </row>
    <row r="63" spans="1:17" ht="20.25" customHeight="1" x14ac:dyDescent="0.2">
      <c r="A63" s="176">
        <v>45839</v>
      </c>
      <c r="B63" s="177">
        <f t="shared" si="1"/>
        <v>-5000</v>
      </c>
      <c r="C63" s="158">
        <v>5000</v>
      </c>
      <c r="D63" s="60">
        <f t="shared" si="2"/>
        <v>147.62695704815067</v>
      </c>
      <c r="E63" s="178">
        <f t="shared" si="0"/>
        <v>4852.3730429518491</v>
      </c>
      <c r="F63" s="60">
        <f t="shared" si="3"/>
        <v>68961.105481123479</v>
      </c>
      <c r="G63" s="60">
        <f>IF(AND(C63&lt;&gt;"",SUM(G$27:G62)&lt;E$19),$E$19/$E$23,0)</f>
        <v>4772.4885982521801</v>
      </c>
      <c r="H63" s="60">
        <f t="shared" si="4"/>
        <v>162264.61234057412</v>
      </c>
      <c r="I63" s="60">
        <f t="shared" si="6"/>
        <v>66814.840375530533</v>
      </c>
      <c r="J63" s="92" t="str">
        <f t="shared" si="5"/>
        <v>2025–2026</v>
      </c>
      <c r="L63" s="103"/>
      <c r="N63" s="101"/>
      <c r="Q63" s="61"/>
    </row>
    <row r="64" spans="1:17" ht="20.25" customHeight="1" x14ac:dyDescent="0.2">
      <c r="A64" s="176">
        <v>45870</v>
      </c>
      <c r="B64" s="177">
        <f t="shared" si="1"/>
        <v>-5000</v>
      </c>
      <c r="C64" s="158">
        <v>5000</v>
      </c>
      <c r="D64" s="60">
        <f t="shared" si="2"/>
        <v>137.92221096224696</v>
      </c>
      <c r="E64" s="178">
        <f t="shared" si="0"/>
        <v>4862.0777890377531</v>
      </c>
      <c r="F64" s="60">
        <f t="shared" si="3"/>
        <v>64099.027692085729</v>
      </c>
      <c r="G64" s="60">
        <f>IF(AND(C64&lt;&gt;"",SUM(G$27:G63)&lt;E$19),$E$19/$E$23,0)</f>
        <v>4772.4885982521801</v>
      </c>
      <c r="H64" s="60">
        <f t="shared" si="4"/>
        <v>167037.1009388263</v>
      </c>
      <c r="I64" s="60">
        <f t="shared" si="6"/>
        <v>62042.351777278353</v>
      </c>
      <c r="J64" s="92" t="str">
        <f t="shared" si="5"/>
        <v>2025–2026</v>
      </c>
      <c r="L64" s="103"/>
      <c r="N64" s="101"/>
      <c r="Q64" s="61"/>
    </row>
    <row r="65" spans="1:17" ht="20.25" customHeight="1" x14ac:dyDescent="0.2">
      <c r="A65" s="176">
        <v>45901</v>
      </c>
      <c r="B65" s="177">
        <f t="shared" si="1"/>
        <v>-5000</v>
      </c>
      <c r="C65" s="158">
        <v>5000</v>
      </c>
      <c r="D65" s="60">
        <f t="shared" si="2"/>
        <v>128.19805538417145</v>
      </c>
      <c r="E65" s="178">
        <f t="shared" si="0"/>
        <v>4871.8019446158287</v>
      </c>
      <c r="F65" s="60">
        <f t="shared" si="3"/>
        <v>59227.2257474699</v>
      </c>
      <c r="G65" s="60">
        <f>IF(AND(C65&lt;&gt;"",SUM(G$27:G64)&lt;E$19),$E$19/$E$23,0)</f>
        <v>4772.4885982521801</v>
      </c>
      <c r="H65" s="60">
        <f t="shared" si="4"/>
        <v>171809.58953707849</v>
      </c>
      <c r="I65" s="60">
        <f t="shared" si="6"/>
        <v>57269.863179026172</v>
      </c>
      <c r="J65" s="92" t="str">
        <f t="shared" si="5"/>
        <v>2025–2026</v>
      </c>
      <c r="L65" s="103"/>
      <c r="N65" s="101"/>
      <c r="Q65" s="61"/>
    </row>
    <row r="66" spans="1:17" ht="20.25" customHeight="1" x14ac:dyDescent="0.2">
      <c r="A66" s="176">
        <v>45931</v>
      </c>
      <c r="B66" s="177">
        <f t="shared" si="1"/>
        <v>-5000</v>
      </c>
      <c r="C66" s="158">
        <v>5000</v>
      </c>
      <c r="D66" s="60">
        <f t="shared" si="2"/>
        <v>118.4544514949398</v>
      </c>
      <c r="E66" s="178">
        <f t="shared" si="0"/>
        <v>4881.5455485050607</v>
      </c>
      <c r="F66" s="60">
        <f t="shared" si="3"/>
        <v>54345.680198964837</v>
      </c>
      <c r="G66" s="60">
        <f>IF(AND(C66&lt;&gt;"",SUM(G$27:G65)&lt;E$19),$E$19/$E$23,0)</f>
        <v>4772.4885982521801</v>
      </c>
      <c r="H66" s="60">
        <f t="shared" si="4"/>
        <v>176582.07813533067</v>
      </c>
      <c r="I66" s="60">
        <f t="shared" si="6"/>
        <v>52497.374580773991</v>
      </c>
      <c r="J66" s="92" t="str">
        <f t="shared" si="5"/>
        <v>2025–2026</v>
      </c>
      <c r="L66" s="103"/>
      <c r="N66" s="101"/>
      <c r="Q66" s="61"/>
    </row>
    <row r="67" spans="1:17" ht="20.25" customHeight="1" x14ac:dyDescent="0.2">
      <c r="A67" s="176">
        <v>45962</v>
      </c>
      <c r="B67" s="177">
        <f t="shared" si="1"/>
        <v>-5000</v>
      </c>
      <c r="C67" s="158">
        <v>5000</v>
      </c>
      <c r="D67" s="60">
        <f t="shared" si="2"/>
        <v>108.69136039792967</v>
      </c>
      <c r="E67" s="178">
        <f t="shared" si="0"/>
        <v>4891.3086396020699</v>
      </c>
      <c r="F67" s="60">
        <f t="shared" si="3"/>
        <v>49454.371559362771</v>
      </c>
      <c r="G67" s="60">
        <f>IF(AND(C67&lt;&gt;"",SUM(G$27:G66)&lt;E$19),$E$19/$E$23,0)</f>
        <v>4772.4885982521801</v>
      </c>
      <c r="H67" s="60">
        <f t="shared" si="4"/>
        <v>181354.56673358285</v>
      </c>
      <c r="I67" s="60">
        <f t="shared" si="6"/>
        <v>47724.88598252181</v>
      </c>
      <c r="J67" s="92" t="str">
        <f t="shared" si="5"/>
        <v>2025–2026</v>
      </c>
      <c r="L67" s="103"/>
      <c r="N67" s="101"/>
      <c r="Q67" s="61"/>
    </row>
    <row r="68" spans="1:17" ht="20.25" customHeight="1" x14ac:dyDescent="0.2">
      <c r="A68" s="176">
        <v>45992</v>
      </c>
      <c r="B68" s="177">
        <f t="shared" si="1"/>
        <v>-5000</v>
      </c>
      <c r="C68" s="158">
        <v>5000</v>
      </c>
      <c r="D68" s="60">
        <f t="shared" si="2"/>
        <v>98.908743118725553</v>
      </c>
      <c r="E68" s="178">
        <f t="shared" si="0"/>
        <v>4901.0912568812746</v>
      </c>
      <c r="F68" s="60">
        <f t="shared" si="3"/>
        <v>44553.280302481493</v>
      </c>
      <c r="G68" s="60">
        <f>IF(AND(C68&lt;&gt;"",SUM(G$27:G67)&lt;E$19),$E$19/$E$23,0)</f>
        <v>4772.4885982521801</v>
      </c>
      <c r="H68" s="60">
        <f t="shared" si="4"/>
        <v>186127.05533183503</v>
      </c>
      <c r="I68" s="60">
        <f t="shared" si="6"/>
        <v>42952.397384269629</v>
      </c>
      <c r="J68" s="92" t="str">
        <f t="shared" si="5"/>
        <v>2025–2026</v>
      </c>
      <c r="L68" s="103"/>
      <c r="N68" s="101"/>
      <c r="Q68" s="61"/>
    </row>
    <row r="69" spans="1:17" ht="20.25" customHeight="1" x14ac:dyDescent="0.2">
      <c r="A69" s="176">
        <v>46023</v>
      </c>
      <c r="B69" s="177">
        <f t="shared" si="1"/>
        <v>-5000</v>
      </c>
      <c r="C69" s="158">
        <v>5000</v>
      </c>
      <c r="D69" s="60">
        <f t="shared" si="2"/>
        <v>89.106560604962979</v>
      </c>
      <c r="E69" s="178">
        <f t="shared" si="0"/>
        <v>4910.8934393950367</v>
      </c>
      <c r="F69" s="60">
        <f t="shared" si="3"/>
        <v>39642.38686308646</v>
      </c>
      <c r="G69" s="60">
        <f>IF(AND(C69&lt;&gt;"",SUM(G$27:G68)&lt;E$19),$E$19/$E$23,0)</f>
        <v>4772.4885982521801</v>
      </c>
      <c r="H69" s="60">
        <f t="shared" si="4"/>
        <v>190899.54393008721</v>
      </c>
      <c r="I69" s="60">
        <f t="shared" si="6"/>
        <v>38179.908786017448</v>
      </c>
      <c r="J69" s="92" t="str">
        <f t="shared" si="5"/>
        <v>2025–2026</v>
      </c>
      <c r="L69" s="103"/>
      <c r="N69" s="101"/>
      <c r="Q69" s="61"/>
    </row>
    <row r="70" spans="1:17" ht="20.25" customHeight="1" x14ac:dyDescent="0.2">
      <c r="A70" s="176">
        <v>46054</v>
      </c>
      <c r="B70" s="177">
        <f t="shared" si="1"/>
        <v>-5000</v>
      </c>
      <c r="C70" s="158">
        <v>5000</v>
      </c>
      <c r="D70" s="60">
        <f t="shared" si="2"/>
        <v>79.284773726172929</v>
      </c>
      <c r="E70" s="178">
        <f t="shared" si="0"/>
        <v>4920.7152262738273</v>
      </c>
      <c r="F70" s="60">
        <f t="shared" si="3"/>
        <v>34721.671636812636</v>
      </c>
      <c r="G70" s="60">
        <f>IF(AND(C70&lt;&gt;"",SUM(G$27:G69)&lt;E$19),$E$19/$E$23,0)</f>
        <v>4772.4885982521801</v>
      </c>
      <c r="H70" s="60">
        <f t="shared" si="4"/>
        <v>195672.03252833939</v>
      </c>
      <c r="I70" s="60">
        <f t="shared" si="6"/>
        <v>33407.420187765267</v>
      </c>
      <c r="J70" s="92" t="str">
        <f t="shared" si="5"/>
        <v>2025–2026</v>
      </c>
      <c r="L70" s="103"/>
      <c r="N70" s="101"/>
      <c r="Q70" s="61"/>
    </row>
    <row r="71" spans="1:17" ht="20.25" customHeight="1" x14ac:dyDescent="0.2">
      <c r="A71" s="176">
        <v>46082</v>
      </c>
      <c r="B71" s="177">
        <f t="shared" si="1"/>
        <v>-5000</v>
      </c>
      <c r="C71" s="158">
        <v>5000</v>
      </c>
      <c r="D71" s="60">
        <f t="shared" si="2"/>
        <v>69.443343273625274</v>
      </c>
      <c r="E71" s="178">
        <f t="shared" si="0"/>
        <v>4930.556656726375</v>
      </c>
      <c r="F71" s="60">
        <f t="shared" si="3"/>
        <v>29791.114980086262</v>
      </c>
      <c r="G71" s="60">
        <f>IF(AND(C71&lt;&gt;"",SUM(G$27:G70)&lt;E$19),$E$19/$E$23,0)</f>
        <v>4772.4885982521801</v>
      </c>
      <c r="H71" s="60">
        <f t="shared" si="4"/>
        <v>200444.52112659157</v>
      </c>
      <c r="I71" s="60">
        <f t="shared" si="6"/>
        <v>28634.931589513086</v>
      </c>
      <c r="J71" s="92" t="str">
        <f t="shared" si="5"/>
        <v>2025–2026</v>
      </c>
      <c r="L71" s="103"/>
      <c r="N71" s="101"/>
      <c r="Q71" s="61"/>
    </row>
    <row r="72" spans="1:17" ht="20.25" customHeight="1" x14ac:dyDescent="0.2">
      <c r="A72" s="176">
        <v>46113</v>
      </c>
      <c r="B72" s="177">
        <f t="shared" si="1"/>
        <v>-5000</v>
      </c>
      <c r="C72" s="158">
        <v>5000</v>
      </c>
      <c r="D72" s="60">
        <f t="shared" si="2"/>
        <v>59.582229960172526</v>
      </c>
      <c r="E72" s="178">
        <f t="shared" si="0"/>
        <v>4940.4177700398277</v>
      </c>
      <c r="F72" s="60">
        <f t="shared" si="3"/>
        <v>24850.697210046434</v>
      </c>
      <c r="G72" s="60">
        <f>IF(AND(C72&lt;&gt;"",SUM(G$27:G71)&lt;E$19),$E$19/$E$23,0)</f>
        <v>4772.4885982521801</v>
      </c>
      <c r="H72" s="60">
        <f t="shared" si="4"/>
        <v>205217.00972484375</v>
      </c>
      <c r="I72" s="60">
        <f t="shared" si="6"/>
        <v>23862.442991260905</v>
      </c>
      <c r="J72" s="92" t="str">
        <f t="shared" si="5"/>
        <v>2025–2026</v>
      </c>
      <c r="L72" s="103"/>
      <c r="N72" s="101"/>
      <c r="Q72" s="61"/>
    </row>
    <row r="73" spans="1:17" ht="20.25" customHeight="1" x14ac:dyDescent="0.2">
      <c r="A73" s="176">
        <v>46143</v>
      </c>
      <c r="B73" s="177">
        <f t="shared" si="1"/>
        <v>-5000</v>
      </c>
      <c r="C73" s="158">
        <v>5000</v>
      </c>
      <c r="D73" s="60">
        <f t="shared" si="2"/>
        <v>49.701394420092868</v>
      </c>
      <c r="E73" s="178">
        <f t="shared" si="0"/>
        <v>4950.2986055799074</v>
      </c>
      <c r="F73" s="60">
        <f t="shared" si="3"/>
        <v>19900.398604466525</v>
      </c>
      <c r="G73" s="60">
        <f>IF(AND(C73&lt;&gt;"",SUM(G$27:G72)&lt;E$19),$E$19/$E$23,0)</f>
        <v>4772.4885982521801</v>
      </c>
      <c r="H73" s="60">
        <f t="shared" si="4"/>
        <v>209989.49832309593</v>
      </c>
      <c r="I73" s="60">
        <f t="shared" si="6"/>
        <v>19089.954393008724</v>
      </c>
      <c r="J73" s="92" t="str">
        <f t="shared" si="5"/>
        <v>2025–2026</v>
      </c>
      <c r="L73" s="103"/>
      <c r="N73" s="101"/>
      <c r="Q73" s="61"/>
    </row>
    <row r="74" spans="1:17" ht="20.25" customHeight="1" x14ac:dyDescent="0.2">
      <c r="A74" s="176">
        <v>46174</v>
      </c>
      <c r="B74" s="177">
        <f t="shared" si="1"/>
        <v>-5000</v>
      </c>
      <c r="C74" s="158">
        <v>5000</v>
      </c>
      <c r="D74" s="60">
        <f t="shared" si="2"/>
        <v>39.800797208933055</v>
      </c>
      <c r="E74" s="178">
        <f t="shared" si="0"/>
        <v>4960.1992027910674</v>
      </c>
      <c r="F74" s="60">
        <f t="shared" si="3"/>
        <v>14940.199401675458</v>
      </c>
      <c r="G74" s="60">
        <f>IF(AND(C74&lt;&gt;"",SUM(G$27:G73)&lt;E$19),$E$19/$E$23,0)</f>
        <v>4772.4885982521801</v>
      </c>
      <c r="H74" s="60">
        <f t="shared" si="4"/>
        <v>214761.98692134811</v>
      </c>
      <c r="I74" s="60">
        <f t="shared" si="6"/>
        <v>14317.465794756543</v>
      </c>
      <c r="J74" s="92" t="str">
        <f t="shared" si="5"/>
        <v>2025–2026</v>
      </c>
      <c r="L74" s="103"/>
      <c r="N74" s="101"/>
      <c r="Q74" s="61"/>
    </row>
    <row r="75" spans="1:17" ht="20.25" customHeight="1" x14ac:dyDescent="0.2">
      <c r="A75" s="176">
        <v>46204</v>
      </c>
      <c r="B75" s="177">
        <f t="shared" si="1"/>
        <v>-5000</v>
      </c>
      <c r="C75" s="158">
        <v>5000</v>
      </c>
      <c r="D75" s="60">
        <f t="shared" si="2"/>
        <v>29.880398803350914</v>
      </c>
      <c r="E75" s="178">
        <f t="shared" si="0"/>
        <v>4970.1196011966495</v>
      </c>
      <c r="F75" s="60">
        <f t="shared" si="3"/>
        <v>9970.0798004788085</v>
      </c>
      <c r="G75" s="60">
        <f>IF(AND(C75&lt;&gt;"",SUM(G$27:G74)&lt;E$19),$E$19/$E$23,0)</f>
        <v>4772.4885982521801</v>
      </c>
      <c r="H75" s="60">
        <f t="shared" si="4"/>
        <v>219534.4755196003</v>
      </c>
      <c r="I75" s="60">
        <f t="shared" si="6"/>
        <v>9544.9771965043619</v>
      </c>
      <c r="J75" s="92" t="str">
        <f t="shared" si="5"/>
        <v>2026–2027</v>
      </c>
      <c r="L75" s="103"/>
      <c r="N75" s="101"/>
      <c r="Q75" s="61"/>
    </row>
    <row r="76" spans="1:17" ht="20.25" customHeight="1" x14ac:dyDescent="0.2">
      <c r="A76" s="176">
        <v>46235</v>
      </c>
      <c r="B76" s="177">
        <f t="shared" si="1"/>
        <v>-5000</v>
      </c>
      <c r="C76" s="158">
        <v>5000</v>
      </c>
      <c r="D76" s="60">
        <f t="shared" si="2"/>
        <v>19.940159600957617</v>
      </c>
      <c r="E76" s="178">
        <f t="shared" si="0"/>
        <v>4980.0598403990425</v>
      </c>
      <c r="F76" s="60">
        <f t="shared" si="3"/>
        <v>4990.019960079766</v>
      </c>
      <c r="G76" s="60">
        <f>IF(AND(C76&lt;&gt;"",SUM(G$27:G75)&lt;E$19),$E$19/$E$23,0)</f>
        <v>4772.4885982521801</v>
      </c>
      <c r="H76" s="60">
        <f t="shared" si="4"/>
        <v>224306.96411785248</v>
      </c>
      <c r="I76" s="60">
        <f t="shared" si="6"/>
        <v>4772.488598252181</v>
      </c>
      <c r="J76" s="92" t="str">
        <f t="shared" si="5"/>
        <v>2026–2027</v>
      </c>
      <c r="L76" s="103"/>
      <c r="N76" s="101"/>
      <c r="Q76" s="61"/>
    </row>
    <row r="77" spans="1:17" ht="20.25" customHeight="1" x14ac:dyDescent="0.2">
      <c r="A77" s="176">
        <v>46266</v>
      </c>
      <c r="B77" s="177">
        <f t="shared" si="1"/>
        <v>-5000</v>
      </c>
      <c r="C77" s="158">
        <v>5000</v>
      </c>
      <c r="D77" s="60">
        <f t="shared" si="2"/>
        <v>9.9800399201595322</v>
      </c>
      <c r="E77" s="178">
        <f t="shared" si="0"/>
        <v>4990.0199600798405</v>
      </c>
      <c r="F77" s="60">
        <f t="shared" si="3"/>
        <v>-7.4578565545380116E-11</v>
      </c>
      <c r="G77" s="60">
        <f>IF(AND(C77&lt;&gt;"",SUM(G$27:G76)&lt;E$19),$E$19/$E$23,0)</f>
        <v>4772.4885982521801</v>
      </c>
      <c r="H77" s="60">
        <f t="shared" si="4"/>
        <v>229079.45271610466</v>
      </c>
      <c r="I77" s="60">
        <f t="shared" si="6"/>
        <v>0</v>
      </c>
      <c r="J77" s="92" t="str">
        <f t="shared" si="5"/>
        <v>2026–2027</v>
      </c>
      <c r="L77" s="103"/>
      <c r="N77" s="101"/>
      <c r="Q77" s="61"/>
    </row>
    <row r="78" spans="1:17" ht="20.25" customHeight="1" x14ac:dyDescent="0.2">
      <c r="A78" s="176">
        <v>46296</v>
      </c>
      <c r="B78" s="177">
        <f t="shared" si="1"/>
        <v>0</v>
      </c>
      <c r="C78" s="158"/>
      <c r="D78" s="60">
        <f t="shared" si="2"/>
        <v>0</v>
      </c>
      <c r="E78" s="178">
        <f t="shared" si="0"/>
        <v>0</v>
      </c>
      <c r="F78" s="60">
        <f t="shared" si="3"/>
        <v>0</v>
      </c>
      <c r="G78" s="60">
        <f>IF(AND(C78&lt;&gt;"",SUM(G$27:G77)&lt;E$19),$E$19/$E$23,0)</f>
        <v>0</v>
      </c>
      <c r="H78" s="60">
        <f t="shared" si="4"/>
        <v>0</v>
      </c>
      <c r="I78" s="60">
        <f t="shared" si="6"/>
        <v>0</v>
      </c>
      <c r="J78" s="92" t="str">
        <f t="shared" si="5"/>
        <v>2026–2027</v>
      </c>
      <c r="L78" s="103"/>
      <c r="N78" s="101"/>
      <c r="Q78" s="61"/>
    </row>
    <row r="79" spans="1:17" ht="20.25" customHeight="1" x14ac:dyDescent="0.2">
      <c r="A79" s="176">
        <v>46327</v>
      </c>
      <c r="B79" s="177">
        <f t="shared" si="1"/>
        <v>0</v>
      </c>
      <c r="C79" s="158"/>
      <c r="D79" s="60">
        <f t="shared" si="2"/>
        <v>0</v>
      </c>
      <c r="E79" s="178">
        <f t="shared" si="0"/>
        <v>0</v>
      </c>
      <c r="F79" s="60">
        <f t="shared" si="3"/>
        <v>0</v>
      </c>
      <c r="G79" s="60">
        <f>IF(AND(C79&lt;&gt;"",SUM(G$27:G78)&lt;E$19),$E$19/$E$23,0)</f>
        <v>0</v>
      </c>
      <c r="H79" s="60">
        <f t="shared" si="4"/>
        <v>0</v>
      </c>
      <c r="I79" s="60">
        <f t="shared" si="6"/>
        <v>0</v>
      </c>
      <c r="J79" s="92" t="str">
        <f t="shared" si="5"/>
        <v>2026–2027</v>
      </c>
      <c r="L79" s="103"/>
      <c r="N79" s="101"/>
      <c r="Q79" s="61"/>
    </row>
    <row r="80" spans="1:17" ht="20.25" customHeight="1" x14ac:dyDescent="0.2">
      <c r="A80" s="176">
        <v>46357</v>
      </c>
      <c r="B80" s="177">
        <f t="shared" si="1"/>
        <v>0</v>
      </c>
      <c r="C80" s="158"/>
      <c r="D80" s="60">
        <f t="shared" si="2"/>
        <v>0</v>
      </c>
      <c r="E80" s="178">
        <f t="shared" si="0"/>
        <v>0</v>
      </c>
      <c r="F80" s="60">
        <f t="shared" si="3"/>
        <v>0</v>
      </c>
      <c r="G80" s="60">
        <f>IF(AND(C80&lt;&gt;"",SUM(G$27:G79)&lt;E$19),$E$19/$E$23,0)</f>
        <v>0</v>
      </c>
      <c r="H80" s="60">
        <f t="shared" si="4"/>
        <v>0</v>
      </c>
      <c r="I80" s="60">
        <f t="shared" si="6"/>
        <v>0</v>
      </c>
      <c r="J80" s="92" t="str">
        <f t="shared" si="5"/>
        <v>2026–2027</v>
      </c>
      <c r="L80" s="103"/>
      <c r="N80" s="101"/>
      <c r="Q80" s="61"/>
    </row>
    <row r="81" spans="1:17" ht="20.25" customHeight="1" x14ac:dyDescent="0.2">
      <c r="A81" s="176">
        <v>46388</v>
      </c>
      <c r="B81" s="177">
        <f t="shared" si="1"/>
        <v>0</v>
      </c>
      <c r="C81" s="158"/>
      <c r="D81" s="60">
        <f t="shared" si="2"/>
        <v>0</v>
      </c>
      <c r="E81" s="178">
        <f t="shared" si="0"/>
        <v>0</v>
      </c>
      <c r="F81" s="60">
        <f t="shared" si="3"/>
        <v>0</v>
      </c>
      <c r="G81" s="60">
        <f>IF(AND(C81&lt;&gt;"",SUM(G$27:G80)&lt;E$19),$E$19/$E$23,0)</f>
        <v>0</v>
      </c>
      <c r="H81" s="60">
        <f t="shared" si="4"/>
        <v>0</v>
      </c>
      <c r="I81" s="60">
        <f t="shared" si="6"/>
        <v>0</v>
      </c>
      <c r="J81" s="92" t="str">
        <f t="shared" si="5"/>
        <v>2026–2027</v>
      </c>
      <c r="L81" s="103"/>
      <c r="N81" s="101"/>
      <c r="Q81" s="61"/>
    </row>
    <row r="82" spans="1:17" ht="20.25" customHeight="1" x14ac:dyDescent="0.2">
      <c r="A82" s="176">
        <v>46419</v>
      </c>
      <c r="B82" s="177">
        <f t="shared" si="1"/>
        <v>0</v>
      </c>
      <c r="C82" s="158"/>
      <c r="D82" s="60">
        <f t="shared" si="2"/>
        <v>0</v>
      </c>
      <c r="E82" s="178">
        <f t="shared" si="0"/>
        <v>0</v>
      </c>
      <c r="F82" s="60">
        <f t="shared" si="3"/>
        <v>0</v>
      </c>
      <c r="G82" s="60">
        <f>IF(AND(C82&lt;&gt;"",SUM(G$27:G81)&lt;E$19),$E$19/$E$23,0)</f>
        <v>0</v>
      </c>
      <c r="H82" s="60">
        <f t="shared" si="4"/>
        <v>0</v>
      </c>
      <c r="I82" s="60">
        <f t="shared" si="6"/>
        <v>0</v>
      </c>
      <c r="J82" s="92" t="str">
        <f t="shared" si="5"/>
        <v>2026–2027</v>
      </c>
      <c r="L82" s="103"/>
      <c r="N82" s="101"/>
      <c r="Q82" s="61"/>
    </row>
    <row r="83" spans="1:17" ht="20.25" customHeight="1" x14ac:dyDescent="0.2">
      <c r="A83" s="176">
        <v>46447</v>
      </c>
      <c r="B83" s="177">
        <f t="shared" si="1"/>
        <v>0</v>
      </c>
      <c r="C83" s="158"/>
      <c r="D83" s="60">
        <f t="shared" si="2"/>
        <v>0</v>
      </c>
      <c r="E83" s="178">
        <f t="shared" si="0"/>
        <v>0</v>
      </c>
      <c r="F83" s="60">
        <f t="shared" si="3"/>
        <v>0</v>
      </c>
      <c r="G83" s="60">
        <f>IF(AND(C83&lt;&gt;"",SUM(G$27:G82)&lt;E$19),$E$19/$E$23,0)</f>
        <v>0</v>
      </c>
      <c r="H83" s="60">
        <f t="shared" si="4"/>
        <v>0</v>
      </c>
      <c r="I83" s="60">
        <f t="shared" si="6"/>
        <v>0</v>
      </c>
      <c r="J83" s="92" t="str">
        <f t="shared" si="5"/>
        <v>2026–2027</v>
      </c>
      <c r="L83" s="103"/>
      <c r="N83" s="101"/>
      <c r="Q83" s="61"/>
    </row>
    <row r="84" spans="1:17" ht="20.25" customHeight="1" x14ac:dyDescent="0.2">
      <c r="A84" s="176">
        <v>46478</v>
      </c>
      <c r="B84" s="177">
        <f t="shared" si="1"/>
        <v>0</v>
      </c>
      <c r="C84" s="158"/>
      <c r="D84" s="60">
        <f t="shared" si="2"/>
        <v>0</v>
      </c>
      <c r="E84" s="178">
        <f t="shared" si="0"/>
        <v>0</v>
      </c>
      <c r="F84" s="60">
        <f t="shared" si="3"/>
        <v>0</v>
      </c>
      <c r="G84" s="60">
        <f>IF(AND(C84&lt;&gt;"",SUM(G$27:G83)&lt;E$19),$E$19/$E$23,0)</f>
        <v>0</v>
      </c>
      <c r="H84" s="60">
        <f t="shared" si="4"/>
        <v>0</v>
      </c>
      <c r="I84" s="60">
        <f t="shared" si="6"/>
        <v>0</v>
      </c>
      <c r="J84" s="92" t="str">
        <f t="shared" si="5"/>
        <v>2026–2027</v>
      </c>
      <c r="L84" s="103"/>
      <c r="N84" s="101"/>
      <c r="Q84" s="61"/>
    </row>
    <row r="85" spans="1:17" ht="20.25" customHeight="1" x14ac:dyDescent="0.2">
      <c r="A85" s="176">
        <v>46508</v>
      </c>
      <c r="B85" s="177">
        <f t="shared" si="1"/>
        <v>0</v>
      </c>
      <c r="C85" s="158"/>
      <c r="D85" s="60">
        <f t="shared" si="2"/>
        <v>0</v>
      </c>
      <c r="E85" s="178">
        <f t="shared" si="0"/>
        <v>0</v>
      </c>
      <c r="F85" s="60">
        <f t="shared" si="3"/>
        <v>0</v>
      </c>
      <c r="G85" s="60">
        <f>IF(AND(C85&lt;&gt;"",SUM(G$27:G84)&lt;E$19),$E$19/$E$23,0)</f>
        <v>0</v>
      </c>
      <c r="H85" s="60">
        <f t="shared" si="4"/>
        <v>0</v>
      </c>
      <c r="I85" s="60">
        <f t="shared" si="6"/>
        <v>0</v>
      </c>
      <c r="J85" s="92" t="str">
        <f t="shared" si="5"/>
        <v>2026–2027</v>
      </c>
      <c r="L85" s="103"/>
      <c r="N85" s="101"/>
      <c r="Q85" s="61"/>
    </row>
    <row r="86" spans="1:17" ht="20.25" customHeight="1" x14ac:dyDescent="0.2">
      <c r="A86" s="176">
        <v>46539</v>
      </c>
      <c r="B86" s="177">
        <f t="shared" si="1"/>
        <v>0</v>
      </c>
      <c r="C86" s="158"/>
      <c r="D86" s="60">
        <f t="shared" si="2"/>
        <v>0</v>
      </c>
      <c r="E86" s="178">
        <f t="shared" si="0"/>
        <v>0</v>
      </c>
      <c r="F86" s="60">
        <f t="shared" si="3"/>
        <v>0</v>
      </c>
      <c r="G86" s="60">
        <f>IF(AND(C86&lt;&gt;"",SUM(G$27:G85)&lt;E$19),$E$19/$E$23,0)</f>
        <v>0</v>
      </c>
      <c r="H86" s="179">
        <f>IF(C86&lt;&gt;"",G86+H85,0)</f>
        <v>0</v>
      </c>
      <c r="I86" s="60">
        <f t="shared" si="6"/>
        <v>0</v>
      </c>
      <c r="J86" s="92" t="str">
        <f t="shared" si="5"/>
        <v>2026–2027</v>
      </c>
      <c r="L86" s="103"/>
      <c r="N86" s="101"/>
      <c r="Q86" s="61"/>
    </row>
    <row r="87" spans="1:17" ht="20.25" customHeight="1" x14ac:dyDescent="0.2">
      <c r="A87" s="176">
        <v>46569</v>
      </c>
      <c r="B87" s="177">
        <f t="shared" si="1"/>
        <v>0</v>
      </c>
      <c r="C87" s="158"/>
      <c r="D87" s="60">
        <f t="shared" si="2"/>
        <v>0</v>
      </c>
      <c r="E87" s="178">
        <f t="shared" si="0"/>
        <v>0</v>
      </c>
      <c r="F87" s="60">
        <f t="shared" si="3"/>
        <v>0</v>
      </c>
      <c r="G87" s="60">
        <f>IF(AND(C87&lt;&gt;"",SUM(G$27:G86)&lt;E$19),$E$19/$E$23,0)</f>
        <v>0</v>
      </c>
      <c r="H87" s="60">
        <f t="shared" si="4"/>
        <v>0</v>
      </c>
      <c r="I87" s="60">
        <f t="shared" si="6"/>
        <v>0</v>
      </c>
      <c r="J87" s="92" t="str">
        <f t="shared" si="5"/>
        <v>2027–2028</v>
      </c>
      <c r="L87" s="103"/>
      <c r="N87" s="101"/>
      <c r="Q87" s="61"/>
    </row>
    <row r="88" spans="1:17" ht="20.25" customHeight="1" x14ac:dyDescent="0.2">
      <c r="A88" s="176">
        <v>46600</v>
      </c>
      <c r="B88" s="177">
        <f t="shared" si="1"/>
        <v>0</v>
      </c>
      <c r="C88" s="158"/>
      <c r="D88" s="60">
        <f t="shared" si="2"/>
        <v>0</v>
      </c>
      <c r="E88" s="178">
        <f t="shared" si="0"/>
        <v>0</v>
      </c>
      <c r="F88" s="60">
        <f t="shared" si="3"/>
        <v>0</v>
      </c>
      <c r="G88" s="60">
        <f>IF(AND(C88&lt;&gt;"",SUM(G$27:G87)&lt;E$19),$E$19/$E$23,0)</f>
        <v>0</v>
      </c>
      <c r="H88" s="60">
        <f t="shared" si="4"/>
        <v>0</v>
      </c>
      <c r="I88" s="60">
        <f t="shared" si="6"/>
        <v>0</v>
      </c>
      <c r="J88" s="92" t="str">
        <f t="shared" si="5"/>
        <v>2027–2028</v>
      </c>
      <c r="L88" s="103"/>
      <c r="N88" s="101"/>
      <c r="Q88" s="61"/>
    </row>
    <row r="89" spans="1:17" ht="20.25" customHeight="1" x14ac:dyDescent="0.2">
      <c r="A89" s="176">
        <v>46631</v>
      </c>
      <c r="B89" s="177">
        <f t="shared" si="1"/>
        <v>0</v>
      </c>
      <c r="C89" s="158"/>
      <c r="D89" s="60">
        <f t="shared" si="2"/>
        <v>0</v>
      </c>
      <c r="E89" s="178">
        <f t="shared" si="0"/>
        <v>0</v>
      </c>
      <c r="F89" s="60">
        <f t="shared" si="3"/>
        <v>0</v>
      </c>
      <c r="G89" s="60">
        <f>IF(AND(C89&lt;&gt;"",SUM(G$27:G88)&lt;E$19),$E$19/$E$23,0)</f>
        <v>0</v>
      </c>
      <c r="H89" s="60">
        <f t="shared" si="4"/>
        <v>0</v>
      </c>
      <c r="I89" s="60">
        <f t="shared" si="6"/>
        <v>0</v>
      </c>
      <c r="J89" s="92" t="str">
        <f t="shared" si="5"/>
        <v>2027–2028</v>
      </c>
      <c r="L89" s="103"/>
      <c r="N89" s="101"/>
      <c r="Q89" s="61"/>
    </row>
    <row r="90" spans="1:17" ht="20.25" customHeight="1" x14ac:dyDescent="0.2">
      <c r="A90" s="176">
        <v>46661</v>
      </c>
      <c r="B90" s="177">
        <f t="shared" si="1"/>
        <v>0</v>
      </c>
      <c r="C90" s="158"/>
      <c r="D90" s="60">
        <f t="shared" si="2"/>
        <v>0</v>
      </c>
      <c r="E90" s="178">
        <f t="shared" si="0"/>
        <v>0</v>
      </c>
      <c r="F90" s="60">
        <f t="shared" si="3"/>
        <v>0</v>
      </c>
      <c r="G90" s="60">
        <f>IF(AND(C90&lt;&gt;"",SUM(G$27:G89)&lt;E$19),$E$19/$E$23,0)</f>
        <v>0</v>
      </c>
      <c r="H90" s="60">
        <f t="shared" si="4"/>
        <v>0</v>
      </c>
      <c r="I90" s="60">
        <f t="shared" si="6"/>
        <v>0</v>
      </c>
      <c r="J90" s="92" t="str">
        <f t="shared" si="5"/>
        <v>2027–2028</v>
      </c>
      <c r="L90" s="103"/>
      <c r="N90" s="101"/>
      <c r="Q90" s="61"/>
    </row>
    <row r="91" spans="1:17" ht="20.25" customHeight="1" x14ac:dyDescent="0.2">
      <c r="A91" s="176">
        <v>46692</v>
      </c>
      <c r="B91" s="177">
        <f t="shared" si="1"/>
        <v>0</v>
      </c>
      <c r="C91" s="158"/>
      <c r="D91" s="60">
        <f t="shared" si="2"/>
        <v>0</v>
      </c>
      <c r="E91" s="178">
        <f t="shared" ref="E91:E154" si="7">C91-D91</f>
        <v>0</v>
      </c>
      <c r="F91" s="60">
        <f t="shared" si="3"/>
        <v>0</v>
      </c>
      <c r="G91" s="60">
        <f>IF(AND(C91&lt;&gt;"",SUM(G$27:G90)&lt;E$19),$E$19/$E$23,0)</f>
        <v>0</v>
      </c>
      <c r="H91" s="60">
        <f t="shared" si="4"/>
        <v>0</v>
      </c>
      <c r="I91" s="60">
        <f t="shared" si="6"/>
        <v>0</v>
      </c>
      <c r="J91" s="92" t="str">
        <f t="shared" si="5"/>
        <v>2027–2028</v>
      </c>
      <c r="L91" s="103"/>
      <c r="N91" s="101"/>
      <c r="Q91" s="61"/>
    </row>
    <row r="92" spans="1:17" ht="20.25" customHeight="1" x14ac:dyDescent="0.2">
      <c r="A92" s="176">
        <v>46722</v>
      </c>
      <c r="B92" s="177">
        <f t="shared" ref="B92:B155" si="8">IF(C92&gt;0,C92*-1,C92)</f>
        <v>0</v>
      </c>
      <c r="C92" s="158"/>
      <c r="D92" s="60">
        <f t="shared" ref="D92:D155" si="9">IF(C92="",0,IF($E$15="Beginning",IF(C91&lt;&gt;"",$F91*$E$6/12,0),IF(C91&lt;&gt;"",$F91*$E$6/12,$E$16*$E$6/12)))</f>
        <v>0</v>
      </c>
      <c r="E92" s="178">
        <f t="shared" si="7"/>
        <v>0</v>
      </c>
      <c r="F92" s="60">
        <f t="shared" ref="F92:F155" si="10">IF(C92="",0,IF(C91="",$E$16-E92,IF(C92&lt;&gt;"",F91-E92)))</f>
        <v>0</v>
      </c>
      <c r="G92" s="60">
        <f>IF(AND(C92&lt;&gt;"",SUM(G$27:G91)&lt;E$19),$E$19/$E$23,0)</f>
        <v>0</v>
      </c>
      <c r="H92" s="60">
        <f t="shared" ref="H92:H155" si="11">IF(C92&lt;&gt;"",G92+H91,0)</f>
        <v>0</v>
      </c>
      <c r="I92" s="60">
        <f t="shared" si="6"/>
        <v>0</v>
      </c>
      <c r="J92" s="92" t="str">
        <f t="shared" ref="J92:J155" si="12">IF(OR(MONTH(A92)=1,MONTH(A92)=2,MONTH(A92)=3,MONTH(A92)=4,MONTH(A92)=5,MONTH(A92)=6),YEAR(A92)-1&amp;"–"&amp;YEAR(A92),YEAR(A92)&amp;"–"&amp;YEAR(A92)+1)</f>
        <v>2027–2028</v>
      </c>
      <c r="L92" s="103"/>
      <c r="N92" s="101"/>
      <c r="Q92" s="61"/>
    </row>
    <row r="93" spans="1:17" ht="20.25" customHeight="1" x14ac:dyDescent="0.2">
      <c r="A93" s="176">
        <v>46753</v>
      </c>
      <c r="B93" s="177">
        <f t="shared" si="8"/>
        <v>0</v>
      </c>
      <c r="C93" s="158"/>
      <c r="D93" s="60">
        <f t="shared" si="9"/>
        <v>0</v>
      </c>
      <c r="E93" s="178">
        <f t="shared" si="7"/>
        <v>0</v>
      </c>
      <c r="F93" s="60">
        <f t="shared" si="10"/>
        <v>0</v>
      </c>
      <c r="G93" s="60">
        <f>IF(AND(C93&lt;&gt;"",SUM(G$27:G92)&lt;E$19),$E$19/$E$23,0)</f>
        <v>0</v>
      </c>
      <c r="H93" s="60">
        <f t="shared" si="11"/>
        <v>0</v>
      </c>
      <c r="I93" s="60">
        <f t="shared" ref="I93:I156" si="13">IF(C93&lt;&gt;"",$E$19-H93,0)</f>
        <v>0</v>
      </c>
      <c r="J93" s="92" t="str">
        <f t="shared" si="12"/>
        <v>2027–2028</v>
      </c>
      <c r="L93" s="103"/>
      <c r="N93" s="101"/>
      <c r="Q93" s="61"/>
    </row>
    <row r="94" spans="1:17" ht="20.25" customHeight="1" x14ac:dyDescent="0.2">
      <c r="A94" s="176">
        <v>46784</v>
      </c>
      <c r="B94" s="177">
        <f t="shared" si="8"/>
        <v>0</v>
      </c>
      <c r="C94" s="158"/>
      <c r="D94" s="60">
        <f t="shared" si="9"/>
        <v>0</v>
      </c>
      <c r="E94" s="178">
        <f t="shared" si="7"/>
        <v>0</v>
      </c>
      <c r="F94" s="60">
        <f t="shared" si="10"/>
        <v>0</v>
      </c>
      <c r="G94" s="60">
        <f>IF(AND(C94&lt;&gt;"",SUM(G$27:G93)&lt;E$19),$E$19/$E$23,0)</f>
        <v>0</v>
      </c>
      <c r="H94" s="60">
        <f t="shared" si="11"/>
        <v>0</v>
      </c>
      <c r="I94" s="60">
        <f t="shared" si="13"/>
        <v>0</v>
      </c>
      <c r="J94" s="92" t="str">
        <f t="shared" si="12"/>
        <v>2027–2028</v>
      </c>
      <c r="L94" s="103"/>
      <c r="N94" s="101"/>
      <c r="Q94" s="61"/>
    </row>
    <row r="95" spans="1:17" ht="20.25" customHeight="1" x14ac:dyDescent="0.2">
      <c r="A95" s="176">
        <v>46813</v>
      </c>
      <c r="B95" s="177">
        <f t="shared" si="8"/>
        <v>0</v>
      </c>
      <c r="C95" s="158"/>
      <c r="D95" s="60">
        <f t="shared" si="9"/>
        <v>0</v>
      </c>
      <c r="E95" s="178">
        <f t="shared" si="7"/>
        <v>0</v>
      </c>
      <c r="F95" s="60">
        <f t="shared" si="10"/>
        <v>0</v>
      </c>
      <c r="G95" s="60">
        <f>IF(AND(C95&lt;&gt;"",SUM(G$27:G94)&lt;E$19),$E$19/$E$23,0)</f>
        <v>0</v>
      </c>
      <c r="H95" s="60">
        <f t="shared" si="11"/>
        <v>0</v>
      </c>
      <c r="I95" s="60">
        <f t="shared" si="13"/>
        <v>0</v>
      </c>
      <c r="J95" s="92" t="str">
        <f t="shared" si="12"/>
        <v>2027–2028</v>
      </c>
      <c r="L95" s="103"/>
      <c r="N95" s="101"/>
      <c r="Q95" s="61"/>
    </row>
    <row r="96" spans="1:17" ht="20.25" customHeight="1" x14ac:dyDescent="0.2">
      <c r="A96" s="176">
        <v>46844</v>
      </c>
      <c r="B96" s="177">
        <f t="shared" si="8"/>
        <v>0</v>
      </c>
      <c r="C96" s="158"/>
      <c r="D96" s="60">
        <f t="shared" si="9"/>
        <v>0</v>
      </c>
      <c r="E96" s="178">
        <f t="shared" si="7"/>
        <v>0</v>
      </c>
      <c r="F96" s="60">
        <f t="shared" si="10"/>
        <v>0</v>
      </c>
      <c r="G96" s="60">
        <f>IF(AND(C96&lt;&gt;"",SUM(G$27:G95)&lt;E$19),$E$19/$E$23,0)</f>
        <v>0</v>
      </c>
      <c r="H96" s="60">
        <f t="shared" si="11"/>
        <v>0</v>
      </c>
      <c r="I96" s="60">
        <f t="shared" si="13"/>
        <v>0</v>
      </c>
      <c r="J96" s="92" t="str">
        <f t="shared" si="12"/>
        <v>2027–2028</v>
      </c>
      <c r="L96" s="103"/>
      <c r="N96" s="101"/>
      <c r="Q96" s="61"/>
    </row>
    <row r="97" spans="1:17" ht="20.25" customHeight="1" x14ac:dyDescent="0.2">
      <c r="A97" s="176">
        <v>46874</v>
      </c>
      <c r="B97" s="177">
        <f t="shared" si="8"/>
        <v>0</v>
      </c>
      <c r="C97" s="158"/>
      <c r="D97" s="60">
        <f t="shared" si="9"/>
        <v>0</v>
      </c>
      <c r="E97" s="178">
        <f t="shared" si="7"/>
        <v>0</v>
      </c>
      <c r="F97" s="60">
        <f t="shared" si="10"/>
        <v>0</v>
      </c>
      <c r="G97" s="60">
        <f>IF(AND(C97&lt;&gt;"",SUM(G$27:G96)&lt;E$19),$E$19/$E$23,0)</f>
        <v>0</v>
      </c>
      <c r="H97" s="60">
        <f t="shared" si="11"/>
        <v>0</v>
      </c>
      <c r="I97" s="60">
        <f t="shared" si="13"/>
        <v>0</v>
      </c>
      <c r="J97" s="92" t="str">
        <f t="shared" si="12"/>
        <v>2027–2028</v>
      </c>
      <c r="L97" s="103"/>
      <c r="N97" s="101"/>
      <c r="Q97" s="61"/>
    </row>
    <row r="98" spans="1:17" ht="20.25" customHeight="1" x14ac:dyDescent="0.2">
      <c r="A98" s="176">
        <v>46905</v>
      </c>
      <c r="B98" s="177">
        <f t="shared" si="8"/>
        <v>0</v>
      </c>
      <c r="C98" s="158"/>
      <c r="D98" s="60">
        <f t="shared" si="9"/>
        <v>0</v>
      </c>
      <c r="E98" s="178">
        <f t="shared" si="7"/>
        <v>0</v>
      </c>
      <c r="F98" s="60">
        <f t="shared" si="10"/>
        <v>0</v>
      </c>
      <c r="G98" s="60">
        <f>IF(AND(C98&lt;&gt;"",SUM(G$27:G97)&lt;E$19),$E$19/$E$23,0)</f>
        <v>0</v>
      </c>
      <c r="H98" s="60">
        <f t="shared" si="11"/>
        <v>0</v>
      </c>
      <c r="I98" s="60">
        <f t="shared" si="13"/>
        <v>0</v>
      </c>
      <c r="J98" s="92" t="str">
        <f t="shared" si="12"/>
        <v>2027–2028</v>
      </c>
      <c r="L98" s="103"/>
      <c r="N98" s="101"/>
      <c r="Q98" s="61"/>
    </row>
    <row r="99" spans="1:17" ht="20.25" customHeight="1" x14ac:dyDescent="0.2">
      <c r="A99" s="176">
        <v>46935</v>
      </c>
      <c r="B99" s="177">
        <f t="shared" si="8"/>
        <v>0</v>
      </c>
      <c r="C99" s="158"/>
      <c r="D99" s="60">
        <f t="shared" si="9"/>
        <v>0</v>
      </c>
      <c r="E99" s="178">
        <f t="shared" si="7"/>
        <v>0</v>
      </c>
      <c r="F99" s="60">
        <f t="shared" si="10"/>
        <v>0</v>
      </c>
      <c r="G99" s="60">
        <f>IF(AND(C99&lt;&gt;"",SUM(G$27:G98)&lt;E$19),$E$19/$E$23,0)</f>
        <v>0</v>
      </c>
      <c r="H99" s="60">
        <f t="shared" si="11"/>
        <v>0</v>
      </c>
      <c r="I99" s="60">
        <f t="shared" si="13"/>
        <v>0</v>
      </c>
      <c r="J99" s="92" t="str">
        <f t="shared" si="12"/>
        <v>2028–2029</v>
      </c>
      <c r="L99" s="103"/>
      <c r="N99" s="101"/>
      <c r="Q99" s="61"/>
    </row>
    <row r="100" spans="1:17" ht="20.25" customHeight="1" x14ac:dyDescent="0.2">
      <c r="A100" s="176">
        <v>46966</v>
      </c>
      <c r="B100" s="177">
        <f t="shared" si="8"/>
        <v>0</v>
      </c>
      <c r="C100" s="158"/>
      <c r="D100" s="60">
        <f t="shared" si="9"/>
        <v>0</v>
      </c>
      <c r="E100" s="178">
        <f t="shared" si="7"/>
        <v>0</v>
      </c>
      <c r="F100" s="60">
        <f t="shared" si="10"/>
        <v>0</v>
      </c>
      <c r="G100" s="60">
        <f>IF(AND(C100&lt;&gt;"",SUM(G$27:G99)&lt;E$19),$E$19/$E$23,0)</f>
        <v>0</v>
      </c>
      <c r="H100" s="60">
        <f t="shared" si="11"/>
        <v>0</v>
      </c>
      <c r="I100" s="60">
        <f t="shared" si="13"/>
        <v>0</v>
      </c>
      <c r="J100" s="92" t="str">
        <f t="shared" si="12"/>
        <v>2028–2029</v>
      </c>
      <c r="L100" s="103"/>
      <c r="N100" s="101"/>
      <c r="Q100" s="61"/>
    </row>
    <row r="101" spans="1:17" ht="20.25" customHeight="1" x14ac:dyDescent="0.2">
      <c r="A101" s="176">
        <v>46997</v>
      </c>
      <c r="B101" s="177">
        <f t="shared" si="8"/>
        <v>0</v>
      </c>
      <c r="C101" s="158"/>
      <c r="D101" s="60">
        <f t="shared" si="9"/>
        <v>0</v>
      </c>
      <c r="E101" s="178">
        <f t="shared" si="7"/>
        <v>0</v>
      </c>
      <c r="F101" s="60">
        <f t="shared" si="10"/>
        <v>0</v>
      </c>
      <c r="G101" s="60">
        <f>IF(AND(C101&lt;&gt;"",SUM(G$27:G100)&lt;E$19),$E$19/$E$23,0)</f>
        <v>0</v>
      </c>
      <c r="H101" s="60">
        <f t="shared" si="11"/>
        <v>0</v>
      </c>
      <c r="I101" s="60">
        <f t="shared" si="13"/>
        <v>0</v>
      </c>
      <c r="J101" s="92" t="str">
        <f t="shared" si="12"/>
        <v>2028–2029</v>
      </c>
      <c r="L101" s="103"/>
      <c r="N101" s="101"/>
      <c r="Q101" s="61"/>
    </row>
    <row r="102" spans="1:17" ht="20.25" customHeight="1" x14ac:dyDescent="0.2">
      <c r="A102" s="176">
        <v>47027</v>
      </c>
      <c r="B102" s="177">
        <f t="shared" si="8"/>
        <v>0</v>
      </c>
      <c r="C102" s="158"/>
      <c r="D102" s="60">
        <f t="shared" si="9"/>
        <v>0</v>
      </c>
      <c r="E102" s="178">
        <f t="shared" si="7"/>
        <v>0</v>
      </c>
      <c r="F102" s="60">
        <f t="shared" si="10"/>
        <v>0</v>
      </c>
      <c r="G102" s="60">
        <f>IF(AND(C102&lt;&gt;"",SUM(G$27:G101)&lt;E$19),$E$19/$E$23,0)</f>
        <v>0</v>
      </c>
      <c r="H102" s="60">
        <f t="shared" si="11"/>
        <v>0</v>
      </c>
      <c r="I102" s="60">
        <f t="shared" si="13"/>
        <v>0</v>
      </c>
      <c r="J102" s="92" t="str">
        <f t="shared" si="12"/>
        <v>2028–2029</v>
      </c>
      <c r="L102" s="103"/>
      <c r="N102" s="101"/>
      <c r="Q102" s="61"/>
    </row>
    <row r="103" spans="1:17" ht="20.25" customHeight="1" x14ac:dyDescent="0.2">
      <c r="A103" s="176">
        <v>47058</v>
      </c>
      <c r="B103" s="177">
        <f t="shared" si="8"/>
        <v>0</v>
      </c>
      <c r="C103" s="158"/>
      <c r="D103" s="60">
        <f t="shared" si="9"/>
        <v>0</v>
      </c>
      <c r="E103" s="178">
        <f t="shared" si="7"/>
        <v>0</v>
      </c>
      <c r="F103" s="60">
        <f t="shared" si="10"/>
        <v>0</v>
      </c>
      <c r="G103" s="60">
        <f>IF(AND(C103&lt;&gt;"",SUM(G$27:G102)&lt;E$19),$E$19/$E$23,0)</f>
        <v>0</v>
      </c>
      <c r="H103" s="60">
        <f t="shared" si="11"/>
        <v>0</v>
      </c>
      <c r="I103" s="60">
        <f t="shared" si="13"/>
        <v>0</v>
      </c>
      <c r="J103" s="92" t="str">
        <f t="shared" si="12"/>
        <v>2028–2029</v>
      </c>
      <c r="L103" s="103"/>
      <c r="N103" s="101"/>
      <c r="Q103" s="61"/>
    </row>
    <row r="104" spans="1:17" ht="20.25" customHeight="1" x14ac:dyDescent="0.2">
      <c r="A104" s="176">
        <v>47088</v>
      </c>
      <c r="B104" s="177">
        <f t="shared" si="8"/>
        <v>0</v>
      </c>
      <c r="C104" s="158"/>
      <c r="D104" s="60">
        <f t="shared" si="9"/>
        <v>0</v>
      </c>
      <c r="E104" s="178">
        <f t="shared" si="7"/>
        <v>0</v>
      </c>
      <c r="F104" s="60">
        <f t="shared" si="10"/>
        <v>0</v>
      </c>
      <c r="G104" s="60">
        <f>IF(AND(C104&lt;&gt;"",SUM(G$27:G103)&lt;E$19),$E$19/$E$23,0)</f>
        <v>0</v>
      </c>
      <c r="H104" s="60">
        <f t="shared" si="11"/>
        <v>0</v>
      </c>
      <c r="I104" s="60">
        <f t="shared" si="13"/>
        <v>0</v>
      </c>
      <c r="J104" s="92" t="str">
        <f t="shared" si="12"/>
        <v>2028–2029</v>
      </c>
      <c r="L104" s="103"/>
      <c r="N104" s="101"/>
      <c r="Q104" s="61"/>
    </row>
    <row r="105" spans="1:17" ht="20.25" customHeight="1" x14ac:dyDescent="0.2">
      <c r="A105" s="176">
        <v>47119</v>
      </c>
      <c r="B105" s="177">
        <f t="shared" si="8"/>
        <v>0</v>
      </c>
      <c r="C105" s="158"/>
      <c r="D105" s="60">
        <f t="shared" si="9"/>
        <v>0</v>
      </c>
      <c r="E105" s="178">
        <f t="shared" si="7"/>
        <v>0</v>
      </c>
      <c r="F105" s="60">
        <f t="shared" si="10"/>
        <v>0</v>
      </c>
      <c r="G105" s="60">
        <f>IF(AND(C105&lt;&gt;"",SUM(G$27:G104)&lt;E$19),$E$19/$E$23,0)</f>
        <v>0</v>
      </c>
      <c r="H105" s="60">
        <f t="shared" si="11"/>
        <v>0</v>
      </c>
      <c r="I105" s="60">
        <f t="shared" si="13"/>
        <v>0</v>
      </c>
      <c r="J105" s="92" t="str">
        <f t="shared" si="12"/>
        <v>2028–2029</v>
      </c>
      <c r="L105" s="103"/>
      <c r="N105" s="101"/>
      <c r="Q105" s="61"/>
    </row>
    <row r="106" spans="1:17" ht="20.25" customHeight="1" x14ac:dyDescent="0.2">
      <c r="A106" s="176">
        <v>47150</v>
      </c>
      <c r="B106" s="177">
        <f t="shared" si="8"/>
        <v>0</v>
      </c>
      <c r="C106" s="158"/>
      <c r="D106" s="60">
        <f t="shared" si="9"/>
        <v>0</v>
      </c>
      <c r="E106" s="178">
        <f t="shared" si="7"/>
        <v>0</v>
      </c>
      <c r="F106" s="60">
        <f t="shared" si="10"/>
        <v>0</v>
      </c>
      <c r="G106" s="60">
        <f>IF(AND(C106&lt;&gt;"",SUM(G$27:G105)&lt;E$19),$E$19/$E$23,0)</f>
        <v>0</v>
      </c>
      <c r="H106" s="60">
        <f t="shared" si="11"/>
        <v>0</v>
      </c>
      <c r="I106" s="60">
        <f t="shared" si="13"/>
        <v>0</v>
      </c>
      <c r="J106" s="92" t="str">
        <f t="shared" si="12"/>
        <v>2028–2029</v>
      </c>
      <c r="L106" s="103"/>
      <c r="N106" s="101"/>
      <c r="Q106" s="61"/>
    </row>
    <row r="107" spans="1:17" ht="20.25" customHeight="1" x14ac:dyDescent="0.2">
      <c r="A107" s="176">
        <v>47178</v>
      </c>
      <c r="B107" s="177">
        <f t="shared" si="8"/>
        <v>0</v>
      </c>
      <c r="C107" s="158"/>
      <c r="D107" s="60">
        <f t="shared" si="9"/>
        <v>0</v>
      </c>
      <c r="E107" s="178">
        <f t="shared" si="7"/>
        <v>0</v>
      </c>
      <c r="F107" s="60">
        <f t="shared" si="10"/>
        <v>0</v>
      </c>
      <c r="G107" s="60">
        <f>IF(AND(C107&lt;&gt;"",SUM(G$27:G106)&lt;E$19),$E$19/$E$23,0)</f>
        <v>0</v>
      </c>
      <c r="H107" s="60">
        <f t="shared" si="11"/>
        <v>0</v>
      </c>
      <c r="I107" s="60">
        <f t="shared" si="13"/>
        <v>0</v>
      </c>
      <c r="J107" s="92" t="str">
        <f t="shared" si="12"/>
        <v>2028–2029</v>
      </c>
      <c r="L107" s="103"/>
      <c r="N107" s="101"/>
      <c r="Q107" s="61"/>
    </row>
    <row r="108" spans="1:17" ht="20.25" customHeight="1" x14ac:dyDescent="0.2">
      <c r="A108" s="176">
        <v>47209</v>
      </c>
      <c r="B108" s="177">
        <f t="shared" si="8"/>
        <v>0</v>
      </c>
      <c r="C108" s="158"/>
      <c r="D108" s="60">
        <f t="shared" si="9"/>
        <v>0</v>
      </c>
      <c r="E108" s="178">
        <f t="shared" si="7"/>
        <v>0</v>
      </c>
      <c r="F108" s="60">
        <f t="shared" si="10"/>
        <v>0</v>
      </c>
      <c r="G108" s="60">
        <f>IF(AND(C108&lt;&gt;"",SUM(G$27:G107)&lt;E$19),$E$19/$E$23,0)</f>
        <v>0</v>
      </c>
      <c r="H108" s="60">
        <f t="shared" si="11"/>
        <v>0</v>
      </c>
      <c r="I108" s="60">
        <f t="shared" si="13"/>
        <v>0</v>
      </c>
      <c r="J108" s="92" t="str">
        <f t="shared" si="12"/>
        <v>2028–2029</v>
      </c>
      <c r="L108" s="103"/>
      <c r="N108" s="101"/>
      <c r="Q108" s="61"/>
    </row>
    <row r="109" spans="1:17" ht="20.25" customHeight="1" x14ac:dyDescent="0.2">
      <c r="A109" s="176">
        <v>47239</v>
      </c>
      <c r="B109" s="177">
        <f t="shared" si="8"/>
        <v>0</v>
      </c>
      <c r="C109" s="158"/>
      <c r="D109" s="60">
        <f t="shared" si="9"/>
        <v>0</v>
      </c>
      <c r="E109" s="178">
        <f t="shared" si="7"/>
        <v>0</v>
      </c>
      <c r="F109" s="60">
        <f t="shared" si="10"/>
        <v>0</v>
      </c>
      <c r="G109" s="60">
        <f>IF(AND(C109&lt;&gt;"",SUM(G$27:G108)&lt;E$19),$E$19/$E$23,0)</f>
        <v>0</v>
      </c>
      <c r="H109" s="60">
        <f t="shared" si="11"/>
        <v>0</v>
      </c>
      <c r="I109" s="60">
        <f t="shared" si="13"/>
        <v>0</v>
      </c>
      <c r="J109" s="92" t="str">
        <f t="shared" si="12"/>
        <v>2028–2029</v>
      </c>
      <c r="L109" s="103"/>
      <c r="N109" s="101"/>
      <c r="Q109" s="61"/>
    </row>
    <row r="110" spans="1:17" ht="20.25" customHeight="1" x14ac:dyDescent="0.2">
      <c r="A110" s="176">
        <v>47270</v>
      </c>
      <c r="B110" s="177">
        <f t="shared" si="8"/>
        <v>0</v>
      </c>
      <c r="C110" s="158"/>
      <c r="D110" s="60">
        <f t="shared" si="9"/>
        <v>0</v>
      </c>
      <c r="E110" s="178">
        <f t="shared" si="7"/>
        <v>0</v>
      </c>
      <c r="F110" s="60">
        <f t="shared" si="10"/>
        <v>0</v>
      </c>
      <c r="G110" s="60">
        <f>IF(AND(C110&lt;&gt;"",SUM(G$27:G109)&lt;E$19),$E$19/$E$23,0)</f>
        <v>0</v>
      </c>
      <c r="H110" s="60">
        <f t="shared" si="11"/>
        <v>0</v>
      </c>
      <c r="I110" s="60">
        <f t="shared" si="13"/>
        <v>0</v>
      </c>
      <c r="J110" s="92" t="str">
        <f t="shared" si="12"/>
        <v>2028–2029</v>
      </c>
      <c r="L110" s="103"/>
      <c r="N110" s="101"/>
      <c r="Q110" s="61"/>
    </row>
    <row r="111" spans="1:17" ht="20.25" customHeight="1" x14ac:dyDescent="0.2">
      <c r="A111" s="176">
        <v>47300</v>
      </c>
      <c r="B111" s="177">
        <f t="shared" si="8"/>
        <v>0</v>
      </c>
      <c r="C111" s="158"/>
      <c r="D111" s="60">
        <f t="shared" si="9"/>
        <v>0</v>
      </c>
      <c r="E111" s="178">
        <f t="shared" si="7"/>
        <v>0</v>
      </c>
      <c r="F111" s="60">
        <f t="shared" si="10"/>
        <v>0</v>
      </c>
      <c r="G111" s="60">
        <f>IF(AND(C111&lt;&gt;"",SUM(G$27:G110)&lt;E$19),$E$19/$E$23,0)</f>
        <v>0</v>
      </c>
      <c r="H111" s="60">
        <f t="shared" si="11"/>
        <v>0</v>
      </c>
      <c r="I111" s="60">
        <f t="shared" si="13"/>
        <v>0</v>
      </c>
      <c r="J111" s="92" t="str">
        <f t="shared" si="12"/>
        <v>2029–2030</v>
      </c>
      <c r="L111" s="103"/>
      <c r="N111" s="101"/>
      <c r="Q111" s="61"/>
    </row>
    <row r="112" spans="1:17" ht="20.25" customHeight="1" x14ac:dyDescent="0.2">
      <c r="A112" s="176">
        <v>47331</v>
      </c>
      <c r="B112" s="177">
        <f t="shared" si="8"/>
        <v>0</v>
      </c>
      <c r="C112" s="158"/>
      <c r="D112" s="60">
        <f t="shared" si="9"/>
        <v>0</v>
      </c>
      <c r="E112" s="178">
        <f t="shared" si="7"/>
        <v>0</v>
      </c>
      <c r="F112" s="60">
        <f t="shared" si="10"/>
        <v>0</v>
      </c>
      <c r="G112" s="60">
        <f>IF(AND(C112&lt;&gt;"",SUM(G$27:G111)&lt;E$19),$E$19/$E$23,0)</f>
        <v>0</v>
      </c>
      <c r="H112" s="60">
        <f t="shared" si="11"/>
        <v>0</v>
      </c>
      <c r="I112" s="60">
        <f t="shared" si="13"/>
        <v>0</v>
      </c>
      <c r="J112" s="92" t="str">
        <f t="shared" si="12"/>
        <v>2029–2030</v>
      </c>
      <c r="L112" s="103"/>
      <c r="N112" s="101"/>
      <c r="Q112" s="61"/>
    </row>
    <row r="113" spans="1:17" ht="20.25" customHeight="1" x14ac:dyDescent="0.2">
      <c r="A113" s="176">
        <v>47362</v>
      </c>
      <c r="B113" s="177">
        <f t="shared" si="8"/>
        <v>0</v>
      </c>
      <c r="C113" s="158"/>
      <c r="D113" s="60">
        <f t="shared" si="9"/>
        <v>0</v>
      </c>
      <c r="E113" s="178">
        <f t="shared" si="7"/>
        <v>0</v>
      </c>
      <c r="F113" s="60">
        <f t="shared" si="10"/>
        <v>0</v>
      </c>
      <c r="G113" s="60">
        <f>IF(AND(C113&lt;&gt;"",SUM(G$27:G112)&lt;E$19),$E$19/$E$23,0)</f>
        <v>0</v>
      </c>
      <c r="H113" s="60">
        <f t="shared" si="11"/>
        <v>0</v>
      </c>
      <c r="I113" s="60">
        <f t="shared" si="13"/>
        <v>0</v>
      </c>
      <c r="J113" s="92" t="str">
        <f t="shared" si="12"/>
        <v>2029–2030</v>
      </c>
      <c r="L113" s="103"/>
      <c r="N113" s="101"/>
      <c r="Q113" s="61"/>
    </row>
    <row r="114" spans="1:17" ht="20.25" customHeight="1" x14ac:dyDescent="0.2">
      <c r="A114" s="176">
        <v>47392</v>
      </c>
      <c r="B114" s="177">
        <f t="shared" si="8"/>
        <v>0</v>
      </c>
      <c r="C114" s="158"/>
      <c r="D114" s="60">
        <f t="shared" si="9"/>
        <v>0</v>
      </c>
      <c r="E114" s="178">
        <f t="shared" si="7"/>
        <v>0</v>
      </c>
      <c r="F114" s="60">
        <f t="shared" si="10"/>
        <v>0</v>
      </c>
      <c r="G114" s="60">
        <f>IF(AND(C114&lt;&gt;"",SUM(G$27:G113)&lt;E$19),$E$19/$E$23,0)</f>
        <v>0</v>
      </c>
      <c r="H114" s="60">
        <f t="shared" si="11"/>
        <v>0</v>
      </c>
      <c r="I114" s="60">
        <f t="shared" si="13"/>
        <v>0</v>
      </c>
      <c r="J114" s="92" t="str">
        <f t="shared" si="12"/>
        <v>2029–2030</v>
      </c>
      <c r="L114" s="103"/>
      <c r="N114" s="101"/>
      <c r="Q114" s="61"/>
    </row>
    <row r="115" spans="1:17" ht="20.25" customHeight="1" x14ac:dyDescent="0.2">
      <c r="A115" s="176">
        <v>47423</v>
      </c>
      <c r="B115" s="177">
        <f t="shared" si="8"/>
        <v>0</v>
      </c>
      <c r="C115" s="158"/>
      <c r="D115" s="60">
        <f t="shared" si="9"/>
        <v>0</v>
      </c>
      <c r="E115" s="178">
        <f t="shared" si="7"/>
        <v>0</v>
      </c>
      <c r="F115" s="60">
        <f t="shared" si="10"/>
        <v>0</v>
      </c>
      <c r="G115" s="60">
        <f>IF(AND(C115&lt;&gt;"",SUM(G$27:G114)&lt;E$19),$E$19/$E$23,0)</f>
        <v>0</v>
      </c>
      <c r="H115" s="60">
        <f t="shared" si="11"/>
        <v>0</v>
      </c>
      <c r="I115" s="60">
        <f t="shared" si="13"/>
        <v>0</v>
      </c>
      <c r="J115" s="92" t="str">
        <f t="shared" si="12"/>
        <v>2029–2030</v>
      </c>
      <c r="L115" s="103"/>
      <c r="N115" s="101"/>
      <c r="Q115" s="61"/>
    </row>
    <row r="116" spans="1:17" ht="20.25" customHeight="1" x14ac:dyDescent="0.2">
      <c r="A116" s="176">
        <v>47453</v>
      </c>
      <c r="B116" s="177">
        <f t="shared" si="8"/>
        <v>0</v>
      </c>
      <c r="C116" s="158"/>
      <c r="D116" s="60">
        <f t="shared" si="9"/>
        <v>0</v>
      </c>
      <c r="E116" s="178">
        <f t="shared" si="7"/>
        <v>0</v>
      </c>
      <c r="F116" s="60">
        <f t="shared" si="10"/>
        <v>0</v>
      </c>
      <c r="G116" s="60">
        <f>IF(AND(C116&lt;&gt;"",SUM(G$27:G115)&lt;E$19),$E$19/$E$23,0)</f>
        <v>0</v>
      </c>
      <c r="H116" s="60">
        <f t="shared" si="11"/>
        <v>0</v>
      </c>
      <c r="I116" s="60">
        <f t="shared" si="13"/>
        <v>0</v>
      </c>
      <c r="J116" s="92" t="str">
        <f t="shared" si="12"/>
        <v>2029–2030</v>
      </c>
      <c r="L116" s="103"/>
      <c r="N116" s="101"/>
      <c r="Q116" s="61"/>
    </row>
    <row r="117" spans="1:17" ht="20.25" customHeight="1" x14ac:dyDescent="0.2">
      <c r="A117" s="176">
        <v>47484</v>
      </c>
      <c r="B117" s="177">
        <f t="shared" si="8"/>
        <v>0</v>
      </c>
      <c r="C117" s="158"/>
      <c r="D117" s="60">
        <f t="shared" si="9"/>
        <v>0</v>
      </c>
      <c r="E117" s="178">
        <f t="shared" si="7"/>
        <v>0</v>
      </c>
      <c r="F117" s="60">
        <f t="shared" si="10"/>
        <v>0</v>
      </c>
      <c r="G117" s="60">
        <f>IF(AND(C117&lt;&gt;"",SUM(G$27:G116)&lt;E$19),$E$19/$E$23,0)</f>
        <v>0</v>
      </c>
      <c r="H117" s="60">
        <f t="shared" si="11"/>
        <v>0</v>
      </c>
      <c r="I117" s="60">
        <f t="shared" si="13"/>
        <v>0</v>
      </c>
      <c r="J117" s="92" t="str">
        <f t="shared" si="12"/>
        <v>2029–2030</v>
      </c>
      <c r="L117" s="103"/>
      <c r="N117" s="101"/>
      <c r="Q117" s="61"/>
    </row>
    <row r="118" spans="1:17" ht="20.25" customHeight="1" x14ac:dyDescent="0.2">
      <c r="A118" s="176">
        <v>47515</v>
      </c>
      <c r="B118" s="177">
        <f t="shared" si="8"/>
        <v>0</v>
      </c>
      <c r="C118" s="158"/>
      <c r="D118" s="60">
        <f t="shared" si="9"/>
        <v>0</v>
      </c>
      <c r="E118" s="178">
        <f t="shared" si="7"/>
        <v>0</v>
      </c>
      <c r="F118" s="60">
        <f t="shared" si="10"/>
        <v>0</v>
      </c>
      <c r="G118" s="60">
        <f>IF(AND(C118&lt;&gt;"",SUM(G$27:G117)&lt;E$19),$E$19/$E$23,0)</f>
        <v>0</v>
      </c>
      <c r="H118" s="60">
        <f t="shared" si="11"/>
        <v>0</v>
      </c>
      <c r="I118" s="60">
        <f t="shared" si="13"/>
        <v>0</v>
      </c>
      <c r="J118" s="92" t="str">
        <f t="shared" si="12"/>
        <v>2029–2030</v>
      </c>
      <c r="L118" s="103"/>
      <c r="N118" s="101"/>
      <c r="Q118" s="61"/>
    </row>
    <row r="119" spans="1:17" ht="20.25" customHeight="1" x14ac:dyDescent="0.2">
      <c r="A119" s="176">
        <v>47543</v>
      </c>
      <c r="B119" s="177">
        <f t="shared" si="8"/>
        <v>0</v>
      </c>
      <c r="C119" s="158"/>
      <c r="D119" s="60">
        <f t="shared" si="9"/>
        <v>0</v>
      </c>
      <c r="E119" s="178">
        <f t="shared" si="7"/>
        <v>0</v>
      </c>
      <c r="F119" s="60">
        <f t="shared" si="10"/>
        <v>0</v>
      </c>
      <c r="G119" s="60">
        <f>IF(AND(C119&lt;&gt;"",SUM(G$27:G118)&lt;E$19),$E$19/$E$23,0)</f>
        <v>0</v>
      </c>
      <c r="H119" s="60">
        <f t="shared" si="11"/>
        <v>0</v>
      </c>
      <c r="I119" s="60">
        <f t="shared" si="13"/>
        <v>0</v>
      </c>
      <c r="J119" s="92" t="str">
        <f t="shared" si="12"/>
        <v>2029–2030</v>
      </c>
      <c r="L119" s="103"/>
      <c r="N119" s="101"/>
      <c r="Q119" s="61"/>
    </row>
    <row r="120" spans="1:17" ht="20.25" customHeight="1" x14ac:dyDescent="0.2">
      <c r="A120" s="176">
        <v>47574</v>
      </c>
      <c r="B120" s="177">
        <f t="shared" si="8"/>
        <v>0</v>
      </c>
      <c r="C120" s="158"/>
      <c r="D120" s="60">
        <f t="shared" si="9"/>
        <v>0</v>
      </c>
      <c r="E120" s="178">
        <f t="shared" si="7"/>
        <v>0</v>
      </c>
      <c r="F120" s="60">
        <f t="shared" si="10"/>
        <v>0</v>
      </c>
      <c r="G120" s="60">
        <f>IF(AND(C120&lt;&gt;"",SUM(G$27:G119)&lt;E$19),$E$19/$E$23,0)</f>
        <v>0</v>
      </c>
      <c r="H120" s="60">
        <f t="shared" si="11"/>
        <v>0</v>
      </c>
      <c r="I120" s="60">
        <f t="shared" si="13"/>
        <v>0</v>
      </c>
      <c r="J120" s="92" t="str">
        <f t="shared" si="12"/>
        <v>2029–2030</v>
      </c>
      <c r="L120" s="103"/>
      <c r="N120" s="101"/>
      <c r="Q120" s="61"/>
    </row>
    <row r="121" spans="1:17" ht="20.25" customHeight="1" x14ac:dyDescent="0.2">
      <c r="A121" s="176">
        <v>47604</v>
      </c>
      <c r="B121" s="177">
        <f t="shared" si="8"/>
        <v>0</v>
      </c>
      <c r="C121" s="158"/>
      <c r="D121" s="60">
        <f t="shared" si="9"/>
        <v>0</v>
      </c>
      <c r="E121" s="178">
        <f t="shared" si="7"/>
        <v>0</v>
      </c>
      <c r="F121" s="60">
        <f t="shared" si="10"/>
        <v>0</v>
      </c>
      <c r="G121" s="60">
        <f>IF(AND(C121&lt;&gt;"",SUM(G$27:G120)&lt;E$19),$E$19/$E$23,0)</f>
        <v>0</v>
      </c>
      <c r="H121" s="60">
        <f t="shared" si="11"/>
        <v>0</v>
      </c>
      <c r="I121" s="60">
        <f t="shared" si="13"/>
        <v>0</v>
      </c>
      <c r="J121" s="92" t="str">
        <f t="shared" si="12"/>
        <v>2029–2030</v>
      </c>
      <c r="L121" s="103"/>
      <c r="N121" s="101"/>
      <c r="Q121" s="61"/>
    </row>
    <row r="122" spans="1:17" ht="20.25" customHeight="1" x14ac:dyDescent="0.2">
      <c r="A122" s="176">
        <v>47635</v>
      </c>
      <c r="B122" s="177">
        <f t="shared" si="8"/>
        <v>0</v>
      </c>
      <c r="C122" s="158"/>
      <c r="D122" s="60">
        <f t="shared" si="9"/>
        <v>0</v>
      </c>
      <c r="E122" s="178">
        <f t="shared" si="7"/>
        <v>0</v>
      </c>
      <c r="F122" s="60">
        <f t="shared" si="10"/>
        <v>0</v>
      </c>
      <c r="G122" s="60">
        <f>IF(AND(C122&lt;&gt;"",SUM(G$27:G121)&lt;E$19),$E$19/$E$23,0)</f>
        <v>0</v>
      </c>
      <c r="H122" s="60">
        <f t="shared" si="11"/>
        <v>0</v>
      </c>
      <c r="I122" s="60">
        <f t="shared" si="13"/>
        <v>0</v>
      </c>
      <c r="J122" s="92" t="str">
        <f t="shared" si="12"/>
        <v>2029–2030</v>
      </c>
      <c r="L122" s="103"/>
      <c r="N122" s="101"/>
      <c r="Q122" s="61"/>
    </row>
    <row r="123" spans="1:17" ht="20.25" customHeight="1" x14ac:dyDescent="0.2">
      <c r="A123" s="176">
        <v>47665</v>
      </c>
      <c r="B123" s="177">
        <f t="shared" si="8"/>
        <v>0</v>
      </c>
      <c r="C123" s="158"/>
      <c r="D123" s="60">
        <f t="shared" si="9"/>
        <v>0</v>
      </c>
      <c r="E123" s="178">
        <f t="shared" si="7"/>
        <v>0</v>
      </c>
      <c r="F123" s="60">
        <f t="shared" si="10"/>
        <v>0</v>
      </c>
      <c r="G123" s="60">
        <f>IF(AND(C123&lt;&gt;"",SUM(G$27:G122)&lt;E$19),$E$19/$E$23,0)</f>
        <v>0</v>
      </c>
      <c r="H123" s="60">
        <f t="shared" si="11"/>
        <v>0</v>
      </c>
      <c r="I123" s="60">
        <f t="shared" si="13"/>
        <v>0</v>
      </c>
      <c r="J123" s="92" t="str">
        <f t="shared" si="12"/>
        <v>2030–2031</v>
      </c>
      <c r="L123" s="103"/>
      <c r="N123" s="101"/>
      <c r="Q123" s="61"/>
    </row>
    <row r="124" spans="1:17" ht="20.25" customHeight="1" x14ac:dyDescent="0.2">
      <c r="A124" s="176">
        <v>47696</v>
      </c>
      <c r="B124" s="177">
        <f t="shared" si="8"/>
        <v>0</v>
      </c>
      <c r="C124" s="158"/>
      <c r="D124" s="60">
        <f t="shared" si="9"/>
        <v>0</v>
      </c>
      <c r="E124" s="178">
        <f t="shared" si="7"/>
        <v>0</v>
      </c>
      <c r="F124" s="60">
        <f t="shared" si="10"/>
        <v>0</v>
      </c>
      <c r="G124" s="60">
        <f>IF(AND(C124&lt;&gt;"",SUM(G$27:G123)&lt;E$19),$E$19/$E$23,0)</f>
        <v>0</v>
      </c>
      <c r="H124" s="60">
        <f t="shared" si="11"/>
        <v>0</v>
      </c>
      <c r="I124" s="60">
        <f t="shared" si="13"/>
        <v>0</v>
      </c>
      <c r="J124" s="92" t="str">
        <f t="shared" si="12"/>
        <v>2030–2031</v>
      </c>
      <c r="L124" s="103"/>
      <c r="N124" s="101"/>
      <c r="Q124" s="61"/>
    </row>
    <row r="125" spans="1:17" ht="20.25" customHeight="1" x14ac:dyDescent="0.2">
      <c r="A125" s="176">
        <v>47727</v>
      </c>
      <c r="B125" s="177">
        <f t="shared" si="8"/>
        <v>0</v>
      </c>
      <c r="C125" s="158"/>
      <c r="D125" s="60">
        <f t="shared" si="9"/>
        <v>0</v>
      </c>
      <c r="E125" s="178">
        <f t="shared" si="7"/>
        <v>0</v>
      </c>
      <c r="F125" s="60">
        <f t="shared" si="10"/>
        <v>0</v>
      </c>
      <c r="G125" s="60">
        <f>IF(AND(C125&lt;&gt;"",SUM(G$27:G124)&lt;E$19),$E$19/$E$23,0)</f>
        <v>0</v>
      </c>
      <c r="H125" s="60">
        <f t="shared" si="11"/>
        <v>0</v>
      </c>
      <c r="I125" s="60">
        <f t="shared" si="13"/>
        <v>0</v>
      </c>
      <c r="J125" s="92" t="str">
        <f t="shared" si="12"/>
        <v>2030–2031</v>
      </c>
      <c r="L125" s="103"/>
      <c r="N125" s="101"/>
      <c r="Q125" s="61"/>
    </row>
    <row r="126" spans="1:17" ht="20.25" customHeight="1" x14ac:dyDescent="0.2">
      <c r="A126" s="176">
        <v>47757</v>
      </c>
      <c r="B126" s="177">
        <f t="shared" si="8"/>
        <v>0</v>
      </c>
      <c r="C126" s="158"/>
      <c r="D126" s="60">
        <f t="shared" si="9"/>
        <v>0</v>
      </c>
      <c r="E126" s="178">
        <f t="shared" si="7"/>
        <v>0</v>
      </c>
      <c r="F126" s="60">
        <f t="shared" si="10"/>
        <v>0</v>
      </c>
      <c r="G126" s="60">
        <f>IF(AND(C126&lt;&gt;"",SUM(G$27:G125)&lt;E$19),$E$19/$E$23,0)</f>
        <v>0</v>
      </c>
      <c r="H126" s="60">
        <f t="shared" si="11"/>
        <v>0</v>
      </c>
      <c r="I126" s="60">
        <f t="shared" si="13"/>
        <v>0</v>
      </c>
      <c r="J126" s="92" t="str">
        <f t="shared" si="12"/>
        <v>2030–2031</v>
      </c>
      <c r="L126" s="103"/>
      <c r="N126" s="101"/>
      <c r="Q126" s="61"/>
    </row>
    <row r="127" spans="1:17" ht="20.25" customHeight="1" x14ac:dyDescent="0.2">
      <c r="A127" s="176">
        <v>47788</v>
      </c>
      <c r="B127" s="177">
        <f t="shared" si="8"/>
        <v>0</v>
      </c>
      <c r="C127" s="158"/>
      <c r="D127" s="60">
        <f t="shared" si="9"/>
        <v>0</v>
      </c>
      <c r="E127" s="178">
        <f t="shared" si="7"/>
        <v>0</v>
      </c>
      <c r="F127" s="60">
        <f t="shared" si="10"/>
        <v>0</v>
      </c>
      <c r="G127" s="60">
        <f>IF(AND(C127&lt;&gt;"",SUM(G$27:G126)&lt;E$19),$E$19/$E$23,0)</f>
        <v>0</v>
      </c>
      <c r="H127" s="60">
        <f t="shared" si="11"/>
        <v>0</v>
      </c>
      <c r="I127" s="60">
        <f t="shared" si="13"/>
        <v>0</v>
      </c>
      <c r="J127" s="92" t="str">
        <f t="shared" si="12"/>
        <v>2030–2031</v>
      </c>
      <c r="L127" s="103"/>
      <c r="N127" s="101"/>
      <c r="Q127" s="61"/>
    </row>
    <row r="128" spans="1:17" ht="20.25" customHeight="1" x14ac:dyDescent="0.2">
      <c r="A128" s="176">
        <v>47818</v>
      </c>
      <c r="B128" s="177">
        <f t="shared" si="8"/>
        <v>0</v>
      </c>
      <c r="C128" s="158"/>
      <c r="D128" s="60">
        <f t="shared" si="9"/>
        <v>0</v>
      </c>
      <c r="E128" s="178">
        <f t="shared" si="7"/>
        <v>0</v>
      </c>
      <c r="F128" s="60">
        <f t="shared" si="10"/>
        <v>0</v>
      </c>
      <c r="G128" s="60">
        <f>IF(AND(C128&lt;&gt;"",SUM(G$27:G127)&lt;E$19),$E$19/$E$23,0)</f>
        <v>0</v>
      </c>
      <c r="H128" s="60">
        <f t="shared" si="11"/>
        <v>0</v>
      </c>
      <c r="I128" s="60">
        <f t="shared" si="13"/>
        <v>0</v>
      </c>
      <c r="J128" s="92" t="str">
        <f t="shared" si="12"/>
        <v>2030–2031</v>
      </c>
      <c r="L128" s="103"/>
      <c r="N128" s="101"/>
      <c r="Q128" s="61"/>
    </row>
    <row r="129" spans="1:17" ht="20.25" customHeight="1" x14ac:dyDescent="0.2">
      <c r="A129" s="176">
        <v>47849</v>
      </c>
      <c r="B129" s="177">
        <f t="shared" si="8"/>
        <v>0</v>
      </c>
      <c r="C129" s="158"/>
      <c r="D129" s="60">
        <f t="shared" si="9"/>
        <v>0</v>
      </c>
      <c r="E129" s="178">
        <f t="shared" si="7"/>
        <v>0</v>
      </c>
      <c r="F129" s="60">
        <f t="shared" si="10"/>
        <v>0</v>
      </c>
      <c r="G129" s="60">
        <f>IF(AND(C129&lt;&gt;"",SUM(G$27:G128)&lt;E$19),$E$19/$E$23,0)</f>
        <v>0</v>
      </c>
      <c r="H129" s="60">
        <f t="shared" si="11"/>
        <v>0</v>
      </c>
      <c r="I129" s="60">
        <f t="shared" si="13"/>
        <v>0</v>
      </c>
      <c r="J129" s="92" t="str">
        <f t="shared" si="12"/>
        <v>2030–2031</v>
      </c>
      <c r="L129" s="103"/>
      <c r="N129" s="101"/>
      <c r="Q129" s="61"/>
    </row>
    <row r="130" spans="1:17" ht="20.25" customHeight="1" x14ac:dyDescent="0.2">
      <c r="A130" s="176">
        <v>47880</v>
      </c>
      <c r="B130" s="177">
        <f t="shared" si="8"/>
        <v>0</v>
      </c>
      <c r="C130" s="158"/>
      <c r="D130" s="60">
        <f t="shared" si="9"/>
        <v>0</v>
      </c>
      <c r="E130" s="178">
        <f t="shared" si="7"/>
        <v>0</v>
      </c>
      <c r="F130" s="60">
        <f t="shared" si="10"/>
        <v>0</v>
      </c>
      <c r="G130" s="60">
        <f>IF(AND(C130&lt;&gt;"",SUM(G$27:G129)&lt;E$19),$E$19/$E$23,0)</f>
        <v>0</v>
      </c>
      <c r="H130" s="60">
        <f t="shared" si="11"/>
        <v>0</v>
      </c>
      <c r="I130" s="60">
        <f t="shared" si="13"/>
        <v>0</v>
      </c>
      <c r="J130" s="92" t="str">
        <f t="shared" si="12"/>
        <v>2030–2031</v>
      </c>
      <c r="L130" s="103"/>
      <c r="N130" s="101"/>
      <c r="Q130" s="61"/>
    </row>
    <row r="131" spans="1:17" ht="20.25" customHeight="1" x14ac:dyDescent="0.2">
      <c r="A131" s="176">
        <v>47908</v>
      </c>
      <c r="B131" s="177">
        <f t="shared" si="8"/>
        <v>0</v>
      </c>
      <c r="C131" s="158"/>
      <c r="D131" s="60">
        <f t="shared" si="9"/>
        <v>0</v>
      </c>
      <c r="E131" s="178">
        <f t="shared" si="7"/>
        <v>0</v>
      </c>
      <c r="F131" s="60">
        <f t="shared" si="10"/>
        <v>0</v>
      </c>
      <c r="G131" s="60">
        <f>IF(AND(C131&lt;&gt;"",SUM(G$27:G130)&lt;E$19),$E$19/$E$23,0)</f>
        <v>0</v>
      </c>
      <c r="H131" s="60">
        <f t="shared" si="11"/>
        <v>0</v>
      </c>
      <c r="I131" s="60">
        <f t="shared" si="13"/>
        <v>0</v>
      </c>
      <c r="J131" s="92" t="str">
        <f t="shared" si="12"/>
        <v>2030–2031</v>
      </c>
      <c r="L131" s="103"/>
      <c r="N131" s="101"/>
      <c r="Q131" s="61"/>
    </row>
    <row r="132" spans="1:17" ht="20.25" customHeight="1" x14ac:dyDescent="0.2">
      <c r="A132" s="176">
        <v>47939</v>
      </c>
      <c r="B132" s="177">
        <f t="shared" si="8"/>
        <v>0</v>
      </c>
      <c r="C132" s="158"/>
      <c r="D132" s="60">
        <f t="shared" si="9"/>
        <v>0</v>
      </c>
      <c r="E132" s="178">
        <f t="shared" si="7"/>
        <v>0</v>
      </c>
      <c r="F132" s="60">
        <f t="shared" si="10"/>
        <v>0</v>
      </c>
      <c r="G132" s="60">
        <f>IF(AND(C132&lt;&gt;"",SUM(G$27:G131)&lt;E$19),$E$19/$E$23,0)</f>
        <v>0</v>
      </c>
      <c r="H132" s="60">
        <f t="shared" si="11"/>
        <v>0</v>
      </c>
      <c r="I132" s="60">
        <f t="shared" si="13"/>
        <v>0</v>
      </c>
      <c r="J132" s="92" t="str">
        <f t="shared" si="12"/>
        <v>2030–2031</v>
      </c>
      <c r="L132" s="103"/>
      <c r="N132" s="101"/>
      <c r="Q132" s="61"/>
    </row>
    <row r="133" spans="1:17" ht="20.25" customHeight="1" x14ac:dyDescent="0.2">
      <c r="A133" s="176">
        <v>47969</v>
      </c>
      <c r="B133" s="177">
        <f t="shared" si="8"/>
        <v>0</v>
      </c>
      <c r="C133" s="158"/>
      <c r="D133" s="60">
        <f t="shared" si="9"/>
        <v>0</v>
      </c>
      <c r="E133" s="178">
        <f t="shared" si="7"/>
        <v>0</v>
      </c>
      <c r="F133" s="60">
        <f t="shared" si="10"/>
        <v>0</v>
      </c>
      <c r="G133" s="60">
        <f>IF(AND(C133&lt;&gt;"",SUM(G$27:G132)&lt;E$19),$E$19/$E$23,0)</f>
        <v>0</v>
      </c>
      <c r="H133" s="60">
        <f t="shared" si="11"/>
        <v>0</v>
      </c>
      <c r="I133" s="60">
        <f t="shared" si="13"/>
        <v>0</v>
      </c>
      <c r="J133" s="92" t="str">
        <f t="shared" si="12"/>
        <v>2030–2031</v>
      </c>
      <c r="L133" s="103"/>
      <c r="N133" s="101"/>
      <c r="Q133" s="61"/>
    </row>
    <row r="134" spans="1:17" ht="20.25" customHeight="1" x14ac:dyDescent="0.2">
      <c r="A134" s="176">
        <v>48000</v>
      </c>
      <c r="B134" s="177">
        <f t="shared" si="8"/>
        <v>0</v>
      </c>
      <c r="C134" s="158"/>
      <c r="D134" s="60">
        <f t="shared" si="9"/>
        <v>0</v>
      </c>
      <c r="E134" s="178">
        <f t="shared" si="7"/>
        <v>0</v>
      </c>
      <c r="F134" s="60">
        <f t="shared" si="10"/>
        <v>0</v>
      </c>
      <c r="G134" s="60">
        <f>IF(AND(C134&lt;&gt;"",SUM(G$27:G133)&lt;E$19),$E$19/$E$23,0)</f>
        <v>0</v>
      </c>
      <c r="H134" s="60">
        <f t="shared" si="11"/>
        <v>0</v>
      </c>
      <c r="I134" s="60">
        <f t="shared" si="13"/>
        <v>0</v>
      </c>
      <c r="J134" s="92" t="str">
        <f t="shared" si="12"/>
        <v>2030–2031</v>
      </c>
      <c r="L134" s="103"/>
      <c r="N134" s="101"/>
      <c r="Q134" s="61"/>
    </row>
    <row r="135" spans="1:17" ht="20.25" customHeight="1" x14ac:dyDescent="0.2">
      <c r="A135" s="176">
        <v>48030</v>
      </c>
      <c r="B135" s="177">
        <f t="shared" si="8"/>
        <v>0</v>
      </c>
      <c r="C135" s="158"/>
      <c r="D135" s="60">
        <f t="shared" si="9"/>
        <v>0</v>
      </c>
      <c r="E135" s="178">
        <f t="shared" si="7"/>
        <v>0</v>
      </c>
      <c r="F135" s="60">
        <f t="shared" si="10"/>
        <v>0</v>
      </c>
      <c r="G135" s="60">
        <f>IF(AND(C135&lt;&gt;"",SUM(G$27:G134)&lt;E$19),$E$19/$E$23,0)</f>
        <v>0</v>
      </c>
      <c r="H135" s="60">
        <f t="shared" si="11"/>
        <v>0</v>
      </c>
      <c r="I135" s="60">
        <f t="shared" si="13"/>
        <v>0</v>
      </c>
      <c r="J135" s="92" t="str">
        <f t="shared" si="12"/>
        <v>2031–2032</v>
      </c>
      <c r="L135" s="103"/>
      <c r="N135" s="101"/>
      <c r="Q135" s="61"/>
    </row>
    <row r="136" spans="1:17" ht="20.25" customHeight="1" x14ac:dyDescent="0.2">
      <c r="A136" s="176">
        <v>48061</v>
      </c>
      <c r="B136" s="177">
        <f t="shared" si="8"/>
        <v>0</v>
      </c>
      <c r="C136" s="158"/>
      <c r="D136" s="60">
        <f t="shared" si="9"/>
        <v>0</v>
      </c>
      <c r="E136" s="178">
        <f t="shared" si="7"/>
        <v>0</v>
      </c>
      <c r="F136" s="60">
        <f t="shared" si="10"/>
        <v>0</v>
      </c>
      <c r="G136" s="60">
        <f>IF(AND(C136&lt;&gt;"",SUM(G$27:G135)&lt;E$19),$E$19/$E$23,0)</f>
        <v>0</v>
      </c>
      <c r="H136" s="60">
        <f t="shared" si="11"/>
        <v>0</v>
      </c>
      <c r="I136" s="60">
        <f t="shared" si="13"/>
        <v>0</v>
      </c>
      <c r="J136" s="92" t="str">
        <f t="shared" si="12"/>
        <v>2031–2032</v>
      </c>
      <c r="L136" s="103"/>
      <c r="N136" s="101"/>
      <c r="Q136" s="61"/>
    </row>
    <row r="137" spans="1:17" ht="20.25" customHeight="1" x14ac:dyDescent="0.2">
      <c r="A137" s="176">
        <v>48092</v>
      </c>
      <c r="B137" s="177">
        <f t="shared" si="8"/>
        <v>0</v>
      </c>
      <c r="C137" s="158"/>
      <c r="D137" s="60">
        <f t="shared" si="9"/>
        <v>0</v>
      </c>
      <c r="E137" s="178">
        <f t="shared" si="7"/>
        <v>0</v>
      </c>
      <c r="F137" s="60">
        <f t="shared" si="10"/>
        <v>0</v>
      </c>
      <c r="G137" s="60">
        <f>IF(AND(C137&lt;&gt;"",SUM(G$27:G136)&lt;E$19),$E$19/$E$23,0)</f>
        <v>0</v>
      </c>
      <c r="H137" s="60">
        <f t="shared" si="11"/>
        <v>0</v>
      </c>
      <c r="I137" s="60">
        <f t="shared" si="13"/>
        <v>0</v>
      </c>
      <c r="J137" s="92" t="str">
        <f t="shared" si="12"/>
        <v>2031–2032</v>
      </c>
      <c r="L137" s="103"/>
      <c r="N137" s="101"/>
      <c r="Q137" s="61"/>
    </row>
    <row r="138" spans="1:17" ht="20.25" customHeight="1" x14ac:dyDescent="0.2">
      <c r="A138" s="176">
        <v>48122</v>
      </c>
      <c r="B138" s="177">
        <f t="shared" si="8"/>
        <v>0</v>
      </c>
      <c r="C138" s="158"/>
      <c r="D138" s="60">
        <f t="shared" si="9"/>
        <v>0</v>
      </c>
      <c r="E138" s="178">
        <f t="shared" si="7"/>
        <v>0</v>
      </c>
      <c r="F138" s="60">
        <f t="shared" si="10"/>
        <v>0</v>
      </c>
      <c r="G138" s="60">
        <f>IF(AND(C138&lt;&gt;"",SUM(G$27:G137)&lt;E$19),$E$19/$E$23,0)</f>
        <v>0</v>
      </c>
      <c r="H138" s="60">
        <f t="shared" si="11"/>
        <v>0</v>
      </c>
      <c r="I138" s="60">
        <f t="shared" si="13"/>
        <v>0</v>
      </c>
      <c r="J138" s="92" t="str">
        <f t="shared" si="12"/>
        <v>2031–2032</v>
      </c>
      <c r="L138" s="103"/>
      <c r="N138" s="101"/>
      <c r="Q138" s="61"/>
    </row>
    <row r="139" spans="1:17" ht="20.25" customHeight="1" x14ac:dyDescent="0.2">
      <c r="A139" s="176">
        <v>48153</v>
      </c>
      <c r="B139" s="177">
        <f t="shared" si="8"/>
        <v>0</v>
      </c>
      <c r="C139" s="158"/>
      <c r="D139" s="60">
        <f t="shared" si="9"/>
        <v>0</v>
      </c>
      <c r="E139" s="178">
        <f t="shared" si="7"/>
        <v>0</v>
      </c>
      <c r="F139" s="60">
        <f t="shared" si="10"/>
        <v>0</v>
      </c>
      <c r="G139" s="60">
        <f>IF(AND(C139&lt;&gt;"",SUM(G$27:G138)&lt;E$19),$E$19/$E$23,0)</f>
        <v>0</v>
      </c>
      <c r="H139" s="60">
        <f t="shared" si="11"/>
        <v>0</v>
      </c>
      <c r="I139" s="60">
        <f t="shared" si="13"/>
        <v>0</v>
      </c>
      <c r="J139" s="92" t="str">
        <f t="shared" si="12"/>
        <v>2031–2032</v>
      </c>
      <c r="L139" s="103"/>
      <c r="N139" s="101"/>
      <c r="Q139" s="61"/>
    </row>
    <row r="140" spans="1:17" ht="20.25" customHeight="1" x14ac:dyDescent="0.2">
      <c r="A140" s="176">
        <v>48183</v>
      </c>
      <c r="B140" s="177">
        <f t="shared" si="8"/>
        <v>0</v>
      </c>
      <c r="C140" s="158"/>
      <c r="D140" s="60">
        <f t="shared" si="9"/>
        <v>0</v>
      </c>
      <c r="E140" s="178">
        <f t="shared" si="7"/>
        <v>0</v>
      </c>
      <c r="F140" s="60">
        <f t="shared" si="10"/>
        <v>0</v>
      </c>
      <c r="G140" s="60">
        <f>IF(AND(C140&lt;&gt;"",SUM(G$27:G139)&lt;E$19),$E$19/$E$23,0)</f>
        <v>0</v>
      </c>
      <c r="H140" s="60">
        <f t="shared" si="11"/>
        <v>0</v>
      </c>
      <c r="I140" s="60">
        <f t="shared" si="13"/>
        <v>0</v>
      </c>
      <c r="J140" s="92" t="str">
        <f t="shared" si="12"/>
        <v>2031–2032</v>
      </c>
      <c r="L140" s="103"/>
      <c r="N140" s="101"/>
      <c r="Q140" s="61"/>
    </row>
    <row r="141" spans="1:17" ht="20.25" customHeight="1" x14ac:dyDescent="0.2">
      <c r="A141" s="176">
        <v>48214</v>
      </c>
      <c r="B141" s="177">
        <f t="shared" si="8"/>
        <v>0</v>
      </c>
      <c r="C141" s="158"/>
      <c r="D141" s="60">
        <f t="shared" si="9"/>
        <v>0</v>
      </c>
      <c r="E141" s="178">
        <f t="shared" si="7"/>
        <v>0</v>
      </c>
      <c r="F141" s="60">
        <f t="shared" si="10"/>
        <v>0</v>
      </c>
      <c r="G141" s="60">
        <f>IF(AND(C141&lt;&gt;"",SUM(G$27:G140)&lt;E$19),$E$19/$E$23,0)</f>
        <v>0</v>
      </c>
      <c r="H141" s="60">
        <f t="shared" si="11"/>
        <v>0</v>
      </c>
      <c r="I141" s="60">
        <f t="shared" si="13"/>
        <v>0</v>
      </c>
      <c r="J141" s="92" t="str">
        <f t="shared" si="12"/>
        <v>2031–2032</v>
      </c>
      <c r="L141" s="103"/>
      <c r="N141" s="101"/>
      <c r="Q141" s="61"/>
    </row>
    <row r="142" spans="1:17" ht="20.25" customHeight="1" x14ac:dyDescent="0.2">
      <c r="A142" s="176">
        <v>48245</v>
      </c>
      <c r="B142" s="177">
        <f t="shared" si="8"/>
        <v>0</v>
      </c>
      <c r="C142" s="158"/>
      <c r="D142" s="60">
        <f t="shared" si="9"/>
        <v>0</v>
      </c>
      <c r="E142" s="178">
        <f t="shared" si="7"/>
        <v>0</v>
      </c>
      <c r="F142" s="60">
        <f t="shared" si="10"/>
        <v>0</v>
      </c>
      <c r="G142" s="60">
        <f>IF(AND(C142&lt;&gt;"",SUM(G$27:G141)&lt;E$19),$E$19/$E$23,0)</f>
        <v>0</v>
      </c>
      <c r="H142" s="60">
        <f t="shared" si="11"/>
        <v>0</v>
      </c>
      <c r="I142" s="60">
        <f t="shared" si="13"/>
        <v>0</v>
      </c>
      <c r="J142" s="92" t="str">
        <f t="shared" si="12"/>
        <v>2031–2032</v>
      </c>
      <c r="L142" s="103"/>
      <c r="N142" s="101"/>
      <c r="Q142" s="61"/>
    </row>
    <row r="143" spans="1:17" ht="20.25" customHeight="1" x14ac:dyDescent="0.2">
      <c r="A143" s="176">
        <v>48274</v>
      </c>
      <c r="B143" s="177">
        <f t="shared" si="8"/>
        <v>0</v>
      </c>
      <c r="C143" s="158"/>
      <c r="D143" s="60">
        <f t="shared" si="9"/>
        <v>0</v>
      </c>
      <c r="E143" s="178">
        <f t="shared" si="7"/>
        <v>0</v>
      </c>
      <c r="F143" s="60">
        <f t="shared" si="10"/>
        <v>0</v>
      </c>
      <c r="G143" s="60">
        <f>IF(AND(C143&lt;&gt;"",SUM(G$27:G142)&lt;E$19),$E$19/$E$23,0)</f>
        <v>0</v>
      </c>
      <c r="H143" s="60">
        <f t="shared" si="11"/>
        <v>0</v>
      </c>
      <c r="I143" s="60">
        <f t="shared" si="13"/>
        <v>0</v>
      </c>
      <c r="J143" s="92" t="str">
        <f t="shared" si="12"/>
        <v>2031–2032</v>
      </c>
      <c r="L143" s="103"/>
      <c r="N143" s="101"/>
      <c r="Q143" s="61"/>
    </row>
    <row r="144" spans="1:17" ht="20.25" customHeight="1" x14ac:dyDescent="0.2">
      <c r="A144" s="176">
        <v>48305</v>
      </c>
      <c r="B144" s="177">
        <f t="shared" si="8"/>
        <v>0</v>
      </c>
      <c r="C144" s="158"/>
      <c r="D144" s="60">
        <f t="shared" si="9"/>
        <v>0</v>
      </c>
      <c r="E144" s="178">
        <f t="shared" si="7"/>
        <v>0</v>
      </c>
      <c r="F144" s="60">
        <f t="shared" si="10"/>
        <v>0</v>
      </c>
      <c r="G144" s="60">
        <f>IF(AND(C144&lt;&gt;"",SUM(G$27:G143)&lt;E$19),$E$19/$E$23,0)</f>
        <v>0</v>
      </c>
      <c r="H144" s="60">
        <f t="shared" si="11"/>
        <v>0</v>
      </c>
      <c r="I144" s="60">
        <f t="shared" si="13"/>
        <v>0</v>
      </c>
      <c r="J144" s="92" t="str">
        <f t="shared" si="12"/>
        <v>2031–2032</v>
      </c>
      <c r="L144" s="103"/>
      <c r="N144" s="101"/>
      <c r="Q144" s="61"/>
    </row>
    <row r="145" spans="1:17" ht="20.25" customHeight="1" x14ac:dyDescent="0.2">
      <c r="A145" s="176">
        <v>48335</v>
      </c>
      <c r="B145" s="177">
        <f t="shared" si="8"/>
        <v>0</v>
      </c>
      <c r="C145" s="158"/>
      <c r="D145" s="60">
        <f t="shared" si="9"/>
        <v>0</v>
      </c>
      <c r="E145" s="178">
        <f t="shared" si="7"/>
        <v>0</v>
      </c>
      <c r="F145" s="60">
        <f t="shared" si="10"/>
        <v>0</v>
      </c>
      <c r="G145" s="60">
        <f>IF(AND(C145&lt;&gt;"",SUM(G$27:G144)&lt;E$19),$E$19/$E$23,0)</f>
        <v>0</v>
      </c>
      <c r="H145" s="60">
        <f t="shared" si="11"/>
        <v>0</v>
      </c>
      <c r="I145" s="60">
        <f t="shared" si="13"/>
        <v>0</v>
      </c>
      <c r="J145" s="92" t="str">
        <f t="shared" si="12"/>
        <v>2031–2032</v>
      </c>
      <c r="L145" s="103"/>
      <c r="N145" s="101"/>
      <c r="Q145" s="61"/>
    </row>
    <row r="146" spans="1:17" ht="20.25" customHeight="1" x14ac:dyDescent="0.2">
      <c r="A146" s="176">
        <v>48366</v>
      </c>
      <c r="B146" s="177">
        <f t="shared" si="8"/>
        <v>0</v>
      </c>
      <c r="C146" s="158"/>
      <c r="D146" s="60">
        <f t="shared" si="9"/>
        <v>0</v>
      </c>
      <c r="E146" s="178">
        <f t="shared" si="7"/>
        <v>0</v>
      </c>
      <c r="F146" s="60">
        <f t="shared" si="10"/>
        <v>0</v>
      </c>
      <c r="G146" s="60">
        <f>IF(AND(C146&lt;&gt;"",SUM(G$27:G145)&lt;E$19),$E$19/$E$23,0)</f>
        <v>0</v>
      </c>
      <c r="H146" s="60">
        <f t="shared" si="11"/>
        <v>0</v>
      </c>
      <c r="I146" s="60">
        <f t="shared" si="13"/>
        <v>0</v>
      </c>
      <c r="J146" s="92" t="str">
        <f t="shared" si="12"/>
        <v>2031–2032</v>
      </c>
      <c r="L146" s="103"/>
      <c r="N146" s="101"/>
      <c r="Q146" s="61"/>
    </row>
    <row r="147" spans="1:17" ht="20.25" customHeight="1" x14ac:dyDescent="0.2">
      <c r="A147" s="176">
        <v>48396</v>
      </c>
      <c r="B147" s="177">
        <f t="shared" si="8"/>
        <v>0</v>
      </c>
      <c r="C147" s="158"/>
      <c r="D147" s="60">
        <f t="shared" si="9"/>
        <v>0</v>
      </c>
      <c r="E147" s="178">
        <f t="shared" si="7"/>
        <v>0</v>
      </c>
      <c r="F147" s="60">
        <f t="shared" si="10"/>
        <v>0</v>
      </c>
      <c r="G147" s="60">
        <f>IF(AND(C147&lt;&gt;"",SUM(G$27:G146)&lt;E$19),$E$19/$E$23,0)</f>
        <v>0</v>
      </c>
      <c r="H147" s="60">
        <f t="shared" si="11"/>
        <v>0</v>
      </c>
      <c r="I147" s="60">
        <f t="shared" si="13"/>
        <v>0</v>
      </c>
      <c r="J147" s="92" t="str">
        <f t="shared" si="12"/>
        <v>2032–2033</v>
      </c>
      <c r="L147" s="103"/>
      <c r="N147" s="101"/>
      <c r="Q147" s="61"/>
    </row>
    <row r="148" spans="1:17" ht="20.25" customHeight="1" x14ac:dyDescent="0.2">
      <c r="A148" s="176">
        <v>48427</v>
      </c>
      <c r="B148" s="177">
        <f t="shared" si="8"/>
        <v>0</v>
      </c>
      <c r="C148" s="158"/>
      <c r="D148" s="60">
        <f t="shared" si="9"/>
        <v>0</v>
      </c>
      <c r="E148" s="178">
        <f t="shared" si="7"/>
        <v>0</v>
      </c>
      <c r="F148" s="60">
        <f t="shared" si="10"/>
        <v>0</v>
      </c>
      <c r="G148" s="60">
        <f>IF(AND(C148&lt;&gt;"",SUM(G$27:G147)&lt;E$19),$E$19/$E$23,0)</f>
        <v>0</v>
      </c>
      <c r="H148" s="60">
        <f t="shared" si="11"/>
        <v>0</v>
      </c>
      <c r="I148" s="60">
        <f t="shared" si="13"/>
        <v>0</v>
      </c>
      <c r="J148" s="92" t="str">
        <f t="shared" si="12"/>
        <v>2032–2033</v>
      </c>
      <c r="L148" s="103"/>
      <c r="N148" s="101"/>
      <c r="Q148" s="61"/>
    </row>
    <row r="149" spans="1:17" ht="20.25" customHeight="1" x14ac:dyDescent="0.2">
      <c r="A149" s="176">
        <v>48458</v>
      </c>
      <c r="B149" s="177">
        <f t="shared" si="8"/>
        <v>0</v>
      </c>
      <c r="C149" s="158"/>
      <c r="D149" s="60">
        <f t="shared" si="9"/>
        <v>0</v>
      </c>
      <c r="E149" s="178">
        <f t="shared" si="7"/>
        <v>0</v>
      </c>
      <c r="F149" s="60">
        <f t="shared" si="10"/>
        <v>0</v>
      </c>
      <c r="G149" s="60">
        <f>IF(AND(C149&lt;&gt;"",SUM(G$27:G148)&lt;E$19),$E$19/$E$23,0)</f>
        <v>0</v>
      </c>
      <c r="H149" s="60">
        <f t="shared" si="11"/>
        <v>0</v>
      </c>
      <c r="I149" s="60">
        <f t="shared" si="13"/>
        <v>0</v>
      </c>
      <c r="J149" s="92" t="str">
        <f t="shared" si="12"/>
        <v>2032–2033</v>
      </c>
      <c r="L149" s="103"/>
      <c r="N149" s="101"/>
      <c r="Q149" s="61"/>
    </row>
    <row r="150" spans="1:17" ht="20.25" customHeight="1" x14ac:dyDescent="0.2">
      <c r="A150" s="176">
        <v>48488</v>
      </c>
      <c r="B150" s="177">
        <f t="shared" si="8"/>
        <v>0</v>
      </c>
      <c r="C150" s="158"/>
      <c r="D150" s="60">
        <f t="shared" si="9"/>
        <v>0</v>
      </c>
      <c r="E150" s="178">
        <f t="shared" si="7"/>
        <v>0</v>
      </c>
      <c r="F150" s="60">
        <f t="shared" si="10"/>
        <v>0</v>
      </c>
      <c r="G150" s="60">
        <f>IF(AND(C150&lt;&gt;"",SUM(G$27:G149)&lt;E$19),$E$19/$E$23,0)</f>
        <v>0</v>
      </c>
      <c r="H150" s="60">
        <f t="shared" si="11"/>
        <v>0</v>
      </c>
      <c r="I150" s="60">
        <f t="shared" si="13"/>
        <v>0</v>
      </c>
      <c r="J150" s="92" t="str">
        <f t="shared" si="12"/>
        <v>2032–2033</v>
      </c>
      <c r="L150" s="103"/>
      <c r="N150" s="101"/>
      <c r="Q150" s="61"/>
    </row>
    <row r="151" spans="1:17" ht="20.25" customHeight="1" x14ac:dyDescent="0.2">
      <c r="A151" s="176">
        <v>48519</v>
      </c>
      <c r="B151" s="177">
        <f t="shared" si="8"/>
        <v>0</v>
      </c>
      <c r="C151" s="158"/>
      <c r="D151" s="60">
        <f t="shared" si="9"/>
        <v>0</v>
      </c>
      <c r="E151" s="178">
        <f t="shared" si="7"/>
        <v>0</v>
      </c>
      <c r="F151" s="60">
        <f t="shared" si="10"/>
        <v>0</v>
      </c>
      <c r="G151" s="60">
        <f>IF(AND(C151&lt;&gt;"",SUM(G$27:G150)&lt;E$19),$E$19/$E$23,0)</f>
        <v>0</v>
      </c>
      <c r="H151" s="60">
        <f t="shared" si="11"/>
        <v>0</v>
      </c>
      <c r="I151" s="60">
        <f t="shared" si="13"/>
        <v>0</v>
      </c>
      <c r="J151" s="92" t="str">
        <f t="shared" si="12"/>
        <v>2032–2033</v>
      </c>
      <c r="L151" s="103"/>
      <c r="N151" s="101"/>
      <c r="Q151" s="61"/>
    </row>
    <row r="152" spans="1:17" ht="20.25" customHeight="1" x14ac:dyDescent="0.2">
      <c r="A152" s="176">
        <v>48549</v>
      </c>
      <c r="B152" s="177">
        <f t="shared" si="8"/>
        <v>0</v>
      </c>
      <c r="C152" s="158"/>
      <c r="D152" s="60">
        <f t="shared" si="9"/>
        <v>0</v>
      </c>
      <c r="E152" s="178">
        <f t="shared" si="7"/>
        <v>0</v>
      </c>
      <c r="F152" s="60">
        <f t="shared" si="10"/>
        <v>0</v>
      </c>
      <c r="G152" s="60">
        <f>IF(AND(C152&lt;&gt;"",SUM(G$27:G151)&lt;E$19),$E$19/$E$23,0)</f>
        <v>0</v>
      </c>
      <c r="H152" s="60">
        <f t="shared" si="11"/>
        <v>0</v>
      </c>
      <c r="I152" s="60">
        <f t="shared" si="13"/>
        <v>0</v>
      </c>
      <c r="J152" s="92" t="str">
        <f t="shared" si="12"/>
        <v>2032–2033</v>
      </c>
      <c r="L152" s="103"/>
      <c r="N152" s="101"/>
      <c r="Q152" s="61"/>
    </row>
    <row r="153" spans="1:17" ht="20.25" customHeight="1" x14ac:dyDescent="0.2">
      <c r="A153" s="176">
        <v>48580</v>
      </c>
      <c r="B153" s="177">
        <f t="shared" si="8"/>
        <v>0</v>
      </c>
      <c r="C153" s="158"/>
      <c r="D153" s="60">
        <f t="shared" si="9"/>
        <v>0</v>
      </c>
      <c r="E153" s="178">
        <f t="shared" si="7"/>
        <v>0</v>
      </c>
      <c r="F153" s="60">
        <f t="shared" si="10"/>
        <v>0</v>
      </c>
      <c r="G153" s="60">
        <f>IF(AND(C153&lt;&gt;"",SUM(G$27:G152)&lt;E$19),$E$19/$E$23,0)</f>
        <v>0</v>
      </c>
      <c r="H153" s="60">
        <f t="shared" si="11"/>
        <v>0</v>
      </c>
      <c r="I153" s="60">
        <f t="shared" si="13"/>
        <v>0</v>
      </c>
      <c r="J153" s="92" t="str">
        <f t="shared" si="12"/>
        <v>2032–2033</v>
      </c>
      <c r="L153" s="103"/>
      <c r="N153" s="101"/>
      <c r="Q153" s="61"/>
    </row>
    <row r="154" spans="1:17" ht="20.25" customHeight="1" x14ac:dyDescent="0.2">
      <c r="A154" s="176">
        <v>48611</v>
      </c>
      <c r="B154" s="177">
        <f t="shared" si="8"/>
        <v>0</v>
      </c>
      <c r="C154" s="158"/>
      <c r="D154" s="60">
        <f t="shared" si="9"/>
        <v>0</v>
      </c>
      <c r="E154" s="178">
        <f t="shared" si="7"/>
        <v>0</v>
      </c>
      <c r="F154" s="60">
        <f t="shared" si="10"/>
        <v>0</v>
      </c>
      <c r="G154" s="60">
        <f>IF(AND(C154&lt;&gt;"",SUM(G$27:G153)&lt;E$19),$E$19/$E$23,0)</f>
        <v>0</v>
      </c>
      <c r="H154" s="60">
        <f t="shared" si="11"/>
        <v>0</v>
      </c>
      <c r="I154" s="60">
        <f t="shared" si="13"/>
        <v>0</v>
      </c>
      <c r="J154" s="92" t="str">
        <f t="shared" si="12"/>
        <v>2032–2033</v>
      </c>
      <c r="L154" s="103"/>
      <c r="N154" s="101"/>
      <c r="Q154" s="61"/>
    </row>
    <row r="155" spans="1:17" ht="20.25" customHeight="1" x14ac:dyDescent="0.2">
      <c r="A155" s="176">
        <v>48639</v>
      </c>
      <c r="B155" s="177">
        <f t="shared" si="8"/>
        <v>0</v>
      </c>
      <c r="C155" s="158"/>
      <c r="D155" s="60">
        <f t="shared" si="9"/>
        <v>0</v>
      </c>
      <c r="E155" s="178">
        <f t="shared" ref="E155:E218" si="14">C155-D155</f>
        <v>0</v>
      </c>
      <c r="F155" s="60">
        <f t="shared" si="10"/>
        <v>0</v>
      </c>
      <c r="G155" s="60">
        <f>IF(AND(C155&lt;&gt;"",SUM(G$27:G154)&lt;E$19),$E$19/$E$23,0)</f>
        <v>0</v>
      </c>
      <c r="H155" s="60">
        <f t="shared" si="11"/>
        <v>0</v>
      </c>
      <c r="I155" s="60">
        <f t="shared" si="13"/>
        <v>0</v>
      </c>
      <c r="J155" s="92" t="str">
        <f t="shared" si="12"/>
        <v>2032–2033</v>
      </c>
      <c r="L155" s="103"/>
      <c r="N155" s="101"/>
      <c r="Q155" s="61"/>
    </row>
    <row r="156" spans="1:17" ht="20.25" customHeight="1" x14ac:dyDescent="0.2">
      <c r="A156" s="176">
        <v>48670</v>
      </c>
      <c r="B156" s="177">
        <f t="shared" ref="B156:B219" si="15">IF(C156&gt;0,C156*-1,C156)</f>
        <v>0</v>
      </c>
      <c r="C156" s="158"/>
      <c r="D156" s="60">
        <f t="shared" ref="D156:D219" si="16">IF(C156="",0,IF($E$15="Beginning",IF(C155&lt;&gt;"",$F155*$E$6/12,0),IF(C155&lt;&gt;"",$F155*$E$6/12,$E$16*$E$6/12)))</f>
        <v>0</v>
      </c>
      <c r="E156" s="178">
        <f t="shared" si="14"/>
        <v>0</v>
      </c>
      <c r="F156" s="60">
        <f t="shared" ref="F156:F219" si="17">IF(C156="",0,IF(C155="",$E$16-E156,IF(C156&lt;&gt;"",F155-E156)))</f>
        <v>0</v>
      </c>
      <c r="G156" s="60">
        <f>IF(AND(C156&lt;&gt;"",SUM(G$27:G155)&lt;E$19),$E$19/$E$23,0)</f>
        <v>0</v>
      </c>
      <c r="H156" s="60">
        <f t="shared" ref="H156:H219" si="18">IF(C156&lt;&gt;"",G156+H155,0)</f>
        <v>0</v>
      </c>
      <c r="I156" s="60">
        <f t="shared" si="13"/>
        <v>0</v>
      </c>
      <c r="J156" s="92" t="str">
        <f t="shared" ref="J156:J219" si="19">IF(OR(MONTH(A156)=1,MONTH(A156)=2,MONTH(A156)=3,MONTH(A156)=4,MONTH(A156)=5,MONTH(A156)=6),YEAR(A156)-1&amp;"–"&amp;YEAR(A156),YEAR(A156)&amp;"–"&amp;YEAR(A156)+1)</f>
        <v>2032–2033</v>
      </c>
      <c r="L156" s="103"/>
      <c r="N156" s="101"/>
      <c r="Q156" s="61"/>
    </row>
    <row r="157" spans="1:17" ht="20.25" customHeight="1" x14ac:dyDescent="0.2">
      <c r="A157" s="176">
        <v>48700</v>
      </c>
      <c r="B157" s="177">
        <f t="shared" si="15"/>
        <v>0</v>
      </c>
      <c r="C157" s="158"/>
      <c r="D157" s="60">
        <f t="shared" si="16"/>
        <v>0</v>
      </c>
      <c r="E157" s="178">
        <f t="shared" si="14"/>
        <v>0</v>
      </c>
      <c r="F157" s="60">
        <f t="shared" si="17"/>
        <v>0</v>
      </c>
      <c r="G157" s="60">
        <f>IF(AND(C157&lt;&gt;"",SUM(G$27:G156)&lt;E$19),$E$19/$E$23,0)</f>
        <v>0</v>
      </c>
      <c r="H157" s="60">
        <f t="shared" si="18"/>
        <v>0</v>
      </c>
      <c r="I157" s="60">
        <f t="shared" ref="I157:I220" si="20">IF(C157&lt;&gt;"",$E$19-H157,0)</f>
        <v>0</v>
      </c>
      <c r="J157" s="92" t="str">
        <f t="shared" si="19"/>
        <v>2032–2033</v>
      </c>
      <c r="L157" s="103"/>
      <c r="N157" s="101"/>
      <c r="Q157" s="61"/>
    </row>
    <row r="158" spans="1:17" ht="20.25" customHeight="1" x14ac:dyDescent="0.2">
      <c r="A158" s="176">
        <v>48731</v>
      </c>
      <c r="B158" s="177">
        <f t="shared" si="15"/>
        <v>0</v>
      </c>
      <c r="C158" s="158"/>
      <c r="D158" s="60">
        <f t="shared" si="16"/>
        <v>0</v>
      </c>
      <c r="E158" s="178">
        <f t="shared" si="14"/>
        <v>0</v>
      </c>
      <c r="F158" s="60">
        <f t="shared" si="17"/>
        <v>0</v>
      </c>
      <c r="G158" s="60">
        <f>IF(AND(C158&lt;&gt;"",SUM(G$27:G157)&lt;E$19),$E$19/$E$23,0)</f>
        <v>0</v>
      </c>
      <c r="H158" s="60">
        <f t="shared" si="18"/>
        <v>0</v>
      </c>
      <c r="I158" s="60">
        <f t="shared" si="20"/>
        <v>0</v>
      </c>
      <c r="J158" s="92" t="str">
        <f t="shared" si="19"/>
        <v>2032–2033</v>
      </c>
      <c r="L158" s="103"/>
      <c r="N158" s="101"/>
      <c r="Q158" s="61"/>
    </row>
    <row r="159" spans="1:17" ht="20.25" customHeight="1" x14ac:dyDescent="0.2">
      <c r="A159" s="176">
        <v>48761</v>
      </c>
      <c r="B159" s="177">
        <f t="shared" si="15"/>
        <v>0</v>
      </c>
      <c r="C159" s="158"/>
      <c r="D159" s="60">
        <f t="shared" si="16"/>
        <v>0</v>
      </c>
      <c r="E159" s="178">
        <f t="shared" si="14"/>
        <v>0</v>
      </c>
      <c r="F159" s="60">
        <f t="shared" si="17"/>
        <v>0</v>
      </c>
      <c r="G159" s="60">
        <f>IF(AND(C159&lt;&gt;"",SUM(G$27:G158)&lt;E$19),$E$19/$E$23,0)</f>
        <v>0</v>
      </c>
      <c r="H159" s="60">
        <f t="shared" si="18"/>
        <v>0</v>
      </c>
      <c r="I159" s="60">
        <f t="shared" si="20"/>
        <v>0</v>
      </c>
      <c r="J159" s="92" t="str">
        <f t="shared" si="19"/>
        <v>2033–2034</v>
      </c>
      <c r="L159" s="103"/>
      <c r="N159" s="101"/>
      <c r="Q159" s="61"/>
    </row>
    <row r="160" spans="1:17" ht="20.25" customHeight="1" x14ac:dyDescent="0.2">
      <c r="A160" s="176">
        <v>48792</v>
      </c>
      <c r="B160" s="177">
        <f t="shared" si="15"/>
        <v>0</v>
      </c>
      <c r="C160" s="158"/>
      <c r="D160" s="60">
        <f t="shared" si="16"/>
        <v>0</v>
      </c>
      <c r="E160" s="178">
        <f t="shared" si="14"/>
        <v>0</v>
      </c>
      <c r="F160" s="60">
        <f t="shared" si="17"/>
        <v>0</v>
      </c>
      <c r="G160" s="60">
        <f>IF(AND(C160&lt;&gt;"",SUM(G$27:G159)&lt;E$19),$E$19/$E$23,0)</f>
        <v>0</v>
      </c>
      <c r="H160" s="60">
        <f t="shared" si="18"/>
        <v>0</v>
      </c>
      <c r="I160" s="60">
        <f t="shared" si="20"/>
        <v>0</v>
      </c>
      <c r="J160" s="92" t="str">
        <f t="shared" si="19"/>
        <v>2033–2034</v>
      </c>
      <c r="L160" s="103"/>
      <c r="N160" s="101"/>
      <c r="Q160" s="61"/>
    </row>
    <row r="161" spans="1:17" ht="20.25" customHeight="1" x14ac:dyDescent="0.2">
      <c r="A161" s="176">
        <v>48823</v>
      </c>
      <c r="B161" s="177">
        <f t="shared" si="15"/>
        <v>0</v>
      </c>
      <c r="C161" s="158"/>
      <c r="D161" s="60">
        <f t="shared" si="16"/>
        <v>0</v>
      </c>
      <c r="E161" s="178">
        <f t="shared" si="14"/>
        <v>0</v>
      </c>
      <c r="F161" s="60">
        <f t="shared" si="17"/>
        <v>0</v>
      </c>
      <c r="G161" s="60">
        <f>IF(AND(C161&lt;&gt;"",SUM(G$27:G160)&lt;E$19),$E$19/$E$23,0)</f>
        <v>0</v>
      </c>
      <c r="H161" s="60">
        <f t="shared" si="18"/>
        <v>0</v>
      </c>
      <c r="I161" s="60">
        <f t="shared" si="20"/>
        <v>0</v>
      </c>
      <c r="J161" s="92" t="str">
        <f t="shared" si="19"/>
        <v>2033–2034</v>
      </c>
      <c r="L161" s="103"/>
      <c r="N161" s="101"/>
      <c r="Q161" s="61"/>
    </row>
    <row r="162" spans="1:17" ht="20.25" customHeight="1" x14ac:dyDescent="0.2">
      <c r="A162" s="176">
        <v>48853</v>
      </c>
      <c r="B162" s="177">
        <f t="shared" si="15"/>
        <v>0</v>
      </c>
      <c r="C162" s="158"/>
      <c r="D162" s="60">
        <f t="shared" si="16"/>
        <v>0</v>
      </c>
      <c r="E162" s="178">
        <f t="shared" si="14"/>
        <v>0</v>
      </c>
      <c r="F162" s="60">
        <f t="shared" si="17"/>
        <v>0</v>
      </c>
      <c r="G162" s="60">
        <f>IF(AND(C162&lt;&gt;"",SUM(G$27:G161)&lt;E$19),$E$19/$E$23,0)</f>
        <v>0</v>
      </c>
      <c r="H162" s="60">
        <f t="shared" si="18"/>
        <v>0</v>
      </c>
      <c r="I162" s="60">
        <f t="shared" si="20"/>
        <v>0</v>
      </c>
      <c r="J162" s="92" t="str">
        <f t="shared" si="19"/>
        <v>2033–2034</v>
      </c>
      <c r="L162" s="103"/>
      <c r="N162" s="101"/>
      <c r="Q162" s="61"/>
    </row>
    <row r="163" spans="1:17" ht="20.25" customHeight="1" x14ac:dyDescent="0.2">
      <c r="A163" s="176">
        <v>48884</v>
      </c>
      <c r="B163" s="177">
        <f t="shared" si="15"/>
        <v>0</v>
      </c>
      <c r="C163" s="158"/>
      <c r="D163" s="60">
        <f t="shared" si="16"/>
        <v>0</v>
      </c>
      <c r="E163" s="178">
        <f t="shared" si="14"/>
        <v>0</v>
      </c>
      <c r="F163" s="60">
        <f t="shared" si="17"/>
        <v>0</v>
      </c>
      <c r="G163" s="60">
        <f>IF(AND(C163&lt;&gt;"",SUM(G$27:G162)&lt;E$19),$E$19/$E$23,0)</f>
        <v>0</v>
      </c>
      <c r="H163" s="60">
        <f t="shared" si="18"/>
        <v>0</v>
      </c>
      <c r="I163" s="60">
        <f t="shared" si="20"/>
        <v>0</v>
      </c>
      <c r="J163" s="92" t="str">
        <f t="shared" si="19"/>
        <v>2033–2034</v>
      </c>
      <c r="L163" s="103"/>
      <c r="N163" s="101"/>
      <c r="Q163" s="61"/>
    </row>
    <row r="164" spans="1:17" ht="20.25" customHeight="1" x14ac:dyDescent="0.2">
      <c r="A164" s="176">
        <v>48914</v>
      </c>
      <c r="B164" s="177">
        <f t="shared" si="15"/>
        <v>0</v>
      </c>
      <c r="C164" s="158"/>
      <c r="D164" s="60">
        <f t="shared" si="16"/>
        <v>0</v>
      </c>
      <c r="E164" s="178">
        <f t="shared" si="14"/>
        <v>0</v>
      </c>
      <c r="F164" s="60">
        <f t="shared" si="17"/>
        <v>0</v>
      </c>
      <c r="G164" s="60">
        <f>IF(AND(C164&lt;&gt;"",SUM(G$27:G163)&lt;E$19),$E$19/$E$23,0)</f>
        <v>0</v>
      </c>
      <c r="H164" s="60">
        <f t="shared" si="18"/>
        <v>0</v>
      </c>
      <c r="I164" s="60">
        <f t="shared" si="20"/>
        <v>0</v>
      </c>
      <c r="J164" s="92" t="str">
        <f t="shared" si="19"/>
        <v>2033–2034</v>
      </c>
      <c r="L164" s="103"/>
      <c r="N164" s="101"/>
      <c r="Q164" s="61"/>
    </row>
    <row r="165" spans="1:17" ht="20.25" customHeight="1" x14ac:dyDescent="0.2">
      <c r="A165" s="176">
        <v>48945</v>
      </c>
      <c r="B165" s="177">
        <f t="shared" si="15"/>
        <v>0</v>
      </c>
      <c r="C165" s="158"/>
      <c r="D165" s="60">
        <f t="shared" si="16"/>
        <v>0</v>
      </c>
      <c r="E165" s="178">
        <f t="shared" si="14"/>
        <v>0</v>
      </c>
      <c r="F165" s="60">
        <f t="shared" si="17"/>
        <v>0</v>
      </c>
      <c r="G165" s="60">
        <f>IF(AND(C165&lt;&gt;"",SUM(G$27:G164)&lt;E$19),$E$19/$E$23,0)</f>
        <v>0</v>
      </c>
      <c r="H165" s="60">
        <f t="shared" si="18"/>
        <v>0</v>
      </c>
      <c r="I165" s="60">
        <f t="shared" si="20"/>
        <v>0</v>
      </c>
      <c r="J165" s="92" t="str">
        <f t="shared" si="19"/>
        <v>2033–2034</v>
      </c>
      <c r="L165" s="103"/>
      <c r="N165" s="101"/>
      <c r="Q165" s="61"/>
    </row>
    <row r="166" spans="1:17" ht="20.25" customHeight="1" x14ac:dyDescent="0.2">
      <c r="A166" s="176">
        <v>48976</v>
      </c>
      <c r="B166" s="177">
        <f t="shared" si="15"/>
        <v>0</v>
      </c>
      <c r="C166" s="158"/>
      <c r="D166" s="60">
        <f t="shared" si="16"/>
        <v>0</v>
      </c>
      <c r="E166" s="178">
        <f t="shared" si="14"/>
        <v>0</v>
      </c>
      <c r="F166" s="60">
        <f t="shared" si="17"/>
        <v>0</v>
      </c>
      <c r="G166" s="60">
        <f>IF(AND(C166&lt;&gt;"",SUM(G$27:G165)&lt;E$19),$E$19/$E$23,0)</f>
        <v>0</v>
      </c>
      <c r="H166" s="60">
        <f t="shared" si="18"/>
        <v>0</v>
      </c>
      <c r="I166" s="60">
        <f t="shared" si="20"/>
        <v>0</v>
      </c>
      <c r="J166" s="92" t="str">
        <f t="shared" si="19"/>
        <v>2033–2034</v>
      </c>
      <c r="L166" s="103"/>
      <c r="N166" s="101"/>
      <c r="Q166" s="61"/>
    </row>
    <row r="167" spans="1:17" ht="20.25" customHeight="1" x14ac:dyDescent="0.2">
      <c r="A167" s="176">
        <v>49004</v>
      </c>
      <c r="B167" s="177">
        <f t="shared" si="15"/>
        <v>0</v>
      </c>
      <c r="C167" s="158"/>
      <c r="D167" s="60">
        <f t="shared" si="16"/>
        <v>0</v>
      </c>
      <c r="E167" s="178">
        <f t="shared" si="14"/>
        <v>0</v>
      </c>
      <c r="F167" s="60">
        <f t="shared" si="17"/>
        <v>0</v>
      </c>
      <c r="G167" s="60">
        <f>IF(AND(C167&lt;&gt;"",SUM(G$27:G166)&lt;E$19),$E$19/$E$23,0)</f>
        <v>0</v>
      </c>
      <c r="H167" s="60">
        <f t="shared" si="18"/>
        <v>0</v>
      </c>
      <c r="I167" s="60">
        <f t="shared" si="20"/>
        <v>0</v>
      </c>
      <c r="J167" s="92" t="str">
        <f t="shared" si="19"/>
        <v>2033–2034</v>
      </c>
      <c r="L167" s="103"/>
      <c r="N167" s="101"/>
      <c r="Q167" s="61"/>
    </row>
    <row r="168" spans="1:17" ht="20.25" customHeight="1" x14ac:dyDescent="0.2">
      <c r="A168" s="176">
        <v>49035</v>
      </c>
      <c r="B168" s="177">
        <f t="shared" si="15"/>
        <v>0</v>
      </c>
      <c r="C168" s="158"/>
      <c r="D168" s="60">
        <f t="shared" si="16"/>
        <v>0</v>
      </c>
      <c r="E168" s="178">
        <f t="shared" si="14"/>
        <v>0</v>
      </c>
      <c r="F168" s="60">
        <f t="shared" si="17"/>
        <v>0</v>
      </c>
      <c r="G168" s="60">
        <f>IF(AND(C168&lt;&gt;"",SUM(G$27:G167)&lt;E$19),$E$19/$E$23,0)</f>
        <v>0</v>
      </c>
      <c r="H168" s="60">
        <f t="shared" si="18"/>
        <v>0</v>
      </c>
      <c r="I168" s="60">
        <f t="shared" si="20"/>
        <v>0</v>
      </c>
      <c r="J168" s="92" t="str">
        <f t="shared" si="19"/>
        <v>2033–2034</v>
      </c>
      <c r="L168" s="103"/>
      <c r="N168" s="101"/>
      <c r="Q168" s="61"/>
    </row>
    <row r="169" spans="1:17" ht="20.25" customHeight="1" x14ac:dyDescent="0.2">
      <c r="A169" s="176">
        <v>49065</v>
      </c>
      <c r="B169" s="177">
        <f t="shared" si="15"/>
        <v>0</v>
      </c>
      <c r="C169" s="158"/>
      <c r="D169" s="60">
        <f t="shared" si="16"/>
        <v>0</v>
      </c>
      <c r="E169" s="178">
        <f t="shared" si="14"/>
        <v>0</v>
      </c>
      <c r="F169" s="60">
        <f t="shared" si="17"/>
        <v>0</v>
      </c>
      <c r="G169" s="60">
        <f>IF(AND(C169&lt;&gt;"",SUM(G$27:G168)&lt;E$19),$E$19/$E$23,0)</f>
        <v>0</v>
      </c>
      <c r="H169" s="60">
        <f t="shared" si="18"/>
        <v>0</v>
      </c>
      <c r="I169" s="60">
        <f t="shared" si="20"/>
        <v>0</v>
      </c>
      <c r="J169" s="92" t="str">
        <f t="shared" si="19"/>
        <v>2033–2034</v>
      </c>
      <c r="L169" s="103"/>
      <c r="N169" s="101"/>
      <c r="Q169" s="61"/>
    </row>
    <row r="170" spans="1:17" ht="20.25" customHeight="1" x14ac:dyDescent="0.2">
      <c r="A170" s="176">
        <v>49096</v>
      </c>
      <c r="B170" s="177">
        <f t="shared" si="15"/>
        <v>0</v>
      </c>
      <c r="C170" s="158"/>
      <c r="D170" s="60">
        <f t="shared" si="16"/>
        <v>0</v>
      </c>
      <c r="E170" s="178">
        <f t="shared" si="14"/>
        <v>0</v>
      </c>
      <c r="F170" s="60">
        <f t="shared" si="17"/>
        <v>0</v>
      </c>
      <c r="G170" s="60">
        <f>IF(AND(C170&lt;&gt;"",SUM(G$27:G169)&lt;E$19),$E$19/$E$23,0)</f>
        <v>0</v>
      </c>
      <c r="H170" s="60">
        <f t="shared" si="18"/>
        <v>0</v>
      </c>
      <c r="I170" s="60">
        <f t="shared" si="20"/>
        <v>0</v>
      </c>
      <c r="J170" s="92" t="str">
        <f t="shared" si="19"/>
        <v>2033–2034</v>
      </c>
      <c r="L170" s="103"/>
      <c r="N170" s="101"/>
      <c r="Q170" s="61"/>
    </row>
    <row r="171" spans="1:17" ht="20.25" customHeight="1" x14ac:dyDescent="0.2">
      <c r="A171" s="176">
        <v>49126</v>
      </c>
      <c r="B171" s="177">
        <f t="shared" si="15"/>
        <v>0</v>
      </c>
      <c r="C171" s="158"/>
      <c r="D171" s="60">
        <f t="shared" si="16"/>
        <v>0</v>
      </c>
      <c r="E171" s="178">
        <f t="shared" si="14"/>
        <v>0</v>
      </c>
      <c r="F171" s="60">
        <f t="shared" si="17"/>
        <v>0</v>
      </c>
      <c r="G171" s="60">
        <f>IF(AND(C171&lt;&gt;"",SUM(G$27:G170)&lt;E$19),$E$19/$E$23,0)</f>
        <v>0</v>
      </c>
      <c r="H171" s="60">
        <f t="shared" si="18"/>
        <v>0</v>
      </c>
      <c r="I171" s="60">
        <f t="shared" si="20"/>
        <v>0</v>
      </c>
      <c r="J171" s="92" t="str">
        <f t="shared" si="19"/>
        <v>2034–2035</v>
      </c>
      <c r="L171" s="103"/>
      <c r="N171" s="101"/>
      <c r="Q171" s="61"/>
    </row>
    <row r="172" spans="1:17" ht="20.25" customHeight="1" x14ac:dyDescent="0.2">
      <c r="A172" s="176">
        <v>49157</v>
      </c>
      <c r="B172" s="177">
        <f t="shared" si="15"/>
        <v>0</v>
      </c>
      <c r="C172" s="158"/>
      <c r="D172" s="60">
        <f t="shared" si="16"/>
        <v>0</v>
      </c>
      <c r="E172" s="178">
        <f t="shared" si="14"/>
        <v>0</v>
      </c>
      <c r="F172" s="60">
        <f t="shared" si="17"/>
        <v>0</v>
      </c>
      <c r="G172" s="60">
        <f>IF(AND(C172&lt;&gt;"",SUM(G$27:G171)&lt;E$19),$E$19/$E$23,0)</f>
        <v>0</v>
      </c>
      <c r="H172" s="60">
        <f t="shared" si="18"/>
        <v>0</v>
      </c>
      <c r="I172" s="60">
        <f t="shared" si="20"/>
        <v>0</v>
      </c>
      <c r="J172" s="92" t="str">
        <f t="shared" si="19"/>
        <v>2034–2035</v>
      </c>
      <c r="L172" s="103"/>
      <c r="N172" s="101"/>
      <c r="Q172" s="61"/>
    </row>
    <row r="173" spans="1:17" ht="20.25" customHeight="1" x14ac:dyDescent="0.2">
      <c r="A173" s="176">
        <v>49188</v>
      </c>
      <c r="B173" s="177">
        <f t="shared" si="15"/>
        <v>0</v>
      </c>
      <c r="C173" s="158"/>
      <c r="D173" s="60">
        <f t="shared" si="16"/>
        <v>0</v>
      </c>
      <c r="E173" s="178">
        <f t="shared" si="14"/>
        <v>0</v>
      </c>
      <c r="F173" s="60">
        <f t="shared" si="17"/>
        <v>0</v>
      </c>
      <c r="G173" s="60">
        <f>IF(AND(C173&lt;&gt;"",SUM(G$27:G172)&lt;E$19),$E$19/$E$23,0)</f>
        <v>0</v>
      </c>
      <c r="H173" s="60">
        <f t="shared" si="18"/>
        <v>0</v>
      </c>
      <c r="I173" s="60">
        <f t="shared" si="20"/>
        <v>0</v>
      </c>
      <c r="J173" s="92" t="str">
        <f t="shared" si="19"/>
        <v>2034–2035</v>
      </c>
      <c r="L173" s="103"/>
      <c r="N173" s="101"/>
      <c r="Q173" s="61"/>
    </row>
    <row r="174" spans="1:17" ht="20.25" customHeight="1" x14ac:dyDescent="0.2">
      <c r="A174" s="176">
        <v>49218</v>
      </c>
      <c r="B174" s="177">
        <f t="shared" si="15"/>
        <v>0</v>
      </c>
      <c r="C174" s="158"/>
      <c r="D174" s="60">
        <f t="shared" si="16"/>
        <v>0</v>
      </c>
      <c r="E174" s="178">
        <f t="shared" si="14"/>
        <v>0</v>
      </c>
      <c r="F174" s="60">
        <f t="shared" si="17"/>
        <v>0</v>
      </c>
      <c r="G174" s="60">
        <f>IF(AND(C174&lt;&gt;"",SUM(G$27:G173)&lt;E$19),$E$19/$E$23,0)</f>
        <v>0</v>
      </c>
      <c r="H174" s="60">
        <f t="shared" si="18"/>
        <v>0</v>
      </c>
      <c r="I174" s="60">
        <f t="shared" si="20"/>
        <v>0</v>
      </c>
      <c r="J174" s="92" t="str">
        <f t="shared" si="19"/>
        <v>2034–2035</v>
      </c>
      <c r="L174" s="103"/>
      <c r="N174" s="101"/>
      <c r="Q174" s="61"/>
    </row>
    <row r="175" spans="1:17" ht="20.25" customHeight="1" x14ac:dyDescent="0.2">
      <c r="A175" s="176">
        <v>49249</v>
      </c>
      <c r="B175" s="177">
        <f t="shared" si="15"/>
        <v>0</v>
      </c>
      <c r="C175" s="158"/>
      <c r="D175" s="60">
        <f t="shared" si="16"/>
        <v>0</v>
      </c>
      <c r="E175" s="178">
        <f t="shared" si="14"/>
        <v>0</v>
      </c>
      <c r="F175" s="60">
        <f t="shared" si="17"/>
        <v>0</v>
      </c>
      <c r="G175" s="60">
        <f>IF(AND(C175&lt;&gt;"",SUM(G$27:G174)&lt;E$19),$E$19/$E$23,0)</f>
        <v>0</v>
      </c>
      <c r="H175" s="60">
        <f t="shared" si="18"/>
        <v>0</v>
      </c>
      <c r="I175" s="60">
        <f t="shared" si="20"/>
        <v>0</v>
      </c>
      <c r="J175" s="92" t="str">
        <f t="shared" si="19"/>
        <v>2034–2035</v>
      </c>
      <c r="L175" s="103"/>
      <c r="N175" s="101"/>
      <c r="Q175" s="61"/>
    </row>
    <row r="176" spans="1:17" ht="20.25" customHeight="1" x14ac:dyDescent="0.2">
      <c r="A176" s="176">
        <v>49279</v>
      </c>
      <c r="B176" s="177">
        <f t="shared" si="15"/>
        <v>0</v>
      </c>
      <c r="C176" s="158"/>
      <c r="D176" s="60">
        <f t="shared" si="16"/>
        <v>0</v>
      </c>
      <c r="E176" s="178">
        <f t="shared" si="14"/>
        <v>0</v>
      </c>
      <c r="F176" s="60">
        <f t="shared" si="17"/>
        <v>0</v>
      </c>
      <c r="G176" s="60">
        <f>IF(AND(C176&lt;&gt;"",SUM(G$27:G175)&lt;E$19),$E$19/$E$23,0)</f>
        <v>0</v>
      </c>
      <c r="H176" s="60">
        <f t="shared" si="18"/>
        <v>0</v>
      </c>
      <c r="I176" s="60">
        <f t="shared" si="20"/>
        <v>0</v>
      </c>
      <c r="J176" s="92" t="str">
        <f t="shared" si="19"/>
        <v>2034–2035</v>
      </c>
      <c r="L176" s="103"/>
      <c r="N176" s="101"/>
      <c r="Q176" s="61"/>
    </row>
    <row r="177" spans="1:17" ht="20.25" customHeight="1" x14ac:dyDescent="0.2">
      <c r="A177" s="176">
        <v>49310</v>
      </c>
      <c r="B177" s="177">
        <f t="shared" si="15"/>
        <v>0</v>
      </c>
      <c r="C177" s="158"/>
      <c r="D177" s="60">
        <f t="shared" si="16"/>
        <v>0</v>
      </c>
      <c r="E177" s="178">
        <f t="shared" si="14"/>
        <v>0</v>
      </c>
      <c r="F177" s="60">
        <f t="shared" si="17"/>
        <v>0</v>
      </c>
      <c r="G177" s="60">
        <f>IF(AND(C177&lt;&gt;"",SUM(G$27:G176)&lt;E$19),$E$19/$E$23,0)</f>
        <v>0</v>
      </c>
      <c r="H177" s="60">
        <f t="shared" si="18"/>
        <v>0</v>
      </c>
      <c r="I177" s="60">
        <f t="shared" si="20"/>
        <v>0</v>
      </c>
      <c r="J177" s="92" t="str">
        <f t="shared" si="19"/>
        <v>2034–2035</v>
      </c>
      <c r="L177" s="103"/>
      <c r="N177" s="101"/>
      <c r="Q177" s="61"/>
    </row>
    <row r="178" spans="1:17" ht="20.25" customHeight="1" x14ac:dyDescent="0.2">
      <c r="A178" s="176">
        <v>49341</v>
      </c>
      <c r="B178" s="177">
        <f t="shared" si="15"/>
        <v>0</v>
      </c>
      <c r="C178" s="158"/>
      <c r="D178" s="60">
        <f t="shared" si="16"/>
        <v>0</v>
      </c>
      <c r="E178" s="178">
        <f t="shared" si="14"/>
        <v>0</v>
      </c>
      <c r="F178" s="60">
        <f t="shared" si="17"/>
        <v>0</v>
      </c>
      <c r="G178" s="60">
        <f>IF(AND(C178&lt;&gt;"",SUM(G$27:G177)&lt;E$19),$E$19/$E$23,0)</f>
        <v>0</v>
      </c>
      <c r="H178" s="60">
        <f t="shared" si="18"/>
        <v>0</v>
      </c>
      <c r="I178" s="60">
        <f t="shared" si="20"/>
        <v>0</v>
      </c>
      <c r="J178" s="92" t="str">
        <f t="shared" si="19"/>
        <v>2034–2035</v>
      </c>
      <c r="L178" s="103"/>
      <c r="N178" s="101"/>
      <c r="Q178" s="61"/>
    </row>
    <row r="179" spans="1:17" ht="20.25" customHeight="1" x14ac:dyDescent="0.2">
      <c r="A179" s="176">
        <v>49369</v>
      </c>
      <c r="B179" s="177">
        <f t="shared" si="15"/>
        <v>0</v>
      </c>
      <c r="C179" s="158"/>
      <c r="D179" s="60">
        <f t="shared" si="16"/>
        <v>0</v>
      </c>
      <c r="E179" s="178">
        <f t="shared" si="14"/>
        <v>0</v>
      </c>
      <c r="F179" s="60">
        <f t="shared" si="17"/>
        <v>0</v>
      </c>
      <c r="G179" s="60">
        <f>IF(AND(C179&lt;&gt;"",SUM(G$27:G178)&lt;E$19),$E$19/$E$23,0)</f>
        <v>0</v>
      </c>
      <c r="H179" s="60">
        <f t="shared" si="18"/>
        <v>0</v>
      </c>
      <c r="I179" s="60">
        <f t="shared" si="20"/>
        <v>0</v>
      </c>
      <c r="J179" s="92" t="str">
        <f t="shared" si="19"/>
        <v>2034–2035</v>
      </c>
      <c r="L179" s="103"/>
      <c r="N179" s="101"/>
      <c r="Q179" s="61"/>
    </row>
    <row r="180" spans="1:17" ht="20.25" customHeight="1" x14ac:dyDescent="0.2">
      <c r="A180" s="176">
        <v>49400</v>
      </c>
      <c r="B180" s="177">
        <f t="shared" si="15"/>
        <v>0</v>
      </c>
      <c r="C180" s="158"/>
      <c r="D180" s="60">
        <f t="shared" si="16"/>
        <v>0</v>
      </c>
      <c r="E180" s="178">
        <f t="shared" si="14"/>
        <v>0</v>
      </c>
      <c r="F180" s="60">
        <f t="shared" si="17"/>
        <v>0</v>
      </c>
      <c r="G180" s="60">
        <f>IF(AND(C180&lt;&gt;"",SUM(G$27:G179)&lt;E$19),$E$19/$E$23,0)</f>
        <v>0</v>
      </c>
      <c r="H180" s="60">
        <f t="shared" si="18"/>
        <v>0</v>
      </c>
      <c r="I180" s="60">
        <f t="shared" si="20"/>
        <v>0</v>
      </c>
      <c r="J180" s="92" t="str">
        <f t="shared" si="19"/>
        <v>2034–2035</v>
      </c>
      <c r="L180" s="103"/>
      <c r="N180" s="101"/>
      <c r="Q180" s="61"/>
    </row>
    <row r="181" spans="1:17" ht="20.25" customHeight="1" x14ac:dyDescent="0.2">
      <c r="A181" s="176">
        <v>49430</v>
      </c>
      <c r="B181" s="177">
        <f t="shared" si="15"/>
        <v>0</v>
      </c>
      <c r="C181" s="158"/>
      <c r="D181" s="60">
        <f t="shared" si="16"/>
        <v>0</v>
      </c>
      <c r="E181" s="178">
        <f t="shared" si="14"/>
        <v>0</v>
      </c>
      <c r="F181" s="60">
        <f t="shared" si="17"/>
        <v>0</v>
      </c>
      <c r="G181" s="60">
        <f>IF(AND(C181&lt;&gt;"",SUM(G$27:G180)&lt;E$19),$E$19/$E$23,0)</f>
        <v>0</v>
      </c>
      <c r="H181" s="60">
        <f t="shared" si="18"/>
        <v>0</v>
      </c>
      <c r="I181" s="60">
        <f t="shared" si="20"/>
        <v>0</v>
      </c>
      <c r="J181" s="92" t="str">
        <f t="shared" si="19"/>
        <v>2034–2035</v>
      </c>
      <c r="L181" s="103"/>
      <c r="N181" s="101"/>
      <c r="Q181" s="61"/>
    </row>
    <row r="182" spans="1:17" ht="20.25" customHeight="1" x14ac:dyDescent="0.2">
      <c r="A182" s="176">
        <v>49461</v>
      </c>
      <c r="B182" s="177">
        <f t="shared" si="15"/>
        <v>0</v>
      </c>
      <c r="C182" s="158"/>
      <c r="D182" s="60">
        <f t="shared" si="16"/>
        <v>0</v>
      </c>
      <c r="E182" s="178">
        <f t="shared" si="14"/>
        <v>0</v>
      </c>
      <c r="F182" s="60">
        <f t="shared" si="17"/>
        <v>0</v>
      </c>
      <c r="G182" s="60">
        <f>IF(AND(C182&lt;&gt;"",SUM(G$27:G181)&lt;E$19),$E$19/$E$23,0)</f>
        <v>0</v>
      </c>
      <c r="H182" s="60">
        <f t="shared" si="18"/>
        <v>0</v>
      </c>
      <c r="I182" s="60">
        <f t="shared" si="20"/>
        <v>0</v>
      </c>
      <c r="J182" s="92" t="str">
        <f t="shared" si="19"/>
        <v>2034–2035</v>
      </c>
      <c r="L182" s="103"/>
      <c r="N182" s="101"/>
      <c r="Q182" s="61"/>
    </row>
    <row r="183" spans="1:17" ht="20.25" customHeight="1" x14ac:dyDescent="0.2">
      <c r="A183" s="176">
        <v>49491</v>
      </c>
      <c r="B183" s="177">
        <f t="shared" si="15"/>
        <v>0</v>
      </c>
      <c r="C183" s="158"/>
      <c r="D183" s="60">
        <f t="shared" si="16"/>
        <v>0</v>
      </c>
      <c r="E183" s="178">
        <f t="shared" si="14"/>
        <v>0</v>
      </c>
      <c r="F183" s="60">
        <f t="shared" si="17"/>
        <v>0</v>
      </c>
      <c r="G183" s="60">
        <f>IF(AND(C183&lt;&gt;"",SUM(G$27:G182)&lt;E$19),$E$19/$E$23,0)</f>
        <v>0</v>
      </c>
      <c r="H183" s="60">
        <f t="shared" si="18"/>
        <v>0</v>
      </c>
      <c r="I183" s="60">
        <f t="shared" si="20"/>
        <v>0</v>
      </c>
      <c r="J183" s="92" t="str">
        <f t="shared" si="19"/>
        <v>2035–2036</v>
      </c>
      <c r="L183" s="103"/>
      <c r="N183" s="101"/>
      <c r="Q183" s="61"/>
    </row>
    <row r="184" spans="1:17" ht="20.25" customHeight="1" x14ac:dyDescent="0.2">
      <c r="A184" s="176">
        <v>49522</v>
      </c>
      <c r="B184" s="177">
        <f t="shared" si="15"/>
        <v>0</v>
      </c>
      <c r="C184" s="158"/>
      <c r="D184" s="60">
        <f t="shared" si="16"/>
        <v>0</v>
      </c>
      <c r="E184" s="178">
        <f t="shared" si="14"/>
        <v>0</v>
      </c>
      <c r="F184" s="60">
        <f t="shared" si="17"/>
        <v>0</v>
      </c>
      <c r="G184" s="60">
        <f>IF(AND(C184&lt;&gt;"",SUM(G$27:G183)&lt;E$19),$E$19/$E$23,0)</f>
        <v>0</v>
      </c>
      <c r="H184" s="60">
        <f t="shared" si="18"/>
        <v>0</v>
      </c>
      <c r="I184" s="60">
        <f t="shared" si="20"/>
        <v>0</v>
      </c>
      <c r="J184" s="92" t="str">
        <f t="shared" si="19"/>
        <v>2035–2036</v>
      </c>
      <c r="L184" s="103"/>
      <c r="N184" s="101"/>
      <c r="Q184" s="61"/>
    </row>
    <row r="185" spans="1:17" ht="20.25" customHeight="1" x14ac:dyDescent="0.2">
      <c r="A185" s="176">
        <v>49553</v>
      </c>
      <c r="B185" s="177">
        <f t="shared" si="15"/>
        <v>0</v>
      </c>
      <c r="C185" s="158"/>
      <c r="D185" s="60">
        <f t="shared" si="16"/>
        <v>0</v>
      </c>
      <c r="E185" s="178">
        <f t="shared" si="14"/>
        <v>0</v>
      </c>
      <c r="F185" s="60">
        <f t="shared" si="17"/>
        <v>0</v>
      </c>
      <c r="G185" s="60">
        <f>IF(AND(C185&lt;&gt;"",SUM(G$27:G184)&lt;E$19),$E$19/$E$23,0)</f>
        <v>0</v>
      </c>
      <c r="H185" s="60">
        <f t="shared" si="18"/>
        <v>0</v>
      </c>
      <c r="I185" s="60">
        <f t="shared" si="20"/>
        <v>0</v>
      </c>
      <c r="J185" s="92" t="str">
        <f t="shared" si="19"/>
        <v>2035–2036</v>
      </c>
      <c r="L185" s="103"/>
      <c r="N185" s="101"/>
      <c r="Q185" s="61"/>
    </row>
    <row r="186" spans="1:17" ht="20.25" customHeight="1" x14ac:dyDescent="0.2">
      <c r="A186" s="176">
        <v>49583</v>
      </c>
      <c r="B186" s="177">
        <f t="shared" si="15"/>
        <v>0</v>
      </c>
      <c r="C186" s="158"/>
      <c r="D186" s="60">
        <f t="shared" si="16"/>
        <v>0</v>
      </c>
      <c r="E186" s="178">
        <f t="shared" si="14"/>
        <v>0</v>
      </c>
      <c r="F186" s="60">
        <f t="shared" si="17"/>
        <v>0</v>
      </c>
      <c r="G186" s="60">
        <f>IF(AND(C186&lt;&gt;"",SUM(G$27:G185)&lt;E$19),$E$19/$E$23,0)</f>
        <v>0</v>
      </c>
      <c r="H186" s="60">
        <f t="shared" si="18"/>
        <v>0</v>
      </c>
      <c r="I186" s="60">
        <f t="shared" si="20"/>
        <v>0</v>
      </c>
      <c r="J186" s="92" t="str">
        <f t="shared" si="19"/>
        <v>2035–2036</v>
      </c>
      <c r="L186" s="103"/>
      <c r="N186" s="101"/>
      <c r="Q186" s="61"/>
    </row>
    <row r="187" spans="1:17" ht="20.25" customHeight="1" x14ac:dyDescent="0.2">
      <c r="A187" s="176">
        <v>49614</v>
      </c>
      <c r="B187" s="177">
        <f t="shared" si="15"/>
        <v>0</v>
      </c>
      <c r="C187" s="158"/>
      <c r="D187" s="60">
        <f t="shared" si="16"/>
        <v>0</v>
      </c>
      <c r="E187" s="178">
        <f t="shared" si="14"/>
        <v>0</v>
      </c>
      <c r="F187" s="60">
        <f t="shared" si="17"/>
        <v>0</v>
      </c>
      <c r="G187" s="60">
        <f>IF(AND(C187&lt;&gt;"",SUM(G$27:G186)&lt;E$19),$E$19/$E$23,0)</f>
        <v>0</v>
      </c>
      <c r="H187" s="60">
        <f t="shared" si="18"/>
        <v>0</v>
      </c>
      <c r="I187" s="60">
        <f t="shared" si="20"/>
        <v>0</v>
      </c>
      <c r="J187" s="92" t="str">
        <f t="shared" si="19"/>
        <v>2035–2036</v>
      </c>
      <c r="L187" s="103"/>
      <c r="N187" s="101"/>
      <c r="Q187" s="61"/>
    </row>
    <row r="188" spans="1:17" ht="20.25" customHeight="1" x14ac:dyDescent="0.2">
      <c r="A188" s="176">
        <v>49644</v>
      </c>
      <c r="B188" s="177">
        <f t="shared" si="15"/>
        <v>0</v>
      </c>
      <c r="C188" s="158"/>
      <c r="D188" s="60">
        <f t="shared" si="16"/>
        <v>0</v>
      </c>
      <c r="E188" s="178">
        <f t="shared" si="14"/>
        <v>0</v>
      </c>
      <c r="F188" s="60">
        <f t="shared" si="17"/>
        <v>0</v>
      </c>
      <c r="G188" s="60">
        <f>IF(AND(C188&lt;&gt;"",SUM(G$27:G187)&lt;E$19),$E$19/$E$23,0)</f>
        <v>0</v>
      </c>
      <c r="H188" s="60">
        <f t="shared" si="18"/>
        <v>0</v>
      </c>
      <c r="I188" s="60">
        <f t="shared" si="20"/>
        <v>0</v>
      </c>
      <c r="J188" s="92" t="str">
        <f t="shared" si="19"/>
        <v>2035–2036</v>
      </c>
      <c r="L188" s="103"/>
      <c r="N188" s="101"/>
      <c r="Q188" s="61"/>
    </row>
    <row r="189" spans="1:17" ht="20.25" customHeight="1" x14ac:dyDescent="0.2">
      <c r="A189" s="176">
        <v>49675</v>
      </c>
      <c r="B189" s="177">
        <f t="shared" si="15"/>
        <v>0</v>
      </c>
      <c r="C189" s="158"/>
      <c r="D189" s="60">
        <f t="shared" si="16"/>
        <v>0</v>
      </c>
      <c r="E189" s="178">
        <f t="shared" si="14"/>
        <v>0</v>
      </c>
      <c r="F189" s="60">
        <f t="shared" si="17"/>
        <v>0</v>
      </c>
      <c r="G189" s="60">
        <f>IF(AND(C189&lt;&gt;"",SUM(G$27:G188)&lt;E$19),$E$19/$E$23,0)</f>
        <v>0</v>
      </c>
      <c r="H189" s="60">
        <f t="shared" si="18"/>
        <v>0</v>
      </c>
      <c r="I189" s="60">
        <f t="shared" si="20"/>
        <v>0</v>
      </c>
      <c r="J189" s="92" t="str">
        <f t="shared" si="19"/>
        <v>2035–2036</v>
      </c>
      <c r="L189" s="103"/>
      <c r="N189" s="101"/>
      <c r="Q189" s="61"/>
    </row>
    <row r="190" spans="1:17" ht="20.25" customHeight="1" x14ac:dyDescent="0.2">
      <c r="A190" s="176">
        <v>49706</v>
      </c>
      <c r="B190" s="177">
        <f t="shared" si="15"/>
        <v>0</v>
      </c>
      <c r="C190" s="158"/>
      <c r="D190" s="60">
        <f t="shared" si="16"/>
        <v>0</v>
      </c>
      <c r="E190" s="178">
        <f t="shared" si="14"/>
        <v>0</v>
      </c>
      <c r="F190" s="60">
        <f t="shared" si="17"/>
        <v>0</v>
      </c>
      <c r="G190" s="60">
        <f>IF(AND(C190&lt;&gt;"",SUM(G$27:G189)&lt;E$19),$E$19/$E$23,0)</f>
        <v>0</v>
      </c>
      <c r="H190" s="60">
        <f t="shared" si="18"/>
        <v>0</v>
      </c>
      <c r="I190" s="60">
        <f t="shared" si="20"/>
        <v>0</v>
      </c>
      <c r="J190" s="92" t="str">
        <f t="shared" si="19"/>
        <v>2035–2036</v>
      </c>
      <c r="L190" s="103"/>
      <c r="N190" s="101"/>
      <c r="Q190" s="61"/>
    </row>
    <row r="191" spans="1:17" ht="20.25" customHeight="1" x14ac:dyDescent="0.2">
      <c r="A191" s="176">
        <v>49735</v>
      </c>
      <c r="B191" s="177">
        <f t="shared" si="15"/>
        <v>0</v>
      </c>
      <c r="C191" s="158"/>
      <c r="D191" s="60">
        <f t="shared" si="16"/>
        <v>0</v>
      </c>
      <c r="E191" s="178">
        <f t="shared" si="14"/>
        <v>0</v>
      </c>
      <c r="F191" s="60">
        <f t="shared" si="17"/>
        <v>0</v>
      </c>
      <c r="G191" s="60">
        <f>IF(AND(C191&lt;&gt;"",SUM(G$27:G190)&lt;E$19),$E$19/$E$23,0)</f>
        <v>0</v>
      </c>
      <c r="H191" s="60">
        <f t="shared" si="18"/>
        <v>0</v>
      </c>
      <c r="I191" s="60">
        <f t="shared" si="20"/>
        <v>0</v>
      </c>
      <c r="J191" s="92" t="str">
        <f t="shared" si="19"/>
        <v>2035–2036</v>
      </c>
      <c r="L191" s="103"/>
      <c r="N191" s="101"/>
      <c r="Q191" s="61"/>
    </row>
    <row r="192" spans="1:17" ht="20.25" customHeight="1" x14ac:dyDescent="0.2">
      <c r="A192" s="176">
        <v>49766</v>
      </c>
      <c r="B192" s="177">
        <f t="shared" si="15"/>
        <v>0</v>
      </c>
      <c r="C192" s="158"/>
      <c r="D192" s="60">
        <f t="shared" si="16"/>
        <v>0</v>
      </c>
      <c r="E192" s="178">
        <f t="shared" si="14"/>
        <v>0</v>
      </c>
      <c r="F192" s="60">
        <f t="shared" si="17"/>
        <v>0</v>
      </c>
      <c r="G192" s="60">
        <f>IF(AND(C192&lt;&gt;"",SUM(G$27:G191)&lt;E$19),$E$19/$E$23,0)</f>
        <v>0</v>
      </c>
      <c r="H192" s="60">
        <f t="shared" si="18"/>
        <v>0</v>
      </c>
      <c r="I192" s="60">
        <f t="shared" si="20"/>
        <v>0</v>
      </c>
      <c r="J192" s="92" t="str">
        <f t="shared" si="19"/>
        <v>2035–2036</v>
      </c>
      <c r="L192" s="103"/>
      <c r="N192" s="101"/>
      <c r="Q192" s="61"/>
    </row>
    <row r="193" spans="1:17" ht="20.25" customHeight="1" x14ac:dyDescent="0.2">
      <c r="A193" s="176">
        <v>49796</v>
      </c>
      <c r="B193" s="177">
        <f t="shared" si="15"/>
        <v>0</v>
      </c>
      <c r="C193" s="158"/>
      <c r="D193" s="60">
        <f t="shared" si="16"/>
        <v>0</v>
      </c>
      <c r="E193" s="178">
        <f t="shared" si="14"/>
        <v>0</v>
      </c>
      <c r="F193" s="60">
        <f t="shared" si="17"/>
        <v>0</v>
      </c>
      <c r="G193" s="60">
        <f>IF(AND(C193&lt;&gt;"",SUM(G$27:G192)&lt;E$19),$E$19/$E$23,0)</f>
        <v>0</v>
      </c>
      <c r="H193" s="60">
        <f t="shared" si="18"/>
        <v>0</v>
      </c>
      <c r="I193" s="60">
        <f t="shared" si="20"/>
        <v>0</v>
      </c>
      <c r="J193" s="92" t="str">
        <f t="shared" si="19"/>
        <v>2035–2036</v>
      </c>
      <c r="L193" s="103"/>
      <c r="N193" s="101"/>
      <c r="Q193" s="61"/>
    </row>
    <row r="194" spans="1:17" ht="20.25" customHeight="1" x14ac:dyDescent="0.2">
      <c r="A194" s="176">
        <v>49827</v>
      </c>
      <c r="B194" s="177">
        <f t="shared" si="15"/>
        <v>0</v>
      </c>
      <c r="C194" s="158"/>
      <c r="D194" s="60">
        <f t="shared" si="16"/>
        <v>0</v>
      </c>
      <c r="E194" s="178">
        <f t="shared" si="14"/>
        <v>0</v>
      </c>
      <c r="F194" s="60">
        <f t="shared" si="17"/>
        <v>0</v>
      </c>
      <c r="G194" s="60">
        <f>IF(AND(C194&lt;&gt;"",SUM(G$27:G193)&lt;E$19),$E$19/$E$23,0)</f>
        <v>0</v>
      </c>
      <c r="H194" s="60">
        <f t="shared" si="18"/>
        <v>0</v>
      </c>
      <c r="I194" s="60">
        <f t="shared" si="20"/>
        <v>0</v>
      </c>
      <c r="J194" s="92" t="str">
        <f t="shared" si="19"/>
        <v>2035–2036</v>
      </c>
      <c r="L194" s="103"/>
      <c r="N194" s="101"/>
      <c r="Q194" s="61"/>
    </row>
    <row r="195" spans="1:17" ht="20.25" customHeight="1" x14ac:dyDescent="0.2">
      <c r="A195" s="176">
        <v>49857</v>
      </c>
      <c r="B195" s="177">
        <f t="shared" si="15"/>
        <v>0</v>
      </c>
      <c r="C195" s="158"/>
      <c r="D195" s="60">
        <f t="shared" si="16"/>
        <v>0</v>
      </c>
      <c r="E195" s="178">
        <f t="shared" si="14"/>
        <v>0</v>
      </c>
      <c r="F195" s="60">
        <f t="shared" si="17"/>
        <v>0</v>
      </c>
      <c r="G195" s="60">
        <f>IF(AND(C195&lt;&gt;"",SUM(G$27:G194)&lt;E$19),$E$19/$E$23,0)</f>
        <v>0</v>
      </c>
      <c r="H195" s="60">
        <f t="shared" si="18"/>
        <v>0</v>
      </c>
      <c r="I195" s="60">
        <f t="shared" si="20"/>
        <v>0</v>
      </c>
      <c r="J195" s="92" t="str">
        <f t="shared" si="19"/>
        <v>2036–2037</v>
      </c>
      <c r="L195" s="103"/>
      <c r="N195" s="101"/>
      <c r="Q195" s="61"/>
    </row>
    <row r="196" spans="1:17" ht="20.25" customHeight="1" x14ac:dyDescent="0.2">
      <c r="A196" s="176">
        <v>49888</v>
      </c>
      <c r="B196" s="177">
        <f t="shared" si="15"/>
        <v>0</v>
      </c>
      <c r="C196" s="158"/>
      <c r="D196" s="60">
        <f t="shared" si="16"/>
        <v>0</v>
      </c>
      <c r="E196" s="178">
        <f t="shared" si="14"/>
        <v>0</v>
      </c>
      <c r="F196" s="60">
        <f t="shared" si="17"/>
        <v>0</v>
      </c>
      <c r="G196" s="60">
        <f>IF(AND(C196&lt;&gt;"",SUM(G$27:G195)&lt;E$19),$E$19/$E$23,0)</f>
        <v>0</v>
      </c>
      <c r="H196" s="60">
        <f t="shared" si="18"/>
        <v>0</v>
      </c>
      <c r="I196" s="60">
        <f t="shared" si="20"/>
        <v>0</v>
      </c>
      <c r="J196" s="92" t="str">
        <f t="shared" si="19"/>
        <v>2036–2037</v>
      </c>
      <c r="L196" s="103"/>
      <c r="N196" s="101"/>
      <c r="Q196" s="61"/>
    </row>
    <row r="197" spans="1:17" ht="20.25" customHeight="1" x14ac:dyDescent="0.2">
      <c r="A197" s="176">
        <v>49919</v>
      </c>
      <c r="B197" s="177">
        <f t="shared" si="15"/>
        <v>0</v>
      </c>
      <c r="C197" s="158"/>
      <c r="D197" s="60">
        <f t="shared" si="16"/>
        <v>0</v>
      </c>
      <c r="E197" s="178">
        <f t="shared" si="14"/>
        <v>0</v>
      </c>
      <c r="F197" s="60">
        <f t="shared" si="17"/>
        <v>0</v>
      </c>
      <c r="G197" s="60">
        <f>IF(AND(C197&lt;&gt;"",SUM(G$27:G196)&lt;E$19),$E$19/$E$23,0)</f>
        <v>0</v>
      </c>
      <c r="H197" s="60">
        <f t="shared" si="18"/>
        <v>0</v>
      </c>
      <c r="I197" s="60">
        <f t="shared" si="20"/>
        <v>0</v>
      </c>
      <c r="J197" s="92" t="str">
        <f t="shared" si="19"/>
        <v>2036–2037</v>
      </c>
      <c r="L197" s="103"/>
      <c r="N197" s="101"/>
      <c r="Q197" s="61"/>
    </row>
    <row r="198" spans="1:17" ht="20.25" customHeight="1" x14ac:dyDescent="0.2">
      <c r="A198" s="176">
        <v>49949</v>
      </c>
      <c r="B198" s="177">
        <f t="shared" si="15"/>
        <v>0</v>
      </c>
      <c r="C198" s="158"/>
      <c r="D198" s="60">
        <f t="shared" si="16"/>
        <v>0</v>
      </c>
      <c r="E198" s="178">
        <f t="shared" si="14"/>
        <v>0</v>
      </c>
      <c r="F198" s="60">
        <f t="shared" si="17"/>
        <v>0</v>
      </c>
      <c r="G198" s="60">
        <f>IF(AND(C198&lt;&gt;"",SUM(G$27:G197)&lt;E$19),$E$19/$E$23,0)</f>
        <v>0</v>
      </c>
      <c r="H198" s="60">
        <f t="shared" si="18"/>
        <v>0</v>
      </c>
      <c r="I198" s="60">
        <f t="shared" si="20"/>
        <v>0</v>
      </c>
      <c r="J198" s="92" t="str">
        <f t="shared" si="19"/>
        <v>2036–2037</v>
      </c>
      <c r="L198" s="103"/>
      <c r="N198" s="101"/>
      <c r="Q198" s="61"/>
    </row>
    <row r="199" spans="1:17" ht="20.25" customHeight="1" x14ac:dyDescent="0.2">
      <c r="A199" s="176">
        <v>49980</v>
      </c>
      <c r="B199" s="177">
        <f t="shared" si="15"/>
        <v>0</v>
      </c>
      <c r="C199" s="158"/>
      <c r="D199" s="60">
        <f t="shared" si="16"/>
        <v>0</v>
      </c>
      <c r="E199" s="178">
        <f t="shared" si="14"/>
        <v>0</v>
      </c>
      <c r="F199" s="60">
        <f t="shared" si="17"/>
        <v>0</v>
      </c>
      <c r="G199" s="60">
        <f>IF(AND(C199&lt;&gt;"",SUM(G$27:G198)&lt;E$19),$E$19/$E$23,0)</f>
        <v>0</v>
      </c>
      <c r="H199" s="60">
        <f t="shared" si="18"/>
        <v>0</v>
      </c>
      <c r="I199" s="60">
        <f t="shared" si="20"/>
        <v>0</v>
      </c>
      <c r="J199" s="92" t="str">
        <f t="shared" si="19"/>
        <v>2036–2037</v>
      </c>
      <c r="L199" s="103"/>
      <c r="N199" s="101"/>
      <c r="Q199" s="61"/>
    </row>
    <row r="200" spans="1:17" ht="20.25" customHeight="1" x14ac:dyDescent="0.2">
      <c r="A200" s="176">
        <v>50010</v>
      </c>
      <c r="B200" s="177">
        <f t="shared" si="15"/>
        <v>0</v>
      </c>
      <c r="C200" s="158"/>
      <c r="D200" s="60">
        <f t="shared" si="16"/>
        <v>0</v>
      </c>
      <c r="E200" s="178">
        <f t="shared" si="14"/>
        <v>0</v>
      </c>
      <c r="F200" s="60">
        <f t="shared" si="17"/>
        <v>0</v>
      </c>
      <c r="G200" s="60">
        <f>IF(AND(C200&lt;&gt;"",SUM(G$27:G199)&lt;E$19),$E$19/$E$23,0)</f>
        <v>0</v>
      </c>
      <c r="H200" s="60">
        <f t="shared" si="18"/>
        <v>0</v>
      </c>
      <c r="I200" s="60">
        <f t="shared" si="20"/>
        <v>0</v>
      </c>
      <c r="J200" s="92" t="str">
        <f t="shared" si="19"/>
        <v>2036–2037</v>
      </c>
      <c r="L200" s="103"/>
      <c r="N200" s="101"/>
      <c r="Q200" s="61"/>
    </row>
    <row r="201" spans="1:17" ht="20.25" customHeight="1" x14ac:dyDescent="0.2">
      <c r="A201" s="176">
        <v>50041</v>
      </c>
      <c r="B201" s="177">
        <f t="shared" si="15"/>
        <v>0</v>
      </c>
      <c r="C201" s="158"/>
      <c r="D201" s="60">
        <f t="shared" si="16"/>
        <v>0</v>
      </c>
      <c r="E201" s="178">
        <f t="shared" si="14"/>
        <v>0</v>
      </c>
      <c r="F201" s="60">
        <f t="shared" si="17"/>
        <v>0</v>
      </c>
      <c r="G201" s="60">
        <f>IF(AND(C201&lt;&gt;"",SUM(G$27:G200)&lt;E$19),$E$19/$E$23,0)</f>
        <v>0</v>
      </c>
      <c r="H201" s="60">
        <f t="shared" si="18"/>
        <v>0</v>
      </c>
      <c r="I201" s="60">
        <f t="shared" si="20"/>
        <v>0</v>
      </c>
      <c r="J201" s="92" t="str">
        <f t="shared" si="19"/>
        <v>2036–2037</v>
      </c>
      <c r="L201" s="103"/>
      <c r="N201" s="101"/>
      <c r="Q201" s="61"/>
    </row>
    <row r="202" spans="1:17" ht="20.25" customHeight="1" x14ac:dyDescent="0.2">
      <c r="A202" s="176">
        <v>50072</v>
      </c>
      <c r="B202" s="177">
        <f t="shared" si="15"/>
        <v>0</v>
      </c>
      <c r="C202" s="158"/>
      <c r="D202" s="60">
        <f t="shared" si="16"/>
        <v>0</v>
      </c>
      <c r="E202" s="178">
        <f t="shared" si="14"/>
        <v>0</v>
      </c>
      <c r="F202" s="60">
        <f t="shared" si="17"/>
        <v>0</v>
      </c>
      <c r="G202" s="60">
        <f>IF(AND(C202&lt;&gt;"",SUM(G$27:G201)&lt;E$19),$E$19/$E$23,0)</f>
        <v>0</v>
      </c>
      <c r="H202" s="60">
        <f t="shared" si="18"/>
        <v>0</v>
      </c>
      <c r="I202" s="60">
        <f t="shared" si="20"/>
        <v>0</v>
      </c>
      <c r="J202" s="92" t="str">
        <f t="shared" si="19"/>
        <v>2036–2037</v>
      </c>
      <c r="L202" s="103"/>
      <c r="N202" s="101"/>
      <c r="Q202" s="61"/>
    </row>
    <row r="203" spans="1:17" ht="20.25" customHeight="1" x14ac:dyDescent="0.2">
      <c r="A203" s="176">
        <v>50100</v>
      </c>
      <c r="B203" s="177">
        <f t="shared" si="15"/>
        <v>0</v>
      </c>
      <c r="C203" s="158"/>
      <c r="D203" s="60">
        <f t="shared" si="16"/>
        <v>0</v>
      </c>
      <c r="E203" s="178">
        <f t="shared" si="14"/>
        <v>0</v>
      </c>
      <c r="F203" s="60">
        <f t="shared" si="17"/>
        <v>0</v>
      </c>
      <c r="G203" s="60">
        <f>IF(AND(C203&lt;&gt;"",SUM(G$27:G202)&lt;E$19),$E$19/$E$23,0)</f>
        <v>0</v>
      </c>
      <c r="H203" s="60">
        <f t="shared" si="18"/>
        <v>0</v>
      </c>
      <c r="I203" s="60">
        <f t="shared" si="20"/>
        <v>0</v>
      </c>
      <c r="J203" s="92" t="str">
        <f t="shared" si="19"/>
        <v>2036–2037</v>
      </c>
      <c r="L203" s="103"/>
      <c r="N203" s="101"/>
      <c r="Q203" s="61"/>
    </row>
    <row r="204" spans="1:17" ht="20.25" customHeight="1" x14ac:dyDescent="0.2">
      <c r="A204" s="176">
        <v>50131</v>
      </c>
      <c r="B204" s="177">
        <f t="shared" si="15"/>
        <v>0</v>
      </c>
      <c r="C204" s="158"/>
      <c r="D204" s="60">
        <f t="shared" si="16"/>
        <v>0</v>
      </c>
      <c r="E204" s="178">
        <f t="shared" si="14"/>
        <v>0</v>
      </c>
      <c r="F204" s="60">
        <f t="shared" si="17"/>
        <v>0</v>
      </c>
      <c r="G204" s="60">
        <f>IF(AND(C204&lt;&gt;"",SUM(G$27:G203)&lt;E$19),$E$19/$E$23,0)</f>
        <v>0</v>
      </c>
      <c r="H204" s="60">
        <f t="shared" si="18"/>
        <v>0</v>
      </c>
      <c r="I204" s="60">
        <f t="shared" si="20"/>
        <v>0</v>
      </c>
      <c r="J204" s="92" t="str">
        <f t="shared" si="19"/>
        <v>2036–2037</v>
      </c>
      <c r="L204" s="103"/>
      <c r="N204" s="101"/>
      <c r="Q204" s="61"/>
    </row>
    <row r="205" spans="1:17" ht="20.25" customHeight="1" x14ac:dyDescent="0.2">
      <c r="A205" s="176">
        <v>50161</v>
      </c>
      <c r="B205" s="177">
        <f t="shared" si="15"/>
        <v>0</v>
      </c>
      <c r="C205" s="158"/>
      <c r="D205" s="60">
        <f t="shared" si="16"/>
        <v>0</v>
      </c>
      <c r="E205" s="178">
        <f t="shared" si="14"/>
        <v>0</v>
      </c>
      <c r="F205" s="60">
        <f t="shared" si="17"/>
        <v>0</v>
      </c>
      <c r="G205" s="60">
        <f>IF(AND(C205&lt;&gt;"",SUM(G$27:G204)&lt;E$19),$E$19/$E$23,0)</f>
        <v>0</v>
      </c>
      <c r="H205" s="60">
        <f t="shared" si="18"/>
        <v>0</v>
      </c>
      <c r="I205" s="60">
        <f t="shared" si="20"/>
        <v>0</v>
      </c>
      <c r="J205" s="92" t="str">
        <f t="shared" si="19"/>
        <v>2036–2037</v>
      </c>
      <c r="L205" s="103"/>
      <c r="N205" s="101"/>
      <c r="Q205" s="61"/>
    </row>
    <row r="206" spans="1:17" ht="20.25" customHeight="1" x14ac:dyDescent="0.2">
      <c r="A206" s="176">
        <v>50192</v>
      </c>
      <c r="B206" s="177">
        <f t="shared" si="15"/>
        <v>0</v>
      </c>
      <c r="C206" s="158"/>
      <c r="D206" s="60">
        <f t="shared" si="16"/>
        <v>0</v>
      </c>
      <c r="E206" s="178">
        <f t="shared" si="14"/>
        <v>0</v>
      </c>
      <c r="F206" s="60">
        <f t="shared" si="17"/>
        <v>0</v>
      </c>
      <c r="G206" s="60">
        <f>IF(AND(C206&lt;&gt;"",SUM(G$27:G205)&lt;E$19),$E$19/$E$23,0)</f>
        <v>0</v>
      </c>
      <c r="H206" s="60">
        <f t="shared" si="18"/>
        <v>0</v>
      </c>
      <c r="I206" s="60">
        <f t="shared" si="20"/>
        <v>0</v>
      </c>
      <c r="J206" s="92" t="str">
        <f t="shared" si="19"/>
        <v>2036–2037</v>
      </c>
      <c r="L206" s="103"/>
      <c r="N206" s="101"/>
      <c r="Q206" s="61"/>
    </row>
    <row r="207" spans="1:17" ht="20.25" customHeight="1" x14ac:dyDescent="0.2">
      <c r="A207" s="176">
        <v>50222</v>
      </c>
      <c r="B207" s="177">
        <f t="shared" si="15"/>
        <v>0</v>
      </c>
      <c r="C207" s="158"/>
      <c r="D207" s="60">
        <f t="shared" si="16"/>
        <v>0</v>
      </c>
      <c r="E207" s="178">
        <f t="shared" si="14"/>
        <v>0</v>
      </c>
      <c r="F207" s="60">
        <f t="shared" si="17"/>
        <v>0</v>
      </c>
      <c r="G207" s="60">
        <f>IF(AND(C207&lt;&gt;"",SUM(G$27:G206)&lt;E$19),$E$19/$E$23,0)</f>
        <v>0</v>
      </c>
      <c r="H207" s="60">
        <f t="shared" si="18"/>
        <v>0</v>
      </c>
      <c r="I207" s="60">
        <f t="shared" si="20"/>
        <v>0</v>
      </c>
      <c r="J207" s="92" t="str">
        <f t="shared" si="19"/>
        <v>2037–2038</v>
      </c>
      <c r="L207" s="103"/>
      <c r="N207" s="101"/>
      <c r="Q207" s="61"/>
    </row>
    <row r="208" spans="1:17" ht="20.25" customHeight="1" x14ac:dyDescent="0.2">
      <c r="A208" s="176">
        <v>50253</v>
      </c>
      <c r="B208" s="177">
        <f t="shared" si="15"/>
        <v>0</v>
      </c>
      <c r="C208" s="158"/>
      <c r="D208" s="60">
        <f t="shared" si="16"/>
        <v>0</v>
      </c>
      <c r="E208" s="178">
        <f t="shared" si="14"/>
        <v>0</v>
      </c>
      <c r="F208" s="60">
        <f t="shared" si="17"/>
        <v>0</v>
      </c>
      <c r="G208" s="60">
        <f>IF(AND(C208&lt;&gt;"",SUM(G$27:G207)&lt;E$19),$E$19/$E$23,0)</f>
        <v>0</v>
      </c>
      <c r="H208" s="60">
        <f t="shared" si="18"/>
        <v>0</v>
      </c>
      <c r="I208" s="60">
        <f t="shared" si="20"/>
        <v>0</v>
      </c>
      <c r="J208" s="92" t="str">
        <f t="shared" si="19"/>
        <v>2037–2038</v>
      </c>
      <c r="L208" s="103"/>
      <c r="N208" s="101"/>
      <c r="Q208" s="61"/>
    </row>
    <row r="209" spans="1:17" ht="20.25" customHeight="1" x14ac:dyDescent="0.2">
      <c r="A209" s="176">
        <v>50284</v>
      </c>
      <c r="B209" s="177">
        <f t="shared" si="15"/>
        <v>0</v>
      </c>
      <c r="C209" s="158"/>
      <c r="D209" s="60">
        <f t="shared" si="16"/>
        <v>0</v>
      </c>
      <c r="E209" s="178">
        <f t="shared" si="14"/>
        <v>0</v>
      </c>
      <c r="F209" s="60">
        <f t="shared" si="17"/>
        <v>0</v>
      </c>
      <c r="G209" s="60">
        <f>IF(AND(C209&lt;&gt;"",SUM(G$27:G208)&lt;E$19),$E$19/$E$23,0)</f>
        <v>0</v>
      </c>
      <c r="H209" s="60">
        <f t="shared" si="18"/>
        <v>0</v>
      </c>
      <c r="I209" s="60">
        <f t="shared" si="20"/>
        <v>0</v>
      </c>
      <c r="J209" s="92" t="str">
        <f t="shared" si="19"/>
        <v>2037–2038</v>
      </c>
      <c r="L209" s="103"/>
      <c r="N209" s="101"/>
      <c r="Q209" s="61"/>
    </row>
    <row r="210" spans="1:17" ht="20.25" customHeight="1" x14ac:dyDescent="0.2">
      <c r="A210" s="176">
        <v>50314</v>
      </c>
      <c r="B210" s="177">
        <f t="shared" si="15"/>
        <v>0</v>
      </c>
      <c r="C210" s="158"/>
      <c r="D210" s="60">
        <f t="shared" si="16"/>
        <v>0</v>
      </c>
      <c r="E210" s="178">
        <f t="shared" si="14"/>
        <v>0</v>
      </c>
      <c r="F210" s="60">
        <f t="shared" si="17"/>
        <v>0</v>
      </c>
      <c r="G210" s="60">
        <f>IF(AND(C210&lt;&gt;"",SUM(G$27:G209)&lt;E$19),$E$19/$E$23,0)</f>
        <v>0</v>
      </c>
      <c r="H210" s="60">
        <f t="shared" si="18"/>
        <v>0</v>
      </c>
      <c r="I210" s="60">
        <f t="shared" si="20"/>
        <v>0</v>
      </c>
      <c r="J210" s="92" t="str">
        <f t="shared" si="19"/>
        <v>2037–2038</v>
      </c>
      <c r="L210" s="103"/>
      <c r="N210" s="101"/>
      <c r="Q210" s="61"/>
    </row>
    <row r="211" spans="1:17" ht="20.25" customHeight="1" x14ac:dyDescent="0.2">
      <c r="A211" s="176">
        <v>50345</v>
      </c>
      <c r="B211" s="177">
        <f t="shared" si="15"/>
        <v>0</v>
      </c>
      <c r="C211" s="158"/>
      <c r="D211" s="60">
        <f t="shared" si="16"/>
        <v>0</v>
      </c>
      <c r="E211" s="178">
        <f t="shared" si="14"/>
        <v>0</v>
      </c>
      <c r="F211" s="60">
        <f t="shared" si="17"/>
        <v>0</v>
      </c>
      <c r="G211" s="60">
        <f>IF(AND(C211&lt;&gt;"",SUM(G$27:G210)&lt;E$19),$E$19/$E$23,0)</f>
        <v>0</v>
      </c>
      <c r="H211" s="60">
        <f t="shared" si="18"/>
        <v>0</v>
      </c>
      <c r="I211" s="60">
        <f t="shared" si="20"/>
        <v>0</v>
      </c>
      <c r="J211" s="92" t="str">
        <f t="shared" si="19"/>
        <v>2037–2038</v>
      </c>
      <c r="L211" s="103"/>
      <c r="N211" s="101"/>
      <c r="Q211" s="61"/>
    </row>
    <row r="212" spans="1:17" ht="20.25" customHeight="1" x14ac:dyDescent="0.2">
      <c r="A212" s="176">
        <v>50375</v>
      </c>
      <c r="B212" s="177">
        <f t="shared" si="15"/>
        <v>0</v>
      </c>
      <c r="C212" s="158"/>
      <c r="D212" s="60">
        <f t="shared" si="16"/>
        <v>0</v>
      </c>
      <c r="E212" s="178">
        <f t="shared" si="14"/>
        <v>0</v>
      </c>
      <c r="F212" s="60">
        <f t="shared" si="17"/>
        <v>0</v>
      </c>
      <c r="G212" s="60">
        <f>IF(AND(C212&lt;&gt;"",SUM(G$27:G211)&lt;E$19),$E$19/$E$23,0)</f>
        <v>0</v>
      </c>
      <c r="H212" s="60">
        <f t="shared" si="18"/>
        <v>0</v>
      </c>
      <c r="I212" s="60">
        <f t="shared" si="20"/>
        <v>0</v>
      </c>
      <c r="J212" s="92" t="str">
        <f t="shared" si="19"/>
        <v>2037–2038</v>
      </c>
      <c r="L212" s="103"/>
      <c r="N212" s="101"/>
      <c r="Q212" s="61"/>
    </row>
    <row r="213" spans="1:17" ht="20.25" customHeight="1" x14ac:dyDescent="0.2">
      <c r="A213" s="176">
        <v>50406</v>
      </c>
      <c r="B213" s="177">
        <f t="shared" si="15"/>
        <v>0</v>
      </c>
      <c r="C213" s="158"/>
      <c r="D213" s="60">
        <f t="shared" si="16"/>
        <v>0</v>
      </c>
      <c r="E213" s="178">
        <f t="shared" si="14"/>
        <v>0</v>
      </c>
      <c r="F213" s="60">
        <f t="shared" si="17"/>
        <v>0</v>
      </c>
      <c r="G213" s="60">
        <f>IF(AND(C213&lt;&gt;"",SUM(G$27:G212)&lt;E$19),$E$19/$E$23,0)</f>
        <v>0</v>
      </c>
      <c r="H213" s="60">
        <f t="shared" si="18"/>
        <v>0</v>
      </c>
      <c r="I213" s="60">
        <f t="shared" si="20"/>
        <v>0</v>
      </c>
      <c r="J213" s="92" t="str">
        <f t="shared" si="19"/>
        <v>2037–2038</v>
      </c>
      <c r="L213" s="103"/>
      <c r="N213" s="101"/>
      <c r="Q213" s="61"/>
    </row>
    <row r="214" spans="1:17" ht="20.25" customHeight="1" x14ac:dyDescent="0.2">
      <c r="A214" s="176">
        <v>50437</v>
      </c>
      <c r="B214" s="177">
        <f t="shared" si="15"/>
        <v>0</v>
      </c>
      <c r="C214" s="158"/>
      <c r="D214" s="60">
        <f t="shared" si="16"/>
        <v>0</v>
      </c>
      <c r="E214" s="178">
        <f t="shared" si="14"/>
        <v>0</v>
      </c>
      <c r="F214" s="60">
        <f t="shared" si="17"/>
        <v>0</v>
      </c>
      <c r="G214" s="60">
        <f>IF(AND(C214&lt;&gt;"",SUM(G$27:G213)&lt;E$19),$E$19/$E$23,0)</f>
        <v>0</v>
      </c>
      <c r="H214" s="60">
        <f t="shared" si="18"/>
        <v>0</v>
      </c>
      <c r="I214" s="60">
        <f t="shared" si="20"/>
        <v>0</v>
      </c>
      <c r="J214" s="92" t="str">
        <f t="shared" si="19"/>
        <v>2037–2038</v>
      </c>
      <c r="L214" s="103"/>
      <c r="N214" s="101"/>
      <c r="Q214" s="61"/>
    </row>
    <row r="215" spans="1:17" ht="20.25" customHeight="1" x14ac:dyDescent="0.2">
      <c r="A215" s="176">
        <v>50465</v>
      </c>
      <c r="B215" s="177">
        <f t="shared" si="15"/>
        <v>0</v>
      </c>
      <c r="C215" s="158"/>
      <c r="D215" s="60">
        <f t="shared" si="16"/>
        <v>0</v>
      </c>
      <c r="E215" s="178">
        <f t="shared" si="14"/>
        <v>0</v>
      </c>
      <c r="F215" s="60">
        <f t="shared" si="17"/>
        <v>0</v>
      </c>
      <c r="G215" s="60">
        <f>IF(AND(C215&lt;&gt;"",SUM(G$27:G214)&lt;E$19),$E$19/$E$23,0)</f>
        <v>0</v>
      </c>
      <c r="H215" s="60">
        <f t="shared" si="18"/>
        <v>0</v>
      </c>
      <c r="I215" s="60">
        <f t="shared" si="20"/>
        <v>0</v>
      </c>
      <c r="J215" s="92" t="str">
        <f t="shared" si="19"/>
        <v>2037–2038</v>
      </c>
      <c r="L215" s="103"/>
      <c r="N215" s="101"/>
      <c r="Q215" s="61"/>
    </row>
    <row r="216" spans="1:17" ht="20.25" customHeight="1" x14ac:dyDescent="0.2">
      <c r="A216" s="176">
        <v>50496</v>
      </c>
      <c r="B216" s="177">
        <f t="shared" si="15"/>
        <v>0</v>
      </c>
      <c r="C216" s="158"/>
      <c r="D216" s="60">
        <f t="shared" si="16"/>
        <v>0</v>
      </c>
      <c r="E216" s="178">
        <f t="shared" si="14"/>
        <v>0</v>
      </c>
      <c r="F216" s="60">
        <f t="shared" si="17"/>
        <v>0</v>
      </c>
      <c r="G216" s="60">
        <f>IF(AND(C216&lt;&gt;"",SUM(G$27:G215)&lt;E$19),$E$19/$E$23,0)</f>
        <v>0</v>
      </c>
      <c r="H216" s="60">
        <f t="shared" si="18"/>
        <v>0</v>
      </c>
      <c r="I216" s="60">
        <f t="shared" si="20"/>
        <v>0</v>
      </c>
      <c r="J216" s="92" t="str">
        <f t="shared" si="19"/>
        <v>2037–2038</v>
      </c>
      <c r="L216" s="103"/>
      <c r="N216" s="101"/>
      <c r="Q216" s="61"/>
    </row>
    <row r="217" spans="1:17" ht="20.25" customHeight="1" x14ac:dyDescent="0.2">
      <c r="A217" s="176">
        <v>50526</v>
      </c>
      <c r="B217" s="177">
        <f t="shared" si="15"/>
        <v>0</v>
      </c>
      <c r="C217" s="158"/>
      <c r="D217" s="60">
        <f t="shared" si="16"/>
        <v>0</v>
      </c>
      <c r="E217" s="178">
        <f t="shared" si="14"/>
        <v>0</v>
      </c>
      <c r="F217" s="60">
        <f t="shared" si="17"/>
        <v>0</v>
      </c>
      <c r="G217" s="60">
        <f>IF(AND(C217&lt;&gt;"",SUM(G$27:G216)&lt;E$19),$E$19/$E$23,0)</f>
        <v>0</v>
      </c>
      <c r="H217" s="60">
        <f t="shared" si="18"/>
        <v>0</v>
      </c>
      <c r="I217" s="60">
        <f t="shared" si="20"/>
        <v>0</v>
      </c>
      <c r="J217" s="92" t="str">
        <f t="shared" si="19"/>
        <v>2037–2038</v>
      </c>
      <c r="L217" s="103"/>
      <c r="N217" s="101"/>
      <c r="Q217" s="61"/>
    </row>
    <row r="218" spans="1:17" ht="20.25" customHeight="1" x14ac:dyDescent="0.2">
      <c r="A218" s="176">
        <v>50557</v>
      </c>
      <c r="B218" s="177">
        <f t="shared" si="15"/>
        <v>0</v>
      </c>
      <c r="C218" s="158"/>
      <c r="D218" s="60">
        <f t="shared" si="16"/>
        <v>0</v>
      </c>
      <c r="E218" s="178">
        <f t="shared" si="14"/>
        <v>0</v>
      </c>
      <c r="F218" s="60">
        <f t="shared" si="17"/>
        <v>0</v>
      </c>
      <c r="G218" s="60">
        <f>IF(AND(C218&lt;&gt;"",SUM(G$27:G217)&lt;E$19),$E$19/$E$23,0)</f>
        <v>0</v>
      </c>
      <c r="H218" s="60">
        <f t="shared" si="18"/>
        <v>0</v>
      </c>
      <c r="I218" s="60">
        <f t="shared" si="20"/>
        <v>0</v>
      </c>
      <c r="J218" s="92" t="str">
        <f t="shared" si="19"/>
        <v>2037–2038</v>
      </c>
      <c r="L218" s="103"/>
      <c r="N218" s="101"/>
      <c r="Q218" s="61"/>
    </row>
    <row r="219" spans="1:17" ht="20.25" customHeight="1" x14ac:dyDescent="0.2">
      <c r="A219" s="176">
        <v>50587</v>
      </c>
      <c r="B219" s="177">
        <f t="shared" si="15"/>
        <v>0</v>
      </c>
      <c r="C219" s="158"/>
      <c r="D219" s="60">
        <f t="shared" si="16"/>
        <v>0</v>
      </c>
      <c r="E219" s="178">
        <f t="shared" ref="E219:E282" si="21">C219-D219</f>
        <v>0</v>
      </c>
      <c r="F219" s="60">
        <f t="shared" si="17"/>
        <v>0</v>
      </c>
      <c r="G219" s="60">
        <f>IF(AND(C219&lt;&gt;"",SUM(G$27:G218)&lt;E$19),$E$19/$E$23,0)</f>
        <v>0</v>
      </c>
      <c r="H219" s="60">
        <f t="shared" si="18"/>
        <v>0</v>
      </c>
      <c r="I219" s="60">
        <f t="shared" si="20"/>
        <v>0</v>
      </c>
      <c r="J219" s="92" t="str">
        <f t="shared" si="19"/>
        <v>2038–2039</v>
      </c>
      <c r="L219" s="103"/>
      <c r="N219" s="101"/>
      <c r="Q219" s="61"/>
    </row>
    <row r="220" spans="1:17" ht="20.25" customHeight="1" x14ac:dyDescent="0.2">
      <c r="A220" s="176">
        <v>50618</v>
      </c>
      <c r="B220" s="177">
        <f t="shared" ref="B220:B283" si="22">IF(C220&gt;0,C220*-1,C220)</f>
        <v>0</v>
      </c>
      <c r="C220" s="158"/>
      <c r="D220" s="60">
        <f t="shared" ref="D220:D283" si="23">IF(C220="",0,IF($E$15="Beginning",IF(C219&lt;&gt;"",$F219*$E$6/12,0),IF(C219&lt;&gt;"",$F219*$E$6/12,$E$16*$E$6/12)))</f>
        <v>0</v>
      </c>
      <c r="E220" s="178">
        <f t="shared" si="21"/>
        <v>0</v>
      </c>
      <c r="F220" s="60">
        <f t="shared" ref="F220:F283" si="24">IF(C220="",0,IF(C219="",$E$16-E220,IF(C220&lt;&gt;"",F219-E220)))</f>
        <v>0</v>
      </c>
      <c r="G220" s="60">
        <f>IF(AND(C220&lt;&gt;"",SUM(G$27:G219)&lt;E$19),$E$19/$E$23,0)</f>
        <v>0</v>
      </c>
      <c r="H220" s="60">
        <f t="shared" ref="H220:H283" si="25">IF(C220&lt;&gt;"",G220+H219,0)</f>
        <v>0</v>
      </c>
      <c r="I220" s="60">
        <f t="shared" si="20"/>
        <v>0</v>
      </c>
      <c r="J220" s="92" t="str">
        <f t="shared" ref="J220:J283" si="26">IF(OR(MONTH(A220)=1,MONTH(A220)=2,MONTH(A220)=3,MONTH(A220)=4,MONTH(A220)=5,MONTH(A220)=6),YEAR(A220)-1&amp;"–"&amp;YEAR(A220),YEAR(A220)&amp;"–"&amp;YEAR(A220)+1)</f>
        <v>2038–2039</v>
      </c>
      <c r="L220" s="103"/>
      <c r="N220" s="101"/>
      <c r="Q220" s="61"/>
    </row>
    <row r="221" spans="1:17" ht="20.25" customHeight="1" x14ac:dyDescent="0.2">
      <c r="A221" s="176">
        <v>50649</v>
      </c>
      <c r="B221" s="177">
        <f t="shared" si="22"/>
        <v>0</v>
      </c>
      <c r="C221" s="158"/>
      <c r="D221" s="60">
        <f t="shared" si="23"/>
        <v>0</v>
      </c>
      <c r="E221" s="178">
        <f t="shared" si="21"/>
        <v>0</v>
      </c>
      <c r="F221" s="60">
        <f t="shared" si="24"/>
        <v>0</v>
      </c>
      <c r="G221" s="60">
        <f>IF(AND(C221&lt;&gt;"",SUM(G$27:G220)&lt;E$19),$E$19/$E$23,0)</f>
        <v>0</v>
      </c>
      <c r="H221" s="60">
        <f t="shared" si="25"/>
        <v>0</v>
      </c>
      <c r="I221" s="60">
        <f t="shared" ref="I221:I284" si="27">IF(C221&lt;&gt;"",$E$19-H221,0)</f>
        <v>0</v>
      </c>
      <c r="J221" s="92" t="str">
        <f t="shared" si="26"/>
        <v>2038–2039</v>
      </c>
      <c r="L221" s="103"/>
      <c r="N221" s="101"/>
      <c r="Q221" s="61"/>
    </row>
    <row r="222" spans="1:17" ht="20.25" customHeight="1" x14ac:dyDescent="0.2">
      <c r="A222" s="176">
        <v>50679</v>
      </c>
      <c r="B222" s="177">
        <f t="shared" si="22"/>
        <v>0</v>
      </c>
      <c r="C222" s="158"/>
      <c r="D222" s="60">
        <f t="shared" si="23"/>
        <v>0</v>
      </c>
      <c r="E222" s="178">
        <f t="shared" si="21"/>
        <v>0</v>
      </c>
      <c r="F222" s="60">
        <f t="shared" si="24"/>
        <v>0</v>
      </c>
      <c r="G222" s="60">
        <f>IF(AND(C222&lt;&gt;"",SUM(G$27:G221)&lt;E$19),$E$19/$E$23,0)</f>
        <v>0</v>
      </c>
      <c r="H222" s="60">
        <f t="shared" si="25"/>
        <v>0</v>
      </c>
      <c r="I222" s="60">
        <f t="shared" si="27"/>
        <v>0</v>
      </c>
      <c r="J222" s="92" t="str">
        <f t="shared" si="26"/>
        <v>2038–2039</v>
      </c>
      <c r="L222" s="103"/>
      <c r="N222" s="101"/>
      <c r="Q222" s="61"/>
    </row>
    <row r="223" spans="1:17" ht="20.25" customHeight="1" x14ac:dyDescent="0.2">
      <c r="A223" s="176">
        <v>50710</v>
      </c>
      <c r="B223" s="177">
        <f t="shared" si="22"/>
        <v>0</v>
      </c>
      <c r="C223" s="158"/>
      <c r="D223" s="60">
        <f t="shared" si="23"/>
        <v>0</v>
      </c>
      <c r="E223" s="178">
        <f t="shared" si="21"/>
        <v>0</v>
      </c>
      <c r="F223" s="60">
        <f t="shared" si="24"/>
        <v>0</v>
      </c>
      <c r="G223" s="60">
        <f>IF(AND(C223&lt;&gt;"",SUM(G$27:G222)&lt;E$19),$E$19/$E$23,0)</f>
        <v>0</v>
      </c>
      <c r="H223" s="60">
        <f t="shared" si="25"/>
        <v>0</v>
      </c>
      <c r="I223" s="60">
        <f t="shared" si="27"/>
        <v>0</v>
      </c>
      <c r="J223" s="92" t="str">
        <f t="shared" si="26"/>
        <v>2038–2039</v>
      </c>
      <c r="L223" s="103"/>
      <c r="N223" s="101"/>
      <c r="Q223" s="61"/>
    </row>
    <row r="224" spans="1:17" ht="20.25" customHeight="1" x14ac:dyDescent="0.2">
      <c r="A224" s="176">
        <v>50740</v>
      </c>
      <c r="B224" s="177">
        <f t="shared" si="22"/>
        <v>0</v>
      </c>
      <c r="C224" s="158"/>
      <c r="D224" s="60">
        <f t="shared" si="23"/>
        <v>0</v>
      </c>
      <c r="E224" s="178">
        <f t="shared" si="21"/>
        <v>0</v>
      </c>
      <c r="F224" s="60">
        <f t="shared" si="24"/>
        <v>0</v>
      </c>
      <c r="G224" s="60">
        <f>IF(AND(C224&lt;&gt;"",SUM(G$27:G223)&lt;E$19),$E$19/$E$23,0)</f>
        <v>0</v>
      </c>
      <c r="H224" s="60">
        <f t="shared" si="25"/>
        <v>0</v>
      </c>
      <c r="I224" s="60">
        <f t="shared" si="27"/>
        <v>0</v>
      </c>
      <c r="J224" s="92" t="str">
        <f t="shared" si="26"/>
        <v>2038–2039</v>
      </c>
      <c r="L224" s="103"/>
      <c r="N224" s="101"/>
      <c r="Q224" s="61"/>
    </row>
    <row r="225" spans="1:17" ht="20.25" customHeight="1" x14ac:dyDescent="0.2">
      <c r="A225" s="176">
        <v>50771</v>
      </c>
      <c r="B225" s="177">
        <f t="shared" si="22"/>
        <v>0</v>
      </c>
      <c r="C225" s="158"/>
      <c r="D225" s="60">
        <f t="shared" si="23"/>
        <v>0</v>
      </c>
      <c r="E225" s="178">
        <f t="shared" si="21"/>
        <v>0</v>
      </c>
      <c r="F225" s="60">
        <f t="shared" si="24"/>
        <v>0</v>
      </c>
      <c r="G225" s="60">
        <f>IF(AND(C225&lt;&gt;"",SUM(G$27:G224)&lt;E$19),$E$19/$E$23,0)</f>
        <v>0</v>
      </c>
      <c r="H225" s="60">
        <f t="shared" si="25"/>
        <v>0</v>
      </c>
      <c r="I225" s="60">
        <f t="shared" si="27"/>
        <v>0</v>
      </c>
      <c r="J225" s="92" t="str">
        <f t="shared" si="26"/>
        <v>2038–2039</v>
      </c>
      <c r="L225" s="103"/>
      <c r="N225" s="101"/>
      <c r="Q225" s="61"/>
    </row>
    <row r="226" spans="1:17" ht="20.25" customHeight="1" x14ac:dyDescent="0.2">
      <c r="A226" s="176">
        <v>50802</v>
      </c>
      <c r="B226" s="177">
        <f t="shared" si="22"/>
        <v>0</v>
      </c>
      <c r="C226" s="158"/>
      <c r="D226" s="60">
        <f t="shared" si="23"/>
        <v>0</v>
      </c>
      <c r="E226" s="178">
        <f t="shared" si="21"/>
        <v>0</v>
      </c>
      <c r="F226" s="60">
        <f t="shared" si="24"/>
        <v>0</v>
      </c>
      <c r="G226" s="60">
        <f>IF(AND(C226&lt;&gt;"",SUM(G$27:G225)&lt;E$19),$E$19/$E$23,0)</f>
        <v>0</v>
      </c>
      <c r="H226" s="60">
        <f t="shared" si="25"/>
        <v>0</v>
      </c>
      <c r="I226" s="60">
        <f t="shared" si="27"/>
        <v>0</v>
      </c>
      <c r="J226" s="92" t="str">
        <f t="shared" si="26"/>
        <v>2038–2039</v>
      </c>
      <c r="L226" s="103"/>
      <c r="N226" s="101"/>
      <c r="Q226" s="61"/>
    </row>
    <row r="227" spans="1:17" ht="20.25" customHeight="1" x14ac:dyDescent="0.2">
      <c r="A227" s="176">
        <v>50830</v>
      </c>
      <c r="B227" s="177">
        <f t="shared" si="22"/>
        <v>0</v>
      </c>
      <c r="C227" s="158"/>
      <c r="D227" s="60">
        <f t="shared" si="23"/>
        <v>0</v>
      </c>
      <c r="E227" s="178">
        <f t="shared" si="21"/>
        <v>0</v>
      </c>
      <c r="F227" s="60">
        <f t="shared" si="24"/>
        <v>0</v>
      </c>
      <c r="G227" s="60">
        <f>IF(AND(C227&lt;&gt;"",SUM(G$27:G226)&lt;E$19),$E$19/$E$23,0)</f>
        <v>0</v>
      </c>
      <c r="H227" s="60">
        <f t="shared" si="25"/>
        <v>0</v>
      </c>
      <c r="I227" s="60">
        <f t="shared" si="27"/>
        <v>0</v>
      </c>
      <c r="J227" s="92" t="str">
        <f t="shared" si="26"/>
        <v>2038–2039</v>
      </c>
      <c r="L227" s="103"/>
      <c r="N227" s="101"/>
      <c r="Q227" s="61"/>
    </row>
    <row r="228" spans="1:17" ht="20.25" customHeight="1" x14ac:dyDescent="0.2">
      <c r="A228" s="176">
        <v>50861</v>
      </c>
      <c r="B228" s="177">
        <f t="shared" si="22"/>
        <v>0</v>
      </c>
      <c r="C228" s="158"/>
      <c r="D228" s="60">
        <f t="shared" si="23"/>
        <v>0</v>
      </c>
      <c r="E228" s="178">
        <f t="shared" si="21"/>
        <v>0</v>
      </c>
      <c r="F228" s="60">
        <f t="shared" si="24"/>
        <v>0</v>
      </c>
      <c r="G228" s="60">
        <f>IF(AND(C228&lt;&gt;"",SUM(G$27:G227)&lt;E$19),$E$19/$E$23,0)</f>
        <v>0</v>
      </c>
      <c r="H228" s="60">
        <f t="shared" si="25"/>
        <v>0</v>
      </c>
      <c r="I228" s="60">
        <f t="shared" si="27"/>
        <v>0</v>
      </c>
      <c r="J228" s="92" t="str">
        <f t="shared" si="26"/>
        <v>2038–2039</v>
      </c>
      <c r="L228" s="103"/>
      <c r="N228" s="101"/>
      <c r="Q228" s="61"/>
    </row>
    <row r="229" spans="1:17" ht="20.25" customHeight="1" x14ac:dyDescent="0.2">
      <c r="A229" s="176">
        <v>50891</v>
      </c>
      <c r="B229" s="177">
        <f t="shared" si="22"/>
        <v>0</v>
      </c>
      <c r="C229" s="158"/>
      <c r="D229" s="60">
        <f t="shared" si="23"/>
        <v>0</v>
      </c>
      <c r="E229" s="178">
        <f t="shared" si="21"/>
        <v>0</v>
      </c>
      <c r="F229" s="60">
        <f t="shared" si="24"/>
        <v>0</v>
      </c>
      <c r="G229" s="60">
        <f>IF(AND(C229&lt;&gt;"",SUM(G$27:G228)&lt;E$19),$E$19/$E$23,0)</f>
        <v>0</v>
      </c>
      <c r="H229" s="60">
        <f t="shared" si="25"/>
        <v>0</v>
      </c>
      <c r="I229" s="60">
        <f t="shared" si="27"/>
        <v>0</v>
      </c>
      <c r="J229" s="92" t="str">
        <f t="shared" si="26"/>
        <v>2038–2039</v>
      </c>
      <c r="L229" s="103"/>
      <c r="N229" s="101"/>
      <c r="Q229" s="61"/>
    </row>
    <row r="230" spans="1:17" ht="20.25" customHeight="1" x14ac:dyDescent="0.2">
      <c r="A230" s="176">
        <v>50922</v>
      </c>
      <c r="B230" s="177">
        <f t="shared" si="22"/>
        <v>0</v>
      </c>
      <c r="C230" s="158"/>
      <c r="D230" s="60">
        <f t="shared" si="23"/>
        <v>0</v>
      </c>
      <c r="E230" s="178">
        <f t="shared" si="21"/>
        <v>0</v>
      </c>
      <c r="F230" s="60">
        <f t="shared" si="24"/>
        <v>0</v>
      </c>
      <c r="G230" s="60">
        <f>IF(AND(C230&lt;&gt;"",SUM(G$27:G229)&lt;E$19),$E$19/$E$23,0)</f>
        <v>0</v>
      </c>
      <c r="H230" s="60">
        <f t="shared" si="25"/>
        <v>0</v>
      </c>
      <c r="I230" s="60">
        <f t="shared" si="27"/>
        <v>0</v>
      </c>
      <c r="J230" s="92" t="str">
        <f t="shared" si="26"/>
        <v>2038–2039</v>
      </c>
      <c r="L230" s="103"/>
      <c r="N230" s="101"/>
      <c r="Q230" s="61"/>
    </row>
    <row r="231" spans="1:17" ht="20.25" customHeight="1" x14ac:dyDescent="0.2">
      <c r="A231" s="176">
        <v>50952</v>
      </c>
      <c r="B231" s="177">
        <f t="shared" si="22"/>
        <v>0</v>
      </c>
      <c r="C231" s="158"/>
      <c r="D231" s="60">
        <f t="shared" si="23"/>
        <v>0</v>
      </c>
      <c r="E231" s="178">
        <f t="shared" si="21"/>
        <v>0</v>
      </c>
      <c r="F231" s="60">
        <f t="shared" si="24"/>
        <v>0</v>
      </c>
      <c r="G231" s="60">
        <f>IF(AND(C231&lt;&gt;"",SUM(G$27:G230)&lt;E$19),$E$19/$E$23,0)</f>
        <v>0</v>
      </c>
      <c r="H231" s="60">
        <f t="shared" si="25"/>
        <v>0</v>
      </c>
      <c r="I231" s="60">
        <f t="shared" si="27"/>
        <v>0</v>
      </c>
      <c r="J231" s="92" t="str">
        <f t="shared" si="26"/>
        <v>2039–2040</v>
      </c>
      <c r="L231" s="103"/>
      <c r="N231" s="101"/>
      <c r="Q231" s="61"/>
    </row>
    <row r="232" spans="1:17" ht="20.25" customHeight="1" x14ac:dyDescent="0.2">
      <c r="A232" s="176">
        <v>50983</v>
      </c>
      <c r="B232" s="177">
        <f t="shared" si="22"/>
        <v>0</v>
      </c>
      <c r="C232" s="158"/>
      <c r="D232" s="60">
        <f t="shared" si="23"/>
        <v>0</v>
      </c>
      <c r="E232" s="178">
        <f t="shared" si="21"/>
        <v>0</v>
      </c>
      <c r="F232" s="60">
        <f t="shared" si="24"/>
        <v>0</v>
      </c>
      <c r="G232" s="60">
        <f>IF(AND(C232&lt;&gt;"",SUM(G$27:G231)&lt;E$19),$E$19/$E$23,0)</f>
        <v>0</v>
      </c>
      <c r="H232" s="60">
        <f t="shared" si="25"/>
        <v>0</v>
      </c>
      <c r="I232" s="60">
        <f t="shared" si="27"/>
        <v>0</v>
      </c>
      <c r="J232" s="92" t="str">
        <f t="shared" si="26"/>
        <v>2039–2040</v>
      </c>
      <c r="L232" s="103"/>
      <c r="N232" s="101"/>
      <c r="Q232" s="61"/>
    </row>
    <row r="233" spans="1:17" ht="20.25" customHeight="1" x14ac:dyDescent="0.2">
      <c r="A233" s="176">
        <v>51014</v>
      </c>
      <c r="B233" s="177">
        <f t="shared" si="22"/>
        <v>0</v>
      </c>
      <c r="C233" s="158"/>
      <c r="D233" s="60">
        <f t="shared" si="23"/>
        <v>0</v>
      </c>
      <c r="E233" s="178">
        <f t="shared" si="21"/>
        <v>0</v>
      </c>
      <c r="F233" s="60">
        <f t="shared" si="24"/>
        <v>0</v>
      </c>
      <c r="G233" s="60">
        <f>IF(AND(C233&lt;&gt;"",SUM(G$27:G232)&lt;E$19),$E$19/$E$23,0)</f>
        <v>0</v>
      </c>
      <c r="H233" s="60">
        <f t="shared" si="25"/>
        <v>0</v>
      </c>
      <c r="I233" s="60">
        <f t="shared" si="27"/>
        <v>0</v>
      </c>
      <c r="J233" s="92" t="str">
        <f t="shared" si="26"/>
        <v>2039–2040</v>
      </c>
      <c r="L233" s="103"/>
      <c r="N233" s="101"/>
      <c r="Q233" s="61"/>
    </row>
    <row r="234" spans="1:17" ht="20.25" customHeight="1" x14ac:dyDescent="0.2">
      <c r="A234" s="176">
        <v>51044</v>
      </c>
      <c r="B234" s="177">
        <f t="shared" si="22"/>
        <v>0</v>
      </c>
      <c r="C234" s="158"/>
      <c r="D234" s="60">
        <f t="shared" si="23"/>
        <v>0</v>
      </c>
      <c r="E234" s="178">
        <f t="shared" si="21"/>
        <v>0</v>
      </c>
      <c r="F234" s="60">
        <f t="shared" si="24"/>
        <v>0</v>
      </c>
      <c r="G234" s="60">
        <f>IF(AND(C234&lt;&gt;"",SUM(G$27:G233)&lt;E$19),$E$19/$E$23,0)</f>
        <v>0</v>
      </c>
      <c r="H234" s="60">
        <f t="shared" si="25"/>
        <v>0</v>
      </c>
      <c r="I234" s="60">
        <f t="shared" si="27"/>
        <v>0</v>
      </c>
      <c r="J234" s="92" t="str">
        <f t="shared" si="26"/>
        <v>2039–2040</v>
      </c>
      <c r="L234" s="103"/>
      <c r="N234" s="101"/>
      <c r="Q234" s="61"/>
    </row>
    <row r="235" spans="1:17" ht="20.25" customHeight="1" x14ac:dyDescent="0.2">
      <c r="A235" s="176">
        <v>51075</v>
      </c>
      <c r="B235" s="177">
        <f t="shared" si="22"/>
        <v>0</v>
      </c>
      <c r="C235" s="158"/>
      <c r="D235" s="60">
        <f t="shared" si="23"/>
        <v>0</v>
      </c>
      <c r="E235" s="178">
        <f t="shared" si="21"/>
        <v>0</v>
      </c>
      <c r="F235" s="60">
        <f t="shared" si="24"/>
        <v>0</v>
      </c>
      <c r="G235" s="60">
        <f>IF(AND(C235&lt;&gt;"",SUM(G$27:G234)&lt;E$19),$E$19/$E$23,0)</f>
        <v>0</v>
      </c>
      <c r="H235" s="60">
        <f t="shared" si="25"/>
        <v>0</v>
      </c>
      <c r="I235" s="60">
        <f t="shared" si="27"/>
        <v>0</v>
      </c>
      <c r="J235" s="92" t="str">
        <f t="shared" si="26"/>
        <v>2039–2040</v>
      </c>
      <c r="L235" s="103"/>
      <c r="N235" s="101"/>
      <c r="Q235" s="61"/>
    </row>
    <row r="236" spans="1:17" ht="20.25" customHeight="1" x14ac:dyDescent="0.2">
      <c r="A236" s="176">
        <v>51105</v>
      </c>
      <c r="B236" s="177">
        <f t="shared" si="22"/>
        <v>0</v>
      </c>
      <c r="C236" s="158"/>
      <c r="D236" s="60">
        <f t="shared" si="23"/>
        <v>0</v>
      </c>
      <c r="E236" s="178">
        <f t="shared" si="21"/>
        <v>0</v>
      </c>
      <c r="F236" s="60">
        <f t="shared" si="24"/>
        <v>0</v>
      </c>
      <c r="G236" s="60">
        <f>IF(AND(C236&lt;&gt;"",SUM(G$27:G235)&lt;E$19),$E$19/$E$23,0)</f>
        <v>0</v>
      </c>
      <c r="H236" s="60">
        <f t="shared" si="25"/>
        <v>0</v>
      </c>
      <c r="I236" s="60">
        <f t="shared" si="27"/>
        <v>0</v>
      </c>
      <c r="J236" s="92" t="str">
        <f t="shared" si="26"/>
        <v>2039–2040</v>
      </c>
      <c r="L236" s="103"/>
      <c r="N236" s="101"/>
      <c r="Q236" s="61"/>
    </row>
    <row r="237" spans="1:17" ht="20.25" customHeight="1" x14ac:dyDescent="0.2">
      <c r="A237" s="176">
        <v>51136</v>
      </c>
      <c r="B237" s="177">
        <f t="shared" si="22"/>
        <v>0</v>
      </c>
      <c r="C237" s="158"/>
      <c r="D237" s="60">
        <f t="shared" si="23"/>
        <v>0</v>
      </c>
      <c r="E237" s="178">
        <f t="shared" si="21"/>
        <v>0</v>
      </c>
      <c r="F237" s="60">
        <f t="shared" si="24"/>
        <v>0</v>
      </c>
      <c r="G237" s="60">
        <f>IF(AND(C237&lt;&gt;"",SUM(G$27:G236)&lt;E$19),$E$19/$E$23,0)</f>
        <v>0</v>
      </c>
      <c r="H237" s="60">
        <f t="shared" si="25"/>
        <v>0</v>
      </c>
      <c r="I237" s="60">
        <f t="shared" si="27"/>
        <v>0</v>
      </c>
      <c r="J237" s="92" t="str">
        <f t="shared" si="26"/>
        <v>2039–2040</v>
      </c>
      <c r="L237" s="103"/>
      <c r="N237" s="101"/>
      <c r="Q237" s="61"/>
    </row>
    <row r="238" spans="1:17" ht="20.25" customHeight="1" x14ac:dyDescent="0.2">
      <c r="A238" s="176">
        <v>51167</v>
      </c>
      <c r="B238" s="177">
        <f t="shared" si="22"/>
        <v>0</v>
      </c>
      <c r="C238" s="158"/>
      <c r="D238" s="60">
        <f t="shared" si="23"/>
        <v>0</v>
      </c>
      <c r="E238" s="178">
        <f t="shared" si="21"/>
        <v>0</v>
      </c>
      <c r="F238" s="60">
        <f t="shared" si="24"/>
        <v>0</v>
      </c>
      <c r="G238" s="60">
        <f>IF(AND(C238&lt;&gt;"",SUM(G$27:G237)&lt;E$19),$E$19/$E$23,0)</f>
        <v>0</v>
      </c>
      <c r="H238" s="60">
        <f t="shared" si="25"/>
        <v>0</v>
      </c>
      <c r="I238" s="60">
        <f t="shared" si="27"/>
        <v>0</v>
      </c>
      <c r="J238" s="92" t="str">
        <f t="shared" si="26"/>
        <v>2039–2040</v>
      </c>
      <c r="L238" s="103"/>
      <c r="N238" s="101"/>
      <c r="Q238" s="61"/>
    </row>
    <row r="239" spans="1:17" ht="20.25" customHeight="1" x14ac:dyDescent="0.2">
      <c r="A239" s="176">
        <v>51196</v>
      </c>
      <c r="B239" s="177">
        <f t="shared" si="22"/>
        <v>0</v>
      </c>
      <c r="C239" s="158"/>
      <c r="D239" s="60">
        <f t="shared" si="23"/>
        <v>0</v>
      </c>
      <c r="E239" s="178">
        <f t="shared" si="21"/>
        <v>0</v>
      </c>
      <c r="F239" s="60">
        <f t="shared" si="24"/>
        <v>0</v>
      </c>
      <c r="G239" s="60">
        <f>IF(AND(C239&lt;&gt;"",SUM(G$27:G238)&lt;E$19),$E$19/$E$23,0)</f>
        <v>0</v>
      </c>
      <c r="H239" s="60">
        <f t="shared" si="25"/>
        <v>0</v>
      </c>
      <c r="I239" s="60">
        <f t="shared" si="27"/>
        <v>0</v>
      </c>
      <c r="J239" s="92" t="str">
        <f t="shared" si="26"/>
        <v>2039–2040</v>
      </c>
      <c r="L239" s="103"/>
      <c r="N239" s="101"/>
      <c r="Q239" s="61"/>
    </row>
    <row r="240" spans="1:17" ht="20.25" customHeight="1" x14ac:dyDescent="0.2">
      <c r="A240" s="176">
        <v>51227</v>
      </c>
      <c r="B240" s="177">
        <f t="shared" si="22"/>
        <v>0</v>
      </c>
      <c r="C240" s="158"/>
      <c r="D240" s="60">
        <f t="shared" si="23"/>
        <v>0</v>
      </c>
      <c r="E240" s="178">
        <f t="shared" si="21"/>
        <v>0</v>
      </c>
      <c r="F240" s="60">
        <f t="shared" si="24"/>
        <v>0</v>
      </c>
      <c r="G240" s="60">
        <f>IF(AND(C240&lt;&gt;"",SUM(G$27:G239)&lt;E$19),$E$19/$E$23,0)</f>
        <v>0</v>
      </c>
      <c r="H240" s="60">
        <f t="shared" si="25"/>
        <v>0</v>
      </c>
      <c r="I240" s="60">
        <f t="shared" si="27"/>
        <v>0</v>
      </c>
      <c r="J240" s="92" t="str">
        <f t="shared" si="26"/>
        <v>2039–2040</v>
      </c>
      <c r="L240" s="103"/>
      <c r="N240" s="101"/>
      <c r="Q240" s="61"/>
    </row>
    <row r="241" spans="1:17" ht="20.25" customHeight="1" x14ac:dyDescent="0.2">
      <c r="A241" s="176">
        <v>51257</v>
      </c>
      <c r="B241" s="177">
        <f t="shared" si="22"/>
        <v>0</v>
      </c>
      <c r="C241" s="158"/>
      <c r="D241" s="60">
        <f t="shared" si="23"/>
        <v>0</v>
      </c>
      <c r="E241" s="178">
        <f t="shared" si="21"/>
        <v>0</v>
      </c>
      <c r="F241" s="60">
        <f t="shared" si="24"/>
        <v>0</v>
      </c>
      <c r="G241" s="60">
        <f>IF(AND(C241&lt;&gt;"",SUM(G$27:G240)&lt;E$19),$E$19/$E$23,0)</f>
        <v>0</v>
      </c>
      <c r="H241" s="60">
        <f t="shared" si="25"/>
        <v>0</v>
      </c>
      <c r="I241" s="60">
        <f t="shared" si="27"/>
        <v>0</v>
      </c>
      <c r="J241" s="92" t="str">
        <f t="shared" si="26"/>
        <v>2039–2040</v>
      </c>
      <c r="L241" s="103"/>
      <c r="N241" s="101"/>
      <c r="Q241" s="61"/>
    </row>
    <row r="242" spans="1:17" ht="20.25" customHeight="1" x14ac:dyDescent="0.2">
      <c r="A242" s="176">
        <v>51288</v>
      </c>
      <c r="B242" s="177">
        <f t="shared" si="22"/>
        <v>0</v>
      </c>
      <c r="C242" s="158"/>
      <c r="D242" s="60">
        <f t="shared" si="23"/>
        <v>0</v>
      </c>
      <c r="E242" s="178">
        <f t="shared" si="21"/>
        <v>0</v>
      </c>
      <c r="F242" s="60">
        <f t="shared" si="24"/>
        <v>0</v>
      </c>
      <c r="G242" s="60">
        <f>IF(AND(C242&lt;&gt;"",SUM(G$27:G241)&lt;E$19),$E$19/$E$23,0)</f>
        <v>0</v>
      </c>
      <c r="H242" s="60">
        <f t="shared" si="25"/>
        <v>0</v>
      </c>
      <c r="I242" s="60">
        <f t="shared" si="27"/>
        <v>0</v>
      </c>
      <c r="J242" s="92" t="str">
        <f t="shared" si="26"/>
        <v>2039–2040</v>
      </c>
      <c r="L242" s="103"/>
      <c r="N242" s="101"/>
      <c r="Q242" s="61"/>
    </row>
    <row r="243" spans="1:17" ht="20.25" customHeight="1" x14ac:dyDescent="0.2">
      <c r="A243" s="176">
        <v>51318</v>
      </c>
      <c r="B243" s="177">
        <f t="shared" si="22"/>
        <v>0</v>
      </c>
      <c r="C243" s="158"/>
      <c r="D243" s="60">
        <f t="shared" si="23"/>
        <v>0</v>
      </c>
      <c r="E243" s="178">
        <f t="shared" si="21"/>
        <v>0</v>
      </c>
      <c r="F243" s="60">
        <f t="shared" si="24"/>
        <v>0</v>
      </c>
      <c r="G243" s="60">
        <f>IF(AND(C243&lt;&gt;"",SUM(G$27:G242)&lt;E$19),$E$19/$E$23,0)</f>
        <v>0</v>
      </c>
      <c r="H243" s="60">
        <f t="shared" si="25"/>
        <v>0</v>
      </c>
      <c r="I243" s="60">
        <f t="shared" si="27"/>
        <v>0</v>
      </c>
      <c r="J243" s="92" t="str">
        <f t="shared" si="26"/>
        <v>2040–2041</v>
      </c>
      <c r="L243" s="103"/>
      <c r="N243" s="101"/>
      <c r="Q243" s="61"/>
    </row>
    <row r="244" spans="1:17" ht="20.25" customHeight="1" x14ac:dyDescent="0.2">
      <c r="A244" s="176">
        <v>51349</v>
      </c>
      <c r="B244" s="177">
        <f t="shared" si="22"/>
        <v>0</v>
      </c>
      <c r="C244" s="158"/>
      <c r="D244" s="60">
        <f t="shared" si="23"/>
        <v>0</v>
      </c>
      <c r="E244" s="178">
        <f t="shared" si="21"/>
        <v>0</v>
      </c>
      <c r="F244" s="60">
        <f t="shared" si="24"/>
        <v>0</v>
      </c>
      <c r="G244" s="60">
        <f>IF(AND(C244&lt;&gt;"",SUM(G$27:G243)&lt;E$19),$E$19/$E$23,0)</f>
        <v>0</v>
      </c>
      <c r="H244" s="60">
        <f t="shared" si="25"/>
        <v>0</v>
      </c>
      <c r="I244" s="60">
        <f t="shared" si="27"/>
        <v>0</v>
      </c>
      <c r="J244" s="92" t="str">
        <f t="shared" si="26"/>
        <v>2040–2041</v>
      </c>
      <c r="L244" s="103"/>
      <c r="N244" s="101"/>
      <c r="Q244" s="61"/>
    </row>
    <row r="245" spans="1:17" ht="20.25" customHeight="1" x14ac:dyDescent="0.2">
      <c r="A245" s="176">
        <v>51380</v>
      </c>
      <c r="B245" s="177">
        <f t="shared" si="22"/>
        <v>0</v>
      </c>
      <c r="C245" s="158"/>
      <c r="D245" s="60">
        <f t="shared" si="23"/>
        <v>0</v>
      </c>
      <c r="E245" s="178">
        <f t="shared" si="21"/>
        <v>0</v>
      </c>
      <c r="F245" s="60">
        <f t="shared" si="24"/>
        <v>0</v>
      </c>
      <c r="G245" s="60">
        <f>IF(AND(C245&lt;&gt;"",SUM(G$27:G244)&lt;E$19),$E$19/$E$23,0)</f>
        <v>0</v>
      </c>
      <c r="H245" s="60">
        <f t="shared" si="25"/>
        <v>0</v>
      </c>
      <c r="I245" s="60">
        <f t="shared" si="27"/>
        <v>0</v>
      </c>
      <c r="J245" s="92" t="str">
        <f t="shared" si="26"/>
        <v>2040–2041</v>
      </c>
      <c r="L245" s="103"/>
      <c r="N245" s="101"/>
      <c r="Q245" s="61"/>
    </row>
    <row r="246" spans="1:17" ht="20.25" customHeight="1" x14ac:dyDescent="0.2">
      <c r="A246" s="176">
        <v>51410</v>
      </c>
      <c r="B246" s="177">
        <f t="shared" si="22"/>
        <v>0</v>
      </c>
      <c r="C246" s="158"/>
      <c r="D246" s="60">
        <f t="shared" si="23"/>
        <v>0</v>
      </c>
      <c r="E246" s="178">
        <f t="shared" si="21"/>
        <v>0</v>
      </c>
      <c r="F246" s="60">
        <f t="shared" si="24"/>
        <v>0</v>
      </c>
      <c r="G246" s="60">
        <f>IF(AND(C246&lt;&gt;"",SUM(G$27:G245)&lt;E$19),$E$19/$E$23,0)</f>
        <v>0</v>
      </c>
      <c r="H246" s="60">
        <f t="shared" si="25"/>
        <v>0</v>
      </c>
      <c r="I246" s="60">
        <f t="shared" si="27"/>
        <v>0</v>
      </c>
      <c r="J246" s="92" t="str">
        <f t="shared" si="26"/>
        <v>2040–2041</v>
      </c>
      <c r="L246" s="103"/>
      <c r="N246" s="101"/>
      <c r="Q246" s="61"/>
    </row>
    <row r="247" spans="1:17" ht="20.25" customHeight="1" x14ac:dyDescent="0.2">
      <c r="A247" s="176">
        <v>51441</v>
      </c>
      <c r="B247" s="177">
        <f t="shared" si="22"/>
        <v>0</v>
      </c>
      <c r="C247" s="158"/>
      <c r="D247" s="60">
        <f t="shared" si="23"/>
        <v>0</v>
      </c>
      <c r="E247" s="178">
        <f t="shared" si="21"/>
        <v>0</v>
      </c>
      <c r="F247" s="60">
        <f t="shared" si="24"/>
        <v>0</v>
      </c>
      <c r="G247" s="60">
        <f>IF(AND(C247&lt;&gt;"",SUM(G$27:G246)&lt;E$19),$E$19/$E$23,0)</f>
        <v>0</v>
      </c>
      <c r="H247" s="60">
        <f t="shared" si="25"/>
        <v>0</v>
      </c>
      <c r="I247" s="60">
        <f t="shared" si="27"/>
        <v>0</v>
      </c>
      <c r="J247" s="92" t="str">
        <f t="shared" si="26"/>
        <v>2040–2041</v>
      </c>
      <c r="L247" s="103"/>
      <c r="N247" s="101"/>
      <c r="Q247" s="61"/>
    </row>
    <row r="248" spans="1:17" ht="20.25" customHeight="1" x14ac:dyDescent="0.2">
      <c r="A248" s="176">
        <v>51471</v>
      </c>
      <c r="B248" s="177">
        <f t="shared" si="22"/>
        <v>0</v>
      </c>
      <c r="C248" s="158"/>
      <c r="D248" s="60">
        <f t="shared" si="23"/>
        <v>0</v>
      </c>
      <c r="E248" s="178">
        <f t="shared" si="21"/>
        <v>0</v>
      </c>
      <c r="F248" s="60">
        <f t="shared" si="24"/>
        <v>0</v>
      </c>
      <c r="G248" s="60">
        <f>IF(AND(C248&lt;&gt;"",SUM(G$27:G247)&lt;E$19),$E$19/$E$23,0)</f>
        <v>0</v>
      </c>
      <c r="H248" s="60">
        <f t="shared" si="25"/>
        <v>0</v>
      </c>
      <c r="I248" s="60">
        <f t="shared" si="27"/>
        <v>0</v>
      </c>
      <c r="J248" s="92" t="str">
        <f t="shared" si="26"/>
        <v>2040–2041</v>
      </c>
      <c r="L248" s="103"/>
      <c r="N248" s="101"/>
      <c r="Q248" s="61"/>
    </row>
    <row r="249" spans="1:17" ht="20.25" customHeight="1" x14ac:dyDescent="0.2">
      <c r="A249" s="176">
        <v>51502</v>
      </c>
      <c r="B249" s="177">
        <f t="shared" si="22"/>
        <v>0</v>
      </c>
      <c r="C249" s="158"/>
      <c r="D249" s="60">
        <f t="shared" si="23"/>
        <v>0</v>
      </c>
      <c r="E249" s="178">
        <f t="shared" si="21"/>
        <v>0</v>
      </c>
      <c r="F249" s="60">
        <f t="shared" si="24"/>
        <v>0</v>
      </c>
      <c r="G249" s="60">
        <f>IF(AND(C249&lt;&gt;"",SUM(G$27:G248)&lt;E$19),$E$19/$E$23,0)</f>
        <v>0</v>
      </c>
      <c r="H249" s="60">
        <f t="shared" si="25"/>
        <v>0</v>
      </c>
      <c r="I249" s="60">
        <f t="shared" si="27"/>
        <v>0</v>
      </c>
      <c r="J249" s="92" t="str">
        <f t="shared" si="26"/>
        <v>2040–2041</v>
      </c>
      <c r="L249" s="103"/>
      <c r="N249" s="101"/>
      <c r="Q249" s="61"/>
    </row>
    <row r="250" spans="1:17" ht="20.25" customHeight="1" x14ac:dyDescent="0.2">
      <c r="A250" s="176">
        <v>51533</v>
      </c>
      <c r="B250" s="177">
        <f t="shared" si="22"/>
        <v>0</v>
      </c>
      <c r="C250" s="158"/>
      <c r="D250" s="60">
        <f t="shared" si="23"/>
        <v>0</v>
      </c>
      <c r="E250" s="178">
        <f t="shared" si="21"/>
        <v>0</v>
      </c>
      <c r="F250" s="60">
        <f t="shared" si="24"/>
        <v>0</v>
      </c>
      <c r="G250" s="60">
        <f>IF(AND(C250&lt;&gt;"",SUM(G$27:G249)&lt;E$19),$E$19/$E$23,0)</f>
        <v>0</v>
      </c>
      <c r="H250" s="60">
        <f t="shared" si="25"/>
        <v>0</v>
      </c>
      <c r="I250" s="60">
        <f t="shared" si="27"/>
        <v>0</v>
      </c>
      <c r="J250" s="92" t="str">
        <f t="shared" si="26"/>
        <v>2040–2041</v>
      </c>
      <c r="L250" s="103"/>
      <c r="N250" s="101"/>
      <c r="Q250" s="61"/>
    </row>
    <row r="251" spans="1:17" ht="20.25" customHeight="1" x14ac:dyDescent="0.2">
      <c r="A251" s="176">
        <v>51561</v>
      </c>
      <c r="B251" s="177">
        <f t="shared" si="22"/>
        <v>0</v>
      </c>
      <c r="C251" s="158"/>
      <c r="D251" s="60">
        <f t="shared" si="23"/>
        <v>0</v>
      </c>
      <c r="E251" s="178">
        <f t="shared" si="21"/>
        <v>0</v>
      </c>
      <c r="F251" s="60">
        <f t="shared" si="24"/>
        <v>0</v>
      </c>
      <c r="G251" s="60">
        <f>IF(AND(C251&lt;&gt;"",SUM(G$27:G250)&lt;E$19),$E$19/$E$23,0)</f>
        <v>0</v>
      </c>
      <c r="H251" s="60">
        <f t="shared" si="25"/>
        <v>0</v>
      </c>
      <c r="I251" s="60">
        <f t="shared" si="27"/>
        <v>0</v>
      </c>
      <c r="J251" s="92" t="str">
        <f t="shared" si="26"/>
        <v>2040–2041</v>
      </c>
      <c r="L251" s="103"/>
      <c r="N251" s="101"/>
      <c r="Q251" s="61"/>
    </row>
    <row r="252" spans="1:17" ht="20.25" customHeight="1" x14ac:dyDescent="0.2">
      <c r="A252" s="176">
        <v>51592</v>
      </c>
      <c r="B252" s="177">
        <f t="shared" si="22"/>
        <v>0</v>
      </c>
      <c r="C252" s="158"/>
      <c r="D252" s="60">
        <f t="shared" si="23"/>
        <v>0</v>
      </c>
      <c r="E252" s="178">
        <f t="shared" si="21"/>
        <v>0</v>
      </c>
      <c r="F252" s="60">
        <f t="shared" si="24"/>
        <v>0</v>
      </c>
      <c r="G252" s="60">
        <f>IF(AND(C252&lt;&gt;"",SUM(G$27:G251)&lt;E$19),$E$19/$E$23,0)</f>
        <v>0</v>
      </c>
      <c r="H252" s="60">
        <f t="shared" si="25"/>
        <v>0</v>
      </c>
      <c r="I252" s="60">
        <f t="shared" si="27"/>
        <v>0</v>
      </c>
      <c r="J252" s="92" t="str">
        <f t="shared" si="26"/>
        <v>2040–2041</v>
      </c>
      <c r="L252" s="103"/>
      <c r="N252" s="101"/>
      <c r="Q252" s="61"/>
    </row>
    <row r="253" spans="1:17" ht="20.25" customHeight="1" x14ac:dyDescent="0.2">
      <c r="A253" s="176">
        <v>51622</v>
      </c>
      <c r="B253" s="177">
        <f t="shared" si="22"/>
        <v>0</v>
      </c>
      <c r="C253" s="158"/>
      <c r="D253" s="60">
        <f t="shared" si="23"/>
        <v>0</v>
      </c>
      <c r="E253" s="178">
        <f t="shared" si="21"/>
        <v>0</v>
      </c>
      <c r="F253" s="60">
        <f t="shared" si="24"/>
        <v>0</v>
      </c>
      <c r="G253" s="60">
        <f>IF(AND(C253&lt;&gt;"",SUM(G$27:G252)&lt;E$19),$E$19/$E$23,0)</f>
        <v>0</v>
      </c>
      <c r="H253" s="60">
        <f t="shared" si="25"/>
        <v>0</v>
      </c>
      <c r="I253" s="60">
        <f t="shared" si="27"/>
        <v>0</v>
      </c>
      <c r="J253" s="92" t="str">
        <f t="shared" si="26"/>
        <v>2040–2041</v>
      </c>
      <c r="L253" s="103"/>
      <c r="N253" s="101"/>
      <c r="Q253" s="61"/>
    </row>
    <row r="254" spans="1:17" ht="20.25" customHeight="1" x14ac:dyDescent="0.2">
      <c r="A254" s="176">
        <v>51653</v>
      </c>
      <c r="B254" s="177">
        <f t="shared" si="22"/>
        <v>0</v>
      </c>
      <c r="C254" s="158"/>
      <c r="D254" s="60">
        <f t="shared" si="23"/>
        <v>0</v>
      </c>
      <c r="E254" s="178">
        <f t="shared" si="21"/>
        <v>0</v>
      </c>
      <c r="F254" s="60">
        <f t="shared" si="24"/>
        <v>0</v>
      </c>
      <c r="G254" s="60">
        <f>IF(AND(C254&lt;&gt;"",SUM(G$27:G253)&lt;E$19),$E$19/$E$23,0)</f>
        <v>0</v>
      </c>
      <c r="H254" s="60">
        <f t="shared" si="25"/>
        <v>0</v>
      </c>
      <c r="I254" s="60">
        <f t="shared" si="27"/>
        <v>0</v>
      </c>
      <c r="J254" s="92" t="str">
        <f t="shared" si="26"/>
        <v>2040–2041</v>
      </c>
      <c r="L254" s="103"/>
      <c r="N254" s="101"/>
      <c r="Q254" s="61"/>
    </row>
    <row r="255" spans="1:17" ht="20.25" customHeight="1" x14ac:dyDescent="0.2">
      <c r="A255" s="176">
        <v>51683</v>
      </c>
      <c r="B255" s="177">
        <f t="shared" si="22"/>
        <v>0</v>
      </c>
      <c r="C255" s="158"/>
      <c r="D255" s="60">
        <f t="shared" si="23"/>
        <v>0</v>
      </c>
      <c r="E255" s="178">
        <f t="shared" si="21"/>
        <v>0</v>
      </c>
      <c r="F255" s="60">
        <f t="shared" si="24"/>
        <v>0</v>
      </c>
      <c r="G255" s="60">
        <f>IF(AND(C255&lt;&gt;"",SUM(G$27:G254)&lt;E$19),$E$19/$E$23,0)</f>
        <v>0</v>
      </c>
      <c r="H255" s="60">
        <f t="shared" si="25"/>
        <v>0</v>
      </c>
      <c r="I255" s="60">
        <f t="shared" si="27"/>
        <v>0</v>
      </c>
      <c r="J255" s="92" t="str">
        <f t="shared" si="26"/>
        <v>2041–2042</v>
      </c>
      <c r="L255" s="103"/>
      <c r="N255" s="101"/>
      <c r="Q255" s="61"/>
    </row>
    <row r="256" spans="1:17" ht="20.25" customHeight="1" x14ac:dyDescent="0.2">
      <c r="A256" s="176">
        <v>51714</v>
      </c>
      <c r="B256" s="177">
        <f t="shared" si="22"/>
        <v>0</v>
      </c>
      <c r="C256" s="158"/>
      <c r="D256" s="60">
        <f t="shared" si="23"/>
        <v>0</v>
      </c>
      <c r="E256" s="178">
        <f t="shared" si="21"/>
        <v>0</v>
      </c>
      <c r="F256" s="60">
        <f t="shared" si="24"/>
        <v>0</v>
      </c>
      <c r="G256" s="60">
        <f>IF(AND(C256&lt;&gt;"",SUM(G$27:G255)&lt;E$19),$E$19/$E$23,0)</f>
        <v>0</v>
      </c>
      <c r="H256" s="60">
        <f t="shared" si="25"/>
        <v>0</v>
      </c>
      <c r="I256" s="60">
        <f t="shared" si="27"/>
        <v>0</v>
      </c>
      <c r="J256" s="92" t="str">
        <f t="shared" si="26"/>
        <v>2041–2042</v>
      </c>
      <c r="L256" s="103"/>
      <c r="N256" s="101"/>
      <c r="Q256" s="61"/>
    </row>
    <row r="257" spans="1:17" ht="20.25" customHeight="1" x14ac:dyDescent="0.2">
      <c r="A257" s="176">
        <v>51745</v>
      </c>
      <c r="B257" s="177">
        <f t="shared" si="22"/>
        <v>0</v>
      </c>
      <c r="C257" s="158"/>
      <c r="D257" s="60">
        <f t="shared" si="23"/>
        <v>0</v>
      </c>
      <c r="E257" s="178">
        <f t="shared" si="21"/>
        <v>0</v>
      </c>
      <c r="F257" s="60">
        <f t="shared" si="24"/>
        <v>0</v>
      </c>
      <c r="G257" s="60">
        <f>IF(AND(C257&lt;&gt;"",SUM(G$27:G256)&lt;E$19),$E$19/$E$23,0)</f>
        <v>0</v>
      </c>
      <c r="H257" s="60">
        <f t="shared" si="25"/>
        <v>0</v>
      </c>
      <c r="I257" s="60">
        <f t="shared" si="27"/>
        <v>0</v>
      </c>
      <c r="J257" s="92" t="str">
        <f t="shared" si="26"/>
        <v>2041–2042</v>
      </c>
      <c r="L257" s="103"/>
      <c r="N257" s="101"/>
      <c r="Q257" s="61"/>
    </row>
    <row r="258" spans="1:17" ht="20.25" customHeight="1" x14ac:dyDescent="0.2">
      <c r="A258" s="176">
        <v>51775</v>
      </c>
      <c r="B258" s="177">
        <f t="shared" si="22"/>
        <v>0</v>
      </c>
      <c r="C258" s="158"/>
      <c r="D258" s="60">
        <f t="shared" si="23"/>
        <v>0</v>
      </c>
      <c r="E258" s="178">
        <f t="shared" si="21"/>
        <v>0</v>
      </c>
      <c r="F258" s="60">
        <f t="shared" si="24"/>
        <v>0</v>
      </c>
      <c r="G258" s="60">
        <f>IF(AND(C258&lt;&gt;"",SUM(G$27:G257)&lt;E$19),$E$19/$E$23,0)</f>
        <v>0</v>
      </c>
      <c r="H258" s="60">
        <f t="shared" si="25"/>
        <v>0</v>
      </c>
      <c r="I258" s="60">
        <f t="shared" si="27"/>
        <v>0</v>
      </c>
      <c r="J258" s="92" t="str">
        <f t="shared" si="26"/>
        <v>2041–2042</v>
      </c>
      <c r="L258" s="103"/>
      <c r="N258" s="101"/>
      <c r="Q258" s="61"/>
    </row>
    <row r="259" spans="1:17" ht="20.25" customHeight="1" x14ac:dyDescent="0.2">
      <c r="A259" s="176">
        <v>51806</v>
      </c>
      <c r="B259" s="177">
        <f t="shared" si="22"/>
        <v>0</v>
      </c>
      <c r="C259" s="158"/>
      <c r="D259" s="60">
        <f t="shared" si="23"/>
        <v>0</v>
      </c>
      <c r="E259" s="178">
        <f t="shared" si="21"/>
        <v>0</v>
      </c>
      <c r="F259" s="60">
        <f t="shared" si="24"/>
        <v>0</v>
      </c>
      <c r="G259" s="60">
        <f>IF(AND(C259&lt;&gt;"",SUM(G$27:G258)&lt;E$19),$E$19/$E$23,0)</f>
        <v>0</v>
      </c>
      <c r="H259" s="60">
        <f t="shared" si="25"/>
        <v>0</v>
      </c>
      <c r="I259" s="60">
        <f t="shared" si="27"/>
        <v>0</v>
      </c>
      <c r="J259" s="92" t="str">
        <f t="shared" si="26"/>
        <v>2041–2042</v>
      </c>
      <c r="L259" s="103"/>
      <c r="N259" s="101"/>
      <c r="Q259" s="61"/>
    </row>
    <row r="260" spans="1:17" ht="20.25" customHeight="1" x14ac:dyDescent="0.2">
      <c r="A260" s="176">
        <v>51836</v>
      </c>
      <c r="B260" s="177">
        <f t="shared" si="22"/>
        <v>0</v>
      </c>
      <c r="C260" s="158"/>
      <c r="D260" s="60">
        <f t="shared" si="23"/>
        <v>0</v>
      </c>
      <c r="E260" s="178">
        <f t="shared" si="21"/>
        <v>0</v>
      </c>
      <c r="F260" s="60">
        <f t="shared" si="24"/>
        <v>0</v>
      </c>
      <c r="G260" s="60">
        <f>IF(AND(C260&lt;&gt;"",SUM(G$27:G259)&lt;E$19),$E$19/$E$23,0)</f>
        <v>0</v>
      </c>
      <c r="H260" s="60">
        <f t="shared" si="25"/>
        <v>0</v>
      </c>
      <c r="I260" s="60">
        <f t="shared" si="27"/>
        <v>0</v>
      </c>
      <c r="J260" s="92" t="str">
        <f t="shared" si="26"/>
        <v>2041–2042</v>
      </c>
      <c r="L260" s="103"/>
      <c r="N260" s="101"/>
      <c r="Q260" s="61"/>
    </row>
    <row r="261" spans="1:17" ht="20.25" customHeight="1" x14ac:dyDescent="0.2">
      <c r="A261" s="176">
        <v>51867</v>
      </c>
      <c r="B261" s="177">
        <f t="shared" si="22"/>
        <v>0</v>
      </c>
      <c r="C261" s="158"/>
      <c r="D261" s="60">
        <f t="shared" si="23"/>
        <v>0</v>
      </c>
      <c r="E261" s="178">
        <f t="shared" si="21"/>
        <v>0</v>
      </c>
      <c r="F261" s="60">
        <f t="shared" si="24"/>
        <v>0</v>
      </c>
      <c r="G261" s="60">
        <f>IF(AND(C261&lt;&gt;"",SUM(G$27:G260)&lt;E$19),$E$19/$E$23,0)</f>
        <v>0</v>
      </c>
      <c r="H261" s="60">
        <f t="shared" si="25"/>
        <v>0</v>
      </c>
      <c r="I261" s="60">
        <f t="shared" si="27"/>
        <v>0</v>
      </c>
      <c r="J261" s="92" t="str">
        <f t="shared" si="26"/>
        <v>2041–2042</v>
      </c>
      <c r="L261" s="103"/>
      <c r="N261" s="101"/>
      <c r="Q261" s="61"/>
    </row>
    <row r="262" spans="1:17" ht="20.25" customHeight="1" x14ac:dyDescent="0.2">
      <c r="A262" s="176">
        <v>51898</v>
      </c>
      <c r="B262" s="177">
        <f t="shared" si="22"/>
        <v>0</v>
      </c>
      <c r="C262" s="158"/>
      <c r="D262" s="60">
        <f t="shared" si="23"/>
        <v>0</v>
      </c>
      <c r="E262" s="178">
        <f t="shared" si="21"/>
        <v>0</v>
      </c>
      <c r="F262" s="60">
        <f t="shared" si="24"/>
        <v>0</v>
      </c>
      <c r="G262" s="60">
        <f>IF(AND(C262&lt;&gt;"",SUM(G$27:G261)&lt;E$19),$E$19/$E$23,0)</f>
        <v>0</v>
      </c>
      <c r="H262" s="60">
        <f t="shared" si="25"/>
        <v>0</v>
      </c>
      <c r="I262" s="60">
        <f t="shared" si="27"/>
        <v>0</v>
      </c>
      <c r="J262" s="92" t="str">
        <f t="shared" si="26"/>
        <v>2041–2042</v>
      </c>
      <c r="L262" s="103"/>
      <c r="N262" s="101"/>
      <c r="Q262" s="61"/>
    </row>
    <row r="263" spans="1:17" ht="20.25" customHeight="1" x14ac:dyDescent="0.2">
      <c r="A263" s="176">
        <v>51926</v>
      </c>
      <c r="B263" s="177">
        <f t="shared" si="22"/>
        <v>0</v>
      </c>
      <c r="C263" s="158"/>
      <c r="D263" s="60">
        <f t="shared" si="23"/>
        <v>0</v>
      </c>
      <c r="E263" s="178">
        <f t="shared" si="21"/>
        <v>0</v>
      </c>
      <c r="F263" s="60">
        <f t="shared" si="24"/>
        <v>0</v>
      </c>
      <c r="G263" s="60">
        <f>IF(AND(C263&lt;&gt;"",SUM(G$27:G262)&lt;E$19),$E$19/$E$23,0)</f>
        <v>0</v>
      </c>
      <c r="H263" s="60">
        <f t="shared" si="25"/>
        <v>0</v>
      </c>
      <c r="I263" s="60">
        <f t="shared" si="27"/>
        <v>0</v>
      </c>
      <c r="J263" s="92" t="str">
        <f t="shared" si="26"/>
        <v>2041–2042</v>
      </c>
      <c r="L263" s="103"/>
      <c r="N263" s="101"/>
      <c r="Q263" s="61"/>
    </row>
    <row r="264" spans="1:17" ht="20.25" customHeight="1" x14ac:dyDescent="0.2">
      <c r="A264" s="176">
        <v>51957</v>
      </c>
      <c r="B264" s="177">
        <f t="shared" si="22"/>
        <v>0</v>
      </c>
      <c r="C264" s="158"/>
      <c r="D264" s="60">
        <f t="shared" si="23"/>
        <v>0</v>
      </c>
      <c r="E264" s="178">
        <f t="shared" si="21"/>
        <v>0</v>
      </c>
      <c r="F264" s="60">
        <f t="shared" si="24"/>
        <v>0</v>
      </c>
      <c r="G264" s="60">
        <f>IF(AND(C264&lt;&gt;"",SUM(G$27:G263)&lt;E$19),$E$19/$E$23,0)</f>
        <v>0</v>
      </c>
      <c r="H264" s="60">
        <f t="shared" si="25"/>
        <v>0</v>
      </c>
      <c r="I264" s="60">
        <f t="shared" si="27"/>
        <v>0</v>
      </c>
      <c r="J264" s="92" t="str">
        <f t="shared" si="26"/>
        <v>2041–2042</v>
      </c>
      <c r="L264" s="103"/>
      <c r="N264" s="101"/>
      <c r="Q264" s="61"/>
    </row>
    <row r="265" spans="1:17" ht="20.25" customHeight="1" x14ac:dyDescent="0.2">
      <c r="A265" s="176">
        <v>51987</v>
      </c>
      <c r="B265" s="177">
        <f t="shared" si="22"/>
        <v>0</v>
      </c>
      <c r="C265" s="158"/>
      <c r="D265" s="60">
        <f t="shared" si="23"/>
        <v>0</v>
      </c>
      <c r="E265" s="178">
        <f t="shared" si="21"/>
        <v>0</v>
      </c>
      <c r="F265" s="60">
        <f t="shared" si="24"/>
        <v>0</v>
      </c>
      <c r="G265" s="60">
        <f>IF(AND(C265&lt;&gt;"",SUM(G$27:G264)&lt;E$19),$E$19/$E$23,0)</f>
        <v>0</v>
      </c>
      <c r="H265" s="60">
        <f t="shared" si="25"/>
        <v>0</v>
      </c>
      <c r="I265" s="60">
        <f t="shared" si="27"/>
        <v>0</v>
      </c>
      <c r="J265" s="92" t="str">
        <f t="shared" si="26"/>
        <v>2041–2042</v>
      </c>
      <c r="L265" s="103"/>
      <c r="N265" s="101"/>
      <c r="Q265" s="61"/>
    </row>
    <row r="266" spans="1:17" ht="20.25" customHeight="1" x14ac:dyDescent="0.2">
      <c r="A266" s="176">
        <v>52018</v>
      </c>
      <c r="B266" s="177">
        <f t="shared" si="22"/>
        <v>0</v>
      </c>
      <c r="C266" s="158"/>
      <c r="D266" s="60">
        <f t="shared" si="23"/>
        <v>0</v>
      </c>
      <c r="E266" s="178">
        <f t="shared" si="21"/>
        <v>0</v>
      </c>
      <c r="F266" s="60">
        <f t="shared" si="24"/>
        <v>0</v>
      </c>
      <c r="G266" s="60">
        <f>IF(AND(C266&lt;&gt;"",SUM(G$27:G265)&lt;E$19),$E$19/$E$23,0)</f>
        <v>0</v>
      </c>
      <c r="H266" s="60">
        <f t="shared" si="25"/>
        <v>0</v>
      </c>
      <c r="I266" s="60">
        <f t="shared" si="27"/>
        <v>0</v>
      </c>
      <c r="J266" s="92" t="str">
        <f t="shared" si="26"/>
        <v>2041–2042</v>
      </c>
      <c r="L266" s="103"/>
      <c r="N266" s="101"/>
      <c r="Q266" s="61"/>
    </row>
    <row r="267" spans="1:17" ht="20.25" customHeight="1" x14ac:dyDescent="0.2">
      <c r="A267" s="176">
        <v>52048</v>
      </c>
      <c r="B267" s="177">
        <f t="shared" si="22"/>
        <v>0</v>
      </c>
      <c r="C267" s="158"/>
      <c r="D267" s="60">
        <f t="shared" si="23"/>
        <v>0</v>
      </c>
      <c r="E267" s="178">
        <f t="shared" si="21"/>
        <v>0</v>
      </c>
      <c r="F267" s="60">
        <f t="shared" si="24"/>
        <v>0</v>
      </c>
      <c r="G267" s="60">
        <f>IF(AND(C267&lt;&gt;"",SUM(G$27:G266)&lt;E$19),$E$19/$E$23,0)</f>
        <v>0</v>
      </c>
      <c r="H267" s="60">
        <f t="shared" si="25"/>
        <v>0</v>
      </c>
      <c r="I267" s="60">
        <f t="shared" si="27"/>
        <v>0</v>
      </c>
      <c r="J267" s="92" t="str">
        <f t="shared" si="26"/>
        <v>2042–2043</v>
      </c>
      <c r="L267" s="103"/>
      <c r="N267" s="101"/>
      <c r="Q267" s="61"/>
    </row>
    <row r="268" spans="1:17" ht="20.25" customHeight="1" x14ac:dyDescent="0.2">
      <c r="A268" s="176">
        <v>52079</v>
      </c>
      <c r="B268" s="177">
        <f t="shared" si="22"/>
        <v>0</v>
      </c>
      <c r="C268" s="158"/>
      <c r="D268" s="60">
        <f t="shared" si="23"/>
        <v>0</v>
      </c>
      <c r="E268" s="178">
        <f t="shared" si="21"/>
        <v>0</v>
      </c>
      <c r="F268" s="60">
        <f t="shared" si="24"/>
        <v>0</v>
      </c>
      <c r="G268" s="60">
        <f>IF(AND(C268&lt;&gt;"",SUM(G$27:G267)&lt;E$19),$E$19/$E$23,0)</f>
        <v>0</v>
      </c>
      <c r="H268" s="60">
        <f t="shared" si="25"/>
        <v>0</v>
      </c>
      <c r="I268" s="60">
        <f t="shared" si="27"/>
        <v>0</v>
      </c>
      <c r="J268" s="92" t="str">
        <f t="shared" si="26"/>
        <v>2042–2043</v>
      </c>
      <c r="L268" s="103"/>
      <c r="N268" s="101"/>
      <c r="Q268" s="61"/>
    </row>
    <row r="269" spans="1:17" ht="20.25" customHeight="1" x14ac:dyDescent="0.2">
      <c r="A269" s="176">
        <v>52110</v>
      </c>
      <c r="B269" s="177">
        <f t="shared" si="22"/>
        <v>0</v>
      </c>
      <c r="C269" s="158"/>
      <c r="D269" s="60">
        <f t="shared" si="23"/>
        <v>0</v>
      </c>
      <c r="E269" s="178">
        <f t="shared" si="21"/>
        <v>0</v>
      </c>
      <c r="F269" s="60">
        <f t="shared" si="24"/>
        <v>0</v>
      </c>
      <c r="G269" s="60">
        <f>IF(AND(C269&lt;&gt;"",SUM(G$27:G268)&lt;E$19),$E$19/$E$23,0)</f>
        <v>0</v>
      </c>
      <c r="H269" s="60">
        <f t="shared" si="25"/>
        <v>0</v>
      </c>
      <c r="I269" s="60">
        <f t="shared" si="27"/>
        <v>0</v>
      </c>
      <c r="J269" s="92" t="str">
        <f t="shared" si="26"/>
        <v>2042–2043</v>
      </c>
      <c r="L269" s="103"/>
      <c r="N269" s="101"/>
      <c r="Q269" s="61"/>
    </row>
    <row r="270" spans="1:17" ht="20.25" customHeight="1" x14ac:dyDescent="0.2">
      <c r="A270" s="176">
        <v>52140</v>
      </c>
      <c r="B270" s="177">
        <f t="shared" si="22"/>
        <v>0</v>
      </c>
      <c r="C270" s="158"/>
      <c r="D270" s="60">
        <f t="shared" si="23"/>
        <v>0</v>
      </c>
      <c r="E270" s="178">
        <f t="shared" si="21"/>
        <v>0</v>
      </c>
      <c r="F270" s="60">
        <f t="shared" si="24"/>
        <v>0</v>
      </c>
      <c r="G270" s="60">
        <f>IF(AND(C270&lt;&gt;"",SUM(G$27:G269)&lt;E$19),$E$19/$E$23,0)</f>
        <v>0</v>
      </c>
      <c r="H270" s="60">
        <f t="shared" si="25"/>
        <v>0</v>
      </c>
      <c r="I270" s="60">
        <f t="shared" si="27"/>
        <v>0</v>
      </c>
      <c r="J270" s="92" t="str">
        <f t="shared" si="26"/>
        <v>2042–2043</v>
      </c>
      <c r="L270" s="103"/>
      <c r="N270" s="101"/>
      <c r="Q270" s="61"/>
    </row>
    <row r="271" spans="1:17" ht="20.25" customHeight="1" x14ac:dyDescent="0.2">
      <c r="A271" s="176">
        <v>52171</v>
      </c>
      <c r="B271" s="177">
        <f t="shared" si="22"/>
        <v>0</v>
      </c>
      <c r="C271" s="158"/>
      <c r="D271" s="60">
        <f t="shared" si="23"/>
        <v>0</v>
      </c>
      <c r="E271" s="178">
        <f t="shared" si="21"/>
        <v>0</v>
      </c>
      <c r="F271" s="60">
        <f t="shared" si="24"/>
        <v>0</v>
      </c>
      <c r="G271" s="60">
        <f>IF(AND(C271&lt;&gt;"",SUM(G$27:G270)&lt;E$19),$E$19/$E$23,0)</f>
        <v>0</v>
      </c>
      <c r="H271" s="60">
        <f t="shared" si="25"/>
        <v>0</v>
      </c>
      <c r="I271" s="60">
        <f t="shared" si="27"/>
        <v>0</v>
      </c>
      <c r="J271" s="92" t="str">
        <f t="shared" si="26"/>
        <v>2042–2043</v>
      </c>
      <c r="L271" s="103"/>
      <c r="N271" s="101"/>
      <c r="Q271" s="61"/>
    </row>
    <row r="272" spans="1:17" ht="20.25" customHeight="1" x14ac:dyDescent="0.2">
      <c r="A272" s="176">
        <v>52201</v>
      </c>
      <c r="B272" s="177">
        <f t="shared" si="22"/>
        <v>0</v>
      </c>
      <c r="C272" s="158"/>
      <c r="D272" s="60">
        <f t="shared" si="23"/>
        <v>0</v>
      </c>
      <c r="E272" s="178">
        <f t="shared" si="21"/>
        <v>0</v>
      </c>
      <c r="F272" s="60">
        <f t="shared" si="24"/>
        <v>0</v>
      </c>
      <c r="G272" s="60">
        <f>IF(AND(C272&lt;&gt;"",SUM(G$27:G271)&lt;E$19),$E$19/$E$23,0)</f>
        <v>0</v>
      </c>
      <c r="H272" s="60">
        <f t="shared" si="25"/>
        <v>0</v>
      </c>
      <c r="I272" s="60">
        <f t="shared" si="27"/>
        <v>0</v>
      </c>
      <c r="J272" s="92" t="str">
        <f t="shared" si="26"/>
        <v>2042–2043</v>
      </c>
      <c r="L272" s="103"/>
      <c r="N272" s="101"/>
      <c r="Q272" s="61"/>
    </row>
    <row r="273" spans="1:17" ht="20.25" customHeight="1" x14ac:dyDescent="0.2">
      <c r="A273" s="176">
        <v>52232</v>
      </c>
      <c r="B273" s="177">
        <f t="shared" si="22"/>
        <v>0</v>
      </c>
      <c r="C273" s="158"/>
      <c r="D273" s="60">
        <f t="shared" si="23"/>
        <v>0</v>
      </c>
      <c r="E273" s="178">
        <f t="shared" si="21"/>
        <v>0</v>
      </c>
      <c r="F273" s="60">
        <f t="shared" si="24"/>
        <v>0</v>
      </c>
      <c r="G273" s="60">
        <f>IF(AND(C273&lt;&gt;"",SUM(G$27:G272)&lt;E$19),$E$19/$E$23,0)</f>
        <v>0</v>
      </c>
      <c r="H273" s="60">
        <f t="shared" si="25"/>
        <v>0</v>
      </c>
      <c r="I273" s="60">
        <f t="shared" si="27"/>
        <v>0</v>
      </c>
      <c r="J273" s="92" t="str">
        <f t="shared" si="26"/>
        <v>2042–2043</v>
      </c>
      <c r="L273" s="103"/>
      <c r="N273" s="101"/>
      <c r="Q273" s="61"/>
    </row>
    <row r="274" spans="1:17" ht="20.25" customHeight="1" x14ac:dyDescent="0.2">
      <c r="A274" s="176">
        <v>52263</v>
      </c>
      <c r="B274" s="177">
        <f t="shared" si="22"/>
        <v>0</v>
      </c>
      <c r="C274" s="158"/>
      <c r="D274" s="60">
        <f t="shared" si="23"/>
        <v>0</v>
      </c>
      <c r="E274" s="178">
        <f t="shared" si="21"/>
        <v>0</v>
      </c>
      <c r="F274" s="60">
        <f t="shared" si="24"/>
        <v>0</v>
      </c>
      <c r="G274" s="60">
        <f>IF(AND(C274&lt;&gt;"",SUM(G$27:G273)&lt;E$19),$E$19/$E$23,0)</f>
        <v>0</v>
      </c>
      <c r="H274" s="60">
        <f t="shared" si="25"/>
        <v>0</v>
      </c>
      <c r="I274" s="60">
        <f t="shared" si="27"/>
        <v>0</v>
      </c>
      <c r="J274" s="92" t="str">
        <f t="shared" si="26"/>
        <v>2042–2043</v>
      </c>
      <c r="L274" s="103"/>
      <c r="N274" s="101"/>
      <c r="Q274" s="61"/>
    </row>
    <row r="275" spans="1:17" ht="20.25" customHeight="1" x14ac:dyDescent="0.2">
      <c r="A275" s="176">
        <v>52291</v>
      </c>
      <c r="B275" s="177">
        <f t="shared" si="22"/>
        <v>0</v>
      </c>
      <c r="C275" s="158"/>
      <c r="D275" s="60">
        <f t="shared" si="23"/>
        <v>0</v>
      </c>
      <c r="E275" s="178">
        <f t="shared" si="21"/>
        <v>0</v>
      </c>
      <c r="F275" s="60">
        <f t="shared" si="24"/>
        <v>0</v>
      </c>
      <c r="G275" s="60">
        <f>IF(AND(C275&lt;&gt;"",SUM(G$27:G274)&lt;E$19),$E$19/$E$23,0)</f>
        <v>0</v>
      </c>
      <c r="H275" s="60">
        <f t="shared" si="25"/>
        <v>0</v>
      </c>
      <c r="I275" s="60">
        <f t="shared" si="27"/>
        <v>0</v>
      </c>
      <c r="J275" s="92" t="str">
        <f t="shared" si="26"/>
        <v>2042–2043</v>
      </c>
      <c r="L275" s="103"/>
      <c r="N275" s="101"/>
      <c r="Q275" s="61"/>
    </row>
    <row r="276" spans="1:17" ht="20.25" customHeight="1" x14ac:dyDescent="0.2">
      <c r="A276" s="176">
        <v>52322</v>
      </c>
      <c r="B276" s="177">
        <f t="shared" si="22"/>
        <v>0</v>
      </c>
      <c r="C276" s="158"/>
      <c r="D276" s="60">
        <f t="shared" si="23"/>
        <v>0</v>
      </c>
      <c r="E276" s="178">
        <f t="shared" si="21"/>
        <v>0</v>
      </c>
      <c r="F276" s="60">
        <f t="shared" si="24"/>
        <v>0</v>
      </c>
      <c r="G276" s="60">
        <f>IF(AND(C276&lt;&gt;"",SUM(G$27:G275)&lt;E$19),$E$19/$E$23,0)</f>
        <v>0</v>
      </c>
      <c r="H276" s="60">
        <f t="shared" si="25"/>
        <v>0</v>
      </c>
      <c r="I276" s="60">
        <f t="shared" si="27"/>
        <v>0</v>
      </c>
      <c r="J276" s="92" t="str">
        <f t="shared" si="26"/>
        <v>2042–2043</v>
      </c>
      <c r="L276" s="103"/>
      <c r="N276" s="101"/>
      <c r="Q276" s="61"/>
    </row>
    <row r="277" spans="1:17" ht="20.25" customHeight="1" x14ac:dyDescent="0.2">
      <c r="A277" s="176">
        <v>52352</v>
      </c>
      <c r="B277" s="177">
        <f t="shared" si="22"/>
        <v>0</v>
      </c>
      <c r="C277" s="158"/>
      <c r="D277" s="60">
        <f t="shared" si="23"/>
        <v>0</v>
      </c>
      <c r="E277" s="178">
        <f t="shared" si="21"/>
        <v>0</v>
      </c>
      <c r="F277" s="60">
        <f t="shared" si="24"/>
        <v>0</v>
      </c>
      <c r="G277" s="60">
        <f>IF(AND(C277&lt;&gt;"",SUM(G$27:G276)&lt;E$19),$E$19/$E$23,0)</f>
        <v>0</v>
      </c>
      <c r="H277" s="60">
        <f t="shared" si="25"/>
        <v>0</v>
      </c>
      <c r="I277" s="60">
        <f t="shared" si="27"/>
        <v>0</v>
      </c>
      <c r="J277" s="92" t="str">
        <f t="shared" si="26"/>
        <v>2042–2043</v>
      </c>
      <c r="L277" s="103"/>
      <c r="N277" s="101"/>
      <c r="Q277" s="61"/>
    </row>
    <row r="278" spans="1:17" ht="20.25" customHeight="1" x14ac:dyDescent="0.2">
      <c r="A278" s="176">
        <v>52383</v>
      </c>
      <c r="B278" s="177">
        <f t="shared" si="22"/>
        <v>0</v>
      </c>
      <c r="C278" s="158"/>
      <c r="D278" s="60">
        <f t="shared" si="23"/>
        <v>0</v>
      </c>
      <c r="E278" s="178">
        <f t="shared" si="21"/>
        <v>0</v>
      </c>
      <c r="F278" s="60">
        <f t="shared" si="24"/>
        <v>0</v>
      </c>
      <c r="G278" s="60">
        <f>IF(AND(C278&lt;&gt;"",SUM(G$27:G277)&lt;E$19),$E$19/$E$23,0)</f>
        <v>0</v>
      </c>
      <c r="H278" s="60">
        <f t="shared" si="25"/>
        <v>0</v>
      </c>
      <c r="I278" s="60">
        <f t="shared" si="27"/>
        <v>0</v>
      </c>
      <c r="J278" s="92" t="str">
        <f t="shared" si="26"/>
        <v>2042–2043</v>
      </c>
      <c r="L278" s="103"/>
      <c r="N278" s="101"/>
      <c r="Q278" s="61"/>
    </row>
    <row r="279" spans="1:17" ht="20.25" customHeight="1" x14ac:dyDescent="0.2">
      <c r="A279" s="176">
        <v>52413</v>
      </c>
      <c r="B279" s="177">
        <f t="shared" si="22"/>
        <v>0</v>
      </c>
      <c r="C279" s="158"/>
      <c r="D279" s="60">
        <f t="shared" si="23"/>
        <v>0</v>
      </c>
      <c r="E279" s="178">
        <f t="shared" si="21"/>
        <v>0</v>
      </c>
      <c r="F279" s="60">
        <f t="shared" si="24"/>
        <v>0</v>
      </c>
      <c r="G279" s="60">
        <f>IF(AND(C279&lt;&gt;"",SUM(G$27:G278)&lt;E$19),$E$19/$E$23,0)</f>
        <v>0</v>
      </c>
      <c r="H279" s="60">
        <f t="shared" si="25"/>
        <v>0</v>
      </c>
      <c r="I279" s="60">
        <f t="shared" si="27"/>
        <v>0</v>
      </c>
      <c r="J279" s="92" t="str">
        <f t="shared" si="26"/>
        <v>2043–2044</v>
      </c>
      <c r="L279" s="103"/>
      <c r="N279" s="101"/>
      <c r="Q279" s="61"/>
    </row>
    <row r="280" spans="1:17" ht="20.25" customHeight="1" x14ac:dyDescent="0.2">
      <c r="A280" s="176">
        <v>52444</v>
      </c>
      <c r="B280" s="177">
        <f t="shared" si="22"/>
        <v>0</v>
      </c>
      <c r="C280" s="158"/>
      <c r="D280" s="60">
        <f t="shared" si="23"/>
        <v>0</v>
      </c>
      <c r="E280" s="178">
        <f t="shared" si="21"/>
        <v>0</v>
      </c>
      <c r="F280" s="60">
        <f t="shared" si="24"/>
        <v>0</v>
      </c>
      <c r="G280" s="60">
        <f>IF(AND(C280&lt;&gt;"",SUM(G$27:G279)&lt;E$19),$E$19/$E$23,0)</f>
        <v>0</v>
      </c>
      <c r="H280" s="60">
        <f t="shared" si="25"/>
        <v>0</v>
      </c>
      <c r="I280" s="60">
        <f t="shared" si="27"/>
        <v>0</v>
      </c>
      <c r="J280" s="92" t="str">
        <f t="shared" si="26"/>
        <v>2043–2044</v>
      </c>
      <c r="L280" s="103"/>
      <c r="N280" s="101"/>
      <c r="Q280" s="61"/>
    </row>
    <row r="281" spans="1:17" ht="20.25" customHeight="1" x14ac:dyDescent="0.2">
      <c r="A281" s="176">
        <v>52475</v>
      </c>
      <c r="B281" s="177">
        <f t="shared" si="22"/>
        <v>0</v>
      </c>
      <c r="C281" s="158"/>
      <c r="D281" s="60">
        <f t="shared" si="23"/>
        <v>0</v>
      </c>
      <c r="E281" s="178">
        <f t="shared" si="21"/>
        <v>0</v>
      </c>
      <c r="F281" s="60">
        <f t="shared" si="24"/>
        <v>0</v>
      </c>
      <c r="G281" s="60">
        <f>IF(AND(C281&lt;&gt;"",SUM(G$27:G280)&lt;E$19),$E$19/$E$23,0)</f>
        <v>0</v>
      </c>
      <c r="H281" s="60">
        <f t="shared" si="25"/>
        <v>0</v>
      </c>
      <c r="I281" s="60">
        <f t="shared" si="27"/>
        <v>0</v>
      </c>
      <c r="J281" s="92" t="str">
        <f t="shared" si="26"/>
        <v>2043–2044</v>
      </c>
      <c r="L281" s="103"/>
      <c r="N281" s="101"/>
      <c r="Q281" s="61"/>
    </row>
    <row r="282" spans="1:17" ht="20.25" customHeight="1" x14ac:dyDescent="0.2">
      <c r="A282" s="176">
        <v>52505</v>
      </c>
      <c r="B282" s="177">
        <f t="shared" si="22"/>
        <v>0</v>
      </c>
      <c r="C282" s="158"/>
      <c r="D282" s="60">
        <f t="shared" si="23"/>
        <v>0</v>
      </c>
      <c r="E282" s="178">
        <f t="shared" si="21"/>
        <v>0</v>
      </c>
      <c r="F282" s="60">
        <f t="shared" si="24"/>
        <v>0</v>
      </c>
      <c r="G282" s="60">
        <f>IF(AND(C282&lt;&gt;"",SUM(G$27:G281)&lt;E$19),$E$19/$E$23,0)</f>
        <v>0</v>
      </c>
      <c r="H282" s="60">
        <f t="shared" si="25"/>
        <v>0</v>
      </c>
      <c r="I282" s="60">
        <f t="shared" si="27"/>
        <v>0</v>
      </c>
      <c r="J282" s="92" t="str">
        <f t="shared" si="26"/>
        <v>2043–2044</v>
      </c>
      <c r="L282" s="103"/>
      <c r="N282" s="101"/>
      <c r="Q282" s="61"/>
    </row>
    <row r="283" spans="1:17" ht="20.25" customHeight="1" x14ac:dyDescent="0.2">
      <c r="A283" s="176">
        <v>52536</v>
      </c>
      <c r="B283" s="177">
        <f t="shared" si="22"/>
        <v>0</v>
      </c>
      <c r="C283" s="158"/>
      <c r="D283" s="60">
        <f t="shared" si="23"/>
        <v>0</v>
      </c>
      <c r="E283" s="178">
        <f t="shared" ref="E283:E346" si="28">C283-D283</f>
        <v>0</v>
      </c>
      <c r="F283" s="60">
        <f t="shared" si="24"/>
        <v>0</v>
      </c>
      <c r="G283" s="60">
        <f>IF(AND(C283&lt;&gt;"",SUM(G$27:G282)&lt;E$19),$E$19/$E$23,0)</f>
        <v>0</v>
      </c>
      <c r="H283" s="60">
        <f t="shared" si="25"/>
        <v>0</v>
      </c>
      <c r="I283" s="60">
        <f t="shared" si="27"/>
        <v>0</v>
      </c>
      <c r="J283" s="92" t="str">
        <f t="shared" si="26"/>
        <v>2043–2044</v>
      </c>
      <c r="L283" s="103"/>
      <c r="N283" s="101"/>
      <c r="Q283" s="61"/>
    </row>
    <row r="284" spans="1:17" ht="20.25" customHeight="1" x14ac:dyDescent="0.2">
      <c r="A284" s="176">
        <v>52566</v>
      </c>
      <c r="B284" s="177">
        <f t="shared" ref="B284:B347" si="29">IF(C284&gt;0,C284*-1,C284)</f>
        <v>0</v>
      </c>
      <c r="C284" s="158"/>
      <c r="D284" s="60">
        <f t="shared" ref="D284:D347" si="30">IF(C284="",0,IF($E$15="Beginning",IF(C283&lt;&gt;"",$F283*$E$6/12,0),IF(C283&lt;&gt;"",$F283*$E$6/12,$E$16*$E$6/12)))</f>
        <v>0</v>
      </c>
      <c r="E284" s="178">
        <f t="shared" si="28"/>
        <v>0</v>
      </c>
      <c r="F284" s="60">
        <f t="shared" ref="F284:F347" si="31">IF(C284="",0,IF(C283="",$E$16-E284,IF(C284&lt;&gt;"",F283-E284)))</f>
        <v>0</v>
      </c>
      <c r="G284" s="60">
        <f>IF(AND(C284&lt;&gt;"",SUM(G$27:G283)&lt;E$19),$E$19/$E$23,0)</f>
        <v>0</v>
      </c>
      <c r="H284" s="60">
        <f t="shared" ref="H284:H347" si="32">IF(C284&lt;&gt;"",G284+H283,0)</f>
        <v>0</v>
      </c>
      <c r="I284" s="60">
        <f t="shared" si="27"/>
        <v>0</v>
      </c>
      <c r="J284" s="92" t="str">
        <f t="shared" ref="J284:J347" si="33">IF(OR(MONTH(A284)=1,MONTH(A284)=2,MONTH(A284)=3,MONTH(A284)=4,MONTH(A284)=5,MONTH(A284)=6),YEAR(A284)-1&amp;"–"&amp;YEAR(A284),YEAR(A284)&amp;"–"&amp;YEAR(A284)+1)</f>
        <v>2043–2044</v>
      </c>
      <c r="L284" s="103"/>
      <c r="N284" s="101"/>
      <c r="Q284" s="61"/>
    </row>
    <row r="285" spans="1:17" ht="20.25" customHeight="1" x14ac:dyDescent="0.2">
      <c r="A285" s="176">
        <v>52597</v>
      </c>
      <c r="B285" s="177">
        <f t="shared" si="29"/>
        <v>0</v>
      </c>
      <c r="C285" s="158"/>
      <c r="D285" s="60">
        <f t="shared" si="30"/>
        <v>0</v>
      </c>
      <c r="E285" s="178">
        <f t="shared" si="28"/>
        <v>0</v>
      </c>
      <c r="F285" s="60">
        <f t="shared" si="31"/>
        <v>0</v>
      </c>
      <c r="G285" s="60">
        <f>IF(AND(C285&lt;&gt;"",SUM(G$27:G284)&lt;E$19),$E$19/$E$23,0)</f>
        <v>0</v>
      </c>
      <c r="H285" s="60">
        <f t="shared" si="32"/>
        <v>0</v>
      </c>
      <c r="I285" s="60">
        <f t="shared" ref="I285:I348" si="34">IF(C285&lt;&gt;"",$E$19-H285,0)</f>
        <v>0</v>
      </c>
      <c r="J285" s="92" t="str">
        <f t="shared" si="33"/>
        <v>2043–2044</v>
      </c>
      <c r="L285" s="103"/>
      <c r="N285" s="101"/>
      <c r="Q285" s="61"/>
    </row>
    <row r="286" spans="1:17" ht="20.25" customHeight="1" x14ac:dyDescent="0.2">
      <c r="A286" s="176">
        <v>52628</v>
      </c>
      <c r="B286" s="177">
        <f t="shared" si="29"/>
        <v>0</v>
      </c>
      <c r="C286" s="158"/>
      <c r="D286" s="60">
        <f t="shared" si="30"/>
        <v>0</v>
      </c>
      <c r="E286" s="178">
        <f t="shared" si="28"/>
        <v>0</v>
      </c>
      <c r="F286" s="60">
        <f t="shared" si="31"/>
        <v>0</v>
      </c>
      <c r="G286" s="60">
        <f>IF(AND(C286&lt;&gt;"",SUM(G$27:G285)&lt;E$19),$E$19/$E$23,0)</f>
        <v>0</v>
      </c>
      <c r="H286" s="60">
        <f t="shared" si="32"/>
        <v>0</v>
      </c>
      <c r="I286" s="60">
        <f t="shared" si="34"/>
        <v>0</v>
      </c>
      <c r="J286" s="92" t="str">
        <f t="shared" si="33"/>
        <v>2043–2044</v>
      </c>
      <c r="L286" s="103"/>
      <c r="N286" s="101"/>
      <c r="Q286" s="61"/>
    </row>
    <row r="287" spans="1:17" ht="20.25" customHeight="1" x14ac:dyDescent="0.2">
      <c r="A287" s="176">
        <v>52657</v>
      </c>
      <c r="B287" s="177">
        <f t="shared" si="29"/>
        <v>0</v>
      </c>
      <c r="C287" s="158"/>
      <c r="D287" s="60">
        <f t="shared" si="30"/>
        <v>0</v>
      </c>
      <c r="E287" s="178">
        <f t="shared" si="28"/>
        <v>0</v>
      </c>
      <c r="F287" s="60">
        <f t="shared" si="31"/>
        <v>0</v>
      </c>
      <c r="G287" s="60">
        <f>IF(AND(C287&lt;&gt;"",SUM(G$27:G286)&lt;E$19),$E$19/$E$23,0)</f>
        <v>0</v>
      </c>
      <c r="H287" s="60">
        <f t="shared" si="32"/>
        <v>0</v>
      </c>
      <c r="I287" s="60">
        <f t="shared" si="34"/>
        <v>0</v>
      </c>
      <c r="J287" s="92" t="str">
        <f t="shared" si="33"/>
        <v>2043–2044</v>
      </c>
      <c r="L287" s="103"/>
      <c r="N287" s="101"/>
      <c r="Q287" s="61"/>
    </row>
    <row r="288" spans="1:17" ht="20.25" customHeight="1" x14ac:dyDescent="0.2">
      <c r="A288" s="176">
        <v>52688</v>
      </c>
      <c r="B288" s="177">
        <f t="shared" si="29"/>
        <v>0</v>
      </c>
      <c r="C288" s="158"/>
      <c r="D288" s="60">
        <f t="shared" si="30"/>
        <v>0</v>
      </c>
      <c r="E288" s="178">
        <f t="shared" si="28"/>
        <v>0</v>
      </c>
      <c r="F288" s="60">
        <f t="shared" si="31"/>
        <v>0</v>
      </c>
      <c r="G288" s="60">
        <f>IF(AND(C288&lt;&gt;"",SUM(G$27:G287)&lt;E$19),$E$19/$E$23,0)</f>
        <v>0</v>
      </c>
      <c r="H288" s="60">
        <f t="shared" si="32"/>
        <v>0</v>
      </c>
      <c r="I288" s="60">
        <f t="shared" si="34"/>
        <v>0</v>
      </c>
      <c r="J288" s="92" t="str">
        <f t="shared" si="33"/>
        <v>2043–2044</v>
      </c>
      <c r="L288" s="103"/>
      <c r="N288" s="101"/>
      <c r="Q288" s="61"/>
    </row>
    <row r="289" spans="1:17" ht="20.25" customHeight="1" x14ac:dyDescent="0.2">
      <c r="A289" s="176">
        <v>52718</v>
      </c>
      <c r="B289" s="177">
        <f t="shared" si="29"/>
        <v>0</v>
      </c>
      <c r="C289" s="158"/>
      <c r="D289" s="60">
        <f t="shared" si="30"/>
        <v>0</v>
      </c>
      <c r="E289" s="178">
        <f t="shared" si="28"/>
        <v>0</v>
      </c>
      <c r="F289" s="60">
        <f t="shared" si="31"/>
        <v>0</v>
      </c>
      <c r="G289" s="60">
        <f>IF(AND(C289&lt;&gt;"",SUM(G$27:G288)&lt;E$19),$E$19/$E$23,0)</f>
        <v>0</v>
      </c>
      <c r="H289" s="60">
        <f t="shared" si="32"/>
        <v>0</v>
      </c>
      <c r="I289" s="60">
        <f t="shared" si="34"/>
        <v>0</v>
      </c>
      <c r="J289" s="92" t="str">
        <f t="shared" si="33"/>
        <v>2043–2044</v>
      </c>
      <c r="L289" s="103"/>
      <c r="N289" s="101"/>
      <c r="Q289" s="61"/>
    </row>
    <row r="290" spans="1:17" ht="20.25" customHeight="1" x14ac:dyDescent="0.2">
      <c r="A290" s="176">
        <v>52749</v>
      </c>
      <c r="B290" s="177">
        <f t="shared" si="29"/>
        <v>0</v>
      </c>
      <c r="C290" s="158"/>
      <c r="D290" s="60">
        <f t="shared" si="30"/>
        <v>0</v>
      </c>
      <c r="E290" s="178">
        <f t="shared" si="28"/>
        <v>0</v>
      </c>
      <c r="F290" s="60">
        <f t="shared" si="31"/>
        <v>0</v>
      </c>
      <c r="G290" s="60">
        <f>IF(AND(C290&lt;&gt;"",SUM(G$27:G289)&lt;E$19),$E$19/$E$23,0)</f>
        <v>0</v>
      </c>
      <c r="H290" s="60">
        <f t="shared" si="32"/>
        <v>0</v>
      </c>
      <c r="I290" s="60">
        <f t="shared" si="34"/>
        <v>0</v>
      </c>
      <c r="J290" s="92" t="str">
        <f t="shared" si="33"/>
        <v>2043–2044</v>
      </c>
      <c r="L290" s="103"/>
      <c r="N290" s="101"/>
      <c r="Q290" s="61"/>
    </row>
    <row r="291" spans="1:17" ht="20.25" customHeight="1" x14ac:dyDescent="0.2">
      <c r="A291" s="176">
        <v>52779</v>
      </c>
      <c r="B291" s="177">
        <f t="shared" si="29"/>
        <v>0</v>
      </c>
      <c r="C291" s="158"/>
      <c r="D291" s="60">
        <f t="shared" si="30"/>
        <v>0</v>
      </c>
      <c r="E291" s="178">
        <f t="shared" si="28"/>
        <v>0</v>
      </c>
      <c r="F291" s="60">
        <f t="shared" si="31"/>
        <v>0</v>
      </c>
      <c r="G291" s="60">
        <f>IF(AND(C291&lt;&gt;"",SUM(G$27:G290)&lt;E$19),$E$19/$E$23,0)</f>
        <v>0</v>
      </c>
      <c r="H291" s="60">
        <f t="shared" si="32"/>
        <v>0</v>
      </c>
      <c r="I291" s="60">
        <f t="shared" si="34"/>
        <v>0</v>
      </c>
      <c r="J291" s="92" t="str">
        <f t="shared" si="33"/>
        <v>2044–2045</v>
      </c>
      <c r="L291" s="103"/>
      <c r="N291" s="101"/>
      <c r="Q291" s="61"/>
    </row>
    <row r="292" spans="1:17" ht="20.25" customHeight="1" x14ac:dyDescent="0.2">
      <c r="A292" s="176">
        <v>52810</v>
      </c>
      <c r="B292" s="177">
        <f t="shared" si="29"/>
        <v>0</v>
      </c>
      <c r="C292" s="158"/>
      <c r="D292" s="60">
        <f t="shared" si="30"/>
        <v>0</v>
      </c>
      <c r="E292" s="178">
        <f t="shared" si="28"/>
        <v>0</v>
      </c>
      <c r="F292" s="60">
        <f t="shared" si="31"/>
        <v>0</v>
      </c>
      <c r="G292" s="60">
        <f>IF(AND(C292&lt;&gt;"",SUM(G$27:G291)&lt;E$19),$E$19/$E$23,0)</f>
        <v>0</v>
      </c>
      <c r="H292" s="60">
        <f t="shared" si="32"/>
        <v>0</v>
      </c>
      <c r="I292" s="60">
        <f t="shared" si="34"/>
        <v>0</v>
      </c>
      <c r="J292" s="92" t="str">
        <f t="shared" si="33"/>
        <v>2044–2045</v>
      </c>
      <c r="L292" s="103"/>
      <c r="N292" s="101"/>
      <c r="Q292" s="61"/>
    </row>
    <row r="293" spans="1:17" ht="20.25" customHeight="1" x14ac:dyDescent="0.2">
      <c r="A293" s="176">
        <v>52841</v>
      </c>
      <c r="B293" s="177">
        <f t="shared" si="29"/>
        <v>0</v>
      </c>
      <c r="C293" s="158"/>
      <c r="D293" s="60">
        <f t="shared" si="30"/>
        <v>0</v>
      </c>
      <c r="E293" s="178">
        <f t="shared" si="28"/>
        <v>0</v>
      </c>
      <c r="F293" s="60">
        <f t="shared" si="31"/>
        <v>0</v>
      </c>
      <c r="G293" s="60">
        <f>IF(AND(C293&lt;&gt;"",SUM(G$27:G292)&lt;E$19),$E$19/$E$23,0)</f>
        <v>0</v>
      </c>
      <c r="H293" s="60">
        <f t="shared" si="32"/>
        <v>0</v>
      </c>
      <c r="I293" s="60">
        <f t="shared" si="34"/>
        <v>0</v>
      </c>
      <c r="J293" s="92" t="str">
        <f t="shared" si="33"/>
        <v>2044–2045</v>
      </c>
      <c r="L293" s="103"/>
      <c r="N293" s="101"/>
      <c r="Q293" s="61"/>
    </row>
    <row r="294" spans="1:17" ht="20.25" customHeight="1" x14ac:dyDescent="0.2">
      <c r="A294" s="176">
        <v>52871</v>
      </c>
      <c r="B294" s="177">
        <f t="shared" si="29"/>
        <v>0</v>
      </c>
      <c r="C294" s="158"/>
      <c r="D294" s="60">
        <f t="shared" si="30"/>
        <v>0</v>
      </c>
      <c r="E294" s="178">
        <f t="shared" si="28"/>
        <v>0</v>
      </c>
      <c r="F294" s="60">
        <f t="shared" si="31"/>
        <v>0</v>
      </c>
      <c r="G294" s="60">
        <f>IF(AND(C294&lt;&gt;"",SUM(G$27:G293)&lt;E$19),$E$19/$E$23,0)</f>
        <v>0</v>
      </c>
      <c r="H294" s="60">
        <f t="shared" si="32"/>
        <v>0</v>
      </c>
      <c r="I294" s="60">
        <f t="shared" si="34"/>
        <v>0</v>
      </c>
      <c r="J294" s="92" t="str">
        <f t="shared" si="33"/>
        <v>2044–2045</v>
      </c>
      <c r="L294" s="103"/>
      <c r="N294" s="101"/>
      <c r="Q294" s="61"/>
    </row>
    <row r="295" spans="1:17" ht="20.25" customHeight="1" x14ac:dyDescent="0.2">
      <c r="A295" s="176">
        <v>52902</v>
      </c>
      <c r="B295" s="177">
        <f t="shared" si="29"/>
        <v>0</v>
      </c>
      <c r="C295" s="158"/>
      <c r="D295" s="60">
        <f t="shared" si="30"/>
        <v>0</v>
      </c>
      <c r="E295" s="178">
        <f t="shared" si="28"/>
        <v>0</v>
      </c>
      <c r="F295" s="60">
        <f t="shared" si="31"/>
        <v>0</v>
      </c>
      <c r="G295" s="60">
        <f>IF(AND(C295&lt;&gt;"",SUM(G$27:G294)&lt;E$19),$E$19/$E$23,0)</f>
        <v>0</v>
      </c>
      <c r="H295" s="60">
        <f t="shared" si="32"/>
        <v>0</v>
      </c>
      <c r="I295" s="60">
        <f t="shared" si="34"/>
        <v>0</v>
      </c>
      <c r="J295" s="92" t="str">
        <f t="shared" si="33"/>
        <v>2044–2045</v>
      </c>
      <c r="L295" s="103"/>
      <c r="N295" s="101"/>
      <c r="Q295" s="61"/>
    </row>
    <row r="296" spans="1:17" ht="20.25" customHeight="1" x14ac:dyDescent="0.2">
      <c r="A296" s="176">
        <v>52932</v>
      </c>
      <c r="B296" s="177">
        <f t="shared" si="29"/>
        <v>0</v>
      </c>
      <c r="C296" s="158"/>
      <c r="D296" s="60">
        <f t="shared" si="30"/>
        <v>0</v>
      </c>
      <c r="E296" s="178">
        <f t="shared" si="28"/>
        <v>0</v>
      </c>
      <c r="F296" s="60">
        <f t="shared" si="31"/>
        <v>0</v>
      </c>
      <c r="G296" s="60">
        <f>IF(AND(C296&lt;&gt;"",SUM(G$27:G295)&lt;E$19),$E$19/$E$23,0)</f>
        <v>0</v>
      </c>
      <c r="H296" s="60">
        <f t="shared" si="32"/>
        <v>0</v>
      </c>
      <c r="I296" s="60">
        <f t="shared" si="34"/>
        <v>0</v>
      </c>
      <c r="J296" s="92" t="str">
        <f t="shared" si="33"/>
        <v>2044–2045</v>
      </c>
      <c r="L296" s="103"/>
      <c r="N296" s="101"/>
      <c r="Q296" s="61"/>
    </row>
    <row r="297" spans="1:17" ht="20.25" customHeight="1" x14ac:dyDescent="0.2">
      <c r="A297" s="176">
        <v>52963</v>
      </c>
      <c r="B297" s="177">
        <f t="shared" si="29"/>
        <v>0</v>
      </c>
      <c r="C297" s="158"/>
      <c r="D297" s="60">
        <f t="shared" si="30"/>
        <v>0</v>
      </c>
      <c r="E297" s="178">
        <f t="shared" si="28"/>
        <v>0</v>
      </c>
      <c r="F297" s="60">
        <f t="shared" si="31"/>
        <v>0</v>
      </c>
      <c r="G297" s="60">
        <f>IF(AND(C297&lt;&gt;"",SUM(G$27:G296)&lt;E$19),$E$19/$E$23,0)</f>
        <v>0</v>
      </c>
      <c r="H297" s="60">
        <f t="shared" si="32"/>
        <v>0</v>
      </c>
      <c r="I297" s="60">
        <f t="shared" si="34"/>
        <v>0</v>
      </c>
      <c r="J297" s="92" t="str">
        <f t="shared" si="33"/>
        <v>2044–2045</v>
      </c>
      <c r="L297" s="103"/>
      <c r="N297" s="101"/>
      <c r="Q297" s="61"/>
    </row>
    <row r="298" spans="1:17" ht="20.25" customHeight="1" x14ac:dyDescent="0.2">
      <c r="A298" s="176">
        <v>52994</v>
      </c>
      <c r="B298" s="177">
        <f t="shared" si="29"/>
        <v>0</v>
      </c>
      <c r="C298" s="158"/>
      <c r="D298" s="60">
        <f t="shared" si="30"/>
        <v>0</v>
      </c>
      <c r="E298" s="178">
        <f t="shared" si="28"/>
        <v>0</v>
      </c>
      <c r="F298" s="60">
        <f t="shared" si="31"/>
        <v>0</v>
      </c>
      <c r="G298" s="60">
        <f>IF(AND(C298&lt;&gt;"",SUM(G$27:G297)&lt;E$19),$E$19/$E$23,0)</f>
        <v>0</v>
      </c>
      <c r="H298" s="60">
        <f t="shared" si="32"/>
        <v>0</v>
      </c>
      <c r="I298" s="60">
        <f t="shared" si="34"/>
        <v>0</v>
      </c>
      <c r="J298" s="92" t="str">
        <f t="shared" si="33"/>
        <v>2044–2045</v>
      </c>
      <c r="L298" s="103"/>
      <c r="N298" s="101"/>
      <c r="Q298" s="61"/>
    </row>
    <row r="299" spans="1:17" ht="20.25" customHeight="1" x14ac:dyDescent="0.2">
      <c r="A299" s="176">
        <v>53022</v>
      </c>
      <c r="B299" s="177">
        <f t="shared" si="29"/>
        <v>0</v>
      </c>
      <c r="C299" s="158"/>
      <c r="D299" s="60">
        <f t="shared" si="30"/>
        <v>0</v>
      </c>
      <c r="E299" s="178">
        <f t="shared" si="28"/>
        <v>0</v>
      </c>
      <c r="F299" s="60">
        <f t="shared" si="31"/>
        <v>0</v>
      </c>
      <c r="G299" s="60">
        <f>IF(AND(C299&lt;&gt;"",SUM(G$27:G298)&lt;E$19),$E$19/$E$23,0)</f>
        <v>0</v>
      </c>
      <c r="H299" s="60">
        <f t="shared" si="32"/>
        <v>0</v>
      </c>
      <c r="I299" s="60">
        <f t="shared" si="34"/>
        <v>0</v>
      </c>
      <c r="J299" s="92" t="str">
        <f t="shared" si="33"/>
        <v>2044–2045</v>
      </c>
      <c r="L299" s="103"/>
      <c r="N299" s="101"/>
      <c r="Q299" s="61"/>
    </row>
    <row r="300" spans="1:17" ht="20.25" customHeight="1" x14ac:dyDescent="0.2">
      <c r="A300" s="176">
        <v>53053</v>
      </c>
      <c r="B300" s="177">
        <f t="shared" si="29"/>
        <v>0</v>
      </c>
      <c r="C300" s="158"/>
      <c r="D300" s="60">
        <f t="shared" si="30"/>
        <v>0</v>
      </c>
      <c r="E300" s="178">
        <f t="shared" si="28"/>
        <v>0</v>
      </c>
      <c r="F300" s="60">
        <f t="shared" si="31"/>
        <v>0</v>
      </c>
      <c r="G300" s="60">
        <f>IF(AND(C300&lt;&gt;"",SUM(G$27:G299)&lt;E$19),$E$19/$E$23,0)</f>
        <v>0</v>
      </c>
      <c r="H300" s="60">
        <f t="shared" si="32"/>
        <v>0</v>
      </c>
      <c r="I300" s="60">
        <f t="shared" si="34"/>
        <v>0</v>
      </c>
      <c r="J300" s="92" t="str">
        <f t="shared" si="33"/>
        <v>2044–2045</v>
      </c>
      <c r="L300" s="103"/>
      <c r="N300" s="101"/>
      <c r="Q300" s="61"/>
    </row>
    <row r="301" spans="1:17" ht="20.25" customHeight="1" x14ac:dyDescent="0.2">
      <c r="A301" s="176">
        <v>53083</v>
      </c>
      <c r="B301" s="177">
        <f t="shared" si="29"/>
        <v>0</v>
      </c>
      <c r="C301" s="158"/>
      <c r="D301" s="60">
        <f t="shared" si="30"/>
        <v>0</v>
      </c>
      <c r="E301" s="178">
        <f t="shared" si="28"/>
        <v>0</v>
      </c>
      <c r="F301" s="60">
        <f t="shared" si="31"/>
        <v>0</v>
      </c>
      <c r="G301" s="60">
        <f>IF(AND(C301&lt;&gt;"",SUM(G$27:G300)&lt;E$19),$E$19/$E$23,0)</f>
        <v>0</v>
      </c>
      <c r="H301" s="60">
        <f t="shared" si="32"/>
        <v>0</v>
      </c>
      <c r="I301" s="60">
        <f t="shared" si="34"/>
        <v>0</v>
      </c>
      <c r="J301" s="92" t="str">
        <f t="shared" si="33"/>
        <v>2044–2045</v>
      </c>
      <c r="L301" s="103"/>
      <c r="N301" s="101"/>
      <c r="Q301" s="61"/>
    </row>
    <row r="302" spans="1:17" ht="20.25" customHeight="1" x14ac:dyDescent="0.2">
      <c r="A302" s="176">
        <v>53114</v>
      </c>
      <c r="B302" s="177">
        <f t="shared" si="29"/>
        <v>0</v>
      </c>
      <c r="C302" s="158"/>
      <c r="D302" s="60">
        <f t="shared" si="30"/>
        <v>0</v>
      </c>
      <c r="E302" s="178">
        <f t="shared" si="28"/>
        <v>0</v>
      </c>
      <c r="F302" s="60">
        <f t="shared" si="31"/>
        <v>0</v>
      </c>
      <c r="G302" s="60">
        <f>IF(AND(C302&lt;&gt;"",SUM(G$27:G301)&lt;E$19),$E$19/$E$23,0)</f>
        <v>0</v>
      </c>
      <c r="H302" s="60">
        <f t="shared" si="32"/>
        <v>0</v>
      </c>
      <c r="I302" s="60">
        <f t="shared" si="34"/>
        <v>0</v>
      </c>
      <c r="J302" s="92" t="str">
        <f t="shared" si="33"/>
        <v>2044–2045</v>
      </c>
      <c r="L302" s="103"/>
      <c r="N302" s="101"/>
      <c r="Q302" s="61"/>
    </row>
    <row r="303" spans="1:17" ht="20.25" customHeight="1" x14ac:dyDescent="0.2">
      <c r="A303" s="176">
        <v>53144</v>
      </c>
      <c r="B303" s="177">
        <f t="shared" si="29"/>
        <v>0</v>
      </c>
      <c r="C303" s="158"/>
      <c r="D303" s="60">
        <f t="shared" si="30"/>
        <v>0</v>
      </c>
      <c r="E303" s="178">
        <f t="shared" si="28"/>
        <v>0</v>
      </c>
      <c r="F303" s="60">
        <f t="shared" si="31"/>
        <v>0</v>
      </c>
      <c r="G303" s="60">
        <f>IF(AND(C303&lt;&gt;"",SUM(G$27:G302)&lt;E$19),$E$19/$E$23,0)</f>
        <v>0</v>
      </c>
      <c r="H303" s="60">
        <f t="shared" si="32"/>
        <v>0</v>
      </c>
      <c r="I303" s="60">
        <f t="shared" si="34"/>
        <v>0</v>
      </c>
      <c r="J303" s="92" t="str">
        <f t="shared" si="33"/>
        <v>2045–2046</v>
      </c>
      <c r="L303" s="103"/>
      <c r="N303" s="101"/>
      <c r="Q303" s="61"/>
    </row>
    <row r="304" spans="1:17" ht="20.25" customHeight="1" x14ac:dyDescent="0.2">
      <c r="A304" s="176">
        <v>53175</v>
      </c>
      <c r="B304" s="177">
        <f t="shared" si="29"/>
        <v>0</v>
      </c>
      <c r="C304" s="158"/>
      <c r="D304" s="60">
        <f t="shared" si="30"/>
        <v>0</v>
      </c>
      <c r="E304" s="178">
        <f t="shared" si="28"/>
        <v>0</v>
      </c>
      <c r="F304" s="60">
        <f t="shared" si="31"/>
        <v>0</v>
      </c>
      <c r="G304" s="60">
        <f>IF(AND(C304&lt;&gt;"",SUM(G$27:G303)&lt;E$19),$E$19/$E$23,0)</f>
        <v>0</v>
      </c>
      <c r="H304" s="60">
        <f t="shared" si="32"/>
        <v>0</v>
      </c>
      <c r="I304" s="60">
        <f t="shared" si="34"/>
        <v>0</v>
      </c>
      <c r="J304" s="92" t="str">
        <f t="shared" si="33"/>
        <v>2045–2046</v>
      </c>
      <c r="L304" s="103"/>
      <c r="N304" s="101"/>
      <c r="Q304" s="61"/>
    </row>
    <row r="305" spans="1:17" ht="20.25" customHeight="1" x14ac:dyDescent="0.2">
      <c r="A305" s="176">
        <v>53206</v>
      </c>
      <c r="B305" s="177">
        <f t="shared" si="29"/>
        <v>0</v>
      </c>
      <c r="C305" s="158"/>
      <c r="D305" s="60">
        <f t="shared" si="30"/>
        <v>0</v>
      </c>
      <c r="E305" s="178">
        <f t="shared" si="28"/>
        <v>0</v>
      </c>
      <c r="F305" s="60">
        <f t="shared" si="31"/>
        <v>0</v>
      </c>
      <c r="G305" s="60">
        <f>IF(AND(C305&lt;&gt;"",SUM(G$27:G304)&lt;E$19),$E$19/$E$23,0)</f>
        <v>0</v>
      </c>
      <c r="H305" s="60">
        <f t="shared" si="32"/>
        <v>0</v>
      </c>
      <c r="I305" s="60">
        <f t="shared" si="34"/>
        <v>0</v>
      </c>
      <c r="J305" s="92" t="str">
        <f t="shared" si="33"/>
        <v>2045–2046</v>
      </c>
      <c r="L305" s="103"/>
      <c r="N305" s="101"/>
      <c r="Q305" s="61"/>
    </row>
    <row r="306" spans="1:17" ht="20.25" customHeight="1" x14ac:dyDescent="0.2">
      <c r="A306" s="176">
        <v>53236</v>
      </c>
      <c r="B306" s="177">
        <f t="shared" si="29"/>
        <v>0</v>
      </c>
      <c r="C306" s="158"/>
      <c r="D306" s="60">
        <f t="shared" si="30"/>
        <v>0</v>
      </c>
      <c r="E306" s="178">
        <f t="shared" si="28"/>
        <v>0</v>
      </c>
      <c r="F306" s="60">
        <f t="shared" si="31"/>
        <v>0</v>
      </c>
      <c r="G306" s="60">
        <f>IF(AND(C306&lt;&gt;"",SUM(G$27:G305)&lt;E$19),$E$19/$E$23,0)</f>
        <v>0</v>
      </c>
      <c r="H306" s="60">
        <f t="shared" si="32"/>
        <v>0</v>
      </c>
      <c r="I306" s="60">
        <f t="shared" si="34"/>
        <v>0</v>
      </c>
      <c r="J306" s="92" t="str">
        <f t="shared" si="33"/>
        <v>2045–2046</v>
      </c>
      <c r="L306" s="103"/>
      <c r="N306" s="101"/>
      <c r="Q306" s="61"/>
    </row>
    <row r="307" spans="1:17" ht="20.25" customHeight="1" x14ac:dyDescent="0.2">
      <c r="A307" s="176">
        <v>53267</v>
      </c>
      <c r="B307" s="177">
        <f t="shared" si="29"/>
        <v>0</v>
      </c>
      <c r="C307" s="158"/>
      <c r="D307" s="60">
        <f t="shared" si="30"/>
        <v>0</v>
      </c>
      <c r="E307" s="178">
        <f t="shared" si="28"/>
        <v>0</v>
      </c>
      <c r="F307" s="60">
        <f t="shared" si="31"/>
        <v>0</v>
      </c>
      <c r="G307" s="60">
        <f>IF(AND(C307&lt;&gt;"",SUM(G$27:G306)&lt;E$19),$E$19/$E$23,0)</f>
        <v>0</v>
      </c>
      <c r="H307" s="60">
        <f t="shared" si="32"/>
        <v>0</v>
      </c>
      <c r="I307" s="60">
        <f t="shared" si="34"/>
        <v>0</v>
      </c>
      <c r="J307" s="92" t="str">
        <f t="shared" si="33"/>
        <v>2045–2046</v>
      </c>
      <c r="L307" s="103"/>
      <c r="N307" s="101"/>
      <c r="Q307" s="61"/>
    </row>
    <row r="308" spans="1:17" ht="20.25" customHeight="1" x14ac:dyDescent="0.2">
      <c r="A308" s="176">
        <v>53297</v>
      </c>
      <c r="B308" s="177">
        <f t="shared" si="29"/>
        <v>0</v>
      </c>
      <c r="C308" s="158"/>
      <c r="D308" s="60">
        <f t="shared" si="30"/>
        <v>0</v>
      </c>
      <c r="E308" s="178">
        <f t="shared" si="28"/>
        <v>0</v>
      </c>
      <c r="F308" s="60">
        <f t="shared" si="31"/>
        <v>0</v>
      </c>
      <c r="G308" s="60">
        <f>IF(AND(C308&lt;&gt;"",SUM(G$27:G307)&lt;E$19),$E$19/$E$23,0)</f>
        <v>0</v>
      </c>
      <c r="H308" s="60">
        <f t="shared" si="32"/>
        <v>0</v>
      </c>
      <c r="I308" s="60">
        <f t="shared" si="34"/>
        <v>0</v>
      </c>
      <c r="J308" s="92" t="str">
        <f t="shared" si="33"/>
        <v>2045–2046</v>
      </c>
      <c r="L308" s="103"/>
      <c r="N308" s="101"/>
      <c r="Q308" s="61"/>
    </row>
    <row r="309" spans="1:17" ht="20.25" customHeight="1" x14ac:dyDescent="0.2">
      <c r="A309" s="176">
        <v>53328</v>
      </c>
      <c r="B309" s="177">
        <f t="shared" si="29"/>
        <v>0</v>
      </c>
      <c r="C309" s="158"/>
      <c r="D309" s="60">
        <f t="shared" si="30"/>
        <v>0</v>
      </c>
      <c r="E309" s="178">
        <f t="shared" si="28"/>
        <v>0</v>
      </c>
      <c r="F309" s="60">
        <f t="shared" si="31"/>
        <v>0</v>
      </c>
      <c r="G309" s="60">
        <f>IF(AND(C309&lt;&gt;"",SUM(G$27:G308)&lt;E$19),$E$19/$E$23,0)</f>
        <v>0</v>
      </c>
      <c r="H309" s="60">
        <f t="shared" si="32"/>
        <v>0</v>
      </c>
      <c r="I309" s="60">
        <f t="shared" si="34"/>
        <v>0</v>
      </c>
      <c r="J309" s="92" t="str">
        <f t="shared" si="33"/>
        <v>2045–2046</v>
      </c>
      <c r="L309" s="103"/>
      <c r="N309" s="101"/>
      <c r="Q309" s="61"/>
    </row>
    <row r="310" spans="1:17" ht="20.25" customHeight="1" x14ac:dyDescent="0.2">
      <c r="A310" s="176">
        <v>53359</v>
      </c>
      <c r="B310" s="177">
        <f t="shared" si="29"/>
        <v>0</v>
      </c>
      <c r="C310" s="158"/>
      <c r="D310" s="60">
        <f t="shared" si="30"/>
        <v>0</v>
      </c>
      <c r="E310" s="178">
        <f t="shared" si="28"/>
        <v>0</v>
      </c>
      <c r="F310" s="60">
        <f t="shared" si="31"/>
        <v>0</v>
      </c>
      <c r="G310" s="60">
        <f>IF(AND(C310&lt;&gt;"",SUM(G$27:G309)&lt;E$19),$E$19/$E$23,0)</f>
        <v>0</v>
      </c>
      <c r="H310" s="60">
        <f t="shared" si="32"/>
        <v>0</v>
      </c>
      <c r="I310" s="60">
        <f t="shared" si="34"/>
        <v>0</v>
      </c>
      <c r="J310" s="92" t="str">
        <f t="shared" si="33"/>
        <v>2045–2046</v>
      </c>
      <c r="L310" s="103"/>
      <c r="N310" s="101"/>
      <c r="Q310" s="61"/>
    </row>
    <row r="311" spans="1:17" ht="20.25" customHeight="1" x14ac:dyDescent="0.2">
      <c r="A311" s="176">
        <v>53387</v>
      </c>
      <c r="B311" s="177">
        <f t="shared" si="29"/>
        <v>0</v>
      </c>
      <c r="C311" s="158"/>
      <c r="D311" s="60">
        <f t="shared" si="30"/>
        <v>0</v>
      </c>
      <c r="E311" s="178">
        <f t="shared" si="28"/>
        <v>0</v>
      </c>
      <c r="F311" s="60">
        <f t="shared" si="31"/>
        <v>0</v>
      </c>
      <c r="G311" s="60">
        <f>IF(AND(C311&lt;&gt;"",SUM(G$27:G310)&lt;E$19),$E$19/$E$23,0)</f>
        <v>0</v>
      </c>
      <c r="H311" s="60">
        <f t="shared" si="32"/>
        <v>0</v>
      </c>
      <c r="I311" s="60">
        <f t="shared" si="34"/>
        <v>0</v>
      </c>
      <c r="J311" s="92" t="str">
        <f t="shared" si="33"/>
        <v>2045–2046</v>
      </c>
      <c r="L311" s="103"/>
      <c r="N311" s="101"/>
      <c r="Q311" s="61"/>
    </row>
    <row r="312" spans="1:17" ht="20.25" customHeight="1" x14ac:dyDescent="0.2">
      <c r="A312" s="176">
        <v>53418</v>
      </c>
      <c r="B312" s="177">
        <f t="shared" si="29"/>
        <v>0</v>
      </c>
      <c r="C312" s="158"/>
      <c r="D312" s="60">
        <f t="shared" si="30"/>
        <v>0</v>
      </c>
      <c r="E312" s="178">
        <f t="shared" si="28"/>
        <v>0</v>
      </c>
      <c r="F312" s="60">
        <f t="shared" si="31"/>
        <v>0</v>
      </c>
      <c r="G312" s="60">
        <f>IF(AND(C312&lt;&gt;"",SUM(G$27:G311)&lt;E$19),$E$19/$E$23,0)</f>
        <v>0</v>
      </c>
      <c r="H312" s="60">
        <f t="shared" si="32"/>
        <v>0</v>
      </c>
      <c r="I312" s="60">
        <f t="shared" si="34"/>
        <v>0</v>
      </c>
      <c r="J312" s="92" t="str">
        <f t="shared" si="33"/>
        <v>2045–2046</v>
      </c>
      <c r="L312" s="103"/>
      <c r="N312" s="101"/>
      <c r="Q312" s="61"/>
    </row>
    <row r="313" spans="1:17" ht="20.25" customHeight="1" x14ac:dyDescent="0.2">
      <c r="A313" s="176">
        <v>53448</v>
      </c>
      <c r="B313" s="177">
        <f t="shared" si="29"/>
        <v>0</v>
      </c>
      <c r="C313" s="158"/>
      <c r="D313" s="60">
        <f t="shared" si="30"/>
        <v>0</v>
      </c>
      <c r="E313" s="178">
        <f t="shared" si="28"/>
        <v>0</v>
      </c>
      <c r="F313" s="60">
        <f t="shared" si="31"/>
        <v>0</v>
      </c>
      <c r="G313" s="60">
        <f>IF(AND(C313&lt;&gt;"",SUM(G$27:G312)&lt;E$19),$E$19/$E$23,0)</f>
        <v>0</v>
      </c>
      <c r="H313" s="60">
        <f t="shared" si="32"/>
        <v>0</v>
      </c>
      <c r="I313" s="60">
        <f t="shared" si="34"/>
        <v>0</v>
      </c>
      <c r="J313" s="92" t="str">
        <f t="shared" si="33"/>
        <v>2045–2046</v>
      </c>
      <c r="L313" s="103"/>
      <c r="N313" s="101"/>
      <c r="Q313" s="61"/>
    </row>
    <row r="314" spans="1:17" ht="20.25" customHeight="1" x14ac:dyDescent="0.2">
      <c r="A314" s="176">
        <v>53479</v>
      </c>
      <c r="B314" s="177">
        <f t="shared" si="29"/>
        <v>0</v>
      </c>
      <c r="C314" s="158"/>
      <c r="D314" s="60">
        <f t="shared" si="30"/>
        <v>0</v>
      </c>
      <c r="E314" s="178">
        <f t="shared" si="28"/>
        <v>0</v>
      </c>
      <c r="F314" s="60">
        <f t="shared" si="31"/>
        <v>0</v>
      </c>
      <c r="G314" s="60">
        <f>IF(AND(C314&lt;&gt;"",SUM(G$27:G313)&lt;E$19),$E$19/$E$23,0)</f>
        <v>0</v>
      </c>
      <c r="H314" s="60">
        <f t="shared" si="32"/>
        <v>0</v>
      </c>
      <c r="I314" s="60">
        <f t="shared" si="34"/>
        <v>0</v>
      </c>
      <c r="J314" s="92" t="str">
        <f t="shared" si="33"/>
        <v>2045–2046</v>
      </c>
      <c r="L314" s="103"/>
      <c r="N314" s="101"/>
      <c r="Q314" s="61"/>
    </row>
    <row r="315" spans="1:17" ht="20.25" customHeight="1" x14ac:dyDescent="0.2">
      <c r="A315" s="176">
        <v>53509</v>
      </c>
      <c r="B315" s="177">
        <f t="shared" si="29"/>
        <v>0</v>
      </c>
      <c r="C315" s="158"/>
      <c r="D315" s="60">
        <f t="shared" si="30"/>
        <v>0</v>
      </c>
      <c r="E315" s="178">
        <f t="shared" si="28"/>
        <v>0</v>
      </c>
      <c r="F315" s="60">
        <f t="shared" si="31"/>
        <v>0</v>
      </c>
      <c r="G315" s="60">
        <f>IF(AND(C315&lt;&gt;"",SUM(G$27:G314)&lt;E$19),$E$19/$E$23,0)</f>
        <v>0</v>
      </c>
      <c r="H315" s="60">
        <f t="shared" si="32"/>
        <v>0</v>
      </c>
      <c r="I315" s="60">
        <f t="shared" si="34"/>
        <v>0</v>
      </c>
      <c r="J315" s="92" t="str">
        <f t="shared" si="33"/>
        <v>2046–2047</v>
      </c>
      <c r="L315" s="103"/>
      <c r="N315" s="101"/>
      <c r="Q315" s="61"/>
    </row>
    <row r="316" spans="1:17" ht="20.25" customHeight="1" x14ac:dyDescent="0.2">
      <c r="A316" s="176">
        <v>53540</v>
      </c>
      <c r="B316" s="177">
        <f t="shared" si="29"/>
        <v>0</v>
      </c>
      <c r="C316" s="158"/>
      <c r="D316" s="60">
        <f t="shared" si="30"/>
        <v>0</v>
      </c>
      <c r="E316" s="178">
        <f t="shared" si="28"/>
        <v>0</v>
      </c>
      <c r="F316" s="60">
        <f t="shared" si="31"/>
        <v>0</v>
      </c>
      <c r="G316" s="60">
        <f>IF(AND(C316&lt;&gt;"",SUM(G$27:G315)&lt;E$19),$E$19/$E$23,0)</f>
        <v>0</v>
      </c>
      <c r="H316" s="60">
        <f t="shared" si="32"/>
        <v>0</v>
      </c>
      <c r="I316" s="60">
        <f t="shared" si="34"/>
        <v>0</v>
      </c>
      <c r="J316" s="92" t="str">
        <f t="shared" si="33"/>
        <v>2046–2047</v>
      </c>
      <c r="L316" s="103"/>
      <c r="N316" s="101"/>
      <c r="Q316" s="61"/>
    </row>
    <row r="317" spans="1:17" ht="20.25" customHeight="1" x14ac:dyDescent="0.2">
      <c r="A317" s="176">
        <v>53571</v>
      </c>
      <c r="B317" s="177">
        <f t="shared" si="29"/>
        <v>0</v>
      </c>
      <c r="C317" s="158"/>
      <c r="D317" s="60">
        <f t="shared" si="30"/>
        <v>0</v>
      </c>
      <c r="E317" s="178">
        <f t="shared" si="28"/>
        <v>0</v>
      </c>
      <c r="F317" s="60">
        <f t="shared" si="31"/>
        <v>0</v>
      </c>
      <c r="G317" s="60">
        <f>IF(AND(C317&lt;&gt;"",SUM(G$27:G316)&lt;E$19),$E$19/$E$23,0)</f>
        <v>0</v>
      </c>
      <c r="H317" s="60">
        <f t="shared" si="32"/>
        <v>0</v>
      </c>
      <c r="I317" s="60">
        <f t="shared" si="34"/>
        <v>0</v>
      </c>
      <c r="J317" s="92" t="str">
        <f t="shared" si="33"/>
        <v>2046–2047</v>
      </c>
      <c r="L317" s="103"/>
      <c r="N317" s="101"/>
      <c r="Q317" s="61"/>
    </row>
    <row r="318" spans="1:17" ht="20.25" customHeight="1" x14ac:dyDescent="0.2">
      <c r="A318" s="176">
        <v>53601</v>
      </c>
      <c r="B318" s="177">
        <f t="shared" si="29"/>
        <v>0</v>
      </c>
      <c r="C318" s="158"/>
      <c r="D318" s="60">
        <f t="shared" si="30"/>
        <v>0</v>
      </c>
      <c r="E318" s="178">
        <f t="shared" si="28"/>
        <v>0</v>
      </c>
      <c r="F318" s="60">
        <f t="shared" si="31"/>
        <v>0</v>
      </c>
      <c r="G318" s="60">
        <f>IF(AND(C318&lt;&gt;"",SUM(G$27:G317)&lt;E$19),$E$19/$E$23,0)</f>
        <v>0</v>
      </c>
      <c r="H318" s="60">
        <f t="shared" si="32"/>
        <v>0</v>
      </c>
      <c r="I318" s="60">
        <f t="shared" si="34"/>
        <v>0</v>
      </c>
      <c r="J318" s="92" t="str">
        <f t="shared" si="33"/>
        <v>2046–2047</v>
      </c>
      <c r="L318" s="103"/>
      <c r="N318" s="101"/>
      <c r="Q318" s="61"/>
    </row>
    <row r="319" spans="1:17" ht="20.25" customHeight="1" x14ac:dyDescent="0.2">
      <c r="A319" s="176">
        <v>53632</v>
      </c>
      <c r="B319" s="177">
        <f t="shared" si="29"/>
        <v>0</v>
      </c>
      <c r="C319" s="158"/>
      <c r="D319" s="60">
        <f t="shared" si="30"/>
        <v>0</v>
      </c>
      <c r="E319" s="178">
        <f t="shared" si="28"/>
        <v>0</v>
      </c>
      <c r="F319" s="60">
        <f t="shared" si="31"/>
        <v>0</v>
      </c>
      <c r="G319" s="60">
        <f>IF(AND(C319&lt;&gt;"",SUM(G$27:G318)&lt;E$19),$E$19/$E$23,0)</f>
        <v>0</v>
      </c>
      <c r="H319" s="60">
        <f t="shared" si="32"/>
        <v>0</v>
      </c>
      <c r="I319" s="60">
        <f t="shared" si="34"/>
        <v>0</v>
      </c>
      <c r="J319" s="92" t="str">
        <f t="shared" si="33"/>
        <v>2046–2047</v>
      </c>
      <c r="L319" s="103"/>
      <c r="N319" s="101"/>
      <c r="Q319" s="61"/>
    </row>
    <row r="320" spans="1:17" ht="20.25" customHeight="1" x14ac:dyDescent="0.2">
      <c r="A320" s="176">
        <v>53662</v>
      </c>
      <c r="B320" s="177">
        <f t="shared" si="29"/>
        <v>0</v>
      </c>
      <c r="C320" s="158"/>
      <c r="D320" s="60">
        <f t="shared" si="30"/>
        <v>0</v>
      </c>
      <c r="E320" s="178">
        <f t="shared" si="28"/>
        <v>0</v>
      </c>
      <c r="F320" s="60">
        <f t="shared" si="31"/>
        <v>0</v>
      </c>
      <c r="G320" s="60">
        <f>IF(AND(C320&lt;&gt;"",SUM(G$27:G319)&lt;E$19),$E$19/$E$23,0)</f>
        <v>0</v>
      </c>
      <c r="H320" s="60">
        <f t="shared" si="32"/>
        <v>0</v>
      </c>
      <c r="I320" s="60">
        <f t="shared" si="34"/>
        <v>0</v>
      </c>
      <c r="J320" s="92" t="str">
        <f t="shared" si="33"/>
        <v>2046–2047</v>
      </c>
      <c r="L320" s="103"/>
      <c r="N320" s="101"/>
      <c r="Q320" s="61"/>
    </row>
    <row r="321" spans="1:17" ht="20.25" customHeight="1" x14ac:dyDescent="0.2">
      <c r="A321" s="176">
        <v>53693</v>
      </c>
      <c r="B321" s="177">
        <f t="shared" si="29"/>
        <v>0</v>
      </c>
      <c r="C321" s="158"/>
      <c r="D321" s="60">
        <f t="shared" si="30"/>
        <v>0</v>
      </c>
      <c r="E321" s="178">
        <f t="shared" si="28"/>
        <v>0</v>
      </c>
      <c r="F321" s="60">
        <f t="shared" si="31"/>
        <v>0</v>
      </c>
      <c r="G321" s="60">
        <f>IF(AND(C321&lt;&gt;"",SUM(G$27:G320)&lt;E$19),$E$19/$E$23,0)</f>
        <v>0</v>
      </c>
      <c r="H321" s="60">
        <f t="shared" si="32"/>
        <v>0</v>
      </c>
      <c r="I321" s="60">
        <f t="shared" si="34"/>
        <v>0</v>
      </c>
      <c r="J321" s="92" t="str">
        <f t="shared" si="33"/>
        <v>2046–2047</v>
      </c>
      <c r="L321" s="103"/>
      <c r="N321" s="101"/>
      <c r="Q321" s="61"/>
    </row>
    <row r="322" spans="1:17" ht="20.25" customHeight="1" x14ac:dyDescent="0.2">
      <c r="A322" s="176">
        <v>53724</v>
      </c>
      <c r="B322" s="177">
        <f t="shared" si="29"/>
        <v>0</v>
      </c>
      <c r="C322" s="158"/>
      <c r="D322" s="60">
        <f t="shared" si="30"/>
        <v>0</v>
      </c>
      <c r="E322" s="178">
        <f t="shared" si="28"/>
        <v>0</v>
      </c>
      <c r="F322" s="60">
        <f t="shared" si="31"/>
        <v>0</v>
      </c>
      <c r="G322" s="60">
        <f>IF(AND(C322&lt;&gt;"",SUM(G$27:G321)&lt;E$19),$E$19/$E$23,0)</f>
        <v>0</v>
      </c>
      <c r="H322" s="60">
        <f t="shared" si="32"/>
        <v>0</v>
      </c>
      <c r="I322" s="60">
        <f t="shared" si="34"/>
        <v>0</v>
      </c>
      <c r="J322" s="92" t="str">
        <f t="shared" si="33"/>
        <v>2046–2047</v>
      </c>
      <c r="L322" s="103"/>
      <c r="N322" s="101"/>
      <c r="Q322" s="61"/>
    </row>
    <row r="323" spans="1:17" ht="20.25" customHeight="1" x14ac:dyDescent="0.2">
      <c r="A323" s="176">
        <v>53752</v>
      </c>
      <c r="B323" s="177">
        <f t="shared" si="29"/>
        <v>0</v>
      </c>
      <c r="C323" s="158"/>
      <c r="D323" s="60">
        <f t="shared" si="30"/>
        <v>0</v>
      </c>
      <c r="E323" s="178">
        <f t="shared" si="28"/>
        <v>0</v>
      </c>
      <c r="F323" s="60">
        <f t="shared" si="31"/>
        <v>0</v>
      </c>
      <c r="G323" s="60">
        <f>IF(AND(C323&lt;&gt;"",SUM(G$27:G322)&lt;E$19),$E$19/$E$23,0)</f>
        <v>0</v>
      </c>
      <c r="H323" s="60">
        <f t="shared" si="32"/>
        <v>0</v>
      </c>
      <c r="I323" s="60">
        <f t="shared" si="34"/>
        <v>0</v>
      </c>
      <c r="J323" s="92" t="str">
        <f t="shared" si="33"/>
        <v>2046–2047</v>
      </c>
      <c r="L323" s="103"/>
      <c r="N323" s="101"/>
      <c r="Q323" s="61"/>
    </row>
    <row r="324" spans="1:17" ht="20.25" customHeight="1" x14ac:dyDescent="0.2">
      <c r="A324" s="176">
        <v>53783</v>
      </c>
      <c r="B324" s="177">
        <f t="shared" si="29"/>
        <v>0</v>
      </c>
      <c r="C324" s="158"/>
      <c r="D324" s="60">
        <f t="shared" si="30"/>
        <v>0</v>
      </c>
      <c r="E324" s="178">
        <f t="shared" si="28"/>
        <v>0</v>
      </c>
      <c r="F324" s="60">
        <f t="shared" si="31"/>
        <v>0</v>
      </c>
      <c r="G324" s="60">
        <f>IF(AND(C324&lt;&gt;"",SUM(G$27:G323)&lt;E$19),$E$19/$E$23,0)</f>
        <v>0</v>
      </c>
      <c r="H324" s="60">
        <f t="shared" si="32"/>
        <v>0</v>
      </c>
      <c r="I324" s="60">
        <f t="shared" si="34"/>
        <v>0</v>
      </c>
      <c r="J324" s="92" t="str">
        <f t="shared" si="33"/>
        <v>2046–2047</v>
      </c>
      <c r="L324" s="103"/>
      <c r="N324" s="101"/>
      <c r="Q324" s="61"/>
    </row>
    <row r="325" spans="1:17" ht="20.25" customHeight="1" x14ac:dyDescent="0.2">
      <c r="A325" s="176">
        <v>53813</v>
      </c>
      <c r="B325" s="177">
        <f t="shared" si="29"/>
        <v>0</v>
      </c>
      <c r="C325" s="158"/>
      <c r="D325" s="60">
        <f t="shared" si="30"/>
        <v>0</v>
      </c>
      <c r="E325" s="178">
        <f t="shared" si="28"/>
        <v>0</v>
      </c>
      <c r="F325" s="60">
        <f t="shared" si="31"/>
        <v>0</v>
      </c>
      <c r="G325" s="60">
        <f>IF(AND(C325&lt;&gt;"",SUM(G$27:G324)&lt;E$19),$E$19/$E$23,0)</f>
        <v>0</v>
      </c>
      <c r="H325" s="60">
        <f t="shared" si="32"/>
        <v>0</v>
      </c>
      <c r="I325" s="60">
        <f t="shared" si="34"/>
        <v>0</v>
      </c>
      <c r="J325" s="92" t="str">
        <f t="shared" si="33"/>
        <v>2046–2047</v>
      </c>
      <c r="L325" s="103"/>
      <c r="N325" s="101"/>
      <c r="Q325" s="61"/>
    </row>
    <row r="326" spans="1:17" ht="20.25" customHeight="1" x14ac:dyDescent="0.2">
      <c r="A326" s="176">
        <v>53844</v>
      </c>
      <c r="B326" s="177">
        <f t="shared" si="29"/>
        <v>0</v>
      </c>
      <c r="C326" s="158"/>
      <c r="D326" s="60">
        <f t="shared" si="30"/>
        <v>0</v>
      </c>
      <c r="E326" s="178">
        <f t="shared" si="28"/>
        <v>0</v>
      </c>
      <c r="F326" s="60">
        <f t="shared" si="31"/>
        <v>0</v>
      </c>
      <c r="G326" s="60">
        <f>IF(AND(C326&lt;&gt;"",SUM(G$27:G325)&lt;E$19),$E$19/$E$23,0)</f>
        <v>0</v>
      </c>
      <c r="H326" s="60">
        <f t="shared" si="32"/>
        <v>0</v>
      </c>
      <c r="I326" s="60">
        <f t="shared" si="34"/>
        <v>0</v>
      </c>
      <c r="J326" s="92" t="str">
        <f t="shared" si="33"/>
        <v>2046–2047</v>
      </c>
      <c r="L326" s="103"/>
      <c r="N326" s="101"/>
      <c r="Q326" s="61"/>
    </row>
    <row r="327" spans="1:17" ht="20.25" customHeight="1" x14ac:dyDescent="0.2">
      <c r="A327" s="176">
        <v>53874</v>
      </c>
      <c r="B327" s="177">
        <f t="shared" si="29"/>
        <v>0</v>
      </c>
      <c r="C327" s="158"/>
      <c r="D327" s="60">
        <f t="shared" si="30"/>
        <v>0</v>
      </c>
      <c r="E327" s="178">
        <f t="shared" si="28"/>
        <v>0</v>
      </c>
      <c r="F327" s="60">
        <f t="shared" si="31"/>
        <v>0</v>
      </c>
      <c r="G327" s="60">
        <f>IF(AND(C327&lt;&gt;"",SUM(G$27:G326)&lt;E$19),$E$19/$E$23,0)</f>
        <v>0</v>
      </c>
      <c r="H327" s="60">
        <f t="shared" si="32"/>
        <v>0</v>
      </c>
      <c r="I327" s="60">
        <f t="shared" si="34"/>
        <v>0</v>
      </c>
      <c r="J327" s="92" t="str">
        <f t="shared" si="33"/>
        <v>2047–2048</v>
      </c>
      <c r="L327" s="103"/>
      <c r="N327" s="101"/>
      <c r="Q327" s="61"/>
    </row>
    <row r="328" spans="1:17" ht="20.25" customHeight="1" x14ac:dyDescent="0.2">
      <c r="A328" s="176">
        <v>53905</v>
      </c>
      <c r="B328" s="177">
        <f t="shared" si="29"/>
        <v>0</v>
      </c>
      <c r="C328" s="158"/>
      <c r="D328" s="60">
        <f t="shared" si="30"/>
        <v>0</v>
      </c>
      <c r="E328" s="178">
        <f t="shared" si="28"/>
        <v>0</v>
      </c>
      <c r="F328" s="60">
        <f t="shared" si="31"/>
        <v>0</v>
      </c>
      <c r="G328" s="60">
        <f>IF(AND(C328&lt;&gt;"",SUM(G$27:G327)&lt;E$19),$E$19/$E$23,0)</f>
        <v>0</v>
      </c>
      <c r="H328" s="60">
        <f t="shared" si="32"/>
        <v>0</v>
      </c>
      <c r="I328" s="60">
        <f t="shared" si="34"/>
        <v>0</v>
      </c>
      <c r="J328" s="92" t="str">
        <f t="shared" si="33"/>
        <v>2047–2048</v>
      </c>
      <c r="L328" s="103"/>
      <c r="N328" s="101"/>
      <c r="Q328" s="61"/>
    </row>
    <row r="329" spans="1:17" ht="20.25" customHeight="1" x14ac:dyDescent="0.2">
      <c r="A329" s="176">
        <v>53936</v>
      </c>
      <c r="B329" s="177">
        <f t="shared" si="29"/>
        <v>0</v>
      </c>
      <c r="C329" s="158"/>
      <c r="D329" s="60">
        <f t="shared" si="30"/>
        <v>0</v>
      </c>
      <c r="E329" s="178">
        <f t="shared" si="28"/>
        <v>0</v>
      </c>
      <c r="F329" s="60">
        <f t="shared" si="31"/>
        <v>0</v>
      </c>
      <c r="G329" s="60">
        <f>IF(AND(C329&lt;&gt;"",SUM(G$27:G328)&lt;E$19),$E$19/$E$23,0)</f>
        <v>0</v>
      </c>
      <c r="H329" s="60">
        <f t="shared" si="32"/>
        <v>0</v>
      </c>
      <c r="I329" s="60">
        <f t="shared" si="34"/>
        <v>0</v>
      </c>
      <c r="J329" s="92" t="str">
        <f t="shared" si="33"/>
        <v>2047–2048</v>
      </c>
      <c r="L329" s="103"/>
      <c r="N329" s="101"/>
      <c r="Q329" s="61"/>
    </row>
    <row r="330" spans="1:17" ht="20.25" customHeight="1" x14ac:dyDescent="0.2">
      <c r="A330" s="176">
        <v>53966</v>
      </c>
      <c r="B330" s="177">
        <f t="shared" si="29"/>
        <v>0</v>
      </c>
      <c r="C330" s="158"/>
      <c r="D330" s="60">
        <f t="shared" si="30"/>
        <v>0</v>
      </c>
      <c r="E330" s="178">
        <f t="shared" si="28"/>
        <v>0</v>
      </c>
      <c r="F330" s="60">
        <f t="shared" si="31"/>
        <v>0</v>
      </c>
      <c r="G330" s="60">
        <f>IF(AND(C330&lt;&gt;"",SUM(G$27:G329)&lt;E$19),$E$19/$E$23,0)</f>
        <v>0</v>
      </c>
      <c r="H330" s="60">
        <f t="shared" si="32"/>
        <v>0</v>
      </c>
      <c r="I330" s="60">
        <f t="shared" si="34"/>
        <v>0</v>
      </c>
      <c r="J330" s="92" t="str">
        <f t="shared" si="33"/>
        <v>2047–2048</v>
      </c>
      <c r="L330" s="103"/>
      <c r="N330" s="101"/>
      <c r="Q330" s="61"/>
    </row>
    <row r="331" spans="1:17" ht="20.25" customHeight="1" x14ac:dyDescent="0.2">
      <c r="A331" s="176">
        <v>53997</v>
      </c>
      <c r="B331" s="177">
        <f t="shared" si="29"/>
        <v>0</v>
      </c>
      <c r="C331" s="158"/>
      <c r="D331" s="60">
        <f t="shared" si="30"/>
        <v>0</v>
      </c>
      <c r="E331" s="178">
        <f t="shared" si="28"/>
        <v>0</v>
      </c>
      <c r="F331" s="60">
        <f t="shared" si="31"/>
        <v>0</v>
      </c>
      <c r="G331" s="60">
        <f>IF(AND(C331&lt;&gt;"",SUM(G$27:G330)&lt;E$19),$E$19/$E$23,0)</f>
        <v>0</v>
      </c>
      <c r="H331" s="60">
        <f t="shared" si="32"/>
        <v>0</v>
      </c>
      <c r="I331" s="60">
        <f t="shared" si="34"/>
        <v>0</v>
      </c>
      <c r="J331" s="92" t="str">
        <f t="shared" si="33"/>
        <v>2047–2048</v>
      </c>
      <c r="L331" s="103"/>
      <c r="N331" s="101"/>
      <c r="Q331" s="61"/>
    </row>
    <row r="332" spans="1:17" ht="20.25" customHeight="1" x14ac:dyDescent="0.2">
      <c r="A332" s="176">
        <v>54027</v>
      </c>
      <c r="B332" s="177">
        <f t="shared" si="29"/>
        <v>0</v>
      </c>
      <c r="C332" s="158"/>
      <c r="D332" s="60">
        <f t="shared" si="30"/>
        <v>0</v>
      </c>
      <c r="E332" s="178">
        <f t="shared" si="28"/>
        <v>0</v>
      </c>
      <c r="F332" s="60">
        <f t="shared" si="31"/>
        <v>0</v>
      </c>
      <c r="G332" s="60">
        <f>IF(AND(C332&lt;&gt;"",SUM(G$27:G331)&lt;E$19),$E$19/$E$23,0)</f>
        <v>0</v>
      </c>
      <c r="H332" s="60">
        <f t="shared" si="32"/>
        <v>0</v>
      </c>
      <c r="I332" s="60">
        <f t="shared" si="34"/>
        <v>0</v>
      </c>
      <c r="J332" s="92" t="str">
        <f t="shared" si="33"/>
        <v>2047–2048</v>
      </c>
      <c r="L332" s="103"/>
      <c r="N332" s="101"/>
      <c r="Q332" s="61"/>
    </row>
    <row r="333" spans="1:17" ht="20.25" customHeight="1" x14ac:dyDescent="0.2">
      <c r="A333" s="176">
        <v>54058</v>
      </c>
      <c r="B333" s="177">
        <f t="shared" si="29"/>
        <v>0</v>
      </c>
      <c r="C333" s="158"/>
      <c r="D333" s="60">
        <f t="shared" si="30"/>
        <v>0</v>
      </c>
      <c r="E333" s="178">
        <f t="shared" si="28"/>
        <v>0</v>
      </c>
      <c r="F333" s="60">
        <f t="shared" si="31"/>
        <v>0</v>
      </c>
      <c r="G333" s="60">
        <f>IF(AND(C333&lt;&gt;"",SUM(G$27:G332)&lt;E$19),$E$19/$E$23,0)</f>
        <v>0</v>
      </c>
      <c r="H333" s="60">
        <f t="shared" si="32"/>
        <v>0</v>
      </c>
      <c r="I333" s="60">
        <f t="shared" si="34"/>
        <v>0</v>
      </c>
      <c r="J333" s="92" t="str">
        <f t="shared" si="33"/>
        <v>2047–2048</v>
      </c>
      <c r="L333" s="103"/>
      <c r="N333" s="101"/>
      <c r="Q333" s="61"/>
    </row>
    <row r="334" spans="1:17" ht="20.25" customHeight="1" x14ac:dyDescent="0.2">
      <c r="A334" s="176">
        <v>54089</v>
      </c>
      <c r="B334" s="177">
        <f t="shared" si="29"/>
        <v>0</v>
      </c>
      <c r="C334" s="158"/>
      <c r="D334" s="60">
        <f t="shared" si="30"/>
        <v>0</v>
      </c>
      <c r="E334" s="178">
        <f t="shared" si="28"/>
        <v>0</v>
      </c>
      <c r="F334" s="60">
        <f t="shared" si="31"/>
        <v>0</v>
      </c>
      <c r="G334" s="60">
        <f>IF(AND(C334&lt;&gt;"",SUM(G$27:G333)&lt;E$19),$E$19/$E$23,0)</f>
        <v>0</v>
      </c>
      <c r="H334" s="60">
        <f t="shared" si="32"/>
        <v>0</v>
      </c>
      <c r="I334" s="60">
        <f t="shared" si="34"/>
        <v>0</v>
      </c>
      <c r="J334" s="92" t="str">
        <f t="shared" si="33"/>
        <v>2047–2048</v>
      </c>
      <c r="L334" s="103"/>
      <c r="N334" s="101"/>
      <c r="Q334" s="61"/>
    </row>
    <row r="335" spans="1:17" ht="20.25" customHeight="1" x14ac:dyDescent="0.2">
      <c r="A335" s="176">
        <v>54118</v>
      </c>
      <c r="B335" s="177">
        <f t="shared" si="29"/>
        <v>0</v>
      </c>
      <c r="C335" s="158"/>
      <c r="D335" s="60">
        <f t="shared" si="30"/>
        <v>0</v>
      </c>
      <c r="E335" s="178">
        <f t="shared" si="28"/>
        <v>0</v>
      </c>
      <c r="F335" s="60">
        <f t="shared" si="31"/>
        <v>0</v>
      </c>
      <c r="G335" s="60">
        <f>IF(AND(C335&lt;&gt;"",SUM(G$27:G334)&lt;E$19),$E$19/$E$23,0)</f>
        <v>0</v>
      </c>
      <c r="H335" s="60">
        <f t="shared" si="32"/>
        <v>0</v>
      </c>
      <c r="I335" s="60">
        <f t="shared" si="34"/>
        <v>0</v>
      </c>
      <c r="J335" s="92" t="str">
        <f t="shared" si="33"/>
        <v>2047–2048</v>
      </c>
      <c r="L335" s="103"/>
      <c r="N335" s="101"/>
      <c r="Q335" s="61"/>
    </row>
    <row r="336" spans="1:17" ht="20.25" customHeight="1" x14ac:dyDescent="0.2">
      <c r="A336" s="176">
        <v>54149</v>
      </c>
      <c r="B336" s="177">
        <f t="shared" si="29"/>
        <v>0</v>
      </c>
      <c r="C336" s="158"/>
      <c r="D336" s="60">
        <f t="shared" si="30"/>
        <v>0</v>
      </c>
      <c r="E336" s="178">
        <f t="shared" si="28"/>
        <v>0</v>
      </c>
      <c r="F336" s="60">
        <f t="shared" si="31"/>
        <v>0</v>
      </c>
      <c r="G336" s="60">
        <f>IF(AND(C336&lt;&gt;"",SUM(G$27:G335)&lt;E$19),$E$19/$E$23,0)</f>
        <v>0</v>
      </c>
      <c r="H336" s="60">
        <f t="shared" si="32"/>
        <v>0</v>
      </c>
      <c r="I336" s="60">
        <f t="shared" si="34"/>
        <v>0</v>
      </c>
      <c r="J336" s="92" t="str">
        <f t="shared" si="33"/>
        <v>2047–2048</v>
      </c>
      <c r="L336" s="103"/>
      <c r="N336" s="101"/>
      <c r="Q336" s="61"/>
    </row>
    <row r="337" spans="1:17" ht="20.25" customHeight="1" x14ac:dyDescent="0.2">
      <c r="A337" s="176">
        <v>54179</v>
      </c>
      <c r="B337" s="177">
        <f t="shared" si="29"/>
        <v>0</v>
      </c>
      <c r="C337" s="158"/>
      <c r="D337" s="60">
        <f t="shared" si="30"/>
        <v>0</v>
      </c>
      <c r="E337" s="178">
        <f t="shared" si="28"/>
        <v>0</v>
      </c>
      <c r="F337" s="60">
        <f t="shared" si="31"/>
        <v>0</v>
      </c>
      <c r="G337" s="60">
        <f>IF(AND(C337&lt;&gt;"",SUM(G$27:G336)&lt;E$19),$E$19/$E$23,0)</f>
        <v>0</v>
      </c>
      <c r="H337" s="60">
        <f t="shared" si="32"/>
        <v>0</v>
      </c>
      <c r="I337" s="60">
        <f t="shared" si="34"/>
        <v>0</v>
      </c>
      <c r="J337" s="92" t="str">
        <f t="shared" si="33"/>
        <v>2047–2048</v>
      </c>
      <c r="L337" s="103"/>
      <c r="N337" s="101"/>
      <c r="Q337" s="61"/>
    </row>
    <row r="338" spans="1:17" ht="20.25" customHeight="1" x14ac:dyDescent="0.2">
      <c r="A338" s="176">
        <v>54210</v>
      </c>
      <c r="B338" s="177">
        <f t="shared" si="29"/>
        <v>0</v>
      </c>
      <c r="C338" s="158"/>
      <c r="D338" s="60">
        <f t="shared" si="30"/>
        <v>0</v>
      </c>
      <c r="E338" s="178">
        <f t="shared" si="28"/>
        <v>0</v>
      </c>
      <c r="F338" s="60">
        <f t="shared" si="31"/>
        <v>0</v>
      </c>
      <c r="G338" s="60">
        <f>IF(AND(C338&lt;&gt;"",SUM(G$27:G337)&lt;E$19),$E$19/$E$23,0)</f>
        <v>0</v>
      </c>
      <c r="H338" s="60">
        <f t="shared" si="32"/>
        <v>0</v>
      </c>
      <c r="I338" s="60">
        <f t="shared" si="34"/>
        <v>0</v>
      </c>
      <c r="J338" s="92" t="str">
        <f t="shared" si="33"/>
        <v>2047–2048</v>
      </c>
      <c r="L338" s="103"/>
      <c r="N338" s="101"/>
      <c r="Q338" s="61"/>
    </row>
    <row r="339" spans="1:17" ht="20.25" customHeight="1" x14ac:dyDescent="0.2">
      <c r="A339" s="176">
        <v>54240</v>
      </c>
      <c r="B339" s="177">
        <f t="shared" si="29"/>
        <v>0</v>
      </c>
      <c r="C339" s="158"/>
      <c r="D339" s="60">
        <f t="shared" si="30"/>
        <v>0</v>
      </c>
      <c r="E339" s="178">
        <f t="shared" si="28"/>
        <v>0</v>
      </c>
      <c r="F339" s="60">
        <f t="shared" si="31"/>
        <v>0</v>
      </c>
      <c r="G339" s="60">
        <f>IF(AND(C339&lt;&gt;"",SUM(G$27:G338)&lt;E$19),$E$19/$E$23,0)</f>
        <v>0</v>
      </c>
      <c r="H339" s="60">
        <f t="shared" si="32"/>
        <v>0</v>
      </c>
      <c r="I339" s="60">
        <f t="shared" si="34"/>
        <v>0</v>
      </c>
      <c r="J339" s="92" t="str">
        <f t="shared" si="33"/>
        <v>2048–2049</v>
      </c>
      <c r="L339" s="103"/>
      <c r="N339" s="101"/>
      <c r="Q339" s="61"/>
    </row>
    <row r="340" spans="1:17" ht="20.25" customHeight="1" x14ac:dyDescent="0.2">
      <c r="A340" s="176">
        <v>54271</v>
      </c>
      <c r="B340" s="177">
        <f t="shared" si="29"/>
        <v>0</v>
      </c>
      <c r="C340" s="158"/>
      <c r="D340" s="60">
        <f t="shared" si="30"/>
        <v>0</v>
      </c>
      <c r="E340" s="178">
        <f t="shared" si="28"/>
        <v>0</v>
      </c>
      <c r="F340" s="60">
        <f t="shared" si="31"/>
        <v>0</v>
      </c>
      <c r="G340" s="60">
        <f>IF(AND(C340&lt;&gt;"",SUM(G$27:G339)&lt;E$19),$E$19/$E$23,0)</f>
        <v>0</v>
      </c>
      <c r="H340" s="60">
        <f t="shared" si="32"/>
        <v>0</v>
      </c>
      <c r="I340" s="60">
        <f t="shared" si="34"/>
        <v>0</v>
      </c>
      <c r="J340" s="92" t="str">
        <f t="shared" si="33"/>
        <v>2048–2049</v>
      </c>
      <c r="L340" s="103"/>
      <c r="N340" s="101"/>
      <c r="Q340" s="61"/>
    </row>
    <row r="341" spans="1:17" ht="20.25" customHeight="1" x14ac:dyDescent="0.2">
      <c r="A341" s="176">
        <v>54302</v>
      </c>
      <c r="B341" s="177">
        <f t="shared" si="29"/>
        <v>0</v>
      </c>
      <c r="C341" s="158"/>
      <c r="D341" s="60">
        <f t="shared" si="30"/>
        <v>0</v>
      </c>
      <c r="E341" s="178">
        <f t="shared" si="28"/>
        <v>0</v>
      </c>
      <c r="F341" s="60">
        <f t="shared" si="31"/>
        <v>0</v>
      </c>
      <c r="G341" s="60">
        <f>IF(AND(C341&lt;&gt;"",SUM(G$27:G340)&lt;E$19),$E$19/$E$23,0)</f>
        <v>0</v>
      </c>
      <c r="H341" s="60">
        <f t="shared" si="32"/>
        <v>0</v>
      </c>
      <c r="I341" s="60">
        <f t="shared" si="34"/>
        <v>0</v>
      </c>
      <c r="J341" s="92" t="str">
        <f t="shared" si="33"/>
        <v>2048–2049</v>
      </c>
      <c r="L341" s="103"/>
      <c r="N341" s="101"/>
      <c r="Q341" s="61"/>
    </row>
    <row r="342" spans="1:17" ht="20.25" customHeight="1" x14ac:dyDescent="0.2">
      <c r="A342" s="176">
        <v>54332</v>
      </c>
      <c r="B342" s="177">
        <f t="shared" si="29"/>
        <v>0</v>
      </c>
      <c r="C342" s="158"/>
      <c r="D342" s="60">
        <f t="shared" si="30"/>
        <v>0</v>
      </c>
      <c r="E342" s="178">
        <f t="shared" si="28"/>
        <v>0</v>
      </c>
      <c r="F342" s="60">
        <f t="shared" si="31"/>
        <v>0</v>
      </c>
      <c r="G342" s="60">
        <f>IF(AND(C342&lt;&gt;"",SUM(G$27:G341)&lt;E$19),$E$19/$E$23,0)</f>
        <v>0</v>
      </c>
      <c r="H342" s="60">
        <f t="shared" si="32"/>
        <v>0</v>
      </c>
      <c r="I342" s="60">
        <f t="shared" si="34"/>
        <v>0</v>
      </c>
      <c r="J342" s="92" t="str">
        <f t="shared" si="33"/>
        <v>2048–2049</v>
      </c>
      <c r="L342" s="103"/>
      <c r="N342" s="101"/>
      <c r="Q342" s="61"/>
    </row>
    <row r="343" spans="1:17" ht="20.25" customHeight="1" x14ac:dyDescent="0.2">
      <c r="A343" s="176">
        <v>54363</v>
      </c>
      <c r="B343" s="177">
        <f t="shared" si="29"/>
        <v>0</v>
      </c>
      <c r="C343" s="158"/>
      <c r="D343" s="60">
        <f t="shared" si="30"/>
        <v>0</v>
      </c>
      <c r="E343" s="178">
        <f t="shared" si="28"/>
        <v>0</v>
      </c>
      <c r="F343" s="60">
        <f t="shared" si="31"/>
        <v>0</v>
      </c>
      <c r="G343" s="60">
        <f>IF(AND(C343&lt;&gt;"",SUM(G$27:G342)&lt;E$19),$E$19/$E$23,0)</f>
        <v>0</v>
      </c>
      <c r="H343" s="60">
        <f t="shared" si="32"/>
        <v>0</v>
      </c>
      <c r="I343" s="60">
        <f t="shared" si="34"/>
        <v>0</v>
      </c>
      <c r="J343" s="92" t="str">
        <f t="shared" si="33"/>
        <v>2048–2049</v>
      </c>
      <c r="L343" s="103"/>
      <c r="N343" s="101"/>
      <c r="Q343" s="61"/>
    </row>
    <row r="344" spans="1:17" ht="20.25" customHeight="1" x14ac:dyDescent="0.2">
      <c r="A344" s="176">
        <v>54393</v>
      </c>
      <c r="B344" s="177">
        <f t="shared" si="29"/>
        <v>0</v>
      </c>
      <c r="C344" s="158"/>
      <c r="D344" s="60">
        <f t="shared" si="30"/>
        <v>0</v>
      </c>
      <c r="E344" s="178">
        <f t="shared" si="28"/>
        <v>0</v>
      </c>
      <c r="F344" s="60">
        <f t="shared" si="31"/>
        <v>0</v>
      </c>
      <c r="G344" s="60">
        <f>IF(AND(C344&lt;&gt;"",SUM(G$27:G343)&lt;E$19),$E$19/$E$23,0)</f>
        <v>0</v>
      </c>
      <c r="H344" s="60">
        <f t="shared" si="32"/>
        <v>0</v>
      </c>
      <c r="I344" s="60">
        <f t="shared" si="34"/>
        <v>0</v>
      </c>
      <c r="J344" s="92" t="str">
        <f t="shared" si="33"/>
        <v>2048–2049</v>
      </c>
      <c r="L344" s="103"/>
      <c r="N344" s="101"/>
      <c r="Q344" s="61"/>
    </row>
    <row r="345" spans="1:17" ht="20.25" customHeight="1" x14ac:dyDescent="0.2">
      <c r="A345" s="176">
        <v>54424</v>
      </c>
      <c r="B345" s="177">
        <f t="shared" si="29"/>
        <v>0</v>
      </c>
      <c r="C345" s="158"/>
      <c r="D345" s="60">
        <f t="shared" si="30"/>
        <v>0</v>
      </c>
      <c r="E345" s="178">
        <f t="shared" si="28"/>
        <v>0</v>
      </c>
      <c r="F345" s="60">
        <f t="shared" si="31"/>
        <v>0</v>
      </c>
      <c r="G345" s="60">
        <f>IF(AND(C345&lt;&gt;"",SUM(G$27:G344)&lt;E$19),$E$19/$E$23,0)</f>
        <v>0</v>
      </c>
      <c r="H345" s="60">
        <f t="shared" si="32"/>
        <v>0</v>
      </c>
      <c r="I345" s="60">
        <f t="shared" si="34"/>
        <v>0</v>
      </c>
      <c r="J345" s="92" t="str">
        <f t="shared" si="33"/>
        <v>2048–2049</v>
      </c>
      <c r="L345" s="103"/>
      <c r="N345" s="101"/>
      <c r="Q345" s="61"/>
    </row>
    <row r="346" spans="1:17" ht="20.25" customHeight="1" x14ac:dyDescent="0.2">
      <c r="A346" s="176">
        <v>54455</v>
      </c>
      <c r="B346" s="177">
        <f t="shared" si="29"/>
        <v>0</v>
      </c>
      <c r="C346" s="158"/>
      <c r="D346" s="60">
        <f t="shared" si="30"/>
        <v>0</v>
      </c>
      <c r="E346" s="178">
        <f t="shared" si="28"/>
        <v>0</v>
      </c>
      <c r="F346" s="60">
        <f t="shared" si="31"/>
        <v>0</v>
      </c>
      <c r="G346" s="60">
        <f>IF(AND(C346&lt;&gt;"",SUM(G$27:G345)&lt;E$19),$E$19/$E$23,0)</f>
        <v>0</v>
      </c>
      <c r="H346" s="60">
        <f t="shared" si="32"/>
        <v>0</v>
      </c>
      <c r="I346" s="60">
        <f t="shared" si="34"/>
        <v>0</v>
      </c>
      <c r="J346" s="92" t="str">
        <f t="shared" si="33"/>
        <v>2048–2049</v>
      </c>
      <c r="L346" s="103"/>
      <c r="N346" s="101"/>
      <c r="Q346" s="61"/>
    </row>
    <row r="347" spans="1:17" ht="20.25" customHeight="1" x14ac:dyDescent="0.2">
      <c r="A347" s="176">
        <v>54483</v>
      </c>
      <c r="B347" s="177">
        <f t="shared" si="29"/>
        <v>0</v>
      </c>
      <c r="C347" s="158"/>
      <c r="D347" s="60">
        <f t="shared" si="30"/>
        <v>0</v>
      </c>
      <c r="E347" s="178">
        <f t="shared" ref="E347:E410" si="35">C347-D347</f>
        <v>0</v>
      </c>
      <c r="F347" s="60">
        <f t="shared" si="31"/>
        <v>0</v>
      </c>
      <c r="G347" s="60">
        <f>IF(AND(C347&lt;&gt;"",SUM(G$27:G346)&lt;E$19),$E$19/$E$23,0)</f>
        <v>0</v>
      </c>
      <c r="H347" s="60">
        <f t="shared" si="32"/>
        <v>0</v>
      </c>
      <c r="I347" s="60">
        <f t="shared" si="34"/>
        <v>0</v>
      </c>
      <c r="J347" s="92" t="str">
        <f t="shared" si="33"/>
        <v>2048–2049</v>
      </c>
      <c r="L347" s="103"/>
      <c r="N347" s="101"/>
      <c r="Q347" s="61"/>
    </row>
    <row r="348" spans="1:17" ht="20.25" customHeight="1" x14ac:dyDescent="0.2">
      <c r="A348" s="176">
        <v>54514</v>
      </c>
      <c r="B348" s="177">
        <f t="shared" ref="B348:B411" si="36">IF(C348&gt;0,C348*-1,C348)</f>
        <v>0</v>
      </c>
      <c r="C348" s="158"/>
      <c r="D348" s="60">
        <f t="shared" ref="D348:D411" si="37">IF(C348="",0,IF($E$15="Beginning",IF(C347&lt;&gt;"",$F347*$E$6/12,0),IF(C347&lt;&gt;"",$F347*$E$6/12,$E$16*$E$6/12)))</f>
        <v>0</v>
      </c>
      <c r="E348" s="178">
        <f t="shared" si="35"/>
        <v>0</v>
      </c>
      <c r="F348" s="60">
        <f t="shared" ref="F348:F411" si="38">IF(C348="",0,IF(C347="",$E$16-E348,IF(C348&lt;&gt;"",F347-E348)))</f>
        <v>0</v>
      </c>
      <c r="G348" s="60">
        <f>IF(AND(C348&lt;&gt;"",SUM(G$27:G347)&lt;E$19),$E$19/$E$23,0)</f>
        <v>0</v>
      </c>
      <c r="H348" s="60">
        <f t="shared" ref="H348:H411" si="39">IF(C348&lt;&gt;"",G348+H347,0)</f>
        <v>0</v>
      </c>
      <c r="I348" s="60">
        <f t="shared" si="34"/>
        <v>0</v>
      </c>
      <c r="J348" s="92" t="str">
        <f t="shared" ref="J348:J411" si="40">IF(OR(MONTH(A348)=1,MONTH(A348)=2,MONTH(A348)=3,MONTH(A348)=4,MONTH(A348)=5,MONTH(A348)=6),YEAR(A348)-1&amp;"–"&amp;YEAR(A348),YEAR(A348)&amp;"–"&amp;YEAR(A348)+1)</f>
        <v>2048–2049</v>
      </c>
      <c r="L348" s="103"/>
      <c r="N348" s="101"/>
      <c r="Q348" s="61"/>
    </row>
    <row r="349" spans="1:17" ht="20.25" customHeight="1" x14ac:dyDescent="0.2">
      <c r="A349" s="176">
        <v>54544</v>
      </c>
      <c r="B349" s="177">
        <f t="shared" si="36"/>
        <v>0</v>
      </c>
      <c r="C349" s="158"/>
      <c r="D349" s="60">
        <f t="shared" si="37"/>
        <v>0</v>
      </c>
      <c r="E349" s="178">
        <f t="shared" si="35"/>
        <v>0</v>
      </c>
      <c r="F349" s="60">
        <f t="shared" si="38"/>
        <v>0</v>
      </c>
      <c r="G349" s="60">
        <f>IF(AND(C349&lt;&gt;"",SUM(G$27:G348)&lt;E$19),$E$19/$E$23,0)</f>
        <v>0</v>
      </c>
      <c r="H349" s="60">
        <f t="shared" si="39"/>
        <v>0</v>
      </c>
      <c r="I349" s="60">
        <f t="shared" ref="I349:I412" si="41">IF(C349&lt;&gt;"",$E$19-H349,0)</f>
        <v>0</v>
      </c>
      <c r="J349" s="92" t="str">
        <f t="shared" si="40"/>
        <v>2048–2049</v>
      </c>
      <c r="L349" s="103"/>
      <c r="N349" s="101"/>
      <c r="Q349" s="61"/>
    </row>
    <row r="350" spans="1:17" ht="20.25" customHeight="1" x14ac:dyDescent="0.2">
      <c r="A350" s="176">
        <v>54575</v>
      </c>
      <c r="B350" s="177">
        <f t="shared" si="36"/>
        <v>0</v>
      </c>
      <c r="C350" s="158"/>
      <c r="D350" s="60">
        <f t="shared" si="37"/>
        <v>0</v>
      </c>
      <c r="E350" s="178">
        <f t="shared" si="35"/>
        <v>0</v>
      </c>
      <c r="F350" s="60">
        <f t="shared" si="38"/>
        <v>0</v>
      </c>
      <c r="G350" s="60">
        <f>IF(AND(C350&lt;&gt;"",SUM(G$27:G349)&lt;E$19),$E$19/$E$23,0)</f>
        <v>0</v>
      </c>
      <c r="H350" s="60">
        <f t="shared" si="39"/>
        <v>0</v>
      </c>
      <c r="I350" s="60">
        <f t="shared" si="41"/>
        <v>0</v>
      </c>
      <c r="J350" s="92" t="str">
        <f t="shared" si="40"/>
        <v>2048–2049</v>
      </c>
      <c r="L350" s="103"/>
      <c r="N350" s="101"/>
      <c r="Q350" s="61"/>
    </row>
    <row r="351" spans="1:17" ht="20.25" customHeight="1" x14ac:dyDescent="0.2">
      <c r="A351" s="176">
        <v>54605</v>
      </c>
      <c r="B351" s="177">
        <f t="shared" si="36"/>
        <v>0</v>
      </c>
      <c r="C351" s="158"/>
      <c r="D351" s="60">
        <f t="shared" si="37"/>
        <v>0</v>
      </c>
      <c r="E351" s="178">
        <f t="shared" si="35"/>
        <v>0</v>
      </c>
      <c r="F351" s="60">
        <f t="shared" si="38"/>
        <v>0</v>
      </c>
      <c r="G351" s="60">
        <f>IF(AND(C351&lt;&gt;"",SUM(G$27:G350)&lt;E$19),$E$19/$E$23,0)</f>
        <v>0</v>
      </c>
      <c r="H351" s="60">
        <f t="shared" si="39"/>
        <v>0</v>
      </c>
      <c r="I351" s="60">
        <f t="shared" si="41"/>
        <v>0</v>
      </c>
      <c r="J351" s="92" t="str">
        <f t="shared" si="40"/>
        <v>2049–2050</v>
      </c>
      <c r="L351" s="103"/>
      <c r="N351" s="101"/>
      <c r="Q351" s="61"/>
    </row>
    <row r="352" spans="1:17" ht="20.25" customHeight="1" x14ac:dyDescent="0.2">
      <c r="A352" s="176">
        <v>54636</v>
      </c>
      <c r="B352" s="177">
        <f t="shared" si="36"/>
        <v>0</v>
      </c>
      <c r="C352" s="158"/>
      <c r="D352" s="60">
        <f t="shared" si="37"/>
        <v>0</v>
      </c>
      <c r="E352" s="178">
        <f t="shared" si="35"/>
        <v>0</v>
      </c>
      <c r="F352" s="60">
        <f t="shared" si="38"/>
        <v>0</v>
      </c>
      <c r="G352" s="60">
        <f>IF(AND(C352&lt;&gt;"",SUM(G$27:G351)&lt;E$19),$E$19/$E$23,0)</f>
        <v>0</v>
      </c>
      <c r="H352" s="60">
        <f t="shared" si="39"/>
        <v>0</v>
      </c>
      <c r="I352" s="60">
        <f t="shared" si="41"/>
        <v>0</v>
      </c>
      <c r="J352" s="92" t="str">
        <f t="shared" si="40"/>
        <v>2049–2050</v>
      </c>
      <c r="L352" s="103"/>
      <c r="N352" s="101"/>
      <c r="Q352" s="61"/>
    </row>
    <row r="353" spans="1:17" ht="20.25" customHeight="1" x14ac:dyDescent="0.2">
      <c r="A353" s="176">
        <v>54667</v>
      </c>
      <c r="B353" s="177">
        <f t="shared" si="36"/>
        <v>0</v>
      </c>
      <c r="C353" s="158"/>
      <c r="D353" s="60">
        <f t="shared" si="37"/>
        <v>0</v>
      </c>
      <c r="E353" s="178">
        <f t="shared" si="35"/>
        <v>0</v>
      </c>
      <c r="F353" s="60">
        <f t="shared" si="38"/>
        <v>0</v>
      </c>
      <c r="G353" s="60">
        <f>IF(AND(C353&lt;&gt;"",SUM(G$27:G352)&lt;E$19),$E$19/$E$23,0)</f>
        <v>0</v>
      </c>
      <c r="H353" s="60">
        <f t="shared" si="39"/>
        <v>0</v>
      </c>
      <c r="I353" s="60">
        <f t="shared" si="41"/>
        <v>0</v>
      </c>
      <c r="J353" s="92" t="str">
        <f t="shared" si="40"/>
        <v>2049–2050</v>
      </c>
      <c r="L353" s="103"/>
      <c r="N353" s="101"/>
      <c r="Q353" s="61"/>
    </row>
    <row r="354" spans="1:17" ht="20.25" customHeight="1" x14ac:dyDescent="0.2">
      <c r="A354" s="176">
        <v>54697</v>
      </c>
      <c r="B354" s="177">
        <f t="shared" si="36"/>
        <v>0</v>
      </c>
      <c r="C354" s="158"/>
      <c r="D354" s="60">
        <f t="shared" si="37"/>
        <v>0</v>
      </c>
      <c r="E354" s="178">
        <f t="shared" si="35"/>
        <v>0</v>
      </c>
      <c r="F354" s="60">
        <f t="shared" si="38"/>
        <v>0</v>
      </c>
      <c r="G354" s="60">
        <f>IF(AND(C354&lt;&gt;"",SUM(G$27:G353)&lt;E$19),$E$19/$E$23,0)</f>
        <v>0</v>
      </c>
      <c r="H354" s="60">
        <f t="shared" si="39"/>
        <v>0</v>
      </c>
      <c r="I354" s="60">
        <f t="shared" si="41"/>
        <v>0</v>
      </c>
      <c r="J354" s="92" t="str">
        <f t="shared" si="40"/>
        <v>2049–2050</v>
      </c>
      <c r="L354" s="103"/>
      <c r="N354" s="101"/>
      <c r="Q354" s="61"/>
    </row>
    <row r="355" spans="1:17" ht="20.25" customHeight="1" x14ac:dyDescent="0.2">
      <c r="A355" s="176">
        <v>54728</v>
      </c>
      <c r="B355" s="177">
        <f t="shared" si="36"/>
        <v>0</v>
      </c>
      <c r="C355" s="158"/>
      <c r="D355" s="60">
        <f t="shared" si="37"/>
        <v>0</v>
      </c>
      <c r="E355" s="178">
        <f t="shared" si="35"/>
        <v>0</v>
      </c>
      <c r="F355" s="60">
        <f t="shared" si="38"/>
        <v>0</v>
      </c>
      <c r="G355" s="60">
        <f>IF(AND(C355&lt;&gt;"",SUM(G$27:G354)&lt;E$19),$E$19/$E$23,0)</f>
        <v>0</v>
      </c>
      <c r="H355" s="60">
        <f t="shared" si="39"/>
        <v>0</v>
      </c>
      <c r="I355" s="60">
        <f t="shared" si="41"/>
        <v>0</v>
      </c>
      <c r="J355" s="92" t="str">
        <f t="shared" si="40"/>
        <v>2049–2050</v>
      </c>
      <c r="L355" s="103"/>
      <c r="N355" s="101"/>
      <c r="Q355" s="61"/>
    </row>
    <row r="356" spans="1:17" ht="20.25" customHeight="1" x14ac:dyDescent="0.2">
      <c r="A356" s="176">
        <v>54758</v>
      </c>
      <c r="B356" s="177">
        <f t="shared" si="36"/>
        <v>0</v>
      </c>
      <c r="C356" s="158"/>
      <c r="D356" s="60">
        <f t="shared" si="37"/>
        <v>0</v>
      </c>
      <c r="E356" s="178">
        <f t="shared" si="35"/>
        <v>0</v>
      </c>
      <c r="F356" s="60">
        <f t="shared" si="38"/>
        <v>0</v>
      </c>
      <c r="G356" s="60">
        <f>IF(AND(C356&lt;&gt;"",SUM(G$27:G355)&lt;E$19),$E$19/$E$23,0)</f>
        <v>0</v>
      </c>
      <c r="H356" s="60">
        <f t="shared" si="39"/>
        <v>0</v>
      </c>
      <c r="I356" s="60">
        <f t="shared" si="41"/>
        <v>0</v>
      </c>
      <c r="J356" s="92" t="str">
        <f t="shared" si="40"/>
        <v>2049–2050</v>
      </c>
      <c r="L356" s="103"/>
      <c r="N356" s="101"/>
      <c r="Q356" s="61"/>
    </row>
    <row r="357" spans="1:17" ht="20.25" customHeight="1" x14ac:dyDescent="0.2">
      <c r="A357" s="176">
        <v>54789</v>
      </c>
      <c r="B357" s="177">
        <f t="shared" si="36"/>
        <v>0</v>
      </c>
      <c r="C357" s="158"/>
      <c r="D357" s="60">
        <f t="shared" si="37"/>
        <v>0</v>
      </c>
      <c r="E357" s="178">
        <f t="shared" si="35"/>
        <v>0</v>
      </c>
      <c r="F357" s="60">
        <f t="shared" si="38"/>
        <v>0</v>
      </c>
      <c r="G357" s="60">
        <f>IF(AND(C357&lt;&gt;"",SUM(G$27:G356)&lt;E$19),$E$19/$E$23,0)</f>
        <v>0</v>
      </c>
      <c r="H357" s="60">
        <f t="shared" si="39"/>
        <v>0</v>
      </c>
      <c r="I357" s="60">
        <f t="shared" si="41"/>
        <v>0</v>
      </c>
      <c r="J357" s="92" t="str">
        <f t="shared" si="40"/>
        <v>2049–2050</v>
      </c>
      <c r="L357" s="103"/>
      <c r="N357" s="101"/>
      <c r="Q357" s="61"/>
    </row>
    <row r="358" spans="1:17" ht="20.25" customHeight="1" x14ac:dyDescent="0.2">
      <c r="A358" s="176">
        <v>54820</v>
      </c>
      <c r="B358" s="177">
        <f t="shared" si="36"/>
        <v>0</v>
      </c>
      <c r="C358" s="158"/>
      <c r="D358" s="60">
        <f t="shared" si="37"/>
        <v>0</v>
      </c>
      <c r="E358" s="178">
        <f t="shared" si="35"/>
        <v>0</v>
      </c>
      <c r="F358" s="60">
        <f t="shared" si="38"/>
        <v>0</v>
      </c>
      <c r="G358" s="60">
        <f>IF(AND(C358&lt;&gt;"",SUM(G$27:G357)&lt;E$19),$E$19/$E$23,0)</f>
        <v>0</v>
      </c>
      <c r="H358" s="60">
        <f t="shared" si="39"/>
        <v>0</v>
      </c>
      <c r="I358" s="60">
        <f t="shared" si="41"/>
        <v>0</v>
      </c>
      <c r="J358" s="92" t="str">
        <f t="shared" si="40"/>
        <v>2049–2050</v>
      </c>
      <c r="L358" s="103"/>
      <c r="N358" s="101"/>
      <c r="Q358" s="61"/>
    </row>
    <row r="359" spans="1:17" ht="20.25" customHeight="1" x14ac:dyDescent="0.2">
      <c r="A359" s="176">
        <v>54848</v>
      </c>
      <c r="B359" s="177">
        <f t="shared" si="36"/>
        <v>0</v>
      </c>
      <c r="C359" s="158"/>
      <c r="D359" s="60">
        <f t="shared" si="37"/>
        <v>0</v>
      </c>
      <c r="E359" s="178">
        <f t="shared" si="35"/>
        <v>0</v>
      </c>
      <c r="F359" s="60">
        <f t="shared" si="38"/>
        <v>0</v>
      </c>
      <c r="G359" s="60">
        <f>IF(AND(C359&lt;&gt;"",SUM(G$27:G358)&lt;E$19),$E$19/$E$23,0)</f>
        <v>0</v>
      </c>
      <c r="H359" s="60">
        <f t="shared" si="39"/>
        <v>0</v>
      </c>
      <c r="I359" s="60">
        <f t="shared" si="41"/>
        <v>0</v>
      </c>
      <c r="J359" s="92" t="str">
        <f t="shared" si="40"/>
        <v>2049–2050</v>
      </c>
      <c r="L359" s="103"/>
      <c r="N359" s="101"/>
      <c r="Q359" s="61"/>
    </row>
    <row r="360" spans="1:17" ht="20.25" customHeight="1" x14ac:dyDescent="0.2">
      <c r="A360" s="176">
        <v>54879</v>
      </c>
      <c r="B360" s="177">
        <f t="shared" si="36"/>
        <v>0</v>
      </c>
      <c r="C360" s="158"/>
      <c r="D360" s="60">
        <f t="shared" si="37"/>
        <v>0</v>
      </c>
      <c r="E360" s="178">
        <f t="shared" si="35"/>
        <v>0</v>
      </c>
      <c r="F360" s="60">
        <f t="shared" si="38"/>
        <v>0</v>
      </c>
      <c r="G360" s="60">
        <f>IF(AND(C360&lt;&gt;"",SUM(G$27:G359)&lt;E$19),$E$19/$E$23,0)</f>
        <v>0</v>
      </c>
      <c r="H360" s="60">
        <f t="shared" si="39"/>
        <v>0</v>
      </c>
      <c r="I360" s="60">
        <f t="shared" si="41"/>
        <v>0</v>
      </c>
      <c r="J360" s="92" t="str">
        <f t="shared" si="40"/>
        <v>2049–2050</v>
      </c>
      <c r="L360" s="103"/>
      <c r="N360" s="101"/>
      <c r="Q360" s="61"/>
    </row>
    <row r="361" spans="1:17" ht="20.25" customHeight="1" x14ac:dyDescent="0.2">
      <c r="A361" s="176">
        <v>54909</v>
      </c>
      <c r="B361" s="177">
        <f t="shared" si="36"/>
        <v>0</v>
      </c>
      <c r="C361" s="158"/>
      <c r="D361" s="60">
        <f t="shared" si="37"/>
        <v>0</v>
      </c>
      <c r="E361" s="178">
        <f t="shared" si="35"/>
        <v>0</v>
      </c>
      <c r="F361" s="60">
        <f t="shared" si="38"/>
        <v>0</v>
      </c>
      <c r="G361" s="60">
        <f>IF(AND(C361&lt;&gt;"",SUM(G$27:G360)&lt;E$19),$E$19/$E$23,0)</f>
        <v>0</v>
      </c>
      <c r="H361" s="60">
        <f t="shared" si="39"/>
        <v>0</v>
      </c>
      <c r="I361" s="60">
        <f t="shared" si="41"/>
        <v>0</v>
      </c>
      <c r="J361" s="92" t="str">
        <f t="shared" si="40"/>
        <v>2049–2050</v>
      </c>
      <c r="L361" s="103"/>
      <c r="N361" s="101"/>
      <c r="Q361" s="61"/>
    </row>
    <row r="362" spans="1:17" ht="20.25" customHeight="1" x14ac:dyDescent="0.2">
      <c r="A362" s="176">
        <v>54940</v>
      </c>
      <c r="B362" s="177">
        <f t="shared" si="36"/>
        <v>0</v>
      </c>
      <c r="C362" s="158"/>
      <c r="D362" s="60">
        <f t="shared" si="37"/>
        <v>0</v>
      </c>
      <c r="E362" s="178">
        <f t="shared" si="35"/>
        <v>0</v>
      </c>
      <c r="F362" s="60">
        <f t="shared" si="38"/>
        <v>0</v>
      </c>
      <c r="G362" s="60">
        <f>IF(AND(C362&lt;&gt;"",SUM(G$27:G361)&lt;E$19),$E$19/$E$23,0)</f>
        <v>0</v>
      </c>
      <c r="H362" s="60">
        <f t="shared" si="39"/>
        <v>0</v>
      </c>
      <c r="I362" s="60">
        <f t="shared" si="41"/>
        <v>0</v>
      </c>
      <c r="J362" s="92" t="str">
        <f t="shared" si="40"/>
        <v>2049–2050</v>
      </c>
      <c r="L362" s="103"/>
      <c r="N362" s="101"/>
      <c r="Q362" s="61"/>
    </row>
    <row r="363" spans="1:17" ht="20.25" customHeight="1" x14ac:dyDescent="0.2">
      <c r="A363" s="176">
        <v>54970</v>
      </c>
      <c r="B363" s="177">
        <f t="shared" si="36"/>
        <v>0</v>
      </c>
      <c r="C363" s="158"/>
      <c r="D363" s="60">
        <f t="shared" si="37"/>
        <v>0</v>
      </c>
      <c r="E363" s="178">
        <f t="shared" si="35"/>
        <v>0</v>
      </c>
      <c r="F363" s="60">
        <f t="shared" si="38"/>
        <v>0</v>
      </c>
      <c r="G363" s="60">
        <f>IF(AND(C363&lt;&gt;"",SUM(G$27:G362)&lt;E$19),$E$19/$E$23,0)</f>
        <v>0</v>
      </c>
      <c r="H363" s="60">
        <f t="shared" si="39"/>
        <v>0</v>
      </c>
      <c r="I363" s="60">
        <f t="shared" si="41"/>
        <v>0</v>
      </c>
      <c r="J363" s="92" t="str">
        <f t="shared" si="40"/>
        <v>2050–2051</v>
      </c>
      <c r="L363" s="103"/>
      <c r="N363" s="101"/>
      <c r="Q363" s="61"/>
    </row>
    <row r="364" spans="1:17" ht="20.25" customHeight="1" x14ac:dyDescent="0.2">
      <c r="A364" s="176">
        <v>55001</v>
      </c>
      <c r="B364" s="177">
        <f t="shared" si="36"/>
        <v>0</v>
      </c>
      <c r="C364" s="158"/>
      <c r="D364" s="60">
        <f t="shared" si="37"/>
        <v>0</v>
      </c>
      <c r="E364" s="178">
        <f t="shared" si="35"/>
        <v>0</v>
      </c>
      <c r="F364" s="60">
        <f t="shared" si="38"/>
        <v>0</v>
      </c>
      <c r="G364" s="60">
        <f>IF(AND(C364&lt;&gt;"",SUM(G$27:G363)&lt;E$19),$E$19/$E$23,0)</f>
        <v>0</v>
      </c>
      <c r="H364" s="60">
        <f t="shared" si="39"/>
        <v>0</v>
      </c>
      <c r="I364" s="60">
        <f t="shared" si="41"/>
        <v>0</v>
      </c>
      <c r="J364" s="92" t="str">
        <f t="shared" si="40"/>
        <v>2050–2051</v>
      </c>
      <c r="L364" s="103"/>
      <c r="N364" s="101"/>
      <c r="Q364" s="61"/>
    </row>
    <row r="365" spans="1:17" ht="20.25" customHeight="1" x14ac:dyDescent="0.2">
      <c r="A365" s="176">
        <v>55032</v>
      </c>
      <c r="B365" s="177">
        <f t="shared" si="36"/>
        <v>0</v>
      </c>
      <c r="C365" s="158"/>
      <c r="D365" s="60">
        <f t="shared" si="37"/>
        <v>0</v>
      </c>
      <c r="E365" s="178">
        <f t="shared" si="35"/>
        <v>0</v>
      </c>
      <c r="F365" s="60">
        <f t="shared" si="38"/>
        <v>0</v>
      </c>
      <c r="G365" s="60">
        <f>IF(AND(C365&lt;&gt;"",SUM(G$27:G364)&lt;E$19),$E$19/$E$23,0)</f>
        <v>0</v>
      </c>
      <c r="H365" s="60">
        <f t="shared" si="39"/>
        <v>0</v>
      </c>
      <c r="I365" s="60">
        <f t="shared" si="41"/>
        <v>0</v>
      </c>
      <c r="J365" s="92" t="str">
        <f t="shared" si="40"/>
        <v>2050–2051</v>
      </c>
      <c r="L365" s="103"/>
      <c r="N365" s="101"/>
      <c r="Q365" s="61"/>
    </row>
    <row r="366" spans="1:17" ht="20.25" customHeight="1" x14ac:dyDescent="0.2">
      <c r="A366" s="176">
        <v>55062</v>
      </c>
      <c r="B366" s="177">
        <f t="shared" si="36"/>
        <v>0</v>
      </c>
      <c r="C366" s="158"/>
      <c r="D366" s="60">
        <f t="shared" si="37"/>
        <v>0</v>
      </c>
      <c r="E366" s="178">
        <f t="shared" si="35"/>
        <v>0</v>
      </c>
      <c r="F366" s="60">
        <f t="shared" si="38"/>
        <v>0</v>
      </c>
      <c r="G366" s="60">
        <f>IF(AND(C366&lt;&gt;"",SUM(G$27:G365)&lt;E$19),$E$19/$E$23,0)</f>
        <v>0</v>
      </c>
      <c r="H366" s="60">
        <f t="shared" si="39"/>
        <v>0</v>
      </c>
      <c r="I366" s="60">
        <f t="shared" si="41"/>
        <v>0</v>
      </c>
      <c r="J366" s="92" t="str">
        <f t="shared" si="40"/>
        <v>2050–2051</v>
      </c>
      <c r="L366" s="103"/>
      <c r="N366" s="101"/>
      <c r="Q366" s="61"/>
    </row>
    <row r="367" spans="1:17" ht="20.25" customHeight="1" x14ac:dyDescent="0.2">
      <c r="A367" s="176">
        <v>55093</v>
      </c>
      <c r="B367" s="177">
        <f t="shared" si="36"/>
        <v>0</v>
      </c>
      <c r="C367" s="158"/>
      <c r="D367" s="60">
        <f t="shared" si="37"/>
        <v>0</v>
      </c>
      <c r="E367" s="178">
        <f t="shared" si="35"/>
        <v>0</v>
      </c>
      <c r="F367" s="60">
        <f t="shared" si="38"/>
        <v>0</v>
      </c>
      <c r="G367" s="60">
        <f>IF(AND(C367&lt;&gt;"",SUM(G$27:G366)&lt;E$19),$E$19/$E$23,0)</f>
        <v>0</v>
      </c>
      <c r="H367" s="60">
        <f t="shared" si="39"/>
        <v>0</v>
      </c>
      <c r="I367" s="60">
        <f t="shared" si="41"/>
        <v>0</v>
      </c>
      <c r="J367" s="92" t="str">
        <f t="shared" si="40"/>
        <v>2050–2051</v>
      </c>
      <c r="L367" s="103"/>
      <c r="N367" s="101"/>
      <c r="Q367" s="61"/>
    </row>
    <row r="368" spans="1:17" ht="20.25" customHeight="1" x14ac:dyDescent="0.2">
      <c r="A368" s="176">
        <v>55123</v>
      </c>
      <c r="B368" s="177">
        <f t="shared" si="36"/>
        <v>0</v>
      </c>
      <c r="C368" s="158"/>
      <c r="D368" s="60">
        <f t="shared" si="37"/>
        <v>0</v>
      </c>
      <c r="E368" s="178">
        <f t="shared" si="35"/>
        <v>0</v>
      </c>
      <c r="F368" s="60">
        <f t="shared" si="38"/>
        <v>0</v>
      </c>
      <c r="G368" s="60">
        <f>IF(AND(C368&lt;&gt;"",SUM(G$27:G367)&lt;E$19),$E$19/$E$23,0)</f>
        <v>0</v>
      </c>
      <c r="H368" s="60">
        <f t="shared" si="39"/>
        <v>0</v>
      </c>
      <c r="I368" s="60">
        <f t="shared" si="41"/>
        <v>0</v>
      </c>
      <c r="J368" s="92" t="str">
        <f t="shared" si="40"/>
        <v>2050–2051</v>
      </c>
      <c r="L368" s="103"/>
      <c r="N368" s="101"/>
      <c r="Q368" s="61"/>
    </row>
    <row r="369" spans="1:17" ht="20.25" customHeight="1" x14ac:dyDescent="0.2">
      <c r="A369" s="176">
        <v>55154</v>
      </c>
      <c r="B369" s="177">
        <f t="shared" si="36"/>
        <v>0</v>
      </c>
      <c r="C369" s="158"/>
      <c r="D369" s="60">
        <f t="shared" si="37"/>
        <v>0</v>
      </c>
      <c r="E369" s="178">
        <f t="shared" si="35"/>
        <v>0</v>
      </c>
      <c r="F369" s="60">
        <f t="shared" si="38"/>
        <v>0</v>
      </c>
      <c r="G369" s="60">
        <f>IF(AND(C369&lt;&gt;"",SUM(G$27:G368)&lt;E$19),$E$19/$E$23,0)</f>
        <v>0</v>
      </c>
      <c r="H369" s="60">
        <f t="shared" si="39"/>
        <v>0</v>
      </c>
      <c r="I369" s="60">
        <f t="shared" si="41"/>
        <v>0</v>
      </c>
      <c r="J369" s="92" t="str">
        <f t="shared" si="40"/>
        <v>2050–2051</v>
      </c>
      <c r="L369" s="103"/>
      <c r="N369" s="101"/>
      <c r="Q369" s="61"/>
    </row>
    <row r="370" spans="1:17" ht="20.25" customHeight="1" x14ac:dyDescent="0.2">
      <c r="A370" s="176">
        <v>55185</v>
      </c>
      <c r="B370" s="177">
        <f t="shared" si="36"/>
        <v>0</v>
      </c>
      <c r="C370" s="158"/>
      <c r="D370" s="60">
        <f t="shared" si="37"/>
        <v>0</v>
      </c>
      <c r="E370" s="178">
        <f t="shared" si="35"/>
        <v>0</v>
      </c>
      <c r="F370" s="60">
        <f t="shared" si="38"/>
        <v>0</v>
      </c>
      <c r="G370" s="60">
        <f>IF(AND(C370&lt;&gt;"",SUM(G$27:G369)&lt;E$19),$E$19/$E$23,0)</f>
        <v>0</v>
      </c>
      <c r="H370" s="60">
        <f t="shared" si="39"/>
        <v>0</v>
      </c>
      <c r="I370" s="60">
        <f t="shared" si="41"/>
        <v>0</v>
      </c>
      <c r="J370" s="92" t="str">
        <f t="shared" si="40"/>
        <v>2050–2051</v>
      </c>
      <c r="L370" s="103"/>
      <c r="N370" s="101"/>
      <c r="Q370" s="61"/>
    </row>
    <row r="371" spans="1:17" ht="20.25" customHeight="1" x14ac:dyDescent="0.2">
      <c r="A371" s="176">
        <v>55213</v>
      </c>
      <c r="B371" s="177">
        <f t="shared" si="36"/>
        <v>0</v>
      </c>
      <c r="C371" s="158"/>
      <c r="D371" s="60">
        <f t="shared" si="37"/>
        <v>0</v>
      </c>
      <c r="E371" s="178">
        <f t="shared" si="35"/>
        <v>0</v>
      </c>
      <c r="F371" s="60">
        <f t="shared" si="38"/>
        <v>0</v>
      </c>
      <c r="G371" s="60">
        <f>IF(AND(C371&lt;&gt;"",SUM(G$27:G370)&lt;E$19),$E$19/$E$23,0)</f>
        <v>0</v>
      </c>
      <c r="H371" s="60">
        <f t="shared" si="39"/>
        <v>0</v>
      </c>
      <c r="I371" s="60">
        <f t="shared" si="41"/>
        <v>0</v>
      </c>
      <c r="J371" s="92" t="str">
        <f t="shared" si="40"/>
        <v>2050–2051</v>
      </c>
      <c r="L371" s="103"/>
      <c r="N371" s="101"/>
      <c r="Q371" s="61"/>
    </row>
    <row r="372" spans="1:17" ht="20.25" customHeight="1" x14ac:dyDescent="0.2">
      <c r="A372" s="176">
        <v>55244</v>
      </c>
      <c r="B372" s="177">
        <f t="shared" si="36"/>
        <v>0</v>
      </c>
      <c r="C372" s="158"/>
      <c r="D372" s="60">
        <f t="shared" si="37"/>
        <v>0</v>
      </c>
      <c r="E372" s="178">
        <f t="shared" si="35"/>
        <v>0</v>
      </c>
      <c r="F372" s="60">
        <f t="shared" si="38"/>
        <v>0</v>
      </c>
      <c r="G372" s="60">
        <f>IF(AND(C372&lt;&gt;"",SUM(G$27:G371)&lt;E$19),$E$19/$E$23,0)</f>
        <v>0</v>
      </c>
      <c r="H372" s="60">
        <f t="shared" si="39"/>
        <v>0</v>
      </c>
      <c r="I372" s="60">
        <f t="shared" si="41"/>
        <v>0</v>
      </c>
      <c r="J372" s="92" t="str">
        <f t="shared" si="40"/>
        <v>2050–2051</v>
      </c>
      <c r="L372" s="103"/>
      <c r="N372" s="101"/>
      <c r="Q372" s="61"/>
    </row>
    <row r="373" spans="1:17" ht="20.25" customHeight="1" x14ac:dyDescent="0.2">
      <c r="A373" s="176">
        <v>55274</v>
      </c>
      <c r="B373" s="177">
        <f t="shared" si="36"/>
        <v>0</v>
      </c>
      <c r="C373" s="158"/>
      <c r="D373" s="60">
        <f t="shared" si="37"/>
        <v>0</v>
      </c>
      <c r="E373" s="178">
        <f t="shared" si="35"/>
        <v>0</v>
      </c>
      <c r="F373" s="60">
        <f t="shared" si="38"/>
        <v>0</v>
      </c>
      <c r="G373" s="60">
        <f>IF(AND(C373&lt;&gt;"",SUM(G$27:G372)&lt;E$19),$E$19/$E$23,0)</f>
        <v>0</v>
      </c>
      <c r="H373" s="60">
        <f t="shared" si="39"/>
        <v>0</v>
      </c>
      <c r="I373" s="60">
        <f t="shared" si="41"/>
        <v>0</v>
      </c>
      <c r="J373" s="92" t="str">
        <f t="shared" si="40"/>
        <v>2050–2051</v>
      </c>
      <c r="L373" s="103"/>
      <c r="N373" s="101"/>
      <c r="Q373" s="61"/>
    </row>
    <row r="374" spans="1:17" ht="20.25" customHeight="1" x14ac:dyDescent="0.2">
      <c r="A374" s="176">
        <v>55305</v>
      </c>
      <c r="B374" s="177">
        <f t="shared" si="36"/>
        <v>0</v>
      </c>
      <c r="C374" s="158"/>
      <c r="D374" s="60">
        <f t="shared" si="37"/>
        <v>0</v>
      </c>
      <c r="E374" s="178">
        <f t="shared" si="35"/>
        <v>0</v>
      </c>
      <c r="F374" s="60">
        <f t="shared" si="38"/>
        <v>0</v>
      </c>
      <c r="G374" s="60">
        <f>IF(AND(C374&lt;&gt;"",SUM(G$27:G373)&lt;E$19),$E$19/$E$23,0)</f>
        <v>0</v>
      </c>
      <c r="H374" s="60">
        <f t="shared" si="39"/>
        <v>0</v>
      </c>
      <c r="I374" s="60">
        <f t="shared" si="41"/>
        <v>0</v>
      </c>
      <c r="J374" s="92" t="str">
        <f t="shared" si="40"/>
        <v>2050–2051</v>
      </c>
      <c r="L374" s="103"/>
      <c r="N374" s="101"/>
      <c r="Q374" s="61"/>
    </row>
    <row r="375" spans="1:17" ht="20.25" customHeight="1" x14ac:dyDescent="0.2">
      <c r="A375" s="176">
        <v>55335</v>
      </c>
      <c r="B375" s="177">
        <f t="shared" si="36"/>
        <v>0</v>
      </c>
      <c r="C375" s="158"/>
      <c r="D375" s="60">
        <f t="shared" si="37"/>
        <v>0</v>
      </c>
      <c r="E375" s="178">
        <f t="shared" si="35"/>
        <v>0</v>
      </c>
      <c r="F375" s="60">
        <f t="shared" si="38"/>
        <v>0</v>
      </c>
      <c r="G375" s="60">
        <f>IF(AND(C375&lt;&gt;"",SUM(G$27:G374)&lt;E$19),$E$19/$E$23,0)</f>
        <v>0</v>
      </c>
      <c r="H375" s="60">
        <f t="shared" si="39"/>
        <v>0</v>
      </c>
      <c r="I375" s="60">
        <f t="shared" si="41"/>
        <v>0</v>
      </c>
      <c r="J375" s="92" t="str">
        <f t="shared" si="40"/>
        <v>2051–2052</v>
      </c>
      <c r="L375" s="103"/>
      <c r="N375" s="101"/>
      <c r="Q375" s="61"/>
    </row>
    <row r="376" spans="1:17" ht="20.25" customHeight="1" x14ac:dyDescent="0.2">
      <c r="A376" s="176">
        <v>55366</v>
      </c>
      <c r="B376" s="177">
        <f t="shared" si="36"/>
        <v>0</v>
      </c>
      <c r="C376" s="158"/>
      <c r="D376" s="60">
        <f t="shared" si="37"/>
        <v>0</v>
      </c>
      <c r="E376" s="178">
        <f t="shared" si="35"/>
        <v>0</v>
      </c>
      <c r="F376" s="60">
        <f t="shared" si="38"/>
        <v>0</v>
      </c>
      <c r="G376" s="60">
        <f>IF(AND(C376&lt;&gt;"",SUM(G$27:G375)&lt;E$19),$E$19/$E$23,0)</f>
        <v>0</v>
      </c>
      <c r="H376" s="60">
        <f t="shared" si="39"/>
        <v>0</v>
      </c>
      <c r="I376" s="60">
        <f t="shared" si="41"/>
        <v>0</v>
      </c>
      <c r="J376" s="92" t="str">
        <f t="shared" si="40"/>
        <v>2051–2052</v>
      </c>
      <c r="L376" s="103"/>
      <c r="N376" s="101"/>
      <c r="Q376" s="61"/>
    </row>
    <row r="377" spans="1:17" ht="20.25" customHeight="1" x14ac:dyDescent="0.2">
      <c r="A377" s="176">
        <v>55397</v>
      </c>
      <c r="B377" s="177">
        <f t="shared" si="36"/>
        <v>0</v>
      </c>
      <c r="C377" s="158"/>
      <c r="D377" s="60">
        <f t="shared" si="37"/>
        <v>0</v>
      </c>
      <c r="E377" s="178">
        <f t="shared" si="35"/>
        <v>0</v>
      </c>
      <c r="F377" s="60">
        <f t="shared" si="38"/>
        <v>0</v>
      </c>
      <c r="G377" s="60">
        <f>IF(AND(C377&lt;&gt;"",SUM(G$27:G376)&lt;E$19),$E$19/$E$23,0)</f>
        <v>0</v>
      </c>
      <c r="H377" s="60">
        <f t="shared" si="39"/>
        <v>0</v>
      </c>
      <c r="I377" s="60">
        <f t="shared" si="41"/>
        <v>0</v>
      </c>
      <c r="J377" s="92" t="str">
        <f t="shared" si="40"/>
        <v>2051–2052</v>
      </c>
      <c r="L377" s="103"/>
      <c r="N377" s="101"/>
      <c r="Q377" s="61"/>
    </row>
    <row r="378" spans="1:17" ht="20.25" customHeight="1" x14ac:dyDescent="0.2">
      <c r="A378" s="176">
        <v>55427</v>
      </c>
      <c r="B378" s="177">
        <f t="shared" si="36"/>
        <v>0</v>
      </c>
      <c r="C378" s="158"/>
      <c r="D378" s="60">
        <f t="shared" si="37"/>
        <v>0</v>
      </c>
      <c r="E378" s="178">
        <f t="shared" si="35"/>
        <v>0</v>
      </c>
      <c r="F378" s="60">
        <f t="shared" si="38"/>
        <v>0</v>
      </c>
      <c r="G378" s="60">
        <f>IF(AND(C378&lt;&gt;"",SUM(G$27:G377)&lt;E$19),$E$19/$E$23,0)</f>
        <v>0</v>
      </c>
      <c r="H378" s="60">
        <f t="shared" si="39"/>
        <v>0</v>
      </c>
      <c r="I378" s="60">
        <f t="shared" si="41"/>
        <v>0</v>
      </c>
      <c r="J378" s="92" t="str">
        <f t="shared" si="40"/>
        <v>2051–2052</v>
      </c>
      <c r="L378" s="103"/>
      <c r="N378" s="101"/>
      <c r="Q378" s="61"/>
    </row>
    <row r="379" spans="1:17" ht="20.25" customHeight="1" x14ac:dyDescent="0.2">
      <c r="A379" s="176">
        <v>55458</v>
      </c>
      <c r="B379" s="177">
        <f t="shared" si="36"/>
        <v>0</v>
      </c>
      <c r="C379" s="158"/>
      <c r="D379" s="60">
        <f t="shared" si="37"/>
        <v>0</v>
      </c>
      <c r="E379" s="178">
        <f t="shared" si="35"/>
        <v>0</v>
      </c>
      <c r="F379" s="60">
        <f t="shared" si="38"/>
        <v>0</v>
      </c>
      <c r="G379" s="60">
        <f>IF(AND(C379&lt;&gt;"",SUM(G$27:G378)&lt;E$19),$E$19/$E$23,0)</f>
        <v>0</v>
      </c>
      <c r="H379" s="60">
        <f t="shared" si="39"/>
        <v>0</v>
      </c>
      <c r="I379" s="60">
        <f t="shared" si="41"/>
        <v>0</v>
      </c>
      <c r="J379" s="92" t="str">
        <f t="shared" si="40"/>
        <v>2051–2052</v>
      </c>
      <c r="L379" s="103"/>
      <c r="N379" s="101"/>
      <c r="Q379" s="61"/>
    </row>
    <row r="380" spans="1:17" ht="20.25" customHeight="1" x14ac:dyDescent="0.2">
      <c r="A380" s="176">
        <v>55488</v>
      </c>
      <c r="B380" s="177">
        <f t="shared" si="36"/>
        <v>0</v>
      </c>
      <c r="C380" s="158"/>
      <c r="D380" s="60">
        <f t="shared" si="37"/>
        <v>0</v>
      </c>
      <c r="E380" s="178">
        <f t="shared" si="35"/>
        <v>0</v>
      </c>
      <c r="F380" s="60">
        <f t="shared" si="38"/>
        <v>0</v>
      </c>
      <c r="G380" s="60">
        <f>IF(AND(C380&lt;&gt;"",SUM(G$27:G379)&lt;E$19),$E$19/$E$23,0)</f>
        <v>0</v>
      </c>
      <c r="H380" s="60">
        <f t="shared" si="39"/>
        <v>0</v>
      </c>
      <c r="I380" s="60">
        <f t="shared" si="41"/>
        <v>0</v>
      </c>
      <c r="J380" s="92" t="str">
        <f t="shared" si="40"/>
        <v>2051–2052</v>
      </c>
      <c r="L380" s="103"/>
      <c r="N380" s="101"/>
      <c r="Q380" s="61"/>
    </row>
    <row r="381" spans="1:17" ht="20.25" customHeight="1" x14ac:dyDescent="0.2">
      <c r="A381" s="176">
        <v>55519</v>
      </c>
      <c r="B381" s="177">
        <f t="shared" si="36"/>
        <v>0</v>
      </c>
      <c r="C381" s="158"/>
      <c r="D381" s="60">
        <f t="shared" si="37"/>
        <v>0</v>
      </c>
      <c r="E381" s="178">
        <f t="shared" si="35"/>
        <v>0</v>
      </c>
      <c r="F381" s="60">
        <f t="shared" si="38"/>
        <v>0</v>
      </c>
      <c r="G381" s="60">
        <f>IF(AND(C381&lt;&gt;"",SUM(G$27:G380)&lt;E$19),$E$19/$E$23,0)</f>
        <v>0</v>
      </c>
      <c r="H381" s="60">
        <f t="shared" si="39"/>
        <v>0</v>
      </c>
      <c r="I381" s="60">
        <f t="shared" si="41"/>
        <v>0</v>
      </c>
      <c r="J381" s="92" t="str">
        <f t="shared" si="40"/>
        <v>2051–2052</v>
      </c>
      <c r="L381" s="103"/>
      <c r="N381" s="101"/>
      <c r="Q381" s="61"/>
    </row>
    <row r="382" spans="1:17" ht="20.25" customHeight="1" x14ac:dyDescent="0.2">
      <c r="A382" s="176">
        <v>55550</v>
      </c>
      <c r="B382" s="177">
        <f t="shared" si="36"/>
        <v>0</v>
      </c>
      <c r="C382" s="158"/>
      <c r="D382" s="60">
        <f t="shared" si="37"/>
        <v>0</v>
      </c>
      <c r="E382" s="178">
        <f t="shared" si="35"/>
        <v>0</v>
      </c>
      <c r="F382" s="60">
        <f t="shared" si="38"/>
        <v>0</v>
      </c>
      <c r="G382" s="60">
        <f>IF(AND(C382&lt;&gt;"",SUM(G$27:G381)&lt;E$19),$E$19/$E$23,0)</f>
        <v>0</v>
      </c>
      <c r="H382" s="60">
        <f t="shared" si="39"/>
        <v>0</v>
      </c>
      <c r="I382" s="60">
        <f t="shared" si="41"/>
        <v>0</v>
      </c>
      <c r="J382" s="92" t="str">
        <f t="shared" si="40"/>
        <v>2051–2052</v>
      </c>
      <c r="L382" s="103"/>
      <c r="N382" s="101"/>
      <c r="Q382" s="61"/>
    </row>
    <row r="383" spans="1:17" ht="20.25" customHeight="1" x14ac:dyDescent="0.2">
      <c r="A383" s="176">
        <v>55579</v>
      </c>
      <c r="B383" s="177">
        <f t="shared" si="36"/>
        <v>0</v>
      </c>
      <c r="C383" s="158"/>
      <c r="D383" s="60">
        <f t="shared" si="37"/>
        <v>0</v>
      </c>
      <c r="E383" s="178">
        <f t="shared" si="35"/>
        <v>0</v>
      </c>
      <c r="F383" s="60">
        <f t="shared" si="38"/>
        <v>0</v>
      </c>
      <c r="G383" s="60">
        <f>IF(AND(C383&lt;&gt;"",SUM(G$27:G382)&lt;E$19),$E$19/$E$23,0)</f>
        <v>0</v>
      </c>
      <c r="H383" s="60">
        <f t="shared" si="39"/>
        <v>0</v>
      </c>
      <c r="I383" s="60">
        <f t="shared" si="41"/>
        <v>0</v>
      </c>
      <c r="J383" s="92" t="str">
        <f t="shared" si="40"/>
        <v>2051–2052</v>
      </c>
      <c r="L383" s="103"/>
      <c r="N383" s="101"/>
      <c r="Q383" s="61"/>
    </row>
    <row r="384" spans="1:17" ht="20.25" customHeight="1" x14ac:dyDescent="0.2">
      <c r="A384" s="176">
        <v>55610</v>
      </c>
      <c r="B384" s="177">
        <f t="shared" si="36"/>
        <v>0</v>
      </c>
      <c r="C384" s="158"/>
      <c r="D384" s="60">
        <f t="shared" si="37"/>
        <v>0</v>
      </c>
      <c r="E384" s="178">
        <f t="shared" si="35"/>
        <v>0</v>
      </c>
      <c r="F384" s="60">
        <f t="shared" si="38"/>
        <v>0</v>
      </c>
      <c r="G384" s="60">
        <f>IF(AND(C384&lt;&gt;"",SUM(G$27:G383)&lt;E$19),$E$19/$E$23,0)</f>
        <v>0</v>
      </c>
      <c r="H384" s="60">
        <f t="shared" si="39"/>
        <v>0</v>
      </c>
      <c r="I384" s="60">
        <f t="shared" si="41"/>
        <v>0</v>
      </c>
      <c r="J384" s="92" t="str">
        <f t="shared" si="40"/>
        <v>2051–2052</v>
      </c>
      <c r="L384" s="103"/>
      <c r="N384" s="101"/>
      <c r="Q384" s="61"/>
    </row>
    <row r="385" spans="1:17" ht="20.25" customHeight="1" x14ac:dyDescent="0.2">
      <c r="A385" s="176">
        <v>55640</v>
      </c>
      <c r="B385" s="177">
        <f t="shared" si="36"/>
        <v>0</v>
      </c>
      <c r="C385" s="158"/>
      <c r="D385" s="60">
        <f t="shared" si="37"/>
        <v>0</v>
      </c>
      <c r="E385" s="178">
        <f t="shared" si="35"/>
        <v>0</v>
      </c>
      <c r="F385" s="60">
        <f t="shared" si="38"/>
        <v>0</v>
      </c>
      <c r="G385" s="60">
        <f>IF(AND(C385&lt;&gt;"",SUM(G$27:G384)&lt;E$19),$E$19/$E$23,0)</f>
        <v>0</v>
      </c>
      <c r="H385" s="60">
        <f t="shared" si="39"/>
        <v>0</v>
      </c>
      <c r="I385" s="60">
        <f t="shared" si="41"/>
        <v>0</v>
      </c>
      <c r="J385" s="92" t="str">
        <f t="shared" si="40"/>
        <v>2051–2052</v>
      </c>
      <c r="L385" s="103"/>
      <c r="N385" s="101"/>
      <c r="Q385" s="61"/>
    </row>
    <row r="386" spans="1:17" ht="20.25" customHeight="1" x14ac:dyDescent="0.2">
      <c r="A386" s="176">
        <v>55671</v>
      </c>
      <c r="B386" s="177">
        <f t="shared" si="36"/>
        <v>0</v>
      </c>
      <c r="C386" s="158"/>
      <c r="D386" s="60">
        <f t="shared" si="37"/>
        <v>0</v>
      </c>
      <c r="E386" s="178">
        <f t="shared" si="35"/>
        <v>0</v>
      </c>
      <c r="F386" s="60">
        <f t="shared" si="38"/>
        <v>0</v>
      </c>
      <c r="G386" s="60">
        <f>IF(AND(C386&lt;&gt;"",SUM(G$27:G385)&lt;E$19),$E$19/$E$23,0)</f>
        <v>0</v>
      </c>
      <c r="H386" s="60">
        <f t="shared" si="39"/>
        <v>0</v>
      </c>
      <c r="I386" s="60">
        <f t="shared" si="41"/>
        <v>0</v>
      </c>
      <c r="J386" s="92" t="str">
        <f t="shared" si="40"/>
        <v>2051–2052</v>
      </c>
      <c r="L386" s="103"/>
      <c r="N386" s="101"/>
      <c r="Q386" s="61"/>
    </row>
    <row r="387" spans="1:17" ht="20.25" customHeight="1" x14ac:dyDescent="0.2">
      <c r="A387" s="176">
        <v>55701</v>
      </c>
      <c r="B387" s="177">
        <f t="shared" si="36"/>
        <v>0</v>
      </c>
      <c r="C387" s="158"/>
      <c r="D387" s="60">
        <f t="shared" si="37"/>
        <v>0</v>
      </c>
      <c r="E387" s="178">
        <f t="shared" si="35"/>
        <v>0</v>
      </c>
      <c r="F387" s="60">
        <f t="shared" si="38"/>
        <v>0</v>
      </c>
      <c r="G387" s="60">
        <f>IF(AND(C387&lt;&gt;"",SUM(G$27:G386)&lt;E$19),$E$19/$E$23,0)</f>
        <v>0</v>
      </c>
      <c r="H387" s="60">
        <f t="shared" si="39"/>
        <v>0</v>
      </c>
      <c r="I387" s="60">
        <f t="shared" si="41"/>
        <v>0</v>
      </c>
      <c r="J387" s="92" t="str">
        <f t="shared" si="40"/>
        <v>2052–2053</v>
      </c>
      <c r="L387" s="103"/>
      <c r="N387" s="101"/>
      <c r="Q387" s="61"/>
    </row>
    <row r="388" spans="1:17" ht="20.25" customHeight="1" x14ac:dyDescent="0.2">
      <c r="A388" s="176">
        <v>55732</v>
      </c>
      <c r="B388" s="177">
        <f t="shared" si="36"/>
        <v>0</v>
      </c>
      <c r="C388" s="158"/>
      <c r="D388" s="60">
        <f t="shared" si="37"/>
        <v>0</v>
      </c>
      <c r="E388" s="178">
        <f t="shared" si="35"/>
        <v>0</v>
      </c>
      <c r="F388" s="60">
        <f t="shared" si="38"/>
        <v>0</v>
      </c>
      <c r="G388" s="60">
        <f>IF(AND(C388&lt;&gt;"",SUM(G$27:G387)&lt;E$19),$E$19/$E$23,0)</f>
        <v>0</v>
      </c>
      <c r="H388" s="60">
        <f t="shared" si="39"/>
        <v>0</v>
      </c>
      <c r="I388" s="60">
        <f t="shared" si="41"/>
        <v>0</v>
      </c>
      <c r="J388" s="92" t="str">
        <f t="shared" si="40"/>
        <v>2052–2053</v>
      </c>
      <c r="L388" s="103"/>
      <c r="N388" s="101"/>
      <c r="Q388" s="61"/>
    </row>
    <row r="389" spans="1:17" ht="20.25" customHeight="1" x14ac:dyDescent="0.2">
      <c r="A389" s="176">
        <v>55763</v>
      </c>
      <c r="B389" s="177">
        <f t="shared" si="36"/>
        <v>0</v>
      </c>
      <c r="C389" s="158"/>
      <c r="D389" s="60">
        <f t="shared" si="37"/>
        <v>0</v>
      </c>
      <c r="E389" s="178">
        <f t="shared" si="35"/>
        <v>0</v>
      </c>
      <c r="F389" s="60">
        <f t="shared" si="38"/>
        <v>0</v>
      </c>
      <c r="G389" s="60">
        <f>IF(AND(C389&lt;&gt;"",SUM(G$27:G388)&lt;E$19),$E$19/$E$23,0)</f>
        <v>0</v>
      </c>
      <c r="H389" s="60">
        <f t="shared" si="39"/>
        <v>0</v>
      </c>
      <c r="I389" s="60">
        <f t="shared" si="41"/>
        <v>0</v>
      </c>
      <c r="J389" s="92" t="str">
        <f t="shared" si="40"/>
        <v>2052–2053</v>
      </c>
      <c r="L389" s="103"/>
      <c r="N389" s="101"/>
      <c r="Q389" s="61"/>
    </row>
    <row r="390" spans="1:17" ht="20.25" customHeight="1" x14ac:dyDescent="0.2">
      <c r="A390" s="176">
        <v>55793</v>
      </c>
      <c r="B390" s="177">
        <f t="shared" si="36"/>
        <v>0</v>
      </c>
      <c r="C390" s="158"/>
      <c r="D390" s="60">
        <f t="shared" si="37"/>
        <v>0</v>
      </c>
      <c r="E390" s="178">
        <f t="shared" si="35"/>
        <v>0</v>
      </c>
      <c r="F390" s="60">
        <f t="shared" si="38"/>
        <v>0</v>
      </c>
      <c r="G390" s="60">
        <f>IF(AND(C390&lt;&gt;"",SUM(G$27:G389)&lt;E$19),$E$19/$E$23,0)</f>
        <v>0</v>
      </c>
      <c r="H390" s="60">
        <f t="shared" si="39"/>
        <v>0</v>
      </c>
      <c r="I390" s="60">
        <f t="shared" si="41"/>
        <v>0</v>
      </c>
      <c r="J390" s="92" t="str">
        <f t="shared" si="40"/>
        <v>2052–2053</v>
      </c>
      <c r="L390" s="103"/>
      <c r="N390" s="101"/>
      <c r="Q390" s="61"/>
    </row>
    <row r="391" spans="1:17" ht="20.25" customHeight="1" x14ac:dyDescent="0.2">
      <c r="A391" s="176">
        <v>55824</v>
      </c>
      <c r="B391" s="177">
        <f t="shared" si="36"/>
        <v>0</v>
      </c>
      <c r="C391" s="158"/>
      <c r="D391" s="60">
        <f t="shared" si="37"/>
        <v>0</v>
      </c>
      <c r="E391" s="178">
        <f t="shared" si="35"/>
        <v>0</v>
      </c>
      <c r="F391" s="60">
        <f t="shared" si="38"/>
        <v>0</v>
      </c>
      <c r="G391" s="60">
        <f>IF(AND(C391&lt;&gt;"",SUM(G$27:G390)&lt;E$19),$E$19/$E$23,0)</f>
        <v>0</v>
      </c>
      <c r="H391" s="60">
        <f t="shared" si="39"/>
        <v>0</v>
      </c>
      <c r="I391" s="60">
        <f t="shared" si="41"/>
        <v>0</v>
      </c>
      <c r="J391" s="92" t="str">
        <f t="shared" si="40"/>
        <v>2052–2053</v>
      </c>
      <c r="L391" s="103"/>
      <c r="N391" s="101"/>
      <c r="Q391" s="61"/>
    </row>
    <row r="392" spans="1:17" ht="20.25" customHeight="1" x14ac:dyDescent="0.2">
      <c r="A392" s="176">
        <v>55854</v>
      </c>
      <c r="B392" s="177">
        <f t="shared" si="36"/>
        <v>0</v>
      </c>
      <c r="C392" s="158"/>
      <c r="D392" s="60">
        <f t="shared" si="37"/>
        <v>0</v>
      </c>
      <c r="E392" s="178">
        <f t="shared" si="35"/>
        <v>0</v>
      </c>
      <c r="F392" s="60">
        <f t="shared" si="38"/>
        <v>0</v>
      </c>
      <c r="G392" s="60">
        <f>IF(AND(C392&lt;&gt;"",SUM(G$27:G391)&lt;E$19),$E$19/$E$23,0)</f>
        <v>0</v>
      </c>
      <c r="H392" s="60">
        <f t="shared" si="39"/>
        <v>0</v>
      </c>
      <c r="I392" s="60">
        <f t="shared" si="41"/>
        <v>0</v>
      </c>
      <c r="J392" s="92" t="str">
        <f t="shared" si="40"/>
        <v>2052–2053</v>
      </c>
      <c r="L392" s="103"/>
      <c r="N392" s="101"/>
      <c r="Q392" s="61"/>
    </row>
    <row r="393" spans="1:17" ht="20.25" customHeight="1" x14ac:dyDescent="0.2">
      <c r="A393" s="176">
        <v>55885</v>
      </c>
      <c r="B393" s="177">
        <f t="shared" si="36"/>
        <v>0</v>
      </c>
      <c r="C393" s="158"/>
      <c r="D393" s="60">
        <f t="shared" si="37"/>
        <v>0</v>
      </c>
      <c r="E393" s="178">
        <f t="shared" si="35"/>
        <v>0</v>
      </c>
      <c r="F393" s="60">
        <f t="shared" si="38"/>
        <v>0</v>
      </c>
      <c r="G393" s="60">
        <f>IF(AND(C393&lt;&gt;"",SUM(G$27:G392)&lt;E$19),$E$19/$E$23,0)</f>
        <v>0</v>
      </c>
      <c r="H393" s="60">
        <f t="shared" si="39"/>
        <v>0</v>
      </c>
      <c r="I393" s="60">
        <f t="shared" si="41"/>
        <v>0</v>
      </c>
      <c r="J393" s="92" t="str">
        <f t="shared" si="40"/>
        <v>2052–2053</v>
      </c>
      <c r="L393" s="103"/>
      <c r="N393" s="101"/>
      <c r="Q393" s="61"/>
    </row>
    <row r="394" spans="1:17" ht="20.25" customHeight="1" x14ac:dyDescent="0.2">
      <c r="A394" s="176">
        <v>55916</v>
      </c>
      <c r="B394" s="177">
        <f t="shared" si="36"/>
        <v>0</v>
      </c>
      <c r="C394" s="158"/>
      <c r="D394" s="60">
        <f t="shared" si="37"/>
        <v>0</v>
      </c>
      <c r="E394" s="178">
        <f t="shared" si="35"/>
        <v>0</v>
      </c>
      <c r="F394" s="60">
        <f t="shared" si="38"/>
        <v>0</v>
      </c>
      <c r="G394" s="60">
        <f>IF(AND(C394&lt;&gt;"",SUM(G$27:G393)&lt;E$19),$E$19/$E$23,0)</f>
        <v>0</v>
      </c>
      <c r="H394" s="60">
        <f t="shared" si="39"/>
        <v>0</v>
      </c>
      <c r="I394" s="60">
        <f t="shared" si="41"/>
        <v>0</v>
      </c>
      <c r="J394" s="92" t="str">
        <f t="shared" si="40"/>
        <v>2052–2053</v>
      </c>
      <c r="L394" s="103"/>
      <c r="N394" s="101"/>
      <c r="Q394" s="61"/>
    </row>
    <row r="395" spans="1:17" ht="20.25" customHeight="1" x14ac:dyDescent="0.2">
      <c r="A395" s="176">
        <v>55944</v>
      </c>
      <c r="B395" s="177">
        <f t="shared" si="36"/>
        <v>0</v>
      </c>
      <c r="C395" s="158"/>
      <c r="D395" s="60">
        <f t="shared" si="37"/>
        <v>0</v>
      </c>
      <c r="E395" s="178">
        <f t="shared" si="35"/>
        <v>0</v>
      </c>
      <c r="F395" s="60">
        <f t="shared" si="38"/>
        <v>0</v>
      </c>
      <c r="G395" s="60">
        <f>IF(AND(C395&lt;&gt;"",SUM(G$27:G394)&lt;E$19),$E$19/$E$23,0)</f>
        <v>0</v>
      </c>
      <c r="H395" s="60">
        <f t="shared" si="39"/>
        <v>0</v>
      </c>
      <c r="I395" s="60">
        <f t="shared" si="41"/>
        <v>0</v>
      </c>
      <c r="J395" s="92" t="str">
        <f t="shared" si="40"/>
        <v>2052–2053</v>
      </c>
      <c r="L395" s="103"/>
      <c r="N395" s="101"/>
      <c r="Q395" s="61"/>
    </row>
    <row r="396" spans="1:17" ht="20.25" customHeight="1" x14ac:dyDescent="0.2">
      <c r="A396" s="176">
        <v>55975</v>
      </c>
      <c r="B396" s="177">
        <f t="shared" si="36"/>
        <v>0</v>
      </c>
      <c r="C396" s="158"/>
      <c r="D396" s="60">
        <f t="shared" si="37"/>
        <v>0</v>
      </c>
      <c r="E396" s="178">
        <f t="shared" si="35"/>
        <v>0</v>
      </c>
      <c r="F396" s="60">
        <f t="shared" si="38"/>
        <v>0</v>
      </c>
      <c r="G396" s="60">
        <f>IF(AND(C396&lt;&gt;"",SUM(G$27:G395)&lt;E$19),$E$19/$E$23,0)</f>
        <v>0</v>
      </c>
      <c r="H396" s="60">
        <f t="shared" si="39"/>
        <v>0</v>
      </c>
      <c r="I396" s="60">
        <f t="shared" si="41"/>
        <v>0</v>
      </c>
      <c r="J396" s="92" t="str">
        <f t="shared" si="40"/>
        <v>2052–2053</v>
      </c>
      <c r="L396" s="103"/>
      <c r="N396" s="101"/>
      <c r="Q396" s="61"/>
    </row>
    <row r="397" spans="1:17" ht="20.25" customHeight="1" x14ac:dyDescent="0.2">
      <c r="A397" s="176">
        <v>56005</v>
      </c>
      <c r="B397" s="177">
        <f t="shared" si="36"/>
        <v>0</v>
      </c>
      <c r="C397" s="158"/>
      <c r="D397" s="60">
        <f t="shared" si="37"/>
        <v>0</v>
      </c>
      <c r="E397" s="178">
        <f t="shared" si="35"/>
        <v>0</v>
      </c>
      <c r="F397" s="60">
        <f t="shared" si="38"/>
        <v>0</v>
      </c>
      <c r="G397" s="60">
        <f>IF(AND(C397&lt;&gt;"",SUM(G$27:G396)&lt;E$19),$E$19/$E$23,0)</f>
        <v>0</v>
      </c>
      <c r="H397" s="60">
        <f t="shared" si="39"/>
        <v>0</v>
      </c>
      <c r="I397" s="60">
        <f t="shared" si="41"/>
        <v>0</v>
      </c>
      <c r="J397" s="92" t="str">
        <f t="shared" si="40"/>
        <v>2052–2053</v>
      </c>
      <c r="L397" s="103"/>
      <c r="N397" s="101"/>
      <c r="Q397" s="61"/>
    </row>
    <row r="398" spans="1:17" ht="20.25" customHeight="1" x14ac:dyDescent="0.2">
      <c r="A398" s="176">
        <v>56036</v>
      </c>
      <c r="B398" s="177">
        <f t="shared" si="36"/>
        <v>0</v>
      </c>
      <c r="C398" s="158"/>
      <c r="D398" s="60">
        <f t="shared" si="37"/>
        <v>0</v>
      </c>
      <c r="E398" s="178">
        <f t="shared" si="35"/>
        <v>0</v>
      </c>
      <c r="F398" s="60">
        <f t="shared" si="38"/>
        <v>0</v>
      </c>
      <c r="G398" s="60">
        <f>IF(AND(C398&lt;&gt;"",SUM(G$27:G397)&lt;E$19),$E$19/$E$23,0)</f>
        <v>0</v>
      </c>
      <c r="H398" s="60">
        <f t="shared" si="39"/>
        <v>0</v>
      </c>
      <c r="I398" s="60">
        <f t="shared" si="41"/>
        <v>0</v>
      </c>
      <c r="J398" s="92" t="str">
        <f t="shared" si="40"/>
        <v>2052–2053</v>
      </c>
      <c r="L398" s="103"/>
      <c r="N398" s="101"/>
      <c r="Q398" s="61"/>
    </row>
    <row r="399" spans="1:17" ht="20.25" customHeight="1" x14ac:dyDescent="0.2">
      <c r="A399" s="176">
        <v>56066</v>
      </c>
      <c r="B399" s="177">
        <f t="shared" si="36"/>
        <v>0</v>
      </c>
      <c r="C399" s="158"/>
      <c r="D399" s="60">
        <f t="shared" si="37"/>
        <v>0</v>
      </c>
      <c r="E399" s="178">
        <f t="shared" si="35"/>
        <v>0</v>
      </c>
      <c r="F399" s="60">
        <f t="shared" si="38"/>
        <v>0</v>
      </c>
      <c r="G399" s="60">
        <f>IF(AND(C399&lt;&gt;"",SUM(G$27:G398)&lt;E$19),$E$19/$E$23,0)</f>
        <v>0</v>
      </c>
      <c r="H399" s="60">
        <f t="shared" si="39"/>
        <v>0</v>
      </c>
      <c r="I399" s="60">
        <f t="shared" si="41"/>
        <v>0</v>
      </c>
      <c r="J399" s="92" t="str">
        <f t="shared" si="40"/>
        <v>2053–2054</v>
      </c>
      <c r="L399" s="103"/>
      <c r="N399" s="101"/>
      <c r="Q399" s="61"/>
    </row>
    <row r="400" spans="1:17" ht="20.25" customHeight="1" x14ac:dyDescent="0.2">
      <c r="A400" s="176">
        <v>56097</v>
      </c>
      <c r="B400" s="177">
        <f t="shared" si="36"/>
        <v>0</v>
      </c>
      <c r="C400" s="158"/>
      <c r="D400" s="60">
        <f t="shared" si="37"/>
        <v>0</v>
      </c>
      <c r="E400" s="178">
        <f t="shared" si="35"/>
        <v>0</v>
      </c>
      <c r="F400" s="60">
        <f t="shared" si="38"/>
        <v>0</v>
      </c>
      <c r="G400" s="60">
        <f>IF(AND(C400&lt;&gt;"",SUM(G$27:G399)&lt;E$19),$E$19/$E$23,0)</f>
        <v>0</v>
      </c>
      <c r="H400" s="60">
        <f t="shared" si="39"/>
        <v>0</v>
      </c>
      <c r="I400" s="60">
        <f t="shared" si="41"/>
        <v>0</v>
      </c>
      <c r="J400" s="92" t="str">
        <f t="shared" si="40"/>
        <v>2053–2054</v>
      </c>
      <c r="L400" s="103"/>
      <c r="N400" s="101"/>
      <c r="Q400" s="61"/>
    </row>
    <row r="401" spans="1:17" ht="20.25" customHeight="1" x14ac:dyDescent="0.2">
      <c r="A401" s="176">
        <v>56128</v>
      </c>
      <c r="B401" s="177">
        <f t="shared" si="36"/>
        <v>0</v>
      </c>
      <c r="C401" s="158"/>
      <c r="D401" s="60">
        <f t="shared" si="37"/>
        <v>0</v>
      </c>
      <c r="E401" s="178">
        <f t="shared" si="35"/>
        <v>0</v>
      </c>
      <c r="F401" s="60">
        <f t="shared" si="38"/>
        <v>0</v>
      </c>
      <c r="G401" s="60">
        <f>IF(AND(C401&lt;&gt;"",SUM(G$27:G400)&lt;E$19),$E$19/$E$23,0)</f>
        <v>0</v>
      </c>
      <c r="H401" s="60">
        <f t="shared" si="39"/>
        <v>0</v>
      </c>
      <c r="I401" s="60">
        <f t="shared" si="41"/>
        <v>0</v>
      </c>
      <c r="J401" s="92" t="str">
        <f t="shared" si="40"/>
        <v>2053–2054</v>
      </c>
      <c r="L401" s="103"/>
      <c r="N401" s="101"/>
      <c r="Q401" s="61"/>
    </row>
    <row r="402" spans="1:17" ht="20.25" customHeight="1" x14ac:dyDescent="0.2">
      <c r="A402" s="176">
        <v>56158</v>
      </c>
      <c r="B402" s="177">
        <f t="shared" si="36"/>
        <v>0</v>
      </c>
      <c r="C402" s="158"/>
      <c r="D402" s="60">
        <f t="shared" si="37"/>
        <v>0</v>
      </c>
      <c r="E402" s="178">
        <f t="shared" si="35"/>
        <v>0</v>
      </c>
      <c r="F402" s="60">
        <f t="shared" si="38"/>
        <v>0</v>
      </c>
      <c r="G402" s="60">
        <f>IF(AND(C402&lt;&gt;"",SUM(G$27:G401)&lt;E$19),$E$19/$E$23,0)</f>
        <v>0</v>
      </c>
      <c r="H402" s="60">
        <f t="shared" si="39"/>
        <v>0</v>
      </c>
      <c r="I402" s="60">
        <f t="shared" si="41"/>
        <v>0</v>
      </c>
      <c r="J402" s="92" t="str">
        <f t="shared" si="40"/>
        <v>2053–2054</v>
      </c>
      <c r="L402" s="103"/>
      <c r="N402" s="101"/>
      <c r="Q402" s="61"/>
    </row>
    <row r="403" spans="1:17" ht="20.25" customHeight="1" x14ac:dyDescent="0.2">
      <c r="A403" s="176">
        <v>56189</v>
      </c>
      <c r="B403" s="177">
        <f t="shared" si="36"/>
        <v>0</v>
      </c>
      <c r="C403" s="158"/>
      <c r="D403" s="60">
        <f t="shared" si="37"/>
        <v>0</v>
      </c>
      <c r="E403" s="178">
        <f t="shared" si="35"/>
        <v>0</v>
      </c>
      <c r="F403" s="60">
        <f t="shared" si="38"/>
        <v>0</v>
      </c>
      <c r="G403" s="60">
        <f>IF(AND(C403&lt;&gt;"",SUM(G$27:G402)&lt;E$19),$E$19/$E$23,0)</f>
        <v>0</v>
      </c>
      <c r="H403" s="60">
        <f t="shared" si="39"/>
        <v>0</v>
      </c>
      <c r="I403" s="60">
        <f t="shared" si="41"/>
        <v>0</v>
      </c>
      <c r="J403" s="92" t="str">
        <f t="shared" si="40"/>
        <v>2053–2054</v>
      </c>
      <c r="L403" s="103"/>
      <c r="N403" s="101"/>
      <c r="Q403" s="61"/>
    </row>
    <row r="404" spans="1:17" ht="20.25" customHeight="1" x14ac:dyDescent="0.2">
      <c r="A404" s="176">
        <v>56219</v>
      </c>
      <c r="B404" s="177">
        <f t="shared" si="36"/>
        <v>0</v>
      </c>
      <c r="C404" s="158"/>
      <c r="D404" s="60">
        <f t="shared" si="37"/>
        <v>0</v>
      </c>
      <c r="E404" s="178">
        <f t="shared" si="35"/>
        <v>0</v>
      </c>
      <c r="F404" s="60">
        <f t="shared" si="38"/>
        <v>0</v>
      </c>
      <c r="G404" s="60">
        <f>IF(AND(C404&lt;&gt;"",SUM(G$27:G403)&lt;E$19),$E$19/$E$23,0)</f>
        <v>0</v>
      </c>
      <c r="H404" s="60">
        <f t="shared" si="39"/>
        <v>0</v>
      </c>
      <c r="I404" s="60">
        <f t="shared" si="41"/>
        <v>0</v>
      </c>
      <c r="J404" s="92" t="str">
        <f t="shared" si="40"/>
        <v>2053–2054</v>
      </c>
      <c r="L404" s="103"/>
      <c r="N404" s="101"/>
      <c r="Q404" s="61"/>
    </row>
    <row r="405" spans="1:17" ht="20.25" customHeight="1" x14ac:dyDescent="0.2">
      <c r="A405" s="176">
        <v>56250</v>
      </c>
      <c r="B405" s="177">
        <f t="shared" si="36"/>
        <v>0</v>
      </c>
      <c r="C405" s="158"/>
      <c r="D405" s="60">
        <f t="shared" si="37"/>
        <v>0</v>
      </c>
      <c r="E405" s="178">
        <f t="shared" si="35"/>
        <v>0</v>
      </c>
      <c r="F405" s="60">
        <f t="shared" si="38"/>
        <v>0</v>
      </c>
      <c r="G405" s="60">
        <f>IF(AND(C405&lt;&gt;"",SUM(G$27:G404)&lt;E$19),$E$19/$E$23,0)</f>
        <v>0</v>
      </c>
      <c r="H405" s="60">
        <f t="shared" si="39"/>
        <v>0</v>
      </c>
      <c r="I405" s="60">
        <f t="shared" si="41"/>
        <v>0</v>
      </c>
      <c r="J405" s="92" t="str">
        <f t="shared" si="40"/>
        <v>2053–2054</v>
      </c>
      <c r="L405" s="103"/>
      <c r="N405" s="101"/>
      <c r="Q405" s="61"/>
    </row>
    <row r="406" spans="1:17" ht="20.25" customHeight="1" x14ac:dyDescent="0.2">
      <c r="A406" s="176">
        <v>56281</v>
      </c>
      <c r="B406" s="177">
        <f t="shared" si="36"/>
        <v>0</v>
      </c>
      <c r="C406" s="158"/>
      <c r="D406" s="60">
        <f t="shared" si="37"/>
        <v>0</v>
      </c>
      <c r="E406" s="178">
        <f t="shared" si="35"/>
        <v>0</v>
      </c>
      <c r="F406" s="60">
        <f t="shared" si="38"/>
        <v>0</v>
      </c>
      <c r="G406" s="60">
        <f>IF(AND(C406&lt;&gt;"",SUM(G$27:G405)&lt;E$19),$E$19/$E$23,0)</f>
        <v>0</v>
      </c>
      <c r="H406" s="60">
        <f t="shared" si="39"/>
        <v>0</v>
      </c>
      <c r="I406" s="60">
        <f t="shared" si="41"/>
        <v>0</v>
      </c>
      <c r="J406" s="92" t="str">
        <f t="shared" si="40"/>
        <v>2053–2054</v>
      </c>
      <c r="L406" s="103"/>
      <c r="N406" s="101"/>
      <c r="Q406" s="61"/>
    </row>
    <row r="407" spans="1:17" ht="20.25" customHeight="1" x14ac:dyDescent="0.2">
      <c r="A407" s="176">
        <v>56309</v>
      </c>
      <c r="B407" s="177">
        <f t="shared" si="36"/>
        <v>0</v>
      </c>
      <c r="C407" s="158"/>
      <c r="D407" s="60">
        <f t="shared" si="37"/>
        <v>0</v>
      </c>
      <c r="E407" s="178">
        <f t="shared" si="35"/>
        <v>0</v>
      </c>
      <c r="F407" s="60">
        <f t="shared" si="38"/>
        <v>0</v>
      </c>
      <c r="G407" s="60">
        <f>IF(AND(C407&lt;&gt;"",SUM(G$27:G406)&lt;E$19),$E$19/$E$23,0)</f>
        <v>0</v>
      </c>
      <c r="H407" s="60">
        <f t="shared" si="39"/>
        <v>0</v>
      </c>
      <c r="I407" s="60">
        <f t="shared" si="41"/>
        <v>0</v>
      </c>
      <c r="J407" s="92" t="str">
        <f t="shared" si="40"/>
        <v>2053–2054</v>
      </c>
      <c r="L407" s="103"/>
      <c r="N407" s="101"/>
      <c r="Q407" s="61"/>
    </row>
    <row r="408" spans="1:17" ht="20.25" customHeight="1" x14ac:dyDescent="0.2">
      <c r="A408" s="176">
        <v>56340</v>
      </c>
      <c r="B408" s="177">
        <f t="shared" si="36"/>
        <v>0</v>
      </c>
      <c r="C408" s="158"/>
      <c r="D408" s="60">
        <f t="shared" si="37"/>
        <v>0</v>
      </c>
      <c r="E408" s="178">
        <f t="shared" si="35"/>
        <v>0</v>
      </c>
      <c r="F408" s="60">
        <f t="shared" si="38"/>
        <v>0</v>
      </c>
      <c r="G408" s="60">
        <f>IF(AND(C408&lt;&gt;"",SUM(G$27:G407)&lt;E$19),$E$19/$E$23,0)</f>
        <v>0</v>
      </c>
      <c r="H408" s="60">
        <f t="shared" si="39"/>
        <v>0</v>
      </c>
      <c r="I408" s="60">
        <f t="shared" si="41"/>
        <v>0</v>
      </c>
      <c r="J408" s="92" t="str">
        <f t="shared" si="40"/>
        <v>2053–2054</v>
      </c>
      <c r="L408" s="103"/>
      <c r="N408" s="101"/>
      <c r="Q408" s="61"/>
    </row>
    <row r="409" spans="1:17" ht="20.25" customHeight="1" x14ac:dyDescent="0.2">
      <c r="A409" s="176">
        <v>56370</v>
      </c>
      <c r="B409" s="177">
        <f t="shared" si="36"/>
        <v>0</v>
      </c>
      <c r="C409" s="158"/>
      <c r="D409" s="60">
        <f t="shared" si="37"/>
        <v>0</v>
      </c>
      <c r="E409" s="178">
        <f t="shared" si="35"/>
        <v>0</v>
      </c>
      <c r="F409" s="60">
        <f t="shared" si="38"/>
        <v>0</v>
      </c>
      <c r="G409" s="60">
        <f>IF(AND(C409&lt;&gt;"",SUM(G$27:G408)&lt;E$19),$E$19/$E$23,0)</f>
        <v>0</v>
      </c>
      <c r="H409" s="60">
        <f t="shared" si="39"/>
        <v>0</v>
      </c>
      <c r="I409" s="60">
        <f t="shared" si="41"/>
        <v>0</v>
      </c>
      <c r="J409" s="92" t="str">
        <f t="shared" si="40"/>
        <v>2053–2054</v>
      </c>
      <c r="L409" s="103"/>
      <c r="N409" s="101"/>
      <c r="Q409" s="61"/>
    </row>
    <row r="410" spans="1:17" ht="20.25" customHeight="1" x14ac:dyDescent="0.2">
      <c r="A410" s="176">
        <v>56401</v>
      </c>
      <c r="B410" s="177">
        <f t="shared" si="36"/>
        <v>0</v>
      </c>
      <c r="C410" s="158"/>
      <c r="D410" s="60">
        <f t="shared" si="37"/>
        <v>0</v>
      </c>
      <c r="E410" s="178">
        <f t="shared" si="35"/>
        <v>0</v>
      </c>
      <c r="F410" s="60">
        <f t="shared" si="38"/>
        <v>0</v>
      </c>
      <c r="G410" s="60">
        <f>IF(AND(C410&lt;&gt;"",SUM(G$27:G409)&lt;E$19),$E$19/$E$23,0)</f>
        <v>0</v>
      </c>
      <c r="H410" s="60">
        <f t="shared" si="39"/>
        <v>0</v>
      </c>
      <c r="I410" s="60">
        <f t="shared" si="41"/>
        <v>0</v>
      </c>
      <c r="J410" s="92" t="str">
        <f t="shared" si="40"/>
        <v>2053–2054</v>
      </c>
      <c r="L410" s="103"/>
      <c r="N410" s="101"/>
      <c r="Q410" s="61"/>
    </row>
    <row r="411" spans="1:17" ht="20.25" customHeight="1" x14ac:dyDescent="0.2">
      <c r="A411" s="176">
        <v>56431</v>
      </c>
      <c r="B411" s="177">
        <f t="shared" si="36"/>
        <v>0</v>
      </c>
      <c r="C411" s="158"/>
      <c r="D411" s="60">
        <f t="shared" si="37"/>
        <v>0</v>
      </c>
      <c r="E411" s="178">
        <f t="shared" ref="E411:E474" si="42">C411-D411</f>
        <v>0</v>
      </c>
      <c r="F411" s="60">
        <f t="shared" si="38"/>
        <v>0</v>
      </c>
      <c r="G411" s="60">
        <f>IF(AND(C411&lt;&gt;"",SUM(G$27:G410)&lt;E$19),$E$19/$E$23,0)</f>
        <v>0</v>
      </c>
      <c r="H411" s="60">
        <f t="shared" si="39"/>
        <v>0</v>
      </c>
      <c r="I411" s="60">
        <f t="shared" si="41"/>
        <v>0</v>
      </c>
      <c r="J411" s="92" t="str">
        <f t="shared" si="40"/>
        <v>2054–2055</v>
      </c>
      <c r="L411" s="103"/>
      <c r="N411" s="101"/>
      <c r="Q411" s="61"/>
    </row>
    <row r="412" spans="1:17" ht="20.25" customHeight="1" x14ac:dyDescent="0.2">
      <c r="A412" s="176">
        <v>56462</v>
      </c>
      <c r="B412" s="177">
        <f t="shared" ref="B412:B475" si="43">IF(C412&gt;0,C412*-1,C412)</f>
        <v>0</v>
      </c>
      <c r="C412" s="158"/>
      <c r="D412" s="60">
        <f t="shared" ref="D412:D475" si="44">IF(C412="",0,IF($E$15="Beginning",IF(C411&lt;&gt;"",$F411*$E$6/12,0),IF(C411&lt;&gt;"",$F411*$E$6/12,$E$16*$E$6/12)))</f>
        <v>0</v>
      </c>
      <c r="E412" s="178">
        <f t="shared" si="42"/>
        <v>0</v>
      </c>
      <c r="F412" s="60">
        <f t="shared" ref="F412:F475" si="45">IF(C412="",0,IF(C411="",$E$16-E412,IF(C412&lt;&gt;"",F411-E412)))</f>
        <v>0</v>
      </c>
      <c r="G412" s="60">
        <f>IF(AND(C412&lt;&gt;"",SUM(G$27:G411)&lt;E$19),$E$19/$E$23,0)</f>
        <v>0</v>
      </c>
      <c r="H412" s="60">
        <f t="shared" ref="H412:H475" si="46">IF(C412&lt;&gt;"",G412+H411,0)</f>
        <v>0</v>
      </c>
      <c r="I412" s="60">
        <f t="shared" si="41"/>
        <v>0</v>
      </c>
      <c r="J412" s="92" t="str">
        <f t="shared" ref="J412:J475" si="47">IF(OR(MONTH(A412)=1,MONTH(A412)=2,MONTH(A412)=3,MONTH(A412)=4,MONTH(A412)=5,MONTH(A412)=6),YEAR(A412)-1&amp;"–"&amp;YEAR(A412),YEAR(A412)&amp;"–"&amp;YEAR(A412)+1)</f>
        <v>2054–2055</v>
      </c>
      <c r="L412" s="103"/>
      <c r="N412" s="101"/>
      <c r="Q412" s="61"/>
    </row>
    <row r="413" spans="1:17" ht="20.25" customHeight="1" x14ac:dyDescent="0.2">
      <c r="A413" s="176">
        <v>56493</v>
      </c>
      <c r="B413" s="177">
        <f t="shared" si="43"/>
        <v>0</v>
      </c>
      <c r="C413" s="158"/>
      <c r="D413" s="60">
        <f t="shared" si="44"/>
        <v>0</v>
      </c>
      <c r="E413" s="178">
        <f t="shared" si="42"/>
        <v>0</v>
      </c>
      <c r="F413" s="60">
        <f t="shared" si="45"/>
        <v>0</v>
      </c>
      <c r="G413" s="60">
        <f>IF(AND(C413&lt;&gt;"",SUM(G$27:G412)&lt;E$19),$E$19/$E$23,0)</f>
        <v>0</v>
      </c>
      <c r="H413" s="60">
        <f t="shared" si="46"/>
        <v>0</v>
      </c>
      <c r="I413" s="60">
        <f t="shared" ref="I413:I476" si="48">IF(C413&lt;&gt;"",$E$19-H413,0)</f>
        <v>0</v>
      </c>
      <c r="J413" s="92" t="str">
        <f t="shared" si="47"/>
        <v>2054–2055</v>
      </c>
      <c r="L413" s="103"/>
      <c r="N413" s="101"/>
      <c r="Q413" s="61"/>
    </row>
    <row r="414" spans="1:17" ht="20.25" customHeight="1" x14ac:dyDescent="0.2">
      <c r="A414" s="176">
        <v>56523</v>
      </c>
      <c r="B414" s="177">
        <f t="shared" si="43"/>
        <v>0</v>
      </c>
      <c r="C414" s="158"/>
      <c r="D414" s="60">
        <f t="shared" si="44"/>
        <v>0</v>
      </c>
      <c r="E414" s="178">
        <f t="shared" si="42"/>
        <v>0</v>
      </c>
      <c r="F414" s="60">
        <f t="shared" si="45"/>
        <v>0</v>
      </c>
      <c r="G414" s="60">
        <f>IF(AND(C414&lt;&gt;"",SUM(G$27:G413)&lt;E$19),$E$19/$E$23,0)</f>
        <v>0</v>
      </c>
      <c r="H414" s="60">
        <f t="shared" si="46"/>
        <v>0</v>
      </c>
      <c r="I414" s="60">
        <f t="shared" si="48"/>
        <v>0</v>
      </c>
      <c r="J414" s="92" t="str">
        <f t="shared" si="47"/>
        <v>2054–2055</v>
      </c>
      <c r="L414" s="103"/>
      <c r="N414" s="101"/>
      <c r="Q414" s="61"/>
    </row>
    <row r="415" spans="1:17" ht="20.25" customHeight="1" x14ac:dyDescent="0.2">
      <c r="A415" s="176">
        <v>56554</v>
      </c>
      <c r="B415" s="177">
        <f t="shared" si="43"/>
        <v>0</v>
      </c>
      <c r="C415" s="158"/>
      <c r="D415" s="60">
        <f t="shared" si="44"/>
        <v>0</v>
      </c>
      <c r="E415" s="178">
        <f t="shared" si="42"/>
        <v>0</v>
      </c>
      <c r="F415" s="60">
        <f t="shared" si="45"/>
        <v>0</v>
      </c>
      <c r="G415" s="60">
        <f>IF(AND(C415&lt;&gt;"",SUM(G$27:G414)&lt;E$19),$E$19/$E$23,0)</f>
        <v>0</v>
      </c>
      <c r="H415" s="60">
        <f t="shared" si="46"/>
        <v>0</v>
      </c>
      <c r="I415" s="60">
        <f t="shared" si="48"/>
        <v>0</v>
      </c>
      <c r="J415" s="92" t="str">
        <f t="shared" si="47"/>
        <v>2054–2055</v>
      </c>
      <c r="L415" s="103"/>
      <c r="N415" s="101"/>
      <c r="Q415" s="61"/>
    </row>
    <row r="416" spans="1:17" ht="20.25" customHeight="1" x14ac:dyDescent="0.2">
      <c r="A416" s="176">
        <v>56584</v>
      </c>
      <c r="B416" s="177">
        <f t="shared" si="43"/>
        <v>0</v>
      </c>
      <c r="C416" s="158"/>
      <c r="D416" s="60">
        <f t="shared" si="44"/>
        <v>0</v>
      </c>
      <c r="E416" s="178">
        <f t="shared" si="42"/>
        <v>0</v>
      </c>
      <c r="F416" s="60">
        <f t="shared" si="45"/>
        <v>0</v>
      </c>
      <c r="G416" s="60">
        <f>IF(AND(C416&lt;&gt;"",SUM(G$27:G415)&lt;E$19),$E$19/$E$23,0)</f>
        <v>0</v>
      </c>
      <c r="H416" s="60">
        <f t="shared" si="46"/>
        <v>0</v>
      </c>
      <c r="I416" s="60">
        <f t="shared" si="48"/>
        <v>0</v>
      </c>
      <c r="J416" s="92" t="str">
        <f t="shared" si="47"/>
        <v>2054–2055</v>
      </c>
      <c r="L416" s="103"/>
      <c r="N416" s="101"/>
      <c r="Q416" s="61"/>
    </row>
    <row r="417" spans="1:17" ht="20.25" customHeight="1" x14ac:dyDescent="0.2">
      <c r="A417" s="176">
        <v>56615</v>
      </c>
      <c r="B417" s="177">
        <f t="shared" si="43"/>
        <v>0</v>
      </c>
      <c r="C417" s="158"/>
      <c r="D417" s="60">
        <f t="shared" si="44"/>
        <v>0</v>
      </c>
      <c r="E417" s="178">
        <f t="shared" si="42"/>
        <v>0</v>
      </c>
      <c r="F417" s="60">
        <f t="shared" si="45"/>
        <v>0</v>
      </c>
      <c r="G417" s="60">
        <f>IF(AND(C417&lt;&gt;"",SUM(G$27:G416)&lt;E$19),$E$19/$E$23,0)</f>
        <v>0</v>
      </c>
      <c r="H417" s="60">
        <f t="shared" si="46"/>
        <v>0</v>
      </c>
      <c r="I417" s="60">
        <f t="shared" si="48"/>
        <v>0</v>
      </c>
      <c r="J417" s="92" t="str">
        <f t="shared" si="47"/>
        <v>2054–2055</v>
      </c>
      <c r="L417" s="103"/>
      <c r="N417" s="101"/>
      <c r="Q417" s="61"/>
    </row>
    <row r="418" spans="1:17" ht="20.25" customHeight="1" x14ac:dyDescent="0.2">
      <c r="A418" s="176">
        <v>56646</v>
      </c>
      <c r="B418" s="177">
        <f t="shared" si="43"/>
        <v>0</v>
      </c>
      <c r="C418" s="158"/>
      <c r="D418" s="60">
        <f t="shared" si="44"/>
        <v>0</v>
      </c>
      <c r="E418" s="178">
        <f t="shared" si="42"/>
        <v>0</v>
      </c>
      <c r="F418" s="60">
        <f t="shared" si="45"/>
        <v>0</v>
      </c>
      <c r="G418" s="60">
        <f>IF(AND(C418&lt;&gt;"",SUM(G$27:G417)&lt;E$19),$E$19/$E$23,0)</f>
        <v>0</v>
      </c>
      <c r="H418" s="60">
        <f t="shared" si="46"/>
        <v>0</v>
      </c>
      <c r="I418" s="60">
        <f t="shared" si="48"/>
        <v>0</v>
      </c>
      <c r="J418" s="92" t="str">
        <f t="shared" si="47"/>
        <v>2054–2055</v>
      </c>
      <c r="L418" s="103"/>
      <c r="N418" s="101"/>
      <c r="Q418" s="61"/>
    </row>
    <row r="419" spans="1:17" ht="20.25" customHeight="1" x14ac:dyDescent="0.2">
      <c r="A419" s="176">
        <v>56674</v>
      </c>
      <c r="B419" s="177">
        <f t="shared" si="43"/>
        <v>0</v>
      </c>
      <c r="C419" s="158"/>
      <c r="D419" s="60">
        <f t="shared" si="44"/>
        <v>0</v>
      </c>
      <c r="E419" s="178">
        <f t="shared" si="42"/>
        <v>0</v>
      </c>
      <c r="F419" s="60">
        <f t="shared" si="45"/>
        <v>0</v>
      </c>
      <c r="G419" s="60">
        <f>IF(AND(C419&lt;&gt;"",SUM(G$27:G418)&lt;E$19),$E$19/$E$23,0)</f>
        <v>0</v>
      </c>
      <c r="H419" s="60">
        <f t="shared" si="46"/>
        <v>0</v>
      </c>
      <c r="I419" s="60">
        <f t="shared" si="48"/>
        <v>0</v>
      </c>
      <c r="J419" s="92" t="str">
        <f t="shared" si="47"/>
        <v>2054–2055</v>
      </c>
      <c r="L419" s="103"/>
      <c r="N419" s="101"/>
      <c r="Q419" s="61"/>
    </row>
    <row r="420" spans="1:17" ht="20.25" customHeight="1" x14ac:dyDescent="0.2">
      <c r="A420" s="176">
        <v>56705</v>
      </c>
      <c r="B420" s="177">
        <f t="shared" si="43"/>
        <v>0</v>
      </c>
      <c r="C420" s="158"/>
      <c r="D420" s="60">
        <f t="shared" si="44"/>
        <v>0</v>
      </c>
      <c r="E420" s="178">
        <f t="shared" si="42"/>
        <v>0</v>
      </c>
      <c r="F420" s="60">
        <f t="shared" si="45"/>
        <v>0</v>
      </c>
      <c r="G420" s="60">
        <f>IF(AND(C420&lt;&gt;"",SUM(G$27:G419)&lt;E$19),$E$19/$E$23,0)</f>
        <v>0</v>
      </c>
      <c r="H420" s="60">
        <f t="shared" si="46"/>
        <v>0</v>
      </c>
      <c r="I420" s="60">
        <f t="shared" si="48"/>
        <v>0</v>
      </c>
      <c r="J420" s="92" t="str">
        <f t="shared" si="47"/>
        <v>2054–2055</v>
      </c>
      <c r="L420" s="103"/>
      <c r="N420" s="101"/>
      <c r="Q420" s="61"/>
    </row>
    <row r="421" spans="1:17" ht="20.25" customHeight="1" x14ac:dyDescent="0.2">
      <c r="A421" s="176">
        <v>56735</v>
      </c>
      <c r="B421" s="177">
        <f t="shared" si="43"/>
        <v>0</v>
      </c>
      <c r="C421" s="158"/>
      <c r="D421" s="60">
        <f t="shared" si="44"/>
        <v>0</v>
      </c>
      <c r="E421" s="178">
        <f t="shared" si="42"/>
        <v>0</v>
      </c>
      <c r="F421" s="60">
        <f t="shared" si="45"/>
        <v>0</v>
      </c>
      <c r="G421" s="60">
        <f>IF(AND(C421&lt;&gt;"",SUM(G$27:G420)&lt;E$19),$E$19/$E$23,0)</f>
        <v>0</v>
      </c>
      <c r="H421" s="60">
        <f t="shared" si="46"/>
        <v>0</v>
      </c>
      <c r="I421" s="60">
        <f t="shared" si="48"/>
        <v>0</v>
      </c>
      <c r="J421" s="92" t="str">
        <f t="shared" si="47"/>
        <v>2054–2055</v>
      </c>
      <c r="L421" s="103"/>
      <c r="N421" s="101"/>
      <c r="Q421" s="61"/>
    </row>
    <row r="422" spans="1:17" ht="20.25" customHeight="1" x14ac:dyDescent="0.2">
      <c r="A422" s="176">
        <v>56766</v>
      </c>
      <c r="B422" s="177">
        <f t="shared" si="43"/>
        <v>0</v>
      </c>
      <c r="C422" s="158"/>
      <c r="D422" s="60">
        <f t="shared" si="44"/>
        <v>0</v>
      </c>
      <c r="E422" s="178">
        <f t="shared" si="42"/>
        <v>0</v>
      </c>
      <c r="F422" s="60">
        <f t="shared" si="45"/>
        <v>0</v>
      </c>
      <c r="G422" s="60">
        <f>IF(AND(C422&lt;&gt;"",SUM(G$27:G421)&lt;E$19),$E$19/$E$23,0)</f>
        <v>0</v>
      </c>
      <c r="H422" s="60">
        <f t="shared" si="46"/>
        <v>0</v>
      </c>
      <c r="I422" s="60">
        <f t="shared" si="48"/>
        <v>0</v>
      </c>
      <c r="J422" s="92" t="str">
        <f t="shared" si="47"/>
        <v>2054–2055</v>
      </c>
      <c r="L422" s="103"/>
      <c r="N422" s="101"/>
      <c r="Q422" s="61"/>
    </row>
    <row r="423" spans="1:17" ht="20.25" customHeight="1" x14ac:dyDescent="0.2">
      <c r="A423" s="176">
        <v>56796</v>
      </c>
      <c r="B423" s="177">
        <f t="shared" si="43"/>
        <v>0</v>
      </c>
      <c r="C423" s="158"/>
      <c r="D423" s="60">
        <f t="shared" si="44"/>
        <v>0</v>
      </c>
      <c r="E423" s="178">
        <f t="shared" si="42"/>
        <v>0</v>
      </c>
      <c r="F423" s="60">
        <f t="shared" si="45"/>
        <v>0</v>
      </c>
      <c r="G423" s="60">
        <f>IF(AND(C423&lt;&gt;"",SUM(G$27:G422)&lt;E$19),$E$19/$E$23,0)</f>
        <v>0</v>
      </c>
      <c r="H423" s="60">
        <f t="shared" si="46"/>
        <v>0</v>
      </c>
      <c r="I423" s="60">
        <f t="shared" si="48"/>
        <v>0</v>
      </c>
      <c r="J423" s="92" t="str">
        <f t="shared" si="47"/>
        <v>2055–2056</v>
      </c>
      <c r="L423" s="103"/>
      <c r="N423" s="101"/>
      <c r="Q423" s="61"/>
    </row>
    <row r="424" spans="1:17" ht="20.25" customHeight="1" x14ac:dyDescent="0.2">
      <c r="A424" s="176">
        <v>56827</v>
      </c>
      <c r="B424" s="177">
        <f t="shared" si="43"/>
        <v>0</v>
      </c>
      <c r="C424" s="158"/>
      <c r="D424" s="60">
        <f t="shared" si="44"/>
        <v>0</v>
      </c>
      <c r="E424" s="178">
        <f t="shared" si="42"/>
        <v>0</v>
      </c>
      <c r="F424" s="60">
        <f t="shared" si="45"/>
        <v>0</v>
      </c>
      <c r="G424" s="60">
        <f>IF(AND(C424&lt;&gt;"",SUM(G$27:G423)&lt;E$19),$E$19/$E$23,0)</f>
        <v>0</v>
      </c>
      <c r="H424" s="60">
        <f t="shared" si="46"/>
        <v>0</v>
      </c>
      <c r="I424" s="60">
        <f t="shared" si="48"/>
        <v>0</v>
      </c>
      <c r="J424" s="92" t="str">
        <f t="shared" si="47"/>
        <v>2055–2056</v>
      </c>
      <c r="L424" s="103"/>
      <c r="N424" s="101"/>
      <c r="Q424" s="61"/>
    </row>
    <row r="425" spans="1:17" ht="20.25" customHeight="1" x14ac:dyDescent="0.2">
      <c r="A425" s="176">
        <v>56858</v>
      </c>
      <c r="B425" s="177">
        <f t="shared" si="43"/>
        <v>0</v>
      </c>
      <c r="C425" s="158"/>
      <c r="D425" s="60">
        <f t="shared" si="44"/>
        <v>0</v>
      </c>
      <c r="E425" s="178">
        <f t="shared" si="42"/>
        <v>0</v>
      </c>
      <c r="F425" s="60">
        <f t="shared" si="45"/>
        <v>0</v>
      </c>
      <c r="G425" s="60">
        <f>IF(AND(C425&lt;&gt;"",SUM(G$27:G424)&lt;E$19),$E$19/$E$23,0)</f>
        <v>0</v>
      </c>
      <c r="H425" s="60">
        <f t="shared" si="46"/>
        <v>0</v>
      </c>
      <c r="I425" s="60">
        <f t="shared" si="48"/>
        <v>0</v>
      </c>
      <c r="J425" s="92" t="str">
        <f t="shared" si="47"/>
        <v>2055–2056</v>
      </c>
      <c r="L425" s="103"/>
      <c r="N425" s="101"/>
      <c r="Q425" s="61"/>
    </row>
    <row r="426" spans="1:17" ht="20.25" customHeight="1" x14ac:dyDescent="0.2">
      <c r="A426" s="176">
        <v>56888</v>
      </c>
      <c r="B426" s="177">
        <f t="shared" si="43"/>
        <v>0</v>
      </c>
      <c r="C426" s="158"/>
      <c r="D426" s="60">
        <f t="shared" si="44"/>
        <v>0</v>
      </c>
      <c r="E426" s="178">
        <f t="shared" si="42"/>
        <v>0</v>
      </c>
      <c r="F426" s="60">
        <f t="shared" si="45"/>
        <v>0</v>
      </c>
      <c r="G426" s="60">
        <f>IF(AND(C426&lt;&gt;"",SUM(G$27:G425)&lt;E$19),$E$19/$E$23,0)</f>
        <v>0</v>
      </c>
      <c r="H426" s="60">
        <f t="shared" si="46"/>
        <v>0</v>
      </c>
      <c r="I426" s="60">
        <f t="shared" si="48"/>
        <v>0</v>
      </c>
      <c r="J426" s="92" t="str">
        <f t="shared" si="47"/>
        <v>2055–2056</v>
      </c>
      <c r="L426" s="103"/>
      <c r="N426" s="101"/>
      <c r="Q426" s="61"/>
    </row>
    <row r="427" spans="1:17" ht="20.25" customHeight="1" x14ac:dyDescent="0.2">
      <c r="A427" s="176">
        <v>56919</v>
      </c>
      <c r="B427" s="177">
        <f t="shared" si="43"/>
        <v>0</v>
      </c>
      <c r="C427" s="158"/>
      <c r="D427" s="60">
        <f t="shared" si="44"/>
        <v>0</v>
      </c>
      <c r="E427" s="178">
        <f t="shared" si="42"/>
        <v>0</v>
      </c>
      <c r="F427" s="60">
        <f t="shared" si="45"/>
        <v>0</v>
      </c>
      <c r="G427" s="60">
        <f>IF(AND(C427&lt;&gt;"",SUM(G$27:G426)&lt;E$19),$E$19/$E$23,0)</f>
        <v>0</v>
      </c>
      <c r="H427" s="60">
        <f t="shared" si="46"/>
        <v>0</v>
      </c>
      <c r="I427" s="60">
        <f t="shared" si="48"/>
        <v>0</v>
      </c>
      <c r="J427" s="92" t="str">
        <f t="shared" si="47"/>
        <v>2055–2056</v>
      </c>
      <c r="L427" s="103"/>
      <c r="N427" s="101"/>
      <c r="Q427" s="61"/>
    </row>
    <row r="428" spans="1:17" ht="20.25" customHeight="1" x14ac:dyDescent="0.2">
      <c r="A428" s="176">
        <v>56949</v>
      </c>
      <c r="B428" s="177">
        <f t="shared" si="43"/>
        <v>0</v>
      </c>
      <c r="C428" s="158"/>
      <c r="D428" s="60">
        <f t="shared" si="44"/>
        <v>0</v>
      </c>
      <c r="E428" s="178">
        <f t="shared" si="42"/>
        <v>0</v>
      </c>
      <c r="F428" s="60">
        <f t="shared" si="45"/>
        <v>0</v>
      </c>
      <c r="G428" s="60">
        <f>IF(AND(C428&lt;&gt;"",SUM(G$27:G427)&lt;E$19),$E$19/$E$23,0)</f>
        <v>0</v>
      </c>
      <c r="H428" s="60">
        <f t="shared" si="46"/>
        <v>0</v>
      </c>
      <c r="I428" s="60">
        <f t="shared" si="48"/>
        <v>0</v>
      </c>
      <c r="J428" s="92" t="str">
        <f t="shared" si="47"/>
        <v>2055–2056</v>
      </c>
      <c r="L428" s="103"/>
      <c r="N428" s="101"/>
      <c r="Q428" s="61"/>
    </row>
    <row r="429" spans="1:17" ht="20.25" customHeight="1" x14ac:dyDescent="0.2">
      <c r="A429" s="176">
        <v>56980</v>
      </c>
      <c r="B429" s="177">
        <f t="shared" si="43"/>
        <v>0</v>
      </c>
      <c r="C429" s="158"/>
      <c r="D429" s="60">
        <f t="shared" si="44"/>
        <v>0</v>
      </c>
      <c r="E429" s="178">
        <f t="shared" si="42"/>
        <v>0</v>
      </c>
      <c r="F429" s="60">
        <f t="shared" si="45"/>
        <v>0</v>
      </c>
      <c r="G429" s="60">
        <f>IF(AND(C429&lt;&gt;"",SUM(G$27:G428)&lt;E$19),$E$19/$E$23,0)</f>
        <v>0</v>
      </c>
      <c r="H429" s="60">
        <f t="shared" si="46"/>
        <v>0</v>
      </c>
      <c r="I429" s="60">
        <f t="shared" si="48"/>
        <v>0</v>
      </c>
      <c r="J429" s="92" t="str">
        <f t="shared" si="47"/>
        <v>2055–2056</v>
      </c>
      <c r="L429" s="103"/>
      <c r="N429" s="101"/>
      <c r="Q429" s="61"/>
    </row>
    <row r="430" spans="1:17" ht="20.25" customHeight="1" x14ac:dyDescent="0.2">
      <c r="A430" s="176">
        <v>57011</v>
      </c>
      <c r="B430" s="177">
        <f t="shared" si="43"/>
        <v>0</v>
      </c>
      <c r="C430" s="158"/>
      <c r="D430" s="60">
        <f t="shared" si="44"/>
        <v>0</v>
      </c>
      <c r="E430" s="178">
        <f t="shared" si="42"/>
        <v>0</v>
      </c>
      <c r="F430" s="60">
        <f t="shared" si="45"/>
        <v>0</v>
      </c>
      <c r="G430" s="60">
        <f>IF(AND(C430&lt;&gt;"",SUM(G$27:G429)&lt;E$19),$E$19/$E$23,0)</f>
        <v>0</v>
      </c>
      <c r="H430" s="60">
        <f t="shared" si="46"/>
        <v>0</v>
      </c>
      <c r="I430" s="60">
        <f t="shared" si="48"/>
        <v>0</v>
      </c>
      <c r="J430" s="92" t="str">
        <f t="shared" si="47"/>
        <v>2055–2056</v>
      </c>
      <c r="L430" s="103"/>
      <c r="N430" s="101"/>
      <c r="Q430" s="61"/>
    </row>
    <row r="431" spans="1:17" ht="20.25" customHeight="1" x14ac:dyDescent="0.2">
      <c r="A431" s="176">
        <v>57040</v>
      </c>
      <c r="B431" s="177">
        <f t="shared" si="43"/>
        <v>0</v>
      </c>
      <c r="C431" s="158"/>
      <c r="D431" s="60">
        <f t="shared" si="44"/>
        <v>0</v>
      </c>
      <c r="E431" s="178">
        <f t="shared" si="42"/>
        <v>0</v>
      </c>
      <c r="F431" s="60">
        <f t="shared" si="45"/>
        <v>0</v>
      </c>
      <c r="G431" s="60">
        <f>IF(AND(C431&lt;&gt;"",SUM(G$27:G430)&lt;E$19),$E$19/$E$23,0)</f>
        <v>0</v>
      </c>
      <c r="H431" s="60">
        <f t="shared" si="46"/>
        <v>0</v>
      </c>
      <c r="I431" s="60">
        <f t="shared" si="48"/>
        <v>0</v>
      </c>
      <c r="J431" s="92" t="str">
        <f t="shared" si="47"/>
        <v>2055–2056</v>
      </c>
      <c r="L431" s="103"/>
      <c r="N431" s="101"/>
      <c r="Q431" s="61"/>
    </row>
    <row r="432" spans="1:17" ht="20.25" customHeight="1" x14ac:dyDescent="0.2">
      <c r="A432" s="176">
        <v>57071</v>
      </c>
      <c r="B432" s="177">
        <f t="shared" si="43"/>
        <v>0</v>
      </c>
      <c r="C432" s="158"/>
      <c r="D432" s="60">
        <f t="shared" si="44"/>
        <v>0</v>
      </c>
      <c r="E432" s="178">
        <f t="shared" si="42"/>
        <v>0</v>
      </c>
      <c r="F432" s="60">
        <f t="shared" si="45"/>
        <v>0</v>
      </c>
      <c r="G432" s="60">
        <f>IF(AND(C432&lt;&gt;"",SUM(G$27:G431)&lt;E$19),$E$19/$E$23,0)</f>
        <v>0</v>
      </c>
      <c r="H432" s="60">
        <f t="shared" si="46"/>
        <v>0</v>
      </c>
      <c r="I432" s="60">
        <f t="shared" si="48"/>
        <v>0</v>
      </c>
      <c r="J432" s="92" t="str">
        <f t="shared" si="47"/>
        <v>2055–2056</v>
      </c>
      <c r="L432" s="103"/>
      <c r="N432" s="101"/>
      <c r="Q432" s="61"/>
    </row>
    <row r="433" spans="1:17" ht="20.25" customHeight="1" x14ac:dyDescent="0.2">
      <c r="A433" s="176">
        <v>57101</v>
      </c>
      <c r="B433" s="177">
        <f t="shared" si="43"/>
        <v>0</v>
      </c>
      <c r="C433" s="158"/>
      <c r="D433" s="60">
        <f t="shared" si="44"/>
        <v>0</v>
      </c>
      <c r="E433" s="178">
        <f t="shared" si="42"/>
        <v>0</v>
      </c>
      <c r="F433" s="60">
        <f t="shared" si="45"/>
        <v>0</v>
      </c>
      <c r="G433" s="60">
        <f>IF(AND(C433&lt;&gt;"",SUM(G$27:G432)&lt;E$19),$E$19/$E$23,0)</f>
        <v>0</v>
      </c>
      <c r="H433" s="60">
        <f t="shared" si="46"/>
        <v>0</v>
      </c>
      <c r="I433" s="60">
        <f t="shared" si="48"/>
        <v>0</v>
      </c>
      <c r="J433" s="92" t="str">
        <f t="shared" si="47"/>
        <v>2055–2056</v>
      </c>
      <c r="L433" s="103"/>
      <c r="N433" s="101"/>
      <c r="Q433" s="61"/>
    </row>
    <row r="434" spans="1:17" ht="20.25" customHeight="1" x14ac:dyDescent="0.2">
      <c r="A434" s="176">
        <v>57132</v>
      </c>
      <c r="B434" s="177">
        <f t="shared" si="43"/>
        <v>0</v>
      </c>
      <c r="C434" s="158"/>
      <c r="D434" s="60">
        <f t="shared" si="44"/>
        <v>0</v>
      </c>
      <c r="E434" s="178">
        <f t="shared" si="42"/>
        <v>0</v>
      </c>
      <c r="F434" s="60">
        <f t="shared" si="45"/>
        <v>0</v>
      </c>
      <c r="G434" s="60">
        <f>IF(AND(C434&lt;&gt;"",SUM(G$27:G433)&lt;E$19),$E$19/$E$23,0)</f>
        <v>0</v>
      </c>
      <c r="H434" s="60">
        <f t="shared" si="46"/>
        <v>0</v>
      </c>
      <c r="I434" s="60">
        <f t="shared" si="48"/>
        <v>0</v>
      </c>
      <c r="J434" s="92" t="str">
        <f t="shared" si="47"/>
        <v>2055–2056</v>
      </c>
      <c r="L434" s="103"/>
      <c r="N434" s="101"/>
      <c r="Q434" s="61"/>
    </row>
    <row r="435" spans="1:17" ht="20.25" customHeight="1" x14ac:dyDescent="0.2">
      <c r="A435" s="176">
        <v>57162</v>
      </c>
      <c r="B435" s="177">
        <f t="shared" si="43"/>
        <v>0</v>
      </c>
      <c r="C435" s="158"/>
      <c r="D435" s="60">
        <f t="shared" si="44"/>
        <v>0</v>
      </c>
      <c r="E435" s="178">
        <f t="shared" si="42"/>
        <v>0</v>
      </c>
      <c r="F435" s="60">
        <f t="shared" si="45"/>
        <v>0</v>
      </c>
      <c r="G435" s="60">
        <f>IF(AND(C435&lt;&gt;"",SUM(G$27:G434)&lt;E$19),$E$19/$E$23,0)</f>
        <v>0</v>
      </c>
      <c r="H435" s="60">
        <f t="shared" si="46"/>
        <v>0</v>
      </c>
      <c r="I435" s="60">
        <f t="shared" si="48"/>
        <v>0</v>
      </c>
      <c r="J435" s="92" t="str">
        <f t="shared" si="47"/>
        <v>2056–2057</v>
      </c>
      <c r="L435" s="103"/>
      <c r="N435" s="101"/>
      <c r="Q435" s="61"/>
    </row>
    <row r="436" spans="1:17" ht="20.25" customHeight="1" x14ac:dyDescent="0.2">
      <c r="A436" s="176">
        <v>57193</v>
      </c>
      <c r="B436" s="177">
        <f t="shared" si="43"/>
        <v>0</v>
      </c>
      <c r="C436" s="158"/>
      <c r="D436" s="60">
        <f t="shared" si="44"/>
        <v>0</v>
      </c>
      <c r="E436" s="178">
        <f t="shared" si="42"/>
        <v>0</v>
      </c>
      <c r="F436" s="60">
        <f t="shared" si="45"/>
        <v>0</v>
      </c>
      <c r="G436" s="60">
        <f>IF(AND(C436&lt;&gt;"",SUM(G$27:G435)&lt;E$19),$E$19/$E$23,0)</f>
        <v>0</v>
      </c>
      <c r="H436" s="60">
        <f t="shared" si="46"/>
        <v>0</v>
      </c>
      <c r="I436" s="60">
        <f t="shared" si="48"/>
        <v>0</v>
      </c>
      <c r="J436" s="92" t="str">
        <f t="shared" si="47"/>
        <v>2056–2057</v>
      </c>
      <c r="L436" s="103"/>
      <c r="N436" s="101"/>
      <c r="Q436" s="61"/>
    </row>
    <row r="437" spans="1:17" ht="20.25" customHeight="1" x14ac:dyDescent="0.2">
      <c r="A437" s="176">
        <v>57224</v>
      </c>
      <c r="B437" s="177">
        <f t="shared" si="43"/>
        <v>0</v>
      </c>
      <c r="C437" s="158"/>
      <c r="D437" s="60">
        <f t="shared" si="44"/>
        <v>0</v>
      </c>
      <c r="E437" s="178">
        <f t="shared" si="42"/>
        <v>0</v>
      </c>
      <c r="F437" s="60">
        <f t="shared" si="45"/>
        <v>0</v>
      </c>
      <c r="G437" s="60">
        <f>IF(AND(C437&lt;&gt;"",SUM(G$27:G436)&lt;E$19),$E$19/$E$23,0)</f>
        <v>0</v>
      </c>
      <c r="H437" s="60">
        <f t="shared" si="46"/>
        <v>0</v>
      </c>
      <c r="I437" s="60">
        <f t="shared" si="48"/>
        <v>0</v>
      </c>
      <c r="J437" s="92" t="str">
        <f t="shared" si="47"/>
        <v>2056–2057</v>
      </c>
      <c r="L437" s="103"/>
      <c r="N437" s="101"/>
      <c r="Q437" s="61"/>
    </row>
    <row r="438" spans="1:17" ht="20.25" customHeight="1" x14ac:dyDescent="0.2">
      <c r="A438" s="176">
        <v>57254</v>
      </c>
      <c r="B438" s="177">
        <f t="shared" si="43"/>
        <v>0</v>
      </c>
      <c r="C438" s="158"/>
      <c r="D438" s="60">
        <f t="shared" si="44"/>
        <v>0</v>
      </c>
      <c r="E438" s="178">
        <f t="shared" si="42"/>
        <v>0</v>
      </c>
      <c r="F438" s="60">
        <f t="shared" si="45"/>
        <v>0</v>
      </c>
      <c r="G438" s="60">
        <f>IF(AND(C438&lt;&gt;"",SUM(G$27:G437)&lt;E$19),$E$19/$E$23,0)</f>
        <v>0</v>
      </c>
      <c r="H438" s="60">
        <f t="shared" si="46"/>
        <v>0</v>
      </c>
      <c r="I438" s="60">
        <f t="shared" si="48"/>
        <v>0</v>
      </c>
      <c r="J438" s="92" t="str">
        <f t="shared" si="47"/>
        <v>2056–2057</v>
      </c>
      <c r="L438" s="103"/>
      <c r="N438" s="101"/>
      <c r="Q438" s="61"/>
    </row>
    <row r="439" spans="1:17" ht="20.25" customHeight="1" x14ac:dyDescent="0.2">
      <c r="A439" s="176">
        <v>57285</v>
      </c>
      <c r="B439" s="177">
        <f t="shared" si="43"/>
        <v>0</v>
      </c>
      <c r="C439" s="158"/>
      <c r="D439" s="60">
        <f t="shared" si="44"/>
        <v>0</v>
      </c>
      <c r="E439" s="178">
        <f t="shared" si="42"/>
        <v>0</v>
      </c>
      <c r="F439" s="60">
        <f t="shared" si="45"/>
        <v>0</v>
      </c>
      <c r="G439" s="60">
        <f>IF(AND(C439&lt;&gt;"",SUM(G$27:G438)&lt;E$19),$E$19/$E$23,0)</f>
        <v>0</v>
      </c>
      <c r="H439" s="60">
        <f t="shared" si="46"/>
        <v>0</v>
      </c>
      <c r="I439" s="60">
        <f t="shared" si="48"/>
        <v>0</v>
      </c>
      <c r="J439" s="92" t="str">
        <f t="shared" si="47"/>
        <v>2056–2057</v>
      </c>
      <c r="L439" s="103"/>
      <c r="N439" s="101"/>
      <c r="Q439" s="61"/>
    </row>
    <row r="440" spans="1:17" ht="20.25" customHeight="1" x14ac:dyDescent="0.2">
      <c r="A440" s="176">
        <v>57315</v>
      </c>
      <c r="B440" s="177">
        <f t="shared" si="43"/>
        <v>0</v>
      </c>
      <c r="C440" s="158"/>
      <c r="D440" s="60">
        <f t="shared" si="44"/>
        <v>0</v>
      </c>
      <c r="E440" s="178">
        <f t="shared" si="42"/>
        <v>0</v>
      </c>
      <c r="F440" s="60">
        <f t="shared" si="45"/>
        <v>0</v>
      </c>
      <c r="G440" s="60">
        <f>IF(AND(C440&lt;&gt;"",SUM(G$27:G439)&lt;E$19),$E$19/$E$23,0)</f>
        <v>0</v>
      </c>
      <c r="H440" s="60">
        <f t="shared" si="46"/>
        <v>0</v>
      </c>
      <c r="I440" s="60">
        <f t="shared" si="48"/>
        <v>0</v>
      </c>
      <c r="J440" s="92" t="str">
        <f t="shared" si="47"/>
        <v>2056–2057</v>
      </c>
      <c r="L440" s="103"/>
      <c r="N440" s="101"/>
      <c r="Q440" s="61"/>
    </row>
    <row r="441" spans="1:17" ht="20.25" customHeight="1" x14ac:dyDescent="0.2">
      <c r="A441" s="176">
        <v>57346</v>
      </c>
      <c r="B441" s="177">
        <f t="shared" si="43"/>
        <v>0</v>
      </c>
      <c r="C441" s="158"/>
      <c r="D441" s="60">
        <f t="shared" si="44"/>
        <v>0</v>
      </c>
      <c r="E441" s="178">
        <f t="shared" si="42"/>
        <v>0</v>
      </c>
      <c r="F441" s="60">
        <f t="shared" si="45"/>
        <v>0</v>
      </c>
      <c r="G441" s="60">
        <f>IF(AND(C441&lt;&gt;"",SUM(G$27:G440)&lt;E$19),$E$19/$E$23,0)</f>
        <v>0</v>
      </c>
      <c r="H441" s="60">
        <f t="shared" si="46"/>
        <v>0</v>
      </c>
      <c r="I441" s="60">
        <f t="shared" si="48"/>
        <v>0</v>
      </c>
      <c r="J441" s="92" t="str">
        <f t="shared" si="47"/>
        <v>2056–2057</v>
      </c>
      <c r="L441" s="103"/>
      <c r="N441" s="101"/>
      <c r="Q441" s="61"/>
    </row>
    <row r="442" spans="1:17" ht="20.25" customHeight="1" x14ac:dyDescent="0.2">
      <c r="A442" s="176">
        <v>57377</v>
      </c>
      <c r="B442" s="177">
        <f t="shared" si="43"/>
        <v>0</v>
      </c>
      <c r="C442" s="158"/>
      <c r="D442" s="60">
        <f t="shared" si="44"/>
        <v>0</v>
      </c>
      <c r="E442" s="178">
        <f t="shared" si="42"/>
        <v>0</v>
      </c>
      <c r="F442" s="60">
        <f t="shared" si="45"/>
        <v>0</v>
      </c>
      <c r="G442" s="60">
        <f>IF(AND(C442&lt;&gt;"",SUM(G$27:G441)&lt;E$19),$E$19/$E$23,0)</f>
        <v>0</v>
      </c>
      <c r="H442" s="60">
        <f t="shared" si="46"/>
        <v>0</v>
      </c>
      <c r="I442" s="60">
        <f t="shared" si="48"/>
        <v>0</v>
      </c>
      <c r="J442" s="92" t="str">
        <f t="shared" si="47"/>
        <v>2056–2057</v>
      </c>
      <c r="L442" s="103"/>
      <c r="N442" s="101"/>
      <c r="Q442" s="61"/>
    </row>
    <row r="443" spans="1:17" ht="20.25" customHeight="1" x14ac:dyDescent="0.2">
      <c r="A443" s="176">
        <v>57405</v>
      </c>
      <c r="B443" s="177">
        <f t="shared" si="43"/>
        <v>0</v>
      </c>
      <c r="C443" s="158"/>
      <c r="D443" s="60">
        <f t="shared" si="44"/>
        <v>0</v>
      </c>
      <c r="E443" s="178">
        <f t="shared" si="42"/>
        <v>0</v>
      </c>
      <c r="F443" s="60">
        <f t="shared" si="45"/>
        <v>0</v>
      </c>
      <c r="G443" s="60">
        <f>IF(AND(C443&lt;&gt;"",SUM(G$27:G442)&lt;E$19),$E$19/$E$23,0)</f>
        <v>0</v>
      </c>
      <c r="H443" s="60">
        <f t="shared" si="46"/>
        <v>0</v>
      </c>
      <c r="I443" s="60">
        <f t="shared" si="48"/>
        <v>0</v>
      </c>
      <c r="J443" s="92" t="str">
        <f t="shared" si="47"/>
        <v>2056–2057</v>
      </c>
      <c r="L443" s="103"/>
      <c r="N443" s="101"/>
      <c r="Q443" s="61"/>
    </row>
    <row r="444" spans="1:17" ht="20.25" customHeight="1" x14ac:dyDescent="0.2">
      <c r="A444" s="176">
        <v>57436</v>
      </c>
      <c r="B444" s="177">
        <f t="shared" si="43"/>
        <v>0</v>
      </c>
      <c r="C444" s="158"/>
      <c r="D444" s="60">
        <f t="shared" si="44"/>
        <v>0</v>
      </c>
      <c r="E444" s="178">
        <f t="shared" si="42"/>
        <v>0</v>
      </c>
      <c r="F444" s="60">
        <f t="shared" si="45"/>
        <v>0</v>
      </c>
      <c r="G444" s="60">
        <f>IF(AND(C444&lt;&gt;"",SUM(G$27:G443)&lt;E$19),$E$19/$E$23,0)</f>
        <v>0</v>
      </c>
      <c r="H444" s="60">
        <f t="shared" si="46"/>
        <v>0</v>
      </c>
      <c r="I444" s="60">
        <f t="shared" si="48"/>
        <v>0</v>
      </c>
      <c r="J444" s="92" t="str">
        <f t="shared" si="47"/>
        <v>2056–2057</v>
      </c>
      <c r="L444" s="103"/>
      <c r="N444" s="101"/>
      <c r="Q444" s="61"/>
    </row>
    <row r="445" spans="1:17" ht="20.25" customHeight="1" x14ac:dyDescent="0.2">
      <c r="A445" s="176">
        <v>57466</v>
      </c>
      <c r="B445" s="177">
        <f t="shared" si="43"/>
        <v>0</v>
      </c>
      <c r="C445" s="158"/>
      <c r="D445" s="60">
        <f t="shared" si="44"/>
        <v>0</v>
      </c>
      <c r="E445" s="178">
        <f t="shared" si="42"/>
        <v>0</v>
      </c>
      <c r="F445" s="60">
        <f t="shared" si="45"/>
        <v>0</v>
      </c>
      <c r="G445" s="60">
        <f>IF(AND(C445&lt;&gt;"",SUM(G$27:G444)&lt;E$19),$E$19/$E$23,0)</f>
        <v>0</v>
      </c>
      <c r="H445" s="60">
        <f t="shared" si="46"/>
        <v>0</v>
      </c>
      <c r="I445" s="60">
        <f t="shared" si="48"/>
        <v>0</v>
      </c>
      <c r="J445" s="92" t="str">
        <f t="shared" si="47"/>
        <v>2056–2057</v>
      </c>
      <c r="L445" s="103"/>
      <c r="N445" s="101"/>
      <c r="Q445" s="61"/>
    </row>
    <row r="446" spans="1:17" ht="20.25" customHeight="1" x14ac:dyDescent="0.2">
      <c r="A446" s="176">
        <v>57497</v>
      </c>
      <c r="B446" s="177">
        <f t="shared" si="43"/>
        <v>0</v>
      </c>
      <c r="C446" s="158"/>
      <c r="D446" s="60">
        <f t="shared" si="44"/>
        <v>0</v>
      </c>
      <c r="E446" s="178">
        <f t="shared" si="42"/>
        <v>0</v>
      </c>
      <c r="F446" s="60">
        <f t="shared" si="45"/>
        <v>0</v>
      </c>
      <c r="G446" s="60">
        <f>IF(AND(C446&lt;&gt;"",SUM(G$27:G445)&lt;E$19),$E$19/$E$23,0)</f>
        <v>0</v>
      </c>
      <c r="H446" s="60">
        <f t="shared" si="46"/>
        <v>0</v>
      </c>
      <c r="I446" s="60">
        <f t="shared" si="48"/>
        <v>0</v>
      </c>
      <c r="J446" s="92" t="str">
        <f t="shared" si="47"/>
        <v>2056–2057</v>
      </c>
      <c r="L446" s="103"/>
      <c r="N446" s="101"/>
      <c r="Q446" s="61"/>
    </row>
    <row r="447" spans="1:17" ht="20.25" customHeight="1" x14ac:dyDescent="0.2">
      <c r="A447" s="176">
        <v>57527</v>
      </c>
      <c r="B447" s="177">
        <f t="shared" si="43"/>
        <v>0</v>
      </c>
      <c r="C447" s="158"/>
      <c r="D447" s="60">
        <f t="shared" si="44"/>
        <v>0</v>
      </c>
      <c r="E447" s="178">
        <f t="shared" si="42"/>
        <v>0</v>
      </c>
      <c r="F447" s="60">
        <f t="shared" si="45"/>
        <v>0</v>
      </c>
      <c r="G447" s="60">
        <f>IF(AND(C447&lt;&gt;"",SUM(G$27:G446)&lt;E$19),$E$19/$E$23,0)</f>
        <v>0</v>
      </c>
      <c r="H447" s="60">
        <f t="shared" si="46"/>
        <v>0</v>
      </c>
      <c r="I447" s="60">
        <f t="shared" si="48"/>
        <v>0</v>
      </c>
      <c r="J447" s="92" t="str">
        <f t="shared" si="47"/>
        <v>2057–2058</v>
      </c>
      <c r="L447" s="103"/>
      <c r="N447" s="101"/>
      <c r="Q447" s="61"/>
    </row>
    <row r="448" spans="1:17" ht="20.25" customHeight="1" x14ac:dyDescent="0.2">
      <c r="A448" s="176">
        <v>57558</v>
      </c>
      <c r="B448" s="177">
        <f t="shared" si="43"/>
        <v>0</v>
      </c>
      <c r="C448" s="158"/>
      <c r="D448" s="60">
        <f t="shared" si="44"/>
        <v>0</v>
      </c>
      <c r="E448" s="178">
        <f t="shared" si="42"/>
        <v>0</v>
      </c>
      <c r="F448" s="60">
        <f t="shared" si="45"/>
        <v>0</v>
      </c>
      <c r="G448" s="60">
        <f>IF(AND(C448&lt;&gt;"",SUM(G$27:G447)&lt;E$19),$E$19/$E$23,0)</f>
        <v>0</v>
      </c>
      <c r="H448" s="60">
        <f t="shared" si="46"/>
        <v>0</v>
      </c>
      <c r="I448" s="60">
        <f t="shared" si="48"/>
        <v>0</v>
      </c>
      <c r="J448" s="92" t="str">
        <f t="shared" si="47"/>
        <v>2057–2058</v>
      </c>
      <c r="L448" s="103"/>
      <c r="N448" s="101"/>
      <c r="Q448" s="61"/>
    </row>
    <row r="449" spans="1:17" ht="20.25" customHeight="1" x14ac:dyDescent="0.2">
      <c r="A449" s="176">
        <v>57589</v>
      </c>
      <c r="B449" s="177">
        <f t="shared" si="43"/>
        <v>0</v>
      </c>
      <c r="C449" s="158"/>
      <c r="D449" s="60">
        <f t="shared" si="44"/>
        <v>0</v>
      </c>
      <c r="E449" s="178">
        <f t="shared" si="42"/>
        <v>0</v>
      </c>
      <c r="F449" s="60">
        <f t="shared" si="45"/>
        <v>0</v>
      </c>
      <c r="G449" s="60">
        <f>IF(AND(C449&lt;&gt;"",SUM(G$27:G448)&lt;E$19),$E$19/$E$23,0)</f>
        <v>0</v>
      </c>
      <c r="H449" s="60">
        <f t="shared" si="46"/>
        <v>0</v>
      </c>
      <c r="I449" s="60">
        <f t="shared" si="48"/>
        <v>0</v>
      </c>
      <c r="J449" s="92" t="str">
        <f t="shared" si="47"/>
        <v>2057–2058</v>
      </c>
      <c r="L449" s="103"/>
      <c r="N449" s="101"/>
      <c r="Q449" s="61"/>
    </row>
    <row r="450" spans="1:17" ht="20.25" customHeight="1" x14ac:dyDescent="0.2">
      <c r="A450" s="176">
        <v>57619</v>
      </c>
      <c r="B450" s="177">
        <f t="shared" si="43"/>
        <v>0</v>
      </c>
      <c r="C450" s="158"/>
      <c r="D450" s="60">
        <f t="shared" si="44"/>
        <v>0</v>
      </c>
      <c r="E450" s="178">
        <f t="shared" si="42"/>
        <v>0</v>
      </c>
      <c r="F450" s="60">
        <f t="shared" si="45"/>
        <v>0</v>
      </c>
      <c r="G450" s="60">
        <f>IF(AND(C450&lt;&gt;"",SUM(G$27:G449)&lt;E$19),$E$19/$E$23,0)</f>
        <v>0</v>
      </c>
      <c r="H450" s="60">
        <f t="shared" si="46"/>
        <v>0</v>
      </c>
      <c r="I450" s="60">
        <f t="shared" si="48"/>
        <v>0</v>
      </c>
      <c r="J450" s="92" t="str">
        <f t="shared" si="47"/>
        <v>2057–2058</v>
      </c>
      <c r="L450" s="103"/>
      <c r="N450" s="101"/>
      <c r="Q450" s="61"/>
    </row>
    <row r="451" spans="1:17" ht="20.25" customHeight="1" x14ac:dyDescent="0.2">
      <c r="A451" s="176">
        <v>57650</v>
      </c>
      <c r="B451" s="177">
        <f t="shared" si="43"/>
        <v>0</v>
      </c>
      <c r="C451" s="158"/>
      <c r="D451" s="60">
        <f t="shared" si="44"/>
        <v>0</v>
      </c>
      <c r="E451" s="178">
        <f t="shared" si="42"/>
        <v>0</v>
      </c>
      <c r="F451" s="60">
        <f t="shared" si="45"/>
        <v>0</v>
      </c>
      <c r="G451" s="60">
        <f>IF(AND(C451&lt;&gt;"",SUM(G$27:G450)&lt;E$19),$E$19/$E$23,0)</f>
        <v>0</v>
      </c>
      <c r="H451" s="60">
        <f t="shared" si="46"/>
        <v>0</v>
      </c>
      <c r="I451" s="60">
        <f t="shared" si="48"/>
        <v>0</v>
      </c>
      <c r="J451" s="92" t="str">
        <f t="shared" si="47"/>
        <v>2057–2058</v>
      </c>
      <c r="L451" s="103"/>
      <c r="N451" s="101"/>
      <c r="Q451" s="61"/>
    </row>
    <row r="452" spans="1:17" ht="20.25" customHeight="1" x14ac:dyDescent="0.2">
      <c r="A452" s="176">
        <v>57680</v>
      </c>
      <c r="B452" s="177">
        <f t="shared" si="43"/>
        <v>0</v>
      </c>
      <c r="C452" s="158"/>
      <c r="D452" s="60">
        <f t="shared" si="44"/>
        <v>0</v>
      </c>
      <c r="E452" s="178">
        <f t="shared" si="42"/>
        <v>0</v>
      </c>
      <c r="F452" s="60">
        <f t="shared" si="45"/>
        <v>0</v>
      </c>
      <c r="G452" s="60">
        <f>IF(AND(C452&lt;&gt;"",SUM(G$27:G451)&lt;E$19),$E$19/$E$23,0)</f>
        <v>0</v>
      </c>
      <c r="H452" s="60">
        <f t="shared" si="46"/>
        <v>0</v>
      </c>
      <c r="I452" s="60">
        <f t="shared" si="48"/>
        <v>0</v>
      </c>
      <c r="J452" s="92" t="str">
        <f t="shared" si="47"/>
        <v>2057–2058</v>
      </c>
      <c r="L452" s="103"/>
      <c r="N452" s="101"/>
      <c r="Q452" s="61"/>
    </row>
    <row r="453" spans="1:17" ht="20.25" customHeight="1" x14ac:dyDescent="0.2">
      <c r="A453" s="176">
        <v>57711</v>
      </c>
      <c r="B453" s="177">
        <f t="shared" si="43"/>
        <v>0</v>
      </c>
      <c r="C453" s="158"/>
      <c r="D453" s="60">
        <f t="shared" si="44"/>
        <v>0</v>
      </c>
      <c r="E453" s="178">
        <f t="shared" si="42"/>
        <v>0</v>
      </c>
      <c r="F453" s="60">
        <f t="shared" si="45"/>
        <v>0</v>
      </c>
      <c r="G453" s="60">
        <f>IF(AND(C453&lt;&gt;"",SUM(G$27:G452)&lt;E$19),$E$19/$E$23,0)</f>
        <v>0</v>
      </c>
      <c r="H453" s="60">
        <f t="shared" si="46"/>
        <v>0</v>
      </c>
      <c r="I453" s="60">
        <f t="shared" si="48"/>
        <v>0</v>
      </c>
      <c r="J453" s="92" t="str">
        <f t="shared" si="47"/>
        <v>2057–2058</v>
      </c>
      <c r="L453" s="103"/>
      <c r="N453" s="101"/>
      <c r="Q453" s="61"/>
    </row>
    <row r="454" spans="1:17" ht="20.25" customHeight="1" x14ac:dyDescent="0.2">
      <c r="A454" s="176">
        <v>57742</v>
      </c>
      <c r="B454" s="177">
        <f t="shared" si="43"/>
        <v>0</v>
      </c>
      <c r="C454" s="158"/>
      <c r="D454" s="60">
        <f t="shared" si="44"/>
        <v>0</v>
      </c>
      <c r="E454" s="178">
        <f t="shared" si="42"/>
        <v>0</v>
      </c>
      <c r="F454" s="60">
        <f t="shared" si="45"/>
        <v>0</v>
      </c>
      <c r="G454" s="60">
        <f>IF(AND(C454&lt;&gt;"",SUM(G$27:G453)&lt;E$19),$E$19/$E$23,0)</f>
        <v>0</v>
      </c>
      <c r="H454" s="60">
        <f t="shared" si="46"/>
        <v>0</v>
      </c>
      <c r="I454" s="60">
        <f t="shared" si="48"/>
        <v>0</v>
      </c>
      <c r="J454" s="92" t="str">
        <f t="shared" si="47"/>
        <v>2057–2058</v>
      </c>
      <c r="L454" s="103"/>
      <c r="N454" s="101"/>
      <c r="Q454" s="61"/>
    </row>
    <row r="455" spans="1:17" ht="20.25" customHeight="1" x14ac:dyDescent="0.2">
      <c r="A455" s="176">
        <v>57770</v>
      </c>
      <c r="B455" s="177">
        <f t="shared" si="43"/>
        <v>0</v>
      </c>
      <c r="C455" s="158"/>
      <c r="D455" s="60">
        <f t="shared" si="44"/>
        <v>0</v>
      </c>
      <c r="E455" s="178">
        <f t="shared" si="42"/>
        <v>0</v>
      </c>
      <c r="F455" s="60">
        <f t="shared" si="45"/>
        <v>0</v>
      </c>
      <c r="G455" s="60">
        <f>IF(AND(C455&lt;&gt;"",SUM(G$27:G454)&lt;E$19),$E$19/$E$23,0)</f>
        <v>0</v>
      </c>
      <c r="H455" s="60">
        <f t="shared" si="46"/>
        <v>0</v>
      </c>
      <c r="I455" s="60">
        <f t="shared" si="48"/>
        <v>0</v>
      </c>
      <c r="J455" s="92" t="str">
        <f t="shared" si="47"/>
        <v>2057–2058</v>
      </c>
      <c r="L455" s="103"/>
      <c r="N455" s="101"/>
      <c r="Q455" s="61"/>
    </row>
    <row r="456" spans="1:17" ht="20.25" customHeight="1" x14ac:dyDescent="0.2">
      <c r="A456" s="176">
        <v>57801</v>
      </c>
      <c r="B456" s="177">
        <f t="shared" si="43"/>
        <v>0</v>
      </c>
      <c r="C456" s="158"/>
      <c r="D456" s="60">
        <f t="shared" si="44"/>
        <v>0</v>
      </c>
      <c r="E456" s="178">
        <f t="shared" si="42"/>
        <v>0</v>
      </c>
      <c r="F456" s="60">
        <f t="shared" si="45"/>
        <v>0</v>
      </c>
      <c r="G456" s="60">
        <f>IF(AND(C456&lt;&gt;"",SUM(G$27:G455)&lt;E$19),$E$19/$E$23,0)</f>
        <v>0</v>
      </c>
      <c r="H456" s="60">
        <f t="shared" si="46"/>
        <v>0</v>
      </c>
      <c r="I456" s="60">
        <f t="shared" si="48"/>
        <v>0</v>
      </c>
      <c r="J456" s="92" t="str">
        <f t="shared" si="47"/>
        <v>2057–2058</v>
      </c>
      <c r="L456" s="103"/>
      <c r="N456" s="101"/>
      <c r="Q456" s="61"/>
    </row>
    <row r="457" spans="1:17" ht="20.25" customHeight="1" x14ac:dyDescent="0.2">
      <c r="A457" s="176">
        <v>57831</v>
      </c>
      <c r="B457" s="177">
        <f t="shared" si="43"/>
        <v>0</v>
      </c>
      <c r="C457" s="158"/>
      <c r="D457" s="60">
        <f t="shared" si="44"/>
        <v>0</v>
      </c>
      <c r="E457" s="178">
        <f t="shared" si="42"/>
        <v>0</v>
      </c>
      <c r="F457" s="60">
        <f t="shared" si="45"/>
        <v>0</v>
      </c>
      <c r="G457" s="60">
        <f>IF(AND(C457&lt;&gt;"",SUM(G$27:G456)&lt;E$19),$E$19/$E$23,0)</f>
        <v>0</v>
      </c>
      <c r="H457" s="60">
        <f t="shared" si="46"/>
        <v>0</v>
      </c>
      <c r="I457" s="60">
        <f t="shared" si="48"/>
        <v>0</v>
      </c>
      <c r="J457" s="92" t="str">
        <f t="shared" si="47"/>
        <v>2057–2058</v>
      </c>
      <c r="L457" s="103"/>
      <c r="N457" s="101"/>
      <c r="Q457" s="61"/>
    </row>
    <row r="458" spans="1:17" ht="20.25" customHeight="1" x14ac:dyDescent="0.2">
      <c r="A458" s="176">
        <v>57862</v>
      </c>
      <c r="B458" s="177">
        <f t="shared" si="43"/>
        <v>0</v>
      </c>
      <c r="C458" s="158"/>
      <c r="D458" s="60">
        <f t="shared" si="44"/>
        <v>0</v>
      </c>
      <c r="E458" s="178">
        <f t="shared" si="42"/>
        <v>0</v>
      </c>
      <c r="F458" s="60">
        <f t="shared" si="45"/>
        <v>0</v>
      </c>
      <c r="G458" s="60">
        <f>IF(AND(C458&lt;&gt;"",SUM(G$27:G457)&lt;E$19),$E$19/$E$23,0)</f>
        <v>0</v>
      </c>
      <c r="H458" s="60">
        <f t="shared" si="46"/>
        <v>0</v>
      </c>
      <c r="I458" s="60">
        <f t="shared" si="48"/>
        <v>0</v>
      </c>
      <c r="J458" s="92" t="str">
        <f t="shared" si="47"/>
        <v>2057–2058</v>
      </c>
      <c r="L458" s="103"/>
      <c r="N458" s="101"/>
      <c r="Q458" s="61"/>
    </row>
    <row r="459" spans="1:17" ht="20.25" customHeight="1" x14ac:dyDescent="0.2">
      <c r="A459" s="176">
        <v>57892</v>
      </c>
      <c r="B459" s="177">
        <f t="shared" si="43"/>
        <v>0</v>
      </c>
      <c r="C459" s="158"/>
      <c r="D459" s="60">
        <f t="shared" si="44"/>
        <v>0</v>
      </c>
      <c r="E459" s="178">
        <f t="shared" si="42"/>
        <v>0</v>
      </c>
      <c r="F459" s="60">
        <f t="shared" si="45"/>
        <v>0</v>
      </c>
      <c r="G459" s="60">
        <f>IF(AND(C459&lt;&gt;"",SUM(G$27:G458)&lt;E$19),$E$19/$E$23,0)</f>
        <v>0</v>
      </c>
      <c r="H459" s="60">
        <f t="shared" si="46"/>
        <v>0</v>
      </c>
      <c r="I459" s="60">
        <f t="shared" si="48"/>
        <v>0</v>
      </c>
      <c r="J459" s="92" t="str">
        <f t="shared" si="47"/>
        <v>2058–2059</v>
      </c>
      <c r="L459" s="103"/>
      <c r="N459" s="101"/>
      <c r="Q459" s="61"/>
    </row>
    <row r="460" spans="1:17" ht="20.25" customHeight="1" x14ac:dyDescent="0.2">
      <c r="A460" s="176">
        <v>57923</v>
      </c>
      <c r="B460" s="177">
        <f t="shared" si="43"/>
        <v>0</v>
      </c>
      <c r="C460" s="158"/>
      <c r="D460" s="60">
        <f t="shared" si="44"/>
        <v>0</v>
      </c>
      <c r="E460" s="178">
        <f t="shared" si="42"/>
        <v>0</v>
      </c>
      <c r="F460" s="60">
        <f t="shared" si="45"/>
        <v>0</v>
      </c>
      <c r="G460" s="60">
        <f>IF(AND(C460&lt;&gt;"",SUM(G$27:G459)&lt;E$19),$E$19/$E$23,0)</f>
        <v>0</v>
      </c>
      <c r="H460" s="60">
        <f t="shared" si="46"/>
        <v>0</v>
      </c>
      <c r="I460" s="60">
        <f t="shared" si="48"/>
        <v>0</v>
      </c>
      <c r="J460" s="92" t="str">
        <f t="shared" si="47"/>
        <v>2058–2059</v>
      </c>
      <c r="L460" s="103"/>
      <c r="N460" s="101"/>
      <c r="Q460" s="61"/>
    </row>
    <row r="461" spans="1:17" ht="20.25" customHeight="1" x14ac:dyDescent="0.2">
      <c r="A461" s="176">
        <v>57954</v>
      </c>
      <c r="B461" s="177">
        <f t="shared" si="43"/>
        <v>0</v>
      </c>
      <c r="C461" s="158"/>
      <c r="D461" s="60">
        <f t="shared" si="44"/>
        <v>0</v>
      </c>
      <c r="E461" s="178">
        <f t="shared" si="42"/>
        <v>0</v>
      </c>
      <c r="F461" s="60">
        <f t="shared" si="45"/>
        <v>0</v>
      </c>
      <c r="G461" s="60">
        <f>IF(AND(C461&lt;&gt;"",SUM(G$27:G460)&lt;E$19),$E$19/$E$23,0)</f>
        <v>0</v>
      </c>
      <c r="H461" s="60">
        <f t="shared" si="46"/>
        <v>0</v>
      </c>
      <c r="I461" s="60">
        <f t="shared" si="48"/>
        <v>0</v>
      </c>
      <c r="J461" s="92" t="str">
        <f t="shared" si="47"/>
        <v>2058–2059</v>
      </c>
      <c r="L461" s="103"/>
      <c r="N461" s="101"/>
      <c r="Q461" s="61"/>
    </row>
    <row r="462" spans="1:17" ht="20.25" customHeight="1" x14ac:dyDescent="0.2">
      <c r="A462" s="176">
        <v>57984</v>
      </c>
      <c r="B462" s="177">
        <f t="shared" si="43"/>
        <v>0</v>
      </c>
      <c r="C462" s="158"/>
      <c r="D462" s="60">
        <f t="shared" si="44"/>
        <v>0</v>
      </c>
      <c r="E462" s="178">
        <f t="shared" si="42"/>
        <v>0</v>
      </c>
      <c r="F462" s="60">
        <f t="shared" si="45"/>
        <v>0</v>
      </c>
      <c r="G462" s="60">
        <f>IF(AND(C462&lt;&gt;"",SUM(G$27:G461)&lt;E$19),$E$19/$E$23,0)</f>
        <v>0</v>
      </c>
      <c r="H462" s="60">
        <f t="shared" si="46"/>
        <v>0</v>
      </c>
      <c r="I462" s="60">
        <f t="shared" si="48"/>
        <v>0</v>
      </c>
      <c r="J462" s="92" t="str">
        <f t="shared" si="47"/>
        <v>2058–2059</v>
      </c>
      <c r="L462" s="103"/>
      <c r="N462" s="101"/>
      <c r="Q462" s="61"/>
    </row>
    <row r="463" spans="1:17" ht="20.25" customHeight="1" x14ac:dyDescent="0.2">
      <c r="A463" s="176">
        <v>58015</v>
      </c>
      <c r="B463" s="177">
        <f t="shared" si="43"/>
        <v>0</v>
      </c>
      <c r="C463" s="158"/>
      <c r="D463" s="60">
        <f t="shared" si="44"/>
        <v>0</v>
      </c>
      <c r="E463" s="178">
        <f t="shared" si="42"/>
        <v>0</v>
      </c>
      <c r="F463" s="60">
        <f t="shared" si="45"/>
        <v>0</v>
      </c>
      <c r="G463" s="60">
        <f>IF(AND(C463&lt;&gt;"",SUM(G$27:G462)&lt;E$19),$E$19/$E$23,0)</f>
        <v>0</v>
      </c>
      <c r="H463" s="60">
        <f t="shared" si="46"/>
        <v>0</v>
      </c>
      <c r="I463" s="60">
        <f t="shared" si="48"/>
        <v>0</v>
      </c>
      <c r="J463" s="92" t="str">
        <f t="shared" si="47"/>
        <v>2058–2059</v>
      </c>
      <c r="L463" s="103"/>
      <c r="N463" s="101"/>
      <c r="Q463" s="61"/>
    </row>
    <row r="464" spans="1:17" ht="20.25" customHeight="1" x14ac:dyDescent="0.2">
      <c r="A464" s="176">
        <v>58045</v>
      </c>
      <c r="B464" s="177">
        <f t="shared" si="43"/>
        <v>0</v>
      </c>
      <c r="C464" s="158"/>
      <c r="D464" s="60">
        <f t="shared" si="44"/>
        <v>0</v>
      </c>
      <c r="E464" s="178">
        <f t="shared" si="42"/>
        <v>0</v>
      </c>
      <c r="F464" s="60">
        <f t="shared" si="45"/>
        <v>0</v>
      </c>
      <c r="G464" s="60">
        <f>IF(AND(C464&lt;&gt;"",SUM(G$27:G463)&lt;E$19),$E$19/$E$23,0)</f>
        <v>0</v>
      </c>
      <c r="H464" s="60">
        <f t="shared" si="46"/>
        <v>0</v>
      </c>
      <c r="I464" s="60">
        <f t="shared" si="48"/>
        <v>0</v>
      </c>
      <c r="J464" s="92" t="str">
        <f t="shared" si="47"/>
        <v>2058–2059</v>
      </c>
      <c r="L464" s="103"/>
      <c r="N464" s="101"/>
      <c r="Q464" s="61"/>
    </row>
    <row r="465" spans="1:17" ht="20.25" customHeight="1" x14ac:dyDescent="0.2">
      <c r="A465" s="176">
        <v>58076</v>
      </c>
      <c r="B465" s="177">
        <f t="shared" si="43"/>
        <v>0</v>
      </c>
      <c r="C465" s="158"/>
      <c r="D465" s="60">
        <f t="shared" si="44"/>
        <v>0</v>
      </c>
      <c r="E465" s="178">
        <f t="shared" si="42"/>
        <v>0</v>
      </c>
      <c r="F465" s="60">
        <f t="shared" si="45"/>
        <v>0</v>
      </c>
      <c r="G465" s="60">
        <f>IF(AND(C465&lt;&gt;"",SUM(G$27:G464)&lt;E$19),$E$19/$E$23,0)</f>
        <v>0</v>
      </c>
      <c r="H465" s="60">
        <f t="shared" si="46"/>
        <v>0</v>
      </c>
      <c r="I465" s="60">
        <f t="shared" si="48"/>
        <v>0</v>
      </c>
      <c r="J465" s="92" t="str">
        <f t="shared" si="47"/>
        <v>2058–2059</v>
      </c>
      <c r="L465" s="103"/>
      <c r="N465" s="101"/>
      <c r="Q465" s="61"/>
    </row>
    <row r="466" spans="1:17" ht="20.25" customHeight="1" x14ac:dyDescent="0.2">
      <c r="A466" s="176">
        <v>58107</v>
      </c>
      <c r="B466" s="177">
        <f t="shared" si="43"/>
        <v>0</v>
      </c>
      <c r="C466" s="158"/>
      <c r="D466" s="60">
        <f t="shared" si="44"/>
        <v>0</v>
      </c>
      <c r="E466" s="178">
        <f t="shared" si="42"/>
        <v>0</v>
      </c>
      <c r="F466" s="60">
        <f t="shared" si="45"/>
        <v>0</v>
      </c>
      <c r="G466" s="60">
        <f>IF(AND(C466&lt;&gt;"",SUM(G$27:G465)&lt;E$19),$E$19/$E$23,0)</f>
        <v>0</v>
      </c>
      <c r="H466" s="60">
        <f t="shared" si="46"/>
        <v>0</v>
      </c>
      <c r="I466" s="60">
        <f t="shared" si="48"/>
        <v>0</v>
      </c>
      <c r="J466" s="92" t="str">
        <f t="shared" si="47"/>
        <v>2058–2059</v>
      </c>
      <c r="L466" s="103"/>
      <c r="N466" s="101"/>
      <c r="Q466" s="61"/>
    </row>
    <row r="467" spans="1:17" ht="20.25" customHeight="1" x14ac:dyDescent="0.2">
      <c r="A467" s="176">
        <v>58135</v>
      </c>
      <c r="B467" s="177">
        <f t="shared" si="43"/>
        <v>0</v>
      </c>
      <c r="C467" s="158"/>
      <c r="D467" s="60">
        <f t="shared" si="44"/>
        <v>0</v>
      </c>
      <c r="E467" s="178">
        <f t="shared" si="42"/>
        <v>0</v>
      </c>
      <c r="F467" s="60">
        <f t="shared" si="45"/>
        <v>0</v>
      </c>
      <c r="G467" s="60">
        <f>IF(AND(C467&lt;&gt;"",SUM(G$27:G466)&lt;E$19),$E$19/$E$23,0)</f>
        <v>0</v>
      </c>
      <c r="H467" s="60">
        <f t="shared" si="46"/>
        <v>0</v>
      </c>
      <c r="I467" s="60">
        <f t="shared" si="48"/>
        <v>0</v>
      </c>
      <c r="J467" s="92" t="str">
        <f t="shared" si="47"/>
        <v>2058–2059</v>
      </c>
      <c r="L467" s="103"/>
      <c r="N467" s="101"/>
      <c r="Q467" s="61"/>
    </row>
    <row r="468" spans="1:17" ht="20.25" customHeight="1" x14ac:dyDescent="0.2">
      <c r="A468" s="176">
        <v>58166</v>
      </c>
      <c r="B468" s="177">
        <f t="shared" si="43"/>
        <v>0</v>
      </c>
      <c r="C468" s="158"/>
      <c r="D468" s="60">
        <f t="shared" si="44"/>
        <v>0</v>
      </c>
      <c r="E468" s="178">
        <f t="shared" si="42"/>
        <v>0</v>
      </c>
      <c r="F468" s="60">
        <f t="shared" si="45"/>
        <v>0</v>
      </c>
      <c r="G468" s="60">
        <f>IF(AND(C468&lt;&gt;"",SUM(G$27:G467)&lt;E$19),$E$19/$E$23,0)</f>
        <v>0</v>
      </c>
      <c r="H468" s="60">
        <f t="shared" si="46"/>
        <v>0</v>
      </c>
      <c r="I468" s="60">
        <f t="shared" si="48"/>
        <v>0</v>
      </c>
      <c r="J468" s="92" t="str">
        <f t="shared" si="47"/>
        <v>2058–2059</v>
      </c>
      <c r="L468" s="103"/>
      <c r="N468" s="101"/>
      <c r="Q468" s="61"/>
    </row>
    <row r="469" spans="1:17" ht="20.25" customHeight="1" x14ac:dyDescent="0.2">
      <c r="A469" s="176">
        <v>58196</v>
      </c>
      <c r="B469" s="177">
        <f t="shared" si="43"/>
        <v>0</v>
      </c>
      <c r="C469" s="158"/>
      <c r="D469" s="60">
        <f t="shared" si="44"/>
        <v>0</v>
      </c>
      <c r="E469" s="178">
        <f t="shared" si="42"/>
        <v>0</v>
      </c>
      <c r="F469" s="60">
        <f t="shared" si="45"/>
        <v>0</v>
      </c>
      <c r="G469" s="60">
        <f>IF(AND(C469&lt;&gt;"",SUM(G$27:G468)&lt;E$19),$E$19/$E$23,0)</f>
        <v>0</v>
      </c>
      <c r="H469" s="60">
        <f t="shared" si="46"/>
        <v>0</v>
      </c>
      <c r="I469" s="60">
        <f t="shared" si="48"/>
        <v>0</v>
      </c>
      <c r="J469" s="92" t="str">
        <f t="shared" si="47"/>
        <v>2058–2059</v>
      </c>
      <c r="L469" s="103"/>
      <c r="N469" s="101"/>
      <c r="Q469" s="61"/>
    </row>
    <row r="470" spans="1:17" ht="20.25" customHeight="1" x14ac:dyDescent="0.2">
      <c r="A470" s="176">
        <v>58227</v>
      </c>
      <c r="B470" s="177">
        <f t="shared" si="43"/>
        <v>0</v>
      </c>
      <c r="C470" s="158"/>
      <c r="D470" s="60">
        <f t="shared" si="44"/>
        <v>0</v>
      </c>
      <c r="E470" s="178">
        <f t="shared" si="42"/>
        <v>0</v>
      </c>
      <c r="F470" s="60">
        <f t="shared" si="45"/>
        <v>0</v>
      </c>
      <c r="G470" s="60">
        <f>IF(AND(C470&lt;&gt;"",SUM(G$27:G469)&lt;E$19),$E$19/$E$23,0)</f>
        <v>0</v>
      </c>
      <c r="H470" s="60">
        <f t="shared" si="46"/>
        <v>0</v>
      </c>
      <c r="I470" s="60">
        <f t="shared" si="48"/>
        <v>0</v>
      </c>
      <c r="J470" s="92" t="str">
        <f t="shared" si="47"/>
        <v>2058–2059</v>
      </c>
      <c r="L470" s="103"/>
      <c r="N470" s="101"/>
      <c r="Q470" s="61"/>
    </row>
    <row r="471" spans="1:17" ht="20.25" customHeight="1" x14ac:dyDescent="0.2">
      <c r="A471" s="176">
        <v>58257</v>
      </c>
      <c r="B471" s="177">
        <f t="shared" si="43"/>
        <v>0</v>
      </c>
      <c r="C471" s="158"/>
      <c r="D471" s="60">
        <f t="shared" si="44"/>
        <v>0</v>
      </c>
      <c r="E471" s="178">
        <f t="shared" si="42"/>
        <v>0</v>
      </c>
      <c r="F471" s="60">
        <f t="shared" si="45"/>
        <v>0</v>
      </c>
      <c r="G471" s="60">
        <f>IF(AND(C471&lt;&gt;"",SUM(G$27:G470)&lt;E$19),$E$19/$E$23,0)</f>
        <v>0</v>
      </c>
      <c r="H471" s="60">
        <f t="shared" si="46"/>
        <v>0</v>
      </c>
      <c r="I471" s="60">
        <f t="shared" si="48"/>
        <v>0</v>
      </c>
      <c r="J471" s="92" t="str">
        <f t="shared" si="47"/>
        <v>2059–2060</v>
      </c>
      <c r="L471" s="103"/>
      <c r="N471" s="101"/>
      <c r="Q471" s="61"/>
    </row>
    <row r="472" spans="1:17" ht="20.25" customHeight="1" x14ac:dyDescent="0.2">
      <c r="A472" s="176">
        <v>58288</v>
      </c>
      <c r="B472" s="177">
        <f t="shared" si="43"/>
        <v>0</v>
      </c>
      <c r="C472" s="158"/>
      <c r="D472" s="60">
        <f t="shared" si="44"/>
        <v>0</v>
      </c>
      <c r="E472" s="178">
        <f t="shared" si="42"/>
        <v>0</v>
      </c>
      <c r="F472" s="60">
        <f t="shared" si="45"/>
        <v>0</v>
      </c>
      <c r="G472" s="60">
        <f>IF(AND(C472&lt;&gt;"",SUM(G$27:G471)&lt;E$19),$E$19/$E$23,0)</f>
        <v>0</v>
      </c>
      <c r="H472" s="60">
        <f t="shared" si="46"/>
        <v>0</v>
      </c>
      <c r="I472" s="60">
        <f t="shared" si="48"/>
        <v>0</v>
      </c>
      <c r="J472" s="92" t="str">
        <f t="shared" si="47"/>
        <v>2059–2060</v>
      </c>
      <c r="L472" s="103"/>
      <c r="N472" s="101"/>
      <c r="Q472" s="61"/>
    </row>
    <row r="473" spans="1:17" ht="20.25" customHeight="1" x14ac:dyDescent="0.2">
      <c r="A473" s="176">
        <v>58319</v>
      </c>
      <c r="B473" s="177">
        <f t="shared" si="43"/>
        <v>0</v>
      </c>
      <c r="C473" s="158"/>
      <c r="D473" s="60">
        <f t="shared" si="44"/>
        <v>0</v>
      </c>
      <c r="E473" s="178">
        <f t="shared" si="42"/>
        <v>0</v>
      </c>
      <c r="F473" s="60">
        <f t="shared" si="45"/>
        <v>0</v>
      </c>
      <c r="G473" s="60">
        <f>IF(AND(C473&lt;&gt;"",SUM(G$27:G472)&lt;E$19),$E$19/$E$23,0)</f>
        <v>0</v>
      </c>
      <c r="H473" s="60">
        <f t="shared" si="46"/>
        <v>0</v>
      </c>
      <c r="I473" s="60">
        <f t="shared" si="48"/>
        <v>0</v>
      </c>
      <c r="J473" s="92" t="str">
        <f t="shared" si="47"/>
        <v>2059–2060</v>
      </c>
      <c r="L473" s="103"/>
      <c r="N473" s="101"/>
      <c r="Q473" s="61"/>
    </row>
    <row r="474" spans="1:17" ht="20.25" customHeight="1" x14ac:dyDescent="0.2">
      <c r="A474" s="176">
        <v>58349</v>
      </c>
      <c r="B474" s="177">
        <f t="shared" si="43"/>
        <v>0</v>
      </c>
      <c r="C474" s="158"/>
      <c r="D474" s="60">
        <f t="shared" si="44"/>
        <v>0</v>
      </c>
      <c r="E474" s="178">
        <f t="shared" si="42"/>
        <v>0</v>
      </c>
      <c r="F474" s="60">
        <f t="shared" si="45"/>
        <v>0</v>
      </c>
      <c r="G474" s="60">
        <f>IF(AND(C474&lt;&gt;"",SUM(G$27:G473)&lt;E$19),$E$19/$E$23,0)</f>
        <v>0</v>
      </c>
      <c r="H474" s="60">
        <f t="shared" si="46"/>
        <v>0</v>
      </c>
      <c r="I474" s="60">
        <f t="shared" si="48"/>
        <v>0</v>
      </c>
      <c r="J474" s="92" t="str">
        <f t="shared" si="47"/>
        <v>2059–2060</v>
      </c>
      <c r="L474" s="103"/>
      <c r="N474" s="101"/>
      <c r="Q474" s="61"/>
    </row>
    <row r="475" spans="1:17" ht="20.25" customHeight="1" x14ac:dyDescent="0.2">
      <c r="A475" s="176">
        <v>58380</v>
      </c>
      <c r="B475" s="177">
        <f t="shared" si="43"/>
        <v>0</v>
      </c>
      <c r="C475" s="158"/>
      <c r="D475" s="60">
        <f t="shared" si="44"/>
        <v>0</v>
      </c>
      <c r="E475" s="178">
        <f t="shared" ref="E475:E538" si="49">C475-D475</f>
        <v>0</v>
      </c>
      <c r="F475" s="60">
        <f t="shared" si="45"/>
        <v>0</v>
      </c>
      <c r="G475" s="60">
        <f>IF(AND(C475&lt;&gt;"",SUM(G$27:G474)&lt;E$19),$E$19/$E$23,0)</f>
        <v>0</v>
      </c>
      <c r="H475" s="60">
        <f t="shared" si="46"/>
        <v>0</v>
      </c>
      <c r="I475" s="60">
        <f t="shared" si="48"/>
        <v>0</v>
      </c>
      <c r="J475" s="92" t="str">
        <f t="shared" si="47"/>
        <v>2059–2060</v>
      </c>
      <c r="L475" s="103"/>
      <c r="N475" s="101"/>
      <c r="Q475" s="61"/>
    </row>
    <row r="476" spans="1:17" ht="20.25" customHeight="1" x14ac:dyDescent="0.2">
      <c r="A476" s="176">
        <v>58410</v>
      </c>
      <c r="B476" s="177">
        <f t="shared" ref="B476:B539" si="50">IF(C476&gt;0,C476*-1,C476)</f>
        <v>0</v>
      </c>
      <c r="C476" s="158"/>
      <c r="D476" s="60">
        <f t="shared" ref="D476:D539" si="51">IF(C476="",0,IF($E$15="Beginning",IF(C475&lt;&gt;"",$F475*$E$6/12,0),IF(C475&lt;&gt;"",$F475*$E$6/12,$E$16*$E$6/12)))</f>
        <v>0</v>
      </c>
      <c r="E476" s="178">
        <f t="shared" si="49"/>
        <v>0</v>
      </c>
      <c r="F476" s="60">
        <f t="shared" ref="F476:F539" si="52">IF(C476="",0,IF(C475="",$E$16-E476,IF(C476&lt;&gt;"",F475-E476)))</f>
        <v>0</v>
      </c>
      <c r="G476" s="60">
        <f>IF(AND(C476&lt;&gt;"",SUM(G$27:G475)&lt;E$19),$E$19/$E$23,0)</f>
        <v>0</v>
      </c>
      <c r="H476" s="60">
        <f t="shared" ref="H476:H539" si="53">IF(C476&lt;&gt;"",G476+H475,0)</f>
        <v>0</v>
      </c>
      <c r="I476" s="60">
        <f t="shared" si="48"/>
        <v>0</v>
      </c>
      <c r="J476" s="92" t="str">
        <f t="shared" ref="J476:J539" si="54">IF(OR(MONTH(A476)=1,MONTH(A476)=2,MONTH(A476)=3,MONTH(A476)=4,MONTH(A476)=5,MONTH(A476)=6),YEAR(A476)-1&amp;"–"&amp;YEAR(A476),YEAR(A476)&amp;"–"&amp;YEAR(A476)+1)</f>
        <v>2059–2060</v>
      </c>
      <c r="L476" s="103"/>
      <c r="N476" s="101"/>
      <c r="Q476" s="61"/>
    </row>
    <row r="477" spans="1:17" ht="20.25" customHeight="1" x14ac:dyDescent="0.2">
      <c r="A477" s="176">
        <v>58441</v>
      </c>
      <c r="B477" s="177">
        <f t="shared" si="50"/>
        <v>0</v>
      </c>
      <c r="C477" s="158"/>
      <c r="D477" s="60">
        <f t="shared" si="51"/>
        <v>0</v>
      </c>
      <c r="E477" s="178">
        <f t="shared" si="49"/>
        <v>0</v>
      </c>
      <c r="F477" s="60">
        <f t="shared" si="52"/>
        <v>0</v>
      </c>
      <c r="G477" s="60">
        <f>IF(AND(C477&lt;&gt;"",SUM(G$27:G476)&lt;E$19),$E$19/$E$23,0)</f>
        <v>0</v>
      </c>
      <c r="H477" s="60">
        <f t="shared" si="53"/>
        <v>0</v>
      </c>
      <c r="I477" s="60">
        <f t="shared" ref="I477:I540" si="55">IF(C477&lt;&gt;"",$E$19-H477,0)</f>
        <v>0</v>
      </c>
      <c r="J477" s="92" t="str">
        <f t="shared" si="54"/>
        <v>2059–2060</v>
      </c>
      <c r="L477" s="103"/>
      <c r="N477" s="101"/>
      <c r="Q477" s="61"/>
    </row>
    <row r="478" spans="1:17" ht="20.25" customHeight="1" x14ac:dyDescent="0.2">
      <c r="A478" s="176">
        <v>58472</v>
      </c>
      <c r="B478" s="177">
        <f t="shared" si="50"/>
        <v>0</v>
      </c>
      <c r="C478" s="158"/>
      <c r="D478" s="60">
        <f t="shared" si="51"/>
        <v>0</v>
      </c>
      <c r="E478" s="178">
        <f t="shared" si="49"/>
        <v>0</v>
      </c>
      <c r="F478" s="60">
        <f t="shared" si="52"/>
        <v>0</v>
      </c>
      <c r="G478" s="60">
        <f>IF(AND(C478&lt;&gt;"",SUM(G$27:G477)&lt;E$19),$E$19/$E$23,0)</f>
        <v>0</v>
      </c>
      <c r="H478" s="60">
        <f t="shared" si="53"/>
        <v>0</v>
      </c>
      <c r="I478" s="60">
        <f t="shared" si="55"/>
        <v>0</v>
      </c>
      <c r="J478" s="92" t="str">
        <f t="shared" si="54"/>
        <v>2059–2060</v>
      </c>
      <c r="L478" s="103"/>
      <c r="N478" s="101"/>
      <c r="Q478" s="61"/>
    </row>
    <row r="479" spans="1:17" ht="20.25" customHeight="1" x14ac:dyDescent="0.2">
      <c r="A479" s="176">
        <v>58501</v>
      </c>
      <c r="B479" s="177">
        <f t="shared" si="50"/>
        <v>0</v>
      </c>
      <c r="C479" s="158"/>
      <c r="D479" s="60">
        <f t="shared" si="51"/>
        <v>0</v>
      </c>
      <c r="E479" s="178">
        <f t="shared" si="49"/>
        <v>0</v>
      </c>
      <c r="F479" s="60">
        <f t="shared" si="52"/>
        <v>0</v>
      </c>
      <c r="G479" s="60">
        <f>IF(AND(C479&lt;&gt;"",SUM(G$27:G478)&lt;E$19),$E$19/$E$23,0)</f>
        <v>0</v>
      </c>
      <c r="H479" s="60">
        <f t="shared" si="53"/>
        <v>0</v>
      </c>
      <c r="I479" s="60">
        <f t="shared" si="55"/>
        <v>0</v>
      </c>
      <c r="J479" s="92" t="str">
        <f t="shared" si="54"/>
        <v>2059–2060</v>
      </c>
      <c r="L479" s="103"/>
      <c r="N479" s="101"/>
      <c r="Q479" s="61"/>
    </row>
    <row r="480" spans="1:17" ht="20.25" customHeight="1" x14ac:dyDescent="0.2">
      <c r="A480" s="176">
        <v>58532</v>
      </c>
      <c r="B480" s="177">
        <f t="shared" si="50"/>
        <v>0</v>
      </c>
      <c r="C480" s="158"/>
      <c r="D480" s="60">
        <f t="shared" si="51"/>
        <v>0</v>
      </c>
      <c r="E480" s="178">
        <f t="shared" si="49"/>
        <v>0</v>
      </c>
      <c r="F480" s="60">
        <f t="shared" si="52"/>
        <v>0</v>
      </c>
      <c r="G480" s="60">
        <f>IF(AND(C480&lt;&gt;"",SUM(G$27:G479)&lt;E$19),$E$19/$E$23,0)</f>
        <v>0</v>
      </c>
      <c r="H480" s="60">
        <f t="shared" si="53"/>
        <v>0</v>
      </c>
      <c r="I480" s="60">
        <f t="shared" si="55"/>
        <v>0</v>
      </c>
      <c r="J480" s="92" t="str">
        <f t="shared" si="54"/>
        <v>2059–2060</v>
      </c>
      <c r="L480" s="103"/>
      <c r="N480" s="101"/>
      <c r="Q480" s="61"/>
    </row>
    <row r="481" spans="1:17" ht="20.25" customHeight="1" x14ac:dyDescent="0.2">
      <c r="A481" s="176">
        <v>58562</v>
      </c>
      <c r="B481" s="177">
        <f t="shared" si="50"/>
        <v>0</v>
      </c>
      <c r="C481" s="158"/>
      <c r="D481" s="60">
        <f t="shared" si="51"/>
        <v>0</v>
      </c>
      <c r="E481" s="178">
        <f t="shared" si="49"/>
        <v>0</v>
      </c>
      <c r="F481" s="60">
        <f t="shared" si="52"/>
        <v>0</v>
      </c>
      <c r="G481" s="60">
        <f>IF(AND(C481&lt;&gt;"",SUM(G$27:G480)&lt;E$19),$E$19/$E$23,0)</f>
        <v>0</v>
      </c>
      <c r="H481" s="60">
        <f t="shared" si="53"/>
        <v>0</v>
      </c>
      <c r="I481" s="60">
        <f t="shared" si="55"/>
        <v>0</v>
      </c>
      <c r="J481" s="92" t="str">
        <f t="shared" si="54"/>
        <v>2059–2060</v>
      </c>
      <c r="L481" s="103"/>
      <c r="N481" s="101"/>
      <c r="Q481" s="61"/>
    </row>
    <row r="482" spans="1:17" ht="20.25" customHeight="1" x14ac:dyDescent="0.2">
      <c r="A482" s="176">
        <v>58593</v>
      </c>
      <c r="B482" s="177">
        <f t="shared" si="50"/>
        <v>0</v>
      </c>
      <c r="C482" s="158"/>
      <c r="D482" s="60">
        <f t="shared" si="51"/>
        <v>0</v>
      </c>
      <c r="E482" s="178">
        <f t="shared" si="49"/>
        <v>0</v>
      </c>
      <c r="F482" s="60">
        <f t="shared" si="52"/>
        <v>0</v>
      </c>
      <c r="G482" s="60">
        <f>IF(AND(C482&lt;&gt;"",SUM(G$27:G481)&lt;E$19),$E$19/$E$23,0)</f>
        <v>0</v>
      </c>
      <c r="H482" s="60">
        <f t="shared" si="53"/>
        <v>0</v>
      </c>
      <c r="I482" s="60">
        <f t="shared" si="55"/>
        <v>0</v>
      </c>
      <c r="J482" s="92" t="str">
        <f t="shared" si="54"/>
        <v>2059–2060</v>
      </c>
      <c r="L482" s="103"/>
      <c r="N482" s="101"/>
      <c r="Q482" s="61"/>
    </row>
    <row r="483" spans="1:17" ht="20.25" customHeight="1" x14ac:dyDescent="0.2">
      <c r="A483" s="176">
        <v>58623</v>
      </c>
      <c r="B483" s="177">
        <f t="shared" si="50"/>
        <v>0</v>
      </c>
      <c r="C483" s="158"/>
      <c r="D483" s="60">
        <f t="shared" si="51"/>
        <v>0</v>
      </c>
      <c r="E483" s="178">
        <f t="shared" si="49"/>
        <v>0</v>
      </c>
      <c r="F483" s="60">
        <f t="shared" si="52"/>
        <v>0</v>
      </c>
      <c r="G483" s="60">
        <f>IF(AND(C483&lt;&gt;"",SUM(G$27:G482)&lt;E$19),$E$19/$E$23,0)</f>
        <v>0</v>
      </c>
      <c r="H483" s="60">
        <f t="shared" si="53"/>
        <v>0</v>
      </c>
      <c r="I483" s="60">
        <f t="shared" si="55"/>
        <v>0</v>
      </c>
      <c r="J483" s="92" t="str">
        <f t="shared" si="54"/>
        <v>2060–2061</v>
      </c>
      <c r="L483" s="103"/>
      <c r="N483" s="101"/>
      <c r="Q483" s="61"/>
    </row>
    <row r="484" spans="1:17" ht="20.25" customHeight="1" x14ac:dyDescent="0.2">
      <c r="A484" s="176">
        <v>58654</v>
      </c>
      <c r="B484" s="177">
        <f t="shared" si="50"/>
        <v>0</v>
      </c>
      <c r="C484" s="158"/>
      <c r="D484" s="60">
        <f t="shared" si="51"/>
        <v>0</v>
      </c>
      <c r="E484" s="178">
        <f t="shared" si="49"/>
        <v>0</v>
      </c>
      <c r="F484" s="60">
        <f t="shared" si="52"/>
        <v>0</v>
      </c>
      <c r="G484" s="60">
        <f>IF(AND(C484&lt;&gt;"",SUM(G$27:G483)&lt;E$19),$E$19/$E$23,0)</f>
        <v>0</v>
      </c>
      <c r="H484" s="60">
        <f t="shared" si="53"/>
        <v>0</v>
      </c>
      <c r="I484" s="60">
        <f t="shared" si="55"/>
        <v>0</v>
      </c>
      <c r="J484" s="92" t="str">
        <f t="shared" si="54"/>
        <v>2060–2061</v>
      </c>
      <c r="L484" s="103"/>
      <c r="N484" s="101"/>
      <c r="Q484" s="61"/>
    </row>
    <row r="485" spans="1:17" ht="20.25" customHeight="1" x14ac:dyDescent="0.2">
      <c r="A485" s="176">
        <v>58685</v>
      </c>
      <c r="B485" s="177">
        <f t="shared" si="50"/>
        <v>0</v>
      </c>
      <c r="C485" s="158"/>
      <c r="D485" s="60">
        <f t="shared" si="51"/>
        <v>0</v>
      </c>
      <c r="E485" s="178">
        <f t="shared" si="49"/>
        <v>0</v>
      </c>
      <c r="F485" s="60">
        <f t="shared" si="52"/>
        <v>0</v>
      </c>
      <c r="G485" s="60">
        <f>IF(AND(C485&lt;&gt;"",SUM(G$27:G484)&lt;E$19),$E$19/$E$23,0)</f>
        <v>0</v>
      </c>
      <c r="H485" s="60">
        <f t="shared" si="53"/>
        <v>0</v>
      </c>
      <c r="I485" s="60">
        <f t="shared" si="55"/>
        <v>0</v>
      </c>
      <c r="J485" s="92" t="str">
        <f t="shared" si="54"/>
        <v>2060–2061</v>
      </c>
      <c r="L485" s="103"/>
      <c r="N485" s="101"/>
      <c r="Q485" s="61"/>
    </row>
    <row r="486" spans="1:17" ht="20.25" customHeight="1" x14ac:dyDescent="0.2">
      <c r="A486" s="176">
        <v>58715</v>
      </c>
      <c r="B486" s="177">
        <f t="shared" si="50"/>
        <v>0</v>
      </c>
      <c r="C486" s="158"/>
      <c r="D486" s="60">
        <f t="shared" si="51"/>
        <v>0</v>
      </c>
      <c r="E486" s="178">
        <f t="shared" si="49"/>
        <v>0</v>
      </c>
      <c r="F486" s="60">
        <f t="shared" si="52"/>
        <v>0</v>
      </c>
      <c r="G486" s="60">
        <f>IF(AND(C486&lt;&gt;"",SUM(G$27:G485)&lt;E$19),$E$19/$E$23,0)</f>
        <v>0</v>
      </c>
      <c r="H486" s="60">
        <f t="shared" si="53"/>
        <v>0</v>
      </c>
      <c r="I486" s="60">
        <f t="shared" si="55"/>
        <v>0</v>
      </c>
      <c r="J486" s="92" t="str">
        <f t="shared" si="54"/>
        <v>2060–2061</v>
      </c>
      <c r="L486" s="103"/>
      <c r="N486" s="101"/>
      <c r="Q486" s="61"/>
    </row>
    <row r="487" spans="1:17" ht="20.25" customHeight="1" x14ac:dyDescent="0.2">
      <c r="A487" s="176">
        <v>58746</v>
      </c>
      <c r="B487" s="177">
        <f t="shared" si="50"/>
        <v>0</v>
      </c>
      <c r="C487" s="158"/>
      <c r="D487" s="60">
        <f t="shared" si="51"/>
        <v>0</v>
      </c>
      <c r="E487" s="178">
        <f t="shared" si="49"/>
        <v>0</v>
      </c>
      <c r="F487" s="60">
        <f t="shared" si="52"/>
        <v>0</v>
      </c>
      <c r="G487" s="60">
        <f>IF(AND(C487&lt;&gt;"",SUM(G$27:G486)&lt;E$19),$E$19/$E$23,0)</f>
        <v>0</v>
      </c>
      <c r="H487" s="60">
        <f t="shared" si="53"/>
        <v>0</v>
      </c>
      <c r="I487" s="60">
        <f t="shared" si="55"/>
        <v>0</v>
      </c>
      <c r="J487" s="92" t="str">
        <f t="shared" si="54"/>
        <v>2060–2061</v>
      </c>
      <c r="L487" s="103"/>
      <c r="N487" s="101"/>
      <c r="Q487" s="61"/>
    </row>
    <row r="488" spans="1:17" ht="20.25" customHeight="1" x14ac:dyDescent="0.2">
      <c r="A488" s="176">
        <v>58776</v>
      </c>
      <c r="B488" s="177">
        <f t="shared" si="50"/>
        <v>0</v>
      </c>
      <c r="C488" s="158"/>
      <c r="D488" s="60">
        <f t="shared" si="51"/>
        <v>0</v>
      </c>
      <c r="E488" s="178">
        <f t="shared" si="49"/>
        <v>0</v>
      </c>
      <c r="F488" s="60">
        <f t="shared" si="52"/>
        <v>0</v>
      </c>
      <c r="G488" s="60">
        <f>IF(AND(C488&lt;&gt;"",SUM(G$27:G487)&lt;E$19),$E$19/$E$23,0)</f>
        <v>0</v>
      </c>
      <c r="H488" s="60">
        <f t="shared" si="53"/>
        <v>0</v>
      </c>
      <c r="I488" s="60">
        <f t="shared" si="55"/>
        <v>0</v>
      </c>
      <c r="J488" s="92" t="str">
        <f t="shared" si="54"/>
        <v>2060–2061</v>
      </c>
      <c r="L488" s="103"/>
      <c r="N488" s="101"/>
      <c r="Q488" s="61"/>
    </row>
    <row r="489" spans="1:17" ht="20.25" customHeight="1" x14ac:dyDescent="0.2">
      <c r="A489" s="176">
        <v>58807</v>
      </c>
      <c r="B489" s="177">
        <f t="shared" si="50"/>
        <v>0</v>
      </c>
      <c r="C489" s="158"/>
      <c r="D489" s="60">
        <f t="shared" si="51"/>
        <v>0</v>
      </c>
      <c r="E489" s="178">
        <f t="shared" si="49"/>
        <v>0</v>
      </c>
      <c r="F489" s="60">
        <f t="shared" si="52"/>
        <v>0</v>
      </c>
      <c r="G489" s="60">
        <f>IF(AND(C489&lt;&gt;"",SUM(G$27:G488)&lt;E$19),$E$19/$E$23,0)</f>
        <v>0</v>
      </c>
      <c r="H489" s="60">
        <f t="shared" si="53"/>
        <v>0</v>
      </c>
      <c r="I489" s="60">
        <f t="shared" si="55"/>
        <v>0</v>
      </c>
      <c r="J489" s="92" t="str">
        <f t="shared" si="54"/>
        <v>2060–2061</v>
      </c>
      <c r="L489" s="103"/>
      <c r="N489" s="101"/>
      <c r="Q489" s="61"/>
    </row>
    <row r="490" spans="1:17" ht="20.25" customHeight="1" x14ac:dyDescent="0.2">
      <c r="A490" s="176">
        <v>58838</v>
      </c>
      <c r="B490" s="177">
        <f t="shared" si="50"/>
        <v>0</v>
      </c>
      <c r="C490" s="158"/>
      <c r="D490" s="60">
        <f t="shared" si="51"/>
        <v>0</v>
      </c>
      <c r="E490" s="178">
        <f t="shared" si="49"/>
        <v>0</v>
      </c>
      <c r="F490" s="60">
        <f t="shared" si="52"/>
        <v>0</v>
      </c>
      <c r="G490" s="60">
        <f>IF(AND(C490&lt;&gt;"",SUM(G$27:G489)&lt;E$19),$E$19/$E$23,0)</f>
        <v>0</v>
      </c>
      <c r="H490" s="60">
        <f t="shared" si="53"/>
        <v>0</v>
      </c>
      <c r="I490" s="60">
        <f t="shared" si="55"/>
        <v>0</v>
      </c>
      <c r="J490" s="92" t="str">
        <f t="shared" si="54"/>
        <v>2060–2061</v>
      </c>
      <c r="L490" s="103"/>
      <c r="N490" s="101"/>
      <c r="Q490" s="61"/>
    </row>
    <row r="491" spans="1:17" ht="20.25" customHeight="1" x14ac:dyDescent="0.2">
      <c r="A491" s="176">
        <v>58866</v>
      </c>
      <c r="B491" s="177">
        <f t="shared" si="50"/>
        <v>0</v>
      </c>
      <c r="C491" s="158"/>
      <c r="D491" s="60">
        <f t="shared" si="51"/>
        <v>0</v>
      </c>
      <c r="E491" s="178">
        <f t="shared" si="49"/>
        <v>0</v>
      </c>
      <c r="F491" s="60">
        <f t="shared" si="52"/>
        <v>0</v>
      </c>
      <c r="G491" s="60">
        <f>IF(AND(C491&lt;&gt;"",SUM(G$27:G490)&lt;E$19),$E$19/$E$23,0)</f>
        <v>0</v>
      </c>
      <c r="H491" s="60">
        <f t="shared" si="53"/>
        <v>0</v>
      </c>
      <c r="I491" s="60">
        <f t="shared" si="55"/>
        <v>0</v>
      </c>
      <c r="J491" s="92" t="str">
        <f t="shared" si="54"/>
        <v>2060–2061</v>
      </c>
      <c r="L491" s="103"/>
      <c r="N491" s="101"/>
      <c r="Q491" s="61"/>
    </row>
    <row r="492" spans="1:17" ht="20.25" customHeight="1" x14ac:dyDescent="0.2">
      <c r="A492" s="176">
        <v>58897</v>
      </c>
      <c r="B492" s="177">
        <f t="shared" si="50"/>
        <v>0</v>
      </c>
      <c r="C492" s="158"/>
      <c r="D492" s="60">
        <f t="shared" si="51"/>
        <v>0</v>
      </c>
      <c r="E492" s="178">
        <f t="shared" si="49"/>
        <v>0</v>
      </c>
      <c r="F492" s="60">
        <f t="shared" si="52"/>
        <v>0</v>
      </c>
      <c r="G492" s="60">
        <f>IF(AND(C492&lt;&gt;"",SUM(G$27:G491)&lt;E$19),$E$19/$E$23,0)</f>
        <v>0</v>
      </c>
      <c r="H492" s="60">
        <f t="shared" si="53"/>
        <v>0</v>
      </c>
      <c r="I492" s="60">
        <f t="shared" si="55"/>
        <v>0</v>
      </c>
      <c r="J492" s="92" t="str">
        <f t="shared" si="54"/>
        <v>2060–2061</v>
      </c>
      <c r="L492" s="103"/>
      <c r="N492" s="101"/>
      <c r="Q492" s="61"/>
    </row>
    <row r="493" spans="1:17" ht="20.25" customHeight="1" x14ac:dyDescent="0.2">
      <c r="A493" s="176">
        <v>58927</v>
      </c>
      <c r="B493" s="177">
        <f t="shared" si="50"/>
        <v>0</v>
      </c>
      <c r="C493" s="158"/>
      <c r="D493" s="60">
        <f t="shared" si="51"/>
        <v>0</v>
      </c>
      <c r="E493" s="178">
        <f t="shared" si="49"/>
        <v>0</v>
      </c>
      <c r="F493" s="60">
        <f t="shared" si="52"/>
        <v>0</v>
      </c>
      <c r="G493" s="60">
        <f>IF(AND(C493&lt;&gt;"",SUM(G$27:G492)&lt;E$19),$E$19/$E$23,0)</f>
        <v>0</v>
      </c>
      <c r="H493" s="60">
        <f t="shared" si="53"/>
        <v>0</v>
      </c>
      <c r="I493" s="60">
        <f t="shared" si="55"/>
        <v>0</v>
      </c>
      <c r="J493" s="92" t="str">
        <f t="shared" si="54"/>
        <v>2060–2061</v>
      </c>
      <c r="L493" s="103"/>
      <c r="N493" s="101"/>
      <c r="Q493" s="61"/>
    </row>
    <row r="494" spans="1:17" ht="20.25" customHeight="1" x14ac:dyDescent="0.2">
      <c r="A494" s="176">
        <v>58958</v>
      </c>
      <c r="B494" s="177">
        <f t="shared" si="50"/>
        <v>0</v>
      </c>
      <c r="C494" s="158"/>
      <c r="D494" s="60">
        <f t="shared" si="51"/>
        <v>0</v>
      </c>
      <c r="E494" s="178">
        <f t="shared" si="49"/>
        <v>0</v>
      </c>
      <c r="F494" s="60">
        <f t="shared" si="52"/>
        <v>0</v>
      </c>
      <c r="G494" s="60">
        <f>IF(AND(C494&lt;&gt;"",SUM(G$27:G493)&lt;E$19),$E$19/$E$23,0)</f>
        <v>0</v>
      </c>
      <c r="H494" s="60">
        <f t="shared" si="53"/>
        <v>0</v>
      </c>
      <c r="I494" s="60">
        <f t="shared" si="55"/>
        <v>0</v>
      </c>
      <c r="J494" s="92" t="str">
        <f t="shared" si="54"/>
        <v>2060–2061</v>
      </c>
      <c r="L494" s="103"/>
      <c r="N494" s="101"/>
      <c r="Q494" s="61"/>
    </row>
    <row r="495" spans="1:17" ht="20.25" customHeight="1" x14ac:dyDescent="0.2">
      <c r="A495" s="176">
        <v>58988</v>
      </c>
      <c r="B495" s="177">
        <f t="shared" si="50"/>
        <v>0</v>
      </c>
      <c r="C495" s="158"/>
      <c r="D495" s="60">
        <f t="shared" si="51"/>
        <v>0</v>
      </c>
      <c r="E495" s="178">
        <f t="shared" si="49"/>
        <v>0</v>
      </c>
      <c r="F495" s="60">
        <f t="shared" si="52"/>
        <v>0</v>
      </c>
      <c r="G495" s="60">
        <f>IF(AND(C495&lt;&gt;"",SUM(G$27:G494)&lt;E$19),$E$19/$E$23,0)</f>
        <v>0</v>
      </c>
      <c r="H495" s="60">
        <f t="shared" si="53"/>
        <v>0</v>
      </c>
      <c r="I495" s="60">
        <f t="shared" si="55"/>
        <v>0</v>
      </c>
      <c r="J495" s="92" t="str">
        <f t="shared" si="54"/>
        <v>2061–2062</v>
      </c>
      <c r="L495" s="103"/>
      <c r="N495" s="101"/>
      <c r="Q495" s="61"/>
    </row>
    <row r="496" spans="1:17" ht="20.25" customHeight="1" x14ac:dyDescent="0.2">
      <c r="A496" s="176">
        <v>59019</v>
      </c>
      <c r="B496" s="177">
        <f t="shared" si="50"/>
        <v>0</v>
      </c>
      <c r="C496" s="158"/>
      <c r="D496" s="60">
        <f t="shared" si="51"/>
        <v>0</v>
      </c>
      <c r="E496" s="178">
        <f t="shared" si="49"/>
        <v>0</v>
      </c>
      <c r="F496" s="60">
        <f t="shared" si="52"/>
        <v>0</v>
      </c>
      <c r="G496" s="60">
        <f>IF(AND(C496&lt;&gt;"",SUM(G$27:G495)&lt;E$19),$E$19/$E$23,0)</f>
        <v>0</v>
      </c>
      <c r="H496" s="60">
        <f t="shared" si="53"/>
        <v>0</v>
      </c>
      <c r="I496" s="60">
        <f t="shared" si="55"/>
        <v>0</v>
      </c>
      <c r="J496" s="92" t="str">
        <f t="shared" si="54"/>
        <v>2061–2062</v>
      </c>
      <c r="L496" s="103"/>
      <c r="N496" s="101"/>
      <c r="Q496" s="61"/>
    </row>
    <row r="497" spans="1:17" ht="20.25" customHeight="1" x14ac:dyDescent="0.2">
      <c r="A497" s="176">
        <v>59050</v>
      </c>
      <c r="B497" s="177">
        <f t="shared" si="50"/>
        <v>0</v>
      </c>
      <c r="C497" s="158"/>
      <c r="D497" s="60">
        <f t="shared" si="51"/>
        <v>0</v>
      </c>
      <c r="E497" s="178">
        <f t="shared" si="49"/>
        <v>0</v>
      </c>
      <c r="F497" s="60">
        <f t="shared" si="52"/>
        <v>0</v>
      </c>
      <c r="G497" s="60">
        <f>IF(AND(C497&lt;&gt;"",SUM(G$27:G496)&lt;E$19),$E$19/$E$23,0)</f>
        <v>0</v>
      </c>
      <c r="H497" s="60">
        <f t="shared" si="53"/>
        <v>0</v>
      </c>
      <c r="I497" s="60">
        <f t="shared" si="55"/>
        <v>0</v>
      </c>
      <c r="J497" s="92" t="str">
        <f t="shared" si="54"/>
        <v>2061–2062</v>
      </c>
      <c r="L497" s="103"/>
      <c r="N497" s="101"/>
      <c r="Q497" s="61"/>
    </row>
    <row r="498" spans="1:17" ht="20.25" customHeight="1" x14ac:dyDescent="0.2">
      <c r="A498" s="176">
        <v>59080</v>
      </c>
      <c r="B498" s="177">
        <f t="shared" si="50"/>
        <v>0</v>
      </c>
      <c r="C498" s="158"/>
      <c r="D498" s="60">
        <f t="shared" si="51"/>
        <v>0</v>
      </c>
      <c r="E498" s="178">
        <f t="shared" si="49"/>
        <v>0</v>
      </c>
      <c r="F498" s="60">
        <f t="shared" si="52"/>
        <v>0</v>
      </c>
      <c r="G498" s="60">
        <f>IF(AND(C498&lt;&gt;"",SUM(G$27:G497)&lt;E$19),$E$19/$E$23,0)</f>
        <v>0</v>
      </c>
      <c r="H498" s="60">
        <f t="shared" si="53"/>
        <v>0</v>
      </c>
      <c r="I498" s="60">
        <f t="shared" si="55"/>
        <v>0</v>
      </c>
      <c r="J498" s="92" t="str">
        <f t="shared" si="54"/>
        <v>2061–2062</v>
      </c>
      <c r="L498" s="103"/>
      <c r="N498" s="101"/>
      <c r="Q498" s="61"/>
    </row>
    <row r="499" spans="1:17" ht="20.25" customHeight="1" x14ac:dyDescent="0.2">
      <c r="A499" s="176">
        <v>59111</v>
      </c>
      <c r="B499" s="177">
        <f t="shared" si="50"/>
        <v>0</v>
      </c>
      <c r="C499" s="158"/>
      <c r="D499" s="60">
        <f t="shared" si="51"/>
        <v>0</v>
      </c>
      <c r="E499" s="178">
        <f t="shared" si="49"/>
        <v>0</v>
      </c>
      <c r="F499" s="60">
        <f t="shared" si="52"/>
        <v>0</v>
      </c>
      <c r="G499" s="60">
        <f>IF(AND(C499&lt;&gt;"",SUM(G$27:G498)&lt;E$19),$E$19/$E$23,0)</f>
        <v>0</v>
      </c>
      <c r="H499" s="60">
        <f t="shared" si="53"/>
        <v>0</v>
      </c>
      <c r="I499" s="60">
        <f t="shared" si="55"/>
        <v>0</v>
      </c>
      <c r="J499" s="92" t="str">
        <f t="shared" si="54"/>
        <v>2061–2062</v>
      </c>
      <c r="L499" s="103"/>
      <c r="N499" s="101"/>
      <c r="Q499" s="61"/>
    </row>
    <row r="500" spans="1:17" ht="20.25" customHeight="1" x14ac:dyDescent="0.2">
      <c r="A500" s="176">
        <v>59141</v>
      </c>
      <c r="B500" s="177">
        <f t="shared" si="50"/>
        <v>0</v>
      </c>
      <c r="C500" s="158"/>
      <c r="D500" s="60">
        <f t="shared" si="51"/>
        <v>0</v>
      </c>
      <c r="E500" s="178">
        <f t="shared" si="49"/>
        <v>0</v>
      </c>
      <c r="F500" s="60">
        <f t="shared" si="52"/>
        <v>0</v>
      </c>
      <c r="G500" s="60">
        <f>IF(AND(C500&lt;&gt;"",SUM(G$27:G499)&lt;E$19),$E$19/$E$23,0)</f>
        <v>0</v>
      </c>
      <c r="H500" s="60">
        <f t="shared" si="53"/>
        <v>0</v>
      </c>
      <c r="I500" s="60">
        <f t="shared" si="55"/>
        <v>0</v>
      </c>
      <c r="J500" s="92" t="str">
        <f t="shared" si="54"/>
        <v>2061–2062</v>
      </c>
      <c r="L500" s="103"/>
      <c r="N500" s="101"/>
      <c r="Q500" s="61"/>
    </row>
    <row r="501" spans="1:17" ht="20.25" customHeight="1" x14ac:dyDescent="0.2">
      <c r="A501" s="176">
        <v>59172</v>
      </c>
      <c r="B501" s="177">
        <f t="shared" si="50"/>
        <v>0</v>
      </c>
      <c r="C501" s="158"/>
      <c r="D501" s="60">
        <f t="shared" si="51"/>
        <v>0</v>
      </c>
      <c r="E501" s="178">
        <f t="shared" si="49"/>
        <v>0</v>
      </c>
      <c r="F501" s="60">
        <f t="shared" si="52"/>
        <v>0</v>
      </c>
      <c r="G501" s="60">
        <f>IF(AND(C501&lt;&gt;"",SUM(G$27:G500)&lt;E$19),$E$19/$E$23,0)</f>
        <v>0</v>
      </c>
      <c r="H501" s="60">
        <f t="shared" si="53"/>
        <v>0</v>
      </c>
      <c r="I501" s="60">
        <f t="shared" si="55"/>
        <v>0</v>
      </c>
      <c r="J501" s="92" t="str">
        <f t="shared" si="54"/>
        <v>2061–2062</v>
      </c>
      <c r="L501" s="103"/>
      <c r="N501" s="101"/>
      <c r="Q501" s="61"/>
    </row>
    <row r="502" spans="1:17" ht="20.25" customHeight="1" x14ac:dyDescent="0.2">
      <c r="A502" s="176">
        <v>59203</v>
      </c>
      <c r="B502" s="177">
        <f t="shared" si="50"/>
        <v>0</v>
      </c>
      <c r="C502" s="158"/>
      <c r="D502" s="60">
        <f t="shared" si="51"/>
        <v>0</v>
      </c>
      <c r="E502" s="178">
        <f t="shared" si="49"/>
        <v>0</v>
      </c>
      <c r="F502" s="60">
        <f t="shared" si="52"/>
        <v>0</v>
      </c>
      <c r="G502" s="60">
        <f>IF(AND(C502&lt;&gt;"",SUM(G$27:G501)&lt;E$19),$E$19/$E$23,0)</f>
        <v>0</v>
      </c>
      <c r="H502" s="60">
        <f t="shared" si="53"/>
        <v>0</v>
      </c>
      <c r="I502" s="60">
        <f t="shared" si="55"/>
        <v>0</v>
      </c>
      <c r="J502" s="92" t="str">
        <f t="shared" si="54"/>
        <v>2061–2062</v>
      </c>
      <c r="L502" s="103"/>
      <c r="N502" s="101"/>
      <c r="Q502" s="61"/>
    </row>
    <row r="503" spans="1:17" ht="20.25" customHeight="1" x14ac:dyDescent="0.2">
      <c r="A503" s="176">
        <v>59231</v>
      </c>
      <c r="B503" s="177">
        <f t="shared" si="50"/>
        <v>0</v>
      </c>
      <c r="C503" s="158"/>
      <c r="D503" s="60">
        <f t="shared" si="51"/>
        <v>0</v>
      </c>
      <c r="E503" s="178">
        <f t="shared" si="49"/>
        <v>0</v>
      </c>
      <c r="F503" s="60">
        <f t="shared" si="52"/>
        <v>0</v>
      </c>
      <c r="G503" s="60">
        <f>IF(AND(C503&lt;&gt;"",SUM(G$27:G502)&lt;E$19),$E$19/$E$23,0)</f>
        <v>0</v>
      </c>
      <c r="H503" s="60">
        <f t="shared" si="53"/>
        <v>0</v>
      </c>
      <c r="I503" s="60">
        <f t="shared" si="55"/>
        <v>0</v>
      </c>
      <c r="J503" s="92" t="str">
        <f t="shared" si="54"/>
        <v>2061–2062</v>
      </c>
      <c r="L503" s="103"/>
      <c r="N503" s="101"/>
      <c r="Q503" s="61"/>
    </row>
    <row r="504" spans="1:17" ht="20.25" customHeight="1" x14ac:dyDescent="0.2">
      <c r="A504" s="176">
        <v>59262</v>
      </c>
      <c r="B504" s="177">
        <f t="shared" si="50"/>
        <v>0</v>
      </c>
      <c r="C504" s="158"/>
      <c r="D504" s="60">
        <f t="shared" si="51"/>
        <v>0</v>
      </c>
      <c r="E504" s="178">
        <f t="shared" si="49"/>
        <v>0</v>
      </c>
      <c r="F504" s="60">
        <f t="shared" si="52"/>
        <v>0</v>
      </c>
      <c r="G504" s="60">
        <f>IF(AND(C504&lt;&gt;"",SUM(G$27:G503)&lt;E$19),$E$19/$E$23,0)</f>
        <v>0</v>
      </c>
      <c r="H504" s="60">
        <f t="shared" si="53"/>
        <v>0</v>
      </c>
      <c r="I504" s="60">
        <f t="shared" si="55"/>
        <v>0</v>
      </c>
      <c r="J504" s="92" t="str">
        <f t="shared" si="54"/>
        <v>2061–2062</v>
      </c>
      <c r="L504" s="103"/>
      <c r="N504" s="101"/>
      <c r="Q504" s="61"/>
    </row>
    <row r="505" spans="1:17" ht="20.25" customHeight="1" x14ac:dyDescent="0.2">
      <c r="A505" s="176">
        <v>59292</v>
      </c>
      <c r="B505" s="177">
        <f t="shared" si="50"/>
        <v>0</v>
      </c>
      <c r="C505" s="158"/>
      <c r="D505" s="60">
        <f t="shared" si="51"/>
        <v>0</v>
      </c>
      <c r="E505" s="178">
        <f t="shared" si="49"/>
        <v>0</v>
      </c>
      <c r="F505" s="60">
        <f t="shared" si="52"/>
        <v>0</v>
      </c>
      <c r="G505" s="60">
        <f>IF(AND(C505&lt;&gt;"",SUM(G$27:G504)&lt;E$19),$E$19/$E$23,0)</f>
        <v>0</v>
      </c>
      <c r="H505" s="60">
        <f t="shared" si="53"/>
        <v>0</v>
      </c>
      <c r="I505" s="60">
        <f t="shared" si="55"/>
        <v>0</v>
      </c>
      <c r="J505" s="92" t="str">
        <f t="shared" si="54"/>
        <v>2061–2062</v>
      </c>
      <c r="L505" s="103"/>
      <c r="N505" s="101"/>
      <c r="Q505" s="61"/>
    </row>
    <row r="506" spans="1:17" ht="20.25" customHeight="1" x14ac:dyDescent="0.2">
      <c r="A506" s="176">
        <v>59323</v>
      </c>
      <c r="B506" s="177">
        <f t="shared" si="50"/>
        <v>0</v>
      </c>
      <c r="C506" s="158"/>
      <c r="D506" s="60">
        <f t="shared" si="51"/>
        <v>0</v>
      </c>
      <c r="E506" s="178">
        <f t="shared" si="49"/>
        <v>0</v>
      </c>
      <c r="F506" s="60">
        <f t="shared" si="52"/>
        <v>0</v>
      </c>
      <c r="G506" s="60">
        <f>IF(AND(C506&lt;&gt;"",SUM(G$27:G505)&lt;E$19),$E$19/$E$23,0)</f>
        <v>0</v>
      </c>
      <c r="H506" s="60">
        <f t="shared" si="53"/>
        <v>0</v>
      </c>
      <c r="I506" s="60">
        <f t="shared" si="55"/>
        <v>0</v>
      </c>
      <c r="J506" s="92" t="str">
        <f t="shared" si="54"/>
        <v>2061–2062</v>
      </c>
      <c r="L506" s="103"/>
      <c r="N506" s="101"/>
      <c r="Q506" s="61"/>
    </row>
    <row r="507" spans="1:17" ht="20.25" customHeight="1" x14ac:dyDescent="0.2">
      <c r="A507" s="176">
        <v>59353</v>
      </c>
      <c r="B507" s="177">
        <f t="shared" si="50"/>
        <v>0</v>
      </c>
      <c r="C507" s="158"/>
      <c r="D507" s="60">
        <f t="shared" si="51"/>
        <v>0</v>
      </c>
      <c r="E507" s="178">
        <f t="shared" si="49"/>
        <v>0</v>
      </c>
      <c r="F507" s="60">
        <f t="shared" si="52"/>
        <v>0</v>
      </c>
      <c r="G507" s="60">
        <f>IF(AND(C507&lt;&gt;"",SUM(G$27:G506)&lt;E$19),$E$19/$E$23,0)</f>
        <v>0</v>
      </c>
      <c r="H507" s="60">
        <f t="shared" si="53"/>
        <v>0</v>
      </c>
      <c r="I507" s="60">
        <f t="shared" si="55"/>
        <v>0</v>
      </c>
      <c r="J507" s="92" t="str">
        <f t="shared" si="54"/>
        <v>2062–2063</v>
      </c>
      <c r="L507" s="103"/>
      <c r="N507" s="101"/>
      <c r="Q507" s="61"/>
    </row>
    <row r="508" spans="1:17" ht="20.25" customHeight="1" x14ac:dyDescent="0.2">
      <c r="A508" s="176">
        <v>59384</v>
      </c>
      <c r="B508" s="177">
        <f t="shared" si="50"/>
        <v>0</v>
      </c>
      <c r="C508" s="158"/>
      <c r="D508" s="60">
        <f t="shared" si="51"/>
        <v>0</v>
      </c>
      <c r="E508" s="178">
        <f t="shared" si="49"/>
        <v>0</v>
      </c>
      <c r="F508" s="60">
        <f t="shared" si="52"/>
        <v>0</v>
      </c>
      <c r="G508" s="60">
        <f>IF(AND(C508&lt;&gt;"",SUM(G$27:G507)&lt;E$19),$E$19/$E$23,0)</f>
        <v>0</v>
      </c>
      <c r="H508" s="60">
        <f t="shared" si="53"/>
        <v>0</v>
      </c>
      <c r="I508" s="60">
        <f t="shared" si="55"/>
        <v>0</v>
      </c>
      <c r="J508" s="92" t="str">
        <f t="shared" si="54"/>
        <v>2062–2063</v>
      </c>
      <c r="L508" s="103"/>
      <c r="N508" s="101"/>
      <c r="Q508" s="61"/>
    </row>
    <row r="509" spans="1:17" ht="20.25" customHeight="1" x14ac:dyDescent="0.2">
      <c r="A509" s="176">
        <v>59415</v>
      </c>
      <c r="B509" s="177">
        <f t="shared" si="50"/>
        <v>0</v>
      </c>
      <c r="C509" s="158"/>
      <c r="D509" s="60">
        <f t="shared" si="51"/>
        <v>0</v>
      </c>
      <c r="E509" s="178">
        <f t="shared" si="49"/>
        <v>0</v>
      </c>
      <c r="F509" s="60">
        <f t="shared" si="52"/>
        <v>0</v>
      </c>
      <c r="G509" s="60">
        <f>IF(AND(C509&lt;&gt;"",SUM(G$27:G508)&lt;E$19),$E$19/$E$23,0)</f>
        <v>0</v>
      </c>
      <c r="H509" s="60">
        <f t="shared" si="53"/>
        <v>0</v>
      </c>
      <c r="I509" s="60">
        <f t="shared" si="55"/>
        <v>0</v>
      </c>
      <c r="J509" s="92" t="str">
        <f t="shared" si="54"/>
        <v>2062–2063</v>
      </c>
      <c r="L509" s="103"/>
      <c r="N509" s="101"/>
      <c r="Q509" s="61"/>
    </row>
    <row r="510" spans="1:17" ht="20.25" customHeight="1" x14ac:dyDescent="0.2">
      <c r="A510" s="176">
        <v>59445</v>
      </c>
      <c r="B510" s="177">
        <f t="shared" si="50"/>
        <v>0</v>
      </c>
      <c r="C510" s="158"/>
      <c r="D510" s="60">
        <f t="shared" si="51"/>
        <v>0</v>
      </c>
      <c r="E510" s="178">
        <f t="shared" si="49"/>
        <v>0</v>
      </c>
      <c r="F510" s="60">
        <f t="shared" si="52"/>
        <v>0</v>
      </c>
      <c r="G510" s="60">
        <f>IF(AND(C510&lt;&gt;"",SUM(G$27:G509)&lt;E$19),$E$19/$E$23,0)</f>
        <v>0</v>
      </c>
      <c r="H510" s="60">
        <f t="shared" si="53"/>
        <v>0</v>
      </c>
      <c r="I510" s="60">
        <f t="shared" si="55"/>
        <v>0</v>
      </c>
      <c r="J510" s="92" t="str">
        <f t="shared" si="54"/>
        <v>2062–2063</v>
      </c>
      <c r="L510" s="103"/>
      <c r="N510" s="101"/>
      <c r="Q510" s="61"/>
    </row>
    <row r="511" spans="1:17" ht="20.25" customHeight="1" x14ac:dyDescent="0.2">
      <c r="A511" s="176">
        <v>59476</v>
      </c>
      <c r="B511" s="177">
        <f t="shared" si="50"/>
        <v>0</v>
      </c>
      <c r="C511" s="158"/>
      <c r="D511" s="60">
        <f t="shared" si="51"/>
        <v>0</v>
      </c>
      <c r="E511" s="178">
        <f t="shared" si="49"/>
        <v>0</v>
      </c>
      <c r="F511" s="60">
        <f t="shared" si="52"/>
        <v>0</v>
      </c>
      <c r="G511" s="60">
        <f>IF(AND(C511&lt;&gt;"",SUM(G$27:G510)&lt;E$19),$E$19/$E$23,0)</f>
        <v>0</v>
      </c>
      <c r="H511" s="60">
        <f t="shared" si="53"/>
        <v>0</v>
      </c>
      <c r="I511" s="60">
        <f t="shared" si="55"/>
        <v>0</v>
      </c>
      <c r="J511" s="92" t="str">
        <f t="shared" si="54"/>
        <v>2062–2063</v>
      </c>
      <c r="L511" s="103"/>
      <c r="N511" s="101"/>
      <c r="Q511" s="61"/>
    </row>
    <row r="512" spans="1:17" ht="20.25" customHeight="1" x14ac:dyDescent="0.2">
      <c r="A512" s="176">
        <v>59506</v>
      </c>
      <c r="B512" s="177">
        <f t="shared" si="50"/>
        <v>0</v>
      </c>
      <c r="C512" s="158"/>
      <c r="D512" s="60">
        <f t="shared" si="51"/>
        <v>0</v>
      </c>
      <c r="E512" s="178">
        <f t="shared" si="49"/>
        <v>0</v>
      </c>
      <c r="F512" s="60">
        <f t="shared" si="52"/>
        <v>0</v>
      </c>
      <c r="G512" s="60">
        <f>IF(AND(C512&lt;&gt;"",SUM(G$27:G511)&lt;E$19),$E$19/$E$23,0)</f>
        <v>0</v>
      </c>
      <c r="H512" s="60">
        <f t="shared" si="53"/>
        <v>0</v>
      </c>
      <c r="I512" s="60">
        <f t="shared" si="55"/>
        <v>0</v>
      </c>
      <c r="J512" s="92" t="str">
        <f t="shared" si="54"/>
        <v>2062–2063</v>
      </c>
      <c r="L512" s="103"/>
      <c r="N512" s="101"/>
      <c r="Q512" s="61"/>
    </row>
    <row r="513" spans="1:17" ht="20.25" customHeight="1" x14ac:dyDescent="0.2">
      <c r="A513" s="176">
        <v>59537</v>
      </c>
      <c r="B513" s="177">
        <f t="shared" si="50"/>
        <v>0</v>
      </c>
      <c r="C513" s="158"/>
      <c r="D513" s="60">
        <f t="shared" si="51"/>
        <v>0</v>
      </c>
      <c r="E513" s="178">
        <f t="shared" si="49"/>
        <v>0</v>
      </c>
      <c r="F513" s="60">
        <f t="shared" si="52"/>
        <v>0</v>
      </c>
      <c r="G513" s="60">
        <f>IF(AND(C513&lt;&gt;"",SUM(G$27:G512)&lt;E$19),$E$19/$E$23,0)</f>
        <v>0</v>
      </c>
      <c r="H513" s="60">
        <f t="shared" si="53"/>
        <v>0</v>
      </c>
      <c r="I513" s="60">
        <f t="shared" si="55"/>
        <v>0</v>
      </c>
      <c r="J513" s="92" t="str">
        <f t="shared" si="54"/>
        <v>2062–2063</v>
      </c>
      <c r="L513" s="103"/>
      <c r="N513" s="101"/>
      <c r="Q513" s="61"/>
    </row>
    <row r="514" spans="1:17" ht="20.25" customHeight="1" x14ac:dyDescent="0.2">
      <c r="A514" s="176">
        <v>59568</v>
      </c>
      <c r="B514" s="177">
        <f t="shared" si="50"/>
        <v>0</v>
      </c>
      <c r="C514" s="158"/>
      <c r="D514" s="60">
        <f t="shared" si="51"/>
        <v>0</v>
      </c>
      <c r="E514" s="178">
        <f t="shared" si="49"/>
        <v>0</v>
      </c>
      <c r="F514" s="60">
        <f t="shared" si="52"/>
        <v>0</v>
      </c>
      <c r="G514" s="60">
        <f>IF(AND(C514&lt;&gt;"",SUM(G$27:G513)&lt;E$19),$E$19/$E$23,0)</f>
        <v>0</v>
      </c>
      <c r="H514" s="60">
        <f t="shared" si="53"/>
        <v>0</v>
      </c>
      <c r="I514" s="60">
        <f t="shared" si="55"/>
        <v>0</v>
      </c>
      <c r="J514" s="92" t="str">
        <f t="shared" si="54"/>
        <v>2062–2063</v>
      </c>
      <c r="L514" s="103"/>
      <c r="N514" s="101"/>
      <c r="Q514" s="61"/>
    </row>
    <row r="515" spans="1:17" ht="20.25" customHeight="1" x14ac:dyDescent="0.2">
      <c r="A515" s="176">
        <v>59596</v>
      </c>
      <c r="B515" s="177">
        <f t="shared" si="50"/>
        <v>0</v>
      </c>
      <c r="C515" s="158"/>
      <c r="D515" s="60">
        <f t="shared" si="51"/>
        <v>0</v>
      </c>
      <c r="E515" s="178">
        <f t="shared" si="49"/>
        <v>0</v>
      </c>
      <c r="F515" s="60">
        <f t="shared" si="52"/>
        <v>0</v>
      </c>
      <c r="G515" s="60">
        <f>IF(AND(C515&lt;&gt;"",SUM(G$27:G514)&lt;E$19),$E$19/$E$23,0)</f>
        <v>0</v>
      </c>
      <c r="H515" s="60">
        <f t="shared" si="53"/>
        <v>0</v>
      </c>
      <c r="I515" s="60">
        <f t="shared" si="55"/>
        <v>0</v>
      </c>
      <c r="J515" s="92" t="str">
        <f t="shared" si="54"/>
        <v>2062–2063</v>
      </c>
      <c r="L515" s="103"/>
      <c r="N515" s="101"/>
      <c r="Q515" s="61"/>
    </row>
    <row r="516" spans="1:17" ht="20.25" customHeight="1" x14ac:dyDescent="0.2">
      <c r="A516" s="176">
        <v>59627</v>
      </c>
      <c r="B516" s="177">
        <f t="shared" si="50"/>
        <v>0</v>
      </c>
      <c r="C516" s="158"/>
      <c r="D516" s="60">
        <f t="shared" si="51"/>
        <v>0</v>
      </c>
      <c r="E516" s="178">
        <f t="shared" si="49"/>
        <v>0</v>
      </c>
      <c r="F516" s="60">
        <f t="shared" si="52"/>
        <v>0</v>
      </c>
      <c r="G516" s="60">
        <f>IF(AND(C516&lt;&gt;"",SUM(G$27:G515)&lt;E$19),$E$19/$E$23,0)</f>
        <v>0</v>
      </c>
      <c r="H516" s="60">
        <f t="shared" si="53"/>
        <v>0</v>
      </c>
      <c r="I516" s="60">
        <f t="shared" si="55"/>
        <v>0</v>
      </c>
      <c r="J516" s="92" t="str">
        <f t="shared" si="54"/>
        <v>2062–2063</v>
      </c>
      <c r="L516" s="103"/>
      <c r="N516" s="101"/>
      <c r="Q516" s="61"/>
    </row>
    <row r="517" spans="1:17" ht="20.25" customHeight="1" x14ac:dyDescent="0.2">
      <c r="A517" s="176">
        <v>59657</v>
      </c>
      <c r="B517" s="177">
        <f t="shared" si="50"/>
        <v>0</v>
      </c>
      <c r="C517" s="158"/>
      <c r="D517" s="60">
        <f t="shared" si="51"/>
        <v>0</v>
      </c>
      <c r="E517" s="178">
        <f t="shared" si="49"/>
        <v>0</v>
      </c>
      <c r="F517" s="60">
        <f t="shared" si="52"/>
        <v>0</v>
      </c>
      <c r="G517" s="60">
        <f>IF(AND(C517&lt;&gt;"",SUM(G$27:G516)&lt;E$19),$E$19/$E$23,0)</f>
        <v>0</v>
      </c>
      <c r="H517" s="60">
        <f t="shared" si="53"/>
        <v>0</v>
      </c>
      <c r="I517" s="60">
        <f t="shared" si="55"/>
        <v>0</v>
      </c>
      <c r="J517" s="92" t="str">
        <f t="shared" si="54"/>
        <v>2062–2063</v>
      </c>
      <c r="L517" s="103"/>
      <c r="N517" s="101"/>
      <c r="Q517" s="61"/>
    </row>
    <row r="518" spans="1:17" ht="20.25" customHeight="1" x14ac:dyDescent="0.2">
      <c r="A518" s="176">
        <v>59688</v>
      </c>
      <c r="B518" s="177">
        <f t="shared" si="50"/>
        <v>0</v>
      </c>
      <c r="C518" s="158"/>
      <c r="D518" s="60">
        <f t="shared" si="51"/>
        <v>0</v>
      </c>
      <c r="E518" s="178">
        <f t="shared" si="49"/>
        <v>0</v>
      </c>
      <c r="F518" s="60">
        <f t="shared" si="52"/>
        <v>0</v>
      </c>
      <c r="G518" s="60">
        <f>IF(AND(C518&lt;&gt;"",SUM(G$27:G517)&lt;E$19),$E$19/$E$23,0)</f>
        <v>0</v>
      </c>
      <c r="H518" s="60">
        <f t="shared" si="53"/>
        <v>0</v>
      </c>
      <c r="I518" s="60">
        <f t="shared" si="55"/>
        <v>0</v>
      </c>
      <c r="J518" s="92" t="str">
        <f t="shared" si="54"/>
        <v>2062–2063</v>
      </c>
      <c r="L518" s="103"/>
      <c r="N518" s="101"/>
      <c r="Q518" s="61"/>
    </row>
    <row r="519" spans="1:17" ht="20.25" customHeight="1" x14ac:dyDescent="0.2">
      <c r="A519" s="176">
        <v>59718</v>
      </c>
      <c r="B519" s="177">
        <f t="shared" si="50"/>
        <v>0</v>
      </c>
      <c r="C519" s="158"/>
      <c r="D519" s="60">
        <f t="shared" si="51"/>
        <v>0</v>
      </c>
      <c r="E519" s="178">
        <f t="shared" si="49"/>
        <v>0</v>
      </c>
      <c r="F519" s="60">
        <f t="shared" si="52"/>
        <v>0</v>
      </c>
      <c r="G519" s="60">
        <f>IF(AND(C519&lt;&gt;"",SUM(G$27:G518)&lt;E$19),$E$19/$E$23,0)</f>
        <v>0</v>
      </c>
      <c r="H519" s="60">
        <f t="shared" si="53"/>
        <v>0</v>
      </c>
      <c r="I519" s="60">
        <f t="shared" si="55"/>
        <v>0</v>
      </c>
      <c r="J519" s="92" t="str">
        <f t="shared" si="54"/>
        <v>2063–2064</v>
      </c>
      <c r="L519" s="103"/>
      <c r="N519" s="101"/>
      <c r="Q519" s="61"/>
    </row>
    <row r="520" spans="1:17" ht="20.25" customHeight="1" x14ac:dyDescent="0.2">
      <c r="A520" s="176">
        <v>59749</v>
      </c>
      <c r="B520" s="177">
        <f t="shared" si="50"/>
        <v>0</v>
      </c>
      <c r="C520" s="158"/>
      <c r="D520" s="60">
        <f t="shared" si="51"/>
        <v>0</v>
      </c>
      <c r="E520" s="178">
        <f t="shared" si="49"/>
        <v>0</v>
      </c>
      <c r="F520" s="60">
        <f t="shared" si="52"/>
        <v>0</v>
      </c>
      <c r="G520" s="60">
        <f>IF(AND(C520&lt;&gt;"",SUM(G$27:G519)&lt;E$19),$E$19/$E$23,0)</f>
        <v>0</v>
      </c>
      <c r="H520" s="60">
        <f t="shared" si="53"/>
        <v>0</v>
      </c>
      <c r="I520" s="60">
        <f t="shared" si="55"/>
        <v>0</v>
      </c>
      <c r="J520" s="92" t="str">
        <f t="shared" si="54"/>
        <v>2063–2064</v>
      </c>
      <c r="L520" s="103"/>
      <c r="N520" s="101"/>
      <c r="Q520" s="61"/>
    </row>
    <row r="521" spans="1:17" ht="20.25" customHeight="1" x14ac:dyDescent="0.2">
      <c r="A521" s="176">
        <v>59780</v>
      </c>
      <c r="B521" s="177">
        <f t="shared" si="50"/>
        <v>0</v>
      </c>
      <c r="C521" s="158"/>
      <c r="D521" s="60">
        <f t="shared" si="51"/>
        <v>0</v>
      </c>
      <c r="E521" s="178">
        <f t="shared" si="49"/>
        <v>0</v>
      </c>
      <c r="F521" s="60">
        <f t="shared" si="52"/>
        <v>0</v>
      </c>
      <c r="G521" s="60">
        <f>IF(AND(C521&lt;&gt;"",SUM(G$27:G520)&lt;E$19),$E$19/$E$23,0)</f>
        <v>0</v>
      </c>
      <c r="H521" s="60">
        <f t="shared" si="53"/>
        <v>0</v>
      </c>
      <c r="I521" s="60">
        <f t="shared" si="55"/>
        <v>0</v>
      </c>
      <c r="J521" s="92" t="str">
        <f t="shared" si="54"/>
        <v>2063–2064</v>
      </c>
      <c r="L521" s="103"/>
      <c r="N521" s="101"/>
      <c r="Q521" s="61"/>
    </row>
    <row r="522" spans="1:17" ht="20.25" customHeight="1" x14ac:dyDescent="0.2">
      <c r="A522" s="176">
        <v>59810</v>
      </c>
      <c r="B522" s="177">
        <f t="shared" si="50"/>
        <v>0</v>
      </c>
      <c r="C522" s="158"/>
      <c r="D522" s="60">
        <f t="shared" si="51"/>
        <v>0</v>
      </c>
      <c r="E522" s="178">
        <f t="shared" si="49"/>
        <v>0</v>
      </c>
      <c r="F522" s="60">
        <f t="shared" si="52"/>
        <v>0</v>
      </c>
      <c r="G522" s="60">
        <f>IF(AND(C522&lt;&gt;"",SUM(G$27:G521)&lt;E$19),$E$19/$E$23,0)</f>
        <v>0</v>
      </c>
      <c r="H522" s="60">
        <f t="shared" si="53"/>
        <v>0</v>
      </c>
      <c r="I522" s="60">
        <f t="shared" si="55"/>
        <v>0</v>
      </c>
      <c r="J522" s="92" t="str">
        <f t="shared" si="54"/>
        <v>2063–2064</v>
      </c>
      <c r="L522" s="103"/>
      <c r="N522" s="101"/>
      <c r="Q522" s="61"/>
    </row>
    <row r="523" spans="1:17" ht="20.25" customHeight="1" x14ac:dyDescent="0.2">
      <c r="A523" s="176">
        <v>59841</v>
      </c>
      <c r="B523" s="177">
        <f t="shared" si="50"/>
        <v>0</v>
      </c>
      <c r="C523" s="158"/>
      <c r="D523" s="60">
        <f t="shared" si="51"/>
        <v>0</v>
      </c>
      <c r="E523" s="178">
        <f t="shared" si="49"/>
        <v>0</v>
      </c>
      <c r="F523" s="60">
        <f t="shared" si="52"/>
        <v>0</v>
      </c>
      <c r="G523" s="60">
        <f>IF(AND(C523&lt;&gt;"",SUM(G$27:G522)&lt;E$19),$E$19/$E$23,0)</f>
        <v>0</v>
      </c>
      <c r="H523" s="60">
        <f t="shared" si="53"/>
        <v>0</v>
      </c>
      <c r="I523" s="60">
        <f t="shared" si="55"/>
        <v>0</v>
      </c>
      <c r="J523" s="92" t="str">
        <f t="shared" si="54"/>
        <v>2063–2064</v>
      </c>
      <c r="L523" s="103"/>
      <c r="N523" s="101"/>
      <c r="Q523" s="61"/>
    </row>
    <row r="524" spans="1:17" ht="20.25" customHeight="1" x14ac:dyDescent="0.2">
      <c r="A524" s="176">
        <v>59871</v>
      </c>
      <c r="B524" s="177">
        <f t="shared" si="50"/>
        <v>0</v>
      </c>
      <c r="C524" s="158"/>
      <c r="D524" s="60">
        <f t="shared" si="51"/>
        <v>0</v>
      </c>
      <c r="E524" s="178">
        <f t="shared" si="49"/>
        <v>0</v>
      </c>
      <c r="F524" s="60">
        <f t="shared" si="52"/>
        <v>0</v>
      </c>
      <c r="G524" s="60">
        <f>IF(AND(C524&lt;&gt;"",SUM(G$27:G523)&lt;E$19),$E$19/$E$23,0)</f>
        <v>0</v>
      </c>
      <c r="H524" s="60">
        <f t="shared" si="53"/>
        <v>0</v>
      </c>
      <c r="I524" s="60">
        <f t="shared" si="55"/>
        <v>0</v>
      </c>
      <c r="J524" s="92" t="str">
        <f t="shared" si="54"/>
        <v>2063–2064</v>
      </c>
      <c r="L524" s="103"/>
      <c r="N524" s="101"/>
      <c r="Q524" s="61"/>
    </row>
    <row r="525" spans="1:17" ht="20.25" customHeight="1" x14ac:dyDescent="0.2">
      <c r="A525" s="176">
        <v>59902</v>
      </c>
      <c r="B525" s="177">
        <f t="shared" si="50"/>
        <v>0</v>
      </c>
      <c r="C525" s="158"/>
      <c r="D525" s="60">
        <f t="shared" si="51"/>
        <v>0</v>
      </c>
      <c r="E525" s="178">
        <f t="shared" si="49"/>
        <v>0</v>
      </c>
      <c r="F525" s="60">
        <f t="shared" si="52"/>
        <v>0</v>
      </c>
      <c r="G525" s="60">
        <f>IF(AND(C525&lt;&gt;"",SUM(G$27:G524)&lt;E$19),$E$19/$E$23,0)</f>
        <v>0</v>
      </c>
      <c r="H525" s="60">
        <f t="shared" si="53"/>
        <v>0</v>
      </c>
      <c r="I525" s="60">
        <f t="shared" si="55"/>
        <v>0</v>
      </c>
      <c r="J525" s="92" t="str">
        <f t="shared" si="54"/>
        <v>2063–2064</v>
      </c>
      <c r="L525" s="103"/>
      <c r="N525" s="101"/>
      <c r="Q525" s="61"/>
    </row>
    <row r="526" spans="1:17" ht="20.25" customHeight="1" x14ac:dyDescent="0.2">
      <c r="A526" s="176">
        <v>59933</v>
      </c>
      <c r="B526" s="177">
        <f t="shared" si="50"/>
        <v>0</v>
      </c>
      <c r="C526" s="158"/>
      <c r="D526" s="60">
        <f t="shared" si="51"/>
        <v>0</v>
      </c>
      <c r="E526" s="178">
        <f t="shared" si="49"/>
        <v>0</v>
      </c>
      <c r="F526" s="60">
        <f t="shared" si="52"/>
        <v>0</v>
      </c>
      <c r="G526" s="60">
        <f>IF(AND(C526&lt;&gt;"",SUM(G$27:G525)&lt;E$19),$E$19/$E$23,0)</f>
        <v>0</v>
      </c>
      <c r="H526" s="60">
        <f t="shared" si="53"/>
        <v>0</v>
      </c>
      <c r="I526" s="60">
        <f t="shared" si="55"/>
        <v>0</v>
      </c>
      <c r="J526" s="92" t="str">
        <f t="shared" si="54"/>
        <v>2063–2064</v>
      </c>
      <c r="L526" s="103"/>
      <c r="N526" s="101"/>
      <c r="Q526" s="61"/>
    </row>
    <row r="527" spans="1:17" ht="20.25" customHeight="1" x14ac:dyDescent="0.2">
      <c r="A527" s="176">
        <v>59962</v>
      </c>
      <c r="B527" s="177">
        <f t="shared" si="50"/>
        <v>0</v>
      </c>
      <c r="C527" s="158"/>
      <c r="D527" s="60">
        <f t="shared" si="51"/>
        <v>0</v>
      </c>
      <c r="E527" s="178">
        <f t="shared" si="49"/>
        <v>0</v>
      </c>
      <c r="F527" s="60">
        <f t="shared" si="52"/>
        <v>0</v>
      </c>
      <c r="G527" s="60">
        <f>IF(AND(C527&lt;&gt;"",SUM(G$27:G526)&lt;E$19),$E$19/$E$23,0)</f>
        <v>0</v>
      </c>
      <c r="H527" s="60">
        <f t="shared" si="53"/>
        <v>0</v>
      </c>
      <c r="I527" s="60">
        <f t="shared" si="55"/>
        <v>0</v>
      </c>
      <c r="J527" s="92" t="str">
        <f t="shared" si="54"/>
        <v>2063–2064</v>
      </c>
      <c r="L527" s="103"/>
      <c r="N527" s="101"/>
      <c r="Q527" s="61"/>
    </row>
    <row r="528" spans="1:17" ht="20.25" customHeight="1" x14ac:dyDescent="0.2">
      <c r="A528" s="176">
        <v>59993</v>
      </c>
      <c r="B528" s="177">
        <f t="shared" si="50"/>
        <v>0</v>
      </c>
      <c r="C528" s="158"/>
      <c r="D528" s="60">
        <f t="shared" si="51"/>
        <v>0</v>
      </c>
      <c r="E528" s="178">
        <f t="shared" si="49"/>
        <v>0</v>
      </c>
      <c r="F528" s="60">
        <f t="shared" si="52"/>
        <v>0</v>
      </c>
      <c r="G528" s="60">
        <f>IF(AND(C528&lt;&gt;"",SUM(G$27:G527)&lt;E$19),$E$19/$E$23,0)</f>
        <v>0</v>
      </c>
      <c r="H528" s="60">
        <f t="shared" si="53"/>
        <v>0</v>
      </c>
      <c r="I528" s="60">
        <f t="shared" si="55"/>
        <v>0</v>
      </c>
      <c r="J528" s="92" t="str">
        <f t="shared" si="54"/>
        <v>2063–2064</v>
      </c>
      <c r="L528" s="103"/>
      <c r="N528" s="101"/>
      <c r="Q528" s="61"/>
    </row>
    <row r="529" spans="1:17" ht="20.25" customHeight="1" x14ac:dyDescent="0.2">
      <c r="A529" s="176">
        <v>60023</v>
      </c>
      <c r="B529" s="177">
        <f t="shared" si="50"/>
        <v>0</v>
      </c>
      <c r="C529" s="158"/>
      <c r="D529" s="60">
        <f t="shared" si="51"/>
        <v>0</v>
      </c>
      <c r="E529" s="178">
        <f t="shared" si="49"/>
        <v>0</v>
      </c>
      <c r="F529" s="60">
        <f t="shared" si="52"/>
        <v>0</v>
      </c>
      <c r="G529" s="60">
        <f>IF(AND(C529&lt;&gt;"",SUM(G$27:G528)&lt;E$19),$E$19/$E$23,0)</f>
        <v>0</v>
      </c>
      <c r="H529" s="60">
        <f t="shared" si="53"/>
        <v>0</v>
      </c>
      <c r="I529" s="60">
        <f t="shared" si="55"/>
        <v>0</v>
      </c>
      <c r="J529" s="92" t="str">
        <f t="shared" si="54"/>
        <v>2063–2064</v>
      </c>
      <c r="L529" s="103"/>
      <c r="N529" s="101"/>
      <c r="Q529" s="61"/>
    </row>
    <row r="530" spans="1:17" ht="20.25" customHeight="1" x14ac:dyDescent="0.2">
      <c r="A530" s="176">
        <v>60054</v>
      </c>
      <c r="B530" s="177">
        <f t="shared" si="50"/>
        <v>0</v>
      </c>
      <c r="C530" s="158"/>
      <c r="D530" s="60">
        <f t="shared" si="51"/>
        <v>0</v>
      </c>
      <c r="E530" s="178">
        <f t="shared" si="49"/>
        <v>0</v>
      </c>
      <c r="F530" s="60">
        <f t="shared" si="52"/>
        <v>0</v>
      </c>
      <c r="G530" s="60">
        <f>IF(AND(C530&lt;&gt;"",SUM(G$27:G529)&lt;E$19),$E$19/$E$23,0)</f>
        <v>0</v>
      </c>
      <c r="H530" s="60">
        <f t="shared" si="53"/>
        <v>0</v>
      </c>
      <c r="I530" s="60">
        <f t="shared" si="55"/>
        <v>0</v>
      </c>
      <c r="J530" s="92" t="str">
        <f t="shared" si="54"/>
        <v>2063–2064</v>
      </c>
      <c r="L530" s="103"/>
      <c r="N530" s="101"/>
      <c r="Q530" s="61"/>
    </row>
    <row r="531" spans="1:17" ht="20.25" customHeight="1" x14ac:dyDescent="0.2">
      <c r="A531" s="176">
        <v>60084</v>
      </c>
      <c r="B531" s="177">
        <f t="shared" si="50"/>
        <v>0</v>
      </c>
      <c r="C531" s="158"/>
      <c r="D531" s="60">
        <f t="shared" si="51"/>
        <v>0</v>
      </c>
      <c r="E531" s="178">
        <f t="shared" si="49"/>
        <v>0</v>
      </c>
      <c r="F531" s="60">
        <f t="shared" si="52"/>
        <v>0</v>
      </c>
      <c r="G531" s="60">
        <f>IF(AND(C531&lt;&gt;"",SUM(G$27:G530)&lt;E$19),$E$19/$E$23,0)</f>
        <v>0</v>
      </c>
      <c r="H531" s="60">
        <f t="shared" si="53"/>
        <v>0</v>
      </c>
      <c r="I531" s="60">
        <f t="shared" si="55"/>
        <v>0</v>
      </c>
      <c r="J531" s="92" t="str">
        <f t="shared" si="54"/>
        <v>2064–2065</v>
      </c>
      <c r="L531" s="103"/>
      <c r="N531" s="101"/>
      <c r="Q531" s="61"/>
    </row>
    <row r="532" spans="1:17" ht="20.25" customHeight="1" x14ac:dyDescent="0.2">
      <c r="A532" s="176">
        <v>60115</v>
      </c>
      <c r="B532" s="177">
        <f t="shared" si="50"/>
        <v>0</v>
      </c>
      <c r="C532" s="158"/>
      <c r="D532" s="60">
        <f t="shared" si="51"/>
        <v>0</v>
      </c>
      <c r="E532" s="178">
        <f t="shared" si="49"/>
        <v>0</v>
      </c>
      <c r="F532" s="60">
        <f t="shared" si="52"/>
        <v>0</v>
      </c>
      <c r="G532" s="60">
        <f>IF(AND(C532&lt;&gt;"",SUM(G$27:G531)&lt;E$19),$E$19/$E$23,0)</f>
        <v>0</v>
      </c>
      <c r="H532" s="60">
        <f t="shared" si="53"/>
        <v>0</v>
      </c>
      <c r="I532" s="60">
        <f t="shared" si="55"/>
        <v>0</v>
      </c>
      <c r="J532" s="92" t="str">
        <f t="shared" si="54"/>
        <v>2064–2065</v>
      </c>
      <c r="L532" s="103"/>
      <c r="N532" s="101"/>
      <c r="Q532" s="61"/>
    </row>
    <row r="533" spans="1:17" ht="20.25" customHeight="1" x14ac:dyDescent="0.2">
      <c r="A533" s="176">
        <v>60146</v>
      </c>
      <c r="B533" s="177">
        <f t="shared" si="50"/>
        <v>0</v>
      </c>
      <c r="C533" s="158"/>
      <c r="D533" s="60">
        <f t="shared" si="51"/>
        <v>0</v>
      </c>
      <c r="E533" s="178">
        <f t="shared" si="49"/>
        <v>0</v>
      </c>
      <c r="F533" s="60">
        <f t="shared" si="52"/>
        <v>0</v>
      </c>
      <c r="G533" s="60">
        <f>IF(AND(C533&lt;&gt;"",SUM(G$27:G532)&lt;E$19),$E$19/$E$23,0)</f>
        <v>0</v>
      </c>
      <c r="H533" s="60">
        <f t="shared" si="53"/>
        <v>0</v>
      </c>
      <c r="I533" s="60">
        <f t="shared" si="55"/>
        <v>0</v>
      </c>
      <c r="J533" s="92" t="str">
        <f t="shared" si="54"/>
        <v>2064–2065</v>
      </c>
      <c r="L533" s="103"/>
      <c r="N533" s="101"/>
      <c r="Q533" s="61"/>
    </row>
    <row r="534" spans="1:17" ht="20.25" customHeight="1" x14ac:dyDescent="0.2">
      <c r="A534" s="176">
        <v>60176</v>
      </c>
      <c r="B534" s="177">
        <f t="shared" si="50"/>
        <v>0</v>
      </c>
      <c r="C534" s="158"/>
      <c r="D534" s="60">
        <f t="shared" si="51"/>
        <v>0</v>
      </c>
      <c r="E534" s="178">
        <f t="shared" si="49"/>
        <v>0</v>
      </c>
      <c r="F534" s="60">
        <f t="shared" si="52"/>
        <v>0</v>
      </c>
      <c r="G534" s="60">
        <f>IF(AND(C534&lt;&gt;"",SUM(G$27:G533)&lt;E$19),$E$19/$E$23,0)</f>
        <v>0</v>
      </c>
      <c r="H534" s="60">
        <f t="shared" si="53"/>
        <v>0</v>
      </c>
      <c r="I534" s="60">
        <f t="shared" si="55"/>
        <v>0</v>
      </c>
      <c r="J534" s="92" t="str">
        <f t="shared" si="54"/>
        <v>2064–2065</v>
      </c>
      <c r="L534" s="103"/>
      <c r="N534" s="101"/>
      <c r="Q534" s="61"/>
    </row>
    <row r="535" spans="1:17" ht="20.25" customHeight="1" x14ac:dyDescent="0.2">
      <c r="A535" s="176">
        <v>60207</v>
      </c>
      <c r="B535" s="177">
        <f t="shared" si="50"/>
        <v>0</v>
      </c>
      <c r="C535" s="158"/>
      <c r="D535" s="60">
        <f t="shared" si="51"/>
        <v>0</v>
      </c>
      <c r="E535" s="178">
        <f t="shared" si="49"/>
        <v>0</v>
      </c>
      <c r="F535" s="60">
        <f t="shared" si="52"/>
        <v>0</v>
      </c>
      <c r="G535" s="60">
        <f>IF(AND(C535&lt;&gt;"",SUM(G$27:G534)&lt;E$19),$E$19/$E$23,0)</f>
        <v>0</v>
      </c>
      <c r="H535" s="60">
        <f t="shared" si="53"/>
        <v>0</v>
      </c>
      <c r="I535" s="60">
        <f t="shared" si="55"/>
        <v>0</v>
      </c>
      <c r="J535" s="92" t="str">
        <f t="shared" si="54"/>
        <v>2064–2065</v>
      </c>
      <c r="L535" s="103"/>
      <c r="N535" s="101"/>
      <c r="Q535" s="61"/>
    </row>
    <row r="536" spans="1:17" ht="20.25" customHeight="1" x14ac:dyDescent="0.2">
      <c r="A536" s="176">
        <v>60237</v>
      </c>
      <c r="B536" s="177">
        <f t="shared" si="50"/>
        <v>0</v>
      </c>
      <c r="C536" s="158"/>
      <c r="D536" s="60">
        <f t="shared" si="51"/>
        <v>0</v>
      </c>
      <c r="E536" s="178">
        <f t="shared" si="49"/>
        <v>0</v>
      </c>
      <c r="F536" s="60">
        <f t="shared" si="52"/>
        <v>0</v>
      </c>
      <c r="G536" s="60">
        <f>IF(AND(C536&lt;&gt;"",SUM(G$27:G535)&lt;E$19),$E$19/$E$23,0)</f>
        <v>0</v>
      </c>
      <c r="H536" s="60">
        <f t="shared" si="53"/>
        <v>0</v>
      </c>
      <c r="I536" s="60">
        <f t="shared" si="55"/>
        <v>0</v>
      </c>
      <c r="J536" s="92" t="str">
        <f t="shared" si="54"/>
        <v>2064–2065</v>
      </c>
      <c r="L536" s="103"/>
      <c r="N536" s="101"/>
      <c r="Q536" s="61"/>
    </row>
    <row r="537" spans="1:17" ht="20.25" customHeight="1" x14ac:dyDescent="0.2">
      <c r="A537" s="176">
        <v>60268</v>
      </c>
      <c r="B537" s="177">
        <f t="shared" si="50"/>
        <v>0</v>
      </c>
      <c r="C537" s="158"/>
      <c r="D537" s="60">
        <f t="shared" si="51"/>
        <v>0</v>
      </c>
      <c r="E537" s="178">
        <f t="shared" si="49"/>
        <v>0</v>
      </c>
      <c r="F537" s="60">
        <f t="shared" si="52"/>
        <v>0</v>
      </c>
      <c r="G537" s="60">
        <f>IF(AND(C537&lt;&gt;"",SUM(G$27:G536)&lt;E$19),$E$19/$E$23,0)</f>
        <v>0</v>
      </c>
      <c r="H537" s="60">
        <f t="shared" si="53"/>
        <v>0</v>
      </c>
      <c r="I537" s="60">
        <f t="shared" si="55"/>
        <v>0</v>
      </c>
      <c r="J537" s="92" t="str">
        <f t="shared" si="54"/>
        <v>2064–2065</v>
      </c>
      <c r="L537" s="103"/>
      <c r="N537" s="101"/>
      <c r="Q537" s="61"/>
    </row>
    <row r="538" spans="1:17" ht="20.25" customHeight="1" x14ac:dyDescent="0.2">
      <c r="A538" s="176">
        <v>60299</v>
      </c>
      <c r="B538" s="177">
        <f t="shared" si="50"/>
        <v>0</v>
      </c>
      <c r="C538" s="158"/>
      <c r="D538" s="60">
        <f t="shared" si="51"/>
        <v>0</v>
      </c>
      <c r="E538" s="178">
        <f t="shared" si="49"/>
        <v>0</v>
      </c>
      <c r="F538" s="60">
        <f t="shared" si="52"/>
        <v>0</v>
      </c>
      <c r="G538" s="60">
        <f>IF(AND(C538&lt;&gt;"",SUM(G$27:G537)&lt;E$19),$E$19/$E$23,0)</f>
        <v>0</v>
      </c>
      <c r="H538" s="60">
        <f t="shared" si="53"/>
        <v>0</v>
      </c>
      <c r="I538" s="60">
        <f t="shared" si="55"/>
        <v>0</v>
      </c>
      <c r="J538" s="92" t="str">
        <f t="shared" si="54"/>
        <v>2064–2065</v>
      </c>
      <c r="L538" s="103"/>
      <c r="N538" s="101"/>
      <c r="Q538" s="61"/>
    </row>
    <row r="539" spans="1:17" ht="20.25" customHeight="1" x14ac:dyDescent="0.2">
      <c r="A539" s="176">
        <v>60327</v>
      </c>
      <c r="B539" s="177">
        <f t="shared" si="50"/>
        <v>0</v>
      </c>
      <c r="C539" s="158"/>
      <c r="D539" s="60">
        <f t="shared" si="51"/>
        <v>0</v>
      </c>
      <c r="E539" s="178">
        <f t="shared" ref="E539:E602" si="56">C539-D539</f>
        <v>0</v>
      </c>
      <c r="F539" s="60">
        <f t="shared" si="52"/>
        <v>0</v>
      </c>
      <c r="G539" s="60">
        <f>IF(AND(C539&lt;&gt;"",SUM(G$27:G538)&lt;E$19),$E$19/$E$23,0)</f>
        <v>0</v>
      </c>
      <c r="H539" s="60">
        <f t="shared" si="53"/>
        <v>0</v>
      </c>
      <c r="I539" s="60">
        <f t="shared" si="55"/>
        <v>0</v>
      </c>
      <c r="J539" s="92" t="str">
        <f t="shared" si="54"/>
        <v>2064–2065</v>
      </c>
      <c r="L539" s="103"/>
      <c r="N539" s="101"/>
      <c r="Q539" s="61"/>
    </row>
    <row r="540" spans="1:17" ht="20.25" customHeight="1" x14ac:dyDescent="0.2">
      <c r="A540" s="176">
        <v>60358</v>
      </c>
      <c r="B540" s="177">
        <f t="shared" ref="B540:B603" si="57">IF(C540&gt;0,C540*-1,C540)</f>
        <v>0</v>
      </c>
      <c r="C540" s="158"/>
      <c r="D540" s="60">
        <f t="shared" ref="D540:D603" si="58">IF(C540="",0,IF($E$15="Beginning",IF(C539&lt;&gt;"",$F539*$E$6/12,0),IF(C539&lt;&gt;"",$F539*$E$6/12,$E$16*$E$6/12)))</f>
        <v>0</v>
      </c>
      <c r="E540" s="178">
        <f t="shared" si="56"/>
        <v>0</v>
      </c>
      <c r="F540" s="60">
        <f t="shared" ref="F540:F603" si="59">IF(C540="",0,IF(C539="",$E$16-E540,IF(C540&lt;&gt;"",F539-E540)))</f>
        <v>0</v>
      </c>
      <c r="G540" s="60">
        <f>IF(AND(C540&lt;&gt;"",SUM(G$27:G539)&lt;E$19),$E$19/$E$23,0)</f>
        <v>0</v>
      </c>
      <c r="H540" s="60">
        <f t="shared" ref="H540:H603" si="60">IF(C540&lt;&gt;"",G540+H539,0)</f>
        <v>0</v>
      </c>
      <c r="I540" s="60">
        <f t="shared" si="55"/>
        <v>0</v>
      </c>
      <c r="J540" s="92" t="str">
        <f t="shared" ref="J540:J603" si="61">IF(OR(MONTH(A540)=1,MONTH(A540)=2,MONTH(A540)=3,MONTH(A540)=4,MONTH(A540)=5,MONTH(A540)=6),YEAR(A540)-1&amp;"–"&amp;YEAR(A540),YEAR(A540)&amp;"–"&amp;YEAR(A540)+1)</f>
        <v>2064–2065</v>
      </c>
      <c r="L540" s="103"/>
      <c r="N540" s="101"/>
      <c r="Q540" s="61"/>
    </row>
    <row r="541" spans="1:17" ht="20.25" customHeight="1" x14ac:dyDescent="0.2">
      <c r="A541" s="176">
        <v>60388</v>
      </c>
      <c r="B541" s="177">
        <f t="shared" si="57"/>
        <v>0</v>
      </c>
      <c r="C541" s="158"/>
      <c r="D541" s="60">
        <f t="shared" si="58"/>
        <v>0</v>
      </c>
      <c r="E541" s="178">
        <f t="shared" si="56"/>
        <v>0</v>
      </c>
      <c r="F541" s="60">
        <f t="shared" si="59"/>
        <v>0</v>
      </c>
      <c r="G541" s="60">
        <f>IF(AND(C541&lt;&gt;"",SUM(G$27:G540)&lt;E$19),$E$19/$E$23,0)</f>
        <v>0</v>
      </c>
      <c r="H541" s="60">
        <f t="shared" si="60"/>
        <v>0</v>
      </c>
      <c r="I541" s="60">
        <f t="shared" ref="I541:I604" si="62">IF(C541&lt;&gt;"",$E$19-H541,0)</f>
        <v>0</v>
      </c>
      <c r="J541" s="92" t="str">
        <f t="shared" si="61"/>
        <v>2064–2065</v>
      </c>
      <c r="L541" s="103"/>
      <c r="N541" s="101"/>
      <c r="Q541" s="61"/>
    </row>
    <row r="542" spans="1:17" ht="20.25" customHeight="1" x14ac:dyDescent="0.2">
      <c r="A542" s="176">
        <v>60419</v>
      </c>
      <c r="B542" s="177">
        <f t="shared" si="57"/>
        <v>0</v>
      </c>
      <c r="C542" s="158"/>
      <c r="D542" s="60">
        <f t="shared" si="58"/>
        <v>0</v>
      </c>
      <c r="E542" s="178">
        <f t="shared" si="56"/>
        <v>0</v>
      </c>
      <c r="F542" s="60">
        <f t="shared" si="59"/>
        <v>0</v>
      </c>
      <c r="G542" s="60">
        <f>IF(AND(C542&lt;&gt;"",SUM(G$27:G541)&lt;E$19),$E$19/$E$23,0)</f>
        <v>0</v>
      </c>
      <c r="H542" s="60">
        <f t="shared" si="60"/>
        <v>0</v>
      </c>
      <c r="I542" s="60">
        <f t="shared" si="62"/>
        <v>0</v>
      </c>
      <c r="J542" s="92" t="str">
        <f t="shared" si="61"/>
        <v>2064–2065</v>
      </c>
      <c r="L542" s="103"/>
      <c r="N542" s="101"/>
      <c r="Q542" s="61"/>
    </row>
    <row r="543" spans="1:17" ht="20.25" customHeight="1" x14ac:dyDescent="0.2">
      <c r="A543" s="176">
        <v>60449</v>
      </c>
      <c r="B543" s="177">
        <f t="shared" si="57"/>
        <v>0</v>
      </c>
      <c r="C543" s="158"/>
      <c r="D543" s="60">
        <f t="shared" si="58"/>
        <v>0</v>
      </c>
      <c r="E543" s="178">
        <f t="shared" si="56"/>
        <v>0</v>
      </c>
      <c r="F543" s="60">
        <f t="shared" si="59"/>
        <v>0</v>
      </c>
      <c r="G543" s="60">
        <f>IF(AND(C543&lt;&gt;"",SUM(G$27:G542)&lt;E$19),$E$19/$E$23,0)</f>
        <v>0</v>
      </c>
      <c r="H543" s="60">
        <f t="shared" si="60"/>
        <v>0</v>
      </c>
      <c r="I543" s="60">
        <f t="shared" si="62"/>
        <v>0</v>
      </c>
      <c r="J543" s="92" t="str">
        <f t="shared" si="61"/>
        <v>2065–2066</v>
      </c>
      <c r="L543" s="103"/>
      <c r="N543" s="101"/>
      <c r="Q543" s="61"/>
    </row>
    <row r="544" spans="1:17" ht="20.25" customHeight="1" x14ac:dyDescent="0.2">
      <c r="A544" s="176">
        <v>60480</v>
      </c>
      <c r="B544" s="177">
        <f t="shared" si="57"/>
        <v>0</v>
      </c>
      <c r="C544" s="158"/>
      <c r="D544" s="60">
        <f t="shared" si="58"/>
        <v>0</v>
      </c>
      <c r="E544" s="178">
        <f t="shared" si="56"/>
        <v>0</v>
      </c>
      <c r="F544" s="60">
        <f t="shared" si="59"/>
        <v>0</v>
      </c>
      <c r="G544" s="60">
        <f>IF(AND(C544&lt;&gt;"",SUM(G$27:G543)&lt;E$19),$E$19/$E$23,0)</f>
        <v>0</v>
      </c>
      <c r="H544" s="60">
        <f t="shared" si="60"/>
        <v>0</v>
      </c>
      <c r="I544" s="60">
        <f t="shared" si="62"/>
        <v>0</v>
      </c>
      <c r="J544" s="92" t="str">
        <f t="shared" si="61"/>
        <v>2065–2066</v>
      </c>
      <c r="L544" s="103"/>
      <c r="N544" s="101"/>
      <c r="Q544" s="61"/>
    </row>
    <row r="545" spans="1:17" ht="20.25" customHeight="1" x14ac:dyDescent="0.2">
      <c r="A545" s="176">
        <v>60511</v>
      </c>
      <c r="B545" s="177">
        <f t="shared" si="57"/>
        <v>0</v>
      </c>
      <c r="C545" s="158"/>
      <c r="D545" s="60">
        <f t="shared" si="58"/>
        <v>0</v>
      </c>
      <c r="E545" s="178">
        <f t="shared" si="56"/>
        <v>0</v>
      </c>
      <c r="F545" s="60">
        <f t="shared" si="59"/>
        <v>0</v>
      </c>
      <c r="G545" s="60">
        <f>IF(AND(C545&lt;&gt;"",SUM(G$27:G544)&lt;E$19),$E$19/$E$23,0)</f>
        <v>0</v>
      </c>
      <c r="H545" s="60">
        <f t="shared" si="60"/>
        <v>0</v>
      </c>
      <c r="I545" s="60">
        <f t="shared" si="62"/>
        <v>0</v>
      </c>
      <c r="J545" s="92" t="str">
        <f t="shared" si="61"/>
        <v>2065–2066</v>
      </c>
      <c r="L545" s="103"/>
      <c r="N545" s="101"/>
      <c r="Q545" s="61"/>
    </row>
    <row r="546" spans="1:17" ht="20.25" customHeight="1" x14ac:dyDescent="0.2">
      <c r="A546" s="176">
        <v>60541</v>
      </c>
      <c r="B546" s="177">
        <f t="shared" si="57"/>
        <v>0</v>
      </c>
      <c r="C546" s="158"/>
      <c r="D546" s="60">
        <f t="shared" si="58"/>
        <v>0</v>
      </c>
      <c r="E546" s="178">
        <f t="shared" si="56"/>
        <v>0</v>
      </c>
      <c r="F546" s="60">
        <f t="shared" si="59"/>
        <v>0</v>
      </c>
      <c r="G546" s="60">
        <f>IF(AND(C546&lt;&gt;"",SUM(G$27:G545)&lt;E$19),$E$19/$E$23,0)</f>
        <v>0</v>
      </c>
      <c r="H546" s="60">
        <f t="shared" si="60"/>
        <v>0</v>
      </c>
      <c r="I546" s="60">
        <f t="shared" si="62"/>
        <v>0</v>
      </c>
      <c r="J546" s="92" t="str">
        <f t="shared" si="61"/>
        <v>2065–2066</v>
      </c>
      <c r="L546" s="103"/>
      <c r="N546" s="101"/>
      <c r="Q546" s="61"/>
    </row>
    <row r="547" spans="1:17" ht="20.25" customHeight="1" x14ac:dyDescent="0.2">
      <c r="A547" s="176">
        <v>60572</v>
      </c>
      <c r="B547" s="177">
        <f t="shared" si="57"/>
        <v>0</v>
      </c>
      <c r="C547" s="158"/>
      <c r="D547" s="60">
        <f t="shared" si="58"/>
        <v>0</v>
      </c>
      <c r="E547" s="178">
        <f t="shared" si="56"/>
        <v>0</v>
      </c>
      <c r="F547" s="60">
        <f t="shared" si="59"/>
        <v>0</v>
      </c>
      <c r="G547" s="60">
        <f>IF(AND(C547&lt;&gt;"",SUM(G$27:G546)&lt;E$19),$E$19/$E$23,0)</f>
        <v>0</v>
      </c>
      <c r="H547" s="60">
        <f t="shared" si="60"/>
        <v>0</v>
      </c>
      <c r="I547" s="60">
        <f t="shared" si="62"/>
        <v>0</v>
      </c>
      <c r="J547" s="92" t="str">
        <f t="shared" si="61"/>
        <v>2065–2066</v>
      </c>
      <c r="L547" s="103"/>
      <c r="N547" s="101"/>
      <c r="Q547" s="61"/>
    </row>
    <row r="548" spans="1:17" ht="20.25" customHeight="1" x14ac:dyDescent="0.2">
      <c r="A548" s="176">
        <v>60602</v>
      </c>
      <c r="B548" s="177">
        <f t="shared" si="57"/>
        <v>0</v>
      </c>
      <c r="C548" s="158"/>
      <c r="D548" s="60">
        <f t="shared" si="58"/>
        <v>0</v>
      </c>
      <c r="E548" s="178">
        <f t="shared" si="56"/>
        <v>0</v>
      </c>
      <c r="F548" s="60">
        <f t="shared" si="59"/>
        <v>0</v>
      </c>
      <c r="G548" s="60">
        <f>IF(AND(C548&lt;&gt;"",SUM(G$27:G547)&lt;E$19),$E$19/$E$23,0)</f>
        <v>0</v>
      </c>
      <c r="H548" s="60">
        <f t="shared" si="60"/>
        <v>0</v>
      </c>
      <c r="I548" s="60">
        <f t="shared" si="62"/>
        <v>0</v>
      </c>
      <c r="J548" s="92" t="str">
        <f t="shared" si="61"/>
        <v>2065–2066</v>
      </c>
      <c r="L548" s="103"/>
      <c r="N548" s="101"/>
      <c r="Q548" s="61"/>
    </row>
    <row r="549" spans="1:17" ht="20.25" customHeight="1" x14ac:dyDescent="0.2">
      <c r="A549" s="176">
        <v>60633</v>
      </c>
      <c r="B549" s="177">
        <f t="shared" si="57"/>
        <v>0</v>
      </c>
      <c r="C549" s="158"/>
      <c r="D549" s="60">
        <f t="shared" si="58"/>
        <v>0</v>
      </c>
      <c r="E549" s="178">
        <f t="shared" si="56"/>
        <v>0</v>
      </c>
      <c r="F549" s="60">
        <f t="shared" si="59"/>
        <v>0</v>
      </c>
      <c r="G549" s="60">
        <f>IF(AND(C549&lt;&gt;"",SUM(G$27:G548)&lt;E$19),$E$19/$E$23,0)</f>
        <v>0</v>
      </c>
      <c r="H549" s="60">
        <f t="shared" si="60"/>
        <v>0</v>
      </c>
      <c r="I549" s="60">
        <f t="shared" si="62"/>
        <v>0</v>
      </c>
      <c r="J549" s="92" t="str">
        <f t="shared" si="61"/>
        <v>2065–2066</v>
      </c>
      <c r="L549" s="103"/>
      <c r="N549" s="101"/>
      <c r="Q549" s="61"/>
    </row>
    <row r="550" spans="1:17" ht="20.25" customHeight="1" x14ac:dyDescent="0.2">
      <c r="A550" s="176">
        <v>60664</v>
      </c>
      <c r="B550" s="177">
        <f t="shared" si="57"/>
        <v>0</v>
      </c>
      <c r="C550" s="158"/>
      <c r="D550" s="60">
        <f t="shared" si="58"/>
        <v>0</v>
      </c>
      <c r="E550" s="178">
        <f t="shared" si="56"/>
        <v>0</v>
      </c>
      <c r="F550" s="60">
        <f t="shared" si="59"/>
        <v>0</v>
      </c>
      <c r="G550" s="60">
        <f>IF(AND(C550&lt;&gt;"",SUM(G$27:G549)&lt;E$19),$E$19/$E$23,0)</f>
        <v>0</v>
      </c>
      <c r="H550" s="60">
        <f t="shared" si="60"/>
        <v>0</v>
      </c>
      <c r="I550" s="60">
        <f t="shared" si="62"/>
        <v>0</v>
      </c>
      <c r="J550" s="92" t="str">
        <f t="shared" si="61"/>
        <v>2065–2066</v>
      </c>
      <c r="L550" s="103"/>
      <c r="N550" s="101"/>
      <c r="Q550" s="61"/>
    </row>
    <row r="551" spans="1:17" ht="20.25" customHeight="1" x14ac:dyDescent="0.2">
      <c r="A551" s="176">
        <v>60692</v>
      </c>
      <c r="B551" s="177">
        <f t="shared" si="57"/>
        <v>0</v>
      </c>
      <c r="C551" s="158"/>
      <c r="D551" s="60">
        <f t="shared" si="58"/>
        <v>0</v>
      </c>
      <c r="E551" s="178">
        <f t="shared" si="56"/>
        <v>0</v>
      </c>
      <c r="F551" s="60">
        <f t="shared" si="59"/>
        <v>0</v>
      </c>
      <c r="G551" s="60">
        <f>IF(AND(C551&lt;&gt;"",SUM(G$27:G550)&lt;E$19),$E$19/$E$23,0)</f>
        <v>0</v>
      </c>
      <c r="H551" s="60">
        <f t="shared" si="60"/>
        <v>0</v>
      </c>
      <c r="I551" s="60">
        <f t="shared" si="62"/>
        <v>0</v>
      </c>
      <c r="J551" s="92" t="str">
        <f t="shared" si="61"/>
        <v>2065–2066</v>
      </c>
      <c r="L551" s="103"/>
      <c r="N551" s="101"/>
      <c r="Q551" s="61"/>
    </row>
    <row r="552" spans="1:17" ht="20.25" customHeight="1" x14ac:dyDescent="0.2">
      <c r="A552" s="176">
        <v>60723</v>
      </c>
      <c r="B552" s="177">
        <f t="shared" si="57"/>
        <v>0</v>
      </c>
      <c r="C552" s="158"/>
      <c r="D552" s="60">
        <f t="shared" si="58"/>
        <v>0</v>
      </c>
      <c r="E552" s="178">
        <f t="shared" si="56"/>
        <v>0</v>
      </c>
      <c r="F552" s="60">
        <f t="shared" si="59"/>
        <v>0</v>
      </c>
      <c r="G552" s="60">
        <f>IF(AND(C552&lt;&gt;"",SUM(G$27:G551)&lt;E$19),$E$19/$E$23,0)</f>
        <v>0</v>
      </c>
      <c r="H552" s="60">
        <f t="shared" si="60"/>
        <v>0</v>
      </c>
      <c r="I552" s="60">
        <f t="shared" si="62"/>
        <v>0</v>
      </c>
      <c r="J552" s="92" t="str">
        <f t="shared" si="61"/>
        <v>2065–2066</v>
      </c>
      <c r="L552" s="103"/>
      <c r="N552" s="101"/>
      <c r="Q552" s="61"/>
    </row>
    <row r="553" spans="1:17" ht="20.25" customHeight="1" x14ac:dyDescent="0.2">
      <c r="A553" s="176">
        <v>60753</v>
      </c>
      <c r="B553" s="177">
        <f t="shared" si="57"/>
        <v>0</v>
      </c>
      <c r="C553" s="158"/>
      <c r="D553" s="60">
        <f t="shared" si="58"/>
        <v>0</v>
      </c>
      <c r="E553" s="178">
        <f t="shared" si="56"/>
        <v>0</v>
      </c>
      <c r="F553" s="60">
        <f t="shared" si="59"/>
        <v>0</v>
      </c>
      <c r="G553" s="60">
        <f>IF(AND(C553&lt;&gt;"",SUM(G$27:G552)&lt;E$19),$E$19/$E$23,0)</f>
        <v>0</v>
      </c>
      <c r="H553" s="60">
        <f t="shared" si="60"/>
        <v>0</v>
      </c>
      <c r="I553" s="60">
        <f t="shared" si="62"/>
        <v>0</v>
      </c>
      <c r="J553" s="92" t="str">
        <f t="shared" si="61"/>
        <v>2065–2066</v>
      </c>
      <c r="L553" s="103"/>
      <c r="N553" s="101"/>
      <c r="Q553" s="61"/>
    </row>
    <row r="554" spans="1:17" ht="20.25" customHeight="1" x14ac:dyDescent="0.2">
      <c r="A554" s="176">
        <v>60784</v>
      </c>
      <c r="B554" s="177">
        <f t="shared" si="57"/>
        <v>0</v>
      </c>
      <c r="C554" s="158"/>
      <c r="D554" s="60">
        <f t="shared" si="58"/>
        <v>0</v>
      </c>
      <c r="E554" s="178">
        <f t="shared" si="56"/>
        <v>0</v>
      </c>
      <c r="F554" s="60">
        <f t="shared" si="59"/>
        <v>0</v>
      </c>
      <c r="G554" s="60">
        <f>IF(AND(C554&lt;&gt;"",SUM(G$27:G553)&lt;E$19),$E$19/$E$23,0)</f>
        <v>0</v>
      </c>
      <c r="H554" s="60">
        <f t="shared" si="60"/>
        <v>0</v>
      </c>
      <c r="I554" s="60">
        <f t="shared" si="62"/>
        <v>0</v>
      </c>
      <c r="J554" s="92" t="str">
        <f t="shared" si="61"/>
        <v>2065–2066</v>
      </c>
      <c r="L554" s="103"/>
      <c r="N554" s="101"/>
      <c r="Q554" s="61"/>
    </row>
    <row r="555" spans="1:17" ht="20.25" customHeight="1" x14ac:dyDescent="0.2">
      <c r="A555" s="176">
        <v>60814</v>
      </c>
      <c r="B555" s="177">
        <f t="shared" si="57"/>
        <v>0</v>
      </c>
      <c r="C555" s="158"/>
      <c r="D555" s="60">
        <f t="shared" si="58"/>
        <v>0</v>
      </c>
      <c r="E555" s="178">
        <f t="shared" si="56"/>
        <v>0</v>
      </c>
      <c r="F555" s="60">
        <f t="shared" si="59"/>
        <v>0</v>
      </c>
      <c r="G555" s="60">
        <f>IF(AND(C555&lt;&gt;"",SUM(G$27:G554)&lt;E$19),$E$19/$E$23,0)</f>
        <v>0</v>
      </c>
      <c r="H555" s="60">
        <f t="shared" si="60"/>
        <v>0</v>
      </c>
      <c r="I555" s="60">
        <f t="shared" si="62"/>
        <v>0</v>
      </c>
      <c r="J555" s="92" t="str">
        <f t="shared" si="61"/>
        <v>2066–2067</v>
      </c>
      <c r="L555" s="103"/>
      <c r="N555" s="101"/>
      <c r="Q555" s="61"/>
    </row>
    <row r="556" spans="1:17" ht="20.25" customHeight="1" x14ac:dyDescent="0.2">
      <c r="A556" s="176">
        <v>60845</v>
      </c>
      <c r="B556" s="177">
        <f t="shared" si="57"/>
        <v>0</v>
      </c>
      <c r="C556" s="158"/>
      <c r="D556" s="60">
        <f t="shared" si="58"/>
        <v>0</v>
      </c>
      <c r="E556" s="178">
        <f t="shared" si="56"/>
        <v>0</v>
      </c>
      <c r="F556" s="60">
        <f t="shared" si="59"/>
        <v>0</v>
      </c>
      <c r="G556" s="60">
        <f>IF(AND(C556&lt;&gt;"",SUM(G$27:G555)&lt;E$19),$E$19/$E$23,0)</f>
        <v>0</v>
      </c>
      <c r="H556" s="60">
        <f t="shared" si="60"/>
        <v>0</v>
      </c>
      <c r="I556" s="60">
        <f t="shared" si="62"/>
        <v>0</v>
      </c>
      <c r="J556" s="92" t="str">
        <f t="shared" si="61"/>
        <v>2066–2067</v>
      </c>
      <c r="L556" s="103"/>
      <c r="N556" s="101"/>
      <c r="Q556" s="61"/>
    </row>
    <row r="557" spans="1:17" ht="20.25" customHeight="1" x14ac:dyDescent="0.2">
      <c r="A557" s="176">
        <v>60876</v>
      </c>
      <c r="B557" s="177">
        <f t="shared" si="57"/>
        <v>0</v>
      </c>
      <c r="C557" s="158"/>
      <c r="D557" s="60">
        <f t="shared" si="58"/>
        <v>0</v>
      </c>
      <c r="E557" s="178">
        <f t="shared" si="56"/>
        <v>0</v>
      </c>
      <c r="F557" s="60">
        <f t="shared" si="59"/>
        <v>0</v>
      </c>
      <c r="G557" s="60">
        <f>IF(AND(C557&lt;&gt;"",SUM(G$27:G556)&lt;E$19),$E$19/$E$23,0)</f>
        <v>0</v>
      </c>
      <c r="H557" s="60">
        <f t="shared" si="60"/>
        <v>0</v>
      </c>
      <c r="I557" s="60">
        <f t="shared" si="62"/>
        <v>0</v>
      </c>
      <c r="J557" s="92" t="str">
        <f t="shared" si="61"/>
        <v>2066–2067</v>
      </c>
      <c r="L557" s="103"/>
      <c r="N557" s="101"/>
      <c r="Q557" s="61"/>
    </row>
    <row r="558" spans="1:17" ht="20.25" customHeight="1" x14ac:dyDescent="0.2">
      <c r="A558" s="176">
        <v>60906</v>
      </c>
      <c r="B558" s="177">
        <f t="shared" si="57"/>
        <v>0</v>
      </c>
      <c r="C558" s="158"/>
      <c r="D558" s="60">
        <f t="shared" si="58"/>
        <v>0</v>
      </c>
      <c r="E558" s="178">
        <f t="shared" si="56"/>
        <v>0</v>
      </c>
      <c r="F558" s="60">
        <f t="shared" si="59"/>
        <v>0</v>
      </c>
      <c r="G558" s="60">
        <f>IF(AND(C558&lt;&gt;"",SUM(G$27:G557)&lt;E$19),$E$19/$E$23,0)</f>
        <v>0</v>
      </c>
      <c r="H558" s="60">
        <f t="shared" si="60"/>
        <v>0</v>
      </c>
      <c r="I558" s="60">
        <f t="shared" si="62"/>
        <v>0</v>
      </c>
      <c r="J558" s="92" t="str">
        <f t="shared" si="61"/>
        <v>2066–2067</v>
      </c>
      <c r="L558" s="103"/>
      <c r="N558" s="101"/>
      <c r="Q558" s="61"/>
    </row>
    <row r="559" spans="1:17" ht="20.25" customHeight="1" x14ac:dyDescent="0.2">
      <c r="A559" s="176">
        <v>60937</v>
      </c>
      <c r="B559" s="177">
        <f t="shared" si="57"/>
        <v>0</v>
      </c>
      <c r="C559" s="158"/>
      <c r="D559" s="60">
        <f t="shared" si="58"/>
        <v>0</v>
      </c>
      <c r="E559" s="178">
        <f t="shared" si="56"/>
        <v>0</v>
      </c>
      <c r="F559" s="60">
        <f t="shared" si="59"/>
        <v>0</v>
      </c>
      <c r="G559" s="60">
        <f>IF(AND(C559&lt;&gt;"",SUM(G$27:G558)&lt;E$19),$E$19/$E$23,0)</f>
        <v>0</v>
      </c>
      <c r="H559" s="60">
        <f t="shared" si="60"/>
        <v>0</v>
      </c>
      <c r="I559" s="60">
        <f t="shared" si="62"/>
        <v>0</v>
      </c>
      <c r="J559" s="92" t="str">
        <f t="shared" si="61"/>
        <v>2066–2067</v>
      </c>
      <c r="L559" s="103"/>
      <c r="N559" s="101"/>
      <c r="Q559" s="61"/>
    </row>
    <row r="560" spans="1:17" ht="20.25" customHeight="1" x14ac:dyDescent="0.2">
      <c r="A560" s="176">
        <v>60967</v>
      </c>
      <c r="B560" s="177">
        <f t="shared" si="57"/>
        <v>0</v>
      </c>
      <c r="C560" s="158"/>
      <c r="D560" s="60">
        <f t="shared" si="58"/>
        <v>0</v>
      </c>
      <c r="E560" s="178">
        <f t="shared" si="56"/>
        <v>0</v>
      </c>
      <c r="F560" s="60">
        <f t="shared" si="59"/>
        <v>0</v>
      </c>
      <c r="G560" s="60">
        <f>IF(AND(C560&lt;&gt;"",SUM(G$27:G559)&lt;E$19),$E$19/$E$23,0)</f>
        <v>0</v>
      </c>
      <c r="H560" s="60">
        <f t="shared" si="60"/>
        <v>0</v>
      </c>
      <c r="I560" s="60">
        <f t="shared" si="62"/>
        <v>0</v>
      </c>
      <c r="J560" s="92" t="str">
        <f t="shared" si="61"/>
        <v>2066–2067</v>
      </c>
      <c r="L560" s="103"/>
      <c r="N560" s="101"/>
      <c r="Q560" s="61"/>
    </row>
    <row r="561" spans="1:17" ht="20.25" customHeight="1" x14ac:dyDescent="0.2">
      <c r="A561" s="176">
        <v>60998</v>
      </c>
      <c r="B561" s="177">
        <f t="shared" si="57"/>
        <v>0</v>
      </c>
      <c r="C561" s="158"/>
      <c r="D561" s="60">
        <f t="shared" si="58"/>
        <v>0</v>
      </c>
      <c r="E561" s="178">
        <f t="shared" si="56"/>
        <v>0</v>
      </c>
      <c r="F561" s="60">
        <f t="shared" si="59"/>
        <v>0</v>
      </c>
      <c r="G561" s="60">
        <f>IF(AND(C561&lt;&gt;"",SUM(G$27:G560)&lt;E$19),$E$19/$E$23,0)</f>
        <v>0</v>
      </c>
      <c r="H561" s="60">
        <f t="shared" si="60"/>
        <v>0</v>
      </c>
      <c r="I561" s="60">
        <f t="shared" si="62"/>
        <v>0</v>
      </c>
      <c r="J561" s="92" t="str">
        <f t="shared" si="61"/>
        <v>2066–2067</v>
      </c>
      <c r="L561" s="103"/>
      <c r="N561" s="101"/>
      <c r="Q561" s="61"/>
    </row>
    <row r="562" spans="1:17" ht="20.25" customHeight="1" x14ac:dyDescent="0.2">
      <c r="A562" s="176">
        <v>61029</v>
      </c>
      <c r="B562" s="177">
        <f t="shared" si="57"/>
        <v>0</v>
      </c>
      <c r="C562" s="158"/>
      <c r="D562" s="60">
        <f t="shared" si="58"/>
        <v>0</v>
      </c>
      <c r="E562" s="178">
        <f t="shared" si="56"/>
        <v>0</v>
      </c>
      <c r="F562" s="60">
        <f t="shared" si="59"/>
        <v>0</v>
      </c>
      <c r="G562" s="60">
        <f>IF(AND(C562&lt;&gt;"",SUM(G$27:G561)&lt;E$19),$E$19/$E$23,0)</f>
        <v>0</v>
      </c>
      <c r="H562" s="60">
        <f t="shared" si="60"/>
        <v>0</v>
      </c>
      <c r="I562" s="60">
        <f t="shared" si="62"/>
        <v>0</v>
      </c>
      <c r="J562" s="92" t="str">
        <f t="shared" si="61"/>
        <v>2066–2067</v>
      </c>
      <c r="L562" s="103"/>
      <c r="N562" s="101"/>
      <c r="Q562" s="61"/>
    </row>
    <row r="563" spans="1:17" ht="20.25" customHeight="1" x14ac:dyDescent="0.2">
      <c r="A563" s="176">
        <v>61057</v>
      </c>
      <c r="B563" s="177">
        <f t="shared" si="57"/>
        <v>0</v>
      </c>
      <c r="C563" s="158"/>
      <c r="D563" s="60">
        <f t="shared" si="58"/>
        <v>0</v>
      </c>
      <c r="E563" s="178">
        <f t="shared" si="56"/>
        <v>0</v>
      </c>
      <c r="F563" s="60">
        <f t="shared" si="59"/>
        <v>0</v>
      </c>
      <c r="G563" s="60">
        <f>IF(AND(C563&lt;&gt;"",SUM(G$27:G562)&lt;E$19),$E$19/$E$23,0)</f>
        <v>0</v>
      </c>
      <c r="H563" s="60">
        <f t="shared" si="60"/>
        <v>0</v>
      </c>
      <c r="I563" s="60">
        <f t="shared" si="62"/>
        <v>0</v>
      </c>
      <c r="J563" s="92" t="str">
        <f t="shared" si="61"/>
        <v>2066–2067</v>
      </c>
      <c r="L563" s="103"/>
      <c r="N563" s="101"/>
      <c r="Q563" s="61"/>
    </row>
    <row r="564" spans="1:17" ht="20.25" customHeight="1" x14ac:dyDescent="0.2">
      <c r="A564" s="176">
        <v>61088</v>
      </c>
      <c r="B564" s="177">
        <f t="shared" si="57"/>
        <v>0</v>
      </c>
      <c r="C564" s="158"/>
      <c r="D564" s="60">
        <f t="shared" si="58"/>
        <v>0</v>
      </c>
      <c r="E564" s="178">
        <f t="shared" si="56"/>
        <v>0</v>
      </c>
      <c r="F564" s="60">
        <f t="shared" si="59"/>
        <v>0</v>
      </c>
      <c r="G564" s="60">
        <f>IF(AND(C564&lt;&gt;"",SUM(G$27:G563)&lt;E$19),$E$19/$E$23,0)</f>
        <v>0</v>
      </c>
      <c r="H564" s="60">
        <f t="shared" si="60"/>
        <v>0</v>
      </c>
      <c r="I564" s="60">
        <f t="shared" si="62"/>
        <v>0</v>
      </c>
      <c r="J564" s="92" t="str">
        <f t="shared" si="61"/>
        <v>2066–2067</v>
      </c>
      <c r="L564" s="103"/>
      <c r="N564" s="101"/>
      <c r="Q564" s="61"/>
    </row>
    <row r="565" spans="1:17" ht="20.25" customHeight="1" x14ac:dyDescent="0.2">
      <c r="A565" s="176">
        <v>61118</v>
      </c>
      <c r="B565" s="177">
        <f t="shared" si="57"/>
        <v>0</v>
      </c>
      <c r="C565" s="158"/>
      <c r="D565" s="60">
        <f t="shared" si="58"/>
        <v>0</v>
      </c>
      <c r="E565" s="178">
        <f t="shared" si="56"/>
        <v>0</v>
      </c>
      <c r="F565" s="60">
        <f t="shared" si="59"/>
        <v>0</v>
      </c>
      <c r="G565" s="60">
        <f>IF(AND(C565&lt;&gt;"",SUM(G$27:G564)&lt;E$19),$E$19/$E$23,0)</f>
        <v>0</v>
      </c>
      <c r="H565" s="60">
        <f t="shared" si="60"/>
        <v>0</v>
      </c>
      <c r="I565" s="60">
        <f t="shared" si="62"/>
        <v>0</v>
      </c>
      <c r="J565" s="92" t="str">
        <f t="shared" si="61"/>
        <v>2066–2067</v>
      </c>
      <c r="L565" s="103"/>
      <c r="N565" s="101"/>
      <c r="Q565" s="61"/>
    </row>
    <row r="566" spans="1:17" ht="20.25" customHeight="1" x14ac:dyDescent="0.2">
      <c r="A566" s="176">
        <v>61149</v>
      </c>
      <c r="B566" s="177">
        <f t="shared" si="57"/>
        <v>0</v>
      </c>
      <c r="C566" s="158"/>
      <c r="D566" s="60">
        <f t="shared" si="58"/>
        <v>0</v>
      </c>
      <c r="E566" s="178">
        <f t="shared" si="56"/>
        <v>0</v>
      </c>
      <c r="F566" s="60">
        <f t="shared" si="59"/>
        <v>0</v>
      </c>
      <c r="G566" s="60">
        <f>IF(AND(C566&lt;&gt;"",SUM(G$27:G565)&lt;E$19),$E$19/$E$23,0)</f>
        <v>0</v>
      </c>
      <c r="H566" s="60">
        <f t="shared" si="60"/>
        <v>0</v>
      </c>
      <c r="I566" s="60">
        <f t="shared" si="62"/>
        <v>0</v>
      </c>
      <c r="J566" s="92" t="str">
        <f t="shared" si="61"/>
        <v>2066–2067</v>
      </c>
      <c r="L566" s="103"/>
      <c r="N566" s="101"/>
      <c r="Q566" s="61"/>
    </row>
    <row r="567" spans="1:17" ht="20.25" customHeight="1" x14ac:dyDescent="0.2">
      <c r="A567" s="176">
        <v>61179</v>
      </c>
      <c r="B567" s="177">
        <f t="shared" si="57"/>
        <v>0</v>
      </c>
      <c r="C567" s="158"/>
      <c r="D567" s="60">
        <f t="shared" si="58"/>
        <v>0</v>
      </c>
      <c r="E567" s="178">
        <f t="shared" si="56"/>
        <v>0</v>
      </c>
      <c r="F567" s="60">
        <f t="shared" si="59"/>
        <v>0</v>
      </c>
      <c r="G567" s="60">
        <f>IF(AND(C567&lt;&gt;"",SUM(G$27:G566)&lt;E$19),$E$19/$E$23,0)</f>
        <v>0</v>
      </c>
      <c r="H567" s="60">
        <f t="shared" si="60"/>
        <v>0</v>
      </c>
      <c r="I567" s="60">
        <f t="shared" si="62"/>
        <v>0</v>
      </c>
      <c r="J567" s="92" t="str">
        <f t="shared" si="61"/>
        <v>2067–2068</v>
      </c>
      <c r="L567" s="103"/>
      <c r="N567" s="101"/>
      <c r="Q567" s="61"/>
    </row>
    <row r="568" spans="1:17" ht="20.25" customHeight="1" x14ac:dyDescent="0.2">
      <c r="A568" s="176">
        <v>61210</v>
      </c>
      <c r="B568" s="177">
        <f t="shared" si="57"/>
        <v>0</v>
      </c>
      <c r="C568" s="158"/>
      <c r="D568" s="60">
        <f t="shared" si="58"/>
        <v>0</v>
      </c>
      <c r="E568" s="178">
        <f t="shared" si="56"/>
        <v>0</v>
      </c>
      <c r="F568" s="60">
        <f t="shared" si="59"/>
        <v>0</v>
      </c>
      <c r="G568" s="60">
        <f>IF(AND(C568&lt;&gt;"",SUM(G$27:G567)&lt;E$19),$E$19/$E$23,0)</f>
        <v>0</v>
      </c>
      <c r="H568" s="60">
        <f t="shared" si="60"/>
        <v>0</v>
      </c>
      <c r="I568" s="60">
        <f t="shared" si="62"/>
        <v>0</v>
      </c>
      <c r="J568" s="92" t="str">
        <f t="shared" si="61"/>
        <v>2067–2068</v>
      </c>
      <c r="L568" s="103"/>
      <c r="N568" s="101"/>
      <c r="Q568" s="61"/>
    </row>
    <row r="569" spans="1:17" ht="20.25" customHeight="1" x14ac:dyDescent="0.2">
      <c r="A569" s="176">
        <v>61241</v>
      </c>
      <c r="B569" s="177">
        <f t="shared" si="57"/>
        <v>0</v>
      </c>
      <c r="C569" s="158"/>
      <c r="D569" s="60">
        <f t="shared" si="58"/>
        <v>0</v>
      </c>
      <c r="E569" s="178">
        <f t="shared" si="56"/>
        <v>0</v>
      </c>
      <c r="F569" s="60">
        <f t="shared" si="59"/>
        <v>0</v>
      </c>
      <c r="G569" s="60">
        <f>IF(AND(C569&lt;&gt;"",SUM(G$27:G568)&lt;E$19),$E$19/$E$23,0)</f>
        <v>0</v>
      </c>
      <c r="H569" s="60">
        <f t="shared" si="60"/>
        <v>0</v>
      </c>
      <c r="I569" s="60">
        <f t="shared" si="62"/>
        <v>0</v>
      </c>
      <c r="J569" s="92" t="str">
        <f t="shared" si="61"/>
        <v>2067–2068</v>
      </c>
      <c r="L569" s="103"/>
      <c r="N569" s="101"/>
      <c r="Q569" s="61"/>
    </row>
    <row r="570" spans="1:17" ht="20.25" customHeight="1" x14ac:dyDescent="0.2">
      <c r="A570" s="176">
        <v>61271</v>
      </c>
      <c r="B570" s="177">
        <f t="shared" si="57"/>
        <v>0</v>
      </c>
      <c r="C570" s="158"/>
      <c r="D570" s="60">
        <f t="shared" si="58"/>
        <v>0</v>
      </c>
      <c r="E570" s="178">
        <f t="shared" si="56"/>
        <v>0</v>
      </c>
      <c r="F570" s="60">
        <f t="shared" si="59"/>
        <v>0</v>
      </c>
      <c r="G570" s="60">
        <f>IF(AND(C570&lt;&gt;"",SUM(G$27:G569)&lt;E$19),$E$19/$E$23,0)</f>
        <v>0</v>
      </c>
      <c r="H570" s="60">
        <f t="shared" si="60"/>
        <v>0</v>
      </c>
      <c r="I570" s="60">
        <f t="shared" si="62"/>
        <v>0</v>
      </c>
      <c r="J570" s="92" t="str">
        <f t="shared" si="61"/>
        <v>2067–2068</v>
      </c>
      <c r="L570" s="103"/>
      <c r="N570" s="101"/>
      <c r="Q570" s="61"/>
    </row>
    <row r="571" spans="1:17" ht="20.25" customHeight="1" x14ac:dyDescent="0.2">
      <c r="A571" s="176">
        <v>61302</v>
      </c>
      <c r="B571" s="177">
        <f t="shared" si="57"/>
        <v>0</v>
      </c>
      <c r="C571" s="158"/>
      <c r="D571" s="60">
        <f t="shared" si="58"/>
        <v>0</v>
      </c>
      <c r="E571" s="178">
        <f t="shared" si="56"/>
        <v>0</v>
      </c>
      <c r="F571" s="60">
        <f t="shared" si="59"/>
        <v>0</v>
      </c>
      <c r="G571" s="60">
        <f>IF(AND(C571&lt;&gt;"",SUM(G$27:G570)&lt;E$19),$E$19/$E$23,0)</f>
        <v>0</v>
      </c>
      <c r="H571" s="60">
        <f t="shared" si="60"/>
        <v>0</v>
      </c>
      <c r="I571" s="60">
        <f t="shared" si="62"/>
        <v>0</v>
      </c>
      <c r="J571" s="92" t="str">
        <f t="shared" si="61"/>
        <v>2067–2068</v>
      </c>
      <c r="L571" s="103"/>
      <c r="N571" s="101"/>
      <c r="Q571" s="61"/>
    </row>
    <row r="572" spans="1:17" ht="20.25" customHeight="1" x14ac:dyDescent="0.2">
      <c r="A572" s="176">
        <v>61332</v>
      </c>
      <c r="B572" s="177">
        <f t="shared" si="57"/>
        <v>0</v>
      </c>
      <c r="C572" s="158"/>
      <c r="D572" s="60">
        <f t="shared" si="58"/>
        <v>0</v>
      </c>
      <c r="E572" s="178">
        <f t="shared" si="56"/>
        <v>0</v>
      </c>
      <c r="F572" s="60">
        <f t="shared" si="59"/>
        <v>0</v>
      </c>
      <c r="G572" s="60">
        <f>IF(AND(C572&lt;&gt;"",SUM(G$27:G571)&lt;E$19),$E$19/$E$23,0)</f>
        <v>0</v>
      </c>
      <c r="H572" s="60">
        <f t="shared" si="60"/>
        <v>0</v>
      </c>
      <c r="I572" s="60">
        <f t="shared" si="62"/>
        <v>0</v>
      </c>
      <c r="J572" s="92" t="str">
        <f t="shared" si="61"/>
        <v>2067–2068</v>
      </c>
      <c r="L572" s="103"/>
      <c r="N572" s="101"/>
      <c r="Q572" s="61"/>
    </row>
    <row r="573" spans="1:17" ht="20.25" customHeight="1" x14ac:dyDescent="0.2">
      <c r="A573" s="176">
        <v>61363</v>
      </c>
      <c r="B573" s="177">
        <f t="shared" si="57"/>
        <v>0</v>
      </c>
      <c r="C573" s="158"/>
      <c r="D573" s="60">
        <f t="shared" si="58"/>
        <v>0</v>
      </c>
      <c r="E573" s="178">
        <f t="shared" si="56"/>
        <v>0</v>
      </c>
      <c r="F573" s="60">
        <f t="shared" si="59"/>
        <v>0</v>
      </c>
      <c r="G573" s="60">
        <f>IF(AND(C573&lt;&gt;"",SUM(G$27:G572)&lt;E$19),$E$19/$E$23,0)</f>
        <v>0</v>
      </c>
      <c r="H573" s="60">
        <f t="shared" si="60"/>
        <v>0</v>
      </c>
      <c r="I573" s="60">
        <f t="shared" si="62"/>
        <v>0</v>
      </c>
      <c r="J573" s="92" t="str">
        <f t="shared" si="61"/>
        <v>2067–2068</v>
      </c>
      <c r="L573" s="103"/>
      <c r="N573" s="101"/>
      <c r="Q573" s="61"/>
    </row>
    <row r="574" spans="1:17" ht="20.25" customHeight="1" x14ac:dyDescent="0.2">
      <c r="A574" s="176">
        <v>61394</v>
      </c>
      <c r="B574" s="177">
        <f t="shared" si="57"/>
        <v>0</v>
      </c>
      <c r="C574" s="158"/>
      <c r="D574" s="60">
        <f t="shared" si="58"/>
        <v>0</v>
      </c>
      <c r="E574" s="178">
        <f t="shared" si="56"/>
        <v>0</v>
      </c>
      <c r="F574" s="60">
        <f t="shared" si="59"/>
        <v>0</v>
      </c>
      <c r="G574" s="60">
        <f>IF(AND(C574&lt;&gt;"",SUM(G$27:G573)&lt;E$19),$E$19/$E$23,0)</f>
        <v>0</v>
      </c>
      <c r="H574" s="60">
        <f t="shared" si="60"/>
        <v>0</v>
      </c>
      <c r="I574" s="60">
        <f t="shared" si="62"/>
        <v>0</v>
      </c>
      <c r="J574" s="92" t="str">
        <f t="shared" si="61"/>
        <v>2067–2068</v>
      </c>
      <c r="L574" s="103"/>
      <c r="N574" s="101"/>
      <c r="Q574" s="61"/>
    </row>
    <row r="575" spans="1:17" ht="20.25" customHeight="1" x14ac:dyDescent="0.2">
      <c r="A575" s="176">
        <v>61423</v>
      </c>
      <c r="B575" s="177">
        <f t="shared" si="57"/>
        <v>0</v>
      </c>
      <c r="C575" s="158"/>
      <c r="D575" s="60">
        <f t="shared" si="58"/>
        <v>0</v>
      </c>
      <c r="E575" s="178">
        <f t="shared" si="56"/>
        <v>0</v>
      </c>
      <c r="F575" s="60">
        <f t="shared" si="59"/>
        <v>0</v>
      </c>
      <c r="G575" s="60">
        <f>IF(AND(C575&lt;&gt;"",SUM(G$27:G574)&lt;E$19),$E$19/$E$23,0)</f>
        <v>0</v>
      </c>
      <c r="H575" s="60">
        <f t="shared" si="60"/>
        <v>0</v>
      </c>
      <c r="I575" s="60">
        <f t="shared" si="62"/>
        <v>0</v>
      </c>
      <c r="J575" s="92" t="str">
        <f t="shared" si="61"/>
        <v>2067–2068</v>
      </c>
      <c r="L575" s="103"/>
      <c r="N575" s="101"/>
      <c r="Q575" s="61"/>
    </row>
    <row r="576" spans="1:17" ht="20.25" customHeight="1" x14ac:dyDescent="0.2">
      <c r="A576" s="176">
        <v>61454</v>
      </c>
      <c r="B576" s="177">
        <f t="shared" si="57"/>
        <v>0</v>
      </c>
      <c r="C576" s="158"/>
      <c r="D576" s="60">
        <f t="shared" si="58"/>
        <v>0</v>
      </c>
      <c r="E576" s="178">
        <f t="shared" si="56"/>
        <v>0</v>
      </c>
      <c r="F576" s="60">
        <f t="shared" si="59"/>
        <v>0</v>
      </c>
      <c r="G576" s="60">
        <f>IF(AND(C576&lt;&gt;"",SUM(G$27:G575)&lt;E$19),$E$19/$E$23,0)</f>
        <v>0</v>
      </c>
      <c r="H576" s="60">
        <f t="shared" si="60"/>
        <v>0</v>
      </c>
      <c r="I576" s="60">
        <f t="shared" si="62"/>
        <v>0</v>
      </c>
      <c r="J576" s="92" t="str">
        <f t="shared" si="61"/>
        <v>2067–2068</v>
      </c>
      <c r="L576" s="103"/>
      <c r="N576" s="101"/>
      <c r="Q576" s="61"/>
    </row>
    <row r="577" spans="1:17" ht="20.25" customHeight="1" x14ac:dyDescent="0.2">
      <c r="A577" s="176">
        <v>61484</v>
      </c>
      <c r="B577" s="177">
        <f t="shared" si="57"/>
        <v>0</v>
      </c>
      <c r="C577" s="158"/>
      <c r="D577" s="60">
        <f t="shared" si="58"/>
        <v>0</v>
      </c>
      <c r="E577" s="178">
        <f t="shared" si="56"/>
        <v>0</v>
      </c>
      <c r="F577" s="60">
        <f t="shared" si="59"/>
        <v>0</v>
      </c>
      <c r="G577" s="60">
        <f>IF(AND(C577&lt;&gt;"",SUM(G$27:G576)&lt;E$19),$E$19/$E$23,0)</f>
        <v>0</v>
      </c>
      <c r="H577" s="60">
        <f t="shared" si="60"/>
        <v>0</v>
      </c>
      <c r="I577" s="60">
        <f t="shared" si="62"/>
        <v>0</v>
      </c>
      <c r="J577" s="92" t="str">
        <f t="shared" si="61"/>
        <v>2067–2068</v>
      </c>
      <c r="L577" s="103"/>
      <c r="N577" s="101"/>
      <c r="Q577" s="61"/>
    </row>
    <row r="578" spans="1:17" ht="20.25" customHeight="1" x14ac:dyDescent="0.2">
      <c r="A578" s="176">
        <v>61515</v>
      </c>
      <c r="B578" s="177">
        <f t="shared" si="57"/>
        <v>0</v>
      </c>
      <c r="C578" s="158"/>
      <c r="D578" s="60">
        <f t="shared" si="58"/>
        <v>0</v>
      </c>
      <c r="E578" s="178">
        <f t="shared" si="56"/>
        <v>0</v>
      </c>
      <c r="F578" s="60">
        <f t="shared" si="59"/>
        <v>0</v>
      </c>
      <c r="G578" s="60">
        <f>IF(AND(C578&lt;&gt;"",SUM(G$27:G577)&lt;E$19),$E$19/$E$23,0)</f>
        <v>0</v>
      </c>
      <c r="H578" s="60">
        <f t="shared" si="60"/>
        <v>0</v>
      </c>
      <c r="I578" s="60">
        <f t="shared" si="62"/>
        <v>0</v>
      </c>
      <c r="J578" s="92" t="str">
        <f t="shared" si="61"/>
        <v>2067–2068</v>
      </c>
      <c r="L578" s="103"/>
      <c r="N578" s="101"/>
      <c r="Q578" s="61"/>
    </row>
    <row r="579" spans="1:17" ht="20.25" customHeight="1" x14ac:dyDescent="0.2">
      <c r="A579" s="176">
        <v>61545</v>
      </c>
      <c r="B579" s="177">
        <f t="shared" si="57"/>
        <v>0</v>
      </c>
      <c r="C579" s="158"/>
      <c r="D579" s="60">
        <f t="shared" si="58"/>
        <v>0</v>
      </c>
      <c r="E579" s="178">
        <f t="shared" si="56"/>
        <v>0</v>
      </c>
      <c r="F579" s="60">
        <f t="shared" si="59"/>
        <v>0</v>
      </c>
      <c r="G579" s="60">
        <f>IF(AND(C579&lt;&gt;"",SUM(G$27:G578)&lt;E$19),$E$19/$E$23,0)</f>
        <v>0</v>
      </c>
      <c r="H579" s="60">
        <f t="shared" si="60"/>
        <v>0</v>
      </c>
      <c r="I579" s="60">
        <f t="shared" si="62"/>
        <v>0</v>
      </c>
      <c r="J579" s="92" t="str">
        <f t="shared" si="61"/>
        <v>2068–2069</v>
      </c>
      <c r="L579" s="103"/>
      <c r="N579" s="101"/>
      <c r="Q579" s="61"/>
    </row>
    <row r="580" spans="1:17" ht="20.25" customHeight="1" x14ac:dyDescent="0.2">
      <c r="A580" s="176">
        <v>61576</v>
      </c>
      <c r="B580" s="177">
        <f t="shared" si="57"/>
        <v>0</v>
      </c>
      <c r="C580" s="158"/>
      <c r="D580" s="60">
        <f t="shared" si="58"/>
        <v>0</v>
      </c>
      <c r="E580" s="178">
        <f t="shared" si="56"/>
        <v>0</v>
      </c>
      <c r="F580" s="60">
        <f t="shared" si="59"/>
        <v>0</v>
      </c>
      <c r="G580" s="60">
        <f>IF(AND(C580&lt;&gt;"",SUM(G$27:G579)&lt;E$19),$E$19/$E$23,0)</f>
        <v>0</v>
      </c>
      <c r="H580" s="60">
        <f t="shared" si="60"/>
        <v>0</v>
      </c>
      <c r="I580" s="60">
        <f t="shared" si="62"/>
        <v>0</v>
      </c>
      <c r="J580" s="92" t="str">
        <f t="shared" si="61"/>
        <v>2068–2069</v>
      </c>
      <c r="L580" s="103"/>
      <c r="N580" s="101"/>
      <c r="Q580" s="61"/>
    </row>
    <row r="581" spans="1:17" ht="20.25" customHeight="1" x14ac:dyDescent="0.2">
      <c r="A581" s="176">
        <v>61607</v>
      </c>
      <c r="B581" s="177">
        <f t="shared" si="57"/>
        <v>0</v>
      </c>
      <c r="C581" s="158"/>
      <c r="D581" s="60">
        <f t="shared" si="58"/>
        <v>0</v>
      </c>
      <c r="E581" s="178">
        <f t="shared" si="56"/>
        <v>0</v>
      </c>
      <c r="F581" s="60">
        <f t="shared" si="59"/>
        <v>0</v>
      </c>
      <c r="G581" s="60">
        <f>IF(AND(C581&lt;&gt;"",SUM(G$27:G580)&lt;E$19),$E$19/$E$23,0)</f>
        <v>0</v>
      </c>
      <c r="H581" s="60">
        <f t="shared" si="60"/>
        <v>0</v>
      </c>
      <c r="I581" s="60">
        <f t="shared" si="62"/>
        <v>0</v>
      </c>
      <c r="J581" s="92" t="str">
        <f t="shared" si="61"/>
        <v>2068–2069</v>
      </c>
      <c r="L581" s="103"/>
      <c r="N581" s="101"/>
      <c r="Q581" s="61"/>
    </row>
    <row r="582" spans="1:17" ht="20.25" customHeight="1" x14ac:dyDescent="0.2">
      <c r="A582" s="176">
        <v>61637</v>
      </c>
      <c r="B582" s="177">
        <f t="shared" si="57"/>
        <v>0</v>
      </c>
      <c r="C582" s="158"/>
      <c r="D582" s="60">
        <f t="shared" si="58"/>
        <v>0</v>
      </c>
      <c r="E582" s="178">
        <f t="shared" si="56"/>
        <v>0</v>
      </c>
      <c r="F582" s="60">
        <f t="shared" si="59"/>
        <v>0</v>
      </c>
      <c r="G582" s="60">
        <f>IF(AND(C582&lt;&gt;"",SUM(G$27:G581)&lt;E$19),$E$19/$E$23,0)</f>
        <v>0</v>
      </c>
      <c r="H582" s="60">
        <f t="shared" si="60"/>
        <v>0</v>
      </c>
      <c r="I582" s="60">
        <f t="shared" si="62"/>
        <v>0</v>
      </c>
      <c r="J582" s="92" t="str">
        <f t="shared" si="61"/>
        <v>2068–2069</v>
      </c>
      <c r="L582" s="103"/>
      <c r="N582" s="101"/>
      <c r="Q582" s="61"/>
    </row>
    <row r="583" spans="1:17" ht="20.25" customHeight="1" x14ac:dyDescent="0.2">
      <c r="A583" s="176">
        <v>61668</v>
      </c>
      <c r="B583" s="177">
        <f t="shared" si="57"/>
        <v>0</v>
      </c>
      <c r="C583" s="158"/>
      <c r="D583" s="60">
        <f t="shared" si="58"/>
        <v>0</v>
      </c>
      <c r="E583" s="178">
        <f t="shared" si="56"/>
        <v>0</v>
      </c>
      <c r="F583" s="60">
        <f t="shared" si="59"/>
        <v>0</v>
      </c>
      <c r="G583" s="60">
        <f>IF(AND(C583&lt;&gt;"",SUM(G$27:G582)&lt;E$19),$E$19/$E$23,0)</f>
        <v>0</v>
      </c>
      <c r="H583" s="60">
        <f t="shared" si="60"/>
        <v>0</v>
      </c>
      <c r="I583" s="60">
        <f t="shared" si="62"/>
        <v>0</v>
      </c>
      <c r="J583" s="92" t="str">
        <f t="shared" si="61"/>
        <v>2068–2069</v>
      </c>
      <c r="L583" s="103"/>
      <c r="N583" s="101"/>
      <c r="Q583" s="61"/>
    </row>
    <row r="584" spans="1:17" ht="20.25" customHeight="1" x14ac:dyDescent="0.2">
      <c r="A584" s="176">
        <v>61698</v>
      </c>
      <c r="B584" s="177">
        <f t="shared" si="57"/>
        <v>0</v>
      </c>
      <c r="C584" s="158"/>
      <c r="D584" s="60">
        <f t="shared" si="58"/>
        <v>0</v>
      </c>
      <c r="E584" s="178">
        <f t="shared" si="56"/>
        <v>0</v>
      </c>
      <c r="F584" s="60">
        <f t="shared" si="59"/>
        <v>0</v>
      </c>
      <c r="G584" s="60">
        <f>IF(AND(C584&lt;&gt;"",SUM(G$27:G583)&lt;E$19),$E$19/$E$23,0)</f>
        <v>0</v>
      </c>
      <c r="H584" s="60">
        <f t="shared" si="60"/>
        <v>0</v>
      </c>
      <c r="I584" s="60">
        <f t="shared" si="62"/>
        <v>0</v>
      </c>
      <c r="J584" s="92" t="str">
        <f t="shared" si="61"/>
        <v>2068–2069</v>
      </c>
      <c r="L584" s="103"/>
      <c r="N584" s="101"/>
      <c r="Q584" s="61"/>
    </row>
    <row r="585" spans="1:17" ht="20.25" customHeight="1" x14ac:dyDescent="0.2">
      <c r="A585" s="176">
        <v>61729</v>
      </c>
      <c r="B585" s="177">
        <f t="shared" si="57"/>
        <v>0</v>
      </c>
      <c r="C585" s="158"/>
      <c r="D585" s="60">
        <f t="shared" si="58"/>
        <v>0</v>
      </c>
      <c r="E585" s="178">
        <f t="shared" si="56"/>
        <v>0</v>
      </c>
      <c r="F585" s="60">
        <f t="shared" si="59"/>
        <v>0</v>
      </c>
      <c r="G585" s="60">
        <f>IF(AND(C585&lt;&gt;"",SUM(G$27:G584)&lt;E$19),$E$19/$E$23,0)</f>
        <v>0</v>
      </c>
      <c r="H585" s="60">
        <f t="shared" si="60"/>
        <v>0</v>
      </c>
      <c r="I585" s="60">
        <f t="shared" si="62"/>
        <v>0</v>
      </c>
      <c r="J585" s="92" t="str">
        <f t="shared" si="61"/>
        <v>2068–2069</v>
      </c>
      <c r="L585" s="103"/>
      <c r="N585" s="101"/>
      <c r="Q585" s="61"/>
    </row>
    <row r="586" spans="1:17" ht="20.25" customHeight="1" x14ac:dyDescent="0.2">
      <c r="A586" s="176">
        <v>61760</v>
      </c>
      <c r="B586" s="177">
        <f t="shared" si="57"/>
        <v>0</v>
      </c>
      <c r="C586" s="158"/>
      <c r="D586" s="60">
        <f t="shared" si="58"/>
        <v>0</v>
      </c>
      <c r="E586" s="178">
        <f t="shared" si="56"/>
        <v>0</v>
      </c>
      <c r="F586" s="60">
        <f t="shared" si="59"/>
        <v>0</v>
      </c>
      <c r="G586" s="60">
        <f>IF(AND(C586&lt;&gt;"",SUM(G$27:G585)&lt;E$19),$E$19/$E$23,0)</f>
        <v>0</v>
      </c>
      <c r="H586" s="60">
        <f t="shared" si="60"/>
        <v>0</v>
      </c>
      <c r="I586" s="60">
        <f t="shared" si="62"/>
        <v>0</v>
      </c>
      <c r="J586" s="92" t="str">
        <f t="shared" si="61"/>
        <v>2068–2069</v>
      </c>
      <c r="L586" s="103"/>
      <c r="N586" s="101"/>
      <c r="Q586" s="61"/>
    </row>
    <row r="587" spans="1:17" ht="20.25" customHeight="1" x14ac:dyDescent="0.2">
      <c r="A587" s="176">
        <v>61788</v>
      </c>
      <c r="B587" s="177">
        <f t="shared" si="57"/>
        <v>0</v>
      </c>
      <c r="C587" s="158"/>
      <c r="D587" s="60">
        <f t="shared" si="58"/>
        <v>0</v>
      </c>
      <c r="E587" s="178">
        <f t="shared" si="56"/>
        <v>0</v>
      </c>
      <c r="F587" s="60">
        <f t="shared" si="59"/>
        <v>0</v>
      </c>
      <c r="G587" s="60">
        <f>IF(AND(C587&lt;&gt;"",SUM(G$27:G586)&lt;E$19),$E$19/$E$23,0)</f>
        <v>0</v>
      </c>
      <c r="H587" s="60">
        <f t="shared" si="60"/>
        <v>0</v>
      </c>
      <c r="I587" s="60">
        <f t="shared" si="62"/>
        <v>0</v>
      </c>
      <c r="J587" s="92" t="str">
        <f t="shared" si="61"/>
        <v>2068–2069</v>
      </c>
      <c r="L587" s="103"/>
      <c r="N587" s="101"/>
      <c r="Q587" s="61"/>
    </row>
    <row r="588" spans="1:17" ht="20.25" customHeight="1" x14ac:dyDescent="0.2">
      <c r="A588" s="176">
        <v>61819</v>
      </c>
      <c r="B588" s="177">
        <f t="shared" si="57"/>
        <v>0</v>
      </c>
      <c r="C588" s="158"/>
      <c r="D588" s="60">
        <f t="shared" si="58"/>
        <v>0</v>
      </c>
      <c r="E588" s="178">
        <f t="shared" si="56"/>
        <v>0</v>
      </c>
      <c r="F588" s="60">
        <f t="shared" si="59"/>
        <v>0</v>
      </c>
      <c r="G588" s="60">
        <f>IF(AND(C588&lt;&gt;"",SUM(G$27:G587)&lt;E$19),$E$19/$E$23,0)</f>
        <v>0</v>
      </c>
      <c r="H588" s="60">
        <f t="shared" si="60"/>
        <v>0</v>
      </c>
      <c r="I588" s="60">
        <f t="shared" si="62"/>
        <v>0</v>
      </c>
      <c r="J588" s="92" t="str">
        <f t="shared" si="61"/>
        <v>2068–2069</v>
      </c>
      <c r="L588" s="103"/>
      <c r="N588" s="101"/>
      <c r="Q588" s="61"/>
    </row>
    <row r="589" spans="1:17" ht="20.25" customHeight="1" x14ac:dyDescent="0.2">
      <c r="A589" s="176">
        <v>61849</v>
      </c>
      <c r="B589" s="177">
        <f t="shared" si="57"/>
        <v>0</v>
      </c>
      <c r="C589" s="158"/>
      <c r="D589" s="60">
        <f t="shared" si="58"/>
        <v>0</v>
      </c>
      <c r="E589" s="178">
        <f t="shared" si="56"/>
        <v>0</v>
      </c>
      <c r="F589" s="60">
        <f t="shared" si="59"/>
        <v>0</v>
      </c>
      <c r="G589" s="60">
        <f>IF(AND(C589&lt;&gt;"",SUM(G$27:G588)&lt;E$19),$E$19/$E$23,0)</f>
        <v>0</v>
      </c>
      <c r="H589" s="60">
        <f t="shared" si="60"/>
        <v>0</v>
      </c>
      <c r="I589" s="60">
        <f t="shared" si="62"/>
        <v>0</v>
      </c>
      <c r="J589" s="92" t="str">
        <f t="shared" si="61"/>
        <v>2068–2069</v>
      </c>
      <c r="L589" s="103"/>
      <c r="N589" s="101"/>
      <c r="Q589" s="61"/>
    </row>
    <row r="590" spans="1:17" ht="20.25" customHeight="1" x14ac:dyDescent="0.2">
      <c r="A590" s="176">
        <v>61880</v>
      </c>
      <c r="B590" s="177">
        <f t="shared" si="57"/>
        <v>0</v>
      </c>
      <c r="C590" s="158"/>
      <c r="D590" s="60">
        <f t="shared" si="58"/>
        <v>0</v>
      </c>
      <c r="E590" s="178">
        <f t="shared" si="56"/>
        <v>0</v>
      </c>
      <c r="F590" s="60">
        <f t="shared" si="59"/>
        <v>0</v>
      </c>
      <c r="G590" s="60">
        <f>IF(AND(C590&lt;&gt;"",SUM(G$27:G589)&lt;E$19),$E$19/$E$23,0)</f>
        <v>0</v>
      </c>
      <c r="H590" s="60">
        <f t="shared" si="60"/>
        <v>0</v>
      </c>
      <c r="I590" s="60">
        <f t="shared" si="62"/>
        <v>0</v>
      </c>
      <c r="J590" s="92" t="str">
        <f t="shared" si="61"/>
        <v>2068–2069</v>
      </c>
      <c r="L590" s="103"/>
      <c r="N590" s="101"/>
      <c r="Q590" s="61"/>
    </row>
    <row r="591" spans="1:17" ht="20.25" customHeight="1" x14ac:dyDescent="0.2">
      <c r="A591" s="176">
        <v>61910</v>
      </c>
      <c r="B591" s="177">
        <f t="shared" si="57"/>
        <v>0</v>
      </c>
      <c r="C591" s="158"/>
      <c r="D591" s="60">
        <f t="shared" si="58"/>
        <v>0</v>
      </c>
      <c r="E591" s="178">
        <f t="shared" si="56"/>
        <v>0</v>
      </c>
      <c r="F591" s="60">
        <f t="shared" si="59"/>
        <v>0</v>
      </c>
      <c r="G591" s="60">
        <f>IF(AND(C591&lt;&gt;"",SUM(G$27:G590)&lt;E$19),$E$19/$E$23,0)</f>
        <v>0</v>
      </c>
      <c r="H591" s="60">
        <f t="shared" si="60"/>
        <v>0</v>
      </c>
      <c r="I591" s="60">
        <f t="shared" si="62"/>
        <v>0</v>
      </c>
      <c r="J591" s="92" t="str">
        <f t="shared" si="61"/>
        <v>2069–2070</v>
      </c>
      <c r="L591" s="103"/>
      <c r="N591" s="101"/>
      <c r="Q591" s="61"/>
    </row>
    <row r="592" spans="1:17" ht="20.25" customHeight="1" x14ac:dyDescent="0.2">
      <c r="A592" s="176">
        <v>61941</v>
      </c>
      <c r="B592" s="177">
        <f t="shared" si="57"/>
        <v>0</v>
      </c>
      <c r="C592" s="158"/>
      <c r="D592" s="60">
        <f t="shared" si="58"/>
        <v>0</v>
      </c>
      <c r="E592" s="178">
        <f t="shared" si="56"/>
        <v>0</v>
      </c>
      <c r="F592" s="60">
        <f t="shared" si="59"/>
        <v>0</v>
      </c>
      <c r="G592" s="60">
        <f>IF(AND(C592&lt;&gt;"",SUM(G$27:G591)&lt;E$19),$E$19/$E$23,0)</f>
        <v>0</v>
      </c>
      <c r="H592" s="60">
        <f t="shared" si="60"/>
        <v>0</v>
      </c>
      <c r="I592" s="60">
        <f t="shared" si="62"/>
        <v>0</v>
      </c>
      <c r="J592" s="92" t="str">
        <f t="shared" si="61"/>
        <v>2069–2070</v>
      </c>
      <c r="L592" s="103"/>
      <c r="N592" s="101"/>
      <c r="Q592" s="61"/>
    </row>
    <row r="593" spans="1:17" ht="20.25" customHeight="1" x14ac:dyDescent="0.2">
      <c r="A593" s="176">
        <v>61972</v>
      </c>
      <c r="B593" s="177">
        <f t="shared" si="57"/>
        <v>0</v>
      </c>
      <c r="C593" s="158"/>
      <c r="D593" s="60">
        <f t="shared" si="58"/>
        <v>0</v>
      </c>
      <c r="E593" s="178">
        <f t="shared" si="56"/>
        <v>0</v>
      </c>
      <c r="F593" s="60">
        <f t="shared" si="59"/>
        <v>0</v>
      </c>
      <c r="G593" s="60">
        <f>IF(AND(C593&lt;&gt;"",SUM(G$27:G592)&lt;E$19),$E$19/$E$23,0)</f>
        <v>0</v>
      </c>
      <c r="H593" s="60">
        <f t="shared" si="60"/>
        <v>0</v>
      </c>
      <c r="I593" s="60">
        <f t="shared" si="62"/>
        <v>0</v>
      </c>
      <c r="J593" s="92" t="str">
        <f t="shared" si="61"/>
        <v>2069–2070</v>
      </c>
      <c r="L593" s="103"/>
      <c r="N593" s="101"/>
      <c r="Q593" s="61"/>
    </row>
    <row r="594" spans="1:17" ht="20.25" customHeight="1" x14ac:dyDescent="0.2">
      <c r="A594" s="176">
        <v>62002</v>
      </c>
      <c r="B594" s="177">
        <f t="shared" si="57"/>
        <v>0</v>
      </c>
      <c r="C594" s="158"/>
      <c r="D594" s="60">
        <f t="shared" si="58"/>
        <v>0</v>
      </c>
      <c r="E594" s="178">
        <f t="shared" si="56"/>
        <v>0</v>
      </c>
      <c r="F594" s="60">
        <f t="shared" si="59"/>
        <v>0</v>
      </c>
      <c r="G594" s="60">
        <f>IF(AND(C594&lt;&gt;"",SUM(G$27:G593)&lt;E$19),$E$19/$E$23,0)</f>
        <v>0</v>
      </c>
      <c r="H594" s="60">
        <f t="shared" si="60"/>
        <v>0</v>
      </c>
      <c r="I594" s="60">
        <f t="shared" si="62"/>
        <v>0</v>
      </c>
      <c r="J594" s="92" t="str">
        <f t="shared" si="61"/>
        <v>2069–2070</v>
      </c>
      <c r="L594" s="103"/>
      <c r="N594" s="101"/>
      <c r="Q594" s="61"/>
    </row>
    <row r="595" spans="1:17" ht="20.25" customHeight="1" x14ac:dyDescent="0.2">
      <c r="A595" s="176">
        <v>62033</v>
      </c>
      <c r="B595" s="177">
        <f t="shared" si="57"/>
        <v>0</v>
      </c>
      <c r="C595" s="158"/>
      <c r="D595" s="60">
        <f t="shared" si="58"/>
        <v>0</v>
      </c>
      <c r="E595" s="178">
        <f t="shared" si="56"/>
        <v>0</v>
      </c>
      <c r="F595" s="60">
        <f t="shared" si="59"/>
        <v>0</v>
      </c>
      <c r="G595" s="60">
        <f>IF(AND(C595&lt;&gt;"",SUM(G$27:G594)&lt;E$19),$E$19/$E$23,0)</f>
        <v>0</v>
      </c>
      <c r="H595" s="60">
        <f t="shared" si="60"/>
        <v>0</v>
      </c>
      <c r="I595" s="60">
        <f t="shared" si="62"/>
        <v>0</v>
      </c>
      <c r="J595" s="92" t="str">
        <f t="shared" si="61"/>
        <v>2069–2070</v>
      </c>
      <c r="L595" s="103"/>
      <c r="N595" s="101"/>
      <c r="Q595" s="61"/>
    </row>
    <row r="596" spans="1:17" ht="20.25" customHeight="1" x14ac:dyDescent="0.2">
      <c r="A596" s="176">
        <v>62063</v>
      </c>
      <c r="B596" s="177">
        <f t="shared" si="57"/>
        <v>0</v>
      </c>
      <c r="C596" s="158"/>
      <c r="D596" s="60">
        <f t="shared" si="58"/>
        <v>0</v>
      </c>
      <c r="E596" s="178">
        <f t="shared" si="56"/>
        <v>0</v>
      </c>
      <c r="F596" s="60">
        <f t="shared" si="59"/>
        <v>0</v>
      </c>
      <c r="G596" s="60">
        <f>IF(AND(C596&lt;&gt;"",SUM(G$27:G595)&lt;E$19),$E$19/$E$23,0)</f>
        <v>0</v>
      </c>
      <c r="H596" s="60">
        <f t="shared" si="60"/>
        <v>0</v>
      </c>
      <c r="I596" s="60">
        <f t="shared" si="62"/>
        <v>0</v>
      </c>
      <c r="J596" s="92" t="str">
        <f t="shared" si="61"/>
        <v>2069–2070</v>
      </c>
      <c r="L596" s="103"/>
      <c r="N596" s="101"/>
      <c r="Q596" s="61"/>
    </row>
    <row r="597" spans="1:17" ht="20.25" customHeight="1" x14ac:dyDescent="0.2">
      <c r="A597" s="176">
        <v>62094</v>
      </c>
      <c r="B597" s="177">
        <f t="shared" si="57"/>
        <v>0</v>
      </c>
      <c r="C597" s="158"/>
      <c r="D597" s="60">
        <f t="shared" si="58"/>
        <v>0</v>
      </c>
      <c r="E597" s="178">
        <f t="shared" si="56"/>
        <v>0</v>
      </c>
      <c r="F597" s="60">
        <f t="shared" si="59"/>
        <v>0</v>
      </c>
      <c r="G597" s="60">
        <f>IF(AND(C597&lt;&gt;"",SUM(G$27:G596)&lt;E$19),$E$19/$E$23,0)</f>
        <v>0</v>
      </c>
      <c r="H597" s="60">
        <f t="shared" si="60"/>
        <v>0</v>
      </c>
      <c r="I597" s="60">
        <f t="shared" si="62"/>
        <v>0</v>
      </c>
      <c r="J597" s="92" t="str">
        <f t="shared" si="61"/>
        <v>2069–2070</v>
      </c>
      <c r="L597" s="103"/>
      <c r="N597" s="101"/>
      <c r="Q597" s="61"/>
    </row>
    <row r="598" spans="1:17" ht="20.25" customHeight="1" x14ac:dyDescent="0.2">
      <c r="A598" s="176">
        <v>62125</v>
      </c>
      <c r="B598" s="177">
        <f t="shared" si="57"/>
        <v>0</v>
      </c>
      <c r="C598" s="158"/>
      <c r="D598" s="60">
        <f t="shared" si="58"/>
        <v>0</v>
      </c>
      <c r="E598" s="178">
        <f t="shared" si="56"/>
        <v>0</v>
      </c>
      <c r="F598" s="60">
        <f t="shared" si="59"/>
        <v>0</v>
      </c>
      <c r="G598" s="60">
        <f>IF(AND(C598&lt;&gt;"",SUM(G$27:G597)&lt;E$19),$E$19/$E$23,0)</f>
        <v>0</v>
      </c>
      <c r="H598" s="60">
        <f t="shared" si="60"/>
        <v>0</v>
      </c>
      <c r="I598" s="60">
        <f t="shared" si="62"/>
        <v>0</v>
      </c>
      <c r="J598" s="92" t="str">
        <f t="shared" si="61"/>
        <v>2069–2070</v>
      </c>
      <c r="L598" s="103"/>
      <c r="N598" s="101"/>
      <c r="Q598" s="61"/>
    </row>
    <row r="599" spans="1:17" ht="20.25" customHeight="1" x14ac:dyDescent="0.2">
      <c r="A599" s="176">
        <v>62153</v>
      </c>
      <c r="B599" s="177">
        <f t="shared" si="57"/>
        <v>0</v>
      </c>
      <c r="C599" s="158"/>
      <c r="D599" s="60">
        <f t="shared" si="58"/>
        <v>0</v>
      </c>
      <c r="E599" s="178">
        <f t="shared" si="56"/>
        <v>0</v>
      </c>
      <c r="F599" s="60">
        <f t="shared" si="59"/>
        <v>0</v>
      </c>
      <c r="G599" s="60">
        <f>IF(AND(C599&lt;&gt;"",SUM(G$27:G598)&lt;E$19),$E$19/$E$23,0)</f>
        <v>0</v>
      </c>
      <c r="H599" s="60">
        <f t="shared" si="60"/>
        <v>0</v>
      </c>
      <c r="I599" s="60">
        <f t="shared" si="62"/>
        <v>0</v>
      </c>
      <c r="J599" s="92" t="str">
        <f t="shared" si="61"/>
        <v>2069–2070</v>
      </c>
      <c r="L599" s="103"/>
      <c r="N599" s="101"/>
      <c r="Q599" s="61"/>
    </row>
    <row r="600" spans="1:17" ht="20.25" customHeight="1" x14ac:dyDescent="0.2">
      <c r="A600" s="176">
        <v>62184</v>
      </c>
      <c r="B600" s="177">
        <f t="shared" si="57"/>
        <v>0</v>
      </c>
      <c r="C600" s="158"/>
      <c r="D600" s="60">
        <f t="shared" si="58"/>
        <v>0</v>
      </c>
      <c r="E600" s="178">
        <f t="shared" si="56"/>
        <v>0</v>
      </c>
      <c r="F600" s="60">
        <f t="shared" si="59"/>
        <v>0</v>
      </c>
      <c r="G600" s="60">
        <f>IF(AND(C600&lt;&gt;"",SUM(G$27:G599)&lt;E$19),$E$19/$E$23,0)</f>
        <v>0</v>
      </c>
      <c r="H600" s="60">
        <f t="shared" si="60"/>
        <v>0</v>
      </c>
      <c r="I600" s="60">
        <f t="shared" si="62"/>
        <v>0</v>
      </c>
      <c r="J600" s="92" t="str">
        <f t="shared" si="61"/>
        <v>2069–2070</v>
      </c>
      <c r="L600" s="103"/>
      <c r="N600" s="101"/>
      <c r="Q600" s="61"/>
    </row>
    <row r="601" spans="1:17" ht="20.25" customHeight="1" x14ac:dyDescent="0.2">
      <c r="A601" s="176">
        <v>62214</v>
      </c>
      <c r="B601" s="177">
        <f t="shared" si="57"/>
        <v>0</v>
      </c>
      <c r="C601" s="158"/>
      <c r="D601" s="60">
        <f t="shared" si="58"/>
        <v>0</v>
      </c>
      <c r="E601" s="178">
        <f t="shared" si="56"/>
        <v>0</v>
      </c>
      <c r="F601" s="60">
        <f t="shared" si="59"/>
        <v>0</v>
      </c>
      <c r="G601" s="60">
        <f>IF(AND(C601&lt;&gt;"",SUM(G$27:G600)&lt;E$19),$E$19/$E$23,0)</f>
        <v>0</v>
      </c>
      <c r="H601" s="60">
        <f t="shared" si="60"/>
        <v>0</v>
      </c>
      <c r="I601" s="60">
        <f t="shared" si="62"/>
        <v>0</v>
      </c>
      <c r="J601" s="92" t="str">
        <f t="shared" si="61"/>
        <v>2069–2070</v>
      </c>
      <c r="L601" s="103"/>
      <c r="N601" s="101"/>
      <c r="Q601" s="61"/>
    </row>
    <row r="602" spans="1:17" ht="20.25" customHeight="1" x14ac:dyDescent="0.2">
      <c r="A602" s="176">
        <v>62245</v>
      </c>
      <c r="B602" s="177">
        <f t="shared" si="57"/>
        <v>0</v>
      </c>
      <c r="C602" s="158"/>
      <c r="D602" s="60">
        <f t="shared" si="58"/>
        <v>0</v>
      </c>
      <c r="E602" s="178">
        <f t="shared" si="56"/>
        <v>0</v>
      </c>
      <c r="F602" s="60">
        <f t="shared" si="59"/>
        <v>0</v>
      </c>
      <c r="G602" s="60">
        <f>IF(AND(C602&lt;&gt;"",SUM(G$27:G601)&lt;E$19),$E$19/$E$23,0)</f>
        <v>0</v>
      </c>
      <c r="H602" s="60">
        <f t="shared" si="60"/>
        <v>0</v>
      </c>
      <c r="I602" s="60">
        <f t="shared" si="62"/>
        <v>0</v>
      </c>
      <c r="J602" s="92" t="str">
        <f t="shared" si="61"/>
        <v>2069–2070</v>
      </c>
      <c r="L602" s="103"/>
      <c r="N602" s="101"/>
      <c r="Q602" s="61"/>
    </row>
    <row r="603" spans="1:17" ht="20.25" customHeight="1" x14ac:dyDescent="0.2">
      <c r="A603" s="176">
        <v>62275</v>
      </c>
      <c r="B603" s="177">
        <f t="shared" si="57"/>
        <v>0</v>
      </c>
      <c r="C603" s="158"/>
      <c r="D603" s="60">
        <f t="shared" si="58"/>
        <v>0</v>
      </c>
      <c r="E603" s="178">
        <f t="shared" ref="E603:E666" si="63">C603-D603</f>
        <v>0</v>
      </c>
      <c r="F603" s="60">
        <f t="shared" si="59"/>
        <v>0</v>
      </c>
      <c r="G603" s="60">
        <f>IF(AND(C603&lt;&gt;"",SUM(G$27:G602)&lt;E$19),$E$19/$E$23,0)</f>
        <v>0</v>
      </c>
      <c r="H603" s="60">
        <f t="shared" si="60"/>
        <v>0</v>
      </c>
      <c r="I603" s="60">
        <f t="shared" si="62"/>
        <v>0</v>
      </c>
      <c r="J603" s="92" t="str">
        <f t="shared" si="61"/>
        <v>2070–2071</v>
      </c>
      <c r="L603" s="103"/>
      <c r="N603" s="101"/>
      <c r="Q603" s="61"/>
    </row>
    <row r="604" spans="1:17" ht="20.25" customHeight="1" x14ac:dyDescent="0.2">
      <c r="A604" s="176">
        <v>62306</v>
      </c>
      <c r="B604" s="177">
        <f t="shared" ref="B604:B667" si="64">IF(C604&gt;0,C604*-1,C604)</f>
        <v>0</v>
      </c>
      <c r="C604" s="158"/>
      <c r="D604" s="60">
        <f t="shared" ref="D604:D667" si="65">IF(C604="",0,IF($E$15="Beginning",IF(C603&lt;&gt;"",$F603*$E$6/12,0),IF(C603&lt;&gt;"",$F603*$E$6/12,$E$16*$E$6/12)))</f>
        <v>0</v>
      </c>
      <c r="E604" s="178">
        <f t="shared" si="63"/>
        <v>0</v>
      </c>
      <c r="F604" s="60">
        <f t="shared" ref="F604:F667" si="66">IF(C604="",0,IF(C603="",$E$16-E604,IF(C604&lt;&gt;"",F603-E604)))</f>
        <v>0</v>
      </c>
      <c r="G604" s="60">
        <f>IF(AND(C604&lt;&gt;"",SUM(G$27:G603)&lt;E$19),$E$19/$E$23,0)</f>
        <v>0</v>
      </c>
      <c r="H604" s="60">
        <f t="shared" ref="H604:H667" si="67">IF(C604&lt;&gt;"",G604+H603,0)</f>
        <v>0</v>
      </c>
      <c r="I604" s="60">
        <f t="shared" si="62"/>
        <v>0</v>
      </c>
      <c r="J604" s="92" t="str">
        <f t="shared" ref="J604:J667" si="68">IF(OR(MONTH(A604)=1,MONTH(A604)=2,MONTH(A604)=3,MONTH(A604)=4,MONTH(A604)=5,MONTH(A604)=6),YEAR(A604)-1&amp;"–"&amp;YEAR(A604),YEAR(A604)&amp;"–"&amp;YEAR(A604)+1)</f>
        <v>2070–2071</v>
      </c>
      <c r="L604" s="103"/>
      <c r="N604" s="101"/>
      <c r="Q604" s="61"/>
    </row>
    <row r="605" spans="1:17" ht="20.25" customHeight="1" x14ac:dyDescent="0.2">
      <c r="A605" s="176">
        <v>62337</v>
      </c>
      <c r="B605" s="177">
        <f t="shared" si="64"/>
        <v>0</v>
      </c>
      <c r="C605" s="158"/>
      <c r="D605" s="60">
        <f t="shared" si="65"/>
        <v>0</v>
      </c>
      <c r="E605" s="178">
        <f t="shared" si="63"/>
        <v>0</v>
      </c>
      <c r="F605" s="60">
        <f t="shared" si="66"/>
        <v>0</v>
      </c>
      <c r="G605" s="60">
        <f>IF(AND(C605&lt;&gt;"",SUM(G$27:G604)&lt;E$19),$E$19/$E$23,0)</f>
        <v>0</v>
      </c>
      <c r="H605" s="60">
        <f t="shared" si="67"/>
        <v>0</v>
      </c>
      <c r="I605" s="60">
        <f t="shared" ref="I605:I668" si="69">IF(C605&lt;&gt;"",$E$19-H605,0)</f>
        <v>0</v>
      </c>
      <c r="J605" s="92" t="str">
        <f t="shared" si="68"/>
        <v>2070–2071</v>
      </c>
      <c r="L605" s="103"/>
      <c r="N605" s="101"/>
      <c r="Q605" s="61"/>
    </row>
    <row r="606" spans="1:17" ht="20.25" customHeight="1" x14ac:dyDescent="0.2">
      <c r="A606" s="176">
        <v>62367</v>
      </c>
      <c r="B606" s="177">
        <f t="shared" si="64"/>
        <v>0</v>
      </c>
      <c r="C606" s="158"/>
      <c r="D606" s="60">
        <f t="shared" si="65"/>
        <v>0</v>
      </c>
      <c r="E606" s="178">
        <f t="shared" si="63"/>
        <v>0</v>
      </c>
      <c r="F606" s="60">
        <f t="shared" si="66"/>
        <v>0</v>
      </c>
      <c r="G606" s="60">
        <f>IF(AND(C606&lt;&gt;"",SUM(G$27:G605)&lt;E$19),$E$19/$E$23,0)</f>
        <v>0</v>
      </c>
      <c r="H606" s="60">
        <f t="shared" si="67"/>
        <v>0</v>
      </c>
      <c r="I606" s="60">
        <f t="shared" si="69"/>
        <v>0</v>
      </c>
      <c r="J606" s="92" t="str">
        <f t="shared" si="68"/>
        <v>2070–2071</v>
      </c>
      <c r="L606" s="103"/>
      <c r="N606" s="101"/>
      <c r="Q606" s="61"/>
    </row>
    <row r="607" spans="1:17" ht="20.25" customHeight="1" x14ac:dyDescent="0.2">
      <c r="A607" s="176">
        <v>62398</v>
      </c>
      <c r="B607" s="177">
        <f t="shared" si="64"/>
        <v>0</v>
      </c>
      <c r="C607" s="158"/>
      <c r="D607" s="60">
        <f t="shared" si="65"/>
        <v>0</v>
      </c>
      <c r="E607" s="178">
        <f t="shared" si="63"/>
        <v>0</v>
      </c>
      <c r="F607" s="60">
        <f t="shared" si="66"/>
        <v>0</v>
      </c>
      <c r="G607" s="60">
        <f>IF(AND(C607&lt;&gt;"",SUM(G$27:G606)&lt;E$19),$E$19/$E$23,0)</f>
        <v>0</v>
      </c>
      <c r="H607" s="60">
        <f t="shared" si="67"/>
        <v>0</v>
      </c>
      <c r="I607" s="60">
        <f t="shared" si="69"/>
        <v>0</v>
      </c>
      <c r="J607" s="92" t="str">
        <f t="shared" si="68"/>
        <v>2070–2071</v>
      </c>
      <c r="L607" s="103"/>
      <c r="N607" s="101"/>
      <c r="Q607" s="61"/>
    </row>
    <row r="608" spans="1:17" ht="20.25" customHeight="1" x14ac:dyDescent="0.2">
      <c r="A608" s="176">
        <v>62428</v>
      </c>
      <c r="B608" s="177">
        <f t="shared" si="64"/>
        <v>0</v>
      </c>
      <c r="C608" s="158"/>
      <c r="D608" s="60">
        <f t="shared" si="65"/>
        <v>0</v>
      </c>
      <c r="E608" s="178">
        <f t="shared" si="63"/>
        <v>0</v>
      </c>
      <c r="F608" s="60">
        <f t="shared" si="66"/>
        <v>0</v>
      </c>
      <c r="G608" s="60">
        <f>IF(AND(C608&lt;&gt;"",SUM(G$27:G607)&lt;E$19),$E$19/$E$23,0)</f>
        <v>0</v>
      </c>
      <c r="H608" s="60">
        <f t="shared" si="67"/>
        <v>0</v>
      </c>
      <c r="I608" s="60">
        <f t="shared" si="69"/>
        <v>0</v>
      </c>
      <c r="J608" s="92" t="str">
        <f t="shared" si="68"/>
        <v>2070–2071</v>
      </c>
      <c r="L608" s="103"/>
      <c r="N608" s="101"/>
      <c r="Q608" s="61"/>
    </row>
    <row r="609" spans="1:17" ht="20.25" customHeight="1" x14ac:dyDescent="0.2">
      <c r="A609" s="176">
        <v>62459</v>
      </c>
      <c r="B609" s="177">
        <f t="shared" si="64"/>
        <v>0</v>
      </c>
      <c r="C609" s="158"/>
      <c r="D609" s="60">
        <f t="shared" si="65"/>
        <v>0</v>
      </c>
      <c r="E609" s="178">
        <f t="shared" si="63"/>
        <v>0</v>
      </c>
      <c r="F609" s="60">
        <f t="shared" si="66"/>
        <v>0</v>
      </c>
      <c r="G609" s="60">
        <f>IF(AND(C609&lt;&gt;"",SUM(G$27:G608)&lt;E$19),$E$19/$E$23,0)</f>
        <v>0</v>
      </c>
      <c r="H609" s="60">
        <f t="shared" si="67"/>
        <v>0</v>
      </c>
      <c r="I609" s="60">
        <f t="shared" si="69"/>
        <v>0</v>
      </c>
      <c r="J609" s="92" t="str">
        <f t="shared" si="68"/>
        <v>2070–2071</v>
      </c>
      <c r="L609" s="103"/>
      <c r="N609" s="101"/>
      <c r="Q609" s="61"/>
    </row>
    <row r="610" spans="1:17" ht="20.25" customHeight="1" x14ac:dyDescent="0.2">
      <c r="A610" s="176">
        <v>62490</v>
      </c>
      <c r="B610" s="177">
        <f t="shared" si="64"/>
        <v>0</v>
      </c>
      <c r="C610" s="158"/>
      <c r="D610" s="60">
        <f t="shared" si="65"/>
        <v>0</v>
      </c>
      <c r="E610" s="178">
        <f t="shared" si="63"/>
        <v>0</v>
      </c>
      <c r="F610" s="60">
        <f t="shared" si="66"/>
        <v>0</v>
      </c>
      <c r="G610" s="60">
        <f>IF(AND(C610&lt;&gt;"",SUM(G$27:G609)&lt;E$19),$E$19/$E$23,0)</f>
        <v>0</v>
      </c>
      <c r="H610" s="60">
        <f t="shared" si="67"/>
        <v>0</v>
      </c>
      <c r="I610" s="60">
        <f t="shared" si="69"/>
        <v>0</v>
      </c>
      <c r="J610" s="92" t="str">
        <f t="shared" si="68"/>
        <v>2070–2071</v>
      </c>
      <c r="L610" s="103"/>
      <c r="N610" s="101"/>
      <c r="Q610" s="61"/>
    </row>
    <row r="611" spans="1:17" ht="20.25" customHeight="1" x14ac:dyDescent="0.2">
      <c r="A611" s="176">
        <v>62518</v>
      </c>
      <c r="B611" s="177">
        <f t="shared" si="64"/>
        <v>0</v>
      </c>
      <c r="C611" s="158"/>
      <c r="D611" s="60">
        <f t="shared" si="65"/>
        <v>0</v>
      </c>
      <c r="E611" s="178">
        <f t="shared" si="63"/>
        <v>0</v>
      </c>
      <c r="F611" s="60">
        <f t="shared" si="66"/>
        <v>0</v>
      </c>
      <c r="G611" s="60">
        <f>IF(AND(C611&lt;&gt;"",SUM(G$27:G610)&lt;E$19),$E$19/$E$23,0)</f>
        <v>0</v>
      </c>
      <c r="H611" s="60">
        <f t="shared" si="67"/>
        <v>0</v>
      </c>
      <c r="I611" s="60">
        <f t="shared" si="69"/>
        <v>0</v>
      </c>
      <c r="J611" s="92" t="str">
        <f t="shared" si="68"/>
        <v>2070–2071</v>
      </c>
      <c r="L611" s="103"/>
      <c r="N611" s="101"/>
      <c r="Q611" s="61"/>
    </row>
    <row r="612" spans="1:17" ht="20.25" customHeight="1" x14ac:dyDescent="0.2">
      <c r="A612" s="176">
        <v>62549</v>
      </c>
      <c r="B612" s="177">
        <f t="shared" si="64"/>
        <v>0</v>
      </c>
      <c r="C612" s="158"/>
      <c r="D612" s="60">
        <f t="shared" si="65"/>
        <v>0</v>
      </c>
      <c r="E612" s="178">
        <f t="shared" si="63"/>
        <v>0</v>
      </c>
      <c r="F612" s="60">
        <f t="shared" si="66"/>
        <v>0</v>
      </c>
      <c r="G612" s="60">
        <f>IF(AND(C612&lt;&gt;"",SUM(G$27:G611)&lt;E$19),$E$19/$E$23,0)</f>
        <v>0</v>
      </c>
      <c r="H612" s="60">
        <f t="shared" si="67"/>
        <v>0</v>
      </c>
      <c r="I612" s="60">
        <f t="shared" si="69"/>
        <v>0</v>
      </c>
      <c r="J612" s="92" t="str">
        <f t="shared" si="68"/>
        <v>2070–2071</v>
      </c>
      <c r="L612" s="103"/>
      <c r="N612" s="101"/>
      <c r="Q612" s="61"/>
    </row>
    <row r="613" spans="1:17" ht="20.25" customHeight="1" x14ac:dyDescent="0.2">
      <c r="A613" s="176">
        <v>62579</v>
      </c>
      <c r="B613" s="177">
        <f t="shared" si="64"/>
        <v>0</v>
      </c>
      <c r="C613" s="158"/>
      <c r="D613" s="60">
        <f t="shared" si="65"/>
        <v>0</v>
      </c>
      <c r="E613" s="178">
        <f t="shared" si="63"/>
        <v>0</v>
      </c>
      <c r="F613" s="60">
        <f t="shared" si="66"/>
        <v>0</v>
      </c>
      <c r="G613" s="60">
        <f>IF(AND(C613&lt;&gt;"",SUM(G$27:G612)&lt;E$19),$E$19/$E$23,0)</f>
        <v>0</v>
      </c>
      <c r="H613" s="60">
        <f t="shared" si="67"/>
        <v>0</v>
      </c>
      <c r="I613" s="60">
        <f t="shared" si="69"/>
        <v>0</v>
      </c>
      <c r="J613" s="92" t="str">
        <f t="shared" si="68"/>
        <v>2070–2071</v>
      </c>
      <c r="L613" s="103"/>
      <c r="N613" s="101"/>
      <c r="Q613" s="61"/>
    </row>
    <row r="614" spans="1:17" ht="20.25" customHeight="1" x14ac:dyDescent="0.2">
      <c r="A614" s="176">
        <v>62610</v>
      </c>
      <c r="B614" s="177">
        <f t="shared" si="64"/>
        <v>0</v>
      </c>
      <c r="C614" s="158"/>
      <c r="D614" s="60">
        <f t="shared" si="65"/>
        <v>0</v>
      </c>
      <c r="E614" s="178">
        <f t="shared" si="63"/>
        <v>0</v>
      </c>
      <c r="F614" s="60">
        <f t="shared" si="66"/>
        <v>0</v>
      </c>
      <c r="G614" s="60">
        <f>IF(AND(C614&lt;&gt;"",SUM(G$27:G613)&lt;E$19),$E$19/$E$23,0)</f>
        <v>0</v>
      </c>
      <c r="H614" s="60">
        <f t="shared" si="67"/>
        <v>0</v>
      </c>
      <c r="I614" s="60">
        <f t="shared" si="69"/>
        <v>0</v>
      </c>
      <c r="J614" s="92" t="str">
        <f t="shared" si="68"/>
        <v>2070–2071</v>
      </c>
      <c r="L614" s="103"/>
      <c r="N614" s="101"/>
      <c r="Q614" s="61"/>
    </row>
    <row r="615" spans="1:17" ht="20.25" customHeight="1" x14ac:dyDescent="0.2">
      <c r="A615" s="176">
        <v>62640</v>
      </c>
      <c r="B615" s="177">
        <f t="shared" si="64"/>
        <v>0</v>
      </c>
      <c r="C615" s="158"/>
      <c r="D615" s="60">
        <f t="shared" si="65"/>
        <v>0</v>
      </c>
      <c r="E615" s="178">
        <f t="shared" si="63"/>
        <v>0</v>
      </c>
      <c r="F615" s="60">
        <f t="shared" si="66"/>
        <v>0</v>
      </c>
      <c r="G615" s="60">
        <f>IF(AND(C615&lt;&gt;"",SUM(G$27:G614)&lt;E$19),$E$19/$E$23,0)</f>
        <v>0</v>
      </c>
      <c r="H615" s="60">
        <f t="shared" si="67"/>
        <v>0</v>
      </c>
      <c r="I615" s="60">
        <f t="shared" si="69"/>
        <v>0</v>
      </c>
      <c r="J615" s="92" t="str">
        <f t="shared" si="68"/>
        <v>2071–2072</v>
      </c>
      <c r="L615" s="103"/>
      <c r="N615" s="101"/>
      <c r="Q615" s="61"/>
    </row>
    <row r="616" spans="1:17" ht="20.25" customHeight="1" x14ac:dyDescent="0.2">
      <c r="A616" s="176">
        <v>62671</v>
      </c>
      <c r="B616" s="177">
        <f t="shared" si="64"/>
        <v>0</v>
      </c>
      <c r="C616" s="158"/>
      <c r="D616" s="60">
        <f t="shared" si="65"/>
        <v>0</v>
      </c>
      <c r="E616" s="178">
        <f t="shared" si="63"/>
        <v>0</v>
      </c>
      <c r="F616" s="60">
        <f t="shared" si="66"/>
        <v>0</v>
      </c>
      <c r="G616" s="60">
        <f>IF(AND(C616&lt;&gt;"",SUM(G$27:G615)&lt;E$19),$E$19/$E$23,0)</f>
        <v>0</v>
      </c>
      <c r="H616" s="60">
        <f t="shared" si="67"/>
        <v>0</v>
      </c>
      <c r="I616" s="60">
        <f t="shared" si="69"/>
        <v>0</v>
      </c>
      <c r="J616" s="92" t="str">
        <f t="shared" si="68"/>
        <v>2071–2072</v>
      </c>
      <c r="L616" s="103"/>
      <c r="N616" s="101"/>
      <c r="Q616" s="61"/>
    </row>
    <row r="617" spans="1:17" ht="20.25" customHeight="1" x14ac:dyDescent="0.2">
      <c r="A617" s="176">
        <v>62702</v>
      </c>
      <c r="B617" s="177">
        <f t="shared" si="64"/>
        <v>0</v>
      </c>
      <c r="C617" s="158"/>
      <c r="D617" s="60">
        <f t="shared" si="65"/>
        <v>0</v>
      </c>
      <c r="E617" s="178">
        <f t="shared" si="63"/>
        <v>0</v>
      </c>
      <c r="F617" s="60">
        <f t="shared" si="66"/>
        <v>0</v>
      </c>
      <c r="G617" s="60">
        <f>IF(AND(C617&lt;&gt;"",SUM(G$27:G616)&lt;E$19),$E$19/$E$23,0)</f>
        <v>0</v>
      </c>
      <c r="H617" s="60">
        <f t="shared" si="67"/>
        <v>0</v>
      </c>
      <c r="I617" s="60">
        <f t="shared" si="69"/>
        <v>0</v>
      </c>
      <c r="J617" s="92" t="str">
        <f t="shared" si="68"/>
        <v>2071–2072</v>
      </c>
      <c r="L617" s="103"/>
      <c r="N617" s="101"/>
      <c r="Q617" s="61"/>
    </row>
    <row r="618" spans="1:17" ht="20.25" customHeight="1" x14ac:dyDescent="0.2">
      <c r="A618" s="176">
        <v>62732</v>
      </c>
      <c r="B618" s="177">
        <f t="shared" si="64"/>
        <v>0</v>
      </c>
      <c r="C618" s="158"/>
      <c r="D618" s="60">
        <f t="shared" si="65"/>
        <v>0</v>
      </c>
      <c r="E618" s="178">
        <f t="shared" si="63"/>
        <v>0</v>
      </c>
      <c r="F618" s="60">
        <f t="shared" si="66"/>
        <v>0</v>
      </c>
      <c r="G618" s="60">
        <f>IF(AND(C618&lt;&gt;"",SUM(G$27:G617)&lt;E$19),$E$19/$E$23,0)</f>
        <v>0</v>
      </c>
      <c r="H618" s="60">
        <f t="shared" si="67"/>
        <v>0</v>
      </c>
      <c r="I618" s="60">
        <f t="shared" si="69"/>
        <v>0</v>
      </c>
      <c r="J618" s="92" t="str">
        <f t="shared" si="68"/>
        <v>2071–2072</v>
      </c>
      <c r="L618" s="103"/>
      <c r="N618" s="101"/>
      <c r="Q618" s="61"/>
    </row>
    <row r="619" spans="1:17" ht="20.25" customHeight="1" x14ac:dyDescent="0.2">
      <c r="A619" s="176">
        <v>62763</v>
      </c>
      <c r="B619" s="177">
        <f t="shared" si="64"/>
        <v>0</v>
      </c>
      <c r="C619" s="158"/>
      <c r="D619" s="60">
        <f t="shared" si="65"/>
        <v>0</v>
      </c>
      <c r="E619" s="178">
        <f t="shared" si="63"/>
        <v>0</v>
      </c>
      <c r="F619" s="60">
        <f t="shared" si="66"/>
        <v>0</v>
      </c>
      <c r="G619" s="60">
        <f>IF(AND(C619&lt;&gt;"",SUM(G$27:G618)&lt;E$19),$E$19/$E$23,0)</f>
        <v>0</v>
      </c>
      <c r="H619" s="60">
        <f t="shared" si="67"/>
        <v>0</v>
      </c>
      <c r="I619" s="60">
        <f t="shared" si="69"/>
        <v>0</v>
      </c>
      <c r="J619" s="92" t="str">
        <f t="shared" si="68"/>
        <v>2071–2072</v>
      </c>
      <c r="L619" s="103"/>
      <c r="N619" s="101"/>
      <c r="Q619" s="61"/>
    </row>
    <row r="620" spans="1:17" ht="20.25" customHeight="1" x14ac:dyDescent="0.2">
      <c r="A620" s="176">
        <v>62793</v>
      </c>
      <c r="B620" s="177">
        <f t="shared" si="64"/>
        <v>0</v>
      </c>
      <c r="C620" s="158"/>
      <c r="D620" s="60">
        <f t="shared" si="65"/>
        <v>0</v>
      </c>
      <c r="E620" s="178">
        <f t="shared" si="63"/>
        <v>0</v>
      </c>
      <c r="F620" s="60">
        <f t="shared" si="66"/>
        <v>0</v>
      </c>
      <c r="G620" s="60">
        <f>IF(AND(C620&lt;&gt;"",SUM(G$27:G619)&lt;E$19),$E$19/$E$23,0)</f>
        <v>0</v>
      </c>
      <c r="H620" s="60">
        <f t="shared" si="67"/>
        <v>0</v>
      </c>
      <c r="I620" s="60">
        <f t="shared" si="69"/>
        <v>0</v>
      </c>
      <c r="J620" s="92" t="str">
        <f t="shared" si="68"/>
        <v>2071–2072</v>
      </c>
      <c r="L620" s="103"/>
      <c r="N620" s="101"/>
      <c r="Q620" s="61"/>
    </row>
    <row r="621" spans="1:17" ht="20.25" customHeight="1" x14ac:dyDescent="0.2">
      <c r="A621" s="176">
        <v>62824</v>
      </c>
      <c r="B621" s="177">
        <f t="shared" si="64"/>
        <v>0</v>
      </c>
      <c r="C621" s="158"/>
      <c r="D621" s="60">
        <f t="shared" si="65"/>
        <v>0</v>
      </c>
      <c r="E621" s="178">
        <f t="shared" si="63"/>
        <v>0</v>
      </c>
      <c r="F621" s="60">
        <f t="shared" si="66"/>
        <v>0</v>
      </c>
      <c r="G621" s="60">
        <f>IF(AND(C621&lt;&gt;"",SUM(G$27:G620)&lt;E$19),$E$19/$E$23,0)</f>
        <v>0</v>
      </c>
      <c r="H621" s="60">
        <f t="shared" si="67"/>
        <v>0</v>
      </c>
      <c r="I621" s="60">
        <f t="shared" si="69"/>
        <v>0</v>
      </c>
      <c r="J621" s="92" t="str">
        <f t="shared" si="68"/>
        <v>2071–2072</v>
      </c>
      <c r="L621" s="103"/>
      <c r="N621" s="101"/>
      <c r="Q621" s="61"/>
    </row>
    <row r="622" spans="1:17" ht="20.25" customHeight="1" x14ac:dyDescent="0.2">
      <c r="A622" s="176">
        <v>62855</v>
      </c>
      <c r="B622" s="177">
        <f t="shared" si="64"/>
        <v>0</v>
      </c>
      <c r="C622" s="158"/>
      <c r="D622" s="60">
        <f t="shared" si="65"/>
        <v>0</v>
      </c>
      <c r="E622" s="178">
        <f t="shared" si="63"/>
        <v>0</v>
      </c>
      <c r="F622" s="60">
        <f t="shared" si="66"/>
        <v>0</v>
      </c>
      <c r="G622" s="60">
        <f>IF(AND(C622&lt;&gt;"",SUM(G$27:G621)&lt;E$19),$E$19/$E$23,0)</f>
        <v>0</v>
      </c>
      <c r="H622" s="60">
        <f t="shared" si="67"/>
        <v>0</v>
      </c>
      <c r="I622" s="60">
        <f t="shared" si="69"/>
        <v>0</v>
      </c>
      <c r="J622" s="92" t="str">
        <f t="shared" si="68"/>
        <v>2071–2072</v>
      </c>
      <c r="L622" s="103"/>
      <c r="N622" s="101"/>
      <c r="Q622" s="61"/>
    </row>
    <row r="623" spans="1:17" ht="20.25" customHeight="1" x14ac:dyDescent="0.2">
      <c r="A623" s="176">
        <v>62884</v>
      </c>
      <c r="B623" s="177">
        <f t="shared" si="64"/>
        <v>0</v>
      </c>
      <c r="C623" s="158"/>
      <c r="D623" s="60">
        <f t="shared" si="65"/>
        <v>0</v>
      </c>
      <c r="E623" s="178">
        <f t="shared" si="63"/>
        <v>0</v>
      </c>
      <c r="F623" s="60">
        <f t="shared" si="66"/>
        <v>0</v>
      </c>
      <c r="G623" s="60">
        <f>IF(AND(C623&lt;&gt;"",SUM(G$27:G622)&lt;E$19),$E$19/$E$23,0)</f>
        <v>0</v>
      </c>
      <c r="H623" s="60">
        <f t="shared" si="67"/>
        <v>0</v>
      </c>
      <c r="I623" s="60">
        <f t="shared" si="69"/>
        <v>0</v>
      </c>
      <c r="J623" s="92" t="str">
        <f t="shared" si="68"/>
        <v>2071–2072</v>
      </c>
      <c r="L623" s="103"/>
      <c r="N623" s="101"/>
      <c r="Q623" s="61"/>
    </row>
    <row r="624" spans="1:17" ht="20.25" customHeight="1" x14ac:dyDescent="0.2">
      <c r="A624" s="176">
        <v>62915</v>
      </c>
      <c r="B624" s="177">
        <f t="shared" si="64"/>
        <v>0</v>
      </c>
      <c r="C624" s="158"/>
      <c r="D624" s="60">
        <f t="shared" si="65"/>
        <v>0</v>
      </c>
      <c r="E624" s="178">
        <f t="shared" si="63"/>
        <v>0</v>
      </c>
      <c r="F624" s="60">
        <f t="shared" si="66"/>
        <v>0</v>
      </c>
      <c r="G624" s="60">
        <f>IF(AND(C624&lt;&gt;"",SUM(G$27:G623)&lt;E$19),$E$19/$E$23,0)</f>
        <v>0</v>
      </c>
      <c r="H624" s="60">
        <f t="shared" si="67"/>
        <v>0</v>
      </c>
      <c r="I624" s="60">
        <f t="shared" si="69"/>
        <v>0</v>
      </c>
      <c r="J624" s="92" t="str">
        <f t="shared" si="68"/>
        <v>2071–2072</v>
      </c>
      <c r="L624" s="103"/>
      <c r="N624" s="101"/>
      <c r="Q624" s="61"/>
    </row>
    <row r="625" spans="1:17" ht="20.25" customHeight="1" x14ac:dyDescent="0.2">
      <c r="A625" s="176">
        <v>62945</v>
      </c>
      <c r="B625" s="177">
        <f t="shared" si="64"/>
        <v>0</v>
      </c>
      <c r="C625" s="158"/>
      <c r="D625" s="60">
        <f t="shared" si="65"/>
        <v>0</v>
      </c>
      <c r="E625" s="178">
        <f t="shared" si="63"/>
        <v>0</v>
      </c>
      <c r="F625" s="60">
        <f t="shared" si="66"/>
        <v>0</v>
      </c>
      <c r="G625" s="60">
        <f>IF(AND(C625&lt;&gt;"",SUM(G$27:G624)&lt;E$19),$E$19/$E$23,0)</f>
        <v>0</v>
      </c>
      <c r="H625" s="60">
        <f t="shared" si="67"/>
        <v>0</v>
      </c>
      <c r="I625" s="60">
        <f t="shared" si="69"/>
        <v>0</v>
      </c>
      <c r="J625" s="92" t="str">
        <f t="shared" si="68"/>
        <v>2071–2072</v>
      </c>
      <c r="L625" s="103"/>
      <c r="N625" s="101"/>
      <c r="Q625" s="61"/>
    </row>
    <row r="626" spans="1:17" ht="20.25" customHeight="1" x14ac:dyDescent="0.2">
      <c r="A626" s="176">
        <v>62976</v>
      </c>
      <c r="B626" s="177">
        <f t="shared" si="64"/>
        <v>0</v>
      </c>
      <c r="C626" s="158"/>
      <c r="D626" s="60">
        <f t="shared" si="65"/>
        <v>0</v>
      </c>
      <c r="E626" s="178">
        <f t="shared" si="63"/>
        <v>0</v>
      </c>
      <c r="F626" s="60">
        <f t="shared" si="66"/>
        <v>0</v>
      </c>
      <c r="G626" s="60">
        <f>IF(AND(C626&lt;&gt;"",SUM(G$27:G625)&lt;E$19),$E$19/$E$23,0)</f>
        <v>0</v>
      </c>
      <c r="H626" s="60">
        <f t="shared" si="67"/>
        <v>0</v>
      </c>
      <c r="I626" s="60">
        <f t="shared" si="69"/>
        <v>0</v>
      </c>
      <c r="J626" s="92" t="str">
        <f t="shared" si="68"/>
        <v>2071–2072</v>
      </c>
      <c r="L626" s="103"/>
      <c r="N626" s="101"/>
      <c r="Q626" s="61"/>
    </row>
    <row r="627" spans="1:17" ht="20.25" customHeight="1" x14ac:dyDescent="0.2">
      <c r="A627" s="176">
        <v>63006</v>
      </c>
      <c r="B627" s="177">
        <f t="shared" si="64"/>
        <v>0</v>
      </c>
      <c r="C627" s="158"/>
      <c r="D627" s="60">
        <f t="shared" si="65"/>
        <v>0</v>
      </c>
      <c r="E627" s="178">
        <f t="shared" si="63"/>
        <v>0</v>
      </c>
      <c r="F627" s="60">
        <f t="shared" si="66"/>
        <v>0</v>
      </c>
      <c r="G627" s="60">
        <f>IF(AND(C627&lt;&gt;"",SUM(G$27:G626)&lt;E$19),$E$19/$E$23,0)</f>
        <v>0</v>
      </c>
      <c r="H627" s="60">
        <f t="shared" si="67"/>
        <v>0</v>
      </c>
      <c r="I627" s="60">
        <f t="shared" si="69"/>
        <v>0</v>
      </c>
      <c r="J627" s="92" t="str">
        <f t="shared" si="68"/>
        <v>2072–2073</v>
      </c>
      <c r="L627" s="103"/>
      <c r="N627" s="101"/>
      <c r="Q627" s="61"/>
    </row>
    <row r="628" spans="1:17" ht="20.25" customHeight="1" x14ac:dyDescent="0.2">
      <c r="A628" s="176">
        <v>63037</v>
      </c>
      <c r="B628" s="177">
        <f t="shared" si="64"/>
        <v>0</v>
      </c>
      <c r="C628" s="158"/>
      <c r="D628" s="60">
        <f t="shared" si="65"/>
        <v>0</v>
      </c>
      <c r="E628" s="178">
        <f t="shared" si="63"/>
        <v>0</v>
      </c>
      <c r="F628" s="60">
        <f t="shared" si="66"/>
        <v>0</v>
      </c>
      <c r="G628" s="60">
        <f>IF(AND(C628&lt;&gt;"",SUM(G$27:G627)&lt;E$19),$E$19/$E$23,0)</f>
        <v>0</v>
      </c>
      <c r="H628" s="60">
        <f t="shared" si="67"/>
        <v>0</v>
      </c>
      <c r="I628" s="60">
        <f t="shared" si="69"/>
        <v>0</v>
      </c>
      <c r="J628" s="92" t="str">
        <f t="shared" si="68"/>
        <v>2072–2073</v>
      </c>
      <c r="L628" s="103"/>
      <c r="N628" s="101"/>
      <c r="Q628" s="61"/>
    </row>
    <row r="629" spans="1:17" ht="20.25" customHeight="1" x14ac:dyDescent="0.2">
      <c r="A629" s="176">
        <v>63068</v>
      </c>
      <c r="B629" s="177">
        <f t="shared" si="64"/>
        <v>0</v>
      </c>
      <c r="C629" s="158"/>
      <c r="D629" s="60">
        <f t="shared" si="65"/>
        <v>0</v>
      </c>
      <c r="E629" s="178">
        <f t="shared" si="63"/>
        <v>0</v>
      </c>
      <c r="F629" s="60">
        <f t="shared" si="66"/>
        <v>0</v>
      </c>
      <c r="G629" s="60">
        <f>IF(AND(C629&lt;&gt;"",SUM(G$27:G628)&lt;E$19),$E$19/$E$23,0)</f>
        <v>0</v>
      </c>
      <c r="H629" s="60">
        <f t="shared" si="67"/>
        <v>0</v>
      </c>
      <c r="I629" s="60">
        <f t="shared" si="69"/>
        <v>0</v>
      </c>
      <c r="J629" s="92" t="str">
        <f t="shared" si="68"/>
        <v>2072–2073</v>
      </c>
      <c r="L629" s="103"/>
      <c r="N629" s="101"/>
      <c r="Q629" s="61"/>
    </row>
    <row r="630" spans="1:17" ht="20.25" customHeight="1" x14ac:dyDescent="0.2">
      <c r="A630" s="176">
        <v>63098</v>
      </c>
      <c r="B630" s="177">
        <f t="shared" si="64"/>
        <v>0</v>
      </c>
      <c r="C630" s="158"/>
      <c r="D630" s="60">
        <f t="shared" si="65"/>
        <v>0</v>
      </c>
      <c r="E630" s="178">
        <f t="shared" si="63"/>
        <v>0</v>
      </c>
      <c r="F630" s="60">
        <f t="shared" si="66"/>
        <v>0</v>
      </c>
      <c r="G630" s="60">
        <f>IF(AND(C630&lt;&gt;"",SUM(G$27:G629)&lt;E$19),$E$19/$E$23,0)</f>
        <v>0</v>
      </c>
      <c r="H630" s="60">
        <f t="shared" si="67"/>
        <v>0</v>
      </c>
      <c r="I630" s="60">
        <f t="shared" si="69"/>
        <v>0</v>
      </c>
      <c r="J630" s="92" t="str">
        <f t="shared" si="68"/>
        <v>2072–2073</v>
      </c>
      <c r="L630" s="103"/>
      <c r="N630" s="101"/>
      <c r="Q630" s="61"/>
    </row>
    <row r="631" spans="1:17" ht="20.25" customHeight="1" x14ac:dyDescent="0.2">
      <c r="A631" s="176">
        <v>63129</v>
      </c>
      <c r="B631" s="177">
        <f t="shared" si="64"/>
        <v>0</v>
      </c>
      <c r="C631" s="158"/>
      <c r="D631" s="60">
        <f t="shared" si="65"/>
        <v>0</v>
      </c>
      <c r="E631" s="178">
        <f t="shared" si="63"/>
        <v>0</v>
      </c>
      <c r="F631" s="60">
        <f t="shared" si="66"/>
        <v>0</v>
      </c>
      <c r="G631" s="60">
        <f>IF(AND(C631&lt;&gt;"",SUM(G$27:G630)&lt;E$19),$E$19/$E$23,0)</f>
        <v>0</v>
      </c>
      <c r="H631" s="60">
        <f t="shared" si="67"/>
        <v>0</v>
      </c>
      <c r="I631" s="60">
        <f t="shared" si="69"/>
        <v>0</v>
      </c>
      <c r="J631" s="92" t="str">
        <f t="shared" si="68"/>
        <v>2072–2073</v>
      </c>
      <c r="L631" s="103"/>
      <c r="N631" s="101"/>
      <c r="Q631" s="61"/>
    </row>
    <row r="632" spans="1:17" ht="20.25" customHeight="1" x14ac:dyDescent="0.2">
      <c r="A632" s="176">
        <v>63159</v>
      </c>
      <c r="B632" s="177">
        <f t="shared" si="64"/>
        <v>0</v>
      </c>
      <c r="C632" s="158"/>
      <c r="D632" s="60">
        <f t="shared" si="65"/>
        <v>0</v>
      </c>
      <c r="E632" s="178">
        <f t="shared" si="63"/>
        <v>0</v>
      </c>
      <c r="F632" s="60">
        <f t="shared" si="66"/>
        <v>0</v>
      </c>
      <c r="G632" s="60">
        <f>IF(AND(C632&lt;&gt;"",SUM(G$27:G631)&lt;E$19),$E$19/$E$23,0)</f>
        <v>0</v>
      </c>
      <c r="H632" s="60">
        <f t="shared" si="67"/>
        <v>0</v>
      </c>
      <c r="I632" s="60">
        <f t="shared" si="69"/>
        <v>0</v>
      </c>
      <c r="J632" s="92" t="str">
        <f t="shared" si="68"/>
        <v>2072–2073</v>
      </c>
      <c r="L632" s="103"/>
      <c r="N632" s="101"/>
      <c r="Q632" s="61"/>
    </row>
    <row r="633" spans="1:17" ht="20.25" customHeight="1" x14ac:dyDescent="0.2">
      <c r="A633" s="176">
        <v>63190</v>
      </c>
      <c r="B633" s="177">
        <f t="shared" si="64"/>
        <v>0</v>
      </c>
      <c r="C633" s="158"/>
      <c r="D633" s="60">
        <f t="shared" si="65"/>
        <v>0</v>
      </c>
      <c r="E633" s="178">
        <f t="shared" si="63"/>
        <v>0</v>
      </c>
      <c r="F633" s="60">
        <f t="shared" si="66"/>
        <v>0</v>
      </c>
      <c r="G633" s="60">
        <f>IF(AND(C633&lt;&gt;"",SUM(G$27:G632)&lt;E$19),$E$19/$E$23,0)</f>
        <v>0</v>
      </c>
      <c r="H633" s="60">
        <f t="shared" si="67"/>
        <v>0</v>
      </c>
      <c r="I633" s="60">
        <f t="shared" si="69"/>
        <v>0</v>
      </c>
      <c r="J633" s="92" t="str">
        <f t="shared" si="68"/>
        <v>2072–2073</v>
      </c>
      <c r="L633" s="103"/>
      <c r="N633" s="101"/>
      <c r="Q633" s="61"/>
    </row>
    <row r="634" spans="1:17" ht="20.25" customHeight="1" x14ac:dyDescent="0.2">
      <c r="A634" s="176">
        <v>63221</v>
      </c>
      <c r="B634" s="177">
        <f t="shared" si="64"/>
        <v>0</v>
      </c>
      <c r="C634" s="158"/>
      <c r="D634" s="60">
        <f t="shared" si="65"/>
        <v>0</v>
      </c>
      <c r="E634" s="178">
        <f t="shared" si="63"/>
        <v>0</v>
      </c>
      <c r="F634" s="60">
        <f t="shared" si="66"/>
        <v>0</v>
      </c>
      <c r="G634" s="60">
        <f>IF(AND(C634&lt;&gt;"",SUM(G$27:G633)&lt;E$19),$E$19/$E$23,0)</f>
        <v>0</v>
      </c>
      <c r="H634" s="60">
        <f t="shared" si="67"/>
        <v>0</v>
      </c>
      <c r="I634" s="60">
        <f t="shared" si="69"/>
        <v>0</v>
      </c>
      <c r="J634" s="92" t="str">
        <f t="shared" si="68"/>
        <v>2072–2073</v>
      </c>
      <c r="L634" s="103"/>
      <c r="N634" s="101"/>
      <c r="Q634" s="61"/>
    </row>
    <row r="635" spans="1:17" ht="20.25" customHeight="1" x14ac:dyDescent="0.2">
      <c r="A635" s="176">
        <v>63249</v>
      </c>
      <c r="B635" s="177">
        <f t="shared" si="64"/>
        <v>0</v>
      </c>
      <c r="C635" s="158"/>
      <c r="D635" s="60">
        <f t="shared" si="65"/>
        <v>0</v>
      </c>
      <c r="E635" s="178">
        <f t="shared" si="63"/>
        <v>0</v>
      </c>
      <c r="F635" s="60">
        <f t="shared" si="66"/>
        <v>0</v>
      </c>
      <c r="G635" s="60">
        <f>IF(AND(C635&lt;&gt;"",SUM(G$27:G634)&lt;E$19),$E$19/$E$23,0)</f>
        <v>0</v>
      </c>
      <c r="H635" s="60">
        <f t="shared" si="67"/>
        <v>0</v>
      </c>
      <c r="I635" s="60">
        <f t="shared" si="69"/>
        <v>0</v>
      </c>
      <c r="J635" s="92" t="str">
        <f t="shared" si="68"/>
        <v>2072–2073</v>
      </c>
      <c r="L635" s="103"/>
      <c r="N635" s="101"/>
      <c r="Q635" s="61"/>
    </row>
    <row r="636" spans="1:17" ht="20.25" customHeight="1" x14ac:dyDescent="0.2">
      <c r="A636" s="176">
        <v>63280</v>
      </c>
      <c r="B636" s="177">
        <f t="shared" si="64"/>
        <v>0</v>
      </c>
      <c r="C636" s="158"/>
      <c r="D636" s="60">
        <f t="shared" si="65"/>
        <v>0</v>
      </c>
      <c r="E636" s="178">
        <f t="shared" si="63"/>
        <v>0</v>
      </c>
      <c r="F636" s="60">
        <f t="shared" si="66"/>
        <v>0</v>
      </c>
      <c r="G636" s="60">
        <f>IF(AND(C636&lt;&gt;"",SUM(G$27:G635)&lt;E$19),$E$19/$E$23,0)</f>
        <v>0</v>
      </c>
      <c r="H636" s="60">
        <f t="shared" si="67"/>
        <v>0</v>
      </c>
      <c r="I636" s="60">
        <f t="shared" si="69"/>
        <v>0</v>
      </c>
      <c r="J636" s="92" t="str">
        <f t="shared" si="68"/>
        <v>2072–2073</v>
      </c>
      <c r="L636" s="103"/>
      <c r="N636" s="101"/>
      <c r="Q636" s="61"/>
    </row>
    <row r="637" spans="1:17" ht="20.25" customHeight="1" x14ac:dyDescent="0.2">
      <c r="A637" s="176">
        <v>63310</v>
      </c>
      <c r="B637" s="177">
        <f t="shared" si="64"/>
        <v>0</v>
      </c>
      <c r="C637" s="158"/>
      <c r="D637" s="60">
        <f t="shared" si="65"/>
        <v>0</v>
      </c>
      <c r="E637" s="178">
        <f t="shared" si="63"/>
        <v>0</v>
      </c>
      <c r="F637" s="60">
        <f t="shared" si="66"/>
        <v>0</v>
      </c>
      <c r="G637" s="60">
        <f>IF(AND(C637&lt;&gt;"",SUM(G$27:G636)&lt;E$19),$E$19/$E$23,0)</f>
        <v>0</v>
      </c>
      <c r="H637" s="60">
        <f t="shared" si="67"/>
        <v>0</v>
      </c>
      <c r="I637" s="60">
        <f t="shared" si="69"/>
        <v>0</v>
      </c>
      <c r="J637" s="92" t="str">
        <f t="shared" si="68"/>
        <v>2072–2073</v>
      </c>
      <c r="L637" s="103"/>
      <c r="N637" s="101"/>
      <c r="Q637" s="61"/>
    </row>
    <row r="638" spans="1:17" ht="20.25" customHeight="1" x14ac:dyDescent="0.2">
      <c r="A638" s="176">
        <v>63341</v>
      </c>
      <c r="B638" s="177">
        <f t="shared" si="64"/>
        <v>0</v>
      </c>
      <c r="C638" s="158"/>
      <c r="D638" s="60">
        <f t="shared" si="65"/>
        <v>0</v>
      </c>
      <c r="E638" s="178">
        <f t="shared" si="63"/>
        <v>0</v>
      </c>
      <c r="F638" s="60">
        <f t="shared" si="66"/>
        <v>0</v>
      </c>
      <c r="G638" s="60">
        <f>IF(AND(C638&lt;&gt;"",SUM(G$27:G637)&lt;E$19),$E$19/$E$23,0)</f>
        <v>0</v>
      </c>
      <c r="H638" s="60">
        <f t="shared" si="67"/>
        <v>0</v>
      </c>
      <c r="I638" s="60">
        <f t="shared" si="69"/>
        <v>0</v>
      </c>
      <c r="J638" s="92" t="str">
        <f t="shared" si="68"/>
        <v>2072–2073</v>
      </c>
      <c r="L638" s="103"/>
      <c r="N638" s="101"/>
      <c r="Q638" s="61"/>
    </row>
    <row r="639" spans="1:17" ht="20.25" customHeight="1" x14ac:dyDescent="0.2">
      <c r="A639" s="176">
        <v>63371</v>
      </c>
      <c r="B639" s="177">
        <f t="shared" si="64"/>
        <v>0</v>
      </c>
      <c r="C639" s="158"/>
      <c r="D639" s="60">
        <f t="shared" si="65"/>
        <v>0</v>
      </c>
      <c r="E639" s="178">
        <f t="shared" si="63"/>
        <v>0</v>
      </c>
      <c r="F639" s="60">
        <f t="shared" si="66"/>
        <v>0</v>
      </c>
      <c r="G639" s="60">
        <f>IF(AND(C639&lt;&gt;"",SUM(G$27:G638)&lt;E$19),$E$19/$E$23,0)</f>
        <v>0</v>
      </c>
      <c r="H639" s="60">
        <f t="shared" si="67"/>
        <v>0</v>
      </c>
      <c r="I639" s="60">
        <f t="shared" si="69"/>
        <v>0</v>
      </c>
      <c r="J639" s="92" t="str">
        <f t="shared" si="68"/>
        <v>2073–2074</v>
      </c>
      <c r="L639" s="103"/>
      <c r="N639" s="101"/>
      <c r="Q639" s="61"/>
    </row>
    <row r="640" spans="1:17" ht="20.25" customHeight="1" x14ac:dyDescent="0.2">
      <c r="A640" s="176">
        <v>63402</v>
      </c>
      <c r="B640" s="177">
        <f t="shared" si="64"/>
        <v>0</v>
      </c>
      <c r="C640" s="158"/>
      <c r="D640" s="60">
        <f t="shared" si="65"/>
        <v>0</v>
      </c>
      <c r="E640" s="178">
        <f t="shared" si="63"/>
        <v>0</v>
      </c>
      <c r="F640" s="60">
        <f t="shared" si="66"/>
        <v>0</v>
      </c>
      <c r="G640" s="60">
        <f>IF(AND(C640&lt;&gt;"",SUM(G$27:G639)&lt;E$19),$E$19/$E$23,0)</f>
        <v>0</v>
      </c>
      <c r="H640" s="60">
        <f t="shared" si="67"/>
        <v>0</v>
      </c>
      <c r="I640" s="60">
        <f t="shared" si="69"/>
        <v>0</v>
      </c>
      <c r="J640" s="92" t="str">
        <f t="shared" si="68"/>
        <v>2073–2074</v>
      </c>
      <c r="L640" s="103"/>
      <c r="N640" s="101"/>
      <c r="Q640" s="61"/>
    </row>
    <row r="641" spans="1:17" ht="20.25" customHeight="1" x14ac:dyDescent="0.2">
      <c r="A641" s="176">
        <v>63433</v>
      </c>
      <c r="B641" s="177">
        <f t="shared" si="64"/>
        <v>0</v>
      </c>
      <c r="C641" s="158"/>
      <c r="D641" s="60">
        <f t="shared" si="65"/>
        <v>0</v>
      </c>
      <c r="E641" s="178">
        <f t="shared" si="63"/>
        <v>0</v>
      </c>
      <c r="F641" s="60">
        <f t="shared" si="66"/>
        <v>0</v>
      </c>
      <c r="G641" s="60">
        <f>IF(AND(C641&lt;&gt;"",SUM(G$27:G640)&lt;E$19),$E$19/$E$23,0)</f>
        <v>0</v>
      </c>
      <c r="H641" s="60">
        <f t="shared" si="67"/>
        <v>0</v>
      </c>
      <c r="I641" s="60">
        <f t="shared" si="69"/>
        <v>0</v>
      </c>
      <c r="J641" s="92" t="str">
        <f t="shared" si="68"/>
        <v>2073–2074</v>
      </c>
      <c r="L641" s="103"/>
      <c r="N641" s="101"/>
      <c r="Q641" s="61"/>
    </row>
    <row r="642" spans="1:17" ht="20.25" customHeight="1" x14ac:dyDescent="0.2">
      <c r="A642" s="176">
        <v>63463</v>
      </c>
      <c r="B642" s="177">
        <f t="shared" si="64"/>
        <v>0</v>
      </c>
      <c r="C642" s="158"/>
      <c r="D642" s="60">
        <f t="shared" si="65"/>
        <v>0</v>
      </c>
      <c r="E642" s="178">
        <f t="shared" si="63"/>
        <v>0</v>
      </c>
      <c r="F642" s="60">
        <f t="shared" si="66"/>
        <v>0</v>
      </c>
      <c r="G642" s="60">
        <f>IF(AND(C642&lt;&gt;"",SUM(G$27:G641)&lt;E$19),$E$19/$E$23,0)</f>
        <v>0</v>
      </c>
      <c r="H642" s="60">
        <f t="shared" si="67"/>
        <v>0</v>
      </c>
      <c r="I642" s="60">
        <f t="shared" si="69"/>
        <v>0</v>
      </c>
      <c r="J642" s="92" t="str">
        <f t="shared" si="68"/>
        <v>2073–2074</v>
      </c>
      <c r="L642" s="103"/>
      <c r="N642" s="101"/>
      <c r="Q642" s="61"/>
    </row>
    <row r="643" spans="1:17" ht="20.25" customHeight="1" x14ac:dyDescent="0.2">
      <c r="A643" s="176">
        <v>63494</v>
      </c>
      <c r="B643" s="177">
        <f t="shared" si="64"/>
        <v>0</v>
      </c>
      <c r="C643" s="158"/>
      <c r="D643" s="60">
        <f t="shared" si="65"/>
        <v>0</v>
      </c>
      <c r="E643" s="178">
        <f t="shared" si="63"/>
        <v>0</v>
      </c>
      <c r="F643" s="60">
        <f t="shared" si="66"/>
        <v>0</v>
      </c>
      <c r="G643" s="60">
        <f>IF(AND(C643&lt;&gt;"",SUM(G$27:G642)&lt;E$19),$E$19/$E$23,0)</f>
        <v>0</v>
      </c>
      <c r="H643" s="60">
        <f t="shared" si="67"/>
        <v>0</v>
      </c>
      <c r="I643" s="60">
        <f t="shared" si="69"/>
        <v>0</v>
      </c>
      <c r="J643" s="92" t="str">
        <f t="shared" si="68"/>
        <v>2073–2074</v>
      </c>
      <c r="L643" s="103"/>
      <c r="N643" s="101"/>
      <c r="Q643" s="61"/>
    </row>
    <row r="644" spans="1:17" ht="20.25" customHeight="1" x14ac:dyDescent="0.2">
      <c r="A644" s="176">
        <v>63524</v>
      </c>
      <c r="B644" s="177">
        <f t="shared" si="64"/>
        <v>0</v>
      </c>
      <c r="C644" s="158"/>
      <c r="D644" s="60">
        <f t="shared" si="65"/>
        <v>0</v>
      </c>
      <c r="E644" s="178">
        <f t="shared" si="63"/>
        <v>0</v>
      </c>
      <c r="F644" s="60">
        <f t="shared" si="66"/>
        <v>0</v>
      </c>
      <c r="G644" s="60">
        <f>IF(AND(C644&lt;&gt;"",SUM(G$27:G643)&lt;E$19),$E$19/$E$23,0)</f>
        <v>0</v>
      </c>
      <c r="H644" s="60">
        <f t="shared" si="67"/>
        <v>0</v>
      </c>
      <c r="I644" s="60">
        <f t="shared" si="69"/>
        <v>0</v>
      </c>
      <c r="J644" s="92" t="str">
        <f t="shared" si="68"/>
        <v>2073–2074</v>
      </c>
      <c r="L644" s="103"/>
      <c r="N644" s="101"/>
      <c r="Q644" s="61"/>
    </row>
    <row r="645" spans="1:17" ht="20.25" customHeight="1" x14ac:dyDescent="0.2">
      <c r="A645" s="176">
        <v>63555</v>
      </c>
      <c r="B645" s="177">
        <f t="shared" si="64"/>
        <v>0</v>
      </c>
      <c r="C645" s="158"/>
      <c r="D645" s="60">
        <f t="shared" si="65"/>
        <v>0</v>
      </c>
      <c r="E645" s="178">
        <f t="shared" si="63"/>
        <v>0</v>
      </c>
      <c r="F645" s="60">
        <f t="shared" si="66"/>
        <v>0</v>
      </c>
      <c r="G645" s="60">
        <f>IF(AND(C645&lt;&gt;"",SUM(G$27:G644)&lt;E$19),$E$19/$E$23,0)</f>
        <v>0</v>
      </c>
      <c r="H645" s="60">
        <f t="shared" si="67"/>
        <v>0</v>
      </c>
      <c r="I645" s="60">
        <f t="shared" si="69"/>
        <v>0</v>
      </c>
      <c r="J645" s="92" t="str">
        <f t="shared" si="68"/>
        <v>2073–2074</v>
      </c>
      <c r="L645" s="103"/>
      <c r="N645" s="101"/>
      <c r="Q645" s="61"/>
    </row>
    <row r="646" spans="1:17" ht="20.25" customHeight="1" x14ac:dyDescent="0.2">
      <c r="A646" s="176">
        <v>63586</v>
      </c>
      <c r="B646" s="177">
        <f t="shared" si="64"/>
        <v>0</v>
      </c>
      <c r="C646" s="158"/>
      <c r="D646" s="60">
        <f t="shared" si="65"/>
        <v>0</v>
      </c>
      <c r="E646" s="178">
        <f t="shared" si="63"/>
        <v>0</v>
      </c>
      <c r="F646" s="60">
        <f t="shared" si="66"/>
        <v>0</v>
      </c>
      <c r="G646" s="60">
        <f>IF(AND(C646&lt;&gt;"",SUM(G$27:G645)&lt;E$19),$E$19/$E$23,0)</f>
        <v>0</v>
      </c>
      <c r="H646" s="60">
        <f t="shared" si="67"/>
        <v>0</v>
      </c>
      <c r="I646" s="60">
        <f t="shared" si="69"/>
        <v>0</v>
      </c>
      <c r="J646" s="92" t="str">
        <f t="shared" si="68"/>
        <v>2073–2074</v>
      </c>
      <c r="L646" s="103"/>
      <c r="N646" s="101"/>
      <c r="Q646" s="61"/>
    </row>
    <row r="647" spans="1:17" ht="20.25" customHeight="1" x14ac:dyDescent="0.2">
      <c r="A647" s="176">
        <v>63614</v>
      </c>
      <c r="B647" s="177">
        <f t="shared" si="64"/>
        <v>0</v>
      </c>
      <c r="C647" s="158"/>
      <c r="D647" s="60">
        <f t="shared" si="65"/>
        <v>0</v>
      </c>
      <c r="E647" s="178">
        <f t="shared" si="63"/>
        <v>0</v>
      </c>
      <c r="F647" s="60">
        <f t="shared" si="66"/>
        <v>0</v>
      </c>
      <c r="G647" s="60">
        <f>IF(AND(C647&lt;&gt;"",SUM(G$27:G646)&lt;E$19),$E$19/$E$23,0)</f>
        <v>0</v>
      </c>
      <c r="H647" s="60">
        <f t="shared" si="67"/>
        <v>0</v>
      </c>
      <c r="I647" s="60">
        <f t="shared" si="69"/>
        <v>0</v>
      </c>
      <c r="J647" s="92" t="str">
        <f t="shared" si="68"/>
        <v>2073–2074</v>
      </c>
      <c r="L647" s="103"/>
      <c r="N647" s="101"/>
      <c r="Q647" s="61"/>
    </row>
    <row r="648" spans="1:17" ht="20.25" customHeight="1" x14ac:dyDescent="0.2">
      <c r="A648" s="176">
        <v>63645</v>
      </c>
      <c r="B648" s="177">
        <f t="shared" si="64"/>
        <v>0</v>
      </c>
      <c r="C648" s="158"/>
      <c r="D648" s="60">
        <f t="shared" si="65"/>
        <v>0</v>
      </c>
      <c r="E648" s="178">
        <f t="shared" si="63"/>
        <v>0</v>
      </c>
      <c r="F648" s="60">
        <f t="shared" si="66"/>
        <v>0</v>
      </c>
      <c r="G648" s="60">
        <f>IF(AND(C648&lt;&gt;"",SUM(G$27:G647)&lt;E$19),$E$19/$E$23,0)</f>
        <v>0</v>
      </c>
      <c r="H648" s="60">
        <f t="shared" si="67"/>
        <v>0</v>
      </c>
      <c r="I648" s="60">
        <f t="shared" si="69"/>
        <v>0</v>
      </c>
      <c r="J648" s="92" t="str">
        <f t="shared" si="68"/>
        <v>2073–2074</v>
      </c>
      <c r="L648" s="103"/>
      <c r="N648" s="101"/>
      <c r="Q648" s="61"/>
    </row>
    <row r="649" spans="1:17" ht="20.25" customHeight="1" x14ac:dyDescent="0.2">
      <c r="A649" s="176">
        <v>63675</v>
      </c>
      <c r="B649" s="177">
        <f t="shared" si="64"/>
        <v>0</v>
      </c>
      <c r="C649" s="158"/>
      <c r="D649" s="60">
        <f t="shared" si="65"/>
        <v>0</v>
      </c>
      <c r="E649" s="178">
        <f t="shared" si="63"/>
        <v>0</v>
      </c>
      <c r="F649" s="60">
        <f t="shared" si="66"/>
        <v>0</v>
      </c>
      <c r="G649" s="60">
        <f>IF(AND(C649&lt;&gt;"",SUM(G$27:G648)&lt;E$19),$E$19/$E$23,0)</f>
        <v>0</v>
      </c>
      <c r="H649" s="60">
        <f t="shared" si="67"/>
        <v>0</v>
      </c>
      <c r="I649" s="60">
        <f t="shared" si="69"/>
        <v>0</v>
      </c>
      <c r="J649" s="92" t="str">
        <f t="shared" si="68"/>
        <v>2073–2074</v>
      </c>
      <c r="L649" s="103"/>
      <c r="N649" s="101"/>
      <c r="Q649" s="61"/>
    </row>
    <row r="650" spans="1:17" ht="20.25" customHeight="1" x14ac:dyDescent="0.2">
      <c r="A650" s="176">
        <v>63706</v>
      </c>
      <c r="B650" s="177">
        <f t="shared" si="64"/>
        <v>0</v>
      </c>
      <c r="C650" s="158"/>
      <c r="D650" s="60">
        <f t="shared" si="65"/>
        <v>0</v>
      </c>
      <c r="E650" s="178">
        <f t="shared" si="63"/>
        <v>0</v>
      </c>
      <c r="F650" s="60">
        <f t="shared" si="66"/>
        <v>0</v>
      </c>
      <c r="G650" s="60">
        <f>IF(AND(C650&lt;&gt;"",SUM(G$27:G649)&lt;E$19),$E$19/$E$23,0)</f>
        <v>0</v>
      </c>
      <c r="H650" s="60">
        <f t="shared" si="67"/>
        <v>0</v>
      </c>
      <c r="I650" s="60">
        <f t="shared" si="69"/>
        <v>0</v>
      </c>
      <c r="J650" s="92" t="str">
        <f t="shared" si="68"/>
        <v>2073–2074</v>
      </c>
      <c r="L650" s="103"/>
      <c r="N650" s="101"/>
      <c r="Q650" s="61"/>
    </row>
    <row r="651" spans="1:17" ht="20.25" customHeight="1" x14ac:dyDescent="0.2">
      <c r="A651" s="176">
        <v>63736</v>
      </c>
      <c r="B651" s="177">
        <f t="shared" si="64"/>
        <v>0</v>
      </c>
      <c r="C651" s="158"/>
      <c r="D651" s="60">
        <f t="shared" si="65"/>
        <v>0</v>
      </c>
      <c r="E651" s="178">
        <f t="shared" si="63"/>
        <v>0</v>
      </c>
      <c r="F651" s="60">
        <f t="shared" si="66"/>
        <v>0</v>
      </c>
      <c r="G651" s="60">
        <f>IF(AND(C651&lt;&gt;"",SUM(G$27:G650)&lt;E$19),$E$19/$E$23,0)</f>
        <v>0</v>
      </c>
      <c r="H651" s="60">
        <f t="shared" si="67"/>
        <v>0</v>
      </c>
      <c r="I651" s="60">
        <f t="shared" si="69"/>
        <v>0</v>
      </c>
      <c r="J651" s="92" t="str">
        <f t="shared" si="68"/>
        <v>2074–2075</v>
      </c>
      <c r="L651" s="103"/>
      <c r="N651" s="101"/>
      <c r="Q651" s="61"/>
    </row>
    <row r="652" spans="1:17" ht="20.25" customHeight="1" x14ac:dyDescent="0.2">
      <c r="A652" s="176">
        <v>63767</v>
      </c>
      <c r="B652" s="177">
        <f t="shared" si="64"/>
        <v>0</v>
      </c>
      <c r="C652" s="158"/>
      <c r="D652" s="60">
        <f t="shared" si="65"/>
        <v>0</v>
      </c>
      <c r="E652" s="178">
        <f t="shared" si="63"/>
        <v>0</v>
      </c>
      <c r="F652" s="60">
        <f t="shared" si="66"/>
        <v>0</v>
      </c>
      <c r="G652" s="60">
        <f>IF(AND(C652&lt;&gt;"",SUM(G$27:G651)&lt;E$19),$E$19/$E$23,0)</f>
        <v>0</v>
      </c>
      <c r="H652" s="60">
        <f t="shared" si="67"/>
        <v>0</v>
      </c>
      <c r="I652" s="60">
        <f t="shared" si="69"/>
        <v>0</v>
      </c>
      <c r="J652" s="92" t="str">
        <f t="shared" si="68"/>
        <v>2074–2075</v>
      </c>
      <c r="L652" s="103"/>
      <c r="N652" s="101"/>
      <c r="Q652" s="61"/>
    </row>
    <row r="653" spans="1:17" ht="20.25" customHeight="1" x14ac:dyDescent="0.2">
      <c r="A653" s="176">
        <v>63798</v>
      </c>
      <c r="B653" s="177">
        <f t="shared" si="64"/>
        <v>0</v>
      </c>
      <c r="C653" s="158"/>
      <c r="D653" s="60">
        <f t="shared" si="65"/>
        <v>0</v>
      </c>
      <c r="E653" s="178">
        <f t="shared" si="63"/>
        <v>0</v>
      </c>
      <c r="F653" s="60">
        <f t="shared" si="66"/>
        <v>0</v>
      </c>
      <c r="G653" s="60">
        <f>IF(AND(C653&lt;&gt;"",SUM(G$27:G652)&lt;E$19),$E$19/$E$23,0)</f>
        <v>0</v>
      </c>
      <c r="H653" s="60">
        <f t="shared" si="67"/>
        <v>0</v>
      </c>
      <c r="I653" s="60">
        <f t="shared" si="69"/>
        <v>0</v>
      </c>
      <c r="J653" s="92" t="str">
        <f t="shared" si="68"/>
        <v>2074–2075</v>
      </c>
      <c r="L653" s="103"/>
      <c r="N653" s="101"/>
      <c r="Q653" s="61"/>
    </row>
    <row r="654" spans="1:17" ht="20.25" customHeight="1" x14ac:dyDescent="0.2">
      <c r="A654" s="176">
        <v>63828</v>
      </c>
      <c r="B654" s="177">
        <f t="shared" si="64"/>
        <v>0</v>
      </c>
      <c r="C654" s="158"/>
      <c r="D654" s="60">
        <f t="shared" si="65"/>
        <v>0</v>
      </c>
      <c r="E654" s="178">
        <f t="shared" si="63"/>
        <v>0</v>
      </c>
      <c r="F654" s="60">
        <f t="shared" si="66"/>
        <v>0</v>
      </c>
      <c r="G654" s="60">
        <f>IF(AND(C654&lt;&gt;"",SUM(G$27:G653)&lt;E$19),$E$19/$E$23,0)</f>
        <v>0</v>
      </c>
      <c r="H654" s="60">
        <f t="shared" si="67"/>
        <v>0</v>
      </c>
      <c r="I654" s="60">
        <f t="shared" si="69"/>
        <v>0</v>
      </c>
      <c r="J654" s="92" t="str">
        <f t="shared" si="68"/>
        <v>2074–2075</v>
      </c>
      <c r="L654" s="103"/>
      <c r="N654" s="101"/>
      <c r="Q654" s="61"/>
    </row>
    <row r="655" spans="1:17" ht="20.25" customHeight="1" x14ac:dyDescent="0.2">
      <c r="A655" s="176">
        <v>63859</v>
      </c>
      <c r="B655" s="177">
        <f t="shared" si="64"/>
        <v>0</v>
      </c>
      <c r="C655" s="158"/>
      <c r="D655" s="60">
        <f t="shared" si="65"/>
        <v>0</v>
      </c>
      <c r="E655" s="178">
        <f t="shared" si="63"/>
        <v>0</v>
      </c>
      <c r="F655" s="60">
        <f t="shared" si="66"/>
        <v>0</v>
      </c>
      <c r="G655" s="60">
        <f>IF(AND(C655&lt;&gt;"",SUM(G$27:G654)&lt;E$19),$E$19/$E$23,0)</f>
        <v>0</v>
      </c>
      <c r="H655" s="60">
        <f t="shared" si="67"/>
        <v>0</v>
      </c>
      <c r="I655" s="60">
        <f t="shared" si="69"/>
        <v>0</v>
      </c>
      <c r="J655" s="92" t="str">
        <f t="shared" si="68"/>
        <v>2074–2075</v>
      </c>
      <c r="L655" s="103"/>
      <c r="N655" s="101"/>
      <c r="Q655" s="61"/>
    </row>
    <row r="656" spans="1:17" ht="20.25" customHeight="1" x14ac:dyDescent="0.2">
      <c r="A656" s="176">
        <v>63889</v>
      </c>
      <c r="B656" s="177">
        <f t="shared" si="64"/>
        <v>0</v>
      </c>
      <c r="C656" s="158"/>
      <c r="D656" s="60">
        <f t="shared" si="65"/>
        <v>0</v>
      </c>
      <c r="E656" s="178">
        <f t="shared" si="63"/>
        <v>0</v>
      </c>
      <c r="F656" s="60">
        <f t="shared" si="66"/>
        <v>0</v>
      </c>
      <c r="G656" s="60">
        <f>IF(AND(C656&lt;&gt;"",SUM(G$27:G655)&lt;E$19),$E$19/$E$23,0)</f>
        <v>0</v>
      </c>
      <c r="H656" s="60">
        <f t="shared" si="67"/>
        <v>0</v>
      </c>
      <c r="I656" s="60">
        <f t="shared" si="69"/>
        <v>0</v>
      </c>
      <c r="J656" s="92" t="str">
        <f t="shared" si="68"/>
        <v>2074–2075</v>
      </c>
      <c r="L656" s="103"/>
      <c r="N656" s="101"/>
      <c r="Q656" s="61"/>
    </row>
    <row r="657" spans="1:17" ht="20.25" customHeight="1" x14ac:dyDescent="0.2">
      <c r="A657" s="176">
        <v>63920</v>
      </c>
      <c r="B657" s="177">
        <f t="shared" si="64"/>
        <v>0</v>
      </c>
      <c r="C657" s="158"/>
      <c r="D657" s="60">
        <f t="shared" si="65"/>
        <v>0</v>
      </c>
      <c r="E657" s="178">
        <f t="shared" si="63"/>
        <v>0</v>
      </c>
      <c r="F657" s="60">
        <f t="shared" si="66"/>
        <v>0</v>
      </c>
      <c r="G657" s="60">
        <f>IF(AND(C657&lt;&gt;"",SUM(G$27:G656)&lt;E$19),$E$19/$E$23,0)</f>
        <v>0</v>
      </c>
      <c r="H657" s="60">
        <f t="shared" si="67"/>
        <v>0</v>
      </c>
      <c r="I657" s="60">
        <f t="shared" si="69"/>
        <v>0</v>
      </c>
      <c r="J657" s="92" t="str">
        <f t="shared" si="68"/>
        <v>2074–2075</v>
      </c>
      <c r="L657" s="103"/>
      <c r="N657" s="101"/>
      <c r="Q657" s="61"/>
    </row>
    <row r="658" spans="1:17" ht="20.25" customHeight="1" x14ac:dyDescent="0.2">
      <c r="A658" s="176">
        <v>63951</v>
      </c>
      <c r="B658" s="177">
        <f t="shared" si="64"/>
        <v>0</v>
      </c>
      <c r="C658" s="158"/>
      <c r="D658" s="60">
        <f t="shared" si="65"/>
        <v>0</v>
      </c>
      <c r="E658" s="178">
        <f t="shared" si="63"/>
        <v>0</v>
      </c>
      <c r="F658" s="60">
        <f t="shared" si="66"/>
        <v>0</v>
      </c>
      <c r="G658" s="60">
        <f>IF(AND(C658&lt;&gt;"",SUM(G$27:G657)&lt;E$19),$E$19/$E$23,0)</f>
        <v>0</v>
      </c>
      <c r="H658" s="60">
        <f t="shared" si="67"/>
        <v>0</v>
      </c>
      <c r="I658" s="60">
        <f t="shared" si="69"/>
        <v>0</v>
      </c>
      <c r="J658" s="92" t="str">
        <f t="shared" si="68"/>
        <v>2074–2075</v>
      </c>
      <c r="L658" s="103"/>
      <c r="N658" s="101"/>
      <c r="Q658" s="61"/>
    </row>
    <row r="659" spans="1:17" ht="20.25" customHeight="1" x14ac:dyDescent="0.2">
      <c r="A659" s="176">
        <v>63979</v>
      </c>
      <c r="B659" s="177">
        <f t="shared" si="64"/>
        <v>0</v>
      </c>
      <c r="C659" s="158"/>
      <c r="D659" s="60">
        <f t="shared" si="65"/>
        <v>0</v>
      </c>
      <c r="E659" s="178">
        <f t="shared" si="63"/>
        <v>0</v>
      </c>
      <c r="F659" s="60">
        <f t="shared" si="66"/>
        <v>0</v>
      </c>
      <c r="G659" s="60">
        <f>IF(AND(C659&lt;&gt;"",SUM(G$27:G658)&lt;E$19),$E$19/$E$23,0)</f>
        <v>0</v>
      </c>
      <c r="H659" s="60">
        <f t="shared" si="67"/>
        <v>0</v>
      </c>
      <c r="I659" s="60">
        <f t="shared" si="69"/>
        <v>0</v>
      </c>
      <c r="J659" s="92" t="str">
        <f t="shared" si="68"/>
        <v>2074–2075</v>
      </c>
      <c r="L659" s="103"/>
      <c r="N659" s="101"/>
      <c r="Q659" s="61"/>
    </row>
    <row r="660" spans="1:17" ht="20.25" customHeight="1" x14ac:dyDescent="0.2">
      <c r="A660" s="176">
        <v>64010</v>
      </c>
      <c r="B660" s="177">
        <f t="shared" si="64"/>
        <v>0</v>
      </c>
      <c r="C660" s="158"/>
      <c r="D660" s="60">
        <f t="shared" si="65"/>
        <v>0</v>
      </c>
      <c r="E660" s="178">
        <f t="shared" si="63"/>
        <v>0</v>
      </c>
      <c r="F660" s="60">
        <f t="shared" si="66"/>
        <v>0</v>
      </c>
      <c r="G660" s="60">
        <f>IF(AND(C660&lt;&gt;"",SUM(G$27:G659)&lt;E$19),$E$19/$E$23,0)</f>
        <v>0</v>
      </c>
      <c r="H660" s="60">
        <f t="shared" si="67"/>
        <v>0</v>
      </c>
      <c r="I660" s="60">
        <f t="shared" si="69"/>
        <v>0</v>
      </c>
      <c r="J660" s="92" t="str">
        <f t="shared" si="68"/>
        <v>2074–2075</v>
      </c>
      <c r="L660" s="103"/>
      <c r="N660" s="101"/>
      <c r="Q660" s="61"/>
    </row>
    <row r="661" spans="1:17" ht="20.25" customHeight="1" x14ac:dyDescent="0.2">
      <c r="A661" s="176">
        <v>64040</v>
      </c>
      <c r="B661" s="177">
        <f t="shared" si="64"/>
        <v>0</v>
      </c>
      <c r="C661" s="158"/>
      <c r="D661" s="60">
        <f t="shared" si="65"/>
        <v>0</v>
      </c>
      <c r="E661" s="178">
        <f t="shared" si="63"/>
        <v>0</v>
      </c>
      <c r="F661" s="60">
        <f t="shared" si="66"/>
        <v>0</v>
      </c>
      <c r="G661" s="60">
        <f>IF(AND(C661&lt;&gt;"",SUM(G$27:G660)&lt;E$19),$E$19/$E$23,0)</f>
        <v>0</v>
      </c>
      <c r="H661" s="60">
        <f t="shared" si="67"/>
        <v>0</v>
      </c>
      <c r="I661" s="60">
        <f t="shared" si="69"/>
        <v>0</v>
      </c>
      <c r="J661" s="92" t="str">
        <f t="shared" si="68"/>
        <v>2074–2075</v>
      </c>
      <c r="L661" s="103"/>
      <c r="N661" s="101"/>
      <c r="Q661" s="61"/>
    </row>
    <row r="662" spans="1:17" ht="20.25" customHeight="1" x14ac:dyDescent="0.2">
      <c r="A662" s="176">
        <v>64071</v>
      </c>
      <c r="B662" s="177">
        <f t="shared" si="64"/>
        <v>0</v>
      </c>
      <c r="C662" s="158"/>
      <c r="D662" s="60">
        <f t="shared" si="65"/>
        <v>0</v>
      </c>
      <c r="E662" s="178">
        <f t="shared" si="63"/>
        <v>0</v>
      </c>
      <c r="F662" s="60">
        <f t="shared" si="66"/>
        <v>0</v>
      </c>
      <c r="G662" s="60">
        <f>IF(AND(C662&lt;&gt;"",SUM(G$27:G661)&lt;E$19),$E$19/$E$23,0)</f>
        <v>0</v>
      </c>
      <c r="H662" s="60">
        <f t="shared" si="67"/>
        <v>0</v>
      </c>
      <c r="I662" s="60">
        <f t="shared" si="69"/>
        <v>0</v>
      </c>
      <c r="J662" s="92" t="str">
        <f t="shared" si="68"/>
        <v>2074–2075</v>
      </c>
      <c r="L662" s="103"/>
      <c r="N662" s="101"/>
      <c r="Q662" s="61"/>
    </row>
    <row r="663" spans="1:17" ht="20.25" customHeight="1" x14ac:dyDescent="0.2">
      <c r="A663" s="176">
        <v>64101</v>
      </c>
      <c r="B663" s="177">
        <f t="shared" si="64"/>
        <v>0</v>
      </c>
      <c r="C663" s="158"/>
      <c r="D663" s="60">
        <f t="shared" si="65"/>
        <v>0</v>
      </c>
      <c r="E663" s="178">
        <f t="shared" si="63"/>
        <v>0</v>
      </c>
      <c r="F663" s="60">
        <f t="shared" si="66"/>
        <v>0</v>
      </c>
      <c r="G663" s="60">
        <f>IF(AND(C663&lt;&gt;"",SUM(G$27:G662)&lt;E$19),$E$19/$E$23,0)</f>
        <v>0</v>
      </c>
      <c r="H663" s="60">
        <f t="shared" si="67"/>
        <v>0</v>
      </c>
      <c r="I663" s="60">
        <f t="shared" si="69"/>
        <v>0</v>
      </c>
      <c r="J663" s="92" t="str">
        <f t="shared" si="68"/>
        <v>2075–2076</v>
      </c>
      <c r="L663" s="103"/>
      <c r="N663" s="101"/>
      <c r="Q663" s="61"/>
    </row>
    <row r="664" spans="1:17" ht="20.25" customHeight="1" x14ac:dyDescent="0.2">
      <c r="A664" s="176">
        <v>64132</v>
      </c>
      <c r="B664" s="177">
        <f t="shared" si="64"/>
        <v>0</v>
      </c>
      <c r="C664" s="158"/>
      <c r="D664" s="60">
        <f t="shared" si="65"/>
        <v>0</v>
      </c>
      <c r="E664" s="178">
        <f t="shared" si="63"/>
        <v>0</v>
      </c>
      <c r="F664" s="60">
        <f t="shared" si="66"/>
        <v>0</v>
      </c>
      <c r="G664" s="60">
        <f>IF(AND(C664&lt;&gt;"",SUM(G$27:G663)&lt;E$19),$E$19/$E$23,0)</f>
        <v>0</v>
      </c>
      <c r="H664" s="60">
        <f t="shared" si="67"/>
        <v>0</v>
      </c>
      <c r="I664" s="60">
        <f t="shared" si="69"/>
        <v>0</v>
      </c>
      <c r="J664" s="92" t="str">
        <f t="shared" si="68"/>
        <v>2075–2076</v>
      </c>
      <c r="L664" s="103"/>
      <c r="N664" s="101"/>
      <c r="Q664" s="61"/>
    </row>
    <row r="665" spans="1:17" ht="20.25" customHeight="1" x14ac:dyDescent="0.2">
      <c r="A665" s="176">
        <v>64163</v>
      </c>
      <c r="B665" s="177">
        <f t="shared" si="64"/>
        <v>0</v>
      </c>
      <c r="C665" s="158"/>
      <c r="D665" s="60">
        <f t="shared" si="65"/>
        <v>0</v>
      </c>
      <c r="E665" s="178">
        <f t="shared" si="63"/>
        <v>0</v>
      </c>
      <c r="F665" s="60">
        <f t="shared" si="66"/>
        <v>0</v>
      </c>
      <c r="G665" s="60">
        <f>IF(AND(C665&lt;&gt;"",SUM(G$27:G664)&lt;E$19),$E$19/$E$23,0)</f>
        <v>0</v>
      </c>
      <c r="H665" s="60">
        <f t="shared" si="67"/>
        <v>0</v>
      </c>
      <c r="I665" s="60">
        <f t="shared" si="69"/>
        <v>0</v>
      </c>
      <c r="J665" s="92" t="str">
        <f t="shared" si="68"/>
        <v>2075–2076</v>
      </c>
      <c r="L665" s="103"/>
      <c r="N665" s="101"/>
      <c r="Q665" s="61"/>
    </row>
    <row r="666" spans="1:17" ht="20.25" customHeight="1" x14ac:dyDescent="0.2">
      <c r="A666" s="176">
        <v>64193</v>
      </c>
      <c r="B666" s="177">
        <f t="shared" si="64"/>
        <v>0</v>
      </c>
      <c r="C666" s="158"/>
      <c r="D666" s="60">
        <f t="shared" si="65"/>
        <v>0</v>
      </c>
      <c r="E666" s="178">
        <f t="shared" si="63"/>
        <v>0</v>
      </c>
      <c r="F666" s="60">
        <f t="shared" si="66"/>
        <v>0</v>
      </c>
      <c r="G666" s="60">
        <f>IF(AND(C666&lt;&gt;"",SUM(G$27:G665)&lt;E$19),$E$19/$E$23,0)</f>
        <v>0</v>
      </c>
      <c r="H666" s="60">
        <f t="shared" si="67"/>
        <v>0</v>
      </c>
      <c r="I666" s="60">
        <f t="shared" si="69"/>
        <v>0</v>
      </c>
      <c r="J666" s="92" t="str">
        <f t="shared" si="68"/>
        <v>2075–2076</v>
      </c>
      <c r="L666" s="103"/>
      <c r="N666" s="101"/>
      <c r="Q666" s="61"/>
    </row>
    <row r="667" spans="1:17" ht="20.25" customHeight="1" x14ac:dyDescent="0.2">
      <c r="A667" s="176">
        <v>64224</v>
      </c>
      <c r="B667" s="177">
        <f t="shared" si="64"/>
        <v>0</v>
      </c>
      <c r="C667" s="158"/>
      <c r="D667" s="60">
        <f t="shared" si="65"/>
        <v>0</v>
      </c>
      <c r="E667" s="178">
        <f t="shared" ref="E667:E730" si="70">C667-D667</f>
        <v>0</v>
      </c>
      <c r="F667" s="60">
        <f t="shared" si="66"/>
        <v>0</v>
      </c>
      <c r="G667" s="60">
        <f>IF(AND(C667&lt;&gt;"",SUM(G$27:G666)&lt;E$19),$E$19/$E$23,0)</f>
        <v>0</v>
      </c>
      <c r="H667" s="60">
        <f t="shared" si="67"/>
        <v>0</v>
      </c>
      <c r="I667" s="60">
        <f t="shared" si="69"/>
        <v>0</v>
      </c>
      <c r="J667" s="92" t="str">
        <f t="shared" si="68"/>
        <v>2075–2076</v>
      </c>
      <c r="L667" s="103"/>
      <c r="N667" s="101"/>
      <c r="Q667" s="61"/>
    </row>
    <row r="668" spans="1:17" ht="20.25" customHeight="1" x14ac:dyDescent="0.2">
      <c r="A668" s="176">
        <v>64254</v>
      </c>
      <c r="B668" s="177">
        <f t="shared" ref="B668:B731" si="71">IF(C668&gt;0,C668*-1,C668)</f>
        <v>0</v>
      </c>
      <c r="C668" s="158"/>
      <c r="D668" s="60">
        <f t="shared" ref="D668:D731" si="72">IF(C668="",0,IF($E$15="Beginning",IF(C667&lt;&gt;"",$F667*$E$6/12,0),IF(C667&lt;&gt;"",$F667*$E$6/12,$E$16*$E$6/12)))</f>
        <v>0</v>
      </c>
      <c r="E668" s="178">
        <f t="shared" si="70"/>
        <v>0</v>
      </c>
      <c r="F668" s="60">
        <f t="shared" ref="F668:F731" si="73">IF(C668="",0,IF(C667="",$E$16-E668,IF(C668&lt;&gt;"",F667-E668)))</f>
        <v>0</v>
      </c>
      <c r="G668" s="60">
        <f>IF(AND(C668&lt;&gt;"",SUM(G$27:G667)&lt;E$19),$E$19/$E$23,0)</f>
        <v>0</v>
      </c>
      <c r="H668" s="60">
        <f t="shared" ref="H668:H731" si="74">IF(C668&lt;&gt;"",G668+H667,0)</f>
        <v>0</v>
      </c>
      <c r="I668" s="60">
        <f t="shared" si="69"/>
        <v>0</v>
      </c>
      <c r="J668" s="92" t="str">
        <f t="shared" ref="J668:J731" si="75">IF(OR(MONTH(A668)=1,MONTH(A668)=2,MONTH(A668)=3,MONTH(A668)=4,MONTH(A668)=5,MONTH(A668)=6),YEAR(A668)-1&amp;"–"&amp;YEAR(A668),YEAR(A668)&amp;"–"&amp;YEAR(A668)+1)</f>
        <v>2075–2076</v>
      </c>
      <c r="L668" s="103"/>
      <c r="N668" s="101"/>
      <c r="Q668" s="61"/>
    </row>
    <row r="669" spans="1:17" ht="20.25" customHeight="1" x14ac:dyDescent="0.2">
      <c r="A669" s="176">
        <v>64285</v>
      </c>
      <c r="B669" s="177">
        <f t="shared" si="71"/>
        <v>0</v>
      </c>
      <c r="C669" s="158"/>
      <c r="D669" s="60">
        <f t="shared" si="72"/>
        <v>0</v>
      </c>
      <c r="E669" s="178">
        <f t="shared" si="70"/>
        <v>0</v>
      </c>
      <c r="F669" s="60">
        <f t="shared" si="73"/>
        <v>0</v>
      </c>
      <c r="G669" s="60">
        <f>IF(AND(C669&lt;&gt;"",SUM(G$27:G668)&lt;E$19),$E$19/$E$23,0)</f>
        <v>0</v>
      </c>
      <c r="H669" s="60">
        <f t="shared" si="74"/>
        <v>0</v>
      </c>
      <c r="I669" s="60">
        <f t="shared" ref="I669:I732" si="76">IF(C669&lt;&gt;"",$E$19-H669,0)</f>
        <v>0</v>
      </c>
      <c r="J669" s="92" t="str">
        <f t="shared" si="75"/>
        <v>2075–2076</v>
      </c>
      <c r="L669" s="103"/>
      <c r="N669" s="101"/>
      <c r="Q669" s="61"/>
    </row>
    <row r="670" spans="1:17" ht="20.25" customHeight="1" x14ac:dyDescent="0.2">
      <c r="A670" s="176">
        <v>64316</v>
      </c>
      <c r="B670" s="177">
        <f t="shared" si="71"/>
        <v>0</v>
      </c>
      <c r="C670" s="158"/>
      <c r="D670" s="60">
        <f t="shared" si="72"/>
        <v>0</v>
      </c>
      <c r="E670" s="178">
        <f t="shared" si="70"/>
        <v>0</v>
      </c>
      <c r="F670" s="60">
        <f t="shared" si="73"/>
        <v>0</v>
      </c>
      <c r="G670" s="60">
        <f>IF(AND(C670&lt;&gt;"",SUM(G$27:G669)&lt;E$19),$E$19/$E$23,0)</f>
        <v>0</v>
      </c>
      <c r="H670" s="60">
        <f t="shared" si="74"/>
        <v>0</v>
      </c>
      <c r="I670" s="60">
        <f t="shared" si="76"/>
        <v>0</v>
      </c>
      <c r="J670" s="92" t="str">
        <f t="shared" si="75"/>
        <v>2075–2076</v>
      </c>
      <c r="L670" s="103"/>
      <c r="N670" s="101"/>
      <c r="Q670" s="61"/>
    </row>
    <row r="671" spans="1:17" ht="20.25" customHeight="1" x14ac:dyDescent="0.2">
      <c r="A671" s="176">
        <v>64345</v>
      </c>
      <c r="B671" s="177">
        <f t="shared" si="71"/>
        <v>0</v>
      </c>
      <c r="C671" s="158"/>
      <c r="D671" s="60">
        <f t="shared" si="72"/>
        <v>0</v>
      </c>
      <c r="E671" s="178">
        <f t="shared" si="70"/>
        <v>0</v>
      </c>
      <c r="F671" s="60">
        <f t="shared" si="73"/>
        <v>0</v>
      </c>
      <c r="G671" s="60">
        <f>IF(AND(C671&lt;&gt;"",SUM(G$27:G670)&lt;E$19),$E$19/$E$23,0)</f>
        <v>0</v>
      </c>
      <c r="H671" s="60">
        <f t="shared" si="74"/>
        <v>0</v>
      </c>
      <c r="I671" s="60">
        <f t="shared" si="76"/>
        <v>0</v>
      </c>
      <c r="J671" s="92" t="str">
        <f t="shared" si="75"/>
        <v>2075–2076</v>
      </c>
      <c r="L671" s="103"/>
      <c r="N671" s="101"/>
      <c r="Q671" s="61"/>
    </row>
    <row r="672" spans="1:17" ht="20.25" customHeight="1" x14ac:dyDescent="0.2">
      <c r="A672" s="176">
        <v>64376</v>
      </c>
      <c r="B672" s="177">
        <f t="shared" si="71"/>
        <v>0</v>
      </c>
      <c r="C672" s="158"/>
      <c r="D672" s="60">
        <f t="shared" si="72"/>
        <v>0</v>
      </c>
      <c r="E672" s="178">
        <f t="shared" si="70"/>
        <v>0</v>
      </c>
      <c r="F672" s="60">
        <f t="shared" si="73"/>
        <v>0</v>
      </c>
      <c r="G672" s="60">
        <f>IF(AND(C672&lt;&gt;"",SUM(G$27:G671)&lt;E$19),$E$19/$E$23,0)</f>
        <v>0</v>
      </c>
      <c r="H672" s="60">
        <f t="shared" si="74"/>
        <v>0</v>
      </c>
      <c r="I672" s="60">
        <f t="shared" si="76"/>
        <v>0</v>
      </c>
      <c r="J672" s="92" t="str">
        <f t="shared" si="75"/>
        <v>2075–2076</v>
      </c>
      <c r="L672" s="103"/>
      <c r="N672" s="101"/>
      <c r="Q672" s="61"/>
    </row>
    <row r="673" spans="1:17" ht="20.25" customHeight="1" x14ac:dyDescent="0.2">
      <c r="A673" s="176">
        <v>64406</v>
      </c>
      <c r="B673" s="177">
        <f t="shared" si="71"/>
        <v>0</v>
      </c>
      <c r="C673" s="158"/>
      <c r="D673" s="60">
        <f t="shared" si="72"/>
        <v>0</v>
      </c>
      <c r="E673" s="178">
        <f t="shared" si="70"/>
        <v>0</v>
      </c>
      <c r="F673" s="60">
        <f t="shared" si="73"/>
        <v>0</v>
      </c>
      <c r="G673" s="60">
        <f>IF(AND(C673&lt;&gt;"",SUM(G$27:G672)&lt;E$19),$E$19/$E$23,0)</f>
        <v>0</v>
      </c>
      <c r="H673" s="60">
        <f t="shared" si="74"/>
        <v>0</v>
      </c>
      <c r="I673" s="60">
        <f t="shared" si="76"/>
        <v>0</v>
      </c>
      <c r="J673" s="92" t="str">
        <f t="shared" si="75"/>
        <v>2075–2076</v>
      </c>
      <c r="L673" s="103"/>
      <c r="N673" s="101"/>
      <c r="Q673" s="61"/>
    </row>
    <row r="674" spans="1:17" ht="20.25" customHeight="1" x14ac:dyDescent="0.2">
      <c r="A674" s="176">
        <v>64437</v>
      </c>
      <c r="B674" s="177">
        <f t="shared" si="71"/>
        <v>0</v>
      </c>
      <c r="C674" s="158"/>
      <c r="D674" s="60">
        <f t="shared" si="72"/>
        <v>0</v>
      </c>
      <c r="E674" s="178">
        <f t="shared" si="70"/>
        <v>0</v>
      </c>
      <c r="F674" s="60">
        <f t="shared" si="73"/>
        <v>0</v>
      </c>
      <c r="G674" s="60">
        <f>IF(AND(C674&lt;&gt;"",SUM(G$27:G673)&lt;E$19),$E$19/$E$23,0)</f>
        <v>0</v>
      </c>
      <c r="H674" s="60">
        <f t="shared" si="74"/>
        <v>0</v>
      </c>
      <c r="I674" s="60">
        <f t="shared" si="76"/>
        <v>0</v>
      </c>
      <c r="J674" s="92" t="str">
        <f t="shared" si="75"/>
        <v>2075–2076</v>
      </c>
      <c r="L674" s="103"/>
      <c r="N674" s="101"/>
      <c r="Q674" s="61"/>
    </row>
    <row r="675" spans="1:17" ht="20.25" customHeight="1" x14ac:dyDescent="0.2">
      <c r="A675" s="176">
        <v>64467</v>
      </c>
      <c r="B675" s="177">
        <f t="shared" si="71"/>
        <v>0</v>
      </c>
      <c r="C675" s="158"/>
      <c r="D675" s="60">
        <f t="shared" si="72"/>
        <v>0</v>
      </c>
      <c r="E675" s="178">
        <f t="shared" si="70"/>
        <v>0</v>
      </c>
      <c r="F675" s="60">
        <f t="shared" si="73"/>
        <v>0</v>
      </c>
      <c r="G675" s="60">
        <f>IF(AND(C675&lt;&gt;"",SUM(G$27:G674)&lt;E$19),$E$19/$E$23,0)</f>
        <v>0</v>
      </c>
      <c r="H675" s="60">
        <f t="shared" si="74"/>
        <v>0</v>
      </c>
      <c r="I675" s="60">
        <f t="shared" si="76"/>
        <v>0</v>
      </c>
      <c r="J675" s="92" t="str">
        <f t="shared" si="75"/>
        <v>2076–2077</v>
      </c>
      <c r="L675" s="103"/>
      <c r="N675" s="101"/>
      <c r="Q675" s="61"/>
    </row>
    <row r="676" spans="1:17" ht="20.25" customHeight="1" x14ac:dyDescent="0.2">
      <c r="A676" s="176">
        <v>64498</v>
      </c>
      <c r="B676" s="177">
        <f t="shared" si="71"/>
        <v>0</v>
      </c>
      <c r="C676" s="158"/>
      <c r="D676" s="60">
        <f t="shared" si="72"/>
        <v>0</v>
      </c>
      <c r="E676" s="178">
        <f t="shared" si="70"/>
        <v>0</v>
      </c>
      <c r="F676" s="60">
        <f t="shared" si="73"/>
        <v>0</v>
      </c>
      <c r="G676" s="60">
        <f>IF(AND(C676&lt;&gt;"",SUM(G$27:G675)&lt;E$19),$E$19/$E$23,0)</f>
        <v>0</v>
      </c>
      <c r="H676" s="60">
        <f t="shared" si="74"/>
        <v>0</v>
      </c>
      <c r="I676" s="60">
        <f t="shared" si="76"/>
        <v>0</v>
      </c>
      <c r="J676" s="92" t="str">
        <f t="shared" si="75"/>
        <v>2076–2077</v>
      </c>
      <c r="L676" s="103"/>
      <c r="N676" s="101"/>
      <c r="Q676" s="61"/>
    </row>
    <row r="677" spans="1:17" ht="20.25" customHeight="1" x14ac:dyDescent="0.2">
      <c r="A677" s="176">
        <v>64529</v>
      </c>
      <c r="B677" s="177">
        <f t="shared" si="71"/>
        <v>0</v>
      </c>
      <c r="C677" s="158"/>
      <c r="D677" s="60">
        <f t="shared" si="72"/>
        <v>0</v>
      </c>
      <c r="E677" s="178">
        <f t="shared" si="70"/>
        <v>0</v>
      </c>
      <c r="F677" s="60">
        <f t="shared" si="73"/>
        <v>0</v>
      </c>
      <c r="G677" s="60">
        <f>IF(AND(C677&lt;&gt;"",SUM(G$27:G676)&lt;E$19),$E$19/$E$23,0)</f>
        <v>0</v>
      </c>
      <c r="H677" s="60">
        <f t="shared" si="74"/>
        <v>0</v>
      </c>
      <c r="I677" s="60">
        <f t="shared" si="76"/>
        <v>0</v>
      </c>
      <c r="J677" s="92" t="str">
        <f t="shared" si="75"/>
        <v>2076–2077</v>
      </c>
      <c r="L677" s="103"/>
      <c r="N677" s="101"/>
      <c r="Q677" s="61"/>
    </row>
    <row r="678" spans="1:17" ht="20.25" customHeight="1" x14ac:dyDescent="0.2">
      <c r="A678" s="176">
        <v>64559</v>
      </c>
      <c r="B678" s="177">
        <f t="shared" si="71"/>
        <v>0</v>
      </c>
      <c r="C678" s="158"/>
      <c r="D678" s="60">
        <f t="shared" si="72"/>
        <v>0</v>
      </c>
      <c r="E678" s="178">
        <f t="shared" si="70"/>
        <v>0</v>
      </c>
      <c r="F678" s="60">
        <f t="shared" si="73"/>
        <v>0</v>
      </c>
      <c r="G678" s="60">
        <f>IF(AND(C678&lt;&gt;"",SUM(G$27:G677)&lt;E$19),$E$19/$E$23,0)</f>
        <v>0</v>
      </c>
      <c r="H678" s="60">
        <f t="shared" si="74"/>
        <v>0</v>
      </c>
      <c r="I678" s="60">
        <f t="shared" si="76"/>
        <v>0</v>
      </c>
      <c r="J678" s="92" t="str">
        <f t="shared" si="75"/>
        <v>2076–2077</v>
      </c>
      <c r="L678" s="103"/>
      <c r="N678" s="101"/>
      <c r="Q678" s="61"/>
    </row>
    <row r="679" spans="1:17" ht="20.25" customHeight="1" x14ac:dyDescent="0.2">
      <c r="A679" s="176">
        <v>64590</v>
      </c>
      <c r="B679" s="177">
        <f t="shared" si="71"/>
        <v>0</v>
      </c>
      <c r="C679" s="158"/>
      <c r="D679" s="60">
        <f t="shared" si="72"/>
        <v>0</v>
      </c>
      <c r="E679" s="178">
        <f t="shared" si="70"/>
        <v>0</v>
      </c>
      <c r="F679" s="60">
        <f t="shared" si="73"/>
        <v>0</v>
      </c>
      <c r="G679" s="60">
        <f>IF(AND(C679&lt;&gt;"",SUM(G$27:G678)&lt;E$19),$E$19/$E$23,0)</f>
        <v>0</v>
      </c>
      <c r="H679" s="60">
        <f t="shared" si="74"/>
        <v>0</v>
      </c>
      <c r="I679" s="60">
        <f t="shared" si="76"/>
        <v>0</v>
      </c>
      <c r="J679" s="92" t="str">
        <f t="shared" si="75"/>
        <v>2076–2077</v>
      </c>
      <c r="L679" s="103"/>
      <c r="N679" s="101"/>
      <c r="Q679" s="61"/>
    </row>
    <row r="680" spans="1:17" ht="20.25" customHeight="1" x14ac:dyDescent="0.2">
      <c r="A680" s="176">
        <v>64620</v>
      </c>
      <c r="B680" s="177">
        <f t="shared" si="71"/>
        <v>0</v>
      </c>
      <c r="C680" s="158"/>
      <c r="D680" s="60">
        <f t="shared" si="72"/>
        <v>0</v>
      </c>
      <c r="E680" s="178">
        <f t="shared" si="70"/>
        <v>0</v>
      </c>
      <c r="F680" s="60">
        <f t="shared" si="73"/>
        <v>0</v>
      </c>
      <c r="G680" s="60">
        <f>IF(AND(C680&lt;&gt;"",SUM(G$27:G679)&lt;E$19),$E$19/$E$23,0)</f>
        <v>0</v>
      </c>
      <c r="H680" s="60">
        <f t="shared" si="74"/>
        <v>0</v>
      </c>
      <c r="I680" s="60">
        <f t="shared" si="76"/>
        <v>0</v>
      </c>
      <c r="J680" s="92" t="str">
        <f t="shared" si="75"/>
        <v>2076–2077</v>
      </c>
      <c r="L680" s="103"/>
      <c r="N680" s="101"/>
      <c r="Q680" s="61"/>
    </row>
    <row r="681" spans="1:17" ht="20.25" customHeight="1" x14ac:dyDescent="0.2">
      <c r="A681" s="176">
        <v>64651</v>
      </c>
      <c r="B681" s="177">
        <f t="shared" si="71"/>
        <v>0</v>
      </c>
      <c r="C681" s="158"/>
      <c r="D681" s="60">
        <f t="shared" si="72"/>
        <v>0</v>
      </c>
      <c r="E681" s="178">
        <f t="shared" si="70"/>
        <v>0</v>
      </c>
      <c r="F681" s="60">
        <f t="shared" si="73"/>
        <v>0</v>
      </c>
      <c r="G681" s="60">
        <f>IF(AND(C681&lt;&gt;"",SUM(G$27:G680)&lt;E$19),$E$19/$E$23,0)</f>
        <v>0</v>
      </c>
      <c r="H681" s="60">
        <f t="shared" si="74"/>
        <v>0</v>
      </c>
      <c r="I681" s="60">
        <f t="shared" si="76"/>
        <v>0</v>
      </c>
      <c r="J681" s="92" t="str">
        <f t="shared" si="75"/>
        <v>2076–2077</v>
      </c>
      <c r="L681" s="103"/>
      <c r="N681" s="101"/>
      <c r="Q681" s="61"/>
    </row>
    <row r="682" spans="1:17" ht="20.25" customHeight="1" x14ac:dyDescent="0.2">
      <c r="A682" s="176">
        <v>64682</v>
      </c>
      <c r="B682" s="177">
        <f t="shared" si="71"/>
        <v>0</v>
      </c>
      <c r="C682" s="158"/>
      <c r="D682" s="60">
        <f t="shared" si="72"/>
        <v>0</v>
      </c>
      <c r="E682" s="178">
        <f t="shared" si="70"/>
        <v>0</v>
      </c>
      <c r="F682" s="60">
        <f t="shared" si="73"/>
        <v>0</v>
      </c>
      <c r="G682" s="60">
        <f>IF(AND(C682&lt;&gt;"",SUM(G$27:G681)&lt;E$19),$E$19/$E$23,0)</f>
        <v>0</v>
      </c>
      <c r="H682" s="60">
        <f t="shared" si="74"/>
        <v>0</v>
      </c>
      <c r="I682" s="60">
        <f t="shared" si="76"/>
        <v>0</v>
      </c>
      <c r="J682" s="92" t="str">
        <f t="shared" si="75"/>
        <v>2076–2077</v>
      </c>
      <c r="L682" s="103"/>
      <c r="N682" s="101"/>
      <c r="Q682" s="61"/>
    </row>
    <row r="683" spans="1:17" ht="20.25" customHeight="1" x14ac:dyDescent="0.2">
      <c r="A683" s="176">
        <v>64710</v>
      </c>
      <c r="B683" s="177">
        <f t="shared" si="71"/>
        <v>0</v>
      </c>
      <c r="C683" s="158"/>
      <c r="D683" s="60">
        <f t="shared" si="72"/>
        <v>0</v>
      </c>
      <c r="E683" s="178">
        <f t="shared" si="70"/>
        <v>0</v>
      </c>
      <c r="F683" s="60">
        <f t="shared" si="73"/>
        <v>0</v>
      </c>
      <c r="G683" s="60">
        <f>IF(AND(C683&lt;&gt;"",SUM(G$27:G682)&lt;E$19),$E$19/$E$23,0)</f>
        <v>0</v>
      </c>
      <c r="H683" s="60">
        <f t="shared" si="74"/>
        <v>0</v>
      </c>
      <c r="I683" s="60">
        <f t="shared" si="76"/>
        <v>0</v>
      </c>
      <c r="J683" s="92" t="str">
        <f t="shared" si="75"/>
        <v>2076–2077</v>
      </c>
      <c r="L683" s="103"/>
      <c r="N683" s="101"/>
      <c r="Q683" s="61"/>
    </row>
    <row r="684" spans="1:17" ht="20.25" customHeight="1" x14ac:dyDescent="0.2">
      <c r="A684" s="176">
        <v>64741</v>
      </c>
      <c r="B684" s="177">
        <f t="shared" si="71"/>
        <v>0</v>
      </c>
      <c r="C684" s="158"/>
      <c r="D684" s="60">
        <f t="shared" si="72"/>
        <v>0</v>
      </c>
      <c r="E684" s="178">
        <f t="shared" si="70"/>
        <v>0</v>
      </c>
      <c r="F684" s="60">
        <f t="shared" si="73"/>
        <v>0</v>
      </c>
      <c r="G684" s="60">
        <f>IF(AND(C684&lt;&gt;"",SUM(G$27:G683)&lt;E$19),$E$19/$E$23,0)</f>
        <v>0</v>
      </c>
      <c r="H684" s="60">
        <f t="shared" si="74"/>
        <v>0</v>
      </c>
      <c r="I684" s="60">
        <f t="shared" si="76"/>
        <v>0</v>
      </c>
      <c r="J684" s="92" t="str">
        <f t="shared" si="75"/>
        <v>2076–2077</v>
      </c>
      <c r="L684" s="103"/>
      <c r="N684" s="101"/>
      <c r="Q684" s="61"/>
    </row>
    <row r="685" spans="1:17" ht="20.25" customHeight="1" x14ac:dyDescent="0.2">
      <c r="A685" s="176">
        <v>64771</v>
      </c>
      <c r="B685" s="177">
        <f t="shared" si="71"/>
        <v>0</v>
      </c>
      <c r="C685" s="158"/>
      <c r="D685" s="60">
        <f t="shared" si="72"/>
        <v>0</v>
      </c>
      <c r="E685" s="178">
        <f t="shared" si="70"/>
        <v>0</v>
      </c>
      <c r="F685" s="60">
        <f t="shared" si="73"/>
        <v>0</v>
      </c>
      <c r="G685" s="60">
        <f>IF(AND(C685&lt;&gt;"",SUM(G$27:G684)&lt;E$19),$E$19/$E$23,0)</f>
        <v>0</v>
      </c>
      <c r="H685" s="60">
        <f t="shared" si="74"/>
        <v>0</v>
      </c>
      <c r="I685" s="60">
        <f t="shared" si="76"/>
        <v>0</v>
      </c>
      <c r="J685" s="92" t="str">
        <f t="shared" si="75"/>
        <v>2076–2077</v>
      </c>
      <c r="L685" s="103"/>
      <c r="N685" s="101"/>
      <c r="Q685" s="61"/>
    </row>
    <row r="686" spans="1:17" ht="20.25" customHeight="1" x14ac:dyDescent="0.2">
      <c r="A686" s="176">
        <v>64802</v>
      </c>
      <c r="B686" s="177">
        <f t="shared" si="71"/>
        <v>0</v>
      </c>
      <c r="C686" s="158"/>
      <c r="D686" s="60">
        <f t="shared" si="72"/>
        <v>0</v>
      </c>
      <c r="E686" s="178">
        <f t="shared" si="70"/>
        <v>0</v>
      </c>
      <c r="F686" s="60">
        <f t="shared" si="73"/>
        <v>0</v>
      </c>
      <c r="G686" s="60">
        <f>IF(AND(C686&lt;&gt;"",SUM(G$27:G685)&lt;E$19),$E$19/$E$23,0)</f>
        <v>0</v>
      </c>
      <c r="H686" s="60">
        <f t="shared" si="74"/>
        <v>0</v>
      </c>
      <c r="I686" s="60">
        <f t="shared" si="76"/>
        <v>0</v>
      </c>
      <c r="J686" s="92" t="str">
        <f t="shared" si="75"/>
        <v>2076–2077</v>
      </c>
      <c r="L686" s="103"/>
      <c r="N686" s="101"/>
      <c r="Q686" s="61"/>
    </row>
    <row r="687" spans="1:17" ht="20.25" customHeight="1" x14ac:dyDescent="0.2">
      <c r="A687" s="176">
        <v>64832</v>
      </c>
      <c r="B687" s="177">
        <f t="shared" si="71"/>
        <v>0</v>
      </c>
      <c r="C687" s="158"/>
      <c r="D687" s="60">
        <f t="shared" si="72"/>
        <v>0</v>
      </c>
      <c r="E687" s="178">
        <f t="shared" si="70"/>
        <v>0</v>
      </c>
      <c r="F687" s="60">
        <f t="shared" si="73"/>
        <v>0</v>
      </c>
      <c r="G687" s="60">
        <f>IF(AND(C687&lt;&gt;"",SUM(G$27:G686)&lt;E$19),$E$19/$E$23,0)</f>
        <v>0</v>
      </c>
      <c r="H687" s="60">
        <f t="shared" si="74"/>
        <v>0</v>
      </c>
      <c r="I687" s="60">
        <f t="shared" si="76"/>
        <v>0</v>
      </c>
      <c r="J687" s="92" t="str">
        <f t="shared" si="75"/>
        <v>2077–2078</v>
      </c>
      <c r="L687" s="103"/>
      <c r="N687" s="101"/>
      <c r="Q687" s="61"/>
    </row>
    <row r="688" spans="1:17" ht="20.25" customHeight="1" x14ac:dyDescent="0.2">
      <c r="A688" s="176">
        <v>64863</v>
      </c>
      <c r="B688" s="177">
        <f t="shared" si="71"/>
        <v>0</v>
      </c>
      <c r="C688" s="158"/>
      <c r="D688" s="60">
        <f t="shared" si="72"/>
        <v>0</v>
      </c>
      <c r="E688" s="178">
        <f t="shared" si="70"/>
        <v>0</v>
      </c>
      <c r="F688" s="60">
        <f t="shared" si="73"/>
        <v>0</v>
      </c>
      <c r="G688" s="60">
        <f>IF(AND(C688&lt;&gt;"",SUM(G$27:G687)&lt;E$19),$E$19/$E$23,0)</f>
        <v>0</v>
      </c>
      <c r="H688" s="60">
        <f t="shared" si="74"/>
        <v>0</v>
      </c>
      <c r="I688" s="60">
        <f t="shared" si="76"/>
        <v>0</v>
      </c>
      <c r="J688" s="92" t="str">
        <f t="shared" si="75"/>
        <v>2077–2078</v>
      </c>
      <c r="L688" s="103"/>
      <c r="N688" s="101"/>
      <c r="Q688" s="61"/>
    </row>
    <row r="689" spans="1:17" ht="20.25" customHeight="1" x14ac:dyDescent="0.2">
      <c r="A689" s="176">
        <v>64894</v>
      </c>
      <c r="B689" s="177">
        <f t="shared" si="71"/>
        <v>0</v>
      </c>
      <c r="C689" s="158"/>
      <c r="D689" s="60">
        <f t="shared" si="72"/>
        <v>0</v>
      </c>
      <c r="E689" s="178">
        <f t="shared" si="70"/>
        <v>0</v>
      </c>
      <c r="F689" s="60">
        <f t="shared" si="73"/>
        <v>0</v>
      </c>
      <c r="G689" s="60">
        <f>IF(AND(C689&lt;&gt;"",SUM(G$27:G688)&lt;E$19),$E$19/$E$23,0)</f>
        <v>0</v>
      </c>
      <c r="H689" s="60">
        <f t="shared" si="74"/>
        <v>0</v>
      </c>
      <c r="I689" s="60">
        <f t="shared" si="76"/>
        <v>0</v>
      </c>
      <c r="J689" s="92" t="str">
        <f t="shared" si="75"/>
        <v>2077–2078</v>
      </c>
      <c r="L689" s="103"/>
      <c r="N689" s="101"/>
      <c r="Q689" s="61"/>
    </row>
    <row r="690" spans="1:17" ht="20.25" customHeight="1" x14ac:dyDescent="0.2">
      <c r="A690" s="176">
        <v>64924</v>
      </c>
      <c r="B690" s="177">
        <f t="shared" si="71"/>
        <v>0</v>
      </c>
      <c r="C690" s="158"/>
      <c r="D690" s="60">
        <f t="shared" si="72"/>
        <v>0</v>
      </c>
      <c r="E690" s="178">
        <f t="shared" si="70"/>
        <v>0</v>
      </c>
      <c r="F690" s="60">
        <f t="shared" si="73"/>
        <v>0</v>
      </c>
      <c r="G690" s="60">
        <f>IF(AND(C690&lt;&gt;"",SUM(G$27:G689)&lt;E$19),$E$19/$E$23,0)</f>
        <v>0</v>
      </c>
      <c r="H690" s="60">
        <f t="shared" si="74"/>
        <v>0</v>
      </c>
      <c r="I690" s="60">
        <f t="shared" si="76"/>
        <v>0</v>
      </c>
      <c r="J690" s="92" t="str">
        <f t="shared" si="75"/>
        <v>2077–2078</v>
      </c>
      <c r="L690" s="103"/>
      <c r="N690" s="101"/>
      <c r="Q690" s="61"/>
    </row>
    <row r="691" spans="1:17" ht="20.25" customHeight="1" x14ac:dyDescent="0.2">
      <c r="A691" s="176">
        <v>64955</v>
      </c>
      <c r="B691" s="177">
        <f t="shared" si="71"/>
        <v>0</v>
      </c>
      <c r="C691" s="158"/>
      <c r="D691" s="60">
        <f t="shared" si="72"/>
        <v>0</v>
      </c>
      <c r="E691" s="178">
        <f t="shared" si="70"/>
        <v>0</v>
      </c>
      <c r="F691" s="60">
        <f t="shared" si="73"/>
        <v>0</v>
      </c>
      <c r="G691" s="60">
        <f>IF(AND(C691&lt;&gt;"",SUM(G$27:G690)&lt;E$19),$E$19/$E$23,0)</f>
        <v>0</v>
      </c>
      <c r="H691" s="60">
        <f t="shared" si="74"/>
        <v>0</v>
      </c>
      <c r="I691" s="60">
        <f t="shared" si="76"/>
        <v>0</v>
      </c>
      <c r="J691" s="92" t="str">
        <f t="shared" si="75"/>
        <v>2077–2078</v>
      </c>
      <c r="L691" s="103"/>
      <c r="N691" s="101"/>
      <c r="Q691" s="61"/>
    </row>
    <row r="692" spans="1:17" ht="20.25" customHeight="1" x14ac:dyDescent="0.2">
      <c r="A692" s="176">
        <v>64985</v>
      </c>
      <c r="B692" s="177">
        <f t="shared" si="71"/>
        <v>0</v>
      </c>
      <c r="C692" s="158"/>
      <c r="D692" s="60">
        <f t="shared" si="72"/>
        <v>0</v>
      </c>
      <c r="E692" s="178">
        <f t="shared" si="70"/>
        <v>0</v>
      </c>
      <c r="F692" s="60">
        <f t="shared" si="73"/>
        <v>0</v>
      </c>
      <c r="G692" s="60">
        <f>IF(AND(C692&lt;&gt;"",SUM(G$27:G691)&lt;E$19),$E$19/$E$23,0)</f>
        <v>0</v>
      </c>
      <c r="H692" s="60">
        <f t="shared" si="74"/>
        <v>0</v>
      </c>
      <c r="I692" s="60">
        <f t="shared" si="76"/>
        <v>0</v>
      </c>
      <c r="J692" s="92" t="str">
        <f t="shared" si="75"/>
        <v>2077–2078</v>
      </c>
      <c r="L692" s="103"/>
      <c r="N692" s="101"/>
      <c r="Q692" s="61"/>
    </row>
    <row r="693" spans="1:17" ht="20.25" customHeight="1" x14ac:dyDescent="0.2">
      <c r="A693" s="176">
        <v>65016</v>
      </c>
      <c r="B693" s="177">
        <f t="shared" si="71"/>
        <v>0</v>
      </c>
      <c r="C693" s="158"/>
      <c r="D693" s="60">
        <f t="shared" si="72"/>
        <v>0</v>
      </c>
      <c r="E693" s="178">
        <f t="shared" si="70"/>
        <v>0</v>
      </c>
      <c r="F693" s="60">
        <f t="shared" si="73"/>
        <v>0</v>
      </c>
      <c r="G693" s="60">
        <f>IF(AND(C693&lt;&gt;"",SUM(G$27:G692)&lt;E$19),$E$19/$E$23,0)</f>
        <v>0</v>
      </c>
      <c r="H693" s="60">
        <f t="shared" si="74"/>
        <v>0</v>
      </c>
      <c r="I693" s="60">
        <f t="shared" si="76"/>
        <v>0</v>
      </c>
      <c r="J693" s="92" t="str">
        <f t="shared" si="75"/>
        <v>2077–2078</v>
      </c>
      <c r="L693" s="103"/>
      <c r="N693" s="101"/>
      <c r="Q693" s="61"/>
    </row>
    <row r="694" spans="1:17" ht="20.25" customHeight="1" x14ac:dyDescent="0.2">
      <c r="A694" s="176">
        <v>65047</v>
      </c>
      <c r="B694" s="177">
        <f t="shared" si="71"/>
        <v>0</v>
      </c>
      <c r="C694" s="158"/>
      <c r="D694" s="60">
        <f t="shared" si="72"/>
        <v>0</v>
      </c>
      <c r="E694" s="178">
        <f t="shared" si="70"/>
        <v>0</v>
      </c>
      <c r="F694" s="60">
        <f t="shared" si="73"/>
        <v>0</v>
      </c>
      <c r="G694" s="60">
        <f>IF(AND(C694&lt;&gt;"",SUM(G$27:G693)&lt;E$19),$E$19/$E$23,0)</f>
        <v>0</v>
      </c>
      <c r="H694" s="60">
        <f t="shared" si="74"/>
        <v>0</v>
      </c>
      <c r="I694" s="60">
        <f t="shared" si="76"/>
        <v>0</v>
      </c>
      <c r="J694" s="92" t="str">
        <f t="shared" si="75"/>
        <v>2077–2078</v>
      </c>
      <c r="L694" s="103"/>
      <c r="N694" s="101"/>
      <c r="Q694" s="61"/>
    </row>
    <row r="695" spans="1:17" ht="20.25" customHeight="1" x14ac:dyDescent="0.2">
      <c r="A695" s="176">
        <v>65075</v>
      </c>
      <c r="B695" s="177">
        <f t="shared" si="71"/>
        <v>0</v>
      </c>
      <c r="C695" s="158"/>
      <c r="D695" s="60">
        <f t="shared" si="72"/>
        <v>0</v>
      </c>
      <c r="E695" s="178">
        <f t="shared" si="70"/>
        <v>0</v>
      </c>
      <c r="F695" s="60">
        <f t="shared" si="73"/>
        <v>0</v>
      </c>
      <c r="G695" s="60">
        <f>IF(AND(C695&lt;&gt;"",SUM(G$27:G694)&lt;E$19),$E$19/$E$23,0)</f>
        <v>0</v>
      </c>
      <c r="H695" s="60">
        <f t="shared" si="74"/>
        <v>0</v>
      </c>
      <c r="I695" s="60">
        <f t="shared" si="76"/>
        <v>0</v>
      </c>
      <c r="J695" s="92" t="str">
        <f t="shared" si="75"/>
        <v>2077–2078</v>
      </c>
      <c r="L695" s="103"/>
      <c r="N695" s="101"/>
      <c r="Q695" s="61"/>
    </row>
    <row r="696" spans="1:17" ht="20.25" customHeight="1" x14ac:dyDescent="0.2">
      <c r="A696" s="176">
        <v>65106</v>
      </c>
      <c r="B696" s="177">
        <f t="shared" si="71"/>
        <v>0</v>
      </c>
      <c r="C696" s="158"/>
      <c r="D696" s="60">
        <f t="shared" si="72"/>
        <v>0</v>
      </c>
      <c r="E696" s="178">
        <f t="shared" si="70"/>
        <v>0</v>
      </c>
      <c r="F696" s="60">
        <f t="shared" si="73"/>
        <v>0</v>
      </c>
      <c r="G696" s="60">
        <f>IF(AND(C696&lt;&gt;"",SUM(G$27:G695)&lt;E$19),$E$19/$E$23,0)</f>
        <v>0</v>
      </c>
      <c r="H696" s="60">
        <f t="shared" si="74"/>
        <v>0</v>
      </c>
      <c r="I696" s="60">
        <f t="shared" si="76"/>
        <v>0</v>
      </c>
      <c r="J696" s="92" t="str">
        <f t="shared" si="75"/>
        <v>2077–2078</v>
      </c>
      <c r="L696" s="103"/>
      <c r="N696" s="101"/>
      <c r="Q696" s="61"/>
    </row>
    <row r="697" spans="1:17" ht="20.25" customHeight="1" x14ac:dyDescent="0.2">
      <c r="A697" s="176">
        <v>65136</v>
      </c>
      <c r="B697" s="177">
        <f t="shared" si="71"/>
        <v>0</v>
      </c>
      <c r="C697" s="158"/>
      <c r="D697" s="60">
        <f t="shared" si="72"/>
        <v>0</v>
      </c>
      <c r="E697" s="178">
        <f t="shared" si="70"/>
        <v>0</v>
      </c>
      <c r="F697" s="60">
        <f t="shared" si="73"/>
        <v>0</v>
      </c>
      <c r="G697" s="60">
        <f>IF(AND(C697&lt;&gt;"",SUM(G$27:G696)&lt;E$19),$E$19/$E$23,0)</f>
        <v>0</v>
      </c>
      <c r="H697" s="60">
        <f t="shared" si="74"/>
        <v>0</v>
      </c>
      <c r="I697" s="60">
        <f t="shared" si="76"/>
        <v>0</v>
      </c>
      <c r="J697" s="92" t="str">
        <f t="shared" si="75"/>
        <v>2077–2078</v>
      </c>
      <c r="L697" s="103"/>
      <c r="N697" s="101"/>
      <c r="Q697" s="61"/>
    </row>
    <row r="698" spans="1:17" ht="20.25" customHeight="1" x14ac:dyDescent="0.2">
      <c r="A698" s="176">
        <v>65167</v>
      </c>
      <c r="B698" s="177">
        <f t="shared" si="71"/>
        <v>0</v>
      </c>
      <c r="C698" s="158"/>
      <c r="D698" s="60">
        <f t="shared" si="72"/>
        <v>0</v>
      </c>
      <c r="E698" s="178">
        <f t="shared" si="70"/>
        <v>0</v>
      </c>
      <c r="F698" s="60">
        <f t="shared" si="73"/>
        <v>0</v>
      </c>
      <c r="G698" s="60">
        <f>IF(AND(C698&lt;&gt;"",SUM(G$27:G697)&lt;E$19),$E$19/$E$23,0)</f>
        <v>0</v>
      </c>
      <c r="H698" s="60">
        <f t="shared" si="74"/>
        <v>0</v>
      </c>
      <c r="I698" s="60">
        <f t="shared" si="76"/>
        <v>0</v>
      </c>
      <c r="J698" s="92" t="str">
        <f t="shared" si="75"/>
        <v>2077–2078</v>
      </c>
      <c r="L698" s="103"/>
      <c r="N698" s="101"/>
      <c r="Q698" s="61"/>
    </row>
    <row r="699" spans="1:17" ht="20.25" customHeight="1" x14ac:dyDescent="0.2">
      <c r="A699" s="176">
        <v>65197</v>
      </c>
      <c r="B699" s="177">
        <f t="shared" si="71"/>
        <v>0</v>
      </c>
      <c r="C699" s="158"/>
      <c r="D699" s="60">
        <f t="shared" si="72"/>
        <v>0</v>
      </c>
      <c r="E699" s="178">
        <f t="shared" si="70"/>
        <v>0</v>
      </c>
      <c r="F699" s="60">
        <f t="shared" si="73"/>
        <v>0</v>
      </c>
      <c r="G699" s="60">
        <f>IF(AND(C699&lt;&gt;"",SUM(G$27:G698)&lt;E$19),$E$19/$E$23,0)</f>
        <v>0</v>
      </c>
      <c r="H699" s="60">
        <f t="shared" si="74"/>
        <v>0</v>
      </c>
      <c r="I699" s="60">
        <f t="shared" si="76"/>
        <v>0</v>
      </c>
      <c r="J699" s="92" t="str">
        <f t="shared" si="75"/>
        <v>2078–2079</v>
      </c>
      <c r="L699" s="103"/>
      <c r="N699" s="101"/>
      <c r="Q699" s="61"/>
    </row>
    <row r="700" spans="1:17" ht="20.25" customHeight="1" x14ac:dyDescent="0.2">
      <c r="A700" s="176">
        <v>65228</v>
      </c>
      <c r="B700" s="177">
        <f t="shared" si="71"/>
        <v>0</v>
      </c>
      <c r="C700" s="158"/>
      <c r="D700" s="60">
        <f t="shared" si="72"/>
        <v>0</v>
      </c>
      <c r="E700" s="178">
        <f t="shared" si="70"/>
        <v>0</v>
      </c>
      <c r="F700" s="60">
        <f t="shared" si="73"/>
        <v>0</v>
      </c>
      <c r="G700" s="60">
        <f>IF(AND(C700&lt;&gt;"",SUM(G$27:G699)&lt;E$19),$E$19/$E$23,0)</f>
        <v>0</v>
      </c>
      <c r="H700" s="60">
        <f t="shared" si="74"/>
        <v>0</v>
      </c>
      <c r="I700" s="60">
        <f t="shared" si="76"/>
        <v>0</v>
      </c>
      <c r="J700" s="92" t="str">
        <f t="shared" si="75"/>
        <v>2078–2079</v>
      </c>
      <c r="L700" s="103"/>
      <c r="N700" s="101"/>
      <c r="Q700" s="61"/>
    </row>
    <row r="701" spans="1:17" ht="20.25" customHeight="1" x14ac:dyDescent="0.2">
      <c r="A701" s="176">
        <v>65259</v>
      </c>
      <c r="B701" s="177">
        <f t="shared" si="71"/>
        <v>0</v>
      </c>
      <c r="C701" s="158"/>
      <c r="D701" s="60">
        <f t="shared" si="72"/>
        <v>0</v>
      </c>
      <c r="E701" s="178">
        <f t="shared" si="70"/>
        <v>0</v>
      </c>
      <c r="F701" s="60">
        <f t="shared" si="73"/>
        <v>0</v>
      </c>
      <c r="G701" s="60">
        <f>IF(AND(C701&lt;&gt;"",SUM(G$27:G700)&lt;E$19),$E$19/$E$23,0)</f>
        <v>0</v>
      </c>
      <c r="H701" s="60">
        <f t="shared" si="74"/>
        <v>0</v>
      </c>
      <c r="I701" s="60">
        <f t="shared" si="76"/>
        <v>0</v>
      </c>
      <c r="J701" s="92" t="str">
        <f t="shared" si="75"/>
        <v>2078–2079</v>
      </c>
      <c r="L701" s="103"/>
      <c r="N701" s="101"/>
      <c r="Q701" s="61"/>
    </row>
    <row r="702" spans="1:17" ht="20.25" customHeight="1" x14ac:dyDescent="0.2">
      <c r="A702" s="176">
        <v>65289</v>
      </c>
      <c r="B702" s="177">
        <f t="shared" si="71"/>
        <v>0</v>
      </c>
      <c r="C702" s="158"/>
      <c r="D702" s="60">
        <f t="shared" si="72"/>
        <v>0</v>
      </c>
      <c r="E702" s="178">
        <f t="shared" si="70"/>
        <v>0</v>
      </c>
      <c r="F702" s="60">
        <f t="shared" si="73"/>
        <v>0</v>
      </c>
      <c r="G702" s="60">
        <f>IF(AND(C702&lt;&gt;"",SUM(G$27:G701)&lt;E$19),$E$19/$E$23,0)</f>
        <v>0</v>
      </c>
      <c r="H702" s="60">
        <f t="shared" si="74"/>
        <v>0</v>
      </c>
      <c r="I702" s="60">
        <f t="shared" si="76"/>
        <v>0</v>
      </c>
      <c r="J702" s="92" t="str">
        <f t="shared" si="75"/>
        <v>2078–2079</v>
      </c>
      <c r="L702" s="103"/>
      <c r="N702" s="101"/>
      <c r="Q702" s="61"/>
    </row>
    <row r="703" spans="1:17" ht="20.25" customHeight="1" x14ac:dyDescent="0.2">
      <c r="A703" s="176">
        <v>65320</v>
      </c>
      <c r="B703" s="177">
        <f t="shared" si="71"/>
        <v>0</v>
      </c>
      <c r="C703" s="158"/>
      <c r="D703" s="60">
        <f t="shared" si="72"/>
        <v>0</v>
      </c>
      <c r="E703" s="178">
        <f t="shared" si="70"/>
        <v>0</v>
      </c>
      <c r="F703" s="60">
        <f t="shared" si="73"/>
        <v>0</v>
      </c>
      <c r="G703" s="60">
        <f>IF(AND(C703&lt;&gt;"",SUM(G$27:G702)&lt;E$19),$E$19/$E$23,0)</f>
        <v>0</v>
      </c>
      <c r="H703" s="60">
        <f t="shared" si="74"/>
        <v>0</v>
      </c>
      <c r="I703" s="60">
        <f t="shared" si="76"/>
        <v>0</v>
      </c>
      <c r="J703" s="92" t="str">
        <f t="shared" si="75"/>
        <v>2078–2079</v>
      </c>
      <c r="L703" s="103"/>
      <c r="N703" s="101"/>
      <c r="Q703" s="61"/>
    </row>
    <row r="704" spans="1:17" ht="20.25" customHeight="1" x14ac:dyDescent="0.2">
      <c r="A704" s="176">
        <v>65350</v>
      </c>
      <c r="B704" s="177">
        <f t="shared" si="71"/>
        <v>0</v>
      </c>
      <c r="C704" s="158"/>
      <c r="D704" s="60">
        <f t="shared" si="72"/>
        <v>0</v>
      </c>
      <c r="E704" s="178">
        <f t="shared" si="70"/>
        <v>0</v>
      </c>
      <c r="F704" s="60">
        <f t="shared" si="73"/>
        <v>0</v>
      </c>
      <c r="G704" s="60">
        <f>IF(AND(C704&lt;&gt;"",SUM(G$27:G703)&lt;E$19),$E$19/$E$23,0)</f>
        <v>0</v>
      </c>
      <c r="H704" s="60">
        <f t="shared" si="74"/>
        <v>0</v>
      </c>
      <c r="I704" s="60">
        <f t="shared" si="76"/>
        <v>0</v>
      </c>
      <c r="J704" s="92" t="str">
        <f t="shared" si="75"/>
        <v>2078–2079</v>
      </c>
      <c r="L704" s="103"/>
      <c r="N704" s="101"/>
      <c r="Q704" s="61"/>
    </row>
    <row r="705" spans="1:17" ht="20.25" customHeight="1" x14ac:dyDescent="0.2">
      <c r="A705" s="176">
        <v>65381</v>
      </c>
      <c r="B705" s="177">
        <f t="shared" si="71"/>
        <v>0</v>
      </c>
      <c r="C705" s="158"/>
      <c r="D705" s="60">
        <f t="shared" si="72"/>
        <v>0</v>
      </c>
      <c r="E705" s="178">
        <f t="shared" si="70"/>
        <v>0</v>
      </c>
      <c r="F705" s="60">
        <f t="shared" si="73"/>
        <v>0</v>
      </c>
      <c r="G705" s="60">
        <f>IF(AND(C705&lt;&gt;"",SUM(G$27:G704)&lt;E$19),$E$19/$E$23,0)</f>
        <v>0</v>
      </c>
      <c r="H705" s="60">
        <f t="shared" si="74"/>
        <v>0</v>
      </c>
      <c r="I705" s="60">
        <f t="shared" si="76"/>
        <v>0</v>
      </c>
      <c r="J705" s="92" t="str">
        <f t="shared" si="75"/>
        <v>2078–2079</v>
      </c>
      <c r="L705" s="103"/>
      <c r="N705" s="101"/>
      <c r="Q705" s="61"/>
    </row>
    <row r="706" spans="1:17" ht="20.25" customHeight="1" x14ac:dyDescent="0.2">
      <c r="A706" s="176">
        <v>65412</v>
      </c>
      <c r="B706" s="177">
        <f t="shared" si="71"/>
        <v>0</v>
      </c>
      <c r="C706" s="158"/>
      <c r="D706" s="60">
        <f t="shared" si="72"/>
        <v>0</v>
      </c>
      <c r="E706" s="178">
        <f t="shared" si="70"/>
        <v>0</v>
      </c>
      <c r="F706" s="60">
        <f t="shared" si="73"/>
        <v>0</v>
      </c>
      <c r="G706" s="60">
        <f>IF(AND(C706&lt;&gt;"",SUM(G$27:G705)&lt;E$19),$E$19/$E$23,0)</f>
        <v>0</v>
      </c>
      <c r="H706" s="60">
        <f t="shared" si="74"/>
        <v>0</v>
      </c>
      <c r="I706" s="60">
        <f t="shared" si="76"/>
        <v>0</v>
      </c>
      <c r="J706" s="92" t="str">
        <f t="shared" si="75"/>
        <v>2078–2079</v>
      </c>
      <c r="L706" s="103"/>
      <c r="N706" s="101"/>
      <c r="Q706" s="61"/>
    </row>
    <row r="707" spans="1:17" ht="20.25" customHeight="1" x14ac:dyDescent="0.2">
      <c r="A707" s="176">
        <v>65440</v>
      </c>
      <c r="B707" s="177">
        <f t="shared" si="71"/>
        <v>0</v>
      </c>
      <c r="C707" s="158"/>
      <c r="D707" s="60">
        <f t="shared" si="72"/>
        <v>0</v>
      </c>
      <c r="E707" s="178">
        <f t="shared" si="70"/>
        <v>0</v>
      </c>
      <c r="F707" s="60">
        <f t="shared" si="73"/>
        <v>0</v>
      </c>
      <c r="G707" s="60">
        <f>IF(AND(C707&lt;&gt;"",SUM(G$27:G706)&lt;E$19),$E$19/$E$23,0)</f>
        <v>0</v>
      </c>
      <c r="H707" s="60">
        <f t="shared" si="74"/>
        <v>0</v>
      </c>
      <c r="I707" s="60">
        <f t="shared" si="76"/>
        <v>0</v>
      </c>
      <c r="J707" s="92" t="str">
        <f t="shared" si="75"/>
        <v>2078–2079</v>
      </c>
      <c r="L707" s="103"/>
      <c r="N707" s="101"/>
      <c r="Q707" s="61"/>
    </row>
    <row r="708" spans="1:17" ht="20.25" customHeight="1" x14ac:dyDescent="0.2">
      <c r="A708" s="176">
        <v>65471</v>
      </c>
      <c r="B708" s="177">
        <f t="shared" si="71"/>
        <v>0</v>
      </c>
      <c r="C708" s="158"/>
      <c r="D708" s="60">
        <f t="shared" si="72"/>
        <v>0</v>
      </c>
      <c r="E708" s="178">
        <f t="shared" si="70"/>
        <v>0</v>
      </c>
      <c r="F708" s="60">
        <f t="shared" si="73"/>
        <v>0</v>
      </c>
      <c r="G708" s="60">
        <f>IF(AND(C708&lt;&gt;"",SUM(G$27:G707)&lt;E$19),$E$19/$E$23,0)</f>
        <v>0</v>
      </c>
      <c r="H708" s="60">
        <f t="shared" si="74"/>
        <v>0</v>
      </c>
      <c r="I708" s="60">
        <f t="shared" si="76"/>
        <v>0</v>
      </c>
      <c r="J708" s="92" t="str">
        <f t="shared" si="75"/>
        <v>2078–2079</v>
      </c>
      <c r="L708" s="103"/>
      <c r="N708" s="101"/>
      <c r="Q708" s="61"/>
    </row>
    <row r="709" spans="1:17" ht="20.25" customHeight="1" x14ac:dyDescent="0.2">
      <c r="A709" s="176">
        <v>65501</v>
      </c>
      <c r="B709" s="177">
        <f t="shared" si="71"/>
        <v>0</v>
      </c>
      <c r="C709" s="158"/>
      <c r="D709" s="60">
        <f t="shared" si="72"/>
        <v>0</v>
      </c>
      <c r="E709" s="178">
        <f t="shared" si="70"/>
        <v>0</v>
      </c>
      <c r="F709" s="60">
        <f t="shared" si="73"/>
        <v>0</v>
      </c>
      <c r="G709" s="60">
        <f>IF(AND(C709&lt;&gt;"",SUM(G$27:G708)&lt;E$19),$E$19/$E$23,0)</f>
        <v>0</v>
      </c>
      <c r="H709" s="60">
        <f t="shared" si="74"/>
        <v>0</v>
      </c>
      <c r="I709" s="60">
        <f t="shared" si="76"/>
        <v>0</v>
      </c>
      <c r="J709" s="92" t="str">
        <f t="shared" si="75"/>
        <v>2078–2079</v>
      </c>
      <c r="L709" s="103"/>
      <c r="N709" s="101"/>
      <c r="Q709" s="61"/>
    </row>
    <row r="710" spans="1:17" ht="20.25" customHeight="1" x14ac:dyDescent="0.2">
      <c r="A710" s="176">
        <v>65532</v>
      </c>
      <c r="B710" s="177">
        <f t="shared" si="71"/>
        <v>0</v>
      </c>
      <c r="C710" s="158"/>
      <c r="D710" s="60">
        <f t="shared" si="72"/>
        <v>0</v>
      </c>
      <c r="E710" s="178">
        <f t="shared" si="70"/>
        <v>0</v>
      </c>
      <c r="F710" s="60">
        <f t="shared" si="73"/>
        <v>0</v>
      </c>
      <c r="G710" s="60">
        <f>IF(AND(C710&lt;&gt;"",SUM(G$27:G709)&lt;E$19),$E$19/$E$23,0)</f>
        <v>0</v>
      </c>
      <c r="H710" s="60">
        <f t="shared" si="74"/>
        <v>0</v>
      </c>
      <c r="I710" s="60">
        <f t="shared" si="76"/>
        <v>0</v>
      </c>
      <c r="J710" s="92" t="str">
        <f t="shared" si="75"/>
        <v>2078–2079</v>
      </c>
      <c r="L710" s="103"/>
      <c r="N710" s="101"/>
      <c r="Q710" s="61"/>
    </row>
    <row r="711" spans="1:17" ht="20.25" customHeight="1" x14ac:dyDescent="0.2">
      <c r="A711" s="176">
        <v>65562</v>
      </c>
      <c r="B711" s="177">
        <f t="shared" si="71"/>
        <v>0</v>
      </c>
      <c r="C711" s="158"/>
      <c r="D711" s="60">
        <f t="shared" si="72"/>
        <v>0</v>
      </c>
      <c r="E711" s="178">
        <f t="shared" si="70"/>
        <v>0</v>
      </c>
      <c r="F711" s="60">
        <f t="shared" si="73"/>
        <v>0</v>
      </c>
      <c r="G711" s="60">
        <f>IF(AND(C711&lt;&gt;"",SUM(G$27:G710)&lt;E$19),$E$19/$E$23,0)</f>
        <v>0</v>
      </c>
      <c r="H711" s="60">
        <f t="shared" si="74"/>
        <v>0</v>
      </c>
      <c r="I711" s="60">
        <f t="shared" si="76"/>
        <v>0</v>
      </c>
      <c r="J711" s="92" t="str">
        <f t="shared" si="75"/>
        <v>2079–2080</v>
      </c>
      <c r="L711" s="103"/>
      <c r="N711" s="101"/>
      <c r="Q711" s="61"/>
    </row>
    <row r="712" spans="1:17" ht="20.25" customHeight="1" x14ac:dyDescent="0.2">
      <c r="A712" s="176">
        <v>65593</v>
      </c>
      <c r="B712" s="177">
        <f t="shared" si="71"/>
        <v>0</v>
      </c>
      <c r="C712" s="158"/>
      <c r="D712" s="60">
        <f t="shared" si="72"/>
        <v>0</v>
      </c>
      <c r="E712" s="178">
        <f t="shared" si="70"/>
        <v>0</v>
      </c>
      <c r="F712" s="60">
        <f t="shared" si="73"/>
        <v>0</v>
      </c>
      <c r="G712" s="60">
        <f>IF(AND(C712&lt;&gt;"",SUM(G$27:G711)&lt;E$19),$E$19/$E$23,0)</f>
        <v>0</v>
      </c>
      <c r="H712" s="60">
        <f t="shared" si="74"/>
        <v>0</v>
      </c>
      <c r="I712" s="60">
        <f t="shared" si="76"/>
        <v>0</v>
      </c>
      <c r="J712" s="92" t="str">
        <f t="shared" si="75"/>
        <v>2079–2080</v>
      </c>
      <c r="L712" s="103"/>
      <c r="N712" s="101"/>
      <c r="Q712" s="61"/>
    </row>
    <row r="713" spans="1:17" ht="20.25" customHeight="1" x14ac:dyDescent="0.2">
      <c r="A713" s="176">
        <v>65624</v>
      </c>
      <c r="B713" s="177">
        <f t="shared" si="71"/>
        <v>0</v>
      </c>
      <c r="C713" s="158"/>
      <c r="D713" s="60">
        <f t="shared" si="72"/>
        <v>0</v>
      </c>
      <c r="E713" s="178">
        <f t="shared" si="70"/>
        <v>0</v>
      </c>
      <c r="F713" s="60">
        <f t="shared" si="73"/>
        <v>0</v>
      </c>
      <c r="G713" s="60">
        <f>IF(AND(C713&lt;&gt;"",SUM(G$27:G712)&lt;E$19),$E$19/$E$23,0)</f>
        <v>0</v>
      </c>
      <c r="H713" s="60">
        <f t="shared" si="74"/>
        <v>0</v>
      </c>
      <c r="I713" s="60">
        <f t="shared" si="76"/>
        <v>0</v>
      </c>
      <c r="J713" s="92" t="str">
        <f t="shared" si="75"/>
        <v>2079–2080</v>
      </c>
      <c r="L713" s="103"/>
      <c r="N713" s="101"/>
      <c r="Q713" s="61"/>
    </row>
    <row r="714" spans="1:17" ht="20.25" customHeight="1" x14ac:dyDescent="0.2">
      <c r="A714" s="176">
        <v>65654</v>
      </c>
      <c r="B714" s="177">
        <f t="shared" si="71"/>
        <v>0</v>
      </c>
      <c r="C714" s="158"/>
      <c r="D714" s="60">
        <f t="shared" si="72"/>
        <v>0</v>
      </c>
      <c r="E714" s="178">
        <f t="shared" si="70"/>
        <v>0</v>
      </c>
      <c r="F714" s="60">
        <f t="shared" si="73"/>
        <v>0</v>
      </c>
      <c r="G714" s="60">
        <f>IF(AND(C714&lt;&gt;"",SUM(G$27:G713)&lt;E$19),$E$19/$E$23,0)</f>
        <v>0</v>
      </c>
      <c r="H714" s="60">
        <f t="shared" si="74"/>
        <v>0</v>
      </c>
      <c r="I714" s="60">
        <f t="shared" si="76"/>
        <v>0</v>
      </c>
      <c r="J714" s="92" t="str">
        <f t="shared" si="75"/>
        <v>2079–2080</v>
      </c>
      <c r="L714" s="103"/>
      <c r="N714" s="101"/>
      <c r="Q714" s="61"/>
    </row>
    <row r="715" spans="1:17" ht="20.25" customHeight="1" x14ac:dyDescent="0.2">
      <c r="A715" s="176">
        <v>65685</v>
      </c>
      <c r="B715" s="177">
        <f t="shared" si="71"/>
        <v>0</v>
      </c>
      <c r="C715" s="158"/>
      <c r="D715" s="60">
        <f t="shared" si="72"/>
        <v>0</v>
      </c>
      <c r="E715" s="178">
        <f t="shared" si="70"/>
        <v>0</v>
      </c>
      <c r="F715" s="60">
        <f t="shared" si="73"/>
        <v>0</v>
      </c>
      <c r="G715" s="60">
        <f>IF(AND(C715&lt;&gt;"",SUM(G$27:G714)&lt;E$19),$E$19/$E$23,0)</f>
        <v>0</v>
      </c>
      <c r="H715" s="60">
        <f t="shared" si="74"/>
        <v>0</v>
      </c>
      <c r="I715" s="60">
        <f t="shared" si="76"/>
        <v>0</v>
      </c>
      <c r="J715" s="92" t="str">
        <f t="shared" si="75"/>
        <v>2079–2080</v>
      </c>
      <c r="L715" s="103"/>
      <c r="N715" s="101"/>
      <c r="Q715" s="61"/>
    </row>
    <row r="716" spans="1:17" ht="20.25" customHeight="1" x14ac:dyDescent="0.2">
      <c r="A716" s="176">
        <v>65715</v>
      </c>
      <c r="B716" s="177">
        <f t="shared" si="71"/>
        <v>0</v>
      </c>
      <c r="C716" s="158"/>
      <c r="D716" s="60">
        <f t="shared" si="72"/>
        <v>0</v>
      </c>
      <c r="E716" s="178">
        <f t="shared" si="70"/>
        <v>0</v>
      </c>
      <c r="F716" s="60">
        <f t="shared" si="73"/>
        <v>0</v>
      </c>
      <c r="G716" s="60">
        <f>IF(AND(C716&lt;&gt;"",SUM(G$27:G715)&lt;E$19),$E$19/$E$23,0)</f>
        <v>0</v>
      </c>
      <c r="H716" s="60">
        <f t="shared" si="74"/>
        <v>0</v>
      </c>
      <c r="I716" s="60">
        <f t="shared" si="76"/>
        <v>0</v>
      </c>
      <c r="J716" s="92" t="str">
        <f t="shared" si="75"/>
        <v>2079–2080</v>
      </c>
      <c r="L716" s="103"/>
      <c r="N716" s="101"/>
      <c r="Q716" s="61"/>
    </row>
    <row r="717" spans="1:17" ht="20.25" customHeight="1" x14ac:dyDescent="0.2">
      <c r="A717" s="176">
        <v>65746</v>
      </c>
      <c r="B717" s="177">
        <f t="shared" si="71"/>
        <v>0</v>
      </c>
      <c r="C717" s="158"/>
      <c r="D717" s="60">
        <f t="shared" si="72"/>
        <v>0</v>
      </c>
      <c r="E717" s="178">
        <f t="shared" si="70"/>
        <v>0</v>
      </c>
      <c r="F717" s="60">
        <f t="shared" si="73"/>
        <v>0</v>
      </c>
      <c r="G717" s="60">
        <f>IF(AND(C717&lt;&gt;"",SUM(G$27:G716)&lt;E$19),$E$19/$E$23,0)</f>
        <v>0</v>
      </c>
      <c r="H717" s="60">
        <f t="shared" si="74"/>
        <v>0</v>
      </c>
      <c r="I717" s="60">
        <f t="shared" si="76"/>
        <v>0</v>
      </c>
      <c r="J717" s="92" t="str">
        <f t="shared" si="75"/>
        <v>2079–2080</v>
      </c>
      <c r="L717" s="103"/>
      <c r="N717" s="101"/>
      <c r="Q717" s="61"/>
    </row>
    <row r="718" spans="1:17" ht="20.25" customHeight="1" x14ac:dyDescent="0.2">
      <c r="A718" s="176">
        <v>65777</v>
      </c>
      <c r="B718" s="177">
        <f t="shared" si="71"/>
        <v>0</v>
      </c>
      <c r="C718" s="158"/>
      <c r="D718" s="60">
        <f t="shared" si="72"/>
        <v>0</v>
      </c>
      <c r="E718" s="178">
        <f t="shared" si="70"/>
        <v>0</v>
      </c>
      <c r="F718" s="60">
        <f t="shared" si="73"/>
        <v>0</v>
      </c>
      <c r="G718" s="60">
        <f>IF(AND(C718&lt;&gt;"",SUM(G$27:G717)&lt;E$19),$E$19/$E$23,0)</f>
        <v>0</v>
      </c>
      <c r="H718" s="60">
        <f t="shared" si="74"/>
        <v>0</v>
      </c>
      <c r="I718" s="60">
        <f t="shared" si="76"/>
        <v>0</v>
      </c>
      <c r="J718" s="92" t="str">
        <f t="shared" si="75"/>
        <v>2079–2080</v>
      </c>
      <c r="L718" s="103"/>
      <c r="N718" s="101"/>
      <c r="Q718" s="61"/>
    </row>
    <row r="719" spans="1:17" ht="20.25" customHeight="1" x14ac:dyDescent="0.2">
      <c r="A719" s="176">
        <v>65806</v>
      </c>
      <c r="B719" s="177">
        <f t="shared" si="71"/>
        <v>0</v>
      </c>
      <c r="C719" s="158"/>
      <c r="D719" s="60">
        <f t="shared" si="72"/>
        <v>0</v>
      </c>
      <c r="E719" s="178">
        <f t="shared" si="70"/>
        <v>0</v>
      </c>
      <c r="F719" s="60">
        <f t="shared" si="73"/>
        <v>0</v>
      </c>
      <c r="G719" s="60">
        <f>IF(AND(C719&lt;&gt;"",SUM(G$27:G718)&lt;E$19),$E$19/$E$23,0)</f>
        <v>0</v>
      </c>
      <c r="H719" s="60">
        <f t="shared" si="74"/>
        <v>0</v>
      </c>
      <c r="I719" s="60">
        <f t="shared" si="76"/>
        <v>0</v>
      </c>
      <c r="J719" s="92" t="str">
        <f t="shared" si="75"/>
        <v>2079–2080</v>
      </c>
      <c r="L719" s="103"/>
      <c r="N719" s="101"/>
      <c r="Q719" s="61"/>
    </row>
    <row r="720" spans="1:17" ht="20.25" customHeight="1" x14ac:dyDescent="0.2">
      <c r="A720" s="176">
        <v>65837</v>
      </c>
      <c r="B720" s="177">
        <f t="shared" si="71"/>
        <v>0</v>
      </c>
      <c r="C720" s="158"/>
      <c r="D720" s="60">
        <f t="shared" si="72"/>
        <v>0</v>
      </c>
      <c r="E720" s="178">
        <f t="shared" si="70"/>
        <v>0</v>
      </c>
      <c r="F720" s="60">
        <f t="shared" si="73"/>
        <v>0</v>
      </c>
      <c r="G720" s="60">
        <f>IF(AND(C720&lt;&gt;"",SUM(G$27:G719)&lt;E$19),$E$19/$E$23,0)</f>
        <v>0</v>
      </c>
      <c r="H720" s="60">
        <f t="shared" si="74"/>
        <v>0</v>
      </c>
      <c r="I720" s="60">
        <f t="shared" si="76"/>
        <v>0</v>
      </c>
      <c r="J720" s="92" t="str">
        <f t="shared" si="75"/>
        <v>2079–2080</v>
      </c>
      <c r="L720" s="103"/>
      <c r="N720" s="101"/>
      <c r="Q720" s="61"/>
    </row>
    <row r="721" spans="1:17" ht="20.25" customHeight="1" x14ac:dyDescent="0.2">
      <c r="A721" s="176">
        <v>65867</v>
      </c>
      <c r="B721" s="177">
        <f t="shared" si="71"/>
        <v>0</v>
      </c>
      <c r="C721" s="158"/>
      <c r="D721" s="60">
        <f t="shared" si="72"/>
        <v>0</v>
      </c>
      <c r="E721" s="178">
        <f t="shared" si="70"/>
        <v>0</v>
      </c>
      <c r="F721" s="60">
        <f t="shared" si="73"/>
        <v>0</v>
      </c>
      <c r="G721" s="60">
        <f>IF(AND(C721&lt;&gt;"",SUM(G$27:G720)&lt;E$19),$E$19/$E$23,0)</f>
        <v>0</v>
      </c>
      <c r="H721" s="60">
        <f t="shared" si="74"/>
        <v>0</v>
      </c>
      <c r="I721" s="60">
        <f t="shared" si="76"/>
        <v>0</v>
      </c>
      <c r="J721" s="92" t="str">
        <f t="shared" si="75"/>
        <v>2079–2080</v>
      </c>
      <c r="L721" s="103"/>
      <c r="N721" s="101"/>
      <c r="Q721" s="61"/>
    </row>
    <row r="722" spans="1:17" ht="20.25" customHeight="1" x14ac:dyDescent="0.2">
      <c r="A722" s="176">
        <v>65898</v>
      </c>
      <c r="B722" s="177">
        <f t="shared" si="71"/>
        <v>0</v>
      </c>
      <c r="C722" s="158"/>
      <c r="D722" s="60">
        <f t="shared" si="72"/>
        <v>0</v>
      </c>
      <c r="E722" s="178">
        <f t="shared" si="70"/>
        <v>0</v>
      </c>
      <c r="F722" s="60">
        <f t="shared" si="73"/>
        <v>0</v>
      </c>
      <c r="G722" s="60">
        <f>IF(AND(C722&lt;&gt;"",SUM(G$27:G721)&lt;E$19),$E$19/$E$23,0)</f>
        <v>0</v>
      </c>
      <c r="H722" s="60">
        <f t="shared" si="74"/>
        <v>0</v>
      </c>
      <c r="I722" s="60">
        <f t="shared" si="76"/>
        <v>0</v>
      </c>
      <c r="J722" s="92" t="str">
        <f t="shared" si="75"/>
        <v>2079–2080</v>
      </c>
      <c r="L722" s="103"/>
      <c r="N722" s="101"/>
      <c r="Q722" s="61"/>
    </row>
    <row r="723" spans="1:17" ht="20.25" customHeight="1" x14ac:dyDescent="0.2">
      <c r="A723" s="176">
        <v>65928</v>
      </c>
      <c r="B723" s="177">
        <f t="shared" si="71"/>
        <v>0</v>
      </c>
      <c r="C723" s="158"/>
      <c r="D723" s="60">
        <f t="shared" si="72"/>
        <v>0</v>
      </c>
      <c r="E723" s="178">
        <f t="shared" si="70"/>
        <v>0</v>
      </c>
      <c r="F723" s="60">
        <f t="shared" si="73"/>
        <v>0</v>
      </c>
      <c r="G723" s="60">
        <f>IF(AND(C723&lt;&gt;"",SUM(G$27:G722)&lt;E$19),$E$19/$E$23,0)</f>
        <v>0</v>
      </c>
      <c r="H723" s="60">
        <f t="shared" si="74"/>
        <v>0</v>
      </c>
      <c r="I723" s="60">
        <f t="shared" si="76"/>
        <v>0</v>
      </c>
      <c r="J723" s="92" t="str">
        <f t="shared" si="75"/>
        <v>2080–2081</v>
      </c>
      <c r="L723" s="103"/>
      <c r="N723" s="101"/>
      <c r="Q723" s="61"/>
    </row>
    <row r="724" spans="1:17" ht="20.25" customHeight="1" x14ac:dyDescent="0.2">
      <c r="A724" s="176">
        <v>65959</v>
      </c>
      <c r="B724" s="177">
        <f t="shared" si="71"/>
        <v>0</v>
      </c>
      <c r="C724" s="158"/>
      <c r="D724" s="60">
        <f t="shared" si="72"/>
        <v>0</v>
      </c>
      <c r="E724" s="178">
        <f t="shared" si="70"/>
        <v>0</v>
      </c>
      <c r="F724" s="60">
        <f t="shared" si="73"/>
        <v>0</v>
      </c>
      <c r="G724" s="60">
        <f>IF(AND(C724&lt;&gt;"",SUM(G$27:G723)&lt;E$19),$E$19/$E$23,0)</f>
        <v>0</v>
      </c>
      <c r="H724" s="60">
        <f t="shared" si="74"/>
        <v>0</v>
      </c>
      <c r="I724" s="60">
        <f t="shared" si="76"/>
        <v>0</v>
      </c>
      <c r="J724" s="92" t="str">
        <f t="shared" si="75"/>
        <v>2080–2081</v>
      </c>
      <c r="L724" s="103"/>
      <c r="N724" s="101"/>
      <c r="Q724" s="61"/>
    </row>
    <row r="725" spans="1:17" ht="20.25" customHeight="1" x14ac:dyDescent="0.2">
      <c r="A725" s="176">
        <v>65990</v>
      </c>
      <c r="B725" s="177">
        <f t="shared" si="71"/>
        <v>0</v>
      </c>
      <c r="C725" s="158"/>
      <c r="D725" s="60">
        <f t="shared" si="72"/>
        <v>0</v>
      </c>
      <c r="E725" s="178">
        <f t="shared" si="70"/>
        <v>0</v>
      </c>
      <c r="F725" s="60">
        <f t="shared" si="73"/>
        <v>0</v>
      </c>
      <c r="G725" s="60">
        <f>IF(AND(C725&lt;&gt;"",SUM(G$27:G724)&lt;E$19),$E$19/$E$23,0)</f>
        <v>0</v>
      </c>
      <c r="H725" s="60">
        <f t="shared" si="74"/>
        <v>0</v>
      </c>
      <c r="I725" s="60">
        <f t="shared" si="76"/>
        <v>0</v>
      </c>
      <c r="J725" s="92" t="str">
        <f t="shared" si="75"/>
        <v>2080–2081</v>
      </c>
      <c r="L725" s="103"/>
      <c r="N725" s="101"/>
      <c r="Q725" s="61"/>
    </row>
    <row r="726" spans="1:17" ht="20.25" customHeight="1" x14ac:dyDescent="0.2">
      <c r="A726" s="176">
        <v>66020</v>
      </c>
      <c r="B726" s="177">
        <f t="shared" si="71"/>
        <v>0</v>
      </c>
      <c r="C726" s="158"/>
      <c r="D726" s="60">
        <f t="shared" si="72"/>
        <v>0</v>
      </c>
      <c r="E726" s="178">
        <f t="shared" si="70"/>
        <v>0</v>
      </c>
      <c r="F726" s="60">
        <f t="shared" si="73"/>
        <v>0</v>
      </c>
      <c r="G726" s="60">
        <f>IF(AND(C726&lt;&gt;"",SUM(G$27:G725)&lt;E$19),$E$19/$E$23,0)</f>
        <v>0</v>
      </c>
      <c r="H726" s="60">
        <f t="shared" si="74"/>
        <v>0</v>
      </c>
      <c r="I726" s="60">
        <f t="shared" si="76"/>
        <v>0</v>
      </c>
      <c r="J726" s="92" t="str">
        <f t="shared" si="75"/>
        <v>2080–2081</v>
      </c>
      <c r="L726" s="103"/>
      <c r="N726" s="101"/>
      <c r="Q726" s="61"/>
    </row>
    <row r="727" spans="1:17" ht="20.25" customHeight="1" x14ac:dyDescent="0.2">
      <c r="A727" s="176">
        <v>66051</v>
      </c>
      <c r="B727" s="177">
        <f t="shared" si="71"/>
        <v>0</v>
      </c>
      <c r="C727" s="158"/>
      <c r="D727" s="60">
        <f t="shared" si="72"/>
        <v>0</v>
      </c>
      <c r="E727" s="178">
        <f t="shared" si="70"/>
        <v>0</v>
      </c>
      <c r="F727" s="60">
        <f t="shared" si="73"/>
        <v>0</v>
      </c>
      <c r="G727" s="60">
        <f>IF(AND(C727&lt;&gt;"",SUM(G$27:G726)&lt;E$19),$E$19/$E$23,0)</f>
        <v>0</v>
      </c>
      <c r="H727" s="60">
        <f t="shared" si="74"/>
        <v>0</v>
      </c>
      <c r="I727" s="60">
        <f t="shared" si="76"/>
        <v>0</v>
      </c>
      <c r="J727" s="92" t="str">
        <f t="shared" si="75"/>
        <v>2080–2081</v>
      </c>
      <c r="L727" s="103"/>
      <c r="N727" s="101"/>
      <c r="Q727" s="61"/>
    </row>
    <row r="728" spans="1:17" ht="20.25" customHeight="1" x14ac:dyDescent="0.2">
      <c r="A728" s="176">
        <v>66081</v>
      </c>
      <c r="B728" s="177">
        <f t="shared" si="71"/>
        <v>0</v>
      </c>
      <c r="C728" s="158"/>
      <c r="D728" s="60">
        <f t="shared" si="72"/>
        <v>0</v>
      </c>
      <c r="E728" s="178">
        <f t="shared" si="70"/>
        <v>0</v>
      </c>
      <c r="F728" s="60">
        <f t="shared" si="73"/>
        <v>0</v>
      </c>
      <c r="G728" s="60">
        <f>IF(AND(C728&lt;&gt;"",SUM(G$27:G727)&lt;E$19),$E$19/$E$23,0)</f>
        <v>0</v>
      </c>
      <c r="H728" s="60">
        <f t="shared" si="74"/>
        <v>0</v>
      </c>
      <c r="I728" s="60">
        <f t="shared" si="76"/>
        <v>0</v>
      </c>
      <c r="J728" s="92" t="str">
        <f t="shared" si="75"/>
        <v>2080–2081</v>
      </c>
      <c r="L728" s="103"/>
      <c r="N728" s="101"/>
      <c r="Q728" s="61"/>
    </row>
    <row r="729" spans="1:17" ht="20.25" customHeight="1" x14ac:dyDescent="0.2">
      <c r="A729" s="176">
        <v>66112</v>
      </c>
      <c r="B729" s="177">
        <f t="shared" si="71"/>
        <v>0</v>
      </c>
      <c r="C729" s="158"/>
      <c r="D729" s="60">
        <f t="shared" si="72"/>
        <v>0</v>
      </c>
      <c r="E729" s="178">
        <f t="shared" si="70"/>
        <v>0</v>
      </c>
      <c r="F729" s="60">
        <f t="shared" si="73"/>
        <v>0</v>
      </c>
      <c r="G729" s="60">
        <f>IF(AND(C729&lt;&gt;"",SUM(G$27:G728)&lt;E$19),$E$19/$E$23,0)</f>
        <v>0</v>
      </c>
      <c r="H729" s="60">
        <f t="shared" si="74"/>
        <v>0</v>
      </c>
      <c r="I729" s="60">
        <f t="shared" si="76"/>
        <v>0</v>
      </c>
      <c r="J729" s="92" t="str">
        <f t="shared" si="75"/>
        <v>2080–2081</v>
      </c>
      <c r="L729" s="103"/>
      <c r="N729" s="101"/>
      <c r="Q729" s="61"/>
    </row>
    <row r="730" spans="1:17" ht="20.25" customHeight="1" x14ac:dyDescent="0.2">
      <c r="A730" s="176">
        <v>66143</v>
      </c>
      <c r="B730" s="177">
        <f t="shared" si="71"/>
        <v>0</v>
      </c>
      <c r="C730" s="158"/>
      <c r="D730" s="60">
        <f t="shared" si="72"/>
        <v>0</v>
      </c>
      <c r="E730" s="178">
        <f t="shared" si="70"/>
        <v>0</v>
      </c>
      <c r="F730" s="60">
        <f t="shared" si="73"/>
        <v>0</v>
      </c>
      <c r="G730" s="60">
        <f>IF(AND(C730&lt;&gt;"",SUM(G$27:G729)&lt;E$19),$E$19/$E$23,0)</f>
        <v>0</v>
      </c>
      <c r="H730" s="60">
        <f t="shared" si="74"/>
        <v>0</v>
      </c>
      <c r="I730" s="60">
        <f t="shared" si="76"/>
        <v>0</v>
      </c>
      <c r="J730" s="92" t="str">
        <f t="shared" si="75"/>
        <v>2080–2081</v>
      </c>
      <c r="L730" s="103"/>
      <c r="N730" s="101"/>
      <c r="Q730" s="61"/>
    </row>
    <row r="731" spans="1:17" ht="20.25" customHeight="1" x14ac:dyDescent="0.2">
      <c r="A731" s="176">
        <v>66171</v>
      </c>
      <c r="B731" s="177">
        <f t="shared" si="71"/>
        <v>0</v>
      </c>
      <c r="C731" s="158"/>
      <c r="D731" s="60">
        <f t="shared" si="72"/>
        <v>0</v>
      </c>
      <c r="E731" s="178">
        <f t="shared" ref="E731:E794" si="77">C731-D731</f>
        <v>0</v>
      </c>
      <c r="F731" s="60">
        <f t="shared" si="73"/>
        <v>0</v>
      </c>
      <c r="G731" s="60">
        <f>IF(AND(C731&lt;&gt;"",SUM(G$27:G730)&lt;E$19),$E$19/$E$23,0)</f>
        <v>0</v>
      </c>
      <c r="H731" s="60">
        <f t="shared" si="74"/>
        <v>0</v>
      </c>
      <c r="I731" s="60">
        <f t="shared" si="76"/>
        <v>0</v>
      </c>
      <c r="J731" s="92" t="str">
        <f t="shared" si="75"/>
        <v>2080–2081</v>
      </c>
      <c r="L731" s="103"/>
      <c r="N731" s="101"/>
      <c r="Q731" s="61"/>
    </row>
    <row r="732" spans="1:17" ht="20.25" customHeight="1" x14ac:dyDescent="0.2">
      <c r="A732" s="176">
        <v>66202</v>
      </c>
      <c r="B732" s="177">
        <f t="shared" ref="B732:B795" si="78">IF(C732&gt;0,C732*-1,C732)</f>
        <v>0</v>
      </c>
      <c r="C732" s="158"/>
      <c r="D732" s="60">
        <f t="shared" ref="D732:D795" si="79">IF(C732="",0,IF($E$15="Beginning",IF(C731&lt;&gt;"",$F731*$E$6/12,0),IF(C731&lt;&gt;"",$F731*$E$6/12,$E$16*$E$6/12)))</f>
        <v>0</v>
      </c>
      <c r="E732" s="178">
        <f t="shared" si="77"/>
        <v>0</v>
      </c>
      <c r="F732" s="60">
        <f t="shared" ref="F732:F795" si="80">IF(C732="",0,IF(C731="",$E$16-E732,IF(C732&lt;&gt;"",F731-E732)))</f>
        <v>0</v>
      </c>
      <c r="G732" s="60">
        <f>IF(AND(C732&lt;&gt;"",SUM(G$27:G731)&lt;E$19),$E$19/$E$23,0)</f>
        <v>0</v>
      </c>
      <c r="H732" s="60">
        <f t="shared" ref="H732:H795" si="81">IF(C732&lt;&gt;"",G732+H731,0)</f>
        <v>0</v>
      </c>
      <c r="I732" s="60">
        <f t="shared" si="76"/>
        <v>0</v>
      </c>
      <c r="J732" s="92" t="str">
        <f t="shared" ref="J732:J795" si="82">IF(OR(MONTH(A732)=1,MONTH(A732)=2,MONTH(A732)=3,MONTH(A732)=4,MONTH(A732)=5,MONTH(A732)=6),YEAR(A732)-1&amp;"–"&amp;YEAR(A732),YEAR(A732)&amp;"–"&amp;YEAR(A732)+1)</f>
        <v>2080–2081</v>
      </c>
      <c r="L732" s="103"/>
      <c r="N732" s="101"/>
      <c r="Q732" s="61"/>
    </row>
    <row r="733" spans="1:17" ht="20.25" customHeight="1" x14ac:dyDescent="0.2">
      <c r="A733" s="176">
        <v>66232</v>
      </c>
      <c r="B733" s="177">
        <f t="shared" si="78"/>
        <v>0</v>
      </c>
      <c r="C733" s="158"/>
      <c r="D733" s="60">
        <f t="shared" si="79"/>
        <v>0</v>
      </c>
      <c r="E733" s="178">
        <f t="shared" si="77"/>
        <v>0</v>
      </c>
      <c r="F733" s="60">
        <f t="shared" si="80"/>
        <v>0</v>
      </c>
      <c r="G733" s="60">
        <f>IF(AND(C733&lt;&gt;"",SUM(G$27:G732)&lt;E$19),$E$19/$E$23,0)</f>
        <v>0</v>
      </c>
      <c r="H733" s="60">
        <f t="shared" si="81"/>
        <v>0</v>
      </c>
      <c r="I733" s="60">
        <f t="shared" ref="I733:I796" si="83">IF(C733&lt;&gt;"",$E$19-H733,0)</f>
        <v>0</v>
      </c>
      <c r="J733" s="92" t="str">
        <f t="shared" si="82"/>
        <v>2080–2081</v>
      </c>
      <c r="L733" s="103"/>
      <c r="N733" s="101"/>
      <c r="Q733" s="61"/>
    </row>
    <row r="734" spans="1:17" ht="20.25" customHeight="1" x14ac:dyDescent="0.2">
      <c r="A734" s="176">
        <v>66263</v>
      </c>
      <c r="B734" s="177">
        <f t="shared" si="78"/>
        <v>0</v>
      </c>
      <c r="C734" s="158"/>
      <c r="D734" s="60">
        <f t="shared" si="79"/>
        <v>0</v>
      </c>
      <c r="E734" s="178">
        <f t="shared" si="77"/>
        <v>0</v>
      </c>
      <c r="F734" s="60">
        <f t="shared" si="80"/>
        <v>0</v>
      </c>
      <c r="G734" s="60">
        <f>IF(AND(C734&lt;&gt;"",SUM(G$27:G733)&lt;E$19),$E$19/$E$23,0)</f>
        <v>0</v>
      </c>
      <c r="H734" s="60">
        <f t="shared" si="81"/>
        <v>0</v>
      </c>
      <c r="I734" s="60">
        <f t="shared" si="83"/>
        <v>0</v>
      </c>
      <c r="J734" s="92" t="str">
        <f t="shared" si="82"/>
        <v>2080–2081</v>
      </c>
      <c r="L734" s="103"/>
      <c r="N734" s="101"/>
      <c r="Q734" s="61"/>
    </row>
    <row r="735" spans="1:17" ht="20.25" customHeight="1" x14ac:dyDescent="0.2">
      <c r="A735" s="176">
        <v>66293</v>
      </c>
      <c r="B735" s="177">
        <f t="shared" si="78"/>
        <v>0</v>
      </c>
      <c r="C735" s="158"/>
      <c r="D735" s="60">
        <f t="shared" si="79"/>
        <v>0</v>
      </c>
      <c r="E735" s="178">
        <f t="shared" si="77"/>
        <v>0</v>
      </c>
      <c r="F735" s="60">
        <f t="shared" si="80"/>
        <v>0</v>
      </c>
      <c r="G735" s="60">
        <f>IF(AND(C735&lt;&gt;"",SUM(G$27:G734)&lt;E$19),$E$19/$E$23,0)</f>
        <v>0</v>
      </c>
      <c r="H735" s="60">
        <f t="shared" si="81"/>
        <v>0</v>
      </c>
      <c r="I735" s="60">
        <f t="shared" si="83"/>
        <v>0</v>
      </c>
      <c r="J735" s="92" t="str">
        <f t="shared" si="82"/>
        <v>2081–2082</v>
      </c>
      <c r="L735" s="103"/>
      <c r="N735" s="101"/>
      <c r="Q735" s="61"/>
    </row>
    <row r="736" spans="1:17" ht="20.25" customHeight="1" x14ac:dyDescent="0.2">
      <c r="A736" s="176">
        <v>66324</v>
      </c>
      <c r="B736" s="177">
        <f t="shared" si="78"/>
        <v>0</v>
      </c>
      <c r="C736" s="158"/>
      <c r="D736" s="60">
        <f t="shared" si="79"/>
        <v>0</v>
      </c>
      <c r="E736" s="178">
        <f t="shared" si="77"/>
        <v>0</v>
      </c>
      <c r="F736" s="60">
        <f t="shared" si="80"/>
        <v>0</v>
      </c>
      <c r="G736" s="60">
        <f>IF(AND(C736&lt;&gt;"",SUM(G$27:G735)&lt;E$19),$E$19/$E$23,0)</f>
        <v>0</v>
      </c>
      <c r="H736" s="60">
        <f t="shared" si="81"/>
        <v>0</v>
      </c>
      <c r="I736" s="60">
        <f t="shared" si="83"/>
        <v>0</v>
      </c>
      <c r="J736" s="92" t="str">
        <f t="shared" si="82"/>
        <v>2081–2082</v>
      </c>
      <c r="L736" s="103"/>
      <c r="N736" s="101"/>
      <c r="Q736" s="61"/>
    </row>
    <row r="737" spans="1:17" ht="20.25" customHeight="1" x14ac:dyDescent="0.2">
      <c r="A737" s="176">
        <v>66355</v>
      </c>
      <c r="B737" s="177">
        <f t="shared" si="78"/>
        <v>0</v>
      </c>
      <c r="C737" s="158"/>
      <c r="D737" s="60">
        <f t="shared" si="79"/>
        <v>0</v>
      </c>
      <c r="E737" s="178">
        <f t="shared" si="77"/>
        <v>0</v>
      </c>
      <c r="F737" s="60">
        <f t="shared" si="80"/>
        <v>0</v>
      </c>
      <c r="G737" s="60">
        <f>IF(AND(C737&lt;&gt;"",SUM(G$27:G736)&lt;E$19),$E$19/$E$23,0)</f>
        <v>0</v>
      </c>
      <c r="H737" s="60">
        <f t="shared" si="81"/>
        <v>0</v>
      </c>
      <c r="I737" s="60">
        <f t="shared" si="83"/>
        <v>0</v>
      </c>
      <c r="J737" s="92" t="str">
        <f t="shared" si="82"/>
        <v>2081–2082</v>
      </c>
      <c r="L737" s="103"/>
      <c r="N737" s="101"/>
      <c r="Q737" s="61"/>
    </row>
    <row r="738" spans="1:17" ht="20.25" customHeight="1" x14ac:dyDescent="0.2">
      <c r="A738" s="176">
        <v>66385</v>
      </c>
      <c r="B738" s="177">
        <f t="shared" si="78"/>
        <v>0</v>
      </c>
      <c r="C738" s="158"/>
      <c r="D738" s="60">
        <f t="shared" si="79"/>
        <v>0</v>
      </c>
      <c r="E738" s="178">
        <f t="shared" si="77"/>
        <v>0</v>
      </c>
      <c r="F738" s="60">
        <f t="shared" si="80"/>
        <v>0</v>
      </c>
      <c r="G738" s="60">
        <f>IF(AND(C738&lt;&gt;"",SUM(G$27:G737)&lt;E$19),$E$19/$E$23,0)</f>
        <v>0</v>
      </c>
      <c r="H738" s="60">
        <f t="shared" si="81"/>
        <v>0</v>
      </c>
      <c r="I738" s="60">
        <f t="shared" si="83"/>
        <v>0</v>
      </c>
      <c r="J738" s="92" t="str">
        <f t="shared" si="82"/>
        <v>2081–2082</v>
      </c>
      <c r="L738" s="103"/>
      <c r="N738" s="101"/>
      <c r="Q738" s="61"/>
    </row>
    <row r="739" spans="1:17" ht="20.25" customHeight="1" x14ac:dyDescent="0.2">
      <c r="A739" s="176">
        <v>66416</v>
      </c>
      <c r="B739" s="177">
        <f t="shared" si="78"/>
        <v>0</v>
      </c>
      <c r="C739" s="158"/>
      <c r="D739" s="60">
        <f t="shared" si="79"/>
        <v>0</v>
      </c>
      <c r="E739" s="178">
        <f t="shared" si="77"/>
        <v>0</v>
      </c>
      <c r="F739" s="60">
        <f t="shared" si="80"/>
        <v>0</v>
      </c>
      <c r="G739" s="60">
        <f>IF(AND(C739&lt;&gt;"",SUM(G$27:G738)&lt;E$19),$E$19/$E$23,0)</f>
        <v>0</v>
      </c>
      <c r="H739" s="60">
        <f t="shared" si="81"/>
        <v>0</v>
      </c>
      <c r="I739" s="60">
        <f t="shared" si="83"/>
        <v>0</v>
      </c>
      <c r="J739" s="92" t="str">
        <f t="shared" si="82"/>
        <v>2081–2082</v>
      </c>
      <c r="L739" s="103"/>
      <c r="N739" s="101"/>
      <c r="Q739" s="61"/>
    </row>
    <row r="740" spans="1:17" ht="20.25" customHeight="1" x14ac:dyDescent="0.2">
      <c r="A740" s="176">
        <v>66446</v>
      </c>
      <c r="B740" s="177">
        <f t="shared" si="78"/>
        <v>0</v>
      </c>
      <c r="C740" s="158"/>
      <c r="D740" s="60">
        <f t="shared" si="79"/>
        <v>0</v>
      </c>
      <c r="E740" s="178">
        <f t="shared" si="77"/>
        <v>0</v>
      </c>
      <c r="F740" s="60">
        <f t="shared" si="80"/>
        <v>0</v>
      </c>
      <c r="G740" s="60">
        <f>IF(AND(C740&lt;&gt;"",SUM(G$27:G739)&lt;E$19),$E$19/$E$23,0)</f>
        <v>0</v>
      </c>
      <c r="H740" s="60">
        <f t="shared" si="81"/>
        <v>0</v>
      </c>
      <c r="I740" s="60">
        <f t="shared" si="83"/>
        <v>0</v>
      </c>
      <c r="J740" s="92" t="str">
        <f t="shared" si="82"/>
        <v>2081–2082</v>
      </c>
      <c r="L740" s="103"/>
      <c r="N740" s="101"/>
      <c r="Q740" s="61"/>
    </row>
    <row r="741" spans="1:17" ht="20.25" customHeight="1" x14ac:dyDescent="0.2">
      <c r="A741" s="176">
        <v>66477</v>
      </c>
      <c r="B741" s="177">
        <f t="shared" si="78"/>
        <v>0</v>
      </c>
      <c r="C741" s="158"/>
      <c r="D741" s="60">
        <f t="shared" si="79"/>
        <v>0</v>
      </c>
      <c r="E741" s="178">
        <f t="shared" si="77"/>
        <v>0</v>
      </c>
      <c r="F741" s="60">
        <f t="shared" si="80"/>
        <v>0</v>
      </c>
      <c r="G741" s="60">
        <f>IF(AND(C741&lt;&gt;"",SUM(G$27:G740)&lt;E$19),$E$19/$E$23,0)</f>
        <v>0</v>
      </c>
      <c r="H741" s="60">
        <f t="shared" si="81"/>
        <v>0</v>
      </c>
      <c r="I741" s="60">
        <f t="shared" si="83"/>
        <v>0</v>
      </c>
      <c r="J741" s="92" t="str">
        <f t="shared" si="82"/>
        <v>2081–2082</v>
      </c>
      <c r="L741" s="103"/>
      <c r="N741" s="101"/>
      <c r="Q741" s="61"/>
    </row>
    <row r="742" spans="1:17" ht="20.25" customHeight="1" x14ac:dyDescent="0.2">
      <c r="A742" s="176">
        <v>66508</v>
      </c>
      <c r="B742" s="177">
        <f t="shared" si="78"/>
        <v>0</v>
      </c>
      <c r="C742" s="158"/>
      <c r="D742" s="60">
        <f t="shared" si="79"/>
        <v>0</v>
      </c>
      <c r="E742" s="178">
        <f t="shared" si="77"/>
        <v>0</v>
      </c>
      <c r="F742" s="60">
        <f t="shared" si="80"/>
        <v>0</v>
      </c>
      <c r="G742" s="60">
        <f>IF(AND(C742&lt;&gt;"",SUM(G$27:G741)&lt;E$19),$E$19/$E$23,0)</f>
        <v>0</v>
      </c>
      <c r="H742" s="60">
        <f t="shared" si="81"/>
        <v>0</v>
      </c>
      <c r="I742" s="60">
        <f t="shared" si="83"/>
        <v>0</v>
      </c>
      <c r="J742" s="92" t="str">
        <f t="shared" si="82"/>
        <v>2081–2082</v>
      </c>
      <c r="L742" s="103"/>
      <c r="N742" s="101"/>
      <c r="Q742" s="61"/>
    </row>
    <row r="743" spans="1:17" ht="20.25" customHeight="1" x14ac:dyDescent="0.2">
      <c r="A743" s="176">
        <v>66536</v>
      </c>
      <c r="B743" s="177">
        <f t="shared" si="78"/>
        <v>0</v>
      </c>
      <c r="C743" s="158"/>
      <c r="D743" s="60">
        <f t="shared" si="79"/>
        <v>0</v>
      </c>
      <c r="E743" s="178">
        <f t="shared" si="77"/>
        <v>0</v>
      </c>
      <c r="F743" s="60">
        <f t="shared" si="80"/>
        <v>0</v>
      </c>
      <c r="G743" s="60">
        <f>IF(AND(C743&lt;&gt;"",SUM(G$27:G742)&lt;E$19),$E$19/$E$23,0)</f>
        <v>0</v>
      </c>
      <c r="H743" s="60">
        <f t="shared" si="81"/>
        <v>0</v>
      </c>
      <c r="I743" s="60">
        <f t="shared" si="83"/>
        <v>0</v>
      </c>
      <c r="J743" s="92" t="str">
        <f t="shared" si="82"/>
        <v>2081–2082</v>
      </c>
      <c r="L743" s="103"/>
      <c r="N743" s="101"/>
      <c r="Q743" s="61"/>
    </row>
    <row r="744" spans="1:17" ht="20.25" customHeight="1" x14ac:dyDescent="0.2">
      <c r="A744" s="176">
        <v>66567</v>
      </c>
      <c r="B744" s="177">
        <f t="shared" si="78"/>
        <v>0</v>
      </c>
      <c r="C744" s="158"/>
      <c r="D744" s="60">
        <f t="shared" si="79"/>
        <v>0</v>
      </c>
      <c r="E744" s="178">
        <f t="shared" si="77"/>
        <v>0</v>
      </c>
      <c r="F744" s="60">
        <f t="shared" si="80"/>
        <v>0</v>
      </c>
      <c r="G744" s="60">
        <f>IF(AND(C744&lt;&gt;"",SUM(G$27:G743)&lt;E$19),$E$19/$E$23,0)</f>
        <v>0</v>
      </c>
      <c r="H744" s="60">
        <f t="shared" si="81"/>
        <v>0</v>
      </c>
      <c r="I744" s="60">
        <f t="shared" si="83"/>
        <v>0</v>
      </c>
      <c r="J744" s="92" t="str">
        <f t="shared" si="82"/>
        <v>2081–2082</v>
      </c>
      <c r="L744" s="103"/>
      <c r="N744" s="101"/>
      <c r="Q744" s="61"/>
    </row>
    <row r="745" spans="1:17" ht="20.25" customHeight="1" x14ac:dyDescent="0.2">
      <c r="A745" s="176">
        <v>66597</v>
      </c>
      <c r="B745" s="177">
        <f t="shared" si="78"/>
        <v>0</v>
      </c>
      <c r="C745" s="158"/>
      <c r="D745" s="60">
        <f t="shared" si="79"/>
        <v>0</v>
      </c>
      <c r="E745" s="178">
        <f t="shared" si="77"/>
        <v>0</v>
      </c>
      <c r="F745" s="60">
        <f t="shared" si="80"/>
        <v>0</v>
      </c>
      <c r="G745" s="60">
        <f>IF(AND(C745&lt;&gt;"",SUM(G$27:G744)&lt;E$19),$E$19/$E$23,0)</f>
        <v>0</v>
      </c>
      <c r="H745" s="60">
        <f t="shared" si="81"/>
        <v>0</v>
      </c>
      <c r="I745" s="60">
        <f t="shared" si="83"/>
        <v>0</v>
      </c>
      <c r="J745" s="92" t="str">
        <f t="shared" si="82"/>
        <v>2081–2082</v>
      </c>
      <c r="L745" s="103"/>
      <c r="N745" s="101"/>
      <c r="Q745" s="61"/>
    </row>
    <row r="746" spans="1:17" ht="20.25" customHeight="1" x14ac:dyDescent="0.2">
      <c r="A746" s="176">
        <v>66628</v>
      </c>
      <c r="B746" s="177">
        <f t="shared" si="78"/>
        <v>0</v>
      </c>
      <c r="C746" s="158"/>
      <c r="D746" s="60">
        <f t="shared" si="79"/>
        <v>0</v>
      </c>
      <c r="E746" s="178">
        <f t="shared" si="77"/>
        <v>0</v>
      </c>
      <c r="F746" s="60">
        <f t="shared" si="80"/>
        <v>0</v>
      </c>
      <c r="G746" s="60">
        <f>IF(AND(C746&lt;&gt;"",SUM(G$27:G745)&lt;E$19),$E$19/$E$23,0)</f>
        <v>0</v>
      </c>
      <c r="H746" s="60">
        <f t="shared" si="81"/>
        <v>0</v>
      </c>
      <c r="I746" s="60">
        <f t="shared" si="83"/>
        <v>0</v>
      </c>
      <c r="J746" s="92" t="str">
        <f t="shared" si="82"/>
        <v>2081–2082</v>
      </c>
      <c r="L746" s="103"/>
      <c r="N746" s="101"/>
      <c r="Q746" s="61"/>
    </row>
    <row r="747" spans="1:17" ht="20.25" customHeight="1" x14ac:dyDescent="0.2">
      <c r="A747" s="176">
        <v>66658</v>
      </c>
      <c r="B747" s="177">
        <f t="shared" si="78"/>
        <v>0</v>
      </c>
      <c r="C747" s="158"/>
      <c r="D747" s="60">
        <f t="shared" si="79"/>
        <v>0</v>
      </c>
      <c r="E747" s="178">
        <f t="shared" si="77"/>
        <v>0</v>
      </c>
      <c r="F747" s="60">
        <f t="shared" si="80"/>
        <v>0</v>
      </c>
      <c r="G747" s="60">
        <f>IF(AND(C747&lt;&gt;"",SUM(G$27:G746)&lt;E$19),$E$19/$E$23,0)</f>
        <v>0</v>
      </c>
      <c r="H747" s="60">
        <f t="shared" si="81"/>
        <v>0</v>
      </c>
      <c r="I747" s="60">
        <f t="shared" si="83"/>
        <v>0</v>
      </c>
      <c r="J747" s="92" t="str">
        <f t="shared" si="82"/>
        <v>2082–2083</v>
      </c>
      <c r="L747" s="103"/>
      <c r="N747" s="101"/>
      <c r="Q747" s="61"/>
    </row>
    <row r="748" spans="1:17" ht="20.25" customHeight="1" x14ac:dyDescent="0.2">
      <c r="A748" s="176">
        <v>66689</v>
      </c>
      <c r="B748" s="177">
        <f t="shared" si="78"/>
        <v>0</v>
      </c>
      <c r="C748" s="158"/>
      <c r="D748" s="60">
        <f t="shared" si="79"/>
        <v>0</v>
      </c>
      <c r="E748" s="178">
        <f t="shared" si="77"/>
        <v>0</v>
      </c>
      <c r="F748" s="60">
        <f t="shared" si="80"/>
        <v>0</v>
      </c>
      <c r="G748" s="60">
        <f>IF(AND(C748&lt;&gt;"",SUM(G$27:G747)&lt;E$19),$E$19/$E$23,0)</f>
        <v>0</v>
      </c>
      <c r="H748" s="60">
        <f t="shared" si="81"/>
        <v>0</v>
      </c>
      <c r="I748" s="60">
        <f t="shared" si="83"/>
        <v>0</v>
      </c>
      <c r="J748" s="92" t="str">
        <f t="shared" si="82"/>
        <v>2082–2083</v>
      </c>
      <c r="L748" s="103"/>
      <c r="N748" s="101"/>
      <c r="Q748" s="61"/>
    </row>
    <row r="749" spans="1:17" ht="20.25" customHeight="1" x14ac:dyDescent="0.2">
      <c r="A749" s="176">
        <v>66720</v>
      </c>
      <c r="B749" s="177">
        <f t="shared" si="78"/>
        <v>0</v>
      </c>
      <c r="C749" s="158"/>
      <c r="D749" s="60">
        <f t="shared" si="79"/>
        <v>0</v>
      </c>
      <c r="E749" s="178">
        <f t="shared" si="77"/>
        <v>0</v>
      </c>
      <c r="F749" s="60">
        <f t="shared" si="80"/>
        <v>0</v>
      </c>
      <c r="G749" s="60">
        <f>IF(AND(C749&lt;&gt;"",SUM(G$27:G748)&lt;E$19),$E$19/$E$23,0)</f>
        <v>0</v>
      </c>
      <c r="H749" s="60">
        <f t="shared" si="81"/>
        <v>0</v>
      </c>
      <c r="I749" s="60">
        <f t="shared" si="83"/>
        <v>0</v>
      </c>
      <c r="J749" s="92" t="str">
        <f t="shared" si="82"/>
        <v>2082–2083</v>
      </c>
      <c r="L749" s="103"/>
      <c r="N749" s="101"/>
      <c r="Q749" s="61"/>
    </row>
    <row r="750" spans="1:17" ht="20.25" customHeight="1" x14ac:dyDescent="0.2">
      <c r="A750" s="176">
        <v>66750</v>
      </c>
      <c r="B750" s="177">
        <f t="shared" si="78"/>
        <v>0</v>
      </c>
      <c r="C750" s="158"/>
      <c r="D750" s="60">
        <f t="shared" si="79"/>
        <v>0</v>
      </c>
      <c r="E750" s="178">
        <f t="shared" si="77"/>
        <v>0</v>
      </c>
      <c r="F750" s="60">
        <f t="shared" si="80"/>
        <v>0</v>
      </c>
      <c r="G750" s="60">
        <f>IF(AND(C750&lt;&gt;"",SUM(G$27:G749)&lt;E$19),$E$19/$E$23,0)</f>
        <v>0</v>
      </c>
      <c r="H750" s="60">
        <f t="shared" si="81"/>
        <v>0</v>
      </c>
      <c r="I750" s="60">
        <f t="shared" si="83"/>
        <v>0</v>
      </c>
      <c r="J750" s="92" t="str">
        <f t="shared" si="82"/>
        <v>2082–2083</v>
      </c>
      <c r="L750" s="103"/>
      <c r="N750" s="101"/>
      <c r="Q750" s="61"/>
    </row>
    <row r="751" spans="1:17" ht="20.25" customHeight="1" x14ac:dyDescent="0.2">
      <c r="A751" s="176">
        <v>66781</v>
      </c>
      <c r="B751" s="177">
        <f t="shared" si="78"/>
        <v>0</v>
      </c>
      <c r="C751" s="158"/>
      <c r="D751" s="60">
        <f t="shared" si="79"/>
        <v>0</v>
      </c>
      <c r="E751" s="178">
        <f t="shared" si="77"/>
        <v>0</v>
      </c>
      <c r="F751" s="60">
        <f t="shared" si="80"/>
        <v>0</v>
      </c>
      <c r="G751" s="60">
        <f>IF(AND(C751&lt;&gt;"",SUM(G$27:G750)&lt;E$19),$E$19/$E$23,0)</f>
        <v>0</v>
      </c>
      <c r="H751" s="60">
        <f t="shared" si="81"/>
        <v>0</v>
      </c>
      <c r="I751" s="60">
        <f t="shared" si="83"/>
        <v>0</v>
      </c>
      <c r="J751" s="92" t="str">
        <f t="shared" si="82"/>
        <v>2082–2083</v>
      </c>
      <c r="L751" s="103"/>
      <c r="N751" s="101"/>
      <c r="Q751" s="61"/>
    </row>
    <row r="752" spans="1:17" ht="20.25" customHeight="1" x14ac:dyDescent="0.2">
      <c r="A752" s="176">
        <v>66811</v>
      </c>
      <c r="B752" s="177">
        <f t="shared" si="78"/>
        <v>0</v>
      </c>
      <c r="C752" s="158"/>
      <c r="D752" s="60">
        <f t="shared" si="79"/>
        <v>0</v>
      </c>
      <c r="E752" s="178">
        <f t="shared" si="77"/>
        <v>0</v>
      </c>
      <c r="F752" s="60">
        <f t="shared" si="80"/>
        <v>0</v>
      </c>
      <c r="G752" s="60">
        <f>IF(AND(C752&lt;&gt;"",SUM(G$27:G751)&lt;E$19),$E$19/$E$23,0)</f>
        <v>0</v>
      </c>
      <c r="H752" s="60">
        <f t="shared" si="81"/>
        <v>0</v>
      </c>
      <c r="I752" s="60">
        <f t="shared" si="83"/>
        <v>0</v>
      </c>
      <c r="J752" s="92" t="str">
        <f t="shared" si="82"/>
        <v>2082–2083</v>
      </c>
      <c r="L752" s="103"/>
      <c r="N752" s="101"/>
      <c r="Q752" s="61"/>
    </row>
    <row r="753" spans="1:17" ht="20.25" customHeight="1" x14ac:dyDescent="0.2">
      <c r="A753" s="176">
        <v>66842</v>
      </c>
      <c r="B753" s="177">
        <f t="shared" si="78"/>
        <v>0</v>
      </c>
      <c r="C753" s="158"/>
      <c r="D753" s="60">
        <f t="shared" si="79"/>
        <v>0</v>
      </c>
      <c r="E753" s="178">
        <f t="shared" si="77"/>
        <v>0</v>
      </c>
      <c r="F753" s="60">
        <f t="shared" si="80"/>
        <v>0</v>
      </c>
      <c r="G753" s="60">
        <f>IF(AND(C753&lt;&gt;"",SUM(G$27:G752)&lt;E$19),$E$19/$E$23,0)</f>
        <v>0</v>
      </c>
      <c r="H753" s="60">
        <f t="shared" si="81"/>
        <v>0</v>
      </c>
      <c r="I753" s="60">
        <f t="shared" si="83"/>
        <v>0</v>
      </c>
      <c r="J753" s="92" t="str">
        <f t="shared" si="82"/>
        <v>2082–2083</v>
      </c>
      <c r="L753" s="103"/>
      <c r="N753" s="101"/>
      <c r="Q753" s="61"/>
    </row>
    <row r="754" spans="1:17" ht="20.25" customHeight="1" x14ac:dyDescent="0.2">
      <c r="A754" s="176">
        <v>66873</v>
      </c>
      <c r="B754" s="177">
        <f t="shared" si="78"/>
        <v>0</v>
      </c>
      <c r="C754" s="158"/>
      <c r="D754" s="60">
        <f t="shared" si="79"/>
        <v>0</v>
      </c>
      <c r="E754" s="178">
        <f t="shared" si="77"/>
        <v>0</v>
      </c>
      <c r="F754" s="60">
        <f t="shared" si="80"/>
        <v>0</v>
      </c>
      <c r="G754" s="60">
        <f>IF(AND(C754&lt;&gt;"",SUM(G$27:G753)&lt;E$19),$E$19/$E$23,0)</f>
        <v>0</v>
      </c>
      <c r="H754" s="60">
        <f t="shared" si="81"/>
        <v>0</v>
      </c>
      <c r="I754" s="60">
        <f t="shared" si="83"/>
        <v>0</v>
      </c>
      <c r="J754" s="92" t="str">
        <f t="shared" si="82"/>
        <v>2082–2083</v>
      </c>
      <c r="L754" s="103"/>
      <c r="N754" s="101"/>
      <c r="Q754" s="61"/>
    </row>
    <row r="755" spans="1:17" ht="20.25" customHeight="1" x14ac:dyDescent="0.2">
      <c r="A755" s="176">
        <v>66901</v>
      </c>
      <c r="B755" s="177">
        <f t="shared" si="78"/>
        <v>0</v>
      </c>
      <c r="C755" s="158"/>
      <c r="D755" s="60">
        <f t="shared" si="79"/>
        <v>0</v>
      </c>
      <c r="E755" s="178">
        <f t="shared" si="77"/>
        <v>0</v>
      </c>
      <c r="F755" s="60">
        <f t="shared" si="80"/>
        <v>0</v>
      </c>
      <c r="G755" s="60">
        <f>IF(AND(C755&lt;&gt;"",SUM(G$27:G754)&lt;E$19),$E$19/$E$23,0)</f>
        <v>0</v>
      </c>
      <c r="H755" s="60">
        <f t="shared" si="81"/>
        <v>0</v>
      </c>
      <c r="I755" s="60">
        <f t="shared" si="83"/>
        <v>0</v>
      </c>
      <c r="J755" s="92" t="str">
        <f t="shared" si="82"/>
        <v>2082–2083</v>
      </c>
      <c r="L755" s="103"/>
      <c r="N755" s="101"/>
      <c r="Q755" s="61"/>
    </row>
    <row r="756" spans="1:17" ht="20.25" customHeight="1" x14ac:dyDescent="0.2">
      <c r="A756" s="176">
        <v>66932</v>
      </c>
      <c r="B756" s="177">
        <f t="shared" si="78"/>
        <v>0</v>
      </c>
      <c r="C756" s="158"/>
      <c r="D756" s="60">
        <f t="shared" si="79"/>
        <v>0</v>
      </c>
      <c r="E756" s="178">
        <f t="shared" si="77"/>
        <v>0</v>
      </c>
      <c r="F756" s="60">
        <f t="shared" si="80"/>
        <v>0</v>
      </c>
      <c r="G756" s="60">
        <f>IF(AND(C756&lt;&gt;"",SUM(G$27:G755)&lt;E$19),$E$19/$E$23,0)</f>
        <v>0</v>
      </c>
      <c r="H756" s="60">
        <f t="shared" si="81"/>
        <v>0</v>
      </c>
      <c r="I756" s="60">
        <f t="shared" si="83"/>
        <v>0</v>
      </c>
      <c r="J756" s="92" t="str">
        <f t="shared" si="82"/>
        <v>2082–2083</v>
      </c>
      <c r="L756" s="103"/>
      <c r="N756" s="101"/>
      <c r="Q756" s="61"/>
    </row>
    <row r="757" spans="1:17" ht="20.25" customHeight="1" x14ac:dyDescent="0.2">
      <c r="A757" s="176">
        <v>66962</v>
      </c>
      <c r="B757" s="177">
        <f t="shared" si="78"/>
        <v>0</v>
      </c>
      <c r="C757" s="158"/>
      <c r="D757" s="60">
        <f t="shared" si="79"/>
        <v>0</v>
      </c>
      <c r="E757" s="178">
        <f t="shared" si="77"/>
        <v>0</v>
      </c>
      <c r="F757" s="60">
        <f t="shared" si="80"/>
        <v>0</v>
      </c>
      <c r="G757" s="60">
        <f>IF(AND(C757&lt;&gt;"",SUM(G$27:G756)&lt;E$19),$E$19/$E$23,0)</f>
        <v>0</v>
      </c>
      <c r="H757" s="60">
        <f t="shared" si="81"/>
        <v>0</v>
      </c>
      <c r="I757" s="60">
        <f t="shared" si="83"/>
        <v>0</v>
      </c>
      <c r="J757" s="92" t="str">
        <f t="shared" si="82"/>
        <v>2082–2083</v>
      </c>
      <c r="L757" s="103"/>
      <c r="N757" s="101"/>
      <c r="Q757" s="61"/>
    </row>
    <row r="758" spans="1:17" ht="20.25" customHeight="1" x14ac:dyDescent="0.2">
      <c r="A758" s="176">
        <v>66993</v>
      </c>
      <c r="B758" s="177">
        <f t="shared" si="78"/>
        <v>0</v>
      </c>
      <c r="C758" s="158"/>
      <c r="D758" s="60">
        <f t="shared" si="79"/>
        <v>0</v>
      </c>
      <c r="E758" s="178">
        <f t="shared" si="77"/>
        <v>0</v>
      </c>
      <c r="F758" s="60">
        <f t="shared" si="80"/>
        <v>0</v>
      </c>
      <c r="G758" s="60">
        <f>IF(AND(C758&lt;&gt;"",SUM(G$27:G757)&lt;E$19),$E$19/$E$23,0)</f>
        <v>0</v>
      </c>
      <c r="H758" s="60">
        <f t="shared" si="81"/>
        <v>0</v>
      </c>
      <c r="I758" s="60">
        <f t="shared" si="83"/>
        <v>0</v>
      </c>
      <c r="J758" s="92" t="str">
        <f t="shared" si="82"/>
        <v>2082–2083</v>
      </c>
      <c r="L758" s="103"/>
      <c r="N758" s="101"/>
      <c r="Q758" s="61"/>
    </row>
    <row r="759" spans="1:17" ht="20.25" customHeight="1" x14ac:dyDescent="0.2">
      <c r="A759" s="176">
        <v>67023</v>
      </c>
      <c r="B759" s="177">
        <f t="shared" si="78"/>
        <v>0</v>
      </c>
      <c r="C759" s="158"/>
      <c r="D759" s="60">
        <f t="shared" si="79"/>
        <v>0</v>
      </c>
      <c r="E759" s="178">
        <f t="shared" si="77"/>
        <v>0</v>
      </c>
      <c r="F759" s="60">
        <f t="shared" si="80"/>
        <v>0</v>
      </c>
      <c r="G759" s="60">
        <f>IF(AND(C759&lt;&gt;"",SUM(G$27:G758)&lt;E$19),$E$19/$E$23,0)</f>
        <v>0</v>
      </c>
      <c r="H759" s="60">
        <f t="shared" si="81"/>
        <v>0</v>
      </c>
      <c r="I759" s="60">
        <f t="shared" si="83"/>
        <v>0</v>
      </c>
      <c r="J759" s="92" t="str">
        <f t="shared" si="82"/>
        <v>2083–2084</v>
      </c>
      <c r="L759" s="103"/>
      <c r="N759" s="101"/>
      <c r="Q759" s="61"/>
    </row>
    <row r="760" spans="1:17" ht="20.25" customHeight="1" x14ac:dyDescent="0.2">
      <c r="A760" s="176">
        <v>67054</v>
      </c>
      <c r="B760" s="177">
        <f t="shared" si="78"/>
        <v>0</v>
      </c>
      <c r="C760" s="158"/>
      <c r="D760" s="60">
        <f t="shared" si="79"/>
        <v>0</v>
      </c>
      <c r="E760" s="178">
        <f t="shared" si="77"/>
        <v>0</v>
      </c>
      <c r="F760" s="60">
        <f t="shared" si="80"/>
        <v>0</v>
      </c>
      <c r="G760" s="60">
        <f>IF(AND(C760&lt;&gt;"",SUM(G$27:G759)&lt;E$19),$E$19/$E$23,0)</f>
        <v>0</v>
      </c>
      <c r="H760" s="60">
        <f t="shared" si="81"/>
        <v>0</v>
      </c>
      <c r="I760" s="60">
        <f t="shared" si="83"/>
        <v>0</v>
      </c>
      <c r="J760" s="92" t="str">
        <f t="shared" si="82"/>
        <v>2083–2084</v>
      </c>
      <c r="L760" s="103"/>
      <c r="N760" s="101"/>
      <c r="Q760" s="61"/>
    </row>
    <row r="761" spans="1:17" ht="20.25" customHeight="1" x14ac:dyDescent="0.2">
      <c r="A761" s="176">
        <v>67085</v>
      </c>
      <c r="B761" s="177">
        <f t="shared" si="78"/>
        <v>0</v>
      </c>
      <c r="C761" s="158"/>
      <c r="D761" s="60">
        <f t="shared" si="79"/>
        <v>0</v>
      </c>
      <c r="E761" s="178">
        <f t="shared" si="77"/>
        <v>0</v>
      </c>
      <c r="F761" s="60">
        <f t="shared" si="80"/>
        <v>0</v>
      </c>
      <c r="G761" s="60">
        <f>IF(AND(C761&lt;&gt;"",SUM(G$27:G760)&lt;E$19),$E$19/$E$23,0)</f>
        <v>0</v>
      </c>
      <c r="H761" s="60">
        <f t="shared" si="81"/>
        <v>0</v>
      </c>
      <c r="I761" s="60">
        <f t="shared" si="83"/>
        <v>0</v>
      </c>
      <c r="J761" s="92" t="str">
        <f t="shared" si="82"/>
        <v>2083–2084</v>
      </c>
      <c r="L761" s="103"/>
      <c r="N761" s="101"/>
      <c r="Q761" s="61"/>
    </row>
    <row r="762" spans="1:17" ht="20.25" customHeight="1" x14ac:dyDescent="0.2">
      <c r="A762" s="176">
        <v>67115</v>
      </c>
      <c r="B762" s="177">
        <f t="shared" si="78"/>
        <v>0</v>
      </c>
      <c r="C762" s="158"/>
      <c r="D762" s="60">
        <f t="shared" si="79"/>
        <v>0</v>
      </c>
      <c r="E762" s="178">
        <f t="shared" si="77"/>
        <v>0</v>
      </c>
      <c r="F762" s="60">
        <f t="shared" si="80"/>
        <v>0</v>
      </c>
      <c r="G762" s="60">
        <f>IF(AND(C762&lt;&gt;"",SUM(G$27:G761)&lt;E$19),$E$19/$E$23,0)</f>
        <v>0</v>
      </c>
      <c r="H762" s="60">
        <f t="shared" si="81"/>
        <v>0</v>
      </c>
      <c r="I762" s="60">
        <f t="shared" si="83"/>
        <v>0</v>
      </c>
      <c r="J762" s="92" t="str">
        <f t="shared" si="82"/>
        <v>2083–2084</v>
      </c>
      <c r="L762" s="103"/>
      <c r="N762" s="101"/>
      <c r="Q762" s="61"/>
    </row>
    <row r="763" spans="1:17" ht="20.25" customHeight="1" x14ac:dyDescent="0.2">
      <c r="A763" s="176">
        <v>67146</v>
      </c>
      <c r="B763" s="177">
        <f t="shared" si="78"/>
        <v>0</v>
      </c>
      <c r="C763" s="158"/>
      <c r="D763" s="60">
        <f t="shared" si="79"/>
        <v>0</v>
      </c>
      <c r="E763" s="178">
        <f t="shared" si="77"/>
        <v>0</v>
      </c>
      <c r="F763" s="60">
        <f t="shared" si="80"/>
        <v>0</v>
      </c>
      <c r="G763" s="60">
        <f>IF(AND(C763&lt;&gt;"",SUM(G$27:G762)&lt;E$19),$E$19/$E$23,0)</f>
        <v>0</v>
      </c>
      <c r="H763" s="60">
        <f t="shared" si="81"/>
        <v>0</v>
      </c>
      <c r="I763" s="60">
        <f t="shared" si="83"/>
        <v>0</v>
      </c>
      <c r="J763" s="92" t="str">
        <f t="shared" si="82"/>
        <v>2083–2084</v>
      </c>
      <c r="L763" s="103"/>
      <c r="N763" s="101"/>
      <c r="Q763" s="61"/>
    </row>
    <row r="764" spans="1:17" ht="20.25" customHeight="1" x14ac:dyDescent="0.2">
      <c r="A764" s="176">
        <v>67176</v>
      </c>
      <c r="B764" s="177">
        <f t="shared" si="78"/>
        <v>0</v>
      </c>
      <c r="C764" s="158"/>
      <c r="D764" s="60">
        <f t="shared" si="79"/>
        <v>0</v>
      </c>
      <c r="E764" s="178">
        <f t="shared" si="77"/>
        <v>0</v>
      </c>
      <c r="F764" s="60">
        <f t="shared" si="80"/>
        <v>0</v>
      </c>
      <c r="G764" s="60">
        <f>IF(AND(C764&lt;&gt;"",SUM(G$27:G763)&lt;E$19),$E$19/$E$23,0)</f>
        <v>0</v>
      </c>
      <c r="H764" s="60">
        <f t="shared" si="81"/>
        <v>0</v>
      </c>
      <c r="I764" s="60">
        <f t="shared" si="83"/>
        <v>0</v>
      </c>
      <c r="J764" s="92" t="str">
        <f t="shared" si="82"/>
        <v>2083–2084</v>
      </c>
      <c r="L764" s="103"/>
      <c r="N764" s="101"/>
      <c r="Q764" s="61"/>
    </row>
    <row r="765" spans="1:17" ht="20.25" customHeight="1" x14ac:dyDescent="0.2">
      <c r="A765" s="176">
        <v>67207</v>
      </c>
      <c r="B765" s="177">
        <f t="shared" si="78"/>
        <v>0</v>
      </c>
      <c r="C765" s="158"/>
      <c r="D765" s="60">
        <f t="shared" si="79"/>
        <v>0</v>
      </c>
      <c r="E765" s="178">
        <f t="shared" si="77"/>
        <v>0</v>
      </c>
      <c r="F765" s="60">
        <f t="shared" si="80"/>
        <v>0</v>
      </c>
      <c r="G765" s="60">
        <f>IF(AND(C765&lt;&gt;"",SUM(G$27:G764)&lt;E$19),$E$19/$E$23,0)</f>
        <v>0</v>
      </c>
      <c r="H765" s="60">
        <f t="shared" si="81"/>
        <v>0</v>
      </c>
      <c r="I765" s="60">
        <f t="shared" si="83"/>
        <v>0</v>
      </c>
      <c r="J765" s="92" t="str">
        <f t="shared" si="82"/>
        <v>2083–2084</v>
      </c>
      <c r="L765" s="103"/>
      <c r="N765" s="101"/>
      <c r="Q765" s="61"/>
    </row>
    <row r="766" spans="1:17" ht="20.25" customHeight="1" x14ac:dyDescent="0.2">
      <c r="A766" s="176">
        <v>67238</v>
      </c>
      <c r="B766" s="177">
        <f t="shared" si="78"/>
        <v>0</v>
      </c>
      <c r="C766" s="158"/>
      <c r="D766" s="60">
        <f t="shared" si="79"/>
        <v>0</v>
      </c>
      <c r="E766" s="178">
        <f t="shared" si="77"/>
        <v>0</v>
      </c>
      <c r="F766" s="60">
        <f t="shared" si="80"/>
        <v>0</v>
      </c>
      <c r="G766" s="60">
        <f>IF(AND(C766&lt;&gt;"",SUM(G$27:G765)&lt;E$19),$E$19/$E$23,0)</f>
        <v>0</v>
      </c>
      <c r="H766" s="60">
        <f t="shared" si="81"/>
        <v>0</v>
      </c>
      <c r="I766" s="60">
        <f t="shared" si="83"/>
        <v>0</v>
      </c>
      <c r="J766" s="92" t="str">
        <f t="shared" si="82"/>
        <v>2083–2084</v>
      </c>
      <c r="L766" s="103"/>
      <c r="N766" s="101"/>
      <c r="Q766" s="61"/>
    </row>
    <row r="767" spans="1:17" ht="20.25" customHeight="1" x14ac:dyDescent="0.2">
      <c r="A767" s="176">
        <v>67267</v>
      </c>
      <c r="B767" s="177">
        <f t="shared" si="78"/>
        <v>0</v>
      </c>
      <c r="C767" s="158"/>
      <c r="D767" s="60">
        <f t="shared" si="79"/>
        <v>0</v>
      </c>
      <c r="E767" s="178">
        <f t="shared" si="77"/>
        <v>0</v>
      </c>
      <c r="F767" s="60">
        <f t="shared" si="80"/>
        <v>0</v>
      </c>
      <c r="G767" s="60">
        <f>IF(AND(C767&lt;&gt;"",SUM(G$27:G766)&lt;E$19),$E$19/$E$23,0)</f>
        <v>0</v>
      </c>
      <c r="H767" s="60">
        <f t="shared" si="81"/>
        <v>0</v>
      </c>
      <c r="I767" s="60">
        <f t="shared" si="83"/>
        <v>0</v>
      </c>
      <c r="J767" s="92" t="str">
        <f t="shared" si="82"/>
        <v>2083–2084</v>
      </c>
      <c r="L767" s="103"/>
      <c r="N767" s="101"/>
      <c r="Q767" s="61"/>
    </row>
    <row r="768" spans="1:17" ht="20.25" customHeight="1" x14ac:dyDescent="0.2">
      <c r="A768" s="176">
        <v>67298</v>
      </c>
      <c r="B768" s="177">
        <f t="shared" si="78"/>
        <v>0</v>
      </c>
      <c r="C768" s="158"/>
      <c r="D768" s="60">
        <f t="shared" si="79"/>
        <v>0</v>
      </c>
      <c r="E768" s="178">
        <f t="shared" si="77"/>
        <v>0</v>
      </c>
      <c r="F768" s="60">
        <f t="shared" si="80"/>
        <v>0</v>
      </c>
      <c r="G768" s="60">
        <f>IF(AND(C768&lt;&gt;"",SUM(G$27:G767)&lt;E$19),$E$19/$E$23,0)</f>
        <v>0</v>
      </c>
      <c r="H768" s="60">
        <f t="shared" si="81"/>
        <v>0</v>
      </c>
      <c r="I768" s="60">
        <f t="shared" si="83"/>
        <v>0</v>
      </c>
      <c r="J768" s="92" t="str">
        <f t="shared" si="82"/>
        <v>2083–2084</v>
      </c>
      <c r="L768" s="103"/>
      <c r="N768" s="101"/>
      <c r="Q768" s="61"/>
    </row>
    <row r="769" spans="1:17" ht="20.25" customHeight="1" x14ac:dyDescent="0.2">
      <c r="A769" s="176">
        <v>67328</v>
      </c>
      <c r="B769" s="177">
        <f t="shared" si="78"/>
        <v>0</v>
      </c>
      <c r="C769" s="158"/>
      <c r="D769" s="60">
        <f t="shared" si="79"/>
        <v>0</v>
      </c>
      <c r="E769" s="178">
        <f t="shared" si="77"/>
        <v>0</v>
      </c>
      <c r="F769" s="60">
        <f t="shared" si="80"/>
        <v>0</v>
      </c>
      <c r="G769" s="60">
        <f>IF(AND(C769&lt;&gt;"",SUM(G$27:G768)&lt;E$19),$E$19/$E$23,0)</f>
        <v>0</v>
      </c>
      <c r="H769" s="60">
        <f t="shared" si="81"/>
        <v>0</v>
      </c>
      <c r="I769" s="60">
        <f t="shared" si="83"/>
        <v>0</v>
      </c>
      <c r="J769" s="92" t="str">
        <f t="shared" si="82"/>
        <v>2083–2084</v>
      </c>
      <c r="L769" s="103"/>
      <c r="N769" s="101"/>
      <c r="Q769" s="61"/>
    </row>
    <row r="770" spans="1:17" ht="20.25" customHeight="1" x14ac:dyDescent="0.2">
      <c r="A770" s="176">
        <v>67359</v>
      </c>
      <c r="B770" s="177">
        <f t="shared" si="78"/>
        <v>0</v>
      </c>
      <c r="C770" s="158"/>
      <c r="D770" s="60">
        <f t="shared" si="79"/>
        <v>0</v>
      </c>
      <c r="E770" s="178">
        <f t="shared" si="77"/>
        <v>0</v>
      </c>
      <c r="F770" s="60">
        <f t="shared" si="80"/>
        <v>0</v>
      </c>
      <c r="G770" s="60">
        <f>IF(AND(C770&lt;&gt;"",SUM(G$27:G769)&lt;E$19),$E$19/$E$23,0)</f>
        <v>0</v>
      </c>
      <c r="H770" s="60">
        <f t="shared" si="81"/>
        <v>0</v>
      </c>
      <c r="I770" s="60">
        <f t="shared" si="83"/>
        <v>0</v>
      </c>
      <c r="J770" s="92" t="str">
        <f t="shared" si="82"/>
        <v>2083–2084</v>
      </c>
      <c r="L770" s="103"/>
      <c r="N770" s="101"/>
      <c r="Q770" s="61"/>
    </row>
    <row r="771" spans="1:17" ht="20.25" customHeight="1" x14ac:dyDescent="0.2">
      <c r="A771" s="176">
        <v>67389</v>
      </c>
      <c r="B771" s="177">
        <f t="shared" si="78"/>
        <v>0</v>
      </c>
      <c r="C771" s="158"/>
      <c r="D771" s="60">
        <f t="shared" si="79"/>
        <v>0</v>
      </c>
      <c r="E771" s="178">
        <f t="shared" si="77"/>
        <v>0</v>
      </c>
      <c r="F771" s="60">
        <f t="shared" si="80"/>
        <v>0</v>
      </c>
      <c r="G771" s="60">
        <f>IF(AND(C771&lt;&gt;"",SUM(G$27:G770)&lt;E$19),$E$19/$E$23,0)</f>
        <v>0</v>
      </c>
      <c r="H771" s="60">
        <f t="shared" si="81"/>
        <v>0</v>
      </c>
      <c r="I771" s="60">
        <f t="shared" si="83"/>
        <v>0</v>
      </c>
      <c r="J771" s="92" t="str">
        <f t="shared" si="82"/>
        <v>2084–2085</v>
      </c>
      <c r="L771" s="103"/>
      <c r="N771" s="101"/>
      <c r="Q771" s="61"/>
    </row>
    <row r="772" spans="1:17" ht="20.25" customHeight="1" x14ac:dyDescent="0.2">
      <c r="A772" s="176">
        <v>67420</v>
      </c>
      <c r="B772" s="177">
        <f t="shared" si="78"/>
        <v>0</v>
      </c>
      <c r="C772" s="158"/>
      <c r="D772" s="60">
        <f t="shared" si="79"/>
        <v>0</v>
      </c>
      <c r="E772" s="178">
        <f t="shared" si="77"/>
        <v>0</v>
      </c>
      <c r="F772" s="60">
        <f t="shared" si="80"/>
        <v>0</v>
      </c>
      <c r="G772" s="60">
        <f>IF(AND(C772&lt;&gt;"",SUM(G$27:G771)&lt;E$19),$E$19/$E$23,0)</f>
        <v>0</v>
      </c>
      <c r="H772" s="60">
        <f t="shared" si="81"/>
        <v>0</v>
      </c>
      <c r="I772" s="60">
        <f t="shared" si="83"/>
        <v>0</v>
      </c>
      <c r="J772" s="92" t="str">
        <f t="shared" si="82"/>
        <v>2084–2085</v>
      </c>
      <c r="L772" s="103"/>
      <c r="N772" s="101"/>
      <c r="Q772" s="61"/>
    </row>
    <row r="773" spans="1:17" ht="20.25" customHeight="1" x14ac:dyDescent="0.2">
      <c r="A773" s="176">
        <v>67451</v>
      </c>
      <c r="B773" s="177">
        <f t="shared" si="78"/>
        <v>0</v>
      </c>
      <c r="C773" s="158"/>
      <c r="D773" s="60">
        <f t="shared" si="79"/>
        <v>0</v>
      </c>
      <c r="E773" s="178">
        <f t="shared" si="77"/>
        <v>0</v>
      </c>
      <c r="F773" s="60">
        <f t="shared" si="80"/>
        <v>0</v>
      </c>
      <c r="G773" s="60">
        <f>IF(AND(C773&lt;&gt;"",SUM(G$27:G772)&lt;E$19),$E$19/$E$23,0)</f>
        <v>0</v>
      </c>
      <c r="H773" s="60">
        <f t="shared" si="81"/>
        <v>0</v>
      </c>
      <c r="I773" s="60">
        <f t="shared" si="83"/>
        <v>0</v>
      </c>
      <c r="J773" s="92" t="str">
        <f t="shared" si="82"/>
        <v>2084–2085</v>
      </c>
      <c r="L773" s="103"/>
      <c r="N773" s="101"/>
      <c r="Q773" s="61"/>
    </row>
    <row r="774" spans="1:17" ht="20.25" customHeight="1" x14ac:dyDescent="0.2">
      <c r="A774" s="176">
        <v>67481</v>
      </c>
      <c r="B774" s="177">
        <f t="shared" si="78"/>
        <v>0</v>
      </c>
      <c r="C774" s="158"/>
      <c r="D774" s="60">
        <f t="shared" si="79"/>
        <v>0</v>
      </c>
      <c r="E774" s="178">
        <f t="shared" si="77"/>
        <v>0</v>
      </c>
      <c r="F774" s="60">
        <f t="shared" si="80"/>
        <v>0</v>
      </c>
      <c r="G774" s="60">
        <f>IF(AND(C774&lt;&gt;"",SUM(G$27:G773)&lt;E$19),$E$19/$E$23,0)</f>
        <v>0</v>
      </c>
      <c r="H774" s="60">
        <f t="shared" si="81"/>
        <v>0</v>
      </c>
      <c r="I774" s="60">
        <f t="shared" si="83"/>
        <v>0</v>
      </c>
      <c r="J774" s="92" t="str">
        <f t="shared" si="82"/>
        <v>2084–2085</v>
      </c>
      <c r="L774" s="103"/>
      <c r="N774" s="101"/>
      <c r="Q774" s="61"/>
    </row>
    <row r="775" spans="1:17" ht="20.25" customHeight="1" x14ac:dyDescent="0.2">
      <c r="A775" s="176">
        <v>67512</v>
      </c>
      <c r="B775" s="177">
        <f t="shared" si="78"/>
        <v>0</v>
      </c>
      <c r="C775" s="158"/>
      <c r="D775" s="60">
        <f t="shared" si="79"/>
        <v>0</v>
      </c>
      <c r="E775" s="178">
        <f t="shared" si="77"/>
        <v>0</v>
      </c>
      <c r="F775" s="60">
        <f t="shared" si="80"/>
        <v>0</v>
      </c>
      <c r="G775" s="60">
        <f>IF(AND(C775&lt;&gt;"",SUM(G$27:G774)&lt;E$19),$E$19/$E$23,0)</f>
        <v>0</v>
      </c>
      <c r="H775" s="60">
        <f t="shared" si="81"/>
        <v>0</v>
      </c>
      <c r="I775" s="60">
        <f t="shared" si="83"/>
        <v>0</v>
      </c>
      <c r="J775" s="92" t="str">
        <f t="shared" si="82"/>
        <v>2084–2085</v>
      </c>
      <c r="L775" s="103"/>
      <c r="N775" s="101"/>
      <c r="Q775" s="61"/>
    </row>
    <row r="776" spans="1:17" ht="20.25" customHeight="1" x14ac:dyDescent="0.2">
      <c r="A776" s="176">
        <v>67542</v>
      </c>
      <c r="B776" s="177">
        <f t="shared" si="78"/>
        <v>0</v>
      </c>
      <c r="C776" s="158"/>
      <c r="D776" s="60">
        <f t="shared" si="79"/>
        <v>0</v>
      </c>
      <c r="E776" s="178">
        <f t="shared" si="77"/>
        <v>0</v>
      </c>
      <c r="F776" s="60">
        <f t="shared" si="80"/>
        <v>0</v>
      </c>
      <c r="G776" s="60">
        <f>IF(AND(C776&lt;&gt;"",SUM(G$27:G775)&lt;E$19),$E$19/$E$23,0)</f>
        <v>0</v>
      </c>
      <c r="H776" s="60">
        <f t="shared" si="81"/>
        <v>0</v>
      </c>
      <c r="I776" s="60">
        <f t="shared" si="83"/>
        <v>0</v>
      </c>
      <c r="J776" s="92" t="str">
        <f t="shared" si="82"/>
        <v>2084–2085</v>
      </c>
      <c r="L776" s="103"/>
      <c r="N776" s="101"/>
      <c r="Q776" s="61"/>
    </row>
    <row r="777" spans="1:17" ht="20.25" customHeight="1" x14ac:dyDescent="0.2">
      <c r="A777" s="176">
        <v>67573</v>
      </c>
      <c r="B777" s="177">
        <f t="shared" si="78"/>
        <v>0</v>
      </c>
      <c r="C777" s="158"/>
      <c r="D777" s="60">
        <f t="shared" si="79"/>
        <v>0</v>
      </c>
      <c r="E777" s="178">
        <f t="shared" si="77"/>
        <v>0</v>
      </c>
      <c r="F777" s="60">
        <f t="shared" si="80"/>
        <v>0</v>
      </c>
      <c r="G777" s="60">
        <f>IF(AND(C777&lt;&gt;"",SUM(G$27:G776)&lt;E$19),$E$19/$E$23,0)</f>
        <v>0</v>
      </c>
      <c r="H777" s="60">
        <f t="shared" si="81"/>
        <v>0</v>
      </c>
      <c r="I777" s="60">
        <f t="shared" si="83"/>
        <v>0</v>
      </c>
      <c r="J777" s="92" t="str">
        <f t="shared" si="82"/>
        <v>2084–2085</v>
      </c>
      <c r="L777" s="103"/>
      <c r="N777" s="101"/>
      <c r="Q777" s="61"/>
    </row>
    <row r="778" spans="1:17" ht="20.25" customHeight="1" x14ac:dyDescent="0.2">
      <c r="A778" s="176">
        <v>67604</v>
      </c>
      <c r="B778" s="177">
        <f t="shared" si="78"/>
        <v>0</v>
      </c>
      <c r="C778" s="158"/>
      <c r="D778" s="60">
        <f t="shared" si="79"/>
        <v>0</v>
      </c>
      <c r="E778" s="178">
        <f t="shared" si="77"/>
        <v>0</v>
      </c>
      <c r="F778" s="60">
        <f t="shared" si="80"/>
        <v>0</v>
      </c>
      <c r="G778" s="60">
        <f>IF(AND(C778&lt;&gt;"",SUM(G$27:G777)&lt;E$19),$E$19/$E$23,0)</f>
        <v>0</v>
      </c>
      <c r="H778" s="60">
        <f t="shared" si="81"/>
        <v>0</v>
      </c>
      <c r="I778" s="60">
        <f t="shared" si="83"/>
        <v>0</v>
      </c>
      <c r="J778" s="92" t="str">
        <f t="shared" si="82"/>
        <v>2084–2085</v>
      </c>
      <c r="L778" s="103"/>
      <c r="N778" s="101"/>
      <c r="Q778" s="61"/>
    </row>
    <row r="779" spans="1:17" ht="20.25" customHeight="1" x14ac:dyDescent="0.2">
      <c r="A779" s="176">
        <v>67632</v>
      </c>
      <c r="B779" s="177">
        <f t="shared" si="78"/>
        <v>0</v>
      </c>
      <c r="C779" s="158"/>
      <c r="D779" s="60">
        <f t="shared" si="79"/>
        <v>0</v>
      </c>
      <c r="E779" s="178">
        <f t="shared" si="77"/>
        <v>0</v>
      </c>
      <c r="F779" s="60">
        <f t="shared" si="80"/>
        <v>0</v>
      </c>
      <c r="G779" s="60">
        <f>IF(AND(C779&lt;&gt;"",SUM(G$27:G778)&lt;E$19),$E$19/$E$23,0)</f>
        <v>0</v>
      </c>
      <c r="H779" s="60">
        <f t="shared" si="81"/>
        <v>0</v>
      </c>
      <c r="I779" s="60">
        <f t="shared" si="83"/>
        <v>0</v>
      </c>
      <c r="J779" s="92" t="str">
        <f t="shared" si="82"/>
        <v>2084–2085</v>
      </c>
      <c r="L779" s="103"/>
      <c r="N779" s="101"/>
      <c r="Q779" s="61"/>
    </row>
    <row r="780" spans="1:17" ht="20.25" customHeight="1" x14ac:dyDescent="0.2">
      <c r="A780" s="176">
        <v>67663</v>
      </c>
      <c r="B780" s="177">
        <f t="shared" si="78"/>
        <v>0</v>
      </c>
      <c r="C780" s="158"/>
      <c r="D780" s="60">
        <f t="shared" si="79"/>
        <v>0</v>
      </c>
      <c r="E780" s="178">
        <f t="shared" si="77"/>
        <v>0</v>
      </c>
      <c r="F780" s="60">
        <f t="shared" si="80"/>
        <v>0</v>
      </c>
      <c r="G780" s="60">
        <f>IF(AND(C780&lt;&gt;"",SUM(G$27:G779)&lt;E$19),$E$19/$E$23,0)</f>
        <v>0</v>
      </c>
      <c r="H780" s="60">
        <f t="shared" si="81"/>
        <v>0</v>
      </c>
      <c r="I780" s="60">
        <f t="shared" si="83"/>
        <v>0</v>
      </c>
      <c r="J780" s="92" t="str">
        <f t="shared" si="82"/>
        <v>2084–2085</v>
      </c>
      <c r="L780" s="103"/>
      <c r="N780" s="101"/>
      <c r="Q780" s="61"/>
    </row>
    <row r="781" spans="1:17" ht="20.25" customHeight="1" x14ac:dyDescent="0.2">
      <c r="A781" s="176">
        <v>67693</v>
      </c>
      <c r="B781" s="177">
        <f t="shared" si="78"/>
        <v>0</v>
      </c>
      <c r="C781" s="158"/>
      <c r="D781" s="60">
        <f t="shared" si="79"/>
        <v>0</v>
      </c>
      <c r="E781" s="178">
        <f t="shared" si="77"/>
        <v>0</v>
      </c>
      <c r="F781" s="60">
        <f t="shared" si="80"/>
        <v>0</v>
      </c>
      <c r="G781" s="60">
        <f>IF(AND(C781&lt;&gt;"",SUM(G$27:G780)&lt;E$19),$E$19/$E$23,0)</f>
        <v>0</v>
      </c>
      <c r="H781" s="60">
        <f t="shared" si="81"/>
        <v>0</v>
      </c>
      <c r="I781" s="60">
        <f t="shared" si="83"/>
        <v>0</v>
      </c>
      <c r="J781" s="92" t="str">
        <f t="shared" si="82"/>
        <v>2084–2085</v>
      </c>
      <c r="L781" s="103"/>
      <c r="N781" s="101"/>
      <c r="Q781" s="61"/>
    </row>
    <row r="782" spans="1:17" ht="20.25" customHeight="1" x14ac:dyDescent="0.2">
      <c r="A782" s="176">
        <v>67724</v>
      </c>
      <c r="B782" s="177">
        <f t="shared" si="78"/>
        <v>0</v>
      </c>
      <c r="C782" s="158"/>
      <c r="D782" s="60">
        <f t="shared" si="79"/>
        <v>0</v>
      </c>
      <c r="E782" s="178">
        <f t="shared" si="77"/>
        <v>0</v>
      </c>
      <c r="F782" s="60">
        <f t="shared" si="80"/>
        <v>0</v>
      </c>
      <c r="G782" s="60">
        <f>IF(AND(C782&lt;&gt;"",SUM(G$27:G781)&lt;E$19),$E$19/$E$23,0)</f>
        <v>0</v>
      </c>
      <c r="H782" s="60">
        <f t="shared" si="81"/>
        <v>0</v>
      </c>
      <c r="I782" s="60">
        <f t="shared" si="83"/>
        <v>0</v>
      </c>
      <c r="J782" s="92" t="str">
        <f t="shared" si="82"/>
        <v>2084–2085</v>
      </c>
      <c r="L782" s="103"/>
      <c r="N782" s="101"/>
      <c r="Q782" s="61"/>
    </row>
    <row r="783" spans="1:17" ht="20.25" customHeight="1" x14ac:dyDescent="0.2">
      <c r="A783" s="176">
        <v>67754</v>
      </c>
      <c r="B783" s="177">
        <f t="shared" si="78"/>
        <v>0</v>
      </c>
      <c r="C783" s="158"/>
      <c r="D783" s="60">
        <f t="shared" si="79"/>
        <v>0</v>
      </c>
      <c r="E783" s="178">
        <f t="shared" si="77"/>
        <v>0</v>
      </c>
      <c r="F783" s="60">
        <f t="shared" si="80"/>
        <v>0</v>
      </c>
      <c r="G783" s="60">
        <f>IF(AND(C783&lt;&gt;"",SUM(G$27:G782)&lt;E$19),$E$19/$E$23,0)</f>
        <v>0</v>
      </c>
      <c r="H783" s="60">
        <f t="shared" si="81"/>
        <v>0</v>
      </c>
      <c r="I783" s="60">
        <f t="shared" si="83"/>
        <v>0</v>
      </c>
      <c r="J783" s="92" t="str">
        <f t="shared" si="82"/>
        <v>2085–2086</v>
      </c>
      <c r="L783" s="103"/>
      <c r="N783" s="101"/>
      <c r="Q783" s="61"/>
    </row>
    <row r="784" spans="1:17" ht="20.25" customHeight="1" x14ac:dyDescent="0.2">
      <c r="A784" s="176">
        <v>67785</v>
      </c>
      <c r="B784" s="177">
        <f t="shared" si="78"/>
        <v>0</v>
      </c>
      <c r="C784" s="158"/>
      <c r="D784" s="60">
        <f t="shared" si="79"/>
        <v>0</v>
      </c>
      <c r="E784" s="178">
        <f t="shared" si="77"/>
        <v>0</v>
      </c>
      <c r="F784" s="60">
        <f t="shared" si="80"/>
        <v>0</v>
      </c>
      <c r="G784" s="60">
        <f>IF(AND(C784&lt;&gt;"",SUM(G$27:G783)&lt;E$19),$E$19/$E$23,0)</f>
        <v>0</v>
      </c>
      <c r="H784" s="60">
        <f t="shared" si="81"/>
        <v>0</v>
      </c>
      <c r="I784" s="60">
        <f t="shared" si="83"/>
        <v>0</v>
      </c>
      <c r="J784" s="92" t="str">
        <f t="shared" si="82"/>
        <v>2085–2086</v>
      </c>
      <c r="L784" s="103"/>
      <c r="N784" s="101"/>
      <c r="Q784" s="61"/>
    </row>
    <row r="785" spans="1:17" ht="20.25" customHeight="1" x14ac:dyDescent="0.2">
      <c r="A785" s="176">
        <v>67816</v>
      </c>
      <c r="B785" s="177">
        <f t="shared" si="78"/>
        <v>0</v>
      </c>
      <c r="C785" s="158"/>
      <c r="D785" s="60">
        <f t="shared" si="79"/>
        <v>0</v>
      </c>
      <c r="E785" s="178">
        <f t="shared" si="77"/>
        <v>0</v>
      </c>
      <c r="F785" s="60">
        <f t="shared" si="80"/>
        <v>0</v>
      </c>
      <c r="G785" s="60">
        <f>IF(AND(C785&lt;&gt;"",SUM(G$27:G784)&lt;E$19),$E$19/$E$23,0)</f>
        <v>0</v>
      </c>
      <c r="H785" s="60">
        <f t="shared" si="81"/>
        <v>0</v>
      </c>
      <c r="I785" s="60">
        <f t="shared" si="83"/>
        <v>0</v>
      </c>
      <c r="J785" s="92" t="str">
        <f t="shared" si="82"/>
        <v>2085–2086</v>
      </c>
      <c r="L785" s="103"/>
      <c r="N785" s="101"/>
      <c r="Q785" s="61"/>
    </row>
    <row r="786" spans="1:17" ht="20.25" customHeight="1" x14ac:dyDescent="0.2">
      <c r="A786" s="176">
        <v>67846</v>
      </c>
      <c r="B786" s="177">
        <f t="shared" si="78"/>
        <v>0</v>
      </c>
      <c r="C786" s="158"/>
      <c r="D786" s="60">
        <f t="shared" si="79"/>
        <v>0</v>
      </c>
      <c r="E786" s="178">
        <f t="shared" si="77"/>
        <v>0</v>
      </c>
      <c r="F786" s="60">
        <f t="shared" si="80"/>
        <v>0</v>
      </c>
      <c r="G786" s="60">
        <f>IF(AND(C786&lt;&gt;"",SUM(G$27:G785)&lt;E$19),$E$19/$E$23,0)</f>
        <v>0</v>
      </c>
      <c r="H786" s="60">
        <f t="shared" si="81"/>
        <v>0</v>
      </c>
      <c r="I786" s="60">
        <f t="shared" si="83"/>
        <v>0</v>
      </c>
      <c r="J786" s="92" t="str">
        <f t="shared" si="82"/>
        <v>2085–2086</v>
      </c>
      <c r="L786" s="103"/>
      <c r="N786" s="101"/>
      <c r="Q786" s="61"/>
    </row>
    <row r="787" spans="1:17" ht="20.25" customHeight="1" x14ac:dyDescent="0.2">
      <c r="A787" s="176">
        <v>67877</v>
      </c>
      <c r="B787" s="177">
        <f t="shared" si="78"/>
        <v>0</v>
      </c>
      <c r="C787" s="158"/>
      <c r="D787" s="60">
        <f t="shared" si="79"/>
        <v>0</v>
      </c>
      <c r="E787" s="178">
        <f t="shared" si="77"/>
        <v>0</v>
      </c>
      <c r="F787" s="60">
        <f t="shared" si="80"/>
        <v>0</v>
      </c>
      <c r="G787" s="60">
        <f>IF(AND(C787&lt;&gt;"",SUM(G$27:G786)&lt;E$19),$E$19/$E$23,0)</f>
        <v>0</v>
      </c>
      <c r="H787" s="60">
        <f t="shared" si="81"/>
        <v>0</v>
      </c>
      <c r="I787" s="60">
        <f t="shared" si="83"/>
        <v>0</v>
      </c>
      <c r="J787" s="92" t="str">
        <f t="shared" si="82"/>
        <v>2085–2086</v>
      </c>
      <c r="L787" s="103"/>
      <c r="N787" s="101"/>
      <c r="Q787" s="61"/>
    </row>
    <row r="788" spans="1:17" ht="20.25" customHeight="1" x14ac:dyDescent="0.2">
      <c r="A788" s="176">
        <v>67907</v>
      </c>
      <c r="B788" s="177">
        <f t="shared" si="78"/>
        <v>0</v>
      </c>
      <c r="C788" s="158"/>
      <c r="D788" s="60">
        <f t="shared" si="79"/>
        <v>0</v>
      </c>
      <c r="E788" s="178">
        <f t="shared" si="77"/>
        <v>0</v>
      </c>
      <c r="F788" s="60">
        <f t="shared" si="80"/>
        <v>0</v>
      </c>
      <c r="G788" s="60">
        <f>IF(AND(C788&lt;&gt;"",SUM(G$27:G787)&lt;E$19),$E$19/$E$23,0)</f>
        <v>0</v>
      </c>
      <c r="H788" s="60">
        <f t="shared" si="81"/>
        <v>0</v>
      </c>
      <c r="I788" s="60">
        <f t="shared" si="83"/>
        <v>0</v>
      </c>
      <c r="J788" s="92" t="str">
        <f t="shared" si="82"/>
        <v>2085–2086</v>
      </c>
      <c r="L788" s="103"/>
      <c r="N788" s="101"/>
      <c r="Q788" s="61"/>
    </row>
    <row r="789" spans="1:17" ht="20.25" customHeight="1" x14ac:dyDescent="0.2">
      <c r="A789" s="176">
        <v>67938</v>
      </c>
      <c r="B789" s="177">
        <f t="shared" si="78"/>
        <v>0</v>
      </c>
      <c r="C789" s="158"/>
      <c r="D789" s="60">
        <f t="shared" si="79"/>
        <v>0</v>
      </c>
      <c r="E789" s="178">
        <f t="shared" si="77"/>
        <v>0</v>
      </c>
      <c r="F789" s="60">
        <f t="shared" si="80"/>
        <v>0</v>
      </c>
      <c r="G789" s="60">
        <f>IF(AND(C789&lt;&gt;"",SUM(G$27:G788)&lt;E$19),$E$19/$E$23,0)</f>
        <v>0</v>
      </c>
      <c r="H789" s="60">
        <f t="shared" si="81"/>
        <v>0</v>
      </c>
      <c r="I789" s="60">
        <f t="shared" si="83"/>
        <v>0</v>
      </c>
      <c r="J789" s="92" t="str">
        <f t="shared" si="82"/>
        <v>2085–2086</v>
      </c>
      <c r="L789" s="103"/>
      <c r="N789" s="101"/>
      <c r="Q789" s="61"/>
    </row>
    <row r="790" spans="1:17" ht="20.25" customHeight="1" x14ac:dyDescent="0.2">
      <c r="A790" s="176">
        <v>67969</v>
      </c>
      <c r="B790" s="177">
        <f t="shared" si="78"/>
        <v>0</v>
      </c>
      <c r="C790" s="158"/>
      <c r="D790" s="60">
        <f t="shared" si="79"/>
        <v>0</v>
      </c>
      <c r="E790" s="178">
        <f t="shared" si="77"/>
        <v>0</v>
      </c>
      <c r="F790" s="60">
        <f t="shared" si="80"/>
        <v>0</v>
      </c>
      <c r="G790" s="60">
        <f>IF(AND(C790&lt;&gt;"",SUM(G$27:G789)&lt;E$19),$E$19/$E$23,0)</f>
        <v>0</v>
      </c>
      <c r="H790" s="60">
        <f t="shared" si="81"/>
        <v>0</v>
      </c>
      <c r="I790" s="60">
        <f t="shared" si="83"/>
        <v>0</v>
      </c>
      <c r="J790" s="92" t="str">
        <f t="shared" si="82"/>
        <v>2085–2086</v>
      </c>
      <c r="L790" s="103"/>
      <c r="N790" s="101"/>
      <c r="Q790" s="61"/>
    </row>
    <row r="791" spans="1:17" ht="20.25" customHeight="1" x14ac:dyDescent="0.2">
      <c r="A791" s="176">
        <v>67997</v>
      </c>
      <c r="B791" s="177">
        <f t="shared" si="78"/>
        <v>0</v>
      </c>
      <c r="C791" s="158"/>
      <c r="D791" s="60">
        <f t="shared" si="79"/>
        <v>0</v>
      </c>
      <c r="E791" s="178">
        <f t="shared" si="77"/>
        <v>0</v>
      </c>
      <c r="F791" s="60">
        <f t="shared" si="80"/>
        <v>0</v>
      </c>
      <c r="G791" s="60">
        <f>IF(AND(C791&lt;&gt;"",SUM(G$27:G790)&lt;E$19),$E$19/$E$23,0)</f>
        <v>0</v>
      </c>
      <c r="H791" s="60">
        <f t="shared" si="81"/>
        <v>0</v>
      </c>
      <c r="I791" s="60">
        <f t="shared" si="83"/>
        <v>0</v>
      </c>
      <c r="J791" s="92" t="str">
        <f t="shared" si="82"/>
        <v>2085–2086</v>
      </c>
      <c r="L791" s="103"/>
      <c r="N791" s="101"/>
      <c r="Q791" s="61"/>
    </row>
    <row r="792" spans="1:17" ht="20.25" customHeight="1" x14ac:dyDescent="0.2">
      <c r="A792" s="176">
        <v>68028</v>
      </c>
      <c r="B792" s="177">
        <f t="shared" si="78"/>
        <v>0</v>
      </c>
      <c r="C792" s="158"/>
      <c r="D792" s="60">
        <f t="shared" si="79"/>
        <v>0</v>
      </c>
      <c r="E792" s="178">
        <f t="shared" si="77"/>
        <v>0</v>
      </c>
      <c r="F792" s="60">
        <f t="shared" si="80"/>
        <v>0</v>
      </c>
      <c r="G792" s="60">
        <f>IF(AND(C792&lt;&gt;"",SUM(G$27:G791)&lt;E$19),$E$19/$E$23,0)</f>
        <v>0</v>
      </c>
      <c r="H792" s="60">
        <f t="shared" si="81"/>
        <v>0</v>
      </c>
      <c r="I792" s="60">
        <f t="shared" si="83"/>
        <v>0</v>
      </c>
      <c r="J792" s="92" t="str">
        <f t="shared" si="82"/>
        <v>2085–2086</v>
      </c>
      <c r="L792" s="103"/>
      <c r="N792" s="101"/>
      <c r="Q792" s="61"/>
    </row>
    <row r="793" spans="1:17" ht="20.25" customHeight="1" x14ac:dyDescent="0.2">
      <c r="A793" s="176">
        <v>68058</v>
      </c>
      <c r="B793" s="177">
        <f t="shared" si="78"/>
        <v>0</v>
      </c>
      <c r="C793" s="158"/>
      <c r="D793" s="60">
        <f t="shared" si="79"/>
        <v>0</v>
      </c>
      <c r="E793" s="178">
        <f t="shared" si="77"/>
        <v>0</v>
      </c>
      <c r="F793" s="60">
        <f t="shared" si="80"/>
        <v>0</v>
      </c>
      <c r="G793" s="60">
        <f>IF(AND(C793&lt;&gt;"",SUM(G$27:G792)&lt;E$19),$E$19/$E$23,0)</f>
        <v>0</v>
      </c>
      <c r="H793" s="60">
        <f t="shared" si="81"/>
        <v>0</v>
      </c>
      <c r="I793" s="60">
        <f t="shared" si="83"/>
        <v>0</v>
      </c>
      <c r="J793" s="92" t="str">
        <f t="shared" si="82"/>
        <v>2085–2086</v>
      </c>
      <c r="L793" s="103"/>
      <c r="N793" s="101"/>
      <c r="Q793" s="61"/>
    </row>
    <row r="794" spans="1:17" ht="20.25" customHeight="1" x14ac:dyDescent="0.2">
      <c r="A794" s="176">
        <v>68089</v>
      </c>
      <c r="B794" s="177">
        <f t="shared" si="78"/>
        <v>0</v>
      </c>
      <c r="C794" s="158"/>
      <c r="D794" s="60">
        <f t="shared" si="79"/>
        <v>0</v>
      </c>
      <c r="E794" s="178">
        <f t="shared" si="77"/>
        <v>0</v>
      </c>
      <c r="F794" s="60">
        <f t="shared" si="80"/>
        <v>0</v>
      </c>
      <c r="G794" s="60">
        <f>IF(AND(C794&lt;&gt;"",SUM(G$27:G793)&lt;E$19),$E$19/$E$23,0)</f>
        <v>0</v>
      </c>
      <c r="H794" s="60">
        <f t="shared" si="81"/>
        <v>0</v>
      </c>
      <c r="I794" s="60">
        <f t="shared" si="83"/>
        <v>0</v>
      </c>
      <c r="J794" s="92" t="str">
        <f t="shared" si="82"/>
        <v>2085–2086</v>
      </c>
      <c r="L794" s="103"/>
      <c r="N794" s="101"/>
      <c r="Q794" s="61"/>
    </row>
    <row r="795" spans="1:17" ht="20.25" customHeight="1" x14ac:dyDescent="0.2">
      <c r="A795" s="176">
        <v>68119</v>
      </c>
      <c r="B795" s="177">
        <f t="shared" si="78"/>
        <v>0</v>
      </c>
      <c r="C795" s="158"/>
      <c r="D795" s="60">
        <f t="shared" si="79"/>
        <v>0</v>
      </c>
      <c r="E795" s="178">
        <f t="shared" ref="E795:E858" si="84">C795-D795</f>
        <v>0</v>
      </c>
      <c r="F795" s="60">
        <f t="shared" si="80"/>
        <v>0</v>
      </c>
      <c r="G795" s="60">
        <f>IF(AND(C795&lt;&gt;"",SUM(G$27:G794)&lt;E$19),$E$19/$E$23,0)</f>
        <v>0</v>
      </c>
      <c r="H795" s="60">
        <f t="shared" si="81"/>
        <v>0</v>
      </c>
      <c r="I795" s="60">
        <f t="shared" si="83"/>
        <v>0</v>
      </c>
      <c r="J795" s="92" t="str">
        <f t="shared" si="82"/>
        <v>2086–2087</v>
      </c>
      <c r="L795" s="103"/>
      <c r="N795" s="101"/>
      <c r="Q795" s="61"/>
    </row>
    <row r="796" spans="1:17" ht="20.25" customHeight="1" x14ac:dyDescent="0.2">
      <c r="A796" s="176">
        <v>68150</v>
      </c>
      <c r="B796" s="177">
        <f t="shared" ref="B796:B859" si="85">IF(C796&gt;0,C796*-1,C796)</f>
        <v>0</v>
      </c>
      <c r="C796" s="158"/>
      <c r="D796" s="60">
        <f t="shared" ref="D796:D859" si="86">IF(C796="",0,IF($E$15="Beginning",IF(C795&lt;&gt;"",$F795*$E$6/12,0),IF(C795&lt;&gt;"",$F795*$E$6/12,$E$16*$E$6/12)))</f>
        <v>0</v>
      </c>
      <c r="E796" s="178">
        <f t="shared" si="84"/>
        <v>0</v>
      </c>
      <c r="F796" s="60">
        <f t="shared" ref="F796:F859" si="87">IF(C796="",0,IF(C795="",$E$16-E796,IF(C796&lt;&gt;"",F795-E796)))</f>
        <v>0</v>
      </c>
      <c r="G796" s="60">
        <f>IF(AND(C796&lt;&gt;"",SUM(G$27:G795)&lt;E$19),$E$19/$E$23,0)</f>
        <v>0</v>
      </c>
      <c r="H796" s="60">
        <f t="shared" ref="H796:H859" si="88">IF(C796&lt;&gt;"",G796+H795,0)</f>
        <v>0</v>
      </c>
      <c r="I796" s="60">
        <f t="shared" si="83"/>
        <v>0</v>
      </c>
      <c r="J796" s="92" t="str">
        <f t="shared" ref="J796:J859" si="89">IF(OR(MONTH(A796)=1,MONTH(A796)=2,MONTH(A796)=3,MONTH(A796)=4,MONTH(A796)=5,MONTH(A796)=6),YEAR(A796)-1&amp;"–"&amp;YEAR(A796),YEAR(A796)&amp;"–"&amp;YEAR(A796)+1)</f>
        <v>2086–2087</v>
      </c>
      <c r="L796" s="103"/>
      <c r="N796" s="101"/>
      <c r="Q796" s="61"/>
    </row>
    <row r="797" spans="1:17" ht="20.25" customHeight="1" x14ac:dyDescent="0.2">
      <c r="A797" s="176">
        <v>68181</v>
      </c>
      <c r="B797" s="177">
        <f t="shared" si="85"/>
        <v>0</v>
      </c>
      <c r="C797" s="158"/>
      <c r="D797" s="60">
        <f t="shared" si="86"/>
        <v>0</v>
      </c>
      <c r="E797" s="178">
        <f t="shared" si="84"/>
        <v>0</v>
      </c>
      <c r="F797" s="60">
        <f t="shared" si="87"/>
        <v>0</v>
      </c>
      <c r="G797" s="60">
        <f>IF(AND(C797&lt;&gt;"",SUM(G$27:G796)&lt;E$19),$E$19/$E$23,0)</f>
        <v>0</v>
      </c>
      <c r="H797" s="60">
        <f t="shared" si="88"/>
        <v>0</v>
      </c>
      <c r="I797" s="60">
        <f t="shared" ref="I797:I860" si="90">IF(C797&lt;&gt;"",$E$19-H797,0)</f>
        <v>0</v>
      </c>
      <c r="J797" s="92" t="str">
        <f t="shared" si="89"/>
        <v>2086–2087</v>
      </c>
      <c r="L797" s="103"/>
      <c r="N797" s="101"/>
      <c r="Q797" s="61"/>
    </row>
    <row r="798" spans="1:17" ht="20.25" customHeight="1" x14ac:dyDescent="0.2">
      <c r="A798" s="176">
        <v>68211</v>
      </c>
      <c r="B798" s="177">
        <f t="shared" si="85"/>
        <v>0</v>
      </c>
      <c r="C798" s="158"/>
      <c r="D798" s="60">
        <f t="shared" si="86"/>
        <v>0</v>
      </c>
      <c r="E798" s="178">
        <f t="shared" si="84"/>
        <v>0</v>
      </c>
      <c r="F798" s="60">
        <f t="shared" si="87"/>
        <v>0</v>
      </c>
      <c r="G798" s="60">
        <f>IF(AND(C798&lt;&gt;"",SUM(G$27:G797)&lt;E$19),$E$19/$E$23,0)</f>
        <v>0</v>
      </c>
      <c r="H798" s="60">
        <f t="shared" si="88"/>
        <v>0</v>
      </c>
      <c r="I798" s="60">
        <f t="shared" si="90"/>
        <v>0</v>
      </c>
      <c r="J798" s="92" t="str">
        <f t="shared" si="89"/>
        <v>2086–2087</v>
      </c>
      <c r="L798" s="103"/>
      <c r="N798" s="101"/>
      <c r="Q798" s="61"/>
    </row>
    <row r="799" spans="1:17" ht="20.25" customHeight="1" x14ac:dyDescent="0.2">
      <c r="A799" s="176">
        <v>68242</v>
      </c>
      <c r="B799" s="177">
        <f t="shared" si="85"/>
        <v>0</v>
      </c>
      <c r="C799" s="158"/>
      <c r="D799" s="60">
        <f t="shared" si="86"/>
        <v>0</v>
      </c>
      <c r="E799" s="178">
        <f t="shared" si="84"/>
        <v>0</v>
      </c>
      <c r="F799" s="60">
        <f t="shared" si="87"/>
        <v>0</v>
      </c>
      <c r="G799" s="60">
        <f>IF(AND(C799&lt;&gt;"",SUM(G$27:G798)&lt;E$19),$E$19/$E$23,0)</f>
        <v>0</v>
      </c>
      <c r="H799" s="60">
        <f t="shared" si="88"/>
        <v>0</v>
      </c>
      <c r="I799" s="60">
        <f t="shared" si="90"/>
        <v>0</v>
      </c>
      <c r="J799" s="92" t="str">
        <f t="shared" si="89"/>
        <v>2086–2087</v>
      </c>
      <c r="L799" s="103"/>
      <c r="N799" s="101"/>
      <c r="Q799" s="61"/>
    </row>
    <row r="800" spans="1:17" ht="20.25" customHeight="1" x14ac:dyDescent="0.2">
      <c r="A800" s="176">
        <v>68272</v>
      </c>
      <c r="B800" s="177">
        <f t="shared" si="85"/>
        <v>0</v>
      </c>
      <c r="C800" s="158"/>
      <c r="D800" s="60">
        <f t="shared" si="86"/>
        <v>0</v>
      </c>
      <c r="E800" s="178">
        <f t="shared" si="84"/>
        <v>0</v>
      </c>
      <c r="F800" s="60">
        <f t="shared" si="87"/>
        <v>0</v>
      </c>
      <c r="G800" s="60">
        <f>IF(AND(C800&lt;&gt;"",SUM(G$27:G799)&lt;E$19),$E$19/$E$23,0)</f>
        <v>0</v>
      </c>
      <c r="H800" s="60">
        <f t="shared" si="88"/>
        <v>0</v>
      </c>
      <c r="I800" s="60">
        <f t="shared" si="90"/>
        <v>0</v>
      </c>
      <c r="J800" s="92" t="str">
        <f t="shared" si="89"/>
        <v>2086–2087</v>
      </c>
      <c r="L800" s="103"/>
      <c r="N800" s="101"/>
      <c r="Q800" s="61"/>
    </row>
    <row r="801" spans="1:17" ht="20.25" customHeight="1" x14ac:dyDescent="0.2">
      <c r="A801" s="176">
        <v>68303</v>
      </c>
      <c r="B801" s="177">
        <f t="shared" si="85"/>
        <v>0</v>
      </c>
      <c r="C801" s="158"/>
      <c r="D801" s="60">
        <f t="shared" si="86"/>
        <v>0</v>
      </c>
      <c r="E801" s="178">
        <f t="shared" si="84"/>
        <v>0</v>
      </c>
      <c r="F801" s="60">
        <f t="shared" si="87"/>
        <v>0</v>
      </c>
      <c r="G801" s="60">
        <f>IF(AND(C801&lt;&gt;"",SUM(G$27:G800)&lt;E$19),$E$19/$E$23,0)</f>
        <v>0</v>
      </c>
      <c r="H801" s="60">
        <f t="shared" si="88"/>
        <v>0</v>
      </c>
      <c r="I801" s="60">
        <f t="shared" si="90"/>
        <v>0</v>
      </c>
      <c r="J801" s="92" t="str">
        <f t="shared" si="89"/>
        <v>2086–2087</v>
      </c>
      <c r="L801" s="103"/>
      <c r="N801" s="101"/>
      <c r="Q801" s="61"/>
    </row>
    <row r="802" spans="1:17" ht="20.25" customHeight="1" x14ac:dyDescent="0.2">
      <c r="A802" s="176">
        <v>68334</v>
      </c>
      <c r="B802" s="177">
        <f t="shared" si="85"/>
        <v>0</v>
      </c>
      <c r="C802" s="158"/>
      <c r="D802" s="60">
        <f t="shared" si="86"/>
        <v>0</v>
      </c>
      <c r="E802" s="178">
        <f t="shared" si="84"/>
        <v>0</v>
      </c>
      <c r="F802" s="60">
        <f t="shared" si="87"/>
        <v>0</v>
      </c>
      <c r="G802" s="60">
        <f>IF(AND(C802&lt;&gt;"",SUM(G$27:G801)&lt;E$19),$E$19/$E$23,0)</f>
        <v>0</v>
      </c>
      <c r="H802" s="60">
        <f t="shared" si="88"/>
        <v>0</v>
      </c>
      <c r="I802" s="60">
        <f t="shared" si="90"/>
        <v>0</v>
      </c>
      <c r="J802" s="92" t="str">
        <f t="shared" si="89"/>
        <v>2086–2087</v>
      </c>
      <c r="L802" s="103"/>
      <c r="N802" s="101"/>
      <c r="Q802" s="61"/>
    </row>
    <row r="803" spans="1:17" ht="20.25" customHeight="1" x14ac:dyDescent="0.2">
      <c r="A803" s="176">
        <v>68362</v>
      </c>
      <c r="B803" s="177">
        <f t="shared" si="85"/>
        <v>0</v>
      </c>
      <c r="C803" s="158"/>
      <c r="D803" s="60">
        <f t="shared" si="86"/>
        <v>0</v>
      </c>
      <c r="E803" s="178">
        <f t="shared" si="84"/>
        <v>0</v>
      </c>
      <c r="F803" s="60">
        <f t="shared" si="87"/>
        <v>0</v>
      </c>
      <c r="G803" s="60">
        <f>IF(AND(C803&lt;&gt;"",SUM(G$27:G802)&lt;E$19),$E$19/$E$23,0)</f>
        <v>0</v>
      </c>
      <c r="H803" s="60">
        <f t="shared" si="88"/>
        <v>0</v>
      </c>
      <c r="I803" s="60">
        <f t="shared" si="90"/>
        <v>0</v>
      </c>
      <c r="J803" s="92" t="str">
        <f t="shared" si="89"/>
        <v>2086–2087</v>
      </c>
      <c r="L803" s="103"/>
      <c r="N803" s="101"/>
      <c r="Q803" s="61"/>
    </row>
    <row r="804" spans="1:17" ht="20.25" customHeight="1" x14ac:dyDescent="0.2">
      <c r="A804" s="176">
        <v>68393</v>
      </c>
      <c r="B804" s="177">
        <f t="shared" si="85"/>
        <v>0</v>
      </c>
      <c r="C804" s="158"/>
      <c r="D804" s="60">
        <f t="shared" si="86"/>
        <v>0</v>
      </c>
      <c r="E804" s="178">
        <f t="shared" si="84"/>
        <v>0</v>
      </c>
      <c r="F804" s="60">
        <f t="shared" si="87"/>
        <v>0</v>
      </c>
      <c r="G804" s="60">
        <f>IF(AND(C804&lt;&gt;"",SUM(G$27:G803)&lt;E$19),$E$19/$E$23,0)</f>
        <v>0</v>
      </c>
      <c r="H804" s="60">
        <f t="shared" si="88"/>
        <v>0</v>
      </c>
      <c r="I804" s="60">
        <f t="shared" si="90"/>
        <v>0</v>
      </c>
      <c r="J804" s="92" t="str">
        <f t="shared" si="89"/>
        <v>2086–2087</v>
      </c>
      <c r="L804" s="103"/>
      <c r="N804" s="101"/>
      <c r="Q804" s="61"/>
    </row>
    <row r="805" spans="1:17" ht="20.25" customHeight="1" x14ac:dyDescent="0.2">
      <c r="A805" s="176">
        <v>68423</v>
      </c>
      <c r="B805" s="177">
        <f t="shared" si="85"/>
        <v>0</v>
      </c>
      <c r="C805" s="158"/>
      <c r="D805" s="60">
        <f t="shared" si="86"/>
        <v>0</v>
      </c>
      <c r="E805" s="178">
        <f t="shared" si="84"/>
        <v>0</v>
      </c>
      <c r="F805" s="60">
        <f t="shared" si="87"/>
        <v>0</v>
      </c>
      <c r="G805" s="60">
        <f>IF(AND(C805&lt;&gt;"",SUM(G$27:G804)&lt;E$19),$E$19/$E$23,0)</f>
        <v>0</v>
      </c>
      <c r="H805" s="60">
        <f t="shared" si="88"/>
        <v>0</v>
      </c>
      <c r="I805" s="60">
        <f t="shared" si="90"/>
        <v>0</v>
      </c>
      <c r="J805" s="92" t="str">
        <f t="shared" si="89"/>
        <v>2086–2087</v>
      </c>
      <c r="L805" s="103"/>
      <c r="N805" s="101"/>
      <c r="Q805" s="61"/>
    </row>
    <row r="806" spans="1:17" ht="20.25" customHeight="1" x14ac:dyDescent="0.2">
      <c r="A806" s="176">
        <v>68454</v>
      </c>
      <c r="B806" s="177">
        <f t="shared" si="85"/>
        <v>0</v>
      </c>
      <c r="C806" s="158"/>
      <c r="D806" s="60">
        <f t="shared" si="86"/>
        <v>0</v>
      </c>
      <c r="E806" s="178">
        <f t="shared" si="84"/>
        <v>0</v>
      </c>
      <c r="F806" s="60">
        <f t="shared" si="87"/>
        <v>0</v>
      </c>
      <c r="G806" s="60">
        <f>IF(AND(C806&lt;&gt;"",SUM(G$27:G805)&lt;E$19),$E$19/$E$23,0)</f>
        <v>0</v>
      </c>
      <c r="H806" s="60">
        <f t="shared" si="88"/>
        <v>0</v>
      </c>
      <c r="I806" s="60">
        <f t="shared" si="90"/>
        <v>0</v>
      </c>
      <c r="J806" s="92" t="str">
        <f t="shared" si="89"/>
        <v>2086–2087</v>
      </c>
      <c r="L806" s="103"/>
      <c r="N806" s="101"/>
      <c r="Q806" s="61"/>
    </row>
    <row r="807" spans="1:17" ht="20.25" customHeight="1" x14ac:dyDescent="0.2">
      <c r="A807" s="176">
        <v>68484</v>
      </c>
      <c r="B807" s="177">
        <f t="shared" si="85"/>
        <v>0</v>
      </c>
      <c r="C807" s="158"/>
      <c r="D807" s="60">
        <f t="shared" si="86"/>
        <v>0</v>
      </c>
      <c r="E807" s="178">
        <f t="shared" si="84"/>
        <v>0</v>
      </c>
      <c r="F807" s="60">
        <f t="shared" si="87"/>
        <v>0</v>
      </c>
      <c r="G807" s="60">
        <f>IF(AND(C807&lt;&gt;"",SUM(G$27:G806)&lt;E$19),$E$19/$E$23,0)</f>
        <v>0</v>
      </c>
      <c r="H807" s="60">
        <f t="shared" si="88"/>
        <v>0</v>
      </c>
      <c r="I807" s="60">
        <f t="shared" si="90"/>
        <v>0</v>
      </c>
      <c r="J807" s="92" t="str">
        <f t="shared" si="89"/>
        <v>2087–2088</v>
      </c>
      <c r="L807" s="103"/>
      <c r="N807" s="101"/>
      <c r="Q807" s="61"/>
    </row>
    <row r="808" spans="1:17" ht="20.25" customHeight="1" x14ac:dyDescent="0.2">
      <c r="A808" s="176">
        <v>68515</v>
      </c>
      <c r="B808" s="177">
        <f t="shared" si="85"/>
        <v>0</v>
      </c>
      <c r="C808" s="158"/>
      <c r="D808" s="60">
        <f t="shared" si="86"/>
        <v>0</v>
      </c>
      <c r="E808" s="178">
        <f t="shared" si="84"/>
        <v>0</v>
      </c>
      <c r="F808" s="60">
        <f t="shared" si="87"/>
        <v>0</v>
      </c>
      <c r="G808" s="60">
        <f>IF(AND(C808&lt;&gt;"",SUM(G$27:G807)&lt;E$19),$E$19/$E$23,0)</f>
        <v>0</v>
      </c>
      <c r="H808" s="60">
        <f t="shared" si="88"/>
        <v>0</v>
      </c>
      <c r="I808" s="60">
        <f t="shared" si="90"/>
        <v>0</v>
      </c>
      <c r="J808" s="92" t="str">
        <f t="shared" si="89"/>
        <v>2087–2088</v>
      </c>
      <c r="L808" s="103"/>
      <c r="N808" s="101"/>
      <c r="Q808" s="61"/>
    </row>
    <row r="809" spans="1:17" ht="20.25" customHeight="1" x14ac:dyDescent="0.2">
      <c r="A809" s="176">
        <v>68546</v>
      </c>
      <c r="B809" s="177">
        <f t="shared" si="85"/>
        <v>0</v>
      </c>
      <c r="C809" s="158"/>
      <c r="D809" s="60">
        <f t="shared" si="86"/>
        <v>0</v>
      </c>
      <c r="E809" s="178">
        <f t="shared" si="84"/>
        <v>0</v>
      </c>
      <c r="F809" s="60">
        <f t="shared" si="87"/>
        <v>0</v>
      </c>
      <c r="G809" s="60">
        <f>IF(AND(C809&lt;&gt;"",SUM(G$27:G808)&lt;E$19),$E$19/$E$23,0)</f>
        <v>0</v>
      </c>
      <c r="H809" s="60">
        <f t="shared" si="88"/>
        <v>0</v>
      </c>
      <c r="I809" s="60">
        <f t="shared" si="90"/>
        <v>0</v>
      </c>
      <c r="J809" s="92" t="str">
        <f t="shared" si="89"/>
        <v>2087–2088</v>
      </c>
      <c r="L809" s="103"/>
      <c r="N809" s="101"/>
      <c r="Q809" s="61"/>
    </row>
    <row r="810" spans="1:17" ht="20.25" customHeight="1" x14ac:dyDescent="0.2">
      <c r="A810" s="176">
        <v>68576</v>
      </c>
      <c r="B810" s="177">
        <f t="shared" si="85"/>
        <v>0</v>
      </c>
      <c r="C810" s="158"/>
      <c r="D810" s="60">
        <f t="shared" si="86"/>
        <v>0</v>
      </c>
      <c r="E810" s="178">
        <f t="shared" si="84"/>
        <v>0</v>
      </c>
      <c r="F810" s="60">
        <f t="shared" si="87"/>
        <v>0</v>
      </c>
      <c r="G810" s="60">
        <f>IF(AND(C810&lt;&gt;"",SUM(G$27:G809)&lt;E$19),$E$19/$E$23,0)</f>
        <v>0</v>
      </c>
      <c r="H810" s="60">
        <f t="shared" si="88"/>
        <v>0</v>
      </c>
      <c r="I810" s="60">
        <f t="shared" si="90"/>
        <v>0</v>
      </c>
      <c r="J810" s="92" t="str">
        <f t="shared" si="89"/>
        <v>2087–2088</v>
      </c>
      <c r="L810" s="103"/>
      <c r="N810" s="101"/>
      <c r="Q810" s="61"/>
    </row>
    <row r="811" spans="1:17" ht="20.25" customHeight="1" x14ac:dyDescent="0.2">
      <c r="A811" s="176">
        <v>68607</v>
      </c>
      <c r="B811" s="177">
        <f t="shared" si="85"/>
        <v>0</v>
      </c>
      <c r="C811" s="158"/>
      <c r="D811" s="60">
        <f t="shared" si="86"/>
        <v>0</v>
      </c>
      <c r="E811" s="178">
        <f t="shared" si="84"/>
        <v>0</v>
      </c>
      <c r="F811" s="60">
        <f t="shared" si="87"/>
        <v>0</v>
      </c>
      <c r="G811" s="60">
        <f>IF(AND(C811&lt;&gt;"",SUM(G$27:G810)&lt;E$19),$E$19/$E$23,0)</f>
        <v>0</v>
      </c>
      <c r="H811" s="60">
        <f t="shared" si="88"/>
        <v>0</v>
      </c>
      <c r="I811" s="60">
        <f t="shared" si="90"/>
        <v>0</v>
      </c>
      <c r="J811" s="92" t="str">
        <f t="shared" si="89"/>
        <v>2087–2088</v>
      </c>
      <c r="L811" s="103"/>
      <c r="N811" s="101"/>
      <c r="Q811" s="61"/>
    </row>
    <row r="812" spans="1:17" ht="20.25" customHeight="1" x14ac:dyDescent="0.2">
      <c r="A812" s="176">
        <v>68637</v>
      </c>
      <c r="B812" s="177">
        <f t="shared" si="85"/>
        <v>0</v>
      </c>
      <c r="C812" s="158"/>
      <c r="D812" s="60">
        <f t="shared" si="86"/>
        <v>0</v>
      </c>
      <c r="E812" s="178">
        <f t="shared" si="84"/>
        <v>0</v>
      </c>
      <c r="F812" s="60">
        <f t="shared" si="87"/>
        <v>0</v>
      </c>
      <c r="G812" s="60">
        <f>IF(AND(C812&lt;&gt;"",SUM(G$27:G811)&lt;E$19),$E$19/$E$23,0)</f>
        <v>0</v>
      </c>
      <c r="H812" s="60">
        <f t="shared" si="88"/>
        <v>0</v>
      </c>
      <c r="I812" s="60">
        <f t="shared" si="90"/>
        <v>0</v>
      </c>
      <c r="J812" s="92" t="str">
        <f t="shared" si="89"/>
        <v>2087–2088</v>
      </c>
      <c r="L812" s="103"/>
      <c r="N812" s="101"/>
      <c r="Q812" s="61"/>
    </row>
    <row r="813" spans="1:17" ht="20.25" customHeight="1" x14ac:dyDescent="0.2">
      <c r="A813" s="176">
        <v>68668</v>
      </c>
      <c r="B813" s="177">
        <f t="shared" si="85"/>
        <v>0</v>
      </c>
      <c r="C813" s="158"/>
      <c r="D813" s="60">
        <f t="shared" si="86"/>
        <v>0</v>
      </c>
      <c r="E813" s="178">
        <f t="shared" si="84"/>
        <v>0</v>
      </c>
      <c r="F813" s="60">
        <f t="shared" si="87"/>
        <v>0</v>
      </c>
      <c r="G813" s="60">
        <f>IF(AND(C813&lt;&gt;"",SUM(G$27:G812)&lt;E$19),$E$19/$E$23,0)</f>
        <v>0</v>
      </c>
      <c r="H813" s="60">
        <f t="shared" si="88"/>
        <v>0</v>
      </c>
      <c r="I813" s="60">
        <f t="shared" si="90"/>
        <v>0</v>
      </c>
      <c r="J813" s="92" t="str">
        <f t="shared" si="89"/>
        <v>2087–2088</v>
      </c>
      <c r="L813" s="103"/>
      <c r="N813" s="101"/>
      <c r="Q813" s="61"/>
    </row>
    <row r="814" spans="1:17" ht="20.25" customHeight="1" x14ac:dyDescent="0.2">
      <c r="A814" s="176">
        <v>68699</v>
      </c>
      <c r="B814" s="177">
        <f t="shared" si="85"/>
        <v>0</v>
      </c>
      <c r="C814" s="158"/>
      <c r="D814" s="60">
        <f t="shared" si="86"/>
        <v>0</v>
      </c>
      <c r="E814" s="178">
        <f t="shared" si="84"/>
        <v>0</v>
      </c>
      <c r="F814" s="60">
        <f t="shared" si="87"/>
        <v>0</v>
      </c>
      <c r="G814" s="60">
        <f>IF(AND(C814&lt;&gt;"",SUM(G$27:G813)&lt;E$19),$E$19/$E$23,0)</f>
        <v>0</v>
      </c>
      <c r="H814" s="60">
        <f t="shared" si="88"/>
        <v>0</v>
      </c>
      <c r="I814" s="60">
        <f t="shared" si="90"/>
        <v>0</v>
      </c>
      <c r="J814" s="92" t="str">
        <f t="shared" si="89"/>
        <v>2087–2088</v>
      </c>
      <c r="L814" s="103"/>
      <c r="N814" s="101"/>
      <c r="Q814" s="61"/>
    </row>
    <row r="815" spans="1:17" ht="20.25" customHeight="1" x14ac:dyDescent="0.2">
      <c r="A815" s="176">
        <v>68728</v>
      </c>
      <c r="B815" s="177">
        <f t="shared" si="85"/>
        <v>0</v>
      </c>
      <c r="C815" s="158"/>
      <c r="D815" s="60">
        <f t="shared" si="86"/>
        <v>0</v>
      </c>
      <c r="E815" s="178">
        <f t="shared" si="84"/>
        <v>0</v>
      </c>
      <c r="F815" s="60">
        <f t="shared" si="87"/>
        <v>0</v>
      </c>
      <c r="G815" s="60">
        <f>IF(AND(C815&lt;&gt;"",SUM(G$27:G814)&lt;E$19),$E$19/$E$23,0)</f>
        <v>0</v>
      </c>
      <c r="H815" s="60">
        <f t="shared" si="88"/>
        <v>0</v>
      </c>
      <c r="I815" s="60">
        <f t="shared" si="90"/>
        <v>0</v>
      </c>
      <c r="J815" s="92" t="str">
        <f t="shared" si="89"/>
        <v>2087–2088</v>
      </c>
      <c r="L815" s="103"/>
      <c r="N815" s="101"/>
      <c r="Q815" s="61"/>
    </row>
    <row r="816" spans="1:17" ht="20.25" customHeight="1" x14ac:dyDescent="0.2">
      <c r="A816" s="176">
        <v>68759</v>
      </c>
      <c r="B816" s="177">
        <f t="shared" si="85"/>
        <v>0</v>
      </c>
      <c r="C816" s="158"/>
      <c r="D816" s="60">
        <f t="shared" si="86"/>
        <v>0</v>
      </c>
      <c r="E816" s="178">
        <f t="shared" si="84"/>
        <v>0</v>
      </c>
      <c r="F816" s="60">
        <f t="shared" si="87"/>
        <v>0</v>
      </c>
      <c r="G816" s="60">
        <f>IF(AND(C816&lt;&gt;"",SUM(G$27:G815)&lt;E$19),$E$19/$E$23,0)</f>
        <v>0</v>
      </c>
      <c r="H816" s="60">
        <f t="shared" si="88"/>
        <v>0</v>
      </c>
      <c r="I816" s="60">
        <f t="shared" si="90"/>
        <v>0</v>
      </c>
      <c r="J816" s="92" t="str">
        <f t="shared" si="89"/>
        <v>2087–2088</v>
      </c>
      <c r="L816" s="103"/>
      <c r="N816" s="101"/>
      <c r="Q816" s="61"/>
    </row>
    <row r="817" spans="1:17" ht="20.25" customHeight="1" x14ac:dyDescent="0.2">
      <c r="A817" s="176">
        <v>68789</v>
      </c>
      <c r="B817" s="177">
        <f t="shared" si="85"/>
        <v>0</v>
      </c>
      <c r="C817" s="158"/>
      <c r="D817" s="60">
        <f t="shared" si="86"/>
        <v>0</v>
      </c>
      <c r="E817" s="178">
        <f t="shared" si="84"/>
        <v>0</v>
      </c>
      <c r="F817" s="60">
        <f t="shared" si="87"/>
        <v>0</v>
      </c>
      <c r="G817" s="60">
        <f>IF(AND(C817&lt;&gt;"",SUM(G$27:G816)&lt;E$19),$E$19/$E$23,0)</f>
        <v>0</v>
      </c>
      <c r="H817" s="60">
        <f t="shared" si="88"/>
        <v>0</v>
      </c>
      <c r="I817" s="60">
        <f t="shared" si="90"/>
        <v>0</v>
      </c>
      <c r="J817" s="92" t="str">
        <f t="shared" si="89"/>
        <v>2087–2088</v>
      </c>
      <c r="L817" s="103"/>
      <c r="N817" s="101"/>
      <c r="Q817" s="61"/>
    </row>
    <row r="818" spans="1:17" ht="20.25" customHeight="1" x14ac:dyDescent="0.2">
      <c r="A818" s="176">
        <v>68820</v>
      </c>
      <c r="B818" s="177">
        <f t="shared" si="85"/>
        <v>0</v>
      </c>
      <c r="C818" s="158"/>
      <c r="D818" s="60">
        <f t="shared" si="86"/>
        <v>0</v>
      </c>
      <c r="E818" s="178">
        <f t="shared" si="84"/>
        <v>0</v>
      </c>
      <c r="F818" s="60">
        <f t="shared" si="87"/>
        <v>0</v>
      </c>
      <c r="G818" s="60">
        <f>IF(AND(C818&lt;&gt;"",SUM(G$27:G817)&lt;E$19),$E$19/$E$23,0)</f>
        <v>0</v>
      </c>
      <c r="H818" s="60">
        <f t="shared" si="88"/>
        <v>0</v>
      </c>
      <c r="I818" s="60">
        <f t="shared" si="90"/>
        <v>0</v>
      </c>
      <c r="J818" s="92" t="str">
        <f t="shared" si="89"/>
        <v>2087–2088</v>
      </c>
      <c r="L818" s="103"/>
      <c r="N818" s="101"/>
      <c r="Q818" s="61"/>
    </row>
    <row r="819" spans="1:17" ht="20.25" customHeight="1" x14ac:dyDescent="0.2">
      <c r="A819" s="176">
        <v>68850</v>
      </c>
      <c r="B819" s="177">
        <f t="shared" si="85"/>
        <v>0</v>
      </c>
      <c r="C819" s="158"/>
      <c r="D819" s="60">
        <f t="shared" si="86"/>
        <v>0</v>
      </c>
      <c r="E819" s="178">
        <f t="shared" si="84"/>
        <v>0</v>
      </c>
      <c r="F819" s="60">
        <f t="shared" si="87"/>
        <v>0</v>
      </c>
      <c r="G819" s="60">
        <f>IF(AND(C819&lt;&gt;"",SUM(G$27:G818)&lt;E$19),$E$19/$E$23,0)</f>
        <v>0</v>
      </c>
      <c r="H819" s="60">
        <f t="shared" si="88"/>
        <v>0</v>
      </c>
      <c r="I819" s="60">
        <f t="shared" si="90"/>
        <v>0</v>
      </c>
      <c r="J819" s="92" t="str">
        <f t="shared" si="89"/>
        <v>2088–2089</v>
      </c>
      <c r="L819" s="103"/>
      <c r="N819" s="101"/>
      <c r="Q819" s="61"/>
    </row>
    <row r="820" spans="1:17" ht="20.25" customHeight="1" x14ac:dyDescent="0.2">
      <c r="A820" s="176">
        <v>68881</v>
      </c>
      <c r="B820" s="177">
        <f t="shared" si="85"/>
        <v>0</v>
      </c>
      <c r="C820" s="158"/>
      <c r="D820" s="60">
        <f t="shared" si="86"/>
        <v>0</v>
      </c>
      <c r="E820" s="178">
        <f t="shared" si="84"/>
        <v>0</v>
      </c>
      <c r="F820" s="60">
        <f t="shared" si="87"/>
        <v>0</v>
      </c>
      <c r="G820" s="60">
        <f>IF(AND(C820&lt;&gt;"",SUM(G$27:G819)&lt;E$19),$E$19/$E$23,0)</f>
        <v>0</v>
      </c>
      <c r="H820" s="60">
        <f t="shared" si="88"/>
        <v>0</v>
      </c>
      <c r="I820" s="60">
        <f t="shared" si="90"/>
        <v>0</v>
      </c>
      <c r="J820" s="92" t="str">
        <f t="shared" si="89"/>
        <v>2088–2089</v>
      </c>
      <c r="L820" s="103"/>
      <c r="N820" s="101"/>
      <c r="Q820" s="61"/>
    </row>
    <row r="821" spans="1:17" ht="20.25" customHeight="1" x14ac:dyDescent="0.2">
      <c r="A821" s="176">
        <v>68912</v>
      </c>
      <c r="B821" s="177">
        <f t="shared" si="85"/>
        <v>0</v>
      </c>
      <c r="C821" s="158"/>
      <c r="D821" s="60">
        <f t="shared" si="86"/>
        <v>0</v>
      </c>
      <c r="E821" s="178">
        <f t="shared" si="84"/>
        <v>0</v>
      </c>
      <c r="F821" s="60">
        <f t="shared" si="87"/>
        <v>0</v>
      </c>
      <c r="G821" s="60">
        <f>IF(AND(C821&lt;&gt;"",SUM(G$27:G820)&lt;E$19),$E$19/$E$23,0)</f>
        <v>0</v>
      </c>
      <c r="H821" s="60">
        <f t="shared" si="88"/>
        <v>0</v>
      </c>
      <c r="I821" s="60">
        <f t="shared" si="90"/>
        <v>0</v>
      </c>
      <c r="J821" s="92" t="str">
        <f t="shared" si="89"/>
        <v>2088–2089</v>
      </c>
      <c r="L821" s="103"/>
      <c r="N821" s="101"/>
      <c r="Q821" s="61"/>
    </row>
    <row r="822" spans="1:17" ht="20.25" customHeight="1" x14ac:dyDescent="0.2">
      <c r="A822" s="176">
        <v>68942</v>
      </c>
      <c r="B822" s="177">
        <f t="shared" si="85"/>
        <v>0</v>
      </c>
      <c r="C822" s="158"/>
      <c r="D822" s="60">
        <f t="shared" si="86"/>
        <v>0</v>
      </c>
      <c r="E822" s="178">
        <f t="shared" si="84"/>
        <v>0</v>
      </c>
      <c r="F822" s="60">
        <f t="shared" si="87"/>
        <v>0</v>
      </c>
      <c r="G822" s="60">
        <f>IF(AND(C822&lt;&gt;"",SUM(G$27:G821)&lt;E$19),$E$19/$E$23,0)</f>
        <v>0</v>
      </c>
      <c r="H822" s="60">
        <f t="shared" si="88"/>
        <v>0</v>
      </c>
      <c r="I822" s="60">
        <f t="shared" si="90"/>
        <v>0</v>
      </c>
      <c r="J822" s="92" t="str">
        <f t="shared" si="89"/>
        <v>2088–2089</v>
      </c>
      <c r="L822" s="103"/>
      <c r="N822" s="101"/>
      <c r="Q822" s="61"/>
    </row>
    <row r="823" spans="1:17" ht="20.25" customHeight="1" x14ac:dyDescent="0.2">
      <c r="A823" s="176">
        <v>68973</v>
      </c>
      <c r="B823" s="177">
        <f t="shared" si="85"/>
        <v>0</v>
      </c>
      <c r="C823" s="158"/>
      <c r="D823" s="60">
        <f t="shared" si="86"/>
        <v>0</v>
      </c>
      <c r="E823" s="178">
        <f t="shared" si="84"/>
        <v>0</v>
      </c>
      <c r="F823" s="60">
        <f t="shared" si="87"/>
        <v>0</v>
      </c>
      <c r="G823" s="60">
        <f>IF(AND(C823&lt;&gt;"",SUM(G$27:G822)&lt;E$19),$E$19/$E$23,0)</f>
        <v>0</v>
      </c>
      <c r="H823" s="60">
        <f t="shared" si="88"/>
        <v>0</v>
      </c>
      <c r="I823" s="60">
        <f t="shared" si="90"/>
        <v>0</v>
      </c>
      <c r="J823" s="92" t="str">
        <f t="shared" si="89"/>
        <v>2088–2089</v>
      </c>
      <c r="L823" s="103"/>
      <c r="N823" s="101"/>
      <c r="Q823" s="61"/>
    </row>
    <row r="824" spans="1:17" ht="20.25" customHeight="1" x14ac:dyDescent="0.2">
      <c r="A824" s="176">
        <v>69003</v>
      </c>
      <c r="B824" s="177">
        <f t="shared" si="85"/>
        <v>0</v>
      </c>
      <c r="C824" s="158"/>
      <c r="D824" s="60">
        <f t="shared" si="86"/>
        <v>0</v>
      </c>
      <c r="E824" s="178">
        <f t="shared" si="84"/>
        <v>0</v>
      </c>
      <c r="F824" s="60">
        <f t="shared" si="87"/>
        <v>0</v>
      </c>
      <c r="G824" s="60">
        <f>IF(AND(C824&lt;&gt;"",SUM(G$27:G823)&lt;E$19),$E$19/$E$23,0)</f>
        <v>0</v>
      </c>
      <c r="H824" s="60">
        <f t="shared" si="88"/>
        <v>0</v>
      </c>
      <c r="I824" s="60">
        <f t="shared" si="90"/>
        <v>0</v>
      </c>
      <c r="J824" s="92" t="str">
        <f t="shared" si="89"/>
        <v>2088–2089</v>
      </c>
      <c r="L824" s="103"/>
      <c r="N824" s="101"/>
      <c r="Q824" s="61"/>
    </row>
    <row r="825" spans="1:17" ht="20.25" customHeight="1" x14ac:dyDescent="0.2">
      <c r="A825" s="176">
        <v>69034</v>
      </c>
      <c r="B825" s="177">
        <f t="shared" si="85"/>
        <v>0</v>
      </c>
      <c r="C825" s="158"/>
      <c r="D825" s="60">
        <f t="shared" si="86"/>
        <v>0</v>
      </c>
      <c r="E825" s="178">
        <f t="shared" si="84"/>
        <v>0</v>
      </c>
      <c r="F825" s="60">
        <f t="shared" si="87"/>
        <v>0</v>
      </c>
      <c r="G825" s="60">
        <f>IF(AND(C825&lt;&gt;"",SUM(G$27:G824)&lt;E$19),$E$19/$E$23,0)</f>
        <v>0</v>
      </c>
      <c r="H825" s="60">
        <f t="shared" si="88"/>
        <v>0</v>
      </c>
      <c r="I825" s="60">
        <f t="shared" si="90"/>
        <v>0</v>
      </c>
      <c r="J825" s="92" t="str">
        <f t="shared" si="89"/>
        <v>2088–2089</v>
      </c>
      <c r="L825" s="103"/>
      <c r="N825" s="101"/>
      <c r="Q825" s="61"/>
    </row>
    <row r="826" spans="1:17" ht="20.25" customHeight="1" x14ac:dyDescent="0.2">
      <c r="A826" s="176">
        <v>69065</v>
      </c>
      <c r="B826" s="177">
        <f t="shared" si="85"/>
        <v>0</v>
      </c>
      <c r="C826" s="158"/>
      <c r="D826" s="60">
        <f t="shared" si="86"/>
        <v>0</v>
      </c>
      <c r="E826" s="178">
        <f t="shared" si="84"/>
        <v>0</v>
      </c>
      <c r="F826" s="60">
        <f t="shared" si="87"/>
        <v>0</v>
      </c>
      <c r="G826" s="60">
        <f>IF(AND(C826&lt;&gt;"",SUM(G$27:G825)&lt;E$19),$E$19/$E$23,0)</f>
        <v>0</v>
      </c>
      <c r="H826" s="60">
        <f t="shared" si="88"/>
        <v>0</v>
      </c>
      <c r="I826" s="60">
        <f t="shared" si="90"/>
        <v>0</v>
      </c>
      <c r="J826" s="92" t="str">
        <f t="shared" si="89"/>
        <v>2088–2089</v>
      </c>
      <c r="L826" s="103"/>
      <c r="N826" s="101"/>
      <c r="Q826" s="61"/>
    </row>
    <row r="827" spans="1:17" ht="20.25" customHeight="1" x14ac:dyDescent="0.2">
      <c r="A827" s="176">
        <v>69093</v>
      </c>
      <c r="B827" s="177">
        <f t="shared" si="85"/>
        <v>0</v>
      </c>
      <c r="C827" s="158"/>
      <c r="D827" s="60">
        <f t="shared" si="86"/>
        <v>0</v>
      </c>
      <c r="E827" s="178">
        <f t="shared" si="84"/>
        <v>0</v>
      </c>
      <c r="F827" s="60">
        <f t="shared" si="87"/>
        <v>0</v>
      </c>
      <c r="G827" s="60">
        <f>IF(AND(C827&lt;&gt;"",SUM(G$27:G826)&lt;E$19),$E$19/$E$23,0)</f>
        <v>0</v>
      </c>
      <c r="H827" s="60">
        <f t="shared" si="88"/>
        <v>0</v>
      </c>
      <c r="I827" s="60">
        <f t="shared" si="90"/>
        <v>0</v>
      </c>
      <c r="J827" s="92" t="str">
        <f t="shared" si="89"/>
        <v>2088–2089</v>
      </c>
      <c r="L827" s="103"/>
      <c r="N827" s="101"/>
      <c r="Q827" s="61"/>
    </row>
    <row r="828" spans="1:17" ht="20.25" customHeight="1" x14ac:dyDescent="0.2">
      <c r="A828" s="176">
        <v>69124</v>
      </c>
      <c r="B828" s="177">
        <f t="shared" si="85"/>
        <v>0</v>
      </c>
      <c r="C828" s="158"/>
      <c r="D828" s="60">
        <f t="shared" si="86"/>
        <v>0</v>
      </c>
      <c r="E828" s="178">
        <f t="shared" si="84"/>
        <v>0</v>
      </c>
      <c r="F828" s="60">
        <f t="shared" si="87"/>
        <v>0</v>
      </c>
      <c r="G828" s="60">
        <f>IF(AND(C828&lt;&gt;"",SUM(G$27:G827)&lt;E$19),$E$19/$E$23,0)</f>
        <v>0</v>
      </c>
      <c r="H828" s="60">
        <f t="shared" si="88"/>
        <v>0</v>
      </c>
      <c r="I828" s="60">
        <f t="shared" si="90"/>
        <v>0</v>
      </c>
      <c r="J828" s="92" t="str">
        <f t="shared" si="89"/>
        <v>2088–2089</v>
      </c>
      <c r="L828" s="103"/>
      <c r="N828" s="101"/>
      <c r="Q828" s="61"/>
    </row>
    <row r="829" spans="1:17" ht="20.25" customHeight="1" x14ac:dyDescent="0.2">
      <c r="A829" s="176">
        <v>69154</v>
      </c>
      <c r="B829" s="177">
        <f t="shared" si="85"/>
        <v>0</v>
      </c>
      <c r="C829" s="158"/>
      <c r="D829" s="60">
        <f t="shared" si="86"/>
        <v>0</v>
      </c>
      <c r="E829" s="178">
        <f t="shared" si="84"/>
        <v>0</v>
      </c>
      <c r="F829" s="60">
        <f t="shared" si="87"/>
        <v>0</v>
      </c>
      <c r="G829" s="60">
        <f>IF(AND(C829&lt;&gt;"",SUM(G$27:G828)&lt;E$19),$E$19/$E$23,0)</f>
        <v>0</v>
      </c>
      <c r="H829" s="60">
        <f t="shared" si="88"/>
        <v>0</v>
      </c>
      <c r="I829" s="60">
        <f t="shared" si="90"/>
        <v>0</v>
      </c>
      <c r="J829" s="92" t="str">
        <f t="shared" si="89"/>
        <v>2088–2089</v>
      </c>
      <c r="L829" s="103"/>
      <c r="N829" s="101"/>
      <c r="Q829" s="61"/>
    </row>
    <row r="830" spans="1:17" ht="20.25" customHeight="1" x14ac:dyDescent="0.2">
      <c r="A830" s="176">
        <v>69185</v>
      </c>
      <c r="B830" s="177">
        <f t="shared" si="85"/>
        <v>0</v>
      </c>
      <c r="C830" s="158"/>
      <c r="D830" s="60">
        <f t="shared" si="86"/>
        <v>0</v>
      </c>
      <c r="E830" s="178">
        <f t="shared" si="84"/>
        <v>0</v>
      </c>
      <c r="F830" s="60">
        <f t="shared" si="87"/>
        <v>0</v>
      </c>
      <c r="G830" s="60">
        <f>IF(AND(C830&lt;&gt;"",SUM(G$27:G829)&lt;E$19),$E$19/$E$23,0)</f>
        <v>0</v>
      </c>
      <c r="H830" s="60">
        <f t="shared" si="88"/>
        <v>0</v>
      </c>
      <c r="I830" s="60">
        <f t="shared" si="90"/>
        <v>0</v>
      </c>
      <c r="J830" s="92" t="str">
        <f t="shared" si="89"/>
        <v>2088–2089</v>
      </c>
      <c r="L830" s="103"/>
      <c r="N830" s="101"/>
      <c r="Q830" s="61"/>
    </row>
    <row r="831" spans="1:17" ht="20.25" customHeight="1" x14ac:dyDescent="0.2">
      <c r="A831" s="176">
        <v>69215</v>
      </c>
      <c r="B831" s="177">
        <f t="shared" si="85"/>
        <v>0</v>
      </c>
      <c r="C831" s="158"/>
      <c r="D831" s="60">
        <f t="shared" si="86"/>
        <v>0</v>
      </c>
      <c r="E831" s="178">
        <f t="shared" si="84"/>
        <v>0</v>
      </c>
      <c r="F831" s="60">
        <f t="shared" si="87"/>
        <v>0</v>
      </c>
      <c r="G831" s="60">
        <f>IF(AND(C831&lt;&gt;"",SUM(G$27:G830)&lt;E$19),$E$19/$E$23,0)</f>
        <v>0</v>
      </c>
      <c r="H831" s="60">
        <f t="shared" si="88"/>
        <v>0</v>
      </c>
      <c r="I831" s="60">
        <f t="shared" si="90"/>
        <v>0</v>
      </c>
      <c r="J831" s="92" t="str">
        <f t="shared" si="89"/>
        <v>2089–2090</v>
      </c>
      <c r="L831" s="103"/>
      <c r="N831" s="101"/>
      <c r="Q831" s="61"/>
    </row>
    <row r="832" spans="1:17" ht="20.25" customHeight="1" x14ac:dyDescent="0.2">
      <c r="A832" s="176">
        <v>69246</v>
      </c>
      <c r="B832" s="177">
        <f t="shared" si="85"/>
        <v>0</v>
      </c>
      <c r="C832" s="158"/>
      <c r="D832" s="60">
        <f t="shared" si="86"/>
        <v>0</v>
      </c>
      <c r="E832" s="178">
        <f t="shared" si="84"/>
        <v>0</v>
      </c>
      <c r="F832" s="60">
        <f t="shared" si="87"/>
        <v>0</v>
      </c>
      <c r="G832" s="60">
        <f>IF(AND(C832&lt;&gt;"",SUM(G$27:G831)&lt;E$19),$E$19/$E$23,0)</f>
        <v>0</v>
      </c>
      <c r="H832" s="60">
        <f t="shared" si="88"/>
        <v>0</v>
      </c>
      <c r="I832" s="60">
        <f t="shared" si="90"/>
        <v>0</v>
      </c>
      <c r="J832" s="92" t="str">
        <f t="shared" si="89"/>
        <v>2089–2090</v>
      </c>
      <c r="L832" s="103"/>
      <c r="N832" s="101"/>
      <c r="Q832" s="61"/>
    </row>
    <row r="833" spans="1:17" ht="20.25" customHeight="1" x14ac:dyDescent="0.2">
      <c r="A833" s="176">
        <v>69277</v>
      </c>
      <c r="B833" s="177">
        <f t="shared" si="85"/>
        <v>0</v>
      </c>
      <c r="C833" s="158"/>
      <c r="D833" s="60">
        <f t="shared" si="86"/>
        <v>0</v>
      </c>
      <c r="E833" s="178">
        <f t="shared" si="84"/>
        <v>0</v>
      </c>
      <c r="F833" s="60">
        <f t="shared" si="87"/>
        <v>0</v>
      </c>
      <c r="G833" s="60">
        <f>IF(AND(C833&lt;&gt;"",SUM(G$27:G832)&lt;E$19),$E$19/$E$23,0)</f>
        <v>0</v>
      </c>
      <c r="H833" s="60">
        <f t="shared" si="88"/>
        <v>0</v>
      </c>
      <c r="I833" s="60">
        <f t="shared" si="90"/>
        <v>0</v>
      </c>
      <c r="J833" s="92" t="str">
        <f t="shared" si="89"/>
        <v>2089–2090</v>
      </c>
      <c r="L833" s="103"/>
      <c r="N833" s="101"/>
      <c r="Q833" s="61"/>
    </row>
    <row r="834" spans="1:17" ht="20.25" customHeight="1" x14ac:dyDescent="0.2">
      <c r="A834" s="176">
        <v>69307</v>
      </c>
      <c r="B834" s="177">
        <f t="shared" si="85"/>
        <v>0</v>
      </c>
      <c r="C834" s="158"/>
      <c r="D834" s="60">
        <f t="shared" si="86"/>
        <v>0</v>
      </c>
      <c r="E834" s="178">
        <f t="shared" si="84"/>
        <v>0</v>
      </c>
      <c r="F834" s="60">
        <f t="shared" si="87"/>
        <v>0</v>
      </c>
      <c r="G834" s="60">
        <f>IF(AND(C834&lt;&gt;"",SUM(G$27:G833)&lt;E$19),$E$19/$E$23,0)</f>
        <v>0</v>
      </c>
      <c r="H834" s="60">
        <f t="shared" si="88"/>
        <v>0</v>
      </c>
      <c r="I834" s="60">
        <f t="shared" si="90"/>
        <v>0</v>
      </c>
      <c r="J834" s="92" t="str">
        <f t="shared" si="89"/>
        <v>2089–2090</v>
      </c>
      <c r="L834" s="103"/>
      <c r="N834" s="101"/>
      <c r="Q834" s="61"/>
    </row>
    <row r="835" spans="1:17" ht="20.25" customHeight="1" x14ac:dyDescent="0.2">
      <c r="A835" s="176">
        <v>69338</v>
      </c>
      <c r="B835" s="177">
        <f t="shared" si="85"/>
        <v>0</v>
      </c>
      <c r="C835" s="158"/>
      <c r="D835" s="60">
        <f t="shared" si="86"/>
        <v>0</v>
      </c>
      <c r="E835" s="178">
        <f t="shared" si="84"/>
        <v>0</v>
      </c>
      <c r="F835" s="60">
        <f t="shared" si="87"/>
        <v>0</v>
      </c>
      <c r="G835" s="60">
        <f>IF(AND(C835&lt;&gt;"",SUM(G$27:G834)&lt;E$19),$E$19/$E$23,0)</f>
        <v>0</v>
      </c>
      <c r="H835" s="60">
        <f t="shared" si="88"/>
        <v>0</v>
      </c>
      <c r="I835" s="60">
        <f t="shared" si="90"/>
        <v>0</v>
      </c>
      <c r="J835" s="92" t="str">
        <f t="shared" si="89"/>
        <v>2089–2090</v>
      </c>
      <c r="L835" s="103"/>
      <c r="N835" s="101"/>
      <c r="Q835" s="61"/>
    </row>
    <row r="836" spans="1:17" ht="20.25" customHeight="1" x14ac:dyDescent="0.2">
      <c r="A836" s="176">
        <v>69368</v>
      </c>
      <c r="B836" s="177">
        <f t="shared" si="85"/>
        <v>0</v>
      </c>
      <c r="C836" s="158"/>
      <c r="D836" s="60">
        <f t="shared" si="86"/>
        <v>0</v>
      </c>
      <c r="E836" s="178">
        <f t="shared" si="84"/>
        <v>0</v>
      </c>
      <c r="F836" s="60">
        <f t="shared" si="87"/>
        <v>0</v>
      </c>
      <c r="G836" s="60">
        <f>IF(AND(C836&lt;&gt;"",SUM(G$27:G835)&lt;E$19),$E$19/$E$23,0)</f>
        <v>0</v>
      </c>
      <c r="H836" s="60">
        <f t="shared" si="88"/>
        <v>0</v>
      </c>
      <c r="I836" s="60">
        <f t="shared" si="90"/>
        <v>0</v>
      </c>
      <c r="J836" s="92" t="str">
        <f t="shared" si="89"/>
        <v>2089–2090</v>
      </c>
      <c r="L836" s="103"/>
      <c r="N836" s="101"/>
      <c r="Q836" s="61"/>
    </row>
    <row r="837" spans="1:17" ht="20.25" customHeight="1" x14ac:dyDescent="0.2">
      <c r="A837" s="176">
        <v>69399</v>
      </c>
      <c r="B837" s="177">
        <f t="shared" si="85"/>
        <v>0</v>
      </c>
      <c r="C837" s="158"/>
      <c r="D837" s="60">
        <f t="shared" si="86"/>
        <v>0</v>
      </c>
      <c r="E837" s="178">
        <f t="shared" si="84"/>
        <v>0</v>
      </c>
      <c r="F837" s="60">
        <f t="shared" si="87"/>
        <v>0</v>
      </c>
      <c r="G837" s="60">
        <f>IF(AND(C837&lt;&gt;"",SUM(G$27:G836)&lt;E$19),$E$19/$E$23,0)</f>
        <v>0</v>
      </c>
      <c r="H837" s="60">
        <f t="shared" si="88"/>
        <v>0</v>
      </c>
      <c r="I837" s="60">
        <f t="shared" si="90"/>
        <v>0</v>
      </c>
      <c r="J837" s="92" t="str">
        <f t="shared" si="89"/>
        <v>2089–2090</v>
      </c>
      <c r="L837" s="103"/>
      <c r="N837" s="101"/>
      <c r="Q837" s="61"/>
    </row>
    <row r="838" spans="1:17" ht="20.25" customHeight="1" x14ac:dyDescent="0.2">
      <c r="A838" s="176">
        <v>69430</v>
      </c>
      <c r="B838" s="177">
        <f t="shared" si="85"/>
        <v>0</v>
      </c>
      <c r="C838" s="158"/>
      <c r="D838" s="60">
        <f t="shared" si="86"/>
        <v>0</v>
      </c>
      <c r="E838" s="178">
        <f t="shared" si="84"/>
        <v>0</v>
      </c>
      <c r="F838" s="60">
        <f t="shared" si="87"/>
        <v>0</v>
      </c>
      <c r="G838" s="60">
        <f>IF(AND(C838&lt;&gt;"",SUM(G$27:G837)&lt;E$19),$E$19/$E$23,0)</f>
        <v>0</v>
      </c>
      <c r="H838" s="60">
        <f t="shared" si="88"/>
        <v>0</v>
      </c>
      <c r="I838" s="60">
        <f t="shared" si="90"/>
        <v>0</v>
      </c>
      <c r="J838" s="92" t="str">
        <f t="shared" si="89"/>
        <v>2089–2090</v>
      </c>
      <c r="L838" s="103"/>
      <c r="N838" s="101"/>
      <c r="Q838" s="61"/>
    </row>
    <row r="839" spans="1:17" ht="20.25" customHeight="1" x14ac:dyDescent="0.2">
      <c r="A839" s="176">
        <v>69458</v>
      </c>
      <c r="B839" s="177">
        <f t="shared" si="85"/>
        <v>0</v>
      </c>
      <c r="C839" s="158"/>
      <c r="D839" s="60">
        <f t="shared" si="86"/>
        <v>0</v>
      </c>
      <c r="E839" s="178">
        <f t="shared" si="84"/>
        <v>0</v>
      </c>
      <c r="F839" s="60">
        <f t="shared" si="87"/>
        <v>0</v>
      </c>
      <c r="G839" s="60">
        <f>IF(AND(C839&lt;&gt;"",SUM(G$27:G838)&lt;E$19),$E$19/$E$23,0)</f>
        <v>0</v>
      </c>
      <c r="H839" s="60">
        <f t="shared" si="88"/>
        <v>0</v>
      </c>
      <c r="I839" s="60">
        <f t="shared" si="90"/>
        <v>0</v>
      </c>
      <c r="J839" s="92" t="str">
        <f t="shared" si="89"/>
        <v>2089–2090</v>
      </c>
      <c r="L839" s="103"/>
      <c r="N839" s="101"/>
      <c r="Q839" s="61"/>
    </row>
    <row r="840" spans="1:17" ht="20.25" customHeight="1" x14ac:dyDescent="0.2">
      <c r="A840" s="176">
        <v>69489</v>
      </c>
      <c r="B840" s="177">
        <f t="shared" si="85"/>
        <v>0</v>
      </c>
      <c r="C840" s="158"/>
      <c r="D840" s="60">
        <f t="shared" si="86"/>
        <v>0</v>
      </c>
      <c r="E840" s="178">
        <f t="shared" si="84"/>
        <v>0</v>
      </c>
      <c r="F840" s="60">
        <f t="shared" si="87"/>
        <v>0</v>
      </c>
      <c r="G840" s="60">
        <f>IF(AND(C840&lt;&gt;"",SUM(G$27:G839)&lt;E$19),$E$19/$E$23,0)</f>
        <v>0</v>
      </c>
      <c r="H840" s="60">
        <f t="shared" si="88"/>
        <v>0</v>
      </c>
      <c r="I840" s="60">
        <f t="shared" si="90"/>
        <v>0</v>
      </c>
      <c r="J840" s="92" t="str">
        <f t="shared" si="89"/>
        <v>2089–2090</v>
      </c>
      <c r="L840" s="103"/>
      <c r="N840" s="101"/>
      <c r="Q840" s="61"/>
    </row>
    <row r="841" spans="1:17" ht="20.25" customHeight="1" x14ac:dyDescent="0.2">
      <c r="A841" s="176">
        <v>69519</v>
      </c>
      <c r="B841" s="177">
        <f t="shared" si="85"/>
        <v>0</v>
      </c>
      <c r="C841" s="158"/>
      <c r="D841" s="60">
        <f t="shared" si="86"/>
        <v>0</v>
      </c>
      <c r="E841" s="178">
        <f t="shared" si="84"/>
        <v>0</v>
      </c>
      <c r="F841" s="60">
        <f t="shared" si="87"/>
        <v>0</v>
      </c>
      <c r="G841" s="60">
        <f>IF(AND(C841&lt;&gt;"",SUM(G$27:G840)&lt;E$19),$E$19/$E$23,0)</f>
        <v>0</v>
      </c>
      <c r="H841" s="60">
        <f t="shared" si="88"/>
        <v>0</v>
      </c>
      <c r="I841" s="60">
        <f t="shared" si="90"/>
        <v>0</v>
      </c>
      <c r="J841" s="92" t="str">
        <f t="shared" si="89"/>
        <v>2089–2090</v>
      </c>
      <c r="L841" s="103"/>
      <c r="N841" s="101"/>
      <c r="Q841" s="61"/>
    </row>
    <row r="842" spans="1:17" ht="20.25" customHeight="1" x14ac:dyDescent="0.2">
      <c r="A842" s="176">
        <v>69550</v>
      </c>
      <c r="B842" s="177">
        <f t="shared" si="85"/>
        <v>0</v>
      </c>
      <c r="C842" s="158"/>
      <c r="D842" s="60">
        <f t="shared" si="86"/>
        <v>0</v>
      </c>
      <c r="E842" s="178">
        <f t="shared" si="84"/>
        <v>0</v>
      </c>
      <c r="F842" s="60">
        <f t="shared" si="87"/>
        <v>0</v>
      </c>
      <c r="G842" s="60">
        <f>IF(AND(C842&lt;&gt;"",SUM(G$27:G841)&lt;E$19),$E$19/$E$23,0)</f>
        <v>0</v>
      </c>
      <c r="H842" s="60">
        <f t="shared" si="88"/>
        <v>0</v>
      </c>
      <c r="I842" s="60">
        <f t="shared" si="90"/>
        <v>0</v>
      </c>
      <c r="J842" s="92" t="str">
        <f t="shared" si="89"/>
        <v>2089–2090</v>
      </c>
      <c r="L842" s="103"/>
      <c r="N842" s="101"/>
      <c r="Q842" s="61"/>
    </row>
    <row r="843" spans="1:17" ht="20.25" customHeight="1" x14ac:dyDescent="0.2">
      <c r="A843" s="176">
        <v>69580</v>
      </c>
      <c r="B843" s="177">
        <f t="shared" si="85"/>
        <v>0</v>
      </c>
      <c r="C843" s="158"/>
      <c r="D843" s="60">
        <f t="shared" si="86"/>
        <v>0</v>
      </c>
      <c r="E843" s="178">
        <f t="shared" si="84"/>
        <v>0</v>
      </c>
      <c r="F843" s="60">
        <f t="shared" si="87"/>
        <v>0</v>
      </c>
      <c r="G843" s="60">
        <f>IF(AND(C843&lt;&gt;"",SUM(G$27:G842)&lt;E$19),$E$19/$E$23,0)</f>
        <v>0</v>
      </c>
      <c r="H843" s="60">
        <f t="shared" si="88"/>
        <v>0</v>
      </c>
      <c r="I843" s="60">
        <f t="shared" si="90"/>
        <v>0</v>
      </c>
      <c r="J843" s="92" t="str">
        <f t="shared" si="89"/>
        <v>2090–2091</v>
      </c>
      <c r="L843" s="103"/>
      <c r="N843" s="101"/>
      <c r="Q843" s="61"/>
    </row>
    <row r="844" spans="1:17" ht="20.25" customHeight="1" x14ac:dyDescent="0.2">
      <c r="A844" s="176">
        <v>69611</v>
      </c>
      <c r="B844" s="177">
        <f t="shared" si="85"/>
        <v>0</v>
      </c>
      <c r="C844" s="158"/>
      <c r="D844" s="60">
        <f t="shared" si="86"/>
        <v>0</v>
      </c>
      <c r="E844" s="178">
        <f t="shared" si="84"/>
        <v>0</v>
      </c>
      <c r="F844" s="60">
        <f t="shared" si="87"/>
        <v>0</v>
      </c>
      <c r="G844" s="60">
        <f>IF(AND(C844&lt;&gt;"",SUM(G$27:G843)&lt;E$19),$E$19/$E$23,0)</f>
        <v>0</v>
      </c>
      <c r="H844" s="60">
        <f t="shared" si="88"/>
        <v>0</v>
      </c>
      <c r="I844" s="60">
        <f t="shared" si="90"/>
        <v>0</v>
      </c>
      <c r="J844" s="92" t="str">
        <f t="shared" si="89"/>
        <v>2090–2091</v>
      </c>
      <c r="L844" s="103"/>
      <c r="N844" s="101"/>
      <c r="Q844" s="61"/>
    </row>
    <row r="845" spans="1:17" ht="20.25" customHeight="1" x14ac:dyDescent="0.2">
      <c r="A845" s="176">
        <v>69642</v>
      </c>
      <c r="B845" s="177">
        <f t="shared" si="85"/>
        <v>0</v>
      </c>
      <c r="C845" s="158"/>
      <c r="D845" s="60">
        <f t="shared" si="86"/>
        <v>0</v>
      </c>
      <c r="E845" s="178">
        <f t="shared" si="84"/>
        <v>0</v>
      </c>
      <c r="F845" s="60">
        <f t="shared" si="87"/>
        <v>0</v>
      </c>
      <c r="G845" s="60">
        <f>IF(AND(C845&lt;&gt;"",SUM(G$27:G844)&lt;E$19),$E$19/$E$23,0)</f>
        <v>0</v>
      </c>
      <c r="H845" s="60">
        <f t="shared" si="88"/>
        <v>0</v>
      </c>
      <c r="I845" s="60">
        <f t="shared" si="90"/>
        <v>0</v>
      </c>
      <c r="J845" s="92" t="str">
        <f t="shared" si="89"/>
        <v>2090–2091</v>
      </c>
      <c r="L845" s="103"/>
      <c r="N845" s="101"/>
      <c r="Q845" s="61"/>
    </row>
    <row r="846" spans="1:17" ht="20.25" customHeight="1" x14ac:dyDescent="0.2">
      <c r="A846" s="176">
        <v>69672</v>
      </c>
      <c r="B846" s="177">
        <f t="shared" si="85"/>
        <v>0</v>
      </c>
      <c r="C846" s="158"/>
      <c r="D846" s="60">
        <f t="shared" si="86"/>
        <v>0</v>
      </c>
      <c r="E846" s="178">
        <f t="shared" si="84"/>
        <v>0</v>
      </c>
      <c r="F846" s="60">
        <f t="shared" si="87"/>
        <v>0</v>
      </c>
      <c r="G846" s="60">
        <f>IF(AND(C846&lt;&gt;"",SUM(G$27:G845)&lt;E$19),$E$19/$E$23,0)</f>
        <v>0</v>
      </c>
      <c r="H846" s="60">
        <f t="shared" si="88"/>
        <v>0</v>
      </c>
      <c r="I846" s="60">
        <f t="shared" si="90"/>
        <v>0</v>
      </c>
      <c r="J846" s="92" t="str">
        <f t="shared" si="89"/>
        <v>2090–2091</v>
      </c>
      <c r="L846" s="103"/>
      <c r="N846" s="101"/>
      <c r="Q846" s="61"/>
    </row>
    <row r="847" spans="1:17" ht="20.25" customHeight="1" x14ac:dyDescent="0.2">
      <c r="A847" s="176">
        <v>69703</v>
      </c>
      <c r="B847" s="177">
        <f t="shared" si="85"/>
        <v>0</v>
      </c>
      <c r="C847" s="158"/>
      <c r="D847" s="60">
        <f t="shared" si="86"/>
        <v>0</v>
      </c>
      <c r="E847" s="178">
        <f t="shared" si="84"/>
        <v>0</v>
      </c>
      <c r="F847" s="60">
        <f t="shared" si="87"/>
        <v>0</v>
      </c>
      <c r="G847" s="60">
        <f>IF(AND(C847&lt;&gt;"",SUM(G$27:G846)&lt;E$19),$E$19/$E$23,0)</f>
        <v>0</v>
      </c>
      <c r="H847" s="60">
        <f t="shared" si="88"/>
        <v>0</v>
      </c>
      <c r="I847" s="60">
        <f t="shared" si="90"/>
        <v>0</v>
      </c>
      <c r="J847" s="92" t="str">
        <f t="shared" si="89"/>
        <v>2090–2091</v>
      </c>
      <c r="L847" s="103"/>
      <c r="N847" s="101"/>
      <c r="Q847" s="61"/>
    </row>
    <row r="848" spans="1:17" ht="20.25" customHeight="1" x14ac:dyDescent="0.2">
      <c r="A848" s="176">
        <v>69733</v>
      </c>
      <c r="B848" s="177">
        <f t="shared" si="85"/>
        <v>0</v>
      </c>
      <c r="C848" s="158"/>
      <c r="D848" s="60">
        <f t="shared" si="86"/>
        <v>0</v>
      </c>
      <c r="E848" s="178">
        <f t="shared" si="84"/>
        <v>0</v>
      </c>
      <c r="F848" s="60">
        <f t="shared" si="87"/>
        <v>0</v>
      </c>
      <c r="G848" s="60">
        <f>IF(AND(C848&lt;&gt;"",SUM(G$27:G847)&lt;E$19),$E$19/$E$23,0)</f>
        <v>0</v>
      </c>
      <c r="H848" s="60">
        <f t="shared" si="88"/>
        <v>0</v>
      </c>
      <c r="I848" s="60">
        <f t="shared" si="90"/>
        <v>0</v>
      </c>
      <c r="J848" s="92" t="str">
        <f t="shared" si="89"/>
        <v>2090–2091</v>
      </c>
      <c r="L848" s="103"/>
      <c r="N848" s="101"/>
      <c r="Q848" s="61"/>
    </row>
    <row r="849" spans="1:17" ht="20.25" customHeight="1" x14ac:dyDescent="0.2">
      <c r="A849" s="176">
        <v>69764</v>
      </c>
      <c r="B849" s="177">
        <f t="shared" si="85"/>
        <v>0</v>
      </c>
      <c r="C849" s="158"/>
      <c r="D849" s="60">
        <f t="shared" si="86"/>
        <v>0</v>
      </c>
      <c r="E849" s="178">
        <f t="shared" si="84"/>
        <v>0</v>
      </c>
      <c r="F849" s="60">
        <f t="shared" si="87"/>
        <v>0</v>
      </c>
      <c r="G849" s="60">
        <f>IF(AND(C849&lt;&gt;"",SUM(G$27:G848)&lt;E$19),$E$19/$E$23,0)</f>
        <v>0</v>
      </c>
      <c r="H849" s="60">
        <f t="shared" si="88"/>
        <v>0</v>
      </c>
      <c r="I849" s="60">
        <f t="shared" si="90"/>
        <v>0</v>
      </c>
      <c r="J849" s="92" t="str">
        <f t="shared" si="89"/>
        <v>2090–2091</v>
      </c>
      <c r="L849" s="103"/>
      <c r="N849" s="101"/>
      <c r="Q849" s="61"/>
    </row>
    <row r="850" spans="1:17" ht="20.25" customHeight="1" x14ac:dyDescent="0.2">
      <c r="A850" s="176">
        <v>69795</v>
      </c>
      <c r="B850" s="177">
        <f t="shared" si="85"/>
        <v>0</v>
      </c>
      <c r="C850" s="158"/>
      <c r="D850" s="60">
        <f t="shared" si="86"/>
        <v>0</v>
      </c>
      <c r="E850" s="178">
        <f t="shared" si="84"/>
        <v>0</v>
      </c>
      <c r="F850" s="60">
        <f t="shared" si="87"/>
        <v>0</v>
      </c>
      <c r="G850" s="60">
        <f>IF(AND(C850&lt;&gt;"",SUM(G$27:G849)&lt;E$19),$E$19/$E$23,0)</f>
        <v>0</v>
      </c>
      <c r="H850" s="60">
        <f t="shared" si="88"/>
        <v>0</v>
      </c>
      <c r="I850" s="60">
        <f t="shared" si="90"/>
        <v>0</v>
      </c>
      <c r="J850" s="92" t="str">
        <f t="shared" si="89"/>
        <v>2090–2091</v>
      </c>
      <c r="L850" s="103"/>
      <c r="N850" s="101"/>
      <c r="Q850" s="61"/>
    </row>
    <row r="851" spans="1:17" ht="20.25" customHeight="1" x14ac:dyDescent="0.2">
      <c r="A851" s="176">
        <v>69823</v>
      </c>
      <c r="B851" s="177">
        <f t="shared" si="85"/>
        <v>0</v>
      </c>
      <c r="C851" s="158"/>
      <c r="D851" s="60">
        <f t="shared" si="86"/>
        <v>0</v>
      </c>
      <c r="E851" s="178">
        <f t="shared" si="84"/>
        <v>0</v>
      </c>
      <c r="F851" s="60">
        <f t="shared" si="87"/>
        <v>0</v>
      </c>
      <c r="G851" s="60">
        <f>IF(AND(C851&lt;&gt;"",SUM(G$27:G850)&lt;E$19),$E$19/$E$23,0)</f>
        <v>0</v>
      </c>
      <c r="H851" s="60">
        <f t="shared" si="88"/>
        <v>0</v>
      </c>
      <c r="I851" s="60">
        <f t="shared" si="90"/>
        <v>0</v>
      </c>
      <c r="J851" s="92" t="str">
        <f t="shared" si="89"/>
        <v>2090–2091</v>
      </c>
      <c r="L851" s="103"/>
      <c r="N851" s="101"/>
      <c r="Q851" s="61"/>
    </row>
    <row r="852" spans="1:17" ht="20.25" customHeight="1" x14ac:dyDescent="0.2">
      <c r="A852" s="176">
        <v>69854</v>
      </c>
      <c r="B852" s="177">
        <f t="shared" si="85"/>
        <v>0</v>
      </c>
      <c r="C852" s="158"/>
      <c r="D852" s="60">
        <f t="shared" si="86"/>
        <v>0</v>
      </c>
      <c r="E852" s="178">
        <f t="shared" si="84"/>
        <v>0</v>
      </c>
      <c r="F852" s="60">
        <f t="shared" si="87"/>
        <v>0</v>
      </c>
      <c r="G852" s="60">
        <f>IF(AND(C852&lt;&gt;"",SUM(G$27:G851)&lt;E$19),$E$19/$E$23,0)</f>
        <v>0</v>
      </c>
      <c r="H852" s="60">
        <f t="shared" si="88"/>
        <v>0</v>
      </c>
      <c r="I852" s="60">
        <f t="shared" si="90"/>
        <v>0</v>
      </c>
      <c r="J852" s="92" t="str">
        <f t="shared" si="89"/>
        <v>2090–2091</v>
      </c>
      <c r="L852" s="103"/>
      <c r="N852" s="101"/>
      <c r="Q852" s="61"/>
    </row>
    <row r="853" spans="1:17" ht="20.25" customHeight="1" x14ac:dyDescent="0.2">
      <c r="A853" s="176">
        <v>69884</v>
      </c>
      <c r="B853" s="177">
        <f t="shared" si="85"/>
        <v>0</v>
      </c>
      <c r="C853" s="158"/>
      <c r="D853" s="60">
        <f t="shared" si="86"/>
        <v>0</v>
      </c>
      <c r="E853" s="178">
        <f t="shared" si="84"/>
        <v>0</v>
      </c>
      <c r="F853" s="60">
        <f t="shared" si="87"/>
        <v>0</v>
      </c>
      <c r="G853" s="60">
        <f>IF(AND(C853&lt;&gt;"",SUM(G$27:G852)&lt;E$19),$E$19/$E$23,0)</f>
        <v>0</v>
      </c>
      <c r="H853" s="60">
        <f t="shared" si="88"/>
        <v>0</v>
      </c>
      <c r="I853" s="60">
        <f t="shared" si="90"/>
        <v>0</v>
      </c>
      <c r="J853" s="92" t="str">
        <f t="shared" si="89"/>
        <v>2090–2091</v>
      </c>
      <c r="L853" s="103"/>
      <c r="N853" s="101"/>
      <c r="Q853" s="61"/>
    </row>
    <row r="854" spans="1:17" ht="20.25" customHeight="1" x14ac:dyDescent="0.2">
      <c r="A854" s="176">
        <v>69915</v>
      </c>
      <c r="B854" s="177">
        <f t="shared" si="85"/>
        <v>0</v>
      </c>
      <c r="C854" s="158"/>
      <c r="D854" s="60">
        <f t="shared" si="86"/>
        <v>0</v>
      </c>
      <c r="E854" s="178">
        <f t="shared" si="84"/>
        <v>0</v>
      </c>
      <c r="F854" s="60">
        <f t="shared" si="87"/>
        <v>0</v>
      </c>
      <c r="G854" s="60">
        <f>IF(AND(C854&lt;&gt;"",SUM(G$27:G853)&lt;E$19),$E$19/$E$23,0)</f>
        <v>0</v>
      </c>
      <c r="H854" s="60">
        <f t="shared" si="88"/>
        <v>0</v>
      </c>
      <c r="I854" s="60">
        <f t="shared" si="90"/>
        <v>0</v>
      </c>
      <c r="J854" s="92" t="str">
        <f t="shared" si="89"/>
        <v>2090–2091</v>
      </c>
      <c r="L854" s="103"/>
      <c r="N854" s="101"/>
      <c r="Q854" s="61"/>
    </row>
    <row r="855" spans="1:17" ht="20.25" customHeight="1" x14ac:dyDescent="0.2">
      <c r="A855" s="176">
        <v>69945</v>
      </c>
      <c r="B855" s="177">
        <f t="shared" si="85"/>
        <v>0</v>
      </c>
      <c r="C855" s="158"/>
      <c r="D855" s="60">
        <f t="shared" si="86"/>
        <v>0</v>
      </c>
      <c r="E855" s="178">
        <f t="shared" si="84"/>
        <v>0</v>
      </c>
      <c r="F855" s="60">
        <f t="shared" si="87"/>
        <v>0</v>
      </c>
      <c r="G855" s="60">
        <f>IF(AND(C855&lt;&gt;"",SUM(G$27:G854)&lt;E$19),$E$19/$E$23,0)</f>
        <v>0</v>
      </c>
      <c r="H855" s="60">
        <f t="shared" si="88"/>
        <v>0</v>
      </c>
      <c r="I855" s="60">
        <f t="shared" si="90"/>
        <v>0</v>
      </c>
      <c r="J855" s="92" t="str">
        <f t="shared" si="89"/>
        <v>2091–2092</v>
      </c>
      <c r="L855" s="103"/>
      <c r="N855" s="101"/>
      <c r="Q855" s="61"/>
    </row>
    <row r="856" spans="1:17" ht="20.25" customHeight="1" x14ac:dyDescent="0.2">
      <c r="A856" s="176">
        <v>69976</v>
      </c>
      <c r="B856" s="177">
        <f t="shared" si="85"/>
        <v>0</v>
      </c>
      <c r="C856" s="158"/>
      <c r="D856" s="60">
        <f t="shared" si="86"/>
        <v>0</v>
      </c>
      <c r="E856" s="178">
        <f t="shared" si="84"/>
        <v>0</v>
      </c>
      <c r="F856" s="60">
        <f t="shared" si="87"/>
        <v>0</v>
      </c>
      <c r="G856" s="60">
        <f>IF(AND(C856&lt;&gt;"",SUM(G$27:G855)&lt;E$19),$E$19/$E$23,0)</f>
        <v>0</v>
      </c>
      <c r="H856" s="60">
        <f t="shared" si="88"/>
        <v>0</v>
      </c>
      <c r="I856" s="60">
        <f t="shared" si="90"/>
        <v>0</v>
      </c>
      <c r="J856" s="92" t="str">
        <f t="shared" si="89"/>
        <v>2091–2092</v>
      </c>
      <c r="L856" s="103"/>
      <c r="N856" s="101"/>
      <c r="Q856" s="61"/>
    </row>
    <row r="857" spans="1:17" ht="20.25" customHeight="1" x14ac:dyDescent="0.2">
      <c r="A857" s="176">
        <v>70007</v>
      </c>
      <c r="B857" s="177">
        <f t="shared" si="85"/>
        <v>0</v>
      </c>
      <c r="C857" s="158"/>
      <c r="D857" s="60">
        <f t="shared" si="86"/>
        <v>0</v>
      </c>
      <c r="E857" s="178">
        <f t="shared" si="84"/>
        <v>0</v>
      </c>
      <c r="F857" s="60">
        <f t="shared" si="87"/>
        <v>0</v>
      </c>
      <c r="G857" s="60">
        <f>IF(AND(C857&lt;&gt;"",SUM(G$27:G856)&lt;E$19),$E$19/$E$23,0)</f>
        <v>0</v>
      </c>
      <c r="H857" s="60">
        <f t="shared" si="88"/>
        <v>0</v>
      </c>
      <c r="I857" s="60">
        <f t="shared" si="90"/>
        <v>0</v>
      </c>
      <c r="J857" s="92" t="str">
        <f t="shared" si="89"/>
        <v>2091–2092</v>
      </c>
      <c r="L857" s="103"/>
      <c r="N857" s="101"/>
      <c r="Q857" s="61"/>
    </row>
    <row r="858" spans="1:17" ht="20.25" customHeight="1" x14ac:dyDescent="0.2">
      <c r="A858" s="176">
        <v>70037</v>
      </c>
      <c r="B858" s="177">
        <f t="shared" si="85"/>
        <v>0</v>
      </c>
      <c r="C858" s="158"/>
      <c r="D858" s="60">
        <f t="shared" si="86"/>
        <v>0</v>
      </c>
      <c r="E858" s="178">
        <f t="shared" si="84"/>
        <v>0</v>
      </c>
      <c r="F858" s="60">
        <f t="shared" si="87"/>
        <v>0</v>
      </c>
      <c r="G858" s="60">
        <f>IF(AND(C858&lt;&gt;"",SUM(G$27:G857)&lt;E$19),$E$19/$E$23,0)</f>
        <v>0</v>
      </c>
      <c r="H858" s="60">
        <f t="shared" si="88"/>
        <v>0</v>
      </c>
      <c r="I858" s="60">
        <f t="shared" si="90"/>
        <v>0</v>
      </c>
      <c r="J858" s="92" t="str">
        <f t="shared" si="89"/>
        <v>2091–2092</v>
      </c>
      <c r="L858" s="103"/>
      <c r="N858" s="101"/>
      <c r="Q858" s="61"/>
    </row>
    <row r="859" spans="1:17" ht="20.25" customHeight="1" x14ac:dyDescent="0.2">
      <c r="A859" s="176">
        <v>70068</v>
      </c>
      <c r="B859" s="177">
        <f t="shared" si="85"/>
        <v>0</v>
      </c>
      <c r="C859" s="158"/>
      <c r="D859" s="60">
        <f t="shared" si="86"/>
        <v>0</v>
      </c>
      <c r="E859" s="178">
        <f t="shared" ref="E859:E922" si="91">C859-D859</f>
        <v>0</v>
      </c>
      <c r="F859" s="60">
        <f t="shared" si="87"/>
        <v>0</v>
      </c>
      <c r="G859" s="60">
        <f>IF(AND(C859&lt;&gt;"",SUM(G$27:G858)&lt;E$19),$E$19/$E$23,0)</f>
        <v>0</v>
      </c>
      <c r="H859" s="60">
        <f t="shared" si="88"/>
        <v>0</v>
      </c>
      <c r="I859" s="60">
        <f t="shared" si="90"/>
        <v>0</v>
      </c>
      <c r="J859" s="92" t="str">
        <f t="shared" si="89"/>
        <v>2091–2092</v>
      </c>
      <c r="L859" s="103"/>
      <c r="N859" s="101"/>
      <c r="Q859" s="61"/>
    </row>
    <row r="860" spans="1:17" ht="20.25" customHeight="1" x14ac:dyDescent="0.2">
      <c r="A860" s="176">
        <v>70098</v>
      </c>
      <c r="B860" s="177">
        <f t="shared" ref="B860:B923" si="92">IF(C860&gt;0,C860*-1,C860)</f>
        <v>0</v>
      </c>
      <c r="C860" s="158"/>
      <c r="D860" s="60">
        <f t="shared" ref="D860:D923" si="93">IF(C860="",0,IF($E$15="Beginning",IF(C859&lt;&gt;"",$F859*$E$6/12,0),IF(C859&lt;&gt;"",$F859*$E$6/12,$E$16*$E$6/12)))</f>
        <v>0</v>
      </c>
      <c r="E860" s="178">
        <f t="shared" si="91"/>
        <v>0</v>
      </c>
      <c r="F860" s="60">
        <f t="shared" ref="F860:F923" si="94">IF(C860="",0,IF(C859="",$E$16-E860,IF(C860&lt;&gt;"",F859-E860)))</f>
        <v>0</v>
      </c>
      <c r="G860" s="60">
        <f>IF(AND(C860&lt;&gt;"",SUM(G$27:G859)&lt;E$19),$E$19/$E$23,0)</f>
        <v>0</v>
      </c>
      <c r="H860" s="60">
        <f t="shared" ref="H860:H923" si="95">IF(C860&lt;&gt;"",G860+H859,0)</f>
        <v>0</v>
      </c>
      <c r="I860" s="60">
        <f t="shared" si="90"/>
        <v>0</v>
      </c>
      <c r="J860" s="92" t="str">
        <f t="shared" ref="J860:J923" si="96">IF(OR(MONTH(A860)=1,MONTH(A860)=2,MONTH(A860)=3,MONTH(A860)=4,MONTH(A860)=5,MONTH(A860)=6),YEAR(A860)-1&amp;"–"&amp;YEAR(A860),YEAR(A860)&amp;"–"&amp;YEAR(A860)+1)</f>
        <v>2091–2092</v>
      </c>
      <c r="L860" s="103"/>
      <c r="N860" s="101"/>
      <c r="Q860" s="61"/>
    </row>
    <row r="861" spans="1:17" ht="20.25" customHeight="1" x14ac:dyDescent="0.2">
      <c r="A861" s="176">
        <v>70129</v>
      </c>
      <c r="B861" s="177">
        <f t="shared" si="92"/>
        <v>0</v>
      </c>
      <c r="C861" s="158"/>
      <c r="D861" s="60">
        <f t="shared" si="93"/>
        <v>0</v>
      </c>
      <c r="E861" s="178">
        <f t="shared" si="91"/>
        <v>0</v>
      </c>
      <c r="F861" s="60">
        <f t="shared" si="94"/>
        <v>0</v>
      </c>
      <c r="G861" s="60">
        <f>IF(AND(C861&lt;&gt;"",SUM(G$27:G860)&lt;E$19),$E$19/$E$23,0)</f>
        <v>0</v>
      </c>
      <c r="H861" s="60">
        <f t="shared" si="95"/>
        <v>0</v>
      </c>
      <c r="I861" s="60">
        <f t="shared" ref="I861:I924" si="97">IF(C861&lt;&gt;"",$E$19-H861,0)</f>
        <v>0</v>
      </c>
      <c r="J861" s="92" t="str">
        <f t="shared" si="96"/>
        <v>2091–2092</v>
      </c>
      <c r="L861" s="103"/>
      <c r="N861" s="101"/>
      <c r="Q861" s="61"/>
    </row>
    <row r="862" spans="1:17" ht="20.25" customHeight="1" x14ac:dyDescent="0.2">
      <c r="A862" s="176">
        <v>70160</v>
      </c>
      <c r="B862" s="177">
        <f t="shared" si="92"/>
        <v>0</v>
      </c>
      <c r="C862" s="158"/>
      <c r="D862" s="60">
        <f t="shared" si="93"/>
        <v>0</v>
      </c>
      <c r="E862" s="178">
        <f t="shared" si="91"/>
        <v>0</v>
      </c>
      <c r="F862" s="60">
        <f t="shared" si="94"/>
        <v>0</v>
      </c>
      <c r="G862" s="60">
        <f>IF(AND(C862&lt;&gt;"",SUM(G$27:G861)&lt;E$19),$E$19/$E$23,0)</f>
        <v>0</v>
      </c>
      <c r="H862" s="60">
        <f t="shared" si="95"/>
        <v>0</v>
      </c>
      <c r="I862" s="60">
        <f t="shared" si="97"/>
        <v>0</v>
      </c>
      <c r="J862" s="92" t="str">
        <f t="shared" si="96"/>
        <v>2091–2092</v>
      </c>
      <c r="L862" s="103"/>
      <c r="N862" s="101"/>
      <c r="Q862" s="61"/>
    </row>
    <row r="863" spans="1:17" ht="20.25" customHeight="1" x14ac:dyDescent="0.2">
      <c r="A863" s="176">
        <v>70189</v>
      </c>
      <c r="B863" s="177">
        <f t="shared" si="92"/>
        <v>0</v>
      </c>
      <c r="C863" s="158"/>
      <c r="D863" s="60">
        <f t="shared" si="93"/>
        <v>0</v>
      </c>
      <c r="E863" s="178">
        <f t="shared" si="91"/>
        <v>0</v>
      </c>
      <c r="F863" s="60">
        <f t="shared" si="94"/>
        <v>0</v>
      </c>
      <c r="G863" s="60">
        <f>IF(AND(C863&lt;&gt;"",SUM(G$27:G862)&lt;E$19),$E$19/$E$23,0)</f>
        <v>0</v>
      </c>
      <c r="H863" s="60">
        <f t="shared" si="95"/>
        <v>0</v>
      </c>
      <c r="I863" s="60">
        <f t="shared" si="97"/>
        <v>0</v>
      </c>
      <c r="J863" s="92" t="str">
        <f t="shared" si="96"/>
        <v>2091–2092</v>
      </c>
      <c r="L863" s="103"/>
      <c r="N863" s="101"/>
      <c r="Q863" s="61"/>
    </row>
    <row r="864" spans="1:17" ht="20.25" customHeight="1" x14ac:dyDescent="0.2">
      <c r="A864" s="176">
        <v>70220</v>
      </c>
      <c r="B864" s="177">
        <f t="shared" si="92"/>
        <v>0</v>
      </c>
      <c r="C864" s="158"/>
      <c r="D864" s="60">
        <f t="shared" si="93"/>
        <v>0</v>
      </c>
      <c r="E864" s="178">
        <f t="shared" si="91"/>
        <v>0</v>
      </c>
      <c r="F864" s="60">
        <f t="shared" si="94"/>
        <v>0</v>
      </c>
      <c r="G864" s="60">
        <f>IF(AND(C864&lt;&gt;"",SUM(G$27:G863)&lt;E$19),$E$19/$E$23,0)</f>
        <v>0</v>
      </c>
      <c r="H864" s="60">
        <f t="shared" si="95"/>
        <v>0</v>
      </c>
      <c r="I864" s="60">
        <f t="shared" si="97"/>
        <v>0</v>
      </c>
      <c r="J864" s="92" t="str">
        <f t="shared" si="96"/>
        <v>2091–2092</v>
      </c>
      <c r="L864" s="103"/>
      <c r="N864" s="101"/>
      <c r="Q864" s="61"/>
    </row>
    <row r="865" spans="1:17" ht="20.25" customHeight="1" x14ac:dyDescent="0.2">
      <c r="A865" s="176">
        <v>70250</v>
      </c>
      <c r="B865" s="177">
        <f t="shared" si="92"/>
        <v>0</v>
      </c>
      <c r="C865" s="158"/>
      <c r="D865" s="60">
        <f t="shared" si="93"/>
        <v>0</v>
      </c>
      <c r="E865" s="178">
        <f t="shared" si="91"/>
        <v>0</v>
      </c>
      <c r="F865" s="60">
        <f t="shared" si="94"/>
        <v>0</v>
      </c>
      <c r="G865" s="60">
        <f>IF(AND(C865&lt;&gt;"",SUM(G$27:G864)&lt;E$19),$E$19/$E$23,0)</f>
        <v>0</v>
      </c>
      <c r="H865" s="60">
        <f t="shared" si="95"/>
        <v>0</v>
      </c>
      <c r="I865" s="60">
        <f t="shared" si="97"/>
        <v>0</v>
      </c>
      <c r="J865" s="92" t="str">
        <f t="shared" si="96"/>
        <v>2091–2092</v>
      </c>
      <c r="L865" s="103"/>
      <c r="N865" s="101"/>
      <c r="Q865" s="61"/>
    </row>
    <row r="866" spans="1:17" ht="20.25" customHeight="1" x14ac:dyDescent="0.2">
      <c r="A866" s="176">
        <v>70281</v>
      </c>
      <c r="B866" s="177">
        <f t="shared" si="92"/>
        <v>0</v>
      </c>
      <c r="C866" s="158"/>
      <c r="D866" s="60">
        <f t="shared" si="93"/>
        <v>0</v>
      </c>
      <c r="E866" s="178">
        <f t="shared" si="91"/>
        <v>0</v>
      </c>
      <c r="F866" s="60">
        <f t="shared" si="94"/>
        <v>0</v>
      </c>
      <c r="G866" s="60">
        <f>IF(AND(C866&lt;&gt;"",SUM(G$27:G865)&lt;E$19),$E$19/$E$23,0)</f>
        <v>0</v>
      </c>
      <c r="H866" s="60">
        <f t="shared" si="95"/>
        <v>0</v>
      </c>
      <c r="I866" s="60">
        <f t="shared" si="97"/>
        <v>0</v>
      </c>
      <c r="J866" s="92" t="str">
        <f t="shared" si="96"/>
        <v>2091–2092</v>
      </c>
      <c r="L866" s="103"/>
      <c r="N866" s="101"/>
      <c r="Q866" s="61"/>
    </row>
    <row r="867" spans="1:17" ht="20.25" customHeight="1" x14ac:dyDescent="0.2">
      <c r="A867" s="176">
        <v>70311</v>
      </c>
      <c r="B867" s="177">
        <f t="shared" si="92"/>
        <v>0</v>
      </c>
      <c r="C867" s="158"/>
      <c r="D867" s="60">
        <f t="shared" si="93"/>
        <v>0</v>
      </c>
      <c r="E867" s="178">
        <f t="shared" si="91"/>
        <v>0</v>
      </c>
      <c r="F867" s="60">
        <f t="shared" si="94"/>
        <v>0</v>
      </c>
      <c r="G867" s="60">
        <f>IF(AND(C867&lt;&gt;"",SUM(G$27:G866)&lt;E$19),$E$19/$E$23,0)</f>
        <v>0</v>
      </c>
      <c r="H867" s="60">
        <f t="shared" si="95"/>
        <v>0</v>
      </c>
      <c r="I867" s="60">
        <f t="shared" si="97"/>
        <v>0</v>
      </c>
      <c r="J867" s="92" t="str">
        <f t="shared" si="96"/>
        <v>2092–2093</v>
      </c>
      <c r="L867" s="103"/>
      <c r="N867" s="101"/>
      <c r="Q867" s="61"/>
    </row>
    <row r="868" spans="1:17" ht="20.25" customHeight="1" x14ac:dyDescent="0.2">
      <c r="A868" s="176">
        <v>70342</v>
      </c>
      <c r="B868" s="177">
        <f t="shared" si="92"/>
        <v>0</v>
      </c>
      <c r="C868" s="158"/>
      <c r="D868" s="60">
        <f t="shared" si="93"/>
        <v>0</v>
      </c>
      <c r="E868" s="178">
        <f t="shared" si="91"/>
        <v>0</v>
      </c>
      <c r="F868" s="60">
        <f t="shared" si="94"/>
        <v>0</v>
      </c>
      <c r="G868" s="60">
        <f>IF(AND(C868&lt;&gt;"",SUM(G$27:G867)&lt;E$19),$E$19/$E$23,0)</f>
        <v>0</v>
      </c>
      <c r="H868" s="60">
        <f t="shared" si="95"/>
        <v>0</v>
      </c>
      <c r="I868" s="60">
        <f t="shared" si="97"/>
        <v>0</v>
      </c>
      <c r="J868" s="92" t="str">
        <f t="shared" si="96"/>
        <v>2092–2093</v>
      </c>
      <c r="L868" s="103"/>
      <c r="N868" s="101"/>
      <c r="Q868" s="61"/>
    </row>
    <row r="869" spans="1:17" ht="20.25" customHeight="1" x14ac:dyDescent="0.2">
      <c r="A869" s="176">
        <v>70373</v>
      </c>
      <c r="B869" s="177">
        <f t="shared" si="92"/>
        <v>0</v>
      </c>
      <c r="C869" s="158"/>
      <c r="D869" s="60">
        <f t="shared" si="93"/>
        <v>0</v>
      </c>
      <c r="E869" s="178">
        <f t="shared" si="91"/>
        <v>0</v>
      </c>
      <c r="F869" s="60">
        <f t="shared" si="94"/>
        <v>0</v>
      </c>
      <c r="G869" s="60">
        <f>IF(AND(C869&lt;&gt;"",SUM(G$27:G868)&lt;E$19),$E$19/$E$23,0)</f>
        <v>0</v>
      </c>
      <c r="H869" s="60">
        <f t="shared" si="95"/>
        <v>0</v>
      </c>
      <c r="I869" s="60">
        <f t="shared" si="97"/>
        <v>0</v>
      </c>
      <c r="J869" s="92" t="str">
        <f t="shared" si="96"/>
        <v>2092–2093</v>
      </c>
      <c r="L869" s="103"/>
      <c r="N869" s="101"/>
      <c r="Q869" s="61"/>
    </row>
    <row r="870" spans="1:17" ht="20.25" customHeight="1" x14ac:dyDescent="0.2">
      <c r="A870" s="176">
        <v>70403</v>
      </c>
      <c r="B870" s="177">
        <f t="shared" si="92"/>
        <v>0</v>
      </c>
      <c r="C870" s="158"/>
      <c r="D870" s="60">
        <f t="shared" si="93"/>
        <v>0</v>
      </c>
      <c r="E870" s="178">
        <f t="shared" si="91"/>
        <v>0</v>
      </c>
      <c r="F870" s="60">
        <f t="shared" si="94"/>
        <v>0</v>
      </c>
      <c r="G870" s="60">
        <f>IF(AND(C870&lt;&gt;"",SUM(G$27:G869)&lt;E$19),$E$19/$E$23,0)</f>
        <v>0</v>
      </c>
      <c r="H870" s="60">
        <f t="shared" si="95"/>
        <v>0</v>
      </c>
      <c r="I870" s="60">
        <f t="shared" si="97"/>
        <v>0</v>
      </c>
      <c r="J870" s="92" t="str">
        <f t="shared" si="96"/>
        <v>2092–2093</v>
      </c>
      <c r="L870" s="103"/>
      <c r="N870" s="101"/>
      <c r="Q870" s="61"/>
    </row>
    <row r="871" spans="1:17" ht="20.25" customHeight="1" x14ac:dyDescent="0.2">
      <c r="A871" s="176">
        <v>70434</v>
      </c>
      <c r="B871" s="177">
        <f t="shared" si="92"/>
        <v>0</v>
      </c>
      <c r="C871" s="158"/>
      <c r="D871" s="60">
        <f t="shared" si="93"/>
        <v>0</v>
      </c>
      <c r="E871" s="178">
        <f t="shared" si="91"/>
        <v>0</v>
      </c>
      <c r="F871" s="60">
        <f t="shared" si="94"/>
        <v>0</v>
      </c>
      <c r="G871" s="60">
        <f>IF(AND(C871&lt;&gt;"",SUM(G$27:G870)&lt;E$19),$E$19/$E$23,0)</f>
        <v>0</v>
      </c>
      <c r="H871" s="60">
        <f t="shared" si="95"/>
        <v>0</v>
      </c>
      <c r="I871" s="60">
        <f t="shared" si="97"/>
        <v>0</v>
      </c>
      <c r="J871" s="92" t="str">
        <f t="shared" si="96"/>
        <v>2092–2093</v>
      </c>
      <c r="L871" s="103"/>
      <c r="N871" s="101"/>
      <c r="Q871" s="61"/>
    </row>
    <row r="872" spans="1:17" ht="20.25" customHeight="1" x14ac:dyDescent="0.2">
      <c r="A872" s="176">
        <v>70464</v>
      </c>
      <c r="B872" s="177">
        <f t="shared" si="92"/>
        <v>0</v>
      </c>
      <c r="C872" s="158"/>
      <c r="D872" s="60">
        <f t="shared" si="93"/>
        <v>0</v>
      </c>
      <c r="E872" s="178">
        <f t="shared" si="91"/>
        <v>0</v>
      </c>
      <c r="F872" s="60">
        <f t="shared" si="94"/>
        <v>0</v>
      </c>
      <c r="G872" s="60">
        <f>IF(AND(C872&lt;&gt;"",SUM(G$27:G871)&lt;E$19),$E$19/$E$23,0)</f>
        <v>0</v>
      </c>
      <c r="H872" s="60">
        <f t="shared" si="95"/>
        <v>0</v>
      </c>
      <c r="I872" s="60">
        <f t="shared" si="97"/>
        <v>0</v>
      </c>
      <c r="J872" s="92" t="str">
        <f t="shared" si="96"/>
        <v>2092–2093</v>
      </c>
      <c r="L872" s="103"/>
      <c r="N872" s="101"/>
      <c r="Q872" s="61"/>
    </row>
    <row r="873" spans="1:17" ht="20.25" customHeight="1" x14ac:dyDescent="0.2">
      <c r="A873" s="176">
        <v>70495</v>
      </c>
      <c r="B873" s="177">
        <f t="shared" si="92"/>
        <v>0</v>
      </c>
      <c r="C873" s="158"/>
      <c r="D873" s="60">
        <f t="shared" si="93"/>
        <v>0</v>
      </c>
      <c r="E873" s="178">
        <f t="shared" si="91"/>
        <v>0</v>
      </c>
      <c r="F873" s="60">
        <f t="shared" si="94"/>
        <v>0</v>
      </c>
      <c r="G873" s="60">
        <f>IF(AND(C873&lt;&gt;"",SUM(G$27:G872)&lt;E$19),$E$19/$E$23,0)</f>
        <v>0</v>
      </c>
      <c r="H873" s="60">
        <f t="shared" si="95"/>
        <v>0</v>
      </c>
      <c r="I873" s="60">
        <f t="shared" si="97"/>
        <v>0</v>
      </c>
      <c r="J873" s="92" t="str">
        <f t="shared" si="96"/>
        <v>2092–2093</v>
      </c>
      <c r="L873" s="103"/>
      <c r="N873" s="101"/>
      <c r="Q873" s="61"/>
    </row>
    <row r="874" spans="1:17" ht="20.25" customHeight="1" x14ac:dyDescent="0.2">
      <c r="A874" s="176">
        <v>70526</v>
      </c>
      <c r="B874" s="177">
        <f t="shared" si="92"/>
        <v>0</v>
      </c>
      <c r="C874" s="158"/>
      <c r="D874" s="60">
        <f t="shared" si="93"/>
        <v>0</v>
      </c>
      <c r="E874" s="178">
        <f t="shared" si="91"/>
        <v>0</v>
      </c>
      <c r="F874" s="60">
        <f t="shared" si="94"/>
        <v>0</v>
      </c>
      <c r="G874" s="60">
        <f>IF(AND(C874&lt;&gt;"",SUM(G$27:G873)&lt;E$19),$E$19/$E$23,0)</f>
        <v>0</v>
      </c>
      <c r="H874" s="60">
        <f t="shared" si="95"/>
        <v>0</v>
      </c>
      <c r="I874" s="60">
        <f t="shared" si="97"/>
        <v>0</v>
      </c>
      <c r="J874" s="92" t="str">
        <f t="shared" si="96"/>
        <v>2092–2093</v>
      </c>
      <c r="L874" s="103"/>
      <c r="N874" s="101"/>
      <c r="Q874" s="61"/>
    </row>
    <row r="875" spans="1:17" ht="20.25" customHeight="1" x14ac:dyDescent="0.2">
      <c r="A875" s="176">
        <v>70554</v>
      </c>
      <c r="B875" s="177">
        <f t="shared" si="92"/>
        <v>0</v>
      </c>
      <c r="C875" s="158"/>
      <c r="D875" s="60">
        <f t="shared" si="93"/>
        <v>0</v>
      </c>
      <c r="E875" s="178">
        <f t="shared" si="91"/>
        <v>0</v>
      </c>
      <c r="F875" s="60">
        <f t="shared" si="94"/>
        <v>0</v>
      </c>
      <c r="G875" s="60">
        <f>IF(AND(C875&lt;&gt;"",SUM(G$27:G874)&lt;E$19),$E$19/$E$23,0)</f>
        <v>0</v>
      </c>
      <c r="H875" s="60">
        <f t="shared" si="95"/>
        <v>0</v>
      </c>
      <c r="I875" s="60">
        <f t="shared" si="97"/>
        <v>0</v>
      </c>
      <c r="J875" s="92" t="str">
        <f t="shared" si="96"/>
        <v>2092–2093</v>
      </c>
      <c r="L875" s="103"/>
      <c r="N875" s="101"/>
      <c r="Q875" s="61"/>
    </row>
    <row r="876" spans="1:17" ht="20.25" customHeight="1" x14ac:dyDescent="0.2">
      <c r="A876" s="176">
        <v>70585</v>
      </c>
      <c r="B876" s="177">
        <f t="shared" si="92"/>
        <v>0</v>
      </c>
      <c r="C876" s="158"/>
      <c r="D876" s="60">
        <f t="shared" si="93"/>
        <v>0</v>
      </c>
      <c r="E876" s="178">
        <f t="shared" si="91"/>
        <v>0</v>
      </c>
      <c r="F876" s="60">
        <f t="shared" si="94"/>
        <v>0</v>
      </c>
      <c r="G876" s="60">
        <f>IF(AND(C876&lt;&gt;"",SUM(G$27:G875)&lt;E$19),$E$19/$E$23,0)</f>
        <v>0</v>
      </c>
      <c r="H876" s="60">
        <f t="shared" si="95"/>
        <v>0</v>
      </c>
      <c r="I876" s="60">
        <f t="shared" si="97"/>
        <v>0</v>
      </c>
      <c r="J876" s="92" t="str">
        <f t="shared" si="96"/>
        <v>2092–2093</v>
      </c>
      <c r="L876" s="103"/>
      <c r="N876" s="101"/>
      <c r="Q876" s="61"/>
    </row>
    <row r="877" spans="1:17" ht="20.25" customHeight="1" x14ac:dyDescent="0.2">
      <c r="A877" s="176">
        <v>70615</v>
      </c>
      <c r="B877" s="177">
        <f t="shared" si="92"/>
        <v>0</v>
      </c>
      <c r="C877" s="158"/>
      <c r="D877" s="60">
        <f t="shared" si="93"/>
        <v>0</v>
      </c>
      <c r="E877" s="178">
        <f t="shared" si="91"/>
        <v>0</v>
      </c>
      <c r="F877" s="60">
        <f t="shared" si="94"/>
        <v>0</v>
      </c>
      <c r="G877" s="60">
        <f>IF(AND(C877&lt;&gt;"",SUM(G$27:G876)&lt;E$19),$E$19/$E$23,0)</f>
        <v>0</v>
      </c>
      <c r="H877" s="60">
        <f t="shared" si="95"/>
        <v>0</v>
      </c>
      <c r="I877" s="60">
        <f t="shared" si="97"/>
        <v>0</v>
      </c>
      <c r="J877" s="92" t="str">
        <f t="shared" si="96"/>
        <v>2092–2093</v>
      </c>
      <c r="L877" s="103"/>
      <c r="N877" s="101"/>
      <c r="Q877" s="61"/>
    </row>
    <row r="878" spans="1:17" ht="20.25" customHeight="1" x14ac:dyDescent="0.2">
      <c r="A878" s="176">
        <v>70646</v>
      </c>
      <c r="B878" s="177">
        <f t="shared" si="92"/>
        <v>0</v>
      </c>
      <c r="C878" s="158"/>
      <c r="D878" s="60">
        <f t="shared" si="93"/>
        <v>0</v>
      </c>
      <c r="E878" s="178">
        <f t="shared" si="91"/>
        <v>0</v>
      </c>
      <c r="F878" s="60">
        <f t="shared" si="94"/>
        <v>0</v>
      </c>
      <c r="G878" s="60">
        <f>IF(AND(C878&lt;&gt;"",SUM(G$27:G877)&lt;E$19),$E$19/$E$23,0)</f>
        <v>0</v>
      </c>
      <c r="H878" s="60">
        <f t="shared" si="95"/>
        <v>0</v>
      </c>
      <c r="I878" s="60">
        <f t="shared" si="97"/>
        <v>0</v>
      </c>
      <c r="J878" s="92" t="str">
        <f t="shared" si="96"/>
        <v>2092–2093</v>
      </c>
      <c r="L878" s="103"/>
      <c r="N878" s="101"/>
      <c r="Q878" s="61"/>
    </row>
    <row r="879" spans="1:17" ht="20.25" customHeight="1" x14ac:dyDescent="0.2">
      <c r="A879" s="176">
        <v>70676</v>
      </c>
      <c r="B879" s="177">
        <f t="shared" si="92"/>
        <v>0</v>
      </c>
      <c r="C879" s="158"/>
      <c r="D879" s="60">
        <f t="shared" si="93"/>
        <v>0</v>
      </c>
      <c r="E879" s="178">
        <f t="shared" si="91"/>
        <v>0</v>
      </c>
      <c r="F879" s="60">
        <f t="shared" si="94"/>
        <v>0</v>
      </c>
      <c r="G879" s="60">
        <f>IF(AND(C879&lt;&gt;"",SUM(G$27:G878)&lt;E$19),$E$19/$E$23,0)</f>
        <v>0</v>
      </c>
      <c r="H879" s="60">
        <f t="shared" si="95"/>
        <v>0</v>
      </c>
      <c r="I879" s="60">
        <f t="shared" si="97"/>
        <v>0</v>
      </c>
      <c r="J879" s="92" t="str">
        <f t="shared" si="96"/>
        <v>2093–2094</v>
      </c>
      <c r="L879" s="103"/>
      <c r="N879" s="101"/>
      <c r="Q879" s="61"/>
    </row>
    <row r="880" spans="1:17" ht="20.25" customHeight="1" x14ac:dyDescent="0.2">
      <c r="A880" s="176">
        <v>70707</v>
      </c>
      <c r="B880" s="177">
        <f t="shared" si="92"/>
        <v>0</v>
      </c>
      <c r="C880" s="158"/>
      <c r="D880" s="60">
        <f t="shared" si="93"/>
        <v>0</v>
      </c>
      <c r="E880" s="178">
        <f t="shared" si="91"/>
        <v>0</v>
      </c>
      <c r="F880" s="60">
        <f t="shared" si="94"/>
        <v>0</v>
      </c>
      <c r="G880" s="60">
        <f>IF(AND(C880&lt;&gt;"",SUM(G$27:G879)&lt;E$19),$E$19/$E$23,0)</f>
        <v>0</v>
      </c>
      <c r="H880" s="60">
        <f t="shared" si="95"/>
        <v>0</v>
      </c>
      <c r="I880" s="60">
        <f t="shared" si="97"/>
        <v>0</v>
      </c>
      <c r="J880" s="92" t="str">
        <f t="shared" si="96"/>
        <v>2093–2094</v>
      </c>
      <c r="L880" s="103"/>
      <c r="N880" s="101"/>
      <c r="Q880" s="61"/>
    </row>
    <row r="881" spans="1:17" ht="20.25" customHeight="1" x14ac:dyDescent="0.2">
      <c r="A881" s="176">
        <v>70738</v>
      </c>
      <c r="B881" s="177">
        <f t="shared" si="92"/>
        <v>0</v>
      </c>
      <c r="C881" s="158"/>
      <c r="D881" s="60">
        <f t="shared" si="93"/>
        <v>0</v>
      </c>
      <c r="E881" s="178">
        <f t="shared" si="91"/>
        <v>0</v>
      </c>
      <c r="F881" s="60">
        <f t="shared" si="94"/>
        <v>0</v>
      </c>
      <c r="G881" s="60">
        <f>IF(AND(C881&lt;&gt;"",SUM(G$27:G880)&lt;E$19),$E$19/$E$23,0)</f>
        <v>0</v>
      </c>
      <c r="H881" s="60">
        <f t="shared" si="95"/>
        <v>0</v>
      </c>
      <c r="I881" s="60">
        <f t="shared" si="97"/>
        <v>0</v>
      </c>
      <c r="J881" s="92" t="str">
        <f t="shared" si="96"/>
        <v>2093–2094</v>
      </c>
      <c r="L881" s="103"/>
      <c r="N881" s="101"/>
      <c r="Q881" s="61"/>
    </row>
    <row r="882" spans="1:17" ht="20.25" customHeight="1" x14ac:dyDescent="0.2">
      <c r="A882" s="176">
        <v>70768</v>
      </c>
      <c r="B882" s="177">
        <f t="shared" si="92"/>
        <v>0</v>
      </c>
      <c r="C882" s="158"/>
      <c r="D882" s="60">
        <f t="shared" si="93"/>
        <v>0</v>
      </c>
      <c r="E882" s="178">
        <f t="shared" si="91"/>
        <v>0</v>
      </c>
      <c r="F882" s="60">
        <f t="shared" si="94"/>
        <v>0</v>
      </c>
      <c r="G882" s="60">
        <f>IF(AND(C882&lt;&gt;"",SUM(G$27:G881)&lt;E$19),$E$19/$E$23,0)</f>
        <v>0</v>
      </c>
      <c r="H882" s="60">
        <f t="shared" si="95"/>
        <v>0</v>
      </c>
      <c r="I882" s="60">
        <f t="shared" si="97"/>
        <v>0</v>
      </c>
      <c r="J882" s="92" t="str">
        <f t="shared" si="96"/>
        <v>2093–2094</v>
      </c>
      <c r="L882" s="103"/>
      <c r="N882" s="101"/>
      <c r="Q882" s="61"/>
    </row>
    <row r="883" spans="1:17" ht="20.25" customHeight="1" x14ac:dyDescent="0.2">
      <c r="A883" s="176">
        <v>70799</v>
      </c>
      <c r="B883" s="177">
        <f t="shared" si="92"/>
        <v>0</v>
      </c>
      <c r="C883" s="158"/>
      <c r="D883" s="60">
        <f t="shared" si="93"/>
        <v>0</v>
      </c>
      <c r="E883" s="178">
        <f t="shared" si="91"/>
        <v>0</v>
      </c>
      <c r="F883" s="60">
        <f t="shared" si="94"/>
        <v>0</v>
      </c>
      <c r="G883" s="60">
        <f>IF(AND(C883&lt;&gt;"",SUM(G$27:G882)&lt;E$19),$E$19/$E$23,0)</f>
        <v>0</v>
      </c>
      <c r="H883" s="60">
        <f t="shared" si="95"/>
        <v>0</v>
      </c>
      <c r="I883" s="60">
        <f t="shared" si="97"/>
        <v>0</v>
      </c>
      <c r="J883" s="92" t="str">
        <f t="shared" si="96"/>
        <v>2093–2094</v>
      </c>
      <c r="L883" s="103"/>
      <c r="N883" s="101"/>
      <c r="Q883" s="61"/>
    </row>
    <row r="884" spans="1:17" ht="20.25" customHeight="1" x14ac:dyDescent="0.2">
      <c r="A884" s="176">
        <v>70829</v>
      </c>
      <c r="B884" s="177">
        <f t="shared" si="92"/>
        <v>0</v>
      </c>
      <c r="C884" s="158"/>
      <c r="D884" s="60">
        <f t="shared" si="93"/>
        <v>0</v>
      </c>
      <c r="E884" s="178">
        <f t="shared" si="91"/>
        <v>0</v>
      </c>
      <c r="F884" s="60">
        <f t="shared" si="94"/>
        <v>0</v>
      </c>
      <c r="G884" s="60">
        <f>IF(AND(C884&lt;&gt;"",SUM(G$27:G883)&lt;E$19),$E$19/$E$23,0)</f>
        <v>0</v>
      </c>
      <c r="H884" s="60">
        <f t="shared" si="95"/>
        <v>0</v>
      </c>
      <c r="I884" s="60">
        <f t="shared" si="97"/>
        <v>0</v>
      </c>
      <c r="J884" s="92" t="str">
        <f t="shared" si="96"/>
        <v>2093–2094</v>
      </c>
      <c r="L884" s="103"/>
      <c r="N884" s="101"/>
      <c r="Q884" s="61"/>
    </row>
    <row r="885" spans="1:17" ht="20.25" customHeight="1" x14ac:dyDescent="0.2">
      <c r="A885" s="176">
        <v>70860</v>
      </c>
      <c r="B885" s="177">
        <f t="shared" si="92"/>
        <v>0</v>
      </c>
      <c r="C885" s="158"/>
      <c r="D885" s="60">
        <f t="shared" si="93"/>
        <v>0</v>
      </c>
      <c r="E885" s="178">
        <f t="shared" si="91"/>
        <v>0</v>
      </c>
      <c r="F885" s="60">
        <f t="shared" si="94"/>
        <v>0</v>
      </c>
      <c r="G885" s="60">
        <f>IF(AND(C885&lt;&gt;"",SUM(G$27:G884)&lt;E$19),$E$19/$E$23,0)</f>
        <v>0</v>
      </c>
      <c r="H885" s="60">
        <f t="shared" si="95"/>
        <v>0</v>
      </c>
      <c r="I885" s="60">
        <f t="shared" si="97"/>
        <v>0</v>
      </c>
      <c r="J885" s="92" t="str">
        <f t="shared" si="96"/>
        <v>2093–2094</v>
      </c>
      <c r="L885" s="103"/>
      <c r="N885" s="101"/>
      <c r="Q885" s="61"/>
    </row>
    <row r="886" spans="1:17" ht="20.25" customHeight="1" x14ac:dyDescent="0.2">
      <c r="A886" s="176">
        <v>70891</v>
      </c>
      <c r="B886" s="177">
        <f t="shared" si="92"/>
        <v>0</v>
      </c>
      <c r="C886" s="158"/>
      <c r="D886" s="60">
        <f t="shared" si="93"/>
        <v>0</v>
      </c>
      <c r="E886" s="178">
        <f t="shared" si="91"/>
        <v>0</v>
      </c>
      <c r="F886" s="60">
        <f t="shared" si="94"/>
        <v>0</v>
      </c>
      <c r="G886" s="60">
        <f>IF(AND(C886&lt;&gt;"",SUM(G$27:G885)&lt;E$19),$E$19/$E$23,0)</f>
        <v>0</v>
      </c>
      <c r="H886" s="60">
        <f t="shared" si="95"/>
        <v>0</v>
      </c>
      <c r="I886" s="60">
        <f t="shared" si="97"/>
        <v>0</v>
      </c>
      <c r="J886" s="92" t="str">
        <f t="shared" si="96"/>
        <v>2093–2094</v>
      </c>
      <c r="L886" s="103"/>
      <c r="N886" s="101"/>
      <c r="Q886" s="61"/>
    </row>
    <row r="887" spans="1:17" ht="20.25" customHeight="1" x14ac:dyDescent="0.2">
      <c r="A887" s="176">
        <v>70919</v>
      </c>
      <c r="B887" s="177">
        <f t="shared" si="92"/>
        <v>0</v>
      </c>
      <c r="C887" s="158"/>
      <c r="D887" s="60">
        <f t="shared" si="93"/>
        <v>0</v>
      </c>
      <c r="E887" s="178">
        <f t="shared" si="91"/>
        <v>0</v>
      </c>
      <c r="F887" s="60">
        <f t="shared" si="94"/>
        <v>0</v>
      </c>
      <c r="G887" s="60">
        <f>IF(AND(C887&lt;&gt;"",SUM(G$27:G886)&lt;E$19),$E$19/$E$23,0)</f>
        <v>0</v>
      </c>
      <c r="H887" s="60">
        <f t="shared" si="95"/>
        <v>0</v>
      </c>
      <c r="I887" s="60">
        <f t="shared" si="97"/>
        <v>0</v>
      </c>
      <c r="J887" s="92" t="str">
        <f t="shared" si="96"/>
        <v>2093–2094</v>
      </c>
      <c r="L887" s="103"/>
      <c r="N887" s="101"/>
      <c r="Q887" s="61"/>
    </row>
    <row r="888" spans="1:17" ht="20.25" customHeight="1" x14ac:dyDescent="0.2">
      <c r="A888" s="176">
        <v>70950</v>
      </c>
      <c r="B888" s="177">
        <f t="shared" si="92"/>
        <v>0</v>
      </c>
      <c r="C888" s="158"/>
      <c r="D888" s="60">
        <f t="shared" si="93"/>
        <v>0</v>
      </c>
      <c r="E888" s="178">
        <f t="shared" si="91"/>
        <v>0</v>
      </c>
      <c r="F888" s="60">
        <f t="shared" si="94"/>
        <v>0</v>
      </c>
      <c r="G888" s="60">
        <f>IF(AND(C888&lt;&gt;"",SUM(G$27:G887)&lt;E$19),$E$19/$E$23,0)</f>
        <v>0</v>
      </c>
      <c r="H888" s="60">
        <f t="shared" si="95"/>
        <v>0</v>
      </c>
      <c r="I888" s="60">
        <f t="shared" si="97"/>
        <v>0</v>
      </c>
      <c r="J888" s="92" t="str">
        <f t="shared" si="96"/>
        <v>2093–2094</v>
      </c>
      <c r="L888" s="103"/>
      <c r="N888" s="101"/>
      <c r="Q888" s="61"/>
    </row>
    <row r="889" spans="1:17" ht="20.25" customHeight="1" x14ac:dyDescent="0.2">
      <c r="A889" s="176">
        <v>70980</v>
      </c>
      <c r="B889" s="177">
        <f t="shared" si="92"/>
        <v>0</v>
      </c>
      <c r="C889" s="158"/>
      <c r="D889" s="60">
        <f t="shared" si="93"/>
        <v>0</v>
      </c>
      <c r="E889" s="178">
        <f t="shared" si="91"/>
        <v>0</v>
      </c>
      <c r="F889" s="60">
        <f t="shared" si="94"/>
        <v>0</v>
      </c>
      <c r="G889" s="60">
        <f>IF(AND(C889&lt;&gt;"",SUM(G$27:G888)&lt;E$19),$E$19/$E$23,0)</f>
        <v>0</v>
      </c>
      <c r="H889" s="60">
        <f t="shared" si="95"/>
        <v>0</v>
      </c>
      <c r="I889" s="60">
        <f t="shared" si="97"/>
        <v>0</v>
      </c>
      <c r="J889" s="92" t="str">
        <f t="shared" si="96"/>
        <v>2093–2094</v>
      </c>
      <c r="L889" s="103"/>
      <c r="N889" s="101"/>
      <c r="Q889" s="61"/>
    </row>
    <row r="890" spans="1:17" ht="20.25" customHeight="1" x14ac:dyDescent="0.2">
      <c r="A890" s="176">
        <v>71011</v>
      </c>
      <c r="B890" s="177">
        <f t="shared" si="92"/>
        <v>0</v>
      </c>
      <c r="C890" s="158"/>
      <c r="D890" s="60">
        <f t="shared" si="93"/>
        <v>0</v>
      </c>
      <c r="E890" s="178">
        <f t="shared" si="91"/>
        <v>0</v>
      </c>
      <c r="F890" s="60">
        <f t="shared" si="94"/>
        <v>0</v>
      </c>
      <c r="G890" s="60">
        <f>IF(AND(C890&lt;&gt;"",SUM(G$27:G889)&lt;E$19),$E$19/$E$23,0)</f>
        <v>0</v>
      </c>
      <c r="H890" s="60">
        <f t="shared" si="95"/>
        <v>0</v>
      </c>
      <c r="I890" s="60">
        <f t="shared" si="97"/>
        <v>0</v>
      </c>
      <c r="J890" s="92" t="str">
        <f t="shared" si="96"/>
        <v>2093–2094</v>
      </c>
      <c r="L890" s="103"/>
      <c r="N890" s="101"/>
      <c r="Q890" s="61"/>
    </row>
    <row r="891" spans="1:17" ht="20.25" customHeight="1" x14ac:dyDescent="0.2">
      <c r="A891" s="176">
        <v>71041</v>
      </c>
      <c r="B891" s="177">
        <f t="shared" si="92"/>
        <v>0</v>
      </c>
      <c r="C891" s="158"/>
      <c r="D891" s="60">
        <f t="shared" si="93"/>
        <v>0</v>
      </c>
      <c r="E891" s="178">
        <f t="shared" si="91"/>
        <v>0</v>
      </c>
      <c r="F891" s="60">
        <f t="shared" si="94"/>
        <v>0</v>
      </c>
      <c r="G891" s="60">
        <f>IF(AND(C891&lt;&gt;"",SUM(G$27:G890)&lt;E$19),$E$19/$E$23,0)</f>
        <v>0</v>
      </c>
      <c r="H891" s="60">
        <f t="shared" si="95"/>
        <v>0</v>
      </c>
      <c r="I891" s="60">
        <f t="shared" si="97"/>
        <v>0</v>
      </c>
      <c r="J891" s="92" t="str">
        <f t="shared" si="96"/>
        <v>2094–2095</v>
      </c>
      <c r="L891" s="103"/>
      <c r="N891" s="101"/>
      <c r="Q891" s="61"/>
    </row>
    <row r="892" spans="1:17" ht="20.25" customHeight="1" x14ac:dyDescent="0.2">
      <c r="A892" s="176">
        <v>71072</v>
      </c>
      <c r="B892" s="177">
        <f t="shared" si="92"/>
        <v>0</v>
      </c>
      <c r="C892" s="158"/>
      <c r="D892" s="60">
        <f t="shared" si="93"/>
        <v>0</v>
      </c>
      <c r="E892" s="178">
        <f t="shared" si="91"/>
        <v>0</v>
      </c>
      <c r="F892" s="60">
        <f t="shared" si="94"/>
        <v>0</v>
      </c>
      <c r="G892" s="60">
        <f>IF(AND(C892&lt;&gt;"",SUM(G$27:G891)&lt;E$19),$E$19/$E$23,0)</f>
        <v>0</v>
      </c>
      <c r="H892" s="60">
        <f t="shared" si="95"/>
        <v>0</v>
      </c>
      <c r="I892" s="60">
        <f t="shared" si="97"/>
        <v>0</v>
      </c>
      <c r="J892" s="92" t="str">
        <f t="shared" si="96"/>
        <v>2094–2095</v>
      </c>
      <c r="L892" s="103"/>
      <c r="N892" s="101"/>
      <c r="Q892" s="61"/>
    </row>
    <row r="893" spans="1:17" ht="20.25" customHeight="1" x14ac:dyDescent="0.2">
      <c r="A893" s="176">
        <v>71103</v>
      </c>
      <c r="B893" s="177">
        <f t="shared" si="92"/>
        <v>0</v>
      </c>
      <c r="C893" s="158"/>
      <c r="D893" s="60">
        <f t="shared" si="93"/>
        <v>0</v>
      </c>
      <c r="E893" s="178">
        <f t="shared" si="91"/>
        <v>0</v>
      </c>
      <c r="F893" s="60">
        <f t="shared" si="94"/>
        <v>0</v>
      </c>
      <c r="G893" s="60">
        <f>IF(AND(C893&lt;&gt;"",SUM(G$27:G892)&lt;E$19),$E$19/$E$23,0)</f>
        <v>0</v>
      </c>
      <c r="H893" s="60">
        <f t="shared" si="95"/>
        <v>0</v>
      </c>
      <c r="I893" s="60">
        <f t="shared" si="97"/>
        <v>0</v>
      </c>
      <c r="J893" s="92" t="str">
        <f t="shared" si="96"/>
        <v>2094–2095</v>
      </c>
      <c r="L893" s="103"/>
      <c r="N893" s="101"/>
      <c r="Q893" s="61"/>
    </row>
    <row r="894" spans="1:17" ht="20.25" customHeight="1" x14ac:dyDescent="0.2">
      <c r="A894" s="176">
        <v>71133</v>
      </c>
      <c r="B894" s="177">
        <f t="shared" si="92"/>
        <v>0</v>
      </c>
      <c r="C894" s="158"/>
      <c r="D894" s="60">
        <f t="shared" si="93"/>
        <v>0</v>
      </c>
      <c r="E894" s="178">
        <f t="shared" si="91"/>
        <v>0</v>
      </c>
      <c r="F894" s="60">
        <f t="shared" si="94"/>
        <v>0</v>
      </c>
      <c r="G894" s="60">
        <f>IF(AND(C894&lt;&gt;"",SUM(G$27:G893)&lt;E$19),$E$19/$E$23,0)</f>
        <v>0</v>
      </c>
      <c r="H894" s="60">
        <f t="shared" si="95"/>
        <v>0</v>
      </c>
      <c r="I894" s="60">
        <f t="shared" si="97"/>
        <v>0</v>
      </c>
      <c r="J894" s="92" t="str">
        <f t="shared" si="96"/>
        <v>2094–2095</v>
      </c>
      <c r="L894" s="103"/>
      <c r="N894" s="101"/>
      <c r="Q894" s="61"/>
    </row>
    <row r="895" spans="1:17" ht="20.25" customHeight="1" x14ac:dyDescent="0.2">
      <c r="A895" s="176">
        <v>71164</v>
      </c>
      <c r="B895" s="177">
        <f t="shared" si="92"/>
        <v>0</v>
      </c>
      <c r="C895" s="158"/>
      <c r="D895" s="60">
        <f t="shared" si="93"/>
        <v>0</v>
      </c>
      <c r="E895" s="178">
        <f t="shared" si="91"/>
        <v>0</v>
      </c>
      <c r="F895" s="60">
        <f t="shared" si="94"/>
        <v>0</v>
      </c>
      <c r="G895" s="60">
        <f>IF(AND(C895&lt;&gt;"",SUM(G$27:G894)&lt;E$19),$E$19/$E$23,0)</f>
        <v>0</v>
      </c>
      <c r="H895" s="60">
        <f t="shared" si="95"/>
        <v>0</v>
      </c>
      <c r="I895" s="60">
        <f t="shared" si="97"/>
        <v>0</v>
      </c>
      <c r="J895" s="92" t="str">
        <f t="shared" si="96"/>
        <v>2094–2095</v>
      </c>
      <c r="L895" s="103"/>
      <c r="N895" s="101"/>
      <c r="Q895" s="61"/>
    </row>
    <row r="896" spans="1:17" ht="20.25" customHeight="1" x14ac:dyDescent="0.2">
      <c r="A896" s="176">
        <v>71194</v>
      </c>
      <c r="B896" s="177">
        <f t="shared" si="92"/>
        <v>0</v>
      </c>
      <c r="C896" s="158"/>
      <c r="D896" s="60">
        <f t="shared" si="93"/>
        <v>0</v>
      </c>
      <c r="E896" s="178">
        <f t="shared" si="91"/>
        <v>0</v>
      </c>
      <c r="F896" s="60">
        <f t="shared" si="94"/>
        <v>0</v>
      </c>
      <c r="G896" s="60">
        <f>IF(AND(C896&lt;&gt;"",SUM(G$27:G895)&lt;E$19),$E$19/$E$23,0)</f>
        <v>0</v>
      </c>
      <c r="H896" s="60">
        <f t="shared" si="95"/>
        <v>0</v>
      </c>
      <c r="I896" s="60">
        <f t="shared" si="97"/>
        <v>0</v>
      </c>
      <c r="J896" s="92" t="str">
        <f t="shared" si="96"/>
        <v>2094–2095</v>
      </c>
      <c r="L896" s="103"/>
      <c r="N896" s="101"/>
      <c r="Q896" s="61"/>
    </row>
    <row r="897" spans="1:17" ht="20.25" customHeight="1" x14ac:dyDescent="0.2">
      <c r="A897" s="176">
        <v>71225</v>
      </c>
      <c r="B897" s="177">
        <f t="shared" si="92"/>
        <v>0</v>
      </c>
      <c r="C897" s="158"/>
      <c r="D897" s="60">
        <f t="shared" si="93"/>
        <v>0</v>
      </c>
      <c r="E897" s="178">
        <f t="shared" si="91"/>
        <v>0</v>
      </c>
      <c r="F897" s="60">
        <f t="shared" si="94"/>
        <v>0</v>
      </c>
      <c r="G897" s="60">
        <f>IF(AND(C897&lt;&gt;"",SUM(G$27:G896)&lt;E$19),$E$19/$E$23,0)</f>
        <v>0</v>
      </c>
      <c r="H897" s="60">
        <f t="shared" si="95"/>
        <v>0</v>
      </c>
      <c r="I897" s="60">
        <f t="shared" si="97"/>
        <v>0</v>
      </c>
      <c r="J897" s="92" t="str">
        <f t="shared" si="96"/>
        <v>2094–2095</v>
      </c>
      <c r="L897" s="103"/>
      <c r="N897" s="101"/>
      <c r="Q897" s="61"/>
    </row>
    <row r="898" spans="1:17" ht="20.25" customHeight="1" x14ac:dyDescent="0.2">
      <c r="A898" s="176">
        <v>71256</v>
      </c>
      <c r="B898" s="177">
        <f t="shared" si="92"/>
        <v>0</v>
      </c>
      <c r="C898" s="158"/>
      <c r="D898" s="60">
        <f t="shared" si="93"/>
        <v>0</v>
      </c>
      <c r="E898" s="178">
        <f t="shared" si="91"/>
        <v>0</v>
      </c>
      <c r="F898" s="60">
        <f t="shared" si="94"/>
        <v>0</v>
      </c>
      <c r="G898" s="60">
        <f>IF(AND(C898&lt;&gt;"",SUM(G$27:G897)&lt;E$19),$E$19/$E$23,0)</f>
        <v>0</v>
      </c>
      <c r="H898" s="60">
        <f t="shared" si="95"/>
        <v>0</v>
      </c>
      <c r="I898" s="60">
        <f t="shared" si="97"/>
        <v>0</v>
      </c>
      <c r="J898" s="92" t="str">
        <f t="shared" si="96"/>
        <v>2094–2095</v>
      </c>
      <c r="L898" s="103"/>
      <c r="N898" s="101"/>
      <c r="Q898" s="61"/>
    </row>
    <row r="899" spans="1:17" ht="20.25" customHeight="1" x14ac:dyDescent="0.2">
      <c r="A899" s="176">
        <v>71284</v>
      </c>
      <c r="B899" s="177">
        <f t="shared" si="92"/>
        <v>0</v>
      </c>
      <c r="C899" s="158"/>
      <c r="D899" s="60">
        <f t="shared" si="93"/>
        <v>0</v>
      </c>
      <c r="E899" s="178">
        <f t="shared" si="91"/>
        <v>0</v>
      </c>
      <c r="F899" s="60">
        <f t="shared" si="94"/>
        <v>0</v>
      </c>
      <c r="G899" s="60">
        <f>IF(AND(C899&lt;&gt;"",SUM(G$27:G898)&lt;E$19),$E$19/$E$23,0)</f>
        <v>0</v>
      </c>
      <c r="H899" s="60">
        <f t="shared" si="95"/>
        <v>0</v>
      </c>
      <c r="I899" s="60">
        <f t="shared" si="97"/>
        <v>0</v>
      </c>
      <c r="J899" s="92" t="str">
        <f t="shared" si="96"/>
        <v>2094–2095</v>
      </c>
      <c r="L899" s="103"/>
      <c r="N899" s="101"/>
      <c r="Q899" s="61"/>
    </row>
    <row r="900" spans="1:17" ht="20.25" customHeight="1" x14ac:dyDescent="0.2">
      <c r="A900" s="176">
        <v>71315</v>
      </c>
      <c r="B900" s="177">
        <f t="shared" si="92"/>
        <v>0</v>
      </c>
      <c r="C900" s="158"/>
      <c r="D900" s="60">
        <f t="shared" si="93"/>
        <v>0</v>
      </c>
      <c r="E900" s="178">
        <f t="shared" si="91"/>
        <v>0</v>
      </c>
      <c r="F900" s="60">
        <f t="shared" si="94"/>
        <v>0</v>
      </c>
      <c r="G900" s="60">
        <f>IF(AND(C900&lt;&gt;"",SUM(G$27:G899)&lt;E$19),$E$19/$E$23,0)</f>
        <v>0</v>
      </c>
      <c r="H900" s="60">
        <f t="shared" si="95"/>
        <v>0</v>
      </c>
      <c r="I900" s="60">
        <f t="shared" si="97"/>
        <v>0</v>
      </c>
      <c r="J900" s="92" t="str">
        <f t="shared" si="96"/>
        <v>2094–2095</v>
      </c>
      <c r="L900" s="103"/>
      <c r="N900" s="101"/>
      <c r="Q900" s="61"/>
    </row>
    <row r="901" spans="1:17" ht="20.25" customHeight="1" x14ac:dyDescent="0.2">
      <c r="A901" s="176">
        <v>71345</v>
      </c>
      <c r="B901" s="177">
        <f t="shared" si="92"/>
        <v>0</v>
      </c>
      <c r="C901" s="158"/>
      <c r="D901" s="60">
        <f t="shared" si="93"/>
        <v>0</v>
      </c>
      <c r="E901" s="178">
        <f t="shared" si="91"/>
        <v>0</v>
      </c>
      <c r="F901" s="60">
        <f t="shared" si="94"/>
        <v>0</v>
      </c>
      <c r="G901" s="60">
        <f>IF(AND(C901&lt;&gt;"",SUM(G$27:G900)&lt;E$19),$E$19/$E$23,0)</f>
        <v>0</v>
      </c>
      <c r="H901" s="60">
        <f t="shared" si="95"/>
        <v>0</v>
      </c>
      <c r="I901" s="60">
        <f t="shared" si="97"/>
        <v>0</v>
      </c>
      <c r="J901" s="92" t="str">
        <f t="shared" si="96"/>
        <v>2094–2095</v>
      </c>
      <c r="L901" s="103"/>
      <c r="N901" s="101"/>
      <c r="Q901" s="61"/>
    </row>
    <row r="902" spans="1:17" ht="20.25" customHeight="1" x14ac:dyDescent="0.2">
      <c r="A902" s="176">
        <v>71376</v>
      </c>
      <c r="B902" s="177">
        <f t="shared" si="92"/>
        <v>0</v>
      </c>
      <c r="C902" s="158"/>
      <c r="D902" s="60">
        <f t="shared" si="93"/>
        <v>0</v>
      </c>
      <c r="E902" s="178">
        <f t="shared" si="91"/>
        <v>0</v>
      </c>
      <c r="F902" s="60">
        <f t="shared" si="94"/>
        <v>0</v>
      </c>
      <c r="G902" s="60">
        <f>IF(AND(C902&lt;&gt;"",SUM(G$27:G901)&lt;E$19),$E$19/$E$23,0)</f>
        <v>0</v>
      </c>
      <c r="H902" s="60">
        <f t="shared" si="95"/>
        <v>0</v>
      </c>
      <c r="I902" s="60">
        <f t="shared" si="97"/>
        <v>0</v>
      </c>
      <c r="J902" s="92" t="str">
        <f t="shared" si="96"/>
        <v>2094–2095</v>
      </c>
      <c r="L902" s="103"/>
      <c r="N902" s="101"/>
      <c r="Q902" s="61"/>
    </row>
    <row r="903" spans="1:17" ht="20.25" customHeight="1" x14ac:dyDescent="0.2">
      <c r="A903" s="176">
        <v>71406</v>
      </c>
      <c r="B903" s="177">
        <f t="shared" si="92"/>
        <v>0</v>
      </c>
      <c r="C903" s="158"/>
      <c r="D903" s="60">
        <f t="shared" si="93"/>
        <v>0</v>
      </c>
      <c r="E903" s="178">
        <f t="shared" si="91"/>
        <v>0</v>
      </c>
      <c r="F903" s="60">
        <f t="shared" si="94"/>
        <v>0</v>
      </c>
      <c r="G903" s="60">
        <f>IF(AND(C903&lt;&gt;"",SUM(G$27:G902)&lt;E$19),$E$19/$E$23,0)</f>
        <v>0</v>
      </c>
      <c r="H903" s="60">
        <f t="shared" si="95"/>
        <v>0</v>
      </c>
      <c r="I903" s="60">
        <f t="shared" si="97"/>
        <v>0</v>
      </c>
      <c r="J903" s="92" t="str">
        <f t="shared" si="96"/>
        <v>2095–2096</v>
      </c>
      <c r="L903" s="103"/>
      <c r="N903" s="101"/>
      <c r="Q903" s="61"/>
    </row>
    <row r="904" spans="1:17" ht="20.25" customHeight="1" x14ac:dyDescent="0.2">
      <c r="A904" s="176">
        <v>71437</v>
      </c>
      <c r="B904" s="177">
        <f t="shared" si="92"/>
        <v>0</v>
      </c>
      <c r="C904" s="158"/>
      <c r="D904" s="60">
        <f t="shared" si="93"/>
        <v>0</v>
      </c>
      <c r="E904" s="178">
        <f t="shared" si="91"/>
        <v>0</v>
      </c>
      <c r="F904" s="60">
        <f t="shared" si="94"/>
        <v>0</v>
      </c>
      <c r="G904" s="60">
        <f>IF(AND(C904&lt;&gt;"",SUM(G$27:G903)&lt;E$19),$E$19/$E$23,0)</f>
        <v>0</v>
      </c>
      <c r="H904" s="60">
        <f t="shared" si="95"/>
        <v>0</v>
      </c>
      <c r="I904" s="60">
        <f t="shared" si="97"/>
        <v>0</v>
      </c>
      <c r="J904" s="92" t="str">
        <f t="shared" si="96"/>
        <v>2095–2096</v>
      </c>
      <c r="L904" s="103"/>
      <c r="N904" s="101"/>
      <c r="Q904" s="61"/>
    </row>
    <row r="905" spans="1:17" ht="20.25" customHeight="1" x14ac:dyDescent="0.2">
      <c r="A905" s="176">
        <v>71468</v>
      </c>
      <c r="B905" s="177">
        <f t="shared" si="92"/>
        <v>0</v>
      </c>
      <c r="C905" s="158"/>
      <c r="D905" s="60">
        <f t="shared" si="93"/>
        <v>0</v>
      </c>
      <c r="E905" s="178">
        <f t="shared" si="91"/>
        <v>0</v>
      </c>
      <c r="F905" s="60">
        <f t="shared" si="94"/>
        <v>0</v>
      </c>
      <c r="G905" s="60">
        <f>IF(AND(C905&lt;&gt;"",SUM(G$27:G904)&lt;E$19),$E$19/$E$23,0)</f>
        <v>0</v>
      </c>
      <c r="H905" s="60">
        <f t="shared" si="95"/>
        <v>0</v>
      </c>
      <c r="I905" s="60">
        <f t="shared" si="97"/>
        <v>0</v>
      </c>
      <c r="J905" s="92" t="str">
        <f t="shared" si="96"/>
        <v>2095–2096</v>
      </c>
      <c r="L905" s="103"/>
      <c r="N905" s="101"/>
      <c r="Q905" s="61"/>
    </row>
    <row r="906" spans="1:17" ht="20.25" customHeight="1" x14ac:dyDescent="0.2">
      <c r="A906" s="176">
        <v>71498</v>
      </c>
      <c r="B906" s="177">
        <f t="shared" si="92"/>
        <v>0</v>
      </c>
      <c r="C906" s="158"/>
      <c r="D906" s="60">
        <f t="shared" si="93"/>
        <v>0</v>
      </c>
      <c r="E906" s="178">
        <f t="shared" si="91"/>
        <v>0</v>
      </c>
      <c r="F906" s="60">
        <f t="shared" si="94"/>
        <v>0</v>
      </c>
      <c r="G906" s="60">
        <f>IF(AND(C906&lt;&gt;"",SUM(G$27:G905)&lt;E$19),$E$19/$E$23,0)</f>
        <v>0</v>
      </c>
      <c r="H906" s="60">
        <f t="shared" si="95"/>
        <v>0</v>
      </c>
      <c r="I906" s="60">
        <f t="shared" si="97"/>
        <v>0</v>
      </c>
      <c r="J906" s="92" t="str">
        <f t="shared" si="96"/>
        <v>2095–2096</v>
      </c>
      <c r="L906" s="103"/>
      <c r="N906" s="101"/>
      <c r="Q906" s="61"/>
    </row>
    <row r="907" spans="1:17" ht="20.25" customHeight="1" x14ac:dyDescent="0.2">
      <c r="A907" s="176">
        <v>71529</v>
      </c>
      <c r="B907" s="177">
        <f t="shared" si="92"/>
        <v>0</v>
      </c>
      <c r="C907" s="158"/>
      <c r="D907" s="60">
        <f t="shared" si="93"/>
        <v>0</v>
      </c>
      <c r="E907" s="178">
        <f t="shared" si="91"/>
        <v>0</v>
      </c>
      <c r="F907" s="60">
        <f t="shared" si="94"/>
        <v>0</v>
      </c>
      <c r="G907" s="60">
        <f>IF(AND(C907&lt;&gt;"",SUM(G$27:G906)&lt;E$19),$E$19/$E$23,0)</f>
        <v>0</v>
      </c>
      <c r="H907" s="60">
        <f t="shared" si="95"/>
        <v>0</v>
      </c>
      <c r="I907" s="60">
        <f t="shared" si="97"/>
        <v>0</v>
      </c>
      <c r="J907" s="92" t="str">
        <f t="shared" si="96"/>
        <v>2095–2096</v>
      </c>
      <c r="L907" s="103"/>
      <c r="N907" s="101"/>
      <c r="Q907" s="61"/>
    </row>
    <row r="908" spans="1:17" ht="20.25" customHeight="1" x14ac:dyDescent="0.2">
      <c r="A908" s="176">
        <v>71559</v>
      </c>
      <c r="B908" s="177">
        <f t="shared" si="92"/>
        <v>0</v>
      </c>
      <c r="C908" s="158"/>
      <c r="D908" s="60">
        <f t="shared" si="93"/>
        <v>0</v>
      </c>
      <c r="E908" s="178">
        <f t="shared" si="91"/>
        <v>0</v>
      </c>
      <c r="F908" s="60">
        <f t="shared" si="94"/>
        <v>0</v>
      </c>
      <c r="G908" s="60">
        <f>IF(AND(C908&lt;&gt;"",SUM(G$27:G907)&lt;E$19),$E$19/$E$23,0)</f>
        <v>0</v>
      </c>
      <c r="H908" s="60">
        <f t="shared" si="95"/>
        <v>0</v>
      </c>
      <c r="I908" s="60">
        <f t="shared" si="97"/>
        <v>0</v>
      </c>
      <c r="J908" s="92" t="str">
        <f t="shared" si="96"/>
        <v>2095–2096</v>
      </c>
      <c r="L908" s="103"/>
      <c r="N908" s="101"/>
      <c r="Q908" s="61"/>
    </row>
    <row r="909" spans="1:17" ht="20.25" customHeight="1" x14ac:dyDescent="0.2">
      <c r="A909" s="176">
        <v>71590</v>
      </c>
      <c r="B909" s="177">
        <f t="shared" si="92"/>
        <v>0</v>
      </c>
      <c r="C909" s="158"/>
      <c r="D909" s="60">
        <f t="shared" si="93"/>
        <v>0</v>
      </c>
      <c r="E909" s="178">
        <f t="shared" si="91"/>
        <v>0</v>
      </c>
      <c r="F909" s="60">
        <f t="shared" si="94"/>
        <v>0</v>
      </c>
      <c r="G909" s="60">
        <f>IF(AND(C909&lt;&gt;"",SUM(G$27:G908)&lt;E$19),$E$19/$E$23,0)</f>
        <v>0</v>
      </c>
      <c r="H909" s="60">
        <f t="shared" si="95"/>
        <v>0</v>
      </c>
      <c r="I909" s="60">
        <f t="shared" si="97"/>
        <v>0</v>
      </c>
      <c r="J909" s="92" t="str">
        <f t="shared" si="96"/>
        <v>2095–2096</v>
      </c>
      <c r="L909" s="103"/>
      <c r="N909" s="101"/>
      <c r="Q909" s="61"/>
    </row>
    <row r="910" spans="1:17" ht="20.25" customHeight="1" x14ac:dyDescent="0.2">
      <c r="A910" s="176">
        <v>71621</v>
      </c>
      <c r="B910" s="177">
        <f t="shared" si="92"/>
        <v>0</v>
      </c>
      <c r="C910" s="158"/>
      <c r="D910" s="60">
        <f t="shared" si="93"/>
        <v>0</v>
      </c>
      <c r="E910" s="178">
        <f t="shared" si="91"/>
        <v>0</v>
      </c>
      <c r="F910" s="60">
        <f t="shared" si="94"/>
        <v>0</v>
      </c>
      <c r="G910" s="60">
        <f>IF(AND(C910&lt;&gt;"",SUM(G$27:G909)&lt;E$19),$E$19/$E$23,0)</f>
        <v>0</v>
      </c>
      <c r="H910" s="60">
        <f t="shared" si="95"/>
        <v>0</v>
      </c>
      <c r="I910" s="60">
        <f t="shared" si="97"/>
        <v>0</v>
      </c>
      <c r="J910" s="92" t="str">
        <f t="shared" si="96"/>
        <v>2095–2096</v>
      </c>
      <c r="L910" s="103"/>
      <c r="N910" s="101"/>
      <c r="Q910" s="61"/>
    </row>
    <row r="911" spans="1:17" ht="20.25" customHeight="1" x14ac:dyDescent="0.2">
      <c r="A911" s="176">
        <v>71650</v>
      </c>
      <c r="B911" s="177">
        <f t="shared" si="92"/>
        <v>0</v>
      </c>
      <c r="C911" s="158"/>
      <c r="D911" s="60">
        <f t="shared" si="93"/>
        <v>0</v>
      </c>
      <c r="E911" s="178">
        <f t="shared" si="91"/>
        <v>0</v>
      </c>
      <c r="F911" s="60">
        <f t="shared" si="94"/>
        <v>0</v>
      </c>
      <c r="G911" s="60">
        <f>IF(AND(C911&lt;&gt;"",SUM(G$27:G910)&lt;E$19),$E$19/$E$23,0)</f>
        <v>0</v>
      </c>
      <c r="H911" s="60">
        <f t="shared" si="95"/>
        <v>0</v>
      </c>
      <c r="I911" s="60">
        <f t="shared" si="97"/>
        <v>0</v>
      </c>
      <c r="J911" s="92" t="str">
        <f t="shared" si="96"/>
        <v>2095–2096</v>
      </c>
      <c r="L911" s="103"/>
      <c r="N911" s="101"/>
      <c r="Q911" s="61"/>
    </row>
    <row r="912" spans="1:17" ht="20.25" customHeight="1" x14ac:dyDescent="0.2">
      <c r="A912" s="176">
        <v>71681</v>
      </c>
      <c r="B912" s="177">
        <f t="shared" si="92"/>
        <v>0</v>
      </c>
      <c r="C912" s="158"/>
      <c r="D912" s="60">
        <f t="shared" si="93"/>
        <v>0</v>
      </c>
      <c r="E912" s="178">
        <f t="shared" si="91"/>
        <v>0</v>
      </c>
      <c r="F912" s="60">
        <f t="shared" si="94"/>
        <v>0</v>
      </c>
      <c r="G912" s="60">
        <f>IF(AND(C912&lt;&gt;"",SUM(G$27:G911)&lt;E$19),$E$19/$E$23,0)</f>
        <v>0</v>
      </c>
      <c r="H912" s="60">
        <f t="shared" si="95"/>
        <v>0</v>
      </c>
      <c r="I912" s="60">
        <f t="shared" si="97"/>
        <v>0</v>
      </c>
      <c r="J912" s="92" t="str">
        <f t="shared" si="96"/>
        <v>2095–2096</v>
      </c>
      <c r="L912" s="103"/>
      <c r="N912" s="101"/>
      <c r="Q912" s="61"/>
    </row>
    <row r="913" spans="1:17" ht="20.25" customHeight="1" x14ac:dyDescent="0.2">
      <c r="A913" s="176">
        <v>71711</v>
      </c>
      <c r="B913" s="177">
        <f t="shared" si="92"/>
        <v>0</v>
      </c>
      <c r="C913" s="158"/>
      <c r="D913" s="60">
        <f t="shared" si="93"/>
        <v>0</v>
      </c>
      <c r="E913" s="178">
        <f t="shared" si="91"/>
        <v>0</v>
      </c>
      <c r="F913" s="60">
        <f t="shared" si="94"/>
        <v>0</v>
      </c>
      <c r="G913" s="60">
        <f>IF(AND(C913&lt;&gt;"",SUM(G$27:G912)&lt;E$19),$E$19/$E$23,0)</f>
        <v>0</v>
      </c>
      <c r="H913" s="60">
        <f t="shared" si="95"/>
        <v>0</v>
      </c>
      <c r="I913" s="60">
        <f t="shared" si="97"/>
        <v>0</v>
      </c>
      <c r="J913" s="92" t="str">
        <f t="shared" si="96"/>
        <v>2095–2096</v>
      </c>
      <c r="L913" s="103"/>
      <c r="N913" s="101"/>
      <c r="Q913" s="61"/>
    </row>
    <row r="914" spans="1:17" ht="20.25" customHeight="1" x14ac:dyDescent="0.2">
      <c r="A914" s="176">
        <v>71742</v>
      </c>
      <c r="B914" s="177">
        <f t="shared" si="92"/>
        <v>0</v>
      </c>
      <c r="C914" s="158"/>
      <c r="D914" s="60">
        <f t="shared" si="93"/>
        <v>0</v>
      </c>
      <c r="E914" s="178">
        <f t="shared" si="91"/>
        <v>0</v>
      </c>
      <c r="F914" s="60">
        <f t="shared" si="94"/>
        <v>0</v>
      </c>
      <c r="G914" s="60">
        <f>IF(AND(C914&lt;&gt;"",SUM(G$27:G913)&lt;E$19),$E$19/$E$23,0)</f>
        <v>0</v>
      </c>
      <c r="H914" s="60">
        <f t="shared" si="95"/>
        <v>0</v>
      </c>
      <c r="I914" s="60">
        <f t="shared" si="97"/>
        <v>0</v>
      </c>
      <c r="J914" s="92" t="str">
        <f t="shared" si="96"/>
        <v>2095–2096</v>
      </c>
      <c r="L914" s="103"/>
      <c r="N914" s="101"/>
      <c r="Q914" s="61"/>
    </row>
    <row r="915" spans="1:17" ht="20.25" customHeight="1" x14ac:dyDescent="0.2">
      <c r="A915" s="176">
        <v>71772</v>
      </c>
      <c r="B915" s="177">
        <f t="shared" si="92"/>
        <v>0</v>
      </c>
      <c r="C915" s="158"/>
      <c r="D915" s="60">
        <f t="shared" si="93"/>
        <v>0</v>
      </c>
      <c r="E915" s="178">
        <f t="shared" si="91"/>
        <v>0</v>
      </c>
      <c r="F915" s="60">
        <f t="shared" si="94"/>
        <v>0</v>
      </c>
      <c r="G915" s="60">
        <f>IF(AND(C915&lt;&gt;"",SUM(G$27:G914)&lt;E$19),$E$19/$E$23,0)</f>
        <v>0</v>
      </c>
      <c r="H915" s="60">
        <f t="shared" si="95"/>
        <v>0</v>
      </c>
      <c r="I915" s="60">
        <f t="shared" si="97"/>
        <v>0</v>
      </c>
      <c r="J915" s="92" t="str">
        <f t="shared" si="96"/>
        <v>2096–2097</v>
      </c>
      <c r="L915" s="103"/>
      <c r="N915" s="101"/>
      <c r="Q915" s="61"/>
    </row>
    <row r="916" spans="1:17" ht="20.25" customHeight="1" x14ac:dyDescent="0.2">
      <c r="A916" s="176">
        <v>71803</v>
      </c>
      <c r="B916" s="177">
        <f t="shared" si="92"/>
        <v>0</v>
      </c>
      <c r="C916" s="158"/>
      <c r="D916" s="60">
        <f t="shared" si="93"/>
        <v>0</v>
      </c>
      <c r="E916" s="178">
        <f t="shared" si="91"/>
        <v>0</v>
      </c>
      <c r="F916" s="60">
        <f t="shared" si="94"/>
        <v>0</v>
      </c>
      <c r="G916" s="60">
        <f>IF(AND(C916&lt;&gt;"",SUM(G$27:G915)&lt;E$19),$E$19/$E$23,0)</f>
        <v>0</v>
      </c>
      <c r="H916" s="60">
        <f t="shared" si="95"/>
        <v>0</v>
      </c>
      <c r="I916" s="60">
        <f t="shared" si="97"/>
        <v>0</v>
      </c>
      <c r="J916" s="92" t="str">
        <f t="shared" si="96"/>
        <v>2096–2097</v>
      </c>
      <c r="L916" s="103"/>
      <c r="N916" s="101"/>
      <c r="Q916" s="61"/>
    </row>
    <row r="917" spans="1:17" ht="20.25" customHeight="1" x14ac:dyDescent="0.2">
      <c r="A917" s="176">
        <v>71834</v>
      </c>
      <c r="B917" s="177">
        <f t="shared" si="92"/>
        <v>0</v>
      </c>
      <c r="C917" s="158"/>
      <c r="D917" s="60">
        <f t="shared" si="93"/>
        <v>0</v>
      </c>
      <c r="E917" s="178">
        <f t="shared" si="91"/>
        <v>0</v>
      </c>
      <c r="F917" s="60">
        <f t="shared" si="94"/>
        <v>0</v>
      </c>
      <c r="G917" s="60">
        <f>IF(AND(C917&lt;&gt;"",SUM(G$27:G916)&lt;E$19),$E$19/$E$23,0)</f>
        <v>0</v>
      </c>
      <c r="H917" s="60">
        <f t="shared" si="95"/>
        <v>0</v>
      </c>
      <c r="I917" s="60">
        <f t="shared" si="97"/>
        <v>0</v>
      </c>
      <c r="J917" s="92" t="str">
        <f t="shared" si="96"/>
        <v>2096–2097</v>
      </c>
      <c r="L917" s="103"/>
      <c r="N917" s="101"/>
      <c r="Q917" s="61"/>
    </row>
    <row r="918" spans="1:17" ht="20.25" customHeight="1" x14ac:dyDescent="0.2">
      <c r="A918" s="176">
        <v>71864</v>
      </c>
      <c r="B918" s="177">
        <f t="shared" si="92"/>
        <v>0</v>
      </c>
      <c r="C918" s="158"/>
      <c r="D918" s="60">
        <f t="shared" si="93"/>
        <v>0</v>
      </c>
      <c r="E918" s="178">
        <f t="shared" si="91"/>
        <v>0</v>
      </c>
      <c r="F918" s="60">
        <f t="shared" si="94"/>
        <v>0</v>
      </c>
      <c r="G918" s="60">
        <f>IF(AND(C918&lt;&gt;"",SUM(G$27:G917)&lt;E$19),$E$19/$E$23,0)</f>
        <v>0</v>
      </c>
      <c r="H918" s="60">
        <f t="shared" si="95"/>
        <v>0</v>
      </c>
      <c r="I918" s="60">
        <f t="shared" si="97"/>
        <v>0</v>
      </c>
      <c r="J918" s="92" t="str">
        <f t="shared" si="96"/>
        <v>2096–2097</v>
      </c>
      <c r="L918" s="103"/>
      <c r="N918" s="101"/>
      <c r="Q918" s="61"/>
    </row>
    <row r="919" spans="1:17" ht="20.25" customHeight="1" x14ac:dyDescent="0.2">
      <c r="A919" s="176">
        <v>71895</v>
      </c>
      <c r="B919" s="177">
        <f t="shared" si="92"/>
        <v>0</v>
      </c>
      <c r="C919" s="158"/>
      <c r="D919" s="60">
        <f t="shared" si="93"/>
        <v>0</v>
      </c>
      <c r="E919" s="178">
        <f t="shared" si="91"/>
        <v>0</v>
      </c>
      <c r="F919" s="60">
        <f t="shared" si="94"/>
        <v>0</v>
      </c>
      <c r="G919" s="60">
        <f>IF(AND(C919&lt;&gt;"",SUM(G$27:G918)&lt;E$19),$E$19/$E$23,0)</f>
        <v>0</v>
      </c>
      <c r="H919" s="60">
        <f t="shared" si="95"/>
        <v>0</v>
      </c>
      <c r="I919" s="60">
        <f t="shared" si="97"/>
        <v>0</v>
      </c>
      <c r="J919" s="92" t="str">
        <f t="shared" si="96"/>
        <v>2096–2097</v>
      </c>
      <c r="L919" s="103"/>
      <c r="N919" s="101"/>
      <c r="Q919" s="61"/>
    </row>
    <row r="920" spans="1:17" ht="20.25" customHeight="1" x14ac:dyDescent="0.2">
      <c r="A920" s="176">
        <v>71925</v>
      </c>
      <c r="B920" s="177">
        <f t="shared" si="92"/>
        <v>0</v>
      </c>
      <c r="C920" s="158"/>
      <c r="D920" s="60">
        <f t="shared" si="93"/>
        <v>0</v>
      </c>
      <c r="E920" s="178">
        <f t="shared" si="91"/>
        <v>0</v>
      </c>
      <c r="F920" s="60">
        <f t="shared" si="94"/>
        <v>0</v>
      </c>
      <c r="G920" s="60">
        <f>IF(AND(C920&lt;&gt;"",SUM(G$27:G919)&lt;E$19),$E$19/$E$23,0)</f>
        <v>0</v>
      </c>
      <c r="H920" s="60">
        <f t="shared" si="95"/>
        <v>0</v>
      </c>
      <c r="I920" s="60">
        <f t="shared" si="97"/>
        <v>0</v>
      </c>
      <c r="J920" s="92" t="str">
        <f t="shared" si="96"/>
        <v>2096–2097</v>
      </c>
      <c r="L920" s="103"/>
      <c r="N920" s="101"/>
      <c r="Q920" s="61"/>
    </row>
    <row r="921" spans="1:17" ht="20.25" customHeight="1" x14ac:dyDescent="0.2">
      <c r="A921" s="176">
        <v>71956</v>
      </c>
      <c r="B921" s="177">
        <f t="shared" si="92"/>
        <v>0</v>
      </c>
      <c r="C921" s="158"/>
      <c r="D921" s="60">
        <f t="shared" si="93"/>
        <v>0</v>
      </c>
      <c r="E921" s="178">
        <f t="shared" si="91"/>
        <v>0</v>
      </c>
      <c r="F921" s="60">
        <f t="shared" si="94"/>
        <v>0</v>
      </c>
      <c r="G921" s="60">
        <f>IF(AND(C921&lt;&gt;"",SUM(G$27:G920)&lt;E$19),$E$19/$E$23,0)</f>
        <v>0</v>
      </c>
      <c r="H921" s="60">
        <f t="shared" si="95"/>
        <v>0</v>
      </c>
      <c r="I921" s="60">
        <f t="shared" si="97"/>
        <v>0</v>
      </c>
      <c r="J921" s="92" t="str">
        <f t="shared" si="96"/>
        <v>2096–2097</v>
      </c>
      <c r="L921" s="103"/>
      <c r="N921" s="101"/>
      <c r="Q921" s="61"/>
    </row>
    <row r="922" spans="1:17" ht="20.25" customHeight="1" x14ac:dyDescent="0.2">
      <c r="A922" s="176">
        <v>71987</v>
      </c>
      <c r="B922" s="177">
        <f t="shared" si="92"/>
        <v>0</v>
      </c>
      <c r="C922" s="158"/>
      <c r="D922" s="60">
        <f t="shared" si="93"/>
        <v>0</v>
      </c>
      <c r="E922" s="178">
        <f t="shared" si="91"/>
        <v>0</v>
      </c>
      <c r="F922" s="60">
        <f t="shared" si="94"/>
        <v>0</v>
      </c>
      <c r="G922" s="60">
        <f>IF(AND(C922&lt;&gt;"",SUM(G$27:G921)&lt;E$19),$E$19/$E$23,0)</f>
        <v>0</v>
      </c>
      <c r="H922" s="60">
        <f t="shared" si="95"/>
        <v>0</v>
      </c>
      <c r="I922" s="60">
        <f t="shared" si="97"/>
        <v>0</v>
      </c>
      <c r="J922" s="92" t="str">
        <f t="shared" si="96"/>
        <v>2096–2097</v>
      </c>
      <c r="L922" s="103"/>
      <c r="N922" s="101"/>
      <c r="Q922" s="61"/>
    </row>
    <row r="923" spans="1:17" ht="20.25" customHeight="1" x14ac:dyDescent="0.2">
      <c r="A923" s="176">
        <v>72015</v>
      </c>
      <c r="B923" s="177">
        <f t="shared" si="92"/>
        <v>0</v>
      </c>
      <c r="C923" s="158"/>
      <c r="D923" s="60">
        <f t="shared" si="93"/>
        <v>0</v>
      </c>
      <c r="E923" s="178">
        <f t="shared" ref="E923:E986" si="98">C923-D923</f>
        <v>0</v>
      </c>
      <c r="F923" s="60">
        <f t="shared" si="94"/>
        <v>0</v>
      </c>
      <c r="G923" s="60">
        <f>IF(AND(C923&lt;&gt;"",SUM(G$27:G922)&lt;E$19),$E$19/$E$23,0)</f>
        <v>0</v>
      </c>
      <c r="H923" s="60">
        <f t="shared" si="95"/>
        <v>0</v>
      </c>
      <c r="I923" s="60">
        <f t="shared" si="97"/>
        <v>0</v>
      </c>
      <c r="J923" s="92" t="str">
        <f t="shared" si="96"/>
        <v>2096–2097</v>
      </c>
      <c r="L923" s="103"/>
      <c r="N923" s="101"/>
      <c r="Q923" s="61"/>
    </row>
    <row r="924" spans="1:17" ht="20.25" customHeight="1" x14ac:dyDescent="0.2">
      <c r="A924" s="176">
        <v>72046</v>
      </c>
      <c r="B924" s="177">
        <f t="shared" ref="B924:B987" si="99">IF(C924&gt;0,C924*-1,C924)</f>
        <v>0</v>
      </c>
      <c r="C924" s="158"/>
      <c r="D924" s="60">
        <f t="shared" ref="D924:D987" si="100">IF(C924="",0,IF($E$15="Beginning",IF(C923&lt;&gt;"",$F923*$E$6/12,0),IF(C923&lt;&gt;"",$F923*$E$6/12,$E$16*$E$6/12)))</f>
        <v>0</v>
      </c>
      <c r="E924" s="178">
        <f t="shared" si="98"/>
        <v>0</v>
      </c>
      <c r="F924" s="60">
        <f t="shared" ref="F924:F987" si="101">IF(C924="",0,IF(C923="",$E$16-E924,IF(C924&lt;&gt;"",F923-E924)))</f>
        <v>0</v>
      </c>
      <c r="G924" s="60">
        <f>IF(AND(C924&lt;&gt;"",SUM(G$27:G923)&lt;E$19),$E$19/$E$23,0)</f>
        <v>0</v>
      </c>
      <c r="H924" s="60">
        <f t="shared" ref="H924:H987" si="102">IF(C924&lt;&gt;"",G924+H923,0)</f>
        <v>0</v>
      </c>
      <c r="I924" s="60">
        <f t="shared" si="97"/>
        <v>0</v>
      </c>
      <c r="J924" s="92" t="str">
        <f t="shared" ref="J924:J987" si="103">IF(OR(MONTH(A924)=1,MONTH(A924)=2,MONTH(A924)=3,MONTH(A924)=4,MONTH(A924)=5,MONTH(A924)=6),YEAR(A924)-1&amp;"–"&amp;YEAR(A924),YEAR(A924)&amp;"–"&amp;YEAR(A924)+1)</f>
        <v>2096–2097</v>
      </c>
      <c r="L924" s="103"/>
      <c r="N924" s="101"/>
      <c r="Q924" s="61"/>
    </row>
    <row r="925" spans="1:17" ht="20.25" customHeight="1" x14ac:dyDescent="0.2">
      <c r="A925" s="176">
        <v>72076</v>
      </c>
      <c r="B925" s="177">
        <f t="shared" si="99"/>
        <v>0</v>
      </c>
      <c r="C925" s="158"/>
      <c r="D925" s="60">
        <f t="shared" si="100"/>
        <v>0</v>
      </c>
      <c r="E925" s="178">
        <f t="shared" si="98"/>
        <v>0</v>
      </c>
      <c r="F925" s="60">
        <f t="shared" si="101"/>
        <v>0</v>
      </c>
      <c r="G925" s="60">
        <f>IF(AND(C925&lt;&gt;"",SUM(G$27:G924)&lt;E$19),$E$19/$E$23,0)</f>
        <v>0</v>
      </c>
      <c r="H925" s="60">
        <f t="shared" si="102"/>
        <v>0</v>
      </c>
      <c r="I925" s="60">
        <f t="shared" ref="I925:I988" si="104">IF(C925&lt;&gt;"",$E$19-H925,0)</f>
        <v>0</v>
      </c>
      <c r="J925" s="92" t="str">
        <f t="shared" si="103"/>
        <v>2096–2097</v>
      </c>
      <c r="L925" s="103"/>
      <c r="N925" s="101"/>
      <c r="Q925" s="61"/>
    </row>
    <row r="926" spans="1:17" ht="20.25" customHeight="1" x14ac:dyDescent="0.2">
      <c r="A926" s="176">
        <v>72107</v>
      </c>
      <c r="B926" s="177">
        <f t="shared" si="99"/>
        <v>0</v>
      </c>
      <c r="C926" s="158"/>
      <c r="D926" s="60">
        <f t="shared" si="100"/>
        <v>0</v>
      </c>
      <c r="E926" s="178">
        <f t="shared" si="98"/>
        <v>0</v>
      </c>
      <c r="F926" s="60">
        <f t="shared" si="101"/>
        <v>0</v>
      </c>
      <c r="G926" s="60">
        <f>IF(AND(C926&lt;&gt;"",SUM(G$27:G925)&lt;E$19),$E$19/$E$23,0)</f>
        <v>0</v>
      </c>
      <c r="H926" s="60">
        <f t="shared" si="102"/>
        <v>0</v>
      </c>
      <c r="I926" s="60">
        <f t="shared" si="104"/>
        <v>0</v>
      </c>
      <c r="J926" s="92" t="str">
        <f t="shared" si="103"/>
        <v>2096–2097</v>
      </c>
      <c r="L926" s="103"/>
      <c r="N926" s="101"/>
      <c r="Q926" s="61"/>
    </row>
    <row r="927" spans="1:17" ht="20.25" customHeight="1" x14ac:dyDescent="0.2">
      <c r="A927" s="176">
        <v>72137</v>
      </c>
      <c r="B927" s="177">
        <f t="shared" si="99"/>
        <v>0</v>
      </c>
      <c r="C927" s="158"/>
      <c r="D927" s="60">
        <f t="shared" si="100"/>
        <v>0</v>
      </c>
      <c r="E927" s="178">
        <f t="shared" si="98"/>
        <v>0</v>
      </c>
      <c r="F927" s="60">
        <f t="shared" si="101"/>
        <v>0</v>
      </c>
      <c r="G927" s="60">
        <f>IF(AND(C927&lt;&gt;"",SUM(G$27:G926)&lt;E$19),$E$19/$E$23,0)</f>
        <v>0</v>
      </c>
      <c r="H927" s="60">
        <f t="shared" si="102"/>
        <v>0</v>
      </c>
      <c r="I927" s="60">
        <f t="shared" si="104"/>
        <v>0</v>
      </c>
      <c r="J927" s="92" t="str">
        <f t="shared" si="103"/>
        <v>2097–2098</v>
      </c>
      <c r="L927" s="103"/>
      <c r="N927" s="101"/>
      <c r="Q927" s="61"/>
    </row>
    <row r="928" spans="1:17" ht="20.25" customHeight="1" x14ac:dyDescent="0.2">
      <c r="A928" s="176">
        <v>72168</v>
      </c>
      <c r="B928" s="177">
        <f t="shared" si="99"/>
        <v>0</v>
      </c>
      <c r="C928" s="158"/>
      <c r="D928" s="60">
        <f t="shared" si="100"/>
        <v>0</v>
      </c>
      <c r="E928" s="178">
        <f t="shared" si="98"/>
        <v>0</v>
      </c>
      <c r="F928" s="60">
        <f t="shared" si="101"/>
        <v>0</v>
      </c>
      <c r="G928" s="60">
        <f>IF(AND(C928&lt;&gt;"",SUM(G$27:G927)&lt;E$19),$E$19/$E$23,0)</f>
        <v>0</v>
      </c>
      <c r="H928" s="60">
        <f t="shared" si="102"/>
        <v>0</v>
      </c>
      <c r="I928" s="60">
        <f t="shared" si="104"/>
        <v>0</v>
      </c>
      <c r="J928" s="92" t="str">
        <f t="shared" si="103"/>
        <v>2097–2098</v>
      </c>
      <c r="L928" s="103"/>
      <c r="N928" s="101"/>
      <c r="Q928" s="61"/>
    </row>
    <row r="929" spans="1:17" ht="20.25" customHeight="1" x14ac:dyDescent="0.2">
      <c r="A929" s="176">
        <v>72199</v>
      </c>
      <c r="B929" s="177">
        <f t="shared" si="99"/>
        <v>0</v>
      </c>
      <c r="C929" s="158"/>
      <c r="D929" s="60">
        <f t="shared" si="100"/>
        <v>0</v>
      </c>
      <c r="E929" s="178">
        <f t="shared" si="98"/>
        <v>0</v>
      </c>
      <c r="F929" s="60">
        <f t="shared" si="101"/>
        <v>0</v>
      </c>
      <c r="G929" s="60">
        <f>IF(AND(C929&lt;&gt;"",SUM(G$27:G928)&lt;E$19),$E$19/$E$23,0)</f>
        <v>0</v>
      </c>
      <c r="H929" s="60">
        <f t="shared" si="102"/>
        <v>0</v>
      </c>
      <c r="I929" s="60">
        <f t="shared" si="104"/>
        <v>0</v>
      </c>
      <c r="J929" s="92" t="str">
        <f t="shared" si="103"/>
        <v>2097–2098</v>
      </c>
      <c r="L929" s="103"/>
      <c r="N929" s="101"/>
      <c r="Q929" s="61"/>
    </row>
    <row r="930" spans="1:17" ht="20.25" customHeight="1" x14ac:dyDescent="0.2">
      <c r="A930" s="176">
        <v>72229</v>
      </c>
      <c r="B930" s="177">
        <f t="shared" si="99"/>
        <v>0</v>
      </c>
      <c r="C930" s="158"/>
      <c r="D930" s="60">
        <f t="shared" si="100"/>
        <v>0</v>
      </c>
      <c r="E930" s="178">
        <f t="shared" si="98"/>
        <v>0</v>
      </c>
      <c r="F930" s="60">
        <f t="shared" si="101"/>
        <v>0</v>
      </c>
      <c r="G930" s="60">
        <f>IF(AND(C930&lt;&gt;"",SUM(G$27:G929)&lt;E$19),$E$19/$E$23,0)</f>
        <v>0</v>
      </c>
      <c r="H930" s="60">
        <f t="shared" si="102"/>
        <v>0</v>
      </c>
      <c r="I930" s="60">
        <f t="shared" si="104"/>
        <v>0</v>
      </c>
      <c r="J930" s="92" t="str">
        <f t="shared" si="103"/>
        <v>2097–2098</v>
      </c>
      <c r="L930" s="103"/>
      <c r="N930" s="101"/>
      <c r="Q930" s="61"/>
    </row>
    <row r="931" spans="1:17" ht="20.25" customHeight="1" x14ac:dyDescent="0.2">
      <c r="A931" s="176">
        <v>72260</v>
      </c>
      <c r="B931" s="177">
        <f t="shared" si="99"/>
        <v>0</v>
      </c>
      <c r="C931" s="158"/>
      <c r="D931" s="60">
        <f t="shared" si="100"/>
        <v>0</v>
      </c>
      <c r="E931" s="178">
        <f t="shared" si="98"/>
        <v>0</v>
      </c>
      <c r="F931" s="60">
        <f t="shared" si="101"/>
        <v>0</v>
      </c>
      <c r="G931" s="60">
        <f>IF(AND(C931&lt;&gt;"",SUM(G$27:G930)&lt;E$19),$E$19/$E$23,0)</f>
        <v>0</v>
      </c>
      <c r="H931" s="60">
        <f t="shared" si="102"/>
        <v>0</v>
      </c>
      <c r="I931" s="60">
        <f t="shared" si="104"/>
        <v>0</v>
      </c>
      <c r="J931" s="92" t="str">
        <f t="shared" si="103"/>
        <v>2097–2098</v>
      </c>
      <c r="L931" s="103"/>
      <c r="N931" s="101"/>
      <c r="Q931" s="61"/>
    </row>
    <row r="932" spans="1:17" ht="20.25" customHeight="1" x14ac:dyDescent="0.2">
      <c r="A932" s="176">
        <v>72290</v>
      </c>
      <c r="B932" s="177">
        <f t="shared" si="99"/>
        <v>0</v>
      </c>
      <c r="C932" s="158"/>
      <c r="D932" s="60">
        <f t="shared" si="100"/>
        <v>0</v>
      </c>
      <c r="E932" s="178">
        <f t="shared" si="98"/>
        <v>0</v>
      </c>
      <c r="F932" s="60">
        <f t="shared" si="101"/>
        <v>0</v>
      </c>
      <c r="G932" s="60">
        <f>IF(AND(C932&lt;&gt;"",SUM(G$27:G931)&lt;E$19),$E$19/$E$23,0)</f>
        <v>0</v>
      </c>
      <c r="H932" s="60">
        <f t="shared" si="102"/>
        <v>0</v>
      </c>
      <c r="I932" s="60">
        <f t="shared" si="104"/>
        <v>0</v>
      </c>
      <c r="J932" s="92" t="str">
        <f t="shared" si="103"/>
        <v>2097–2098</v>
      </c>
      <c r="L932" s="103"/>
      <c r="N932" s="101"/>
      <c r="Q932" s="61"/>
    </row>
    <row r="933" spans="1:17" ht="20.25" customHeight="1" x14ac:dyDescent="0.2">
      <c r="A933" s="176">
        <v>72321</v>
      </c>
      <c r="B933" s="177">
        <f t="shared" si="99"/>
        <v>0</v>
      </c>
      <c r="C933" s="158"/>
      <c r="D933" s="60">
        <f t="shared" si="100"/>
        <v>0</v>
      </c>
      <c r="E933" s="178">
        <f t="shared" si="98"/>
        <v>0</v>
      </c>
      <c r="F933" s="60">
        <f t="shared" si="101"/>
        <v>0</v>
      </c>
      <c r="G933" s="60">
        <f>IF(AND(C933&lt;&gt;"",SUM(G$27:G932)&lt;E$19),$E$19/$E$23,0)</f>
        <v>0</v>
      </c>
      <c r="H933" s="60">
        <f t="shared" si="102"/>
        <v>0</v>
      </c>
      <c r="I933" s="60">
        <f t="shared" si="104"/>
        <v>0</v>
      </c>
      <c r="J933" s="92" t="str">
        <f t="shared" si="103"/>
        <v>2097–2098</v>
      </c>
      <c r="L933" s="103"/>
      <c r="N933" s="101"/>
      <c r="Q933" s="61"/>
    </row>
    <row r="934" spans="1:17" ht="20.25" customHeight="1" x14ac:dyDescent="0.2">
      <c r="A934" s="176">
        <v>72352</v>
      </c>
      <c r="B934" s="177">
        <f t="shared" si="99"/>
        <v>0</v>
      </c>
      <c r="C934" s="158"/>
      <c r="D934" s="60">
        <f t="shared" si="100"/>
        <v>0</v>
      </c>
      <c r="E934" s="178">
        <f t="shared" si="98"/>
        <v>0</v>
      </c>
      <c r="F934" s="60">
        <f t="shared" si="101"/>
        <v>0</v>
      </c>
      <c r="G934" s="60">
        <f>IF(AND(C934&lt;&gt;"",SUM(G$27:G933)&lt;E$19),$E$19/$E$23,0)</f>
        <v>0</v>
      </c>
      <c r="H934" s="60">
        <f t="shared" si="102"/>
        <v>0</v>
      </c>
      <c r="I934" s="60">
        <f t="shared" si="104"/>
        <v>0</v>
      </c>
      <c r="J934" s="92" t="str">
        <f t="shared" si="103"/>
        <v>2097–2098</v>
      </c>
      <c r="L934" s="103"/>
      <c r="N934" s="101"/>
      <c r="Q934" s="61"/>
    </row>
    <row r="935" spans="1:17" ht="20.25" customHeight="1" x14ac:dyDescent="0.2">
      <c r="A935" s="176">
        <v>72380</v>
      </c>
      <c r="B935" s="177">
        <f t="shared" si="99"/>
        <v>0</v>
      </c>
      <c r="C935" s="158"/>
      <c r="D935" s="60">
        <f t="shared" si="100"/>
        <v>0</v>
      </c>
      <c r="E935" s="178">
        <f t="shared" si="98"/>
        <v>0</v>
      </c>
      <c r="F935" s="60">
        <f t="shared" si="101"/>
        <v>0</v>
      </c>
      <c r="G935" s="60">
        <f>IF(AND(C935&lt;&gt;"",SUM(G$27:G934)&lt;E$19),$E$19/$E$23,0)</f>
        <v>0</v>
      </c>
      <c r="H935" s="60">
        <f t="shared" si="102"/>
        <v>0</v>
      </c>
      <c r="I935" s="60">
        <f t="shared" si="104"/>
        <v>0</v>
      </c>
      <c r="J935" s="92" t="str">
        <f t="shared" si="103"/>
        <v>2097–2098</v>
      </c>
      <c r="L935" s="103"/>
      <c r="N935" s="101"/>
      <c r="Q935" s="61"/>
    </row>
    <row r="936" spans="1:17" ht="20.25" customHeight="1" x14ac:dyDescent="0.2">
      <c r="A936" s="176">
        <v>72411</v>
      </c>
      <c r="B936" s="177">
        <f t="shared" si="99"/>
        <v>0</v>
      </c>
      <c r="C936" s="158"/>
      <c r="D936" s="60">
        <f t="shared" si="100"/>
        <v>0</v>
      </c>
      <c r="E936" s="178">
        <f t="shared" si="98"/>
        <v>0</v>
      </c>
      <c r="F936" s="60">
        <f t="shared" si="101"/>
        <v>0</v>
      </c>
      <c r="G936" s="60">
        <f>IF(AND(C936&lt;&gt;"",SUM(G$27:G935)&lt;E$19),$E$19/$E$23,0)</f>
        <v>0</v>
      </c>
      <c r="H936" s="60">
        <f t="shared" si="102"/>
        <v>0</v>
      </c>
      <c r="I936" s="60">
        <f t="shared" si="104"/>
        <v>0</v>
      </c>
      <c r="J936" s="92" t="str">
        <f t="shared" si="103"/>
        <v>2097–2098</v>
      </c>
      <c r="L936" s="103"/>
      <c r="N936" s="101"/>
      <c r="Q936" s="61"/>
    </row>
    <row r="937" spans="1:17" ht="20.25" customHeight="1" x14ac:dyDescent="0.2">
      <c r="A937" s="176">
        <v>72441</v>
      </c>
      <c r="B937" s="177">
        <f t="shared" si="99"/>
        <v>0</v>
      </c>
      <c r="C937" s="158"/>
      <c r="D937" s="60">
        <f t="shared" si="100"/>
        <v>0</v>
      </c>
      <c r="E937" s="178">
        <f t="shared" si="98"/>
        <v>0</v>
      </c>
      <c r="F937" s="60">
        <f t="shared" si="101"/>
        <v>0</v>
      </c>
      <c r="G937" s="60">
        <f>IF(AND(C937&lt;&gt;"",SUM(G$27:G936)&lt;E$19),$E$19/$E$23,0)</f>
        <v>0</v>
      </c>
      <c r="H937" s="60">
        <f t="shared" si="102"/>
        <v>0</v>
      </c>
      <c r="I937" s="60">
        <f t="shared" si="104"/>
        <v>0</v>
      </c>
      <c r="J937" s="92" t="str">
        <f t="shared" si="103"/>
        <v>2097–2098</v>
      </c>
      <c r="L937" s="103"/>
      <c r="N937" s="101"/>
      <c r="Q937" s="61"/>
    </row>
    <row r="938" spans="1:17" ht="20.25" customHeight="1" x14ac:dyDescent="0.2">
      <c r="A938" s="176">
        <v>72472</v>
      </c>
      <c r="B938" s="177">
        <f t="shared" si="99"/>
        <v>0</v>
      </c>
      <c r="C938" s="158"/>
      <c r="D938" s="60">
        <f t="shared" si="100"/>
        <v>0</v>
      </c>
      <c r="E938" s="178">
        <f t="shared" si="98"/>
        <v>0</v>
      </c>
      <c r="F938" s="60">
        <f t="shared" si="101"/>
        <v>0</v>
      </c>
      <c r="G938" s="60">
        <f>IF(AND(C938&lt;&gt;"",SUM(G$27:G937)&lt;E$19),$E$19/$E$23,0)</f>
        <v>0</v>
      </c>
      <c r="H938" s="60">
        <f t="shared" si="102"/>
        <v>0</v>
      </c>
      <c r="I938" s="60">
        <f t="shared" si="104"/>
        <v>0</v>
      </c>
      <c r="J938" s="92" t="str">
        <f t="shared" si="103"/>
        <v>2097–2098</v>
      </c>
      <c r="L938" s="103"/>
      <c r="N938" s="101"/>
      <c r="Q938" s="61"/>
    </row>
    <row r="939" spans="1:17" ht="20.25" customHeight="1" x14ac:dyDescent="0.2">
      <c r="A939" s="176">
        <v>72502</v>
      </c>
      <c r="B939" s="177">
        <f t="shared" si="99"/>
        <v>0</v>
      </c>
      <c r="C939" s="158"/>
      <c r="D939" s="60">
        <f t="shared" si="100"/>
        <v>0</v>
      </c>
      <c r="E939" s="178">
        <f t="shared" si="98"/>
        <v>0</v>
      </c>
      <c r="F939" s="60">
        <f t="shared" si="101"/>
        <v>0</v>
      </c>
      <c r="G939" s="60">
        <f>IF(AND(C939&lt;&gt;"",SUM(G$27:G938)&lt;E$19),$E$19/$E$23,0)</f>
        <v>0</v>
      </c>
      <c r="H939" s="60">
        <f t="shared" si="102"/>
        <v>0</v>
      </c>
      <c r="I939" s="60">
        <f t="shared" si="104"/>
        <v>0</v>
      </c>
      <c r="J939" s="92" t="str">
        <f t="shared" si="103"/>
        <v>2098–2099</v>
      </c>
      <c r="L939" s="103"/>
      <c r="N939" s="101"/>
      <c r="Q939" s="61"/>
    </row>
    <row r="940" spans="1:17" ht="20.25" customHeight="1" x14ac:dyDescent="0.2">
      <c r="A940" s="176">
        <v>72533</v>
      </c>
      <c r="B940" s="177">
        <f t="shared" si="99"/>
        <v>0</v>
      </c>
      <c r="C940" s="158"/>
      <c r="D940" s="60">
        <f t="shared" si="100"/>
        <v>0</v>
      </c>
      <c r="E940" s="178">
        <f t="shared" si="98"/>
        <v>0</v>
      </c>
      <c r="F940" s="60">
        <f t="shared" si="101"/>
        <v>0</v>
      </c>
      <c r="G940" s="60">
        <f>IF(AND(C940&lt;&gt;"",SUM(G$27:G939)&lt;E$19),$E$19/$E$23,0)</f>
        <v>0</v>
      </c>
      <c r="H940" s="60">
        <f t="shared" si="102"/>
        <v>0</v>
      </c>
      <c r="I940" s="60">
        <f t="shared" si="104"/>
        <v>0</v>
      </c>
      <c r="J940" s="92" t="str">
        <f t="shared" si="103"/>
        <v>2098–2099</v>
      </c>
      <c r="L940" s="103"/>
      <c r="N940" s="101"/>
      <c r="Q940" s="61"/>
    </row>
    <row r="941" spans="1:17" ht="20.25" customHeight="1" x14ac:dyDescent="0.2">
      <c r="A941" s="176">
        <v>72564</v>
      </c>
      <c r="B941" s="177">
        <f t="shared" si="99"/>
        <v>0</v>
      </c>
      <c r="C941" s="158"/>
      <c r="D941" s="60">
        <f t="shared" si="100"/>
        <v>0</v>
      </c>
      <c r="E941" s="178">
        <f t="shared" si="98"/>
        <v>0</v>
      </c>
      <c r="F941" s="60">
        <f t="shared" si="101"/>
        <v>0</v>
      </c>
      <c r="G941" s="60">
        <f>IF(AND(C941&lt;&gt;"",SUM(G$27:G940)&lt;E$19),$E$19/$E$23,0)</f>
        <v>0</v>
      </c>
      <c r="H941" s="60">
        <f t="shared" si="102"/>
        <v>0</v>
      </c>
      <c r="I941" s="60">
        <f t="shared" si="104"/>
        <v>0</v>
      </c>
      <c r="J941" s="92" t="str">
        <f t="shared" si="103"/>
        <v>2098–2099</v>
      </c>
      <c r="L941" s="103"/>
      <c r="N941" s="101"/>
      <c r="Q941" s="61"/>
    </row>
    <row r="942" spans="1:17" ht="20.25" customHeight="1" x14ac:dyDescent="0.2">
      <c r="A942" s="176">
        <v>72594</v>
      </c>
      <c r="B942" s="177">
        <f t="shared" si="99"/>
        <v>0</v>
      </c>
      <c r="C942" s="158"/>
      <c r="D942" s="60">
        <f t="shared" si="100"/>
        <v>0</v>
      </c>
      <c r="E942" s="178">
        <f t="shared" si="98"/>
        <v>0</v>
      </c>
      <c r="F942" s="60">
        <f t="shared" si="101"/>
        <v>0</v>
      </c>
      <c r="G942" s="60">
        <f>IF(AND(C942&lt;&gt;"",SUM(G$27:G941)&lt;E$19),$E$19/$E$23,0)</f>
        <v>0</v>
      </c>
      <c r="H942" s="60">
        <f t="shared" si="102"/>
        <v>0</v>
      </c>
      <c r="I942" s="60">
        <f t="shared" si="104"/>
        <v>0</v>
      </c>
      <c r="J942" s="92" t="str">
        <f t="shared" si="103"/>
        <v>2098–2099</v>
      </c>
      <c r="L942" s="103"/>
      <c r="N942" s="101"/>
      <c r="Q942" s="61"/>
    </row>
    <row r="943" spans="1:17" ht="20.25" customHeight="1" x14ac:dyDescent="0.2">
      <c r="A943" s="176">
        <v>72625</v>
      </c>
      <c r="B943" s="177">
        <f t="shared" si="99"/>
        <v>0</v>
      </c>
      <c r="C943" s="158"/>
      <c r="D943" s="60">
        <f t="shared" si="100"/>
        <v>0</v>
      </c>
      <c r="E943" s="178">
        <f t="shared" si="98"/>
        <v>0</v>
      </c>
      <c r="F943" s="60">
        <f t="shared" si="101"/>
        <v>0</v>
      </c>
      <c r="G943" s="60">
        <f>IF(AND(C943&lt;&gt;"",SUM(G$27:G942)&lt;E$19),$E$19/$E$23,0)</f>
        <v>0</v>
      </c>
      <c r="H943" s="60">
        <f t="shared" si="102"/>
        <v>0</v>
      </c>
      <c r="I943" s="60">
        <f t="shared" si="104"/>
        <v>0</v>
      </c>
      <c r="J943" s="92" t="str">
        <f t="shared" si="103"/>
        <v>2098–2099</v>
      </c>
      <c r="L943" s="103"/>
      <c r="N943" s="101"/>
      <c r="Q943" s="61"/>
    </row>
    <row r="944" spans="1:17" ht="20.25" customHeight="1" x14ac:dyDescent="0.2">
      <c r="A944" s="176">
        <v>72655</v>
      </c>
      <c r="B944" s="177">
        <f t="shared" si="99"/>
        <v>0</v>
      </c>
      <c r="C944" s="158"/>
      <c r="D944" s="60">
        <f t="shared" si="100"/>
        <v>0</v>
      </c>
      <c r="E944" s="178">
        <f t="shared" si="98"/>
        <v>0</v>
      </c>
      <c r="F944" s="60">
        <f t="shared" si="101"/>
        <v>0</v>
      </c>
      <c r="G944" s="60">
        <f>IF(AND(C944&lt;&gt;"",SUM(G$27:G943)&lt;E$19),$E$19/$E$23,0)</f>
        <v>0</v>
      </c>
      <c r="H944" s="60">
        <f t="shared" si="102"/>
        <v>0</v>
      </c>
      <c r="I944" s="60">
        <f t="shared" si="104"/>
        <v>0</v>
      </c>
      <c r="J944" s="92" t="str">
        <f t="shared" si="103"/>
        <v>2098–2099</v>
      </c>
      <c r="L944" s="103"/>
      <c r="N944" s="101"/>
      <c r="Q944" s="61"/>
    </row>
    <row r="945" spans="1:17" ht="20.25" customHeight="1" x14ac:dyDescent="0.2">
      <c r="A945" s="176">
        <v>72686</v>
      </c>
      <c r="B945" s="177">
        <f t="shared" si="99"/>
        <v>0</v>
      </c>
      <c r="C945" s="158"/>
      <c r="D945" s="60">
        <f t="shared" si="100"/>
        <v>0</v>
      </c>
      <c r="E945" s="178">
        <f t="shared" si="98"/>
        <v>0</v>
      </c>
      <c r="F945" s="60">
        <f t="shared" si="101"/>
        <v>0</v>
      </c>
      <c r="G945" s="60">
        <f>IF(AND(C945&lt;&gt;"",SUM(G$27:G944)&lt;E$19),$E$19/$E$23,0)</f>
        <v>0</v>
      </c>
      <c r="H945" s="60">
        <f t="shared" si="102"/>
        <v>0</v>
      </c>
      <c r="I945" s="60">
        <f t="shared" si="104"/>
        <v>0</v>
      </c>
      <c r="J945" s="92" t="str">
        <f t="shared" si="103"/>
        <v>2098–2099</v>
      </c>
      <c r="L945" s="103"/>
      <c r="N945" s="101"/>
      <c r="Q945" s="61"/>
    </row>
    <row r="946" spans="1:17" ht="20.25" customHeight="1" x14ac:dyDescent="0.2">
      <c r="A946" s="176">
        <v>72717</v>
      </c>
      <c r="B946" s="177">
        <f t="shared" si="99"/>
        <v>0</v>
      </c>
      <c r="C946" s="158"/>
      <c r="D946" s="60">
        <f t="shared" si="100"/>
        <v>0</v>
      </c>
      <c r="E946" s="178">
        <f t="shared" si="98"/>
        <v>0</v>
      </c>
      <c r="F946" s="60">
        <f t="shared" si="101"/>
        <v>0</v>
      </c>
      <c r="G946" s="60">
        <f>IF(AND(C946&lt;&gt;"",SUM(G$27:G945)&lt;E$19),$E$19/$E$23,0)</f>
        <v>0</v>
      </c>
      <c r="H946" s="60">
        <f t="shared" si="102"/>
        <v>0</v>
      </c>
      <c r="I946" s="60">
        <f t="shared" si="104"/>
        <v>0</v>
      </c>
      <c r="J946" s="92" t="str">
        <f t="shared" si="103"/>
        <v>2098–2099</v>
      </c>
      <c r="L946" s="103"/>
      <c r="N946" s="101"/>
      <c r="Q946" s="61"/>
    </row>
    <row r="947" spans="1:17" ht="20.25" customHeight="1" x14ac:dyDescent="0.2">
      <c r="A947" s="176">
        <v>72745</v>
      </c>
      <c r="B947" s="177">
        <f t="shared" si="99"/>
        <v>0</v>
      </c>
      <c r="C947" s="158"/>
      <c r="D947" s="60">
        <f t="shared" si="100"/>
        <v>0</v>
      </c>
      <c r="E947" s="178">
        <f t="shared" si="98"/>
        <v>0</v>
      </c>
      <c r="F947" s="60">
        <f t="shared" si="101"/>
        <v>0</v>
      </c>
      <c r="G947" s="60">
        <f>IF(AND(C947&lt;&gt;"",SUM(G$27:G946)&lt;E$19),$E$19/$E$23,0)</f>
        <v>0</v>
      </c>
      <c r="H947" s="60">
        <f t="shared" si="102"/>
        <v>0</v>
      </c>
      <c r="I947" s="60">
        <f t="shared" si="104"/>
        <v>0</v>
      </c>
      <c r="J947" s="92" t="str">
        <f t="shared" si="103"/>
        <v>2098–2099</v>
      </c>
      <c r="L947" s="103"/>
      <c r="N947" s="101"/>
      <c r="Q947" s="61"/>
    </row>
    <row r="948" spans="1:17" ht="20.25" customHeight="1" x14ac:dyDescent="0.2">
      <c r="A948" s="176">
        <v>72776</v>
      </c>
      <c r="B948" s="177">
        <f t="shared" si="99"/>
        <v>0</v>
      </c>
      <c r="C948" s="158"/>
      <c r="D948" s="60">
        <f t="shared" si="100"/>
        <v>0</v>
      </c>
      <c r="E948" s="178">
        <f t="shared" si="98"/>
        <v>0</v>
      </c>
      <c r="F948" s="60">
        <f t="shared" si="101"/>
        <v>0</v>
      </c>
      <c r="G948" s="60">
        <f>IF(AND(C948&lt;&gt;"",SUM(G$27:G947)&lt;E$19),$E$19/$E$23,0)</f>
        <v>0</v>
      </c>
      <c r="H948" s="60">
        <f t="shared" si="102"/>
        <v>0</v>
      </c>
      <c r="I948" s="60">
        <f t="shared" si="104"/>
        <v>0</v>
      </c>
      <c r="J948" s="92" t="str">
        <f t="shared" si="103"/>
        <v>2098–2099</v>
      </c>
      <c r="L948" s="103"/>
      <c r="N948" s="101"/>
      <c r="Q948" s="61"/>
    </row>
    <row r="949" spans="1:17" ht="20.25" customHeight="1" x14ac:dyDescent="0.2">
      <c r="A949" s="176">
        <v>72806</v>
      </c>
      <c r="B949" s="177">
        <f t="shared" si="99"/>
        <v>0</v>
      </c>
      <c r="C949" s="158"/>
      <c r="D949" s="60">
        <f t="shared" si="100"/>
        <v>0</v>
      </c>
      <c r="E949" s="178">
        <f t="shared" si="98"/>
        <v>0</v>
      </c>
      <c r="F949" s="60">
        <f t="shared" si="101"/>
        <v>0</v>
      </c>
      <c r="G949" s="60">
        <f>IF(AND(C949&lt;&gt;"",SUM(G$27:G948)&lt;E$19),$E$19/$E$23,0)</f>
        <v>0</v>
      </c>
      <c r="H949" s="60">
        <f t="shared" si="102"/>
        <v>0</v>
      </c>
      <c r="I949" s="60">
        <f t="shared" si="104"/>
        <v>0</v>
      </c>
      <c r="J949" s="92" t="str">
        <f t="shared" si="103"/>
        <v>2098–2099</v>
      </c>
      <c r="L949" s="103"/>
      <c r="N949" s="101"/>
      <c r="Q949" s="61"/>
    </row>
    <row r="950" spans="1:17" ht="20.25" customHeight="1" x14ac:dyDescent="0.2">
      <c r="A950" s="176">
        <v>72837</v>
      </c>
      <c r="B950" s="177">
        <f t="shared" si="99"/>
        <v>0</v>
      </c>
      <c r="C950" s="158"/>
      <c r="D950" s="60">
        <f t="shared" si="100"/>
        <v>0</v>
      </c>
      <c r="E950" s="178">
        <f t="shared" si="98"/>
        <v>0</v>
      </c>
      <c r="F950" s="60">
        <f t="shared" si="101"/>
        <v>0</v>
      </c>
      <c r="G950" s="60">
        <f>IF(AND(C950&lt;&gt;"",SUM(G$27:G949)&lt;E$19),$E$19/$E$23,0)</f>
        <v>0</v>
      </c>
      <c r="H950" s="60">
        <f t="shared" si="102"/>
        <v>0</v>
      </c>
      <c r="I950" s="60">
        <f t="shared" si="104"/>
        <v>0</v>
      </c>
      <c r="J950" s="92" t="str">
        <f t="shared" si="103"/>
        <v>2098–2099</v>
      </c>
      <c r="L950" s="103"/>
      <c r="N950" s="101"/>
      <c r="Q950" s="61"/>
    </row>
    <row r="951" spans="1:17" ht="20.25" customHeight="1" x14ac:dyDescent="0.2">
      <c r="A951" s="176">
        <v>72867</v>
      </c>
      <c r="B951" s="177">
        <f t="shared" si="99"/>
        <v>0</v>
      </c>
      <c r="C951" s="158"/>
      <c r="D951" s="60">
        <f t="shared" si="100"/>
        <v>0</v>
      </c>
      <c r="E951" s="178">
        <f t="shared" si="98"/>
        <v>0</v>
      </c>
      <c r="F951" s="60">
        <f t="shared" si="101"/>
        <v>0</v>
      </c>
      <c r="G951" s="60">
        <f>IF(AND(C951&lt;&gt;"",SUM(G$27:G950)&lt;E$19),$E$19/$E$23,0)</f>
        <v>0</v>
      </c>
      <c r="H951" s="60">
        <f t="shared" si="102"/>
        <v>0</v>
      </c>
      <c r="I951" s="60">
        <f t="shared" si="104"/>
        <v>0</v>
      </c>
      <c r="J951" s="92" t="str">
        <f t="shared" si="103"/>
        <v>2099–2100</v>
      </c>
      <c r="L951" s="103"/>
      <c r="N951" s="101"/>
      <c r="Q951" s="61"/>
    </row>
    <row r="952" spans="1:17" ht="20.25" customHeight="1" x14ac:dyDescent="0.2">
      <c r="A952" s="176">
        <v>72898</v>
      </c>
      <c r="B952" s="177">
        <f t="shared" si="99"/>
        <v>0</v>
      </c>
      <c r="C952" s="158"/>
      <c r="D952" s="60">
        <f t="shared" si="100"/>
        <v>0</v>
      </c>
      <c r="E952" s="178">
        <f t="shared" si="98"/>
        <v>0</v>
      </c>
      <c r="F952" s="60">
        <f t="shared" si="101"/>
        <v>0</v>
      </c>
      <c r="G952" s="60">
        <f>IF(AND(C952&lt;&gt;"",SUM(G$27:G951)&lt;E$19),$E$19/$E$23,0)</f>
        <v>0</v>
      </c>
      <c r="H952" s="60">
        <f t="shared" si="102"/>
        <v>0</v>
      </c>
      <c r="I952" s="60">
        <f t="shared" si="104"/>
        <v>0</v>
      </c>
      <c r="J952" s="92" t="str">
        <f t="shared" si="103"/>
        <v>2099–2100</v>
      </c>
      <c r="L952" s="103"/>
      <c r="N952" s="101"/>
      <c r="Q952" s="61"/>
    </row>
    <row r="953" spans="1:17" ht="20.25" customHeight="1" x14ac:dyDescent="0.2">
      <c r="A953" s="176">
        <v>72929</v>
      </c>
      <c r="B953" s="177">
        <f t="shared" si="99"/>
        <v>0</v>
      </c>
      <c r="C953" s="158"/>
      <c r="D953" s="60">
        <f t="shared" si="100"/>
        <v>0</v>
      </c>
      <c r="E953" s="178">
        <f t="shared" si="98"/>
        <v>0</v>
      </c>
      <c r="F953" s="60">
        <f t="shared" si="101"/>
        <v>0</v>
      </c>
      <c r="G953" s="60">
        <f>IF(AND(C953&lt;&gt;"",SUM(G$27:G952)&lt;E$19),$E$19/$E$23,0)</f>
        <v>0</v>
      </c>
      <c r="H953" s="60">
        <f t="shared" si="102"/>
        <v>0</v>
      </c>
      <c r="I953" s="60">
        <f t="shared" si="104"/>
        <v>0</v>
      </c>
      <c r="J953" s="92" t="str">
        <f t="shared" si="103"/>
        <v>2099–2100</v>
      </c>
      <c r="L953" s="103"/>
      <c r="N953" s="101"/>
      <c r="Q953" s="61"/>
    </row>
    <row r="954" spans="1:17" ht="20.25" customHeight="1" x14ac:dyDescent="0.2">
      <c r="A954" s="176">
        <v>72959</v>
      </c>
      <c r="B954" s="177">
        <f t="shared" si="99"/>
        <v>0</v>
      </c>
      <c r="C954" s="158"/>
      <c r="D954" s="60">
        <f t="shared" si="100"/>
        <v>0</v>
      </c>
      <c r="E954" s="178">
        <f t="shared" si="98"/>
        <v>0</v>
      </c>
      <c r="F954" s="60">
        <f t="shared" si="101"/>
        <v>0</v>
      </c>
      <c r="G954" s="60">
        <f>IF(AND(C954&lt;&gt;"",SUM(G$27:G953)&lt;E$19),$E$19/$E$23,0)</f>
        <v>0</v>
      </c>
      <c r="H954" s="60">
        <f t="shared" si="102"/>
        <v>0</v>
      </c>
      <c r="I954" s="60">
        <f t="shared" si="104"/>
        <v>0</v>
      </c>
      <c r="J954" s="92" t="str">
        <f t="shared" si="103"/>
        <v>2099–2100</v>
      </c>
      <c r="L954" s="103"/>
      <c r="N954" s="101"/>
      <c r="Q954" s="61"/>
    </row>
    <row r="955" spans="1:17" ht="20.25" customHeight="1" x14ac:dyDescent="0.2">
      <c r="A955" s="176">
        <v>72990</v>
      </c>
      <c r="B955" s="177">
        <f t="shared" si="99"/>
        <v>0</v>
      </c>
      <c r="C955" s="158"/>
      <c r="D955" s="60">
        <f t="shared" si="100"/>
        <v>0</v>
      </c>
      <c r="E955" s="178">
        <f t="shared" si="98"/>
        <v>0</v>
      </c>
      <c r="F955" s="60">
        <f t="shared" si="101"/>
        <v>0</v>
      </c>
      <c r="G955" s="60">
        <f>IF(AND(C955&lt;&gt;"",SUM(G$27:G954)&lt;E$19),$E$19/$E$23,0)</f>
        <v>0</v>
      </c>
      <c r="H955" s="60">
        <f t="shared" si="102"/>
        <v>0</v>
      </c>
      <c r="I955" s="60">
        <f t="shared" si="104"/>
        <v>0</v>
      </c>
      <c r="J955" s="92" t="str">
        <f t="shared" si="103"/>
        <v>2099–2100</v>
      </c>
      <c r="L955" s="103"/>
      <c r="N955" s="101"/>
      <c r="Q955" s="61"/>
    </row>
    <row r="956" spans="1:17" ht="20.25" customHeight="1" x14ac:dyDescent="0.2">
      <c r="A956" s="176">
        <v>73020</v>
      </c>
      <c r="B956" s="177">
        <f t="shared" si="99"/>
        <v>0</v>
      </c>
      <c r="C956" s="158"/>
      <c r="D956" s="60">
        <f t="shared" si="100"/>
        <v>0</v>
      </c>
      <c r="E956" s="178">
        <f t="shared" si="98"/>
        <v>0</v>
      </c>
      <c r="F956" s="60">
        <f t="shared" si="101"/>
        <v>0</v>
      </c>
      <c r="G956" s="60">
        <f>IF(AND(C956&lt;&gt;"",SUM(G$27:G955)&lt;E$19),$E$19/$E$23,0)</f>
        <v>0</v>
      </c>
      <c r="H956" s="60">
        <f t="shared" si="102"/>
        <v>0</v>
      </c>
      <c r="I956" s="60">
        <f t="shared" si="104"/>
        <v>0</v>
      </c>
      <c r="J956" s="92" t="str">
        <f t="shared" si="103"/>
        <v>2099–2100</v>
      </c>
      <c r="L956" s="103"/>
      <c r="N956" s="101"/>
      <c r="Q956" s="61"/>
    </row>
    <row r="957" spans="1:17" ht="20.25" customHeight="1" x14ac:dyDescent="0.2">
      <c r="A957" s="176">
        <v>73051</v>
      </c>
      <c r="B957" s="177">
        <f t="shared" si="99"/>
        <v>0</v>
      </c>
      <c r="C957" s="158"/>
      <c r="D957" s="60">
        <f t="shared" si="100"/>
        <v>0</v>
      </c>
      <c r="E957" s="178">
        <f t="shared" si="98"/>
        <v>0</v>
      </c>
      <c r="F957" s="60">
        <f t="shared" si="101"/>
        <v>0</v>
      </c>
      <c r="G957" s="60">
        <f>IF(AND(C957&lt;&gt;"",SUM(G$27:G956)&lt;E$19),$E$19/$E$23,0)</f>
        <v>0</v>
      </c>
      <c r="H957" s="60">
        <f t="shared" si="102"/>
        <v>0</v>
      </c>
      <c r="I957" s="60">
        <f t="shared" si="104"/>
        <v>0</v>
      </c>
      <c r="J957" s="92" t="str">
        <f t="shared" si="103"/>
        <v>2099–2100</v>
      </c>
      <c r="L957" s="103"/>
      <c r="N957" s="101"/>
      <c r="Q957" s="61"/>
    </row>
    <row r="958" spans="1:17" ht="20.25" customHeight="1" x14ac:dyDescent="0.2">
      <c r="A958" s="176">
        <v>73082</v>
      </c>
      <c r="B958" s="177">
        <f t="shared" si="99"/>
        <v>0</v>
      </c>
      <c r="C958" s="158"/>
      <c r="D958" s="60">
        <f t="shared" si="100"/>
        <v>0</v>
      </c>
      <c r="E958" s="178">
        <f t="shared" si="98"/>
        <v>0</v>
      </c>
      <c r="F958" s="60">
        <f t="shared" si="101"/>
        <v>0</v>
      </c>
      <c r="G958" s="60">
        <f>IF(AND(C958&lt;&gt;"",SUM(G$27:G957)&lt;E$19),$E$19/$E$23,0)</f>
        <v>0</v>
      </c>
      <c r="H958" s="60">
        <f t="shared" si="102"/>
        <v>0</v>
      </c>
      <c r="I958" s="60">
        <f t="shared" si="104"/>
        <v>0</v>
      </c>
      <c r="J958" s="92" t="str">
        <f t="shared" si="103"/>
        <v>2099–2100</v>
      </c>
      <c r="L958" s="103"/>
      <c r="N958" s="101"/>
      <c r="Q958" s="61"/>
    </row>
    <row r="959" spans="1:17" ht="20.25" customHeight="1" x14ac:dyDescent="0.2">
      <c r="A959" s="176">
        <v>73110</v>
      </c>
      <c r="B959" s="177">
        <f t="shared" si="99"/>
        <v>0</v>
      </c>
      <c r="C959" s="158"/>
      <c r="D959" s="60">
        <f t="shared" si="100"/>
        <v>0</v>
      </c>
      <c r="E959" s="178">
        <f t="shared" si="98"/>
        <v>0</v>
      </c>
      <c r="F959" s="60">
        <f t="shared" si="101"/>
        <v>0</v>
      </c>
      <c r="G959" s="60">
        <f>IF(AND(C959&lt;&gt;"",SUM(G$27:G958)&lt;E$19),$E$19/$E$23,0)</f>
        <v>0</v>
      </c>
      <c r="H959" s="60">
        <f t="shared" si="102"/>
        <v>0</v>
      </c>
      <c r="I959" s="60">
        <f t="shared" si="104"/>
        <v>0</v>
      </c>
      <c r="J959" s="92" t="str">
        <f t="shared" si="103"/>
        <v>2099–2100</v>
      </c>
      <c r="L959" s="103"/>
      <c r="N959" s="101"/>
      <c r="Q959" s="61"/>
    </row>
    <row r="960" spans="1:17" ht="20.25" customHeight="1" x14ac:dyDescent="0.2">
      <c r="A960" s="176">
        <v>73141</v>
      </c>
      <c r="B960" s="177">
        <f t="shared" si="99"/>
        <v>0</v>
      </c>
      <c r="C960" s="158"/>
      <c r="D960" s="60">
        <f t="shared" si="100"/>
        <v>0</v>
      </c>
      <c r="E960" s="178">
        <f t="shared" si="98"/>
        <v>0</v>
      </c>
      <c r="F960" s="60">
        <f t="shared" si="101"/>
        <v>0</v>
      </c>
      <c r="G960" s="60">
        <f>IF(AND(C960&lt;&gt;"",SUM(G$27:G959)&lt;E$19),$E$19/$E$23,0)</f>
        <v>0</v>
      </c>
      <c r="H960" s="60">
        <f t="shared" si="102"/>
        <v>0</v>
      </c>
      <c r="I960" s="60">
        <f t="shared" si="104"/>
        <v>0</v>
      </c>
      <c r="J960" s="92" t="str">
        <f t="shared" si="103"/>
        <v>2099–2100</v>
      </c>
      <c r="L960" s="103"/>
      <c r="N960" s="101"/>
      <c r="Q960" s="61"/>
    </row>
    <row r="961" spans="1:17" ht="20.25" customHeight="1" x14ac:dyDescent="0.2">
      <c r="A961" s="176">
        <v>73171</v>
      </c>
      <c r="B961" s="177">
        <f t="shared" si="99"/>
        <v>0</v>
      </c>
      <c r="C961" s="158"/>
      <c r="D961" s="60">
        <f t="shared" si="100"/>
        <v>0</v>
      </c>
      <c r="E961" s="178">
        <f t="shared" si="98"/>
        <v>0</v>
      </c>
      <c r="F961" s="60">
        <f t="shared" si="101"/>
        <v>0</v>
      </c>
      <c r="G961" s="60">
        <f>IF(AND(C961&lt;&gt;"",SUM(G$27:G960)&lt;E$19),$E$19/$E$23,0)</f>
        <v>0</v>
      </c>
      <c r="H961" s="60">
        <f t="shared" si="102"/>
        <v>0</v>
      </c>
      <c r="I961" s="60">
        <f t="shared" si="104"/>
        <v>0</v>
      </c>
      <c r="J961" s="92" t="str">
        <f t="shared" si="103"/>
        <v>2099–2100</v>
      </c>
      <c r="L961" s="103"/>
      <c r="N961" s="101"/>
      <c r="Q961" s="61"/>
    </row>
    <row r="962" spans="1:17" ht="20.25" customHeight="1" x14ac:dyDescent="0.2">
      <c r="A962" s="176">
        <v>73202</v>
      </c>
      <c r="B962" s="177">
        <f t="shared" si="99"/>
        <v>0</v>
      </c>
      <c r="C962" s="158"/>
      <c r="D962" s="60">
        <f t="shared" si="100"/>
        <v>0</v>
      </c>
      <c r="E962" s="178">
        <f t="shared" si="98"/>
        <v>0</v>
      </c>
      <c r="F962" s="60">
        <f t="shared" si="101"/>
        <v>0</v>
      </c>
      <c r="G962" s="60">
        <f>IF(AND(C962&lt;&gt;"",SUM(G$27:G961)&lt;E$19),$E$19/$E$23,0)</f>
        <v>0</v>
      </c>
      <c r="H962" s="60">
        <f t="shared" si="102"/>
        <v>0</v>
      </c>
      <c r="I962" s="60">
        <f t="shared" si="104"/>
        <v>0</v>
      </c>
      <c r="J962" s="92" t="str">
        <f t="shared" si="103"/>
        <v>2099–2100</v>
      </c>
      <c r="L962" s="103"/>
      <c r="N962" s="101"/>
      <c r="Q962" s="61"/>
    </row>
    <row r="963" spans="1:17" ht="20.25" customHeight="1" x14ac:dyDescent="0.2">
      <c r="A963" s="176">
        <v>73232</v>
      </c>
      <c r="B963" s="177">
        <f t="shared" si="99"/>
        <v>0</v>
      </c>
      <c r="C963" s="158"/>
      <c r="D963" s="60">
        <f t="shared" si="100"/>
        <v>0</v>
      </c>
      <c r="E963" s="178">
        <f t="shared" si="98"/>
        <v>0</v>
      </c>
      <c r="F963" s="60">
        <f t="shared" si="101"/>
        <v>0</v>
      </c>
      <c r="G963" s="60">
        <f>IF(AND(C963&lt;&gt;"",SUM(G$27:G962)&lt;E$19),$E$19/$E$23,0)</f>
        <v>0</v>
      </c>
      <c r="H963" s="60">
        <f t="shared" si="102"/>
        <v>0</v>
      </c>
      <c r="I963" s="60">
        <f t="shared" si="104"/>
        <v>0</v>
      </c>
      <c r="J963" s="92" t="str">
        <f t="shared" si="103"/>
        <v>2100–2101</v>
      </c>
      <c r="L963" s="103"/>
      <c r="N963" s="101"/>
      <c r="Q963" s="61"/>
    </row>
    <row r="964" spans="1:17" ht="20.25" customHeight="1" x14ac:dyDescent="0.2">
      <c r="A964" s="176">
        <v>73263</v>
      </c>
      <c r="B964" s="177">
        <f t="shared" si="99"/>
        <v>0</v>
      </c>
      <c r="C964" s="158"/>
      <c r="D964" s="60">
        <f t="shared" si="100"/>
        <v>0</v>
      </c>
      <c r="E964" s="178">
        <f t="shared" si="98"/>
        <v>0</v>
      </c>
      <c r="F964" s="60">
        <f t="shared" si="101"/>
        <v>0</v>
      </c>
      <c r="G964" s="60">
        <f>IF(AND(C964&lt;&gt;"",SUM(G$27:G963)&lt;E$19),$E$19/$E$23,0)</f>
        <v>0</v>
      </c>
      <c r="H964" s="60">
        <f t="shared" si="102"/>
        <v>0</v>
      </c>
      <c r="I964" s="60">
        <f t="shared" si="104"/>
        <v>0</v>
      </c>
      <c r="J964" s="92" t="str">
        <f t="shared" si="103"/>
        <v>2100–2101</v>
      </c>
      <c r="L964" s="103"/>
      <c r="N964" s="101"/>
      <c r="Q964" s="61"/>
    </row>
    <row r="965" spans="1:17" ht="20.25" customHeight="1" x14ac:dyDescent="0.2">
      <c r="A965" s="176">
        <v>73294</v>
      </c>
      <c r="B965" s="177">
        <f t="shared" si="99"/>
        <v>0</v>
      </c>
      <c r="C965" s="158"/>
      <c r="D965" s="60">
        <f t="shared" si="100"/>
        <v>0</v>
      </c>
      <c r="E965" s="178">
        <f t="shared" si="98"/>
        <v>0</v>
      </c>
      <c r="F965" s="60">
        <f t="shared" si="101"/>
        <v>0</v>
      </c>
      <c r="G965" s="60">
        <f>IF(AND(C965&lt;&gt;"",SUM(G$27:G964)&lt;E$19),$E$19/$E$23,0)</f>
        <v>0</v>
      </c>
      <c r="H965" s="60">
        <f t="shared" si="102"/>
        <v>0</v>
      </c>
      <c r="I965" s="60">
        <f t="shared" si="104"/>
        <v>0</v>
      </c>
      <c r="J965" s="92" t="str">
        <f t="shared" si="103"/>
        <v>2100–2101</v>
      </c>
      <c r="L965" s="103"/>
      <c r="N965" s="101"/>
      <c r="Q965" s="61"/>
    </row>
    <row r="966" spans="1:17" ht="20.25" customHeight="1" x14ac:dyDescent="0.2">
      <c r="A966" s="176">
        <v>73324</v>
      </c>
      <c r="B966" s="177">
        <f t="shared" si="99"/>
        <v>0</v>
      </c>
      <c r="C966" s="158"/>
      <c r="D966" s="60">
        <f t="shared" si="100"/>
        <v>0</v>
      </c>
      <c r="E966" s="178">
        <f t="shared" si="98"/>
        <v>0</v>
      </c>
      <c r="F966" s="60">
        <f t="shared" si="101"/>
        <v>0</v>
      </c>
      <c r="G966" s="60">
        <f>IF(AND(C966&lt;&gt;"",SUM(G$27:G965)&lt;E$19),$E$19/$E$23,0)</f>
        <v>0</v>
      </c>
      <c r="H966" s="60">
        <f t="shared" si="102"/>
        <v>0</v>
      </c>
      <c r="I966" s="60">
        <f t="shared" si="104"/>
        <v>0</v>
      </c>
      <c r="J966" s="92" t="str">
        <f t="shared" si="103"/>
        <v>2100–2101</v>
      </c>
      <c r="L966" s="103"/>
      <c r="N966" s="101"/>
      <c r="Q966" s="61"/>
    </row>
    <row r="967" spans="1:17" ht="20.25" customHeight="1" x14ac:dyDescent="0.2">
      <c r="A967" s="176">
        <v>73355</v>
      </c>
      <c r="B967" s="177">
        <f t="shared" si="99"/>
        <v>0</v>
      </c>
      <c r="C967" s="158"/>
      <c r="D967" s="60">
        <f t="shared" si="100"/>
        <v>0</v>
      </c>
      <c r="E967" s="178">
        <f t="shared" si="98"/>
        <v>0</v>
      </c>
      <c r="F967" s="60">
        <f t="shared" si="101"/>
        <v>0</v>
      </c>
      <c r="G967" s="60">
        <f>IF(AND(C967&lt;&gt;"",SUM(G$27:G966)&lt;E$19),$E$19/$E$23,0)</f>
        <v>0</v>
      </c>
      <c r="H967" s="60">
        <f t="shared" si="102"/>
        <v>0</v>
      </c>
      <c r="I967" s="60">
        <f t="shared" si="104"/>
        <v>0</v>
      </c>
      <c r="J967" s="92" t="str">
        <f t="shared" si="103"/>
        <v>2100–2101</v>
      </c>
      <c r="L967" s="103"/>
      <c r="N967" s="101"/>
      <c r="Q967" s="61"/>
    </row>
    <row r="968" spans="1:17" ht="20.25" customHeight="1" x14ac:dyDescent="0.2">
      <c r="A968" s="176">
        <v>73385</v>
      </c>
      <c r="B968" s="177">
        <f t="shared" si="99"/>
        <v>0</v>
      </c>
      <c r="C968" s="158"/>
      <c r="D968" s="60">
        <f t="shared" si="100"/>
        <v>0</v>
      </c>
      <c r="E968" s="178">
        <f t="shared" si="98"/>
        <v>0</v>
      </c>
      <c r="F968" s="60">
        <f t="shared" si="101"/>
        <v>0</v>
      </c>
      <c r="G968" s="60">
        <f>IF(AND(C968&lt;&gt;"",SUM(G$27:G967)&lt;E$19),$E$19/$E$23,0)</f>
        <v>0</v>
      </c>
      <c r="H968" s="60">
        <f t="shared" si="102"/>
        <v>0</v>
      </c>
      <c r="I968" s="60">
        <f t="shared" si="104"/>
        <v>0</v>
      </c>
      <c r="J968" s="92" t="str">
        <f t="shared" si="103"/>
        <v>2100–2101</v>
      </c>
      <c r="L968" s="103"/>
      <c r="N968" s="101"/>
      <c r="Q968" s="61"/>
    </row>
    <row r="969" spans="1:17" ht="20.25" customHeight="1" x14ac:dyDescent="0.2">
      <c r="A969" s="176">
        <v>73416</v>
      </c>
      <c r="B969" s="177">
        <f t="shared" si="99"/>
        <v>0</v>
      </c>
      <c r="C969" s="158"/>
      <c r="D969" s="60">
        <f t="shared" si="100"/>
        <v>0</v>
      </c>
      <c r="E969" s="178">
        <f t="shared" si="98"/>
        <v>0</v>
      </c>
      <c r="F969" s="60">
        <f t="shared" si="101"/>
        <v>0</v>
      </c>
      <c r="G969" s="60">
        <f>IF(AND(C969&lt;&gt;"",SUM(G$27:G968)&lt;E$19),$E$19/$E$23,0)</f>
        <v>0</v>
      </c>
      <c r="H969" s="60">
        <f t="shared" si="102"/>
        <v>0</v>
      </c>
      <c r="I969" s="60">
        <f t="shared" si="104"/>
        <v>0</v>
      </c>
      <c r="J969" s="92" t="str">
        <f t="shared" si="103"/>
        <v>2100–2101</v>
      </c>
      <c r="L969" s="103"/>
      <c r="N969" s="101"/>
      <c r="Q969" s="61"/>
    </row>
    <row r="970" spans="1:17" ht="20.25" customHeight="1" x14ac:dyDescent="0.2">
      <c r="A970" s="176">
        <v>73447</v>
      </c>
      <c r="B970" s="177">
        <f t="shared" si="99"/>
        <v>0</v>
      </c>
      <c r="C970" s="158"/>
      <c r="D970" s="60">
        <f t="shared" si="100"/>
        <v>0</v>
      </c>
      <c r="E970" s="178">
        <f t="shared" si="98"/>
        <v>0</v>
      </c>
      <c r="F970" s="60">
        <f t="shared" si="101"/>
        <v>0</v>
      </c>
      <c r="G970" s="60">
        <f>IF(AND(C970&lt;&gt;"",SUM(G$27:G969)&lt;E$19),$E$19/$E$23,0)</f>
        <v>0</v>
      </c>
      <c r="H970" s="60">
        <f t="shared" si="102"/>
        <v>0</v>
      </c>
      <c r="I970" s="60">
        <f t="shared" si="104"/>
        <v>0</v>
      </c>
      <c r="J970" s="92" t="str">
        <f t="shared" si="103"/>
        <v>2100–2101</v>
      </c>
      <c r="L970" s="103"/>
      <c r="N970" s="101"/>
      <c r="Q970" s="61"/>
    </row>
    <row r="971" spans="1:17" ht="20.25" customHeight="1" x14ac:dyDescent="0.2">
      <c r="A971" s="176">
        <v>73475</v>
      </c>
      <c r="B971" s="177">
        <f t="shared" si="99"/>
        <v>0</v>
      </c>
      <c r="C971" s="158"/>
      <c r="D971" s="60">
        <f t="shared" si="100"/>
        <v>0</v>
      </c>
      <c r="E971" s="178">
        <f t="shared" si="98"/>
        <v>0</v>
      </c>
      <c r="F971" s="60">
        <f t="shared" si="101"/>
        <v>0</v>
      </c>
      <c r="G971" s="60">
        <f>IF(AND(C971&lt;&gt;"",SUM(G$27:G970)&lt;E$19),$E$19/$E$23,0)</f>
        <v>0</v>
      </c>
      <c r="H971" s="60">
        <f t="shared" si="102"/>
        <v>0</v>
      </c>
      <c r="I971" s="60">
        <f t="shared" si="104"/>
        <v>0</v>
      </c>
      <c r="J971" s="92" t="str">
        <f t="shared" si="103"/>
        <v>2100–2101</v>
      </c>
      <c r="L971" s="103"/>
      <c r="N971" s="101"/>
      <c r="Q971" s="61"/>
    </row>
    <row r="972" spans="1:17" ht="20.25" customHeight="1" x14ac:dyDescent="0.2">
      <c r="A972" s="176">
        <v>73506</v>
      </c>
      <c r="B972" s="177">
        <f t="shared" si="99"/>
        <v>0</v>
      </c>
      <c r="C972" s="158"/>
      <c r="D972" s="60">
        <f t="shared" si="100"/>
        <v>0</v>
      </c>
      <c r="E972" s="178">
        <f t="shared" si="98"/>
        <v>0</v>
      </c>
      <c r="F972" s="60">
        <f t="shared" si="101"/>
        <v>0</v>
      </c>
      <c r="G972" s="60">
        <f>IF(AND(C972&lt;&gt;"",SUM(G$27:G971)&lt;E$19),$E$19/$E$23,0)</f>
        <v>0</v>
      </c>
      <c r="H972" s="60">
        <f t="shared" si="102"/>
        <v>0</v>
      </c>
      <c r="I972" s="60">
        <f t="shared" si="104"/>
        <v>0</v>
      </c>
      <c r="J972" s="92" t="str">
        <f t="shared" si="103"/>
        <v>2100–2101</v>
      </c>
      <c r="L972" s="103"/>
      <c r="N972" s="101"/>
      <c r="Q972" s="61"/>
    </row>
    <row r="973" spans="1:17" ht="20.25" customHeight="1" x14ac:dyDescent="0.2">
      <c r="A973" s="176">
        <v>73536</v>
      </c>
      <c r="B973" s="177">
        <f t="shared" si="99"/>
        <v>0</v>
      </c>
      <c r="C973" s="158"/>
      <c r="D973" s="60">
        <f t="shared" si="100"/>
        <v>0</v>
      </c>
      <c r="E973" s="178">
        <f t="shared" si="98"/>
        <v>0</v>
      </c>
      <c r="F973" s="60">
        <f t="shared" si="101"/>
        <v>0</v>
      </c>
      <c r="G973" s="60">
        <f>IF(AND(C973&lt;&gt;"",SUM(G$27:G972)&lt;E$19),$E$19/$E$23,0)</f>
        <v>0</v>
      </c>
      <c r="H973" s="60">
        <f t="shared" si="102"/>
        <v>0</v>
      </c>
      <c r="I973" s="60">
        <f t="shared" si="104"/>
        <v>0</v>
      </c>
      <c r="J973" s="92" t="str">
        <f t="shared" si="103"/>
        <v>2100–2101</v>
      </c>
      <c r="L973" s="103"/>
      <c r="N973" s="101"/>
      <c r="Q973" s="61"/>
    </row>
    <row r="974" spans="1:17" ht="20.25" customHeight="1" x14ac:dyDescent="0.2">
      <c r="A974" s="176">
        <v>73567</v>
      </c>
      <c r="B974" s="177">
        <f t="shared" si="99"/>
        <v>0</v>
      </c>
      <c r="C974" s="158"/>
      <c r="D974" s="60">
        <f t="shared" si="100"/>
        <v>0</v>
      </c>
      <c r="E974" s="178">
        <f t="shared" si="98"/>
        <v>0</v>
      </c>
      <c r="F974" s="60">
        <f t="shared" si="101"/>
        <v>0</v>
      </c>
      <c r="G974" s="60">
        <f>IF(AND(C974&lt;&gt;"",SUM(G$27:G973)&lt;E$19),$E$19/$E$23,0)</f>
        <v>0</v>
      </c>
      <c r="H974" s="60">
        <f t="shared" si="102"/>
        <v>0</v>
      </c>
      <c r="I974" s="60">
        <f t="shared" si="104"/>
        <v>0</v>
      </c>
      <c r="J974" s="92" t="str">
        <f t="shared" si="103"/>
        <v>2100–2101</v>
      </c>
      <c r="L974" s="103"/>
      <c r="N974" s="101"/>
      <c r="Q974" s="61"/>
    </row>
    <row r="975" spans="1:17" ht="20.25" customHeight="1" x14ac:dyDescent="0.2">
      <c r="A975" s="176">
        <v>73597</v>
      </c>
      <c r="B975" s="177">
        <f t="shared" si="99"/>
        <v>0</v>
      </c>
      <c r="C975" s="158"/>
      <c r="D975" s="60">
        <f t="shared" si="100"/>
        <v>0</v>
      </c>
      <c r="E975" s="178">
        <f t="shared" si="98"/>
        <v>0</v>
      </c>
      <c r="F975" s="60">
        <f t="shared" si="101"/>
        <v>0</v>
      </c>
      <c r="G975" s="60">
        <f>IF(AND(C975&lt;&gt;"",SUM(G$27:G974)&lt;E$19),$E$19/$E$23,0)</f>
        <v>0</v>
      </c>
      <c r="H975" s="60">
        <f t="shared" si="102"/>
        <v>0</v>
      </c>
      <c r="I975" s="60">
        <f t="shared" si="104"/>
        <v>0</v>
      </c>
      <c r="J975" s="92" t="str">
        <f t="shared" si="103"/>
        <v>2101–2102</v>
      </c>
      <c r="L975" s="103"/>
      <c r="N975" s="101"/>
      <c r="Q975" s="61"/>
    </row>
    <row r="976" spans="1:17" ht="20.25" customHeight="1" x14ac:dyDescent="0.2">
      <c r="A976" s="176">
        <v>73628</v>
      </c>
      <c r="B976" s="177">
        <f t="shared" si="99"/>
        <v>0</v>
      </c>
      <c r="C976" s="158"/>
      <c r="D976" s="60">
        <f t="shared" si="100"/>
        <v>0</v>
      </c>
      <c r="E976" s="178">
        <f t="shared" si="98"/>
        <v>0</v>
      </c>
      <c r="F976" s="60">
        <f t="shared" si="101"/>
        <v>0</v>
      </c>
      <c r="G976" s="60">
        <f>IF(AND(C976&lt;&gt;"",SUM(G$27:G975)&lt;E$19),$E$19/$E$23,0)</f>
        <v>0</v>
      </c>
      <c r="H976" s="60">
        <f t="shared" si="102"/>
        <v>0</v>
      </c>
      <c r="I976" s="60">
        <f t="shared" si="104"/>
        <v>0</v>
      </c>
      <c r="J976" s="92" t="str">
        <f t="shared" si="103"/>
        <v>2101–2102</v>
      </c>
      <c r="L976" s="103"/>
      <c r="N976" s="101"/>
      <c r="Q976" s="61"/>
    </row>
    <row r="977" spans="1:17" ht="20.25" customHeight="1" x14ac:dyDescent="0.2">
      <c r="A977" s="176">
        <v>73659</v>
      </c>
      <c r="B977" s="177">
        <f t="shared" si="99"/>
        <v>0</v>
      </c>
      <c r="C977" s="158"/>
      <c r="D977" s="60">
        <f t="shared" si="100"/>
        <v>0</v>
      </c>
      <c r="E977" s="178">
        <f t="shared" si="98"/>
        <v>0</v>
      </c>
      <c r="F977" s="60">
        <f t="shared" si="101"/>
        <v>0</v>
      </c>
      <c r="G977" s="60">
        <f>IF(AND(C977&lt;&gt;"",SUM(G$27:G976)&lt;E$19),$E$19/$E$23,0)</f>
        <v>0</v>
      </c>
      <c r="H977" s="60">
        <f t="shared" si="102"/>
        <v>0</v>
      </c>
      <c r="I977" s="60">
        <f t="shared" si="104"/>
        <v>0</v>
      </c>
      <c r="J977" s="92" t="str">
        <f t="shared" si="103"/>
        <v>2101–2102</v>
      </c>
      <c r="L977" s="103"/>
      <c r="N977" s="101"/>
      <c r="Q977" s="61"/>
    </row>
    <row r="978" spans="1:17" ht="20.25" customHeight="1" x14ac:dyDescent="0.2">
      <c r="A978" s="176">
        <v>73689</v>
      </c>
      <c r="B978" s="177">
        <f t="shared" si="99"/>
        <v>0</v>
      </c>
      <c r="C978" s="158"/>
      <c r="D978" s="60">
        <f t="shared" si="100"/>
        <v>0</v>
      </c>
      <c r="E978" s="178">
        <f t="shared" si="98"/>
        <v>0</v>
      </c>
      <c r="F978" s="60">
        <f t="shared" si="101"/>
        <v>0</v>
      </c>
      <c r="G978" s="60">
        <f>IF(AND(C978&lt;&gt;"",SUM(G$27:G977)&lt;E$19),$E$19/$E$23,0)</f>
        <v>0</v>
      </c>
      <c r="H978" s="60">
        <f t="shared" si="102"/>
        <v>0</v>
      </c>
      <c r="I978" s="60">
        <f t="shared" si="104"/>
        <v>0</v>
      </c>
      <c r="J978" s="92" t="str">
        <f t="shared" si="103"/>
        <v>2101–2102</v>
      </c>
      <c r="L978" s="103"/>
      <c r="N978" s="101"/>
      <c r="Q978" s="61"/>
    </row>
    <row r="979" spans="1:17" ht="20.25" customHeight="1" x14ac:dyDescent="0.2">
      <c r="A979" s="176">
        <v>73720</v>
      </c>
      <c r="B979" s="177">
        <f t="shared" si="99"/>
        <v>0</v>
      </c>
      <c r="C979" s="158"/>
      <c r="D979" s="60">
        <f t="shared" si="100"/>
        <v>0</v>
      </c>
      <c r="E979" s="178">
        <f t="shared" si="98"/>
        <v>0</v>
      </c>
      <c r="F979" s="60">
        <f t="shared" si="101"/>
        <v>0</v>
      </c>
      <c r="G979" s="60">
        <f>IF(AND(C979&lt;&gt;"",SUM(G$27:G978)&lt;E$19),$E$19/$E$23,0)</f>
        <v>0</v>
      </c>
      <c r="H979" s="60">
        <f t="shared" si="102"/>
        <v>0</v>
      </c>
      <c r="I979" s="60">
        <f t="shared" si="104"/>
        <v>0</v>
      </c>
      <c r="J979" s="92" t="str">
        <f t="shared" si="103"/>
        <v>2101–2102</v>
      </c>
      <c r="L979" s="103"/>
      <c r="N979" s="101"/>
      <c r="Q979" s="61"/>
    </row>
    <row r="980" spans="1:17" ht="20.25" customHeight="1" x14ac:dyDescent="0.2">
      <c r="A980" s="176">
        <v>73750</v>
      </c>
      <c r="B980" s="177">
        <f t="shared" si="99"/>
        <v>0</v>
      </c>
      <c r="C980" s="158"/>
      <c r="D980" s="60">
        <f t="shared" si="100"/>
        <v>0</v>
      </c>
      <c r="E980" s="178">
        <f t="shared" si="98"/>
        <v>0</v>
      </c>
      <c r="F980" s="60">
        <f t="shared" si="101"/>
        <v>0</v>
      </c>
      <c r="G980" s="60">
        <f>IF(AND(C980&lt;&gt;"",SUM(G$27:G979)&lt;E$19),$E$19/$E$23,0)</f>
        <v>0</v>
      </c>
      <c r="H980" s="60">
        <f t="shared" si="102"/>
        <v>0</v>
      </c>
      <c r="I980" s="60">
        <f t="shared" si="104"/>
        <v>0</v>
      </c>
      <c r="J980" s="92" t="str">
        <f t="shared" si="103"/>
        <v>2101–2102</v>
      </c>
      <c r="L980" s="103"/>
      <c r="N980" s="101"/>
      <c r="Q980" s="61"/>
    </row>
    <row r="981" spans="1:17" ht="20.25" customHeight="1" x14ac:dyDescent="0.2">
      <c r="A981" s="176">
        <v>73781</v>
      </c>
      <c r="B981" s="177">
        <f t="shared" si="99"/>
        <v>0</v>
      </c>
      <c r="C981" s="158"/>
      <c r="D981" s="60">
        <f t="shared" si="100"/>
        <v>0</v>
      </c>
      <c r="E981" s="178">
        <f t="shared" si="98"/>
        <v>0</v>
      </c>
      <c r="F981" s="60">
        <f t="shared" si="101"/>
        <v>0</v>
      </c>
      <c r="G981" s="60">
        <f>IF(AND(C981&lt;&gt;"",SUM(G$27:G980)&lt;E$19),$E$19/$E$23,0)</f>
        <v>0</v>
      </c>
      <c r="H981" s="60">
        <f t="shared" si="102"/>
        <v>0</v>
      </c>
      <c r="I981" s="60">
        <f t="shared" si="104"/>
        <v>0</v>
      </c>
      <c r="J981" s="92" t="str">
        <f t="shared" si="103"/>
        <v>2101–2102</v>
      </c>
      <c r="L981" s="103"/>
      <c r="N981" s="101"/>
      <c r="Q981" s="61"/>
    </row>
    <row r="982" spans="1:17" ht="20.25" customHeight="1" x14ac:dyDescent="0.2">
      <c r="A982" s="176">
        <v>73812</v>
      </c>
      <c r="B982" s="177">
        <f t="shared" si="99"/>
        <v>0</v>
      </c>
      <c r="C982" s="158"/>
      <c r="D982" s="60">
        <f t="shared" si="100"/>
        <v>0</v>
      </c>
      <c r="E982" s="178">
        <f t="shared" si="98"/>
        <v>0</v>
      </c>
      <c r="F982" s="60">
        <f t="shared" si="101"/>
        <v>0</v>
      </c>
      <c r="G982" s="60">
        <f>IF(AND(C982&lt;&gt;"",SUM(G$27:G981)&lt;E$19),$E$19/$E$23,0)</f>
        <v>0</v>
      </c>
      <c r="H982" s="60">
        <f t="shared" si="102"/>
        <v>0</v>
      </c>
      <c r="I982" s="60">
        <f t="shared" si="104"/>
        <v>0</v>
      </c>
      <c r="J982" s="92" t="str">
        <f t="shared" si="103"/>
        <v>2101–2102</v>
      </c>
      <c r="L982" s="103"/>
      <c r="N982" s="101"/>
      <c r="Q982" s="61"/>
    </row>
    <row r="983" spans="1:17" ht="20.25" customHeight="1" x14ac:dyDescent="0.2">
      <c r="A983" s="176">
        <v>73840</v>
      </c>
      <c r="B983" s="177">
        <f t="shared" si="99"/>
        <v>0</v>
      </c>
      <c r="C983" s="158"/>
      <c r="D983" s="60">
        <f t="shared" si="100"/>
        <v>0</v>
      </c>
      <c r="E983" s="178">
        <f t="shared" si="98"/>
        <v>0</v>
      </c>
      <c r="F983" s="60">
        <f t="shared" si="101"/>
        <v>0</v>
      </c>
      <c r="G983" s="60">
        <f>IF(AND(C983&lt;&gt;"",SUM(G$27:G982)&lt;E$19),$E$19/$E$23,0)</f>
        <v>0</v>
      </c>
      <c r="H983" s="60">
        <f t="shared" si="102"/>
        <v>0</v>
      </c>
      <c r="I983" s="60">
        <f t="shared" si="104"/>
        <v>0</v>
      </c>
      <c r="J983" s="92" t="str">
        <f t="shared" si="103"/>
        <v>2101–2102</v>
      </c>
      <c r="L983" s="103"/>
      <c r="N983" s="101"/>
      <c r="Q983" s="61"/>
    </row>
    <row r="984" spans="1:17" ht="20.25" customHeight="1" x14ac:dyDescent="0.2">
      <c r="A984" s="176">
        <v>73871</v>
      </c>
      <c r="B984" s="177">
        <f t="shared" si="99"/>
        <v>0</v>
      </c>
      <c r="C984" s="158"/>
      <c r="D984" s="60">
        <f t="shared" si="100"/>
        <v>0</v>
      </c>
      <c r="E984" s="178">
        <f t="shared" si="98"/>
        <v>0</v>
      </c>
      <c r="F984" s="60">
        <f t="shared" si="101"/>
        <v>0</v>
      </c>
      <c r="G984" s="60">
        <f>IF(AND(C984&lt;&gt;"",SUM(G$27:G983)&lt;E$19),$E$19/$E$23,0)</f>
        <v>0</v>
      </c>
      <c r="H984" s="60">
        <f t="shared" si="102"/>
        <v>0</v>
      </c>
      <c r="I984" s="60">
        <f t="shared" si="104"/>
        <v>0</v>
      </c>
      <c r="J984" s="92" t="str">
        <f t="shared" si="103"/>
        <v>2101–2102</v>
      </c>
      <c r="L984" s="103"/>
      <c r="N984" s="101"/>
      <c r="Q984" s="61"/>
    </row>
    <row r="985" spans="1:17" ht="20.25" customHeight="1" x14ac:dyDescent="0.2">
      <c r="A985" s="176">
        <v>73901</v>
      </c>
      <c r="B985" s="177">
        <f t="shared" si="99"/>
        <v>0</v>
      </c>
      <c r="C985" s="158"/>
      <c r="D985" s="60">
        <f t="shared" si="100"/>
        <v>0</v>
      </c>
      <c r="E985" s="178">
        <f t="shared" si="98"/>
        <v>0</v>
      </c>
      <c r="F985" s="60">
        <f t="shared" si="101"/>
        <v>0</v>
      </c>
      <c r="G985" s="60">
        <f>IF(AND(C985&lt;&gt;"",SUM(G$27:G984)&lt;E$19),$E$19/$E$23,0)</f>
        <v>0</v>
      </c>
      <c r="H985" s="60">
        <f t="shared" si="102"/>
        <v>0</v>
      </c>
      <c r="I985" s="60">
        <f t="shared" si="104"/>
        <v>0</v>
      </c>
      <c r="J985" s="92" t="str">
        <f t="shared" si="103"/>
        <v>2101–2102</v>
      </c>
      <c r="L985" s="103"/>
      <c r="N985" s="101"/>
      <c r="Q985" s="61"/>
    </row>
    <row r="986" spans="1:17" ht="20.25" customHeight="1" x14ac:dyDescent="0.2">
      <c r="A986" s="176">
        <v>73932</v>
      </c>
      <c r="B986" s="177">
        <f t="shared" si="99"/>
        <v>0</v>
      </c>
      <c r="C986" s="158"/>
      <c r="D986" s="60">
        <f t="shared" si="100"/>
        <v>0</v>
      </c>
      <c r="E986" s="178">
        <f t="shared" si="98"/>
        <v>0</v>
      </c>
      <c r="F986" s="60">
        <f t="shared" si="101"/>
        <v>0</v>
      </c>
      <c r="G986" s="60">
        <f>IF(AND(C986&lt;&gt;"",SUM(G$27:G985)&lt;E$19),$E$19/$E$23,0)</f>
        <v>0</v>
      </c>
      <c r="H986" s="60">
        <f t="shared" si="102"/>
        <v>0</v>
      </c>
      <c r="I986" s="60">
        <f t="shared" si="104"/>
        <v>0</v>
      </c>
      <c r="J986" s="92" t="str">
        <f t="shared" si="103"/>
        <v>2101–2102</v>
      </c>
      <c r="L986" s="103"/>
      <c r="N986" s="101"/>
      <c r="Q986" s="61"/>
    </row>
    <row r="987" spans="1:17" ht="20.25" customHeight="1" x14ac:dyDescent="0.2">
      <c r="A987" s="176">
        <v>73962</v>
      </c>
      <c r="B987" s="177">
        <f t="shared" si="99"/>
        <v>0</v>
      </c>
      <c r="C987" s="158"/>
      <c r="D987" s="60">
        <f t="shared" si="100"/>
        <v>0</v>
      </c>
      <c r="E987" s="178">
        <f t="shared" ref="E987:E1050" si="105">C987-D987</f>
        <v>0</v>
      </c>
      <c r="F987" s="60">
        <f t="shared" si="101"/>
        <v>0</v>
      </c>
      <c r="G987" s="60">
        <f>IF(AND(C987&lt;&gt;"",SUM(G$27:G986)&lt;E$19),$E$19/$E$23,0)</f>
        <v>0</v>
      </c>
      <c r="H987" s="60">
        <f t="shared" si="102"/>
        <v>0</v>
      </c>
      <c r="I987" s="60">
        <f t="shared" si="104"/>
        <v>0</v>
      </c>
      <c r="J987" s="92" t="str">
        <f t="shared" si="103"/>
        <v>2102–2103</v>
      </c>
      <c r="L987" s="103"/>
      <c r="N987" s="101"/>
      <c r="Q987" s="61"/>
    </row>
    <row r="988" spans="1:17" ht="20.25" customHeight="1" x14ac:dyDescent="0.2">
      <c r="A988" s="176">
        <v>73993</v>
      </c>
      <c r="B988" s="177">
        <f t="shared" ref="B988:B1051" si="106">IF(C988&gt;0,C988*-1,C988)</f>
        <v>0</v>
      </c>
      <c r="C988" s="158"/>
      <c r="D988" s="60">
        <f t="shared" ref="D988:D1051" si="107">IF(C988="",0,IF($E$15="Beginning",IF(C987&lt;&gt;"",$F987*$E$6/12,0),IF(C987&lt;&gt;"",$F987*$E$6/12,$E$16*$E$6/12)))</f>
        <v>0</v>
      </c>
      <c r="E988" s="178">
        <f t="shared" si="105"/>
        <v>0</v>
      </c>
      <c r="F988" s="60">
        <f t="shared" ref="F988:F1051" si="108">IF(C988="",0,IF(C987="",$E$16-E988,IF(C988&lt;&gt;"",F987-E988)))</f>
        <v>0</v>
      </c>
      <c r="G988" s="60">
        <f>IF(AND(C988&lt;&gt;"",SUM(G$27:G987)&lt;E$19),$E$19/$E$23,0)</f>
        <v>0</v>
      </c>
      <c r="H988" s="60">
        <f t="shared" ref="H988:H1051" si="109">IF(C988&lt;&gt;"",G988+H987,0)</f>
        <v>0</v>
      </c>
      <c r="I988" s="60">
        <f t="shared" si="104"/>
        <v>0</v>
      </c>
      <c r="J988" s="92" t="str">
        <f t="shared" ref="J988:J1051" si="110">IF(OR(MONTH(A988)=1,MONTH(A988)=2,MONTH(A988)=3,MONTH(A988)=4,MONTH(A988)=5,MONTH(A988)=6),YEAR(A988)-1&amp;"–"&amp;YEAR(A988),YEAR(A988)&amp;"–"&amp;YEAR(A988)+1)</f>
        <v>2102–2103</v>
      </c>
      <c r="L988" s="103"/>
      <c r="N988" s="101"/>
      <c r="Q988" s="61"/>
    </row>
    <row r="989" spans="1:17" ht="20.25" customHeight="1" x14ac:dyDescent="0.2">
      <c r="A989" s="176">
        <v>74024</v>
      </c>
      <c r="B989" s="177">
        <f t="shared" si="106"/>
        <v>0</v>
      </c>
      <c r="C989" s="158"/>
      <c r="D989" s="60">
        <f t="shared" si="107"/>
        <v>0</v>
      </c>
      <c r="E989" s="178">
        <f t="shared" si="105"/>
        <v>0</v>
      </c>
      <c r="F989" s="60">
        <f t="shared" si="108"/>
        <v>0</v>
      </c>
      <c r="G989" s="60">
        <f>IF(AND(C989&lt;&gt;"",SUM(G$27:G988)&lt;E$19),$E$19/$E$23,0)</f>
        <v>0</v>
      </c>
      <c r="H989" s="60">
        <f t="shared" si="109"/>
        <v>0</v>
      </c>
      <c r="I989" s="60">
        <f t="shared" ref="I989:I1052" si="111">IF(C989&lt;&gt;"",$E$19-H989,0)</f>
        <v>0</v>
      </c>
      <c r="J989" s="92" t="str">
        <f t="shared" si="110"/>
        <v>2102–2103</v>
      </c>
      <c r="L989" s="103"/>
      <c r="N989" s="101"/>
      <c r="Q989" s="61"/>
    </row>
    <row r="990" spans="1:17" ht="20.25" customHeight="1" x14ac:dyDescent="0.2">
      <c r="A990" s="176">
        <v>74054</v>
      </c>
      <c r="B990" s="177">
        <f t="shared" si="106"/>
        <v>0</v>
      </c>
      <c r="C990" s="158"/>
      <c r="D990" s="60">
        <f t="shared" si="107"/>
        <v>0</v>
      </c>
      <c r="E990" s="178">
        <f t="shared" si="105"/>
        <v>0</v>
      </c>
      <c r="F990" s="60">
        <f t="shared" si="108"/>
        <v>0</v>
      </c>
      <c r="G990" s="60">
        <f>IF(AND(C990&lt;&gt;"",SUM(G$27:G989)&lt;E$19),$E$19/$E$23,0)</f>
        <v>0</v>
      </c>
      <c r="H990" s="60">
        <f t="shared" si="109"/>
        <v>0</v>
      </c>
      <c r="I990" s="60">
        <f t="shared" si="111"/>
        <v>0</v>
      </c>
      <c r="J990" s="92" t="str">
        <f t="shared" si="110"/>
        <v>2102–2103</v>
      </c>
      <c r="L990" s="103"/>
      <c r="N990" s="101"/>
      <c r="Q990" s="61"/>
    </row>
    <row r="991" spans="1:17" ht="20.25" customHeight="1" x14ac:dyDescent="0.2">
      <c r="A991" s="176">
        <v>74085</v>
      </c>
      <c r="B991" s="177">
        <f t="shared" si="106"/>
        <v>0</v>
      </c>
      <c r="C991" s="158"/>
      <c r="D991" s="60">
        <f t="shared" si="107"/>
        <v>0</v>
      </c>
      <c r="E991" s="178">
        <f t="shared" si="105"/>
        <v>0</v>
      </c>
      <c r="F991" s="60">
        <f t="shared" si="108"/>
        <v>0</v>
      </c>
      <c r="G991" s="60">
        <f>IF(AND(C991&lt;&gt;"",SUM(G$27:G990)&lt;E$19),$E$19/$E$23,0)</f>
        <v>0</v>
      </c>
      <c r="H991" s="60">
        <f t="shared" si="109"/>
        <v>0</v>
      </c>
      <c r="I991" s="60">
        <f t="shared" si="111"/>
        <v>0</v>
      </c>
      <c r="J991" s="92" t="str">
        <f t="shared" si="110"/>
        <v>2102–2103</v>
      </c>
      <c r="L991" s="103"/>
      <c r="N991" s="101"/>
      <c r="Q991" s="61"/>
    </row>
    <row r="992" spans="1:17" ht="20.25" customHeight="1" x14ac:dyDescent="0.2">
      <c r="A992" s="176">
        <v>74115</v>
      </c>
      <c r="B992" s="177">
        <f t="shared" si="106"/>
        <v>0</v>
      </c>
      <c r="C992" s="158"/>
      <c r="D992" s="60">
        <f t="shared" si="107"/>
        <v>0</v>
      </c>
      <c r="E992" s="178">
        <f t="shared" si="105"/>
        <v>0</v>
      </c>
      <c r="F992" s="60">
        <f t="shared" si="108"/>
        <v>0</v>
      </c>
      <c r="G992" s="60">
        <f>IF(AND(C992&lt;&gt;"",SUM(G$27:G991)&lt;E$19),$E$19/$E$23,0)</f>
        <v>0</v>
      </c>
      <c r="H992" s="60">
        <f t="shared" si="109"/>
        <v>0</v>
      </c>
      <c r="I992" s="60">
        <f t="shared" si="111"/>
        <v>0</v>
      </c>
      <c r="J992" s="92" t="str">
        <f t="shared" si="110"/>
        <v>2102–2103</v>
      </c>
      <c r="L992" s="103"/>
      <c r="N992" s="101"/>
      <c r="Q992" s="61"/>
    </row>
    <row r="993" spans="1:17" ht="20.25" customHeight="1" x14ac:dyDescent="0.2">
      <c r="A993" s="176">
        <v>74146</v>
      </c>
      <c r="B993" s="177">
        <f t="shared" si="106"/>
        <v>0</v>
      </c>
      <c r="C993" s="158"/>
      <c r="D993" s="60">
        <f t="shared" si="107"/>
        <v>0</v>
      </c>
      <c r="E993" s="178">
        <f t="shared" si="105"/>
        <v>0</v>
      </c>
      <c r="F993" s="60">
        <f t="shared" si="108"/>
        <v>0</v>
      </c>
      <c r="G993" s="60">
        <f>IF(AND(C993&lt;&gt;"",SUM(G$27:G992)&lt;E$19),$E$19/$E$23,0)</f>
        <v>0</v>
      </c>
      <c r="H993" s="60">
        <f t="shared" si="109"/>
        <v>0</v>
      </c>
      <c r="I993" s="60">
        <f t="shared" si="111"/>
        <v>0</v>
      </c>
      <c r="J993" s="92" t="str">
        <f t="shared" si="110"/>
        <v>2102–2103</v>
      </c>
      <c r="L993" s="103"/>
      <c r="N993" s="101"/>
      <c r="Q993" s="61"/>
    </row>
    <row r="994" spans="1:17" ht="20.25" customHeight="1" x14ac:dyDescent="0.2">
      <c r="A994" s="176">
        <v>74177</v>
      </c>
      <c r="B994" s="177">
        <f t="shared" si="106"/>
        <v>0</v>
      </c>
      <c r="C994" s="158"/>
      <c r="D994" s="60">
        <f t="shared" si="107"/>
        <v>0</v>
      </c>
      <c r="E994" s="178">
        <f t="shared" si="105"/>
        <v>0</v>
      </c>
      <c r="F994" s="60">
        <f t="shared" si="108"/>
        <v>0</v>
      </c>
      <c r="G994" s="60">
        <f>IF(AND(C994&lt;&gt;"",SUM(G$27:G993)&lt;E$19),$E$19/$E$23,0)</f>
        <v>0</v>
      </c>
      <c r="H994" s="60">
        <f t="shared" si="109"/>
        <v>0</v>
      </c>
      <c r="I994" s="60">
        <f t="shared" si="111"/>
        <v>0</v>
      </c>
      <c r="J994" s="92" t="str">
        <f t="shared" si="110"/>
        <v>2102–2103</v>
      </c>
      <c r="L994" s="103"/>
      <c r="N994" s="101"/>
      <c r="Q994" s="61"/>
    </row>
    <row r="995" spans="1:17" ht="20.25" customHeight="1" x14ac:dyDescent="0.2">
      <c r="A995" s="176">
        <v>74205</v>
      </c>
      <c r="B995" s="177">
        <f t="shared" si="106"/>
        <v>0</v>
      </c>
      <c r="C995" s="158"/>
      <c r="D995" s="60">
        <f t="shared" si="107"/>
        <v>0</v>
      </c>
      <c r="E995" s="178">
        <f t="shared" si="105"/>
        <v>0</v>
      </c>
      <c r="F995" s="60">
        <f t="shared" si="108"/>
        <v>0</v>
      </c>
      <c r="G995" s="60">
        <f>IF(AND(C995&lt;&gt;"",SUM(G$27:G994)&lt;E$19),$E$19/$E$23,0)</f>
        <v>0</v>
      </c>
      <c r="H995" s="60">
        <f t="shared" si="109"/>
        <v>0</v>
      </c>
      <c r="I995" s="60">
        <f t="shared" si="111"/>
        <v>0</v>
      </c>
      <c r="J995" s="92" t="str">
        <f t="shared" si="110"/>
        <v>2102–2103</v>
      </c>
      <c r="L995" s="103"/>
      <c r="N995" s="101"/>
      <c r="Q995" s="61"/>
    </row>
    <row r="996" spans="1:17" ht="20.25" customHeight="1" x14ac:dyDescent="0.2">
      <c r="A996" s="176">
        <v>74236</v>
      </c>
      <c r="B996" s="177">
        <f t="shared" si="106"/>
        <v>0</v>
      </c>
      <c r="C996" s="158"/>
      <c r="D996" s="60">
        <f t="shared" si="107"/>
        <v>0</v>
      </c>
      <c r="E996" s="178">
        <f t="shared" si="105"/>
        <v>0</v>
      </c>
      <c r="F996" s="60">
        <f t="shared" si="108"/>
        <v>0</v>
      </c>
      <c r="G996" s="60">
        <f>IF(AND(C996&lt;&gt;"",SUM(G$27:G995)&lt;E$19),$E$19/$E$23,0)</f>
        <v>0</v>
      </c>
      <c r="H996" s="60">
        <f t="shared" si="109"/>
        <v>0</v>
      </c>
      <c r="I996" s="60">
        <f t="shared" si="111"/>
        <v>0</v>
      </c>
      <c r="J996" s="92" t="str">
        <f t="shared" si="110"/>
        <v>2102–2103</v>
      </c>
      <c r="L996" s="103"/>
      <c r="N996" s="101"/>
      <c r="Q996" s="61"/>
    </row>
    <row r="997" spans="1:17" ht="20.25" customHeight="1" x14ac:dyDescent="0.2">
      <c r="A997" s="176">
        <v>74266</v>
      </c>
      <c r="B997" s="177">
        <f t="shared" si="106"/>
        <v>0</v>
      </c>
      <c r="C997" s="158"/>
      <c r="D997" s="60">
        <f t="shared" si="107"/>
        <v>0</v>
      </c>
      <c r="E997" s="178">
        <f t="shared" si="105"/>
        <v>0</v>
      </c>
      <c r="F997" s="60">
        <f t="shared" si="108"/>
        <v>0</v>
      </c>
      <c r="G997" s="60">
        <f>IF(AND(C997&lt;&gt;"",SUM(G$27:G996)&lt;E$19),$E$19/$E$23,0)</f>
        <v>0</v>
      </c>
      <c r="H997" s="60">
        <f t="shared" si="109"/>
        <v>0</v>
      </c>
      <c r="I997" s="60">
        <f t="shared" si="111"/>
        <v>0</v>
      </c>
      <c r="J997" s="92" t="str">
        <f t="shared" si="110"/>
        <v>2102–2103</v>
      </c>
      <c r="L997" s="103"/>
      <c r="N997" s="101"/>
      <c r="Q997" s="61"/>
    </row>
    <row r="998" spans="1:17" ht="20.25" customHeight="1" x14ac:dyDescent="0.2">
      <c r="A998" s="176">
        <v>74297</v>
      </c>
      <c r="B998" s="177">
        <f t="shared" si="106"/>
        <v>0</v>
      </c>
      <c r="C998" s="158"/>
      <c r="D998" s="60">
        <f t="shared" si="107"/>
        <v>0</v>
      </c>
      <c r="E998" s="178">
        <f t="shared" si="105"/>
        <v>0</v>
      </c>
      <c r="F998" s="60">
        <f t="shared" si="108"/>
        <v>0</v>
      </c>
      <c r="G998" s="60">
        <f>IF(AND(C998&lt;&gt;"",SUM(G$27:G997)&lt;E$19),$E$19/$E$23,0)</f>
        <v>0</v>
      </c>
      <c r="H998" s="60">
        <f t="shared" si="109"/>
        <v>0</v>
      </c>
      <c r="I998" s="60">
        <f t="shared" si="111"/>
        <v>0</v>
      </c>
      <c r="J998" s="92" t="str">
        <f t="shared" si="110"/>
        <v>2102–2103</v>
      </c>
      <c r="L998" s="103"/>
      <c r="N998" s="101"/>
      <c r="Q998" s="61"/>
    </row>
    <row r="999" spans="1:17" ht="20.25" customHeight="1" x14ac:dyDescent="0.2">
      <c r="A999" s="176">
        <v>74327</v>
      </c>
      <c r="B999" s="177">
        <f t="shared" si="106"/>
        <v>0</v>
      </c>
      <c r="C999" s="158"/>
      <c r="D999" s="60">
        <f t="shared" si="107"/>
        <v>0</v>
      </c>
      <c r="E999" s="178">
        <f t="shared" si="105"/>
        <v>0</v>
      </c>
      <c r="F999" s="60">
        <f t="shared" si="108"/>
        <v>0</v>
      </c>
      <c r="G999" s="60">
        <f>IF(AND(C999&lt;&gt;"",SUM(G$27:G998)&lt;E$19),$E$19/$E$23,0)</f>
        <v>0</v>
      </c>
      <c r="H999" s="60">
        <f t="shared" si="109"/>
        <v>0</v>
      </c>
      <c r="I999" s="60">
        <f t="shared" si="111"/>
        <v>0</v>
      </c>
      <c r="J999" s="92" t="str">
        <f t="shared" si="110"/>
        <v>2103–2104</v>
      </c>
      <c r="L999" s="103"/>
      <c r="N999" s="101"/>
      <c r="Q999" s="61"/>
    </row>
    <row r="1000" spans="1:17" ht="20.25" customHeight="1" x14ac:dyDescent="0.2">
      <c r="A1000" s="176">
        <v>74358</v>
      </c>
      <c r="B1000" s="177">
        <f t="shared" si="106"/>
        <v>0</v>
      </c>
      <c r="C1000" s="158"/>
      <c r="D1000" s="60">
        <f t="shared" si="107"/>
        <v>0</v>
      </c>
      <c r="E1000" s="178">
        <f t="shared" si="105"/>
        <v>0</v>
      </c>
      <c r="F1000" s="60">
        <f t="shared" si="108"/>
        <v>0</v>
      </c>
      <c r="G1000" s="60">
        <f>IF(AND(C1000&lt;&gt;"",SUM(G$27:G999)&lt;E$19),$E$19/$E$23,0)</f>
        <v>0</v>
      </c>
      <c r="H1000" s="60">
        <f t="shared" si="109"/>
        <v>0</v>
      </c>
      <c r="I1000" s="60">
        <f t="shared" si="111"/>
        <v>0</v>
      </c>
      <c r="J1000" s="92" t="str">
        <f t="shared" si="110"/>
        <v>2103–2104</v>
      </c>
      <c r="L1000" s="103"/>
      <c r="N1000" s="101"/>
      <c r="Q1000" s="61"/>
    </row>
    <row r="1001" spans="1:17" ht="20.25" customHeight="1" x14ac:dyDescent="0.2">
      <c r="A1001" s="176">
        <v>74389</v>
      </c>
      <c r="B1001" s="177">
        <f t="shared" si="106"/>
        <v>0</v>
      </c>
      <c r="C1001" s="158"/>
      <c r="D1001" s="60">
        <f t="shared" si="107"/>
        <v>0</v>
      </c>
      <c r="E1001" s="178">
        <f t="shared" si="105"/>
        <v>0</v>
      </c>
      <c r="F1001" s="60">
        <f t="shared" si="108"/>
        <v>0</v>
      </c>
      <c r="G1001" s="60">
        <f>IF(AND(C1001&lt;&gt;"",SUM(G$27:G1000)&lt;E$19),$E$19/$E$23,0)</f>
        <v>0</v>
      </c>
      <c r="H1001" s="60">
        <f t="shared" si="109"/>
        <v>0</v>
      </c>
      <c r="I1001" s="60">
        <f t="shared" si="111"/>
        <v>0</v>
      </c>
      <c r="J1001" s="92" t="str">
        <f t="shared" si="110"/>
        <v>2103–2104</v>
      </c>
      <c r="L1001" s="103"/>
      <c r="N1001" s="101"/>
      <c r="Q1001" s="61"/>
    </row>
    <row r="1002" spans="1:17" ht="20.25" customHeight="1" x14ac:dyDescent="0.2">
      <c r="A1002" s="176">
        <v>74419</v>
      </c>
      <c r="B1002" s="177">
        <f t="shared" si="106"/>
        <v>0</v>
      </c>
      <c r="C1002" s="158"/>
      <c r="D1002" s="60">
        <f t="shared" si="107"/>
        <v>0</v>
      </c>
      <c r="E1002" s="178">
        <f t="shared" si="105"/>
        <v>0</v>
      </c>
      <c r="F1002" s="60">
        <f t="shared" si="108"/>
        <v>0</v>
      </c>
      <c r="G1002" s="60">
        <f>IF(AND(C1002&lt;&gt;"",SUM(G$27:G1001)&lt;E$19),$E$19/$E$23,0)</f>
        <v>0</v>
      </c>
      <c r="H1002" s="60">
        <f t="shared" si="109"/>
        <v>0</v>
      </c>
      <c r="I1002" s="60">
        <f t="shared" si="111"/>
        <v>0</v>
      </c>
      <c r="J1002" s="92" t="str">
        <f t="shared" si="110"/>
        <v>2103–2104</v>
      </c>
      <c r="L1002" s="103"/>
      <c r="N1002" s="101"/>
      <c r="Q1002" s="61"/>
    </row>
    <row r="1003" spans="1:17" ht="20.25" customHeight="1" x14ac:dyDescent="0.2">
      <c r="A1003" s="176">
        <v>74450</v>
      </c>
      <c r="B1003" s="177">
        <f t="shared" si="106"/>
        <v>0</v>
      </c>
      <c r="C1003" s="158"/>
      <c r="D1003" s="60">
        <f t="shared" si="107"/>
        <v>0</v>
      </c>
      <c r="E1003" s="178">
        <f t="shared" si="105"/>
        <v>0</v>
      </c>
      <c r="F1003" s="60">
        <f t="shared" si="108"/>
        <v>0</v>
      </c>
      <c r="G1003" s="60">
        <f>IF(AND(C1003&lt;&gt;"",SUM(G$27:G1002)&lt;E$19),$E$19/$E$23,0)</f>
        <v>0</v>
      </c>
      <c r="H1003" s="60">
        <f t="shared" si="109"/>
        <v>0</v>
      </c>
      <c r="I1003" s="60">
        <f t="shared" si="111"/>
        <v>0</v>
      </c>
      <c r="J1003" s="92" t="str">
        <f t="shared" si="110"/>
        <v>2103–2104</v>
      </c>
      <c r="L1003" s="103"/>
      <c r="N1003" s="101"/>
      <c r="Q1003" s="61"/>
    </row>
    <row r="1004" spans="1:17" ht="20.25" customHeight="1" x14ac:dyDescent="0.2">
      <c r="A1004" s="176">
        <v>74480</v>
      </c>
      <c r="B1004" s="177">
        <f t="shared" si="106"/>
        <v>0</v>
      </c>
      <c r="C1004" s="158"/>
      <c r="D1004" s="60">
        <f t="shared" si="107"/>
        <v>0</v>
      </c>
      <c r="E1004" s="178">
        <f t="shared" si="105"/>
        <v>0</v>
      </c>
      <c r="F1004" s="60">
        <f t="shared" si="108"/>
        <v>0</v>
      </c>
      <c r="G1004" s="60">
        <f>IF(AND(C1004&lt;&gt;"",SUM(G$27:G1003)&lt;E$19),$E$19/$E$23,0)</f>
        <v>0</v>
      </c>
      <c r="H1004" s="60">
        <f t="shared" si="109"/>
        <v>0</v>
      </c>
      <c r="I1004" s="60">
        <f t="shared" si="111"/>
        <v>0</v>
      </c>
      <c r="J1004" s="92" t="str">
        <f t="shared" si="110"/>
        <v>2103–2104</v>
      </c>
      <c r="L1004" s="103"/>
      <c r="N1004" s="101"/>
      <c r="Q1004" s="61"/>
    </row>
    <row r="1005" spans="1:17" ht="20.25" customHeight="1" x14ac:dyDescent="0.2">
      <c r="A1005" s="176">
        <v>74511</v>
      </c>
      <c r="B1005" s="177">
        <f t="shared" si="106"/>
        <v>0</v>
      </c>
      <c r="C1005" s="158"/>
      <c r="D1005" s="60">
        <f t="shared" si="107"/>
        <v>0</v>
      </c>
      <c r="E1005" s="178">
        <f t="shared" si="105"/>
        <v>0</v>
      </c>
      <c r="F1005" s="60">
        <f t="shared" si="108"/>
        <v>0</v>
      </c>
      <c r="G1005" s="60">
        <f>IF(AND(C1005&lt;&gt;"",SUM(G$27:G1004)&lt;E$19),$E$19/$E$23,0)</f>
        <v>0</v>
      </c>
      <c r="H1005" s="60">
        <f t="shared" si="109"/>
        <v>0</v>
      </c>
      <c r="I1005" s="60">
        <f t="shared" si="111"/>
        <v>0</v>
      </c>
      <c r="J1005" s="92" t="str">
        <f t="shared" si="110"/>
        <v>2103–2104</v>
      </c>
      <c r="L1005" s="103"/>
      <c r="N1005" s="101"/>
      <c r="Q1005" s="61"/>
    </row>
    <row r="1006" spans="1:17" ht="20.25" customHeight="1" x14ac:dyDescent="0.2">
      <c r="A1006" s="176">
        <v>74542</v>
      </c>
      <c r="B1006" s="177">
        <f t="shared" si="106"/>
        <v>0</v>
      </c>
      <c r="C1006" s="158"/>
      <c r="D1006" s="60">
        <f t="shared" si="107"/>
        <v>0</v>
      </c>
      <c r="E1006" s="178">
        <f t="shared" si="105"/>
        <v>0</v>
      </c>
      <c r="F1006" s="60">
        <f t="shared" si="108"/>
        <v>0</v>
      </c>
      <c r="G1006" s="60">
        <f>IF(AND(C1006&lt;&gt;"",SUM(G$27:G1005)&lt;E$19),$E$19/$E$23,0)</f>
        <v>0</v>
      </c>
      <c r="H1006" s="60">
        <f t="shared" si="109"/>
        <v>0</v>
      </c>
      <c r="I1006" s="60">
        <f t="shared" si="111"/>
        <v>0</v>
      </c>
      <c r="J1006" s="92" t="str">
        <f t="shared" si="110"/>
        <v>2103–2104</v>
      </c>
      <c r="L1006" s="103"/>
      <c r="N1006" s="101"/>
      <c r="Q1006" s="61"/>
    </row>
    <row r="1007" spans="1:17" ht="20.25" customHeight="1" x14ac:dyDescent="0.2">
      <c r="A1007" s="176">
        <v>74571</v>
      </c>
      <c r="B1007" s="177">
        <f t="shared" si="106"/>
        <v>0</v>
      </c>
      <c r="C1007" s="158"/>
      <c r="D1007" s="60">
        <f t="shared" si="107"/>
        <v>0</v>
      </c>
      <c r="E1007" s="178">
        <f t="shared" si="105"/>
        <v>0</v>
      </c>
      <c r="F1007" s="60">
        <f t="shared" si="108"/>
        <v>0</v>
      </c>
      <c r="G1007" s="60">
        <f>IF(AND(C1007&lt;&gt;"",SUM(G$27:G1006)&lt;E$19),$E$19/$E$23,0)</f>
        <v>0</v>
      </c>
      <c r="H1007" s="60">
        <f t="shared" si="109"/>
        <v>0</v>
      </c>
      <c r="I1007" s="60">
        <f t="shared" si="111"/>
        <v>0</v>
      </c>
      <c r="J1007" s="92" t="str">
        <f t="shared" si="110"/>
        <v>2103–2104</v>
      </c>
      <c r="L1007" s="103"/>
      <c r="N1007" s="101"/>
      <c r="Q1007" s="61"/>
    </row>
    <row r="1008" spans="1:17" ht="20.25" customHeight="1" x14ac:dyDescent="0.2">
      <c r="A1008" s="176">
        <v>74602</v>
      </c>
      <c r="B1008" s="177">
        <f t="shared" si="106"/>
        <v>0</v>
      </c>
      <c r="C1008" s="158"/>
      <c r="D1008" s="60">
        <f t="shared" si="107"/>
        <v>0</v>
      </c>
      <c r="E1008" s="178">
        <f t="shared" si="105"/>
        <v>0</v>
      </c>
      <c r="F1008" s="60">
        <f t="shared" si="108"/>
        <v>0</v>
      </c>
      <c r="G1008" s="60">
        <f>IF(AND(C1008&lt;&gt;"",SUM(G$27:G1007)&lt;E$19),$E$19/$E$23,0)</f>
        <v>0</v>
      </c>
      <c r="H1008" s="60">
        <f t="shared" si="109"/>
        <v>0</v>
      </c>
      <c r="I1008" s="60">
        <f t="shared" si="111"/>
        <v>0</v>
      </c>
      <c r="J1008" s="92" t="str">
        <f t="shared" si="110"/>
        <v>2103–2104</v>
      </c>
      <c r="L1008" s="103"/>
      <c r="N1008" s="101"/>
      <c r="Q1008" s="61"/>
    </row>
    <row r="1009" spans="1:17" ht="20.25" customHeight="1" x14ac:dyDescent="0.2">
      <c r="A1009" s="176">
        <v>74632</v>
      </c>
      <c r="B1009" s="177">
        <f t="shared" si="106"/>
        <v>0</v>
      </c>
      <c r="C1009" s="158"/>
      <c r="D1009" s="60">
        <f t="shared" si="107"/>
        <v>0</v>
      </c>
      <c r="E1009" s="178">
        <f t="shared" si="105"/>
        <v>0</v>
      </c>
      <c r="F1009" s="60">
        <f t="shared" si="108"/>
        <v>0</v>
      </c>
      <c r="G1009" s="60">
        <f>IF(AND(C1009&lt;&gt;"",SUM(G$27:G1008)&lt;E$19),$E$19/$E$23,0)</f>
        <v>0</v>
      </c>
      <c r="H1009" s="60">
        <f t="shared" si="109"/>
        <v>0</v>
      </c>
      <c r="I1009" s="60">
        <f t="shared" si="111"/>
        <v>0</v>
      </c>
      <c r="J1009" s="92" t="str">
        <f t="shared" si="110"/>
        <v>2103–2104</v>
      </c>
      <c r="L1009" s="103"/>
      <c r="N1009" s="101"/>
      <c r="Q1009" s="61"/>
    </row>
    <row r="1010" spans="1:17" ht="20.25" customHeight="1" x14ac:dyDescent="0.2">
      <c r="A1010" s="176">
        <v>74663</v>
      </c>
      <c r="B1010" s="177">
        <f t="shared" si="106"/>
        <v>0</v>
      </c>
      <c r="C1010" s="158"/>
      <c r="D1010" s="60">
        <f t="shared" si="107"/>
        <v>0</v>
      </c>
      <c r="E1010" s="178">
        <f t="shared" si="105"/>
        <v>0</v>
      </c>
      <c r="F1010" s="60">
        <f t="shared" si="108"/>
        <v>0</v>
      </c>
      <c r="G1010" s="60">
        <f>IF(AND(C1010&lt;&gt;"",SUM(G$27:G1009)&lt;E$19),$E$19/$E$23,0)</f>
        <v>0</v>
      </c>
      <c r="H1010" s="60">
        <f t="shared" si="109"/>
        <v>0</v>
      </c>
      <c r="I1010" s="60">
        <f t="shared" si="111"/>
        <v>0</v>
      </c>
      <c r="J1010" s="92" t="str">
        <f t="shared" si="110"/>
        <v>2103–2104</v>
      </c>
      <c r="L1010" s="103"/>
      <c r="N1010" s="101"/>
      <c r="Q1010" s="61"/>
    </row>
    <row r="1011" spans="1:17" ht="20.25" customHeight="1" x14ac:dyDescent="0.2">
      <c r="A1011" s="176">
        <v>74693</v>
      </c>
      <c r="B1011" s="177">
        <f t="shared" si="106"/>
        <v>0</v>
      </c>
      <c r="C1011" s="158"/>
      <c r="D1011" s="60">
        <f t="shared" si="107"/>
        <v>0</v>
      </c>
      <c r="E1011" s="178">
        <f t="shared" si="105"/>
        <v>0</v>
      </c>
      <c r="F1011" s="60">
        <f t="shared" si="108"/>
        <v>0</v>
      </c>
      <c r="G1011" s="60">
        <f>IF(AND(C1011&lt;&gt;"",SUM(G$27:G1010)&lt;E$19),$E$19/$E$23,0)</f>
        <v>0</v>
      </c>
      <c r="H1011" s="60">
        <f t="shared" si="109"/>
        <v>0</v>
      </c>
      <c r="I1011" s="60">
        <f t="shared" si="111"/>
        <v>0</v>
      </c>
      <c r="J1011" s="92" t="str">
        <f t="shared" si="110"/>
        <v>2104–2105</v>
      </c>
      <c r="L1011" s="103"/>
      <c r="N1011" s="101"/>
      <c r="Q1011" s="61"/>
    </row>
    <row r="1012" spans="1:17" ht="20.25" customHeight="1" x14ac:dyDescent="0.2">
      <c r="A1012" s="176">
        <v>74724</v>
      </c>
      <c r="B1012" s="177">
        <f t="shared" si="106"/>
        <v>0</v>
      </c>
      <c r="C1012" s="158"/>
      <c r="D1012" s="60">
        <f t="shared" si="107"/>
        <v>0</v>
      </c>
      <c r="E1012" s="178">
        <f t="shared" si="105"/>
        <v>0</v>
      </c>
      <c r="F1012" s="60">
        <f t="shared" si="108"/>
        <v>0</v>
      </c>
      <c r="G1012" s="60">
        <f>IF(AND(C1012&lt;&gt;"",SUM(G$27:G1011)&lt;E$19),$E$19/$E$23,0)</f>
        <v>0</v>
      </c>
      <c r="H1012" s="60">
        <f t="shared" si="109"/>
        <v>0</v>
      </c>
      <c r="I1012" s="60">
        <f t="shared" si="111"/>
        <v>0</v>
      </c>
      <c r="J1012" s="92" t="str">
        <f t="shared" si="110"/>
        <v>2104–2105</v>
      </c>
      <c r="L1012" s="103"/>
      <c r="N1012" s="101"/>
      <c r="Q1012" s="61"/>
    </row>
    <row r="1013" spans="1:17" ht="20.25" customHeight="1" x14ac:dyDescent="0.2">
      <c r="A1013" s="176">
        <v>74755</v>
      </c>
      <c r="B1013" s="177">
        <f t="shared" si="106"/>
        <v>0</v>
      </c>
      <c r="C1013" s="158"/>
      <c r="D1013" s="60">
        <f t="shared" si="107"/>
        <v>0</v>
      </c>
      <c r="E1013" s="178">
        <f t="shared" si="105"/>
        <v>0</v>
      </c>
      <c r="F1013" s="60">
        <f t="shared" si="108"/>
        <v>0</v>
      </c>
      <c r="G1013" s="60">
        <f>IF(AND(C1013&lt;&gt;"",SUM(G$27:G1012)&lt;E$19),$E$19/$E$23,0)</f>
        <v>0</v>
      </c>
      <c r="H1013" s="60">
        <f t="shared" si="109"/>
        <v>0</v>
      </c>
      <c r="I1013" s="60">
        <f t="shared" si="111"/>
        <v>0</v>
      </c>
      <c r="J1013" s="92" t="str">
        <f t="shared" si="110"/>
        <v>2104–2105</v>
      </c>
      <c r="L1013" s="103"/>
      <c r="N1013" s="101"/>
      <c r="Q1013" s="61"/>
    </row>
    <row r="1014" spans="1:17" ht="20.25" customHeight="1" x14ac:dyDescent="0.2">
      <c r="A1014" s="176">
        <v>74785</v>
      </c>
      <c r="B1014" s="177">
        <f t="shared" si="106"/>
        <v>0</v>
      </c>
      <c r="C1014" s="158"/>
      <c r="D1014" s="60">
        <f t="shared" si="107"/>
        <v>0</v>
      </c>
      <c r="E1014" s="178">
        <f t="shared" si="105"/>
        <v>0</v>
      </c>
      <c r="F1014" s="60">
        <f t="shared" si="108"/>
        <v>0</v>
      </c>
      <c r="G1014" s="60">
        <f>IF(AND(C1014&lt;&gt;"",SUM(G$27:G1013)&lt;E$19),$E$19/$E$23,0)</f>
        <v>0</v>
      </c>
      <c r="H1014" s="60">
        <f t="shared" si="109"/>
        <v>0</v>
      </c>
      <c r="I1014" s="60">
        <f t="shared" si="111"/>
        <v>0</v>
      </c>
      <c r="J1014" s="92" t="str">
        <f t="shared" si="110"/>
        <v>2104–2105</v>
      </c>
      <c r="L1014" s="103"/>
      <c r="N1014" s="101"/>
      <c r="Q1014" s="61"/>
    </row>
    <row r="1015" spans="1:17" ht="20.25" customHeight="1" x14ac:dyDescent="0.2">
      <c r="A1015" s="176">
        <v>74816</v>
      </c>
      <c r="B1015" s="177">
        <f t="shared" si="106"/>
        <v>0</v>
      </c>
      <c r="C1015" s="158"/>
      <c r="D1015" s="60">
        <f t="shared" si="107"/>
        <v>0</v>
      </c>
      <c r="E1015" s="178">
        <f t="shared" si="105"/>
        <v>0</v>
      </c>
      <c r="F1015" s="60">
        <f t="shared" si="108"/>
        <v>0</v>
      </c>
      <c r="G1015" s="60">
        <f>IF(AND(C1015&lt;&gt;"",SUM(G$27:G1014)&lt;E$19),$E$19/$E$23,0)</f>
        <v>0</v>
      </c>
      <c r="H1015" s="60">
        <f t="shared" si="109"/>
        <v>0</v>
      </c>
      <c r="I1015" s="60">
        <f t="shared" si="111"/>
        <v>0</v>
      </c>
      <c r="J1015" s="92" t="str">
        <f t="shared" si="110"/>
        <v>2104–2105</v>
      </c>
      <c r="L1015" s="103"/>
      <c r="N1015" s="101"/>
      <c r="Q1015" s="61"/>
    </row>
    <row r="1016" spans="1:17" ht="20.25" customHeight="1" x14ac:dyDescent="0.2">
      <c r="A1016" s="176">
        <v>74846</v>
      </c>
      <c r="B1016" s="177">
        <f t="shared" si="106"/>
        <v>0</v>
      </c>
      <c r="C1016" s="158"/>
      <c r="D1016" s="60">
        <f t="shared" si="107"/>
        <v>0</v>
      </c>
      <c r="E1016" s="178">
        <f t="shared" si="105"/>
        <v>0</v>
      </c>
      <c r="F1016" s="60">
        <f t="shared" si="108"/>
        <v>0</v>
      </c>
      <c r="G1016" s="60">
        <f>IF(AND(C1016&lt;&gt;"",SUM(G$27:G1015)&lt;E$19),$E$19/$E$23,0)</f>
        <v>0</v>
      </c>
      <c r="H1016" s="60">
        <f t="shared" si="109"/>
        <v>0</v>
      </c>
      <c r="I1016" s="60">
        <f t="shared" si="111"/>
        <v>0</v>
      </c>
      <c r="J1016" s="92" t="str">
        <f t="shared" si="110"/>
        <v>2104–2105</v>
      </c>
      <c r="L1016" s="103"/>
      <c r="N1016" s="101"/>
      <c r="Q1016" s="61"/>
    </row>
    <row r="1017" spans="1:17" ht="20.25" customHeight="1" x14ac:dyDescent="0.2">
      <c r="A1017" s="176">
        <v>74877</v>
      </c>
      <c r="B1017" s="177">
        <f t="shared" si="106"/>
        <v>0</v>
      </c>
      <c r="C1017" s="158"/>
      <c r="D1017" s="60">
        <f t="shared" si="107"/>
        <v>0</v>
      </c>
      <c r="E1017" s="178">
        <f t="shared" si="105"/>
        <v>0</v>
      </c>
      <c r="F1017" s="60">
        <f t="shared" si="108"/>
        <v>0</v>
      </c>
      <c r="G1017" s="60">
        <f>IF(AND(C1017&lt;&gt;"",SUM(G$27:G1016)&lt;E$19),$E$19/$E$23,0)</f>
        <v>0</v>
      </c>
      <c r="H1017" s="60">
        <f t="shared" si="109"/>
        <v>0</v>
      </c>
      <c r="I1017" s="60">
        <f t="shared" si="111"/>
        <v>0</v>
      </c>
      <c r="J1017" s="92" t="str">
        <f t="shared" si="110"/>
        <v>2104–2105</v>
      </c>
      <c r="L1017" s="103"/>
      <c r="N1017" s="101"/>
      <c r="Q1017" s="61"/>
    </row>
    <row r="1018" spans="1:17" ht="20.25" customHeight="1" x14ac:dyDescent="0.2">
      <c r="A1018" s="176">
        <v>74908</v>
      </c>
      <c r="B1018" s="177">
        <f t="shared" si="106"/>
        <v>0</v>
      </c>
      <c r="C1018" s="158"/>
      <c r="D1018" s="60">
        <f t="shared" si="107"/>
        <v>0</v>
      </c>
      <c r="E1018" s="178">
        <f t="shared" si="105"/>
        <v>0</v>
      </c>
      <c r="F1018" s="60">
        <f t="shared" si="108"/>
        <v>0</v>
      </c>
      <c r="G1018" s="60">
        <f>IF(AND(C1018&lt;&gt;"",SUM(G$27:G1017)&lt;E$19),$E$19/$E$23,0)</f>
        <v>0</v>
      </c>
      <c r="H1018" s="60">
        <f t="shared" si="109"/>
        <v>0</v>
      </c>
      <c r="I1018" s="60">
        <f t="shared" si="111"/>
        <v>0</v>
      </c>
      <c r="J1018" s="92" t="str">
        <f t="shared" si="110"/>
        <v>2104–2105</v>
      </c>
      <c r="L1018" s="103"/>
      <c r="N1018" s="101"/>
      <c r="Q1018" s="61"/>
    </row>
    <row r="1019" spans="1:17" ht="20.25" customHeight="1" x14ac:dyDescent="0.2">
      <c r="A1019" s="176">
        <v>74936</v>
      </c>
      <c r="B1019" s="177">
        <f t="shared" si="106"/>
        <v>0</v>
      </c>
      <c r="C1019" s="158"/>
      <c r="D1019" s="60">
        <f t="shared" si="107"/>
        <v>0</v>
      </c>
      <c r="E1019" s="178">
        <f t="shared" si="105"/>
        <v>0</v>
      </c>
      <c r="F1019" s="60">
        <f t="shared" si="108"/>
        <v>0</v>
      </c>
      <c r="G1019" s="60">
        <f>IF(AND(C1019&lt;&gt;"",SUM(G$27:G1018)&lt;E$19),$E$19/$E$23,0)</f>
        <v>0</v>
      </c>
      <c r="H1019" s="60">
        <f t="shared" si="109"/>
        <v>0</v>
      </c>
      <c r="I1019" s="60">
        <f t="shared" si="111"/>
        <v>0</v>
      </c>
      <c r="J1019" s="92" t="str">
        <f t="shared" si="110"/>
        <v>2104–2105</v>
      </c>
      <c r="L1019" s="103"/>
      <c r="N1019" s="101"/>
      <c r="Q1019" s="61"/>
    </row>
    <row r="1020" spans="1:17" ht="20.25" customHeight="1" x14ac:dyDescent="0.2">
      <c r="A1020" s="176">
        <v>74967</v>
      </c>
      <c r="B1020" s="177">
        <f t="shared" si="106"/>
        <v>0</v>
      </c>
      <c r="C1020" s="158"/>
      <c r="D1020" s="60">
        <f t="shared" si="107"/>
        <v>0</v>
      </c>
      <c r="E1020" s="178">
        <f t="shared" si="105"/>
        <v>0</v>
      </c>
      <c r="F1020" s="60">
        <f t="shared" si="108"/>
        <v>0</v>
      </c>
      <c r="G1020" s="60">
        <f>IF(AND(C1020&lt;&gt;"",SUM(G$27:G1019)&lt;E$19),$E$19/$E$23,0)</f>
        <v>0</v>
      </c>
      <c r="H1020" s="60">
        <f t="shared" si="109"/>
        <v>0</v>
      </c>
      <c r="I1020" s="60">
        <f t="shared" si="111"/>
        <v>0</v>
      </c>
      <c r="J1020" s="92" t="str">
        <f t="shared" si="110"/>
        <v>2104–2105</v>
      </c>
      <c r="L1020" s="103"/>
      <c r="N1020" s="101"/>
      <c r="Q1020" s="61"/>
    </row>
    <row r="1021" spans="1:17" ht="20.25" customHeight="1" x14ac:dyDescent="0.2">
      <c r="A1021" s="176">
        <v>74997</v>
      </c>
      <c r="B1021" s="177">
        <f t="shared" si="106"/>
        <v>0</v>
      </c>
      <c r="C1021" s="158"/>
      <c r="D1021" s="60">
        <f t="shared" si="107"/>
        <v>0</v>
      </c>
      <c r="E1021" s="178">
        <f t="shared" si="105"/>
        <v>0</v>
      </c>
      <c r="F1021" s="60">
        <f t="shared" si="108"/>
        <v>0</v>
      </c>
      <c r="G1021" s="60">
        <f>IF(AND(C1021&lt;&gt;"",SUM(G$27:G1020)&lt;E$19),$E$19/$E$23,0)</f>
        <v>0</v>
      </c>
      <c r="H1021" s="60">
        <f t="shared" si="109"/>
        <v>0</v>
      </c>
      <c r="I1021" s="60">
        <f t="shared" si="111"/>
        <v>0</v>
      </c>
      <c r="J1021" s="92" t="str">
        <f t="shared" si="110"/>
        <v>2104–2105</v>
      </c>
      <c r="L1021" s="103"/>
      <c r="N1021" s="101"/>
      <c r="Q1021" s="61"/>
    </row>
    <row r="1022" spans="1:17" ht="20.25" customHeight="1" x14ac:dyDescent="0.2">
      <c r="A1022" s="176">
        <v>75028</v>
      </c>
      <c r="B1022" s="177">
        <f t="shared" si="106"/>
        <v>0</v>
      </c>
      <c r="C1022" s="158"/>
      <c r="D1022" s="60">
        <f t="shared" si="107"/>
        <v>0</v>
      </c>
      <c r="E1022" s="178">
        <f t="shared" si="105"/>
        <v>0</v>
      </c>
      <c r="F1022" s="60">
        <f t="shared" si="108"/>
        <v>0</v>
      </c>
      <c r="G1022" s="60">
        <f>IF(AND(C1022&lt;&gt;"",SUM(G$27:G1021)&lt;E$19),$E$19/$E$23,0)</f>
        <v>0</v>
      </c>
      <c r="H1022" s="60">
        <f t="shared" si="109"/>
        <v>0</v>
      </c>
      <c r="I1022" s="60">
        <f t="shared" si="111"/>
        <v>0</v>
      </c>
      <c r="J1022" s="92" t="str">
        <f t="shared" si="110"/>
        <v>2104–2105</v>
      </c>
      <c r="L1022" s="103"/>
      <c r="N1022" s="101"/>
      <c r="Q1022" s="61"/>
    </row>
    <row r="1023" spans="1:17" ht="20.25" customHeight="1" x14ac:dyDescent="0.2">
      <c r="A1023" s="176">
        <v>75058</v>
      </c>
      <c r="B1023" s="177">
        <f t="shared" si="106"/>
        <v>0</v>
      </c>
      <c r="C1023" s="158"/>
      <c r="D1023" s="60">
        <f t="shared" si="107"/>
        <v>0</v>
      </c>
      <c r="E1023" s="178">
        <f t="shared" si="105"/>
        <v>0</v>
      </c>
      <c r="F1023" s="60">
        <f t="shared" si="108"/>
        <v>0</v>
      </c>
      <c r="G1023" s="60">
        <f>IF(AND(C1023&lt;&gt;"",SUM(G$27:G1022)&lt;E$19),$E$19/$E$23,0)</f>
        <v>0</v>
      </c>
      <c r="H1023" s="60">
        <f t="shared" si="109"/>
        <v>0</v>
      </c>
      <c r="I1023" s="60">
        <f t="shared" si="111"/>
        <v>0</v>
      </c>
      <c r="J1023" s="92" t="str">
        <f t="shared" si="110"/>
        <v>2105–2106</v>
      </c>
      <c r="L1023" s="103"/>
      <c r="N1023" s="101"/>
      <c r="Q1023" s="61"/>
    </row>
    <row r="1024" spans="1:17" ht="20.25" customHeight="1" x14ac:dyDescent="0.2">
      <c r="A1024" s="176">
        <v>75089</v>
      </c>
      <c r="B1024" s="177">
        <f t="shared" si="106"/>
        <v>0</v>
      </c>
      <c r="C1024" s="158"/>
      <c r="D1024" s="60">
        <f t="shared" si="107"/>
        <v>0</v>
      </c>
      <c r="E1024" s="178">
        <f t="shared" si="105"/>
        <v>0</v>
      </c>
      <c r="F1024" s="60">
        <f t="shared" si="108"/>
        <v>0</v>
      </c>
      <c r="G1024" s="60">
        <f>IF(AND(C1024&lt;&gt;"",SUM(G$27:G1023)&lt;E$19),$E$19/$E$23,0)</f>
        <v>0</v>
      </c>
      <c r="H1024" s="60">
        <f t="shared" si="109"/>
        <v>0</v>
      </c>
      <c r="I1024" s="60">
        <f t="shared" si="111"/>
        <v>0</v>
      </c>
      <c r="J1024" s="92" t="str">
        <f t="shared" si="110"/>
        <v>2105–2106</v>
      </c>
      <c r="L1024" s="103"/>
      <c r="N1024" s="101"/>
      <c r="Q1024" s="61"/>
    </row>
    <row r="1025" spans="1:17" ht="20.25" customHeight="1" x14ac:dyDescent="0.2">
      <c r="A1025" s="176">
        <v>75120</v>
      </c>
      <c r="B1025" s="177">
        <f t="shared" si="106"/>
        <v>0</v>
      </c>
      <c r="C1025" s="158"/>
      <c r="D1025" s="60">
        <f t="shared" si="107"/>
        <v>0</v>
      </c>
      <c r="E1025" s="178">
        <f t="shared" si="105"/>
        <v>0</v>
      </c>
      <c r="F1025" s="60">
        <f t="shared" si="108"/>
        <v>0</v>
      </c>
      <c r="G1025" s="60">
        <f>IF(AND(C1025&lt;&gt;"",SUM(G$27:G1024)&lt;E$19),$E$19/$E$23,0)</f>
        <v>0</v>
      </c>
      <c r="H1025" s="60">
        <f t="shared" si="109"/>
        <v>0</v>
      </c>
      <c r="I1025" s="60">
        <f t="shared" si="111"/>
        <v>0</v>
      </c>
      <c r="J1025" s="92" t="str">
        <f t="shared" si="110"/>
        <v>2105–2106</v>
      </c>
      <c r="L1025" s="103"/>
      <c r="N1025" s="101"/>
      <c r="Q1025" s="61"/>
    </row>
    <row r="1026" spans="1:17" ht="20.25" customHeight="1" x14ac:dyDescent="0.2">
      <c r="A1026" s="176">
        <v>75150</v>
      </c>
      <c r="B1026" s="177">
        <f t="shared" si="106"/>
        <v>0</v>
      </c>
      <c r="C1026" s="158"/>
      <c r="D1026" s="60">
        <f t="shared" si="107"/>
        <v>0</v>
      </c>
      <c r="E1026" s="178">
        <f t="shared" si="105"/>
        <v>0</v>
      </c>
      <c r="F1026" s="60">
        <f t="shared" si="108"/>
        <v>0</v>
      </c>
      <c r="G1026" s="60">
        <f>IF(AND(C1026&lt;&gt;"",SUM(G$27:G1025)&lt;E$19),$E$19/$E$23,0)</f>
        <v>0</v>
      </c>
      <c r="H1026" s="60">
        <f t="shared" si="109"/>
        <v>0</v>
      </c>
      <c r="I1026" s="60">
        <f t="shared" si="111"/>
        <v>0</v>
      </c>
      <c r="J1026" s="92" t="str">
        <f t="shared" si="110"/>
        <v>2105–2106</v>
      </c>
      <c r="L1026" s="103"/>
      <c r="N1026" s="101"/>
      <c r="Q1026" s="61"/>
    </row>
    <row r="1027" spans="1:17" ht="20.25" customHeight="1" x14ac:dyDescent="0.2">
      <c r="A1027" s="176">
        <v>75181</v>
      </c>
      <c r="B1027" s="177">
        <f t="shared" si="106"/>
        <v>0</v>
      </c>
      <c r="C1027" s="158"/>
      <c r="D1027" s="60">
        <f t="shared" si="107"/>
        <v>0</v>
      </c>
      <c r="E1027" s="178">
        <f t="shared" si="105"/>
        <v>0</v>
      </c>
      <c r="F1027" s="60">
        <f t="shared" si="108"/>
        <v>0</v>
      </c>
      <c r="G1027" s="60">
        <f>IF(AND(C1027&lt;&gt;"",SUM(G$27:G1026)&lt;E$19),$E$19/$E$23,0)</f>
        <v>0</v>
      </c>
      <c r="H1027" s="60">
        <f t="shared" si="109"/>
        <v>0</v>
      </c>
      <c r="I1027" s="60">
        <f t="shared" si="111"/>
        <v>0</v>
      </c>
      <c r="J1027" s="92" t="str">
        <f t="shared" si="110"/>
        <v>2105–2106</v>
      </c>
      <c r="L1027" s="103"/>
      <c r="N1027" s="101"/>
      <c r="Q1027" s="61"/>
    </row>
    <row r="1028" spans="1:17" ht="20.25" customHeight="1" x14ac:dyDescent="0.2">
      <c r="A1028" s="176">
        <v>75211</v>
      </c>
      <c r="B1028" s="177">
        <f t="shared" si="106"/>
        <v>0</v>
      </c>
      <c r="C1028" s="158"/>
      <c r="D1028" s="60">
        <f t="shared" si="107"/>
        <v>0</v>
      </c>
      <c r="E1028" s="178">
        <f t="shared" si="105"/>
        <v>0</v>
      </c>
      <c r="F1028" s="60">
        <f t="shared" si="108"/>
        <v>0</v>
      </c>
      <c r="G1028" s="60">
        <f>IF(AND(C1028&lt;&gt;"",SUM(G$27:G1027)&lt;E$19),$E$19/$E$23,0)</f>
        <v>0</v>
      </c>
      <c r="H1028" s="60">
        <f t="shared" si="109"/>
        <v>0</v>
      </c>
      <c r="I1028" s="60">
        <f t="shared" si="111"/>
        <v>0</v>
      </c>
      <c r="J1028" s="92" t="str">
        <f t="shared" si="110"/>
        <v>2105–2106</v>
      </c>
      <c r="L1028" s="103"/>
      <c r="N1028" s="101"/>
      <c r="Q1028" s="61"/>
    </row>
    <row r="1029" spans="1:17" ht="20.25" customHeight="1" x14ac:dyDescent="0.2">
      <c r="A1029" s="176">
        <v>75242</v>
      </c>
      <c r="B1029" s="177">
        <f t="shared" si="106"/>
        <v>0</v>
      </c>
      <c r="C1029" s="158"/>
      <c r="D1029" s="60">
        <f t="shared" si="107"/>
        <v>0</v>
      </c>
      <c r="E1029" s="178">
        <f t="shared" si="105"/>
        <v>0</v>
      </c>
      <c r="F1029" s="60">
        <f t="shared" si="108"/>
        <v>0</v>
      </c>
      <c r="G1029" s="60">
        <f>IF(AND(C1029&lt;&gt;"",SUM(G$27:G1028)&lt;E$19),$E$19/$E$23,0)</f>
        <v>0</v>
      </c>
      <c r="H1029" s="60">
        <f t="shared" si="109"/>
        <v>0</v>
      </c>
      <c r="I1029" s="60">
        <f t="shared" si="111"/>
        <v>0</v>
      </c>
      <c r="J1029" s="92" t="str">
        <f t="shared" si="110"/>
        <v>2105–2106</v>
      </c>
      <c r="L1029" s="103"/>
      <c r="N1029" s="101"/>
      <c r="Q1029" s="61"/>
    </row>
    <row r="1030" spans="1:17" ht="20.25" customHeight="1" x14ac:dyDescent="0.2">
      <c r="A1030" s="176">
        <v>75273</v>
      </c>
      <c r="B1030" s="177">
        <f t="shared" si="106"/>
        <v>0</v>
      </c>
      <c r="C1030" s="158"/>
      <c r="D1030" s="60">
        <f t="shared" si="107"/>
        <v>0</v>
      </c>
      <c r="E1030" s="178">
        <f t="shared" si="105"/>
        <v>0</v>
      </c>
      <c r="F1030" s="60">
        <f t="shared" si="108"/>
        <v>0</v>
      </c>
      <c r="G1030" s="60">
        <f>IF(AND(C1030&lt;&gt;"",SUM(G$27:G1029)&lt;E$19),$E$19/$E$23,0)</f>
        <v>0</v>
      </c>
      <c r="H1030" s="60">
        <f t="shared" si="109"/>
        <v>0</v>
      </c>
      <c r="I1030" s="60">
        <f t="shared" si="111"/>
        <v>0</v>
      </c>
      <c r="J1030" s="92" t="str">
        <f t="shared" si="110"/>
        <v>2105–2106</v>
      </c>
      <c r="L1030" s="103"/>
      <c r="N1030" s="101"/>
      <c r="Q1030" s="61"/>
    </row>
    <row r="1031" spans="1:17" ht="20.25" customHeight="1" x14ac:dyDescent="0.2">
      <c r="A1031" s="176">
        <v>75301</v>
      </c>
      <c r="B1031" s="177">
        <f t="shared" si="106"/>
        <v>0</v>
      </c>
      <c r="C1031" s="158"/>
      <c r="D1031" s="60">
        <f t="shared" si="107"/>
        <v>0</v>
      </c>
      <c r="E1031" s="178">
        <f t="shared" si="105"/>
        <v>0</v>
      </c>
      <c r="F1031" s="60">
        <f t="shared" si="108"/>
        <v>0</v>
      </c>
      <c r="G1031" s="60">
        <f>IF(AND(C1031&lt;&gt;"",SUM(G$27:G1030)&lt;E$19),$E$19/$E$23,0)</f>
        <v>0</v>
      </c>
      <c r="H1031" s="60">
        <f t="shared" si="109"/>
        <v>0</v>
      </c>
      <c r="I1031" s="60">
        <f t="shared" si="111"/>
        <v>0</v>
      </c>
      <c r="J1031" s="92" t="str">
        <f t="shared" si="110"/>
        <v>2105–2106</v>
      </c>
      <c r="L1031" s="103"/>
      <c r="N1031" s="101"/>
      <c r="Q1031" s="61"/>
    </row>
    <row r="1032" spans="1:17" ht="20.25" customHeight="1" x14ac:dyDescent="0.2">
      <c r="A1032" s="176">
        <v>75332</v>
      </c>
      <c r="B1032" s="177">
        <f t="shared" si="106"/>
        <v>0</v>
      </c>
      <c r="C1032" s="158"/>
      <c r="D1032" s="60">
        <f t="shared" si="107"/>
        <v>0</v>
      </c>
      <c r="E1032" s="178">
        <f t="shared" si="105"/>
        <v>0</v>
      </c>
      <c r="F1032" s="60">
        <f t="shared" si="108"/>
        <v>0</v>
      </c>
      <c r="G1032" s="60">
        <f>IF(AND(C1032&lt;&gt;"",SUM(G$27:G1031)&lt;E$19),$E$19/$E$23,0)</f>
        <v>0</v>
      </c>
      <c r="H1032" s="60">
        <f t="shared" si="109"/>
        <v>0</v>
      </c>
      <c r="I1032" s="60">
        <f t="shared" si="111"/>
        <v>0</v>
      </c>
      <c r="J1032" s="92" t="str">
        <f t="shared" si="110"/>
        <v>2105–2106</v>
      </c>
      <c r="L1032" s="103"/>
      <c r="N1032" s="101"/>
      <c r="Q1032" s="61"/>
    </row>
    <row r="1033" spans="1:17" ht="20.25" customHeight="1" x14ac:dyDescent="0.2">
      <c r="A1033" s="176">
        <v>75362</v>
      </c>
      <c r="B1033" s="177">
        <f t="shared" si="106"/>
        <v>0</v>
      </c>
      <c r="C1033" s="158"/>
      <c r="D1033" s="60">
        <f t="shared" si="107"/>
        <v>0</v>
      </c>
      <c r="E1033" s="178">
        <f t="shared" si="105"/>
        <v>0</v>
      </c>
      <c r="F1033" s="60">
        <f t="shared" si="108"/>
        <v>0</v>
      </c>
      <c r="G1033" s="60">
        <f>IF(AND(C1033&lt;&gt;"",SUM(G$27:G1032)&lt;E$19),$E$19/$E$23,0)</f>
        <v>0</v>
      </c>
      <c r="H1033" s="60">
        <f t="shared" si="109"/>
        <v>0</v>
      </c>
      <c r="I1033" s="60">
        <f t="shared" si="111"/>
        <v>0</v>
      </c>
      <c r="J1033" s="92" t="str">
        <f t="shared" si="110"/>
        <v>2105–2106</v>
      </c>
      <c r="L1033" s="103"/>
      <c r="N1033" s="101"/>
      <c r="Q1033" s="61"/>
    </row>
    <row r="1034" spans="1:17" ht="20.25" customHeight="1" x14ac:dyDescent="0.2">
      <c r="A1034" s="176">
        <v>75393</v>
      </c>
      <c r="B1034" s="177">
        <f t="shared" si="106"/>
        <v>0</v>
      </c>
      <c r="C1034" s="158"/>
      <c r="D1034" s="60">
        <f t="shared" si="107"/>
        <v>0</v>
      </c>
      <c r="E1034" s="178">
        <f t="shared" si="105"/>
        <v>0</v>
      </c>
      <c r="F1034" s="60">
        <f t="shared" si="108"/>
        <v>0</v>
      </c>
      <c r="G1034" s="60">
        <f>IF(AND(C1034&lt;&gt;"",SUM(G$27:G1033)&lt;E$19),$E$19/$E$23,0)</f>
        <v>0</v>
      </c>
      <c r="H1034" s="60">
        <f t="shared" si="109"/>
        <v>0</v>
      </c>
      <c r="I1034" s="60">
        <f t="shared" si="111"/>
        <v>0</v>
      </c>
      <c r="J1034" s="92" t="str">
        <f t="shared" si="110"/>
        <v>2105–2106</v>
      </c>
      <c r="L1034" s="103"/>
      <c r="N1034" s="101"/>
      <c r="Q1034" s="61"/>
    </row>
    <row r="1035" spans="1:17" ht="20.25" customHeight="1" x14ac:dyDescent="0.2">
      <c r="A1035" s="176">
        <v>75423</v>
      </c>
      <c r="B1035" s="177">
        <f t="shared" si="106"/>
        <v>0</v>
      </c>
      <c r="C1035" s="158"/>
      <c r="D1035" s="60">
        <f t="shared" si="107"/>
        <v>0</v>
      </c>
      <c r="E1035" s="178">
        <f t="shared" si="105"/>
        <v>0</v>
      </c>
      <c r="F1035" s="60">
        <f t="shared" si="108"/>
        <v>0</v>
      </c>
      <c r="G1035" s="60">
        <f>IF(AND(C1035&lt;&gt;"",SUM(G$27:G1034)&lt;E$19),$E$19/$E$23,0)</f>
        <v>0</v>
      </c>
      <c r="H1035" s="60">
        <f t="shared" si="109"/>
        <v>0</v>
      </c>
      <c r="I1035" s="60">
        <f t="shared" si="111"/>
        <v>0</v>
      </c>
      <c r="J1035" s="92" t="str">
        <f t="shared" si="110"/>
        <v>2106–2107</v>
      </c>
      <c r="L1035" s="103"/>
      <c r="N1035" s="101"/>
      <c r="Q1035" s="61"/>
    </row>
    <row r="1036" spans="1:17" ht="20.25" customHeight="1" x14ac:dyDescent="0.2">
      <c r="A1036" s="176">
        <v>75454</v>
      </c>
      <c r="B1036" s="177">
        <f t="shared" si="106"/>
        <v>0</v>
      </c>
      <c r="C1036" s="158"/>
      <c r="D1036" s="60">
        <f t="shared" si="107"/>
        <v>0</v>
      </c>
      <c r="E1036" s="178">
        <f t="shared" si="105"/>
        <v>0</v>
      </c>
      <c r="F1036" s="60">
        <f t="shared" si="108"/>
        <v>0</v>
      </c>
      <c r="G1036" s="60">
        <f>IF(AND(C1036&lt;&gt;"",SUM(G$27:G1035)&lt;E$19),$E$19/$E$23,0)</f>
        <v>0</v>
      </c>
      <c r="H1036" s="60">
        <f t="shared" si="109"/>
        <v>0</v>
      </c>
      <c r="I1036" s="60">
        <f t="shared" si="111"/>
        <v>0</v>
      </c>
      <c r="J1036" s="92" t="str">
        <f t="shared" si="110"/>
        <v>2106–2107</v>
      </c>
      <c r="L1036" s="103"/>
      <c r="N1036" s="101"/>
      <c r="Q1036" s="61"/>
    </row>
    <row r="1037" spans="1:17" ht="20.25" customHeight="1" x14ac:dyDescent="0.2">
      <c r="A1037" s="176">
        <v>75485</v>
      </c>
      <c r="B1037" s="177">
        <f t="shared" si="106"/>
        <v>0</v>
      </c>
      <c r="C1037" s="158"/>
      <c r="D1037" s="60">
        <f t="shared" si="107"/>
        <v>0</v>
      </c>
      <c r="E1037" s="178">
        <f t="shared" si="105"/>
        <v>0</v>
      </c>
      <c r="F1037" s="60">
        <f t="shared" si="108"/>
        <v>0</v>
      </c>
      <c r="G1037" s="60">
        <f>IF(AND(C1037&lt;&gt;"",SUM(G$27:G1036)&lt;E$19),$E$19/$E$23,0)</f>
        <v>0</v>
      </c>
      <c r="H1037" s="60">
        <f t="shared" si="109"/>
        <v>0</v>
      </c>
      <c r="I1037" s="60">
        <f t="shared" si="111"/>
        <v>0</v>
      </c>
      <c r="J1037" s="92" t="str">
        <f t="shared" si="110"/>
        <v>2106–2107</v>
      </c>
      <c r="L1037" s="103"/>
      <c r="N1037" s="101"/>
      <c r="Q1037" s="61"/>
    </row>
    <row r="1038" spans="1:17" ht="20.25" customHeight="1" x14ac:dyDescent="0.2">
      <c r="A1038" s="176">
        <v>75515</v>
      </c>
      <c r="B1038" s="177">
        <f t="shared" si="106"/>
        <v>0</v>
      </c>
      <c r="C1038" s="158"/>
      <c r="D1038" s="60">
        <f t="shared" si="107"/>
        <v>0</v>
      </c>
      <c r="E1038" s="178">
        <f t="shared" si="105"/>
        <v>0</v>
      </c>
      <c r="F1038" s="60">
        <f t="shared" si="108"/>
        <v>0</v>
      </c>
      <c r="G1038" s="60">
        <f>IF(AND(C1038&lt;&gt;"",SUM(G$27:G1037)&lt;E$19),$E$19/$E$23,0)</f>
        <v>0</v>
      </c>
      <c r="H1038" s="60">
        <f t="shared" si="109"/>
        <v>0</v>
      </c>
      <c r="I1038" s="60">
        <f t="shared" si="111"/>
        <v>0</v>
      </c>
      <c r="J1038" s="92" t="str">
        <f t="shared" si="110"/>
        <v>2106–2107</v>
      </c>
      <c r="L1038" s="103"/>
      <c r="N1038" s="101"/>
      <c r="Q1038" s="61"/>
    </row>
    <row r="1039" spans="1:17" ht="20.25" customHeight="1" x14ac:dyDescent="0.2">
      <c r="A1039" s="176">
        <v>75546</v>
      </c>
      <c r="B1039" s="177">
        <f t="shared" si="106"/>
        <v>0</v>
      </c>
      <c r="C1039" s="158"/>
      <c r="D1039" s="60">
        <f t="shared" si="107"/>
        <v>0</v>
      </c>
      <c r="E1039" s="178">
        <f t="shared" si="105"/>
        <v>0</v>
      </c>
      <c r="F1039" s="60">
        <f t="shared" si="108"/>
        <v>0</v>
      </c>
      <c r="G1039" s="60">
        <f>IF(AND(C1039&lt;&gt;"",SUM(G$27:G1038)&lt;E$19),$E$19/$E$23,0)</f>
        <v>0</v>
      </c>
      <c r="H1039" s="60">
        <f t="shared" si="109"/>
        <v>0</v>
      </c>
      <c r="I1039" s="60">
        <f t="shared" si="111"/>
        <v>0</v>
      </c>
      <c r="J1039" s="92" t="str">
        <f t="shared" si="110"/>
        <v>2106–2107</v>
      </c>
      <c r="L1039" s="103"/>
      <c r="N1039" s="101"/>
      <c r="Q1039" s="61"/>
    </row>
    <row r="1040" spans="1:17" ht="20.25" customHeight="1" x14ac:dyDescent="0.2">
      <c r="A1040" s="176">
        <v>75576</v>
      </c>
      <c r="B1040" s="177">
        <f t="shared" si="106"/>
        <v>0</v>
      </c>
      <c r="C1040" s="158"/>
      <c r="D1040" s="60">
        <f t="shared" si="107"/>
        <v>0</v>
      </c>
      <c r="E1040" s="178">
        <f t="shared" si="105"/>
        <v>0</v>
      </c>
      <c r="F1040" s="60">
        <f t="shared" si="108"/>
        <v>0</v>
      </c>
      <c r="G1040" s="60">
        <f>IF(AND(C1040&lt;&gt;"",SUM(G$27:G1039)&lt;E$19),$E$19/$E$23,0)</f>
        <v>0</v>
      </c>
      <c r="H1040" s="60">
        <f t="shared" si="109"/>
        <v>0</v>
      </c>
      <c r="I1040" s="60">
        <f t="shared" si="111"/>
        <v>0</v>
      </c>
      <c r="J1040" s="92" t="str">
        <f t="shared" si="110"/>
        <v>2106–2107</v>
      </c>
      <c r="L1040" s="103"/>
      <c r="N1040" s="101"/>
      <c r="Q1040" s="61"/>
    </row>
    <row r="1041" spans="1:17" ht="20.25" customHeight="1" x14ac:dyDescent="0.2">
      <c r="A1041" s="176">
        <v>75607</v>
      </c>
      <c r="B1041" s="177">
        <f t="shared" si="106"/>
        <v>0</v>
      </c>
      <c r="C1041" s="158"/>
      <c r="D1041" s="60">
        <f t="shared" si="107"/>
        <v>0</v>
      </c>
      <c r="E1041" s="178">
        <f t="shared" si="105"/>
        <v>0</v>
      </c>
      <c r="F1041" s="60">
        <f t="shared" si="108"/>
        <v>0</v>
      </c>
      <c r="G1041" s="60">
        <f>IF(AND(C1041&lt;&gt;"",SUM(G$27:G1040)&lt;E$19),$E$19/$E$23,0)</f>
        <v>0</v>
      </c>
      <c r="H1041" s="60">
        <f t="shared" si="109"/>
        <v>0</v>
      </c>
      <c r="I1041" s="60">
        <f t="shared" si="111"/>
        <v>0</v>
      </c>
      <c r="J1041" s="92" t="str">
        <f t="shared" si="110"/>
        <v>2106–2107</v>
      </c>
      <c r="L1041" s="103"/>
      <c r="N1041" s="101"/>
      <c r="Q1041" s="61"/>
    </row>
    <row r="1042" spans="1:17" ht="20.25" customHeight="1" x14ac:dyDescent="0.2">
      <c r="A1042" s="176">
        <v>75638</v>
      </c>
      <c r="B1042" s="177">
        <f t="shared" si="106"/>
        <v>0</v>
      </c>
      <c r="C1042" s="158"/>
      <c r="D1042" s="60">
        <f t="shared" si="107"/>
        <v>0</v>
      </c>
      <c r="E1042" s="178">
        <f t="shared" si="105"/>
        <v>0</v>
      </c>
      <c r="F1042" s="60">
        <f t="shared" si="108"/>
        <v>0</v>
      </c>
      <c r="G1042" s="60">
        <f>IF(AND(C1042&lt;&gt;"",SUM(G$27:G1041)&lt;E$19),$E$19/$E$23,0)</f>
        <v>0</v>
      </c>
      <c r="H1042" s="60">
        <f t="shared" si="109"/>
        <v>0</v>
      </c>
      <c r="I1042" s="60">
        <f t="shared" si="111"/>
        <v>0</v>
      </c>
      <c r="J1042" s="92" t="str">
        <f t="shared" si="110"/>
        <v>2106–2107</v>
      </c>
      <c r="L1042" s="103"/>
      <c r="N1042" s="101"/>
      <c r="Q1042" s="61"/>
    </row>
    <row r="1043" spans="1:17" ht="20.25" customHeight="1" x14ac:dyDescent="0.2">
      <c r="A1043" s="176">
        <v>75666</v>
      </c>
      <c r="B1043" s="177">
        <f t="shared" si="106"/>
        <v>0</v>
      </c>
      <c r="C1043" s="158"/>
      <c r="D1043" s="60">
        <f t="shared" si="107"/>
        <v>0</v>
      </c>
      <c r="E1043" s="178">
        <f t="shared" si="105"/>
        <v>0</v>
      </c>
      <c r="F1043" s="60">
        <f t="shared" si="108"/>
        <v>0</v>
      </c>
      <c r="G1043" s="60">
        <f>IF(AND(C1043&lt;&gt;"",SUM(G$27:G1042)&lt;E$19),$E$19/$E$23,0)</f>
        <v>0</v>
      </c>
      <c r="H1043" s="60">
        <f t="shared" si="109"/>
        <v>0</v>
      </c>
      <c r="I1043" s="60">
        <f t="shared" si="111"/>
        <v>0</v>
      </c>
      <c r="J1043" s="92" t="str">
        <f t="shared" si="110"/>
        <v>2106–2107</v>
      </c>
      <c r="L1043" s="103"/>
      <c r="N1043" s="101"/>
      <c r="Q1043" s="61"/>
    </row>
    <row r="1044" spans="1:17" ht="20.25" customHeight="1" x14ac:dyDescent="0.2">
      <c r="A1044" s="176">
        <v>75697</v>
      </c>
      <c r="B1044" s="177">
        <f t="shared" si="106"/>
        <v>0</v>
      </c>
      <c r="C1044" s="158"/>
      <c r="D1044" s="60">
        <f t="shared" si="107"/>
        <v>0</v>
      </c>
      <c r="E1044" s="178">
        <f t="shared" si="105"/>
        <v>0</v>
      </c>
      <c r="F1044" s="60">
        <f t="shared" si="108"/>
        <v>0</v>
      </c>
      <c r="G1044" s="60">
        <f>IF(AND(C1044&lt;&gt;"",SUM(G$27:G1043)&lt;E$19),$E$19/$E$23,0)</f>
        <v>0</v>
      </c>
      <c r="H1044" s="60">
        <f t="shared" si="109"/>
        <v>0</v>
      </c>
      <c r="I1044" s="60">
        <f t="shared" si="111"/>
        <v>0</v>
      </c>
      <c r="J1044" s="92" t="str">
        <f t="shared" si="110"/>
        <v>2106–2107</v>
      </c>
      <c r="L1044" s="103"/>
      <c r="N1044" s="101"/>
      <c r="Q1044" s="61"/>
    </row>
    <row r="1045" spans="1:17" ht="20.25" customHeight="1" x14ac:dyDescent="0.2">
      <c r="A1045" s="176">
        <v>75727</v>
      </c>
      <c r="B1045" s="177">
        <f t="shared" si="106"/>
        <v>0</v>
      </c>
      <c r="C1045" s="158"/>
      <c r="D1045" s="60">
        <f t="shared" si="107"/>
        <v>0</v>
      </c>
      <c r="E1045" s="178">
        <f t="shared" si="105"/>
        <v>0</v>
      </c>
      <c r="F1045" s="60">
        <f t="shared" si="108"/>
        <v>0</v>
      </c>
      <c r="G1045" s="60">
        <f>IF(AND(C1045&lt;&gt;"",SUM(G$27:G1044)&lt;E$19),$E$19/$E$23,0)</f>
        <v>0</v>
      </c>
      <c r="H1045" s="60">
        <f t="shared" si="109"/>
        <v>0</v>
      </c>
      <c r="I1045" s="60">
        <f t="shared" si="111"/>
        <v>0</v>
      </c>
      <c r="J1045" s="92" t="str">
        <f t="shared" si="110"/>
        <v>2106–2107</v>
      </c>
      <c r="L1045" s="103"/>
      <c r="N1045" s="101"/>
      <c r="Q1045" s="61"/>
    </row>
    <row r="1046" spans="1:17" ht="20.25" customHeight="1" x14ac:dyDescent="0.2">
      <c r="A1046" s="176">
        <v>75758</v>
      </c>
      <c r="B1046" s="177">
        <f t="shared" si="106"/>
        <v>0</v>
      </c>
      <c r="C1046" s="158"/>
      <c r="D1046" s="60">
        <f t="shared" si="107"/>
        <v>0</v>
      </c>
      <c r="E1046" s="178">
        <f t="shared" si="105"/>
        <v>0</v>
      </c>
      <c r="F1046" s="60">
        <f t="shared" si="108"/>
        <v>0</v>
      </c>
      <c r="G1046" s="60">
        <f>IF(AND(C1046&lt;&gt;"",SUM(G$27:G1045)&lt;E$19),$E$19/$E$23,0)</f>
        <v>0</v>
      </c>
      <c r="H1046" s="60">
        <f t="shared" si="109"/>
        <v>0</v>
      </c>
      <c r="I1046" s="60">
        <f t="shared" si="111"/>
        <v>0</v>
      </c>
      <c r="J1046" s="92" t="str">
        <f t="shared" si="110"/>
        <v>2106–2107</v>
      </c>
      <c r="L1046" s="103"/>
      <c r="N1046" s="101"/>
      <c r="Q1046" s="61"/>
    </row>
    <row r="1047" spans="1:17" ht="20.25" customHeight="1" x14ac:dyDescent="0.2">
      <c r="A1047" s="176">
        <v>75788</v>
      </c>
      <c r="B1047" s="177">
        <f t="shared" si="106"/>
        <v>0</v>
      </c>
      <c r="C1047" s="158"/>
      <c r="D1047" s="60">
        <f t="shared" si="107"/>
        <v>0</v>
      </c>
      <c r="E1047" s="178">
        <f t="shared" si="105"/>
        <v>0</v>
      </c>
      <c r="F1047" s="60">
        <f t="shared" si="108"/>
        <v>0</v>
      </c>
      <c r="G1047" s="60">
        <f>IF(AND(C1047&lt;&gt;"",SUM(G$27:G1046)&lt;E$19),$E$19/$E$23,0)</f>
        <v>0</v>
      </c>
      <c r="H1047" s="60">
        <f t="shared" si="109"/>
        <v>0</v>
      </c>
      <c r="I1047" s="60">
        <f t="shared" si="111"/>
        <v>0</v>
      </c>
      <c r="J1047" s="92" t="str">
        <f t="shared" si="110"/>
        <v>2107–2108</v>
      </c>
      <c r="L1047" s="103"/>
      <c r="N1047" s="101"/>
      <c r="Q1047" s="61"/>
    </row>
    <row r="1048" spans="1:17" ht="20.25" customHeight="1" x14ac:dyDescent="0.2">
      <c r="A1048" s="176">
        <v>75819</v>
      </c>
      <c r="B1048" s="177">
        <f t="shared" si="106"/>
        <v>0</v>
      </c>
      <c r="C1048" s="158"/>
      <c r="D1048" s="60">
        <f t="shared" si="107"/>
        <v>0</v>
      </c>
      <c r="E1048" s="178">
        <f t="shared" si="105"/>
        <v>0</v>
      </c>
      <c r="F1048" s="60">
        <f t="shared" si="108"/>
        <v>0</v>
      </c>
      <c r="G1048" s="60">
        <f>IF(AND(C1048&lt;&gt;"",SUM(G$27:G1047)&lt;E$19),$E$19/$E$23,0)</f>
        <v>0</v>
      </c>
      <c r="H1048" s="60">
        <f t="shared" si="109"/>
        <v>0</v>
      </c>
      <c r="I1048" s="60">
        <f t="shared" si="111"/>
        <v>0</v>
      </c>
      <c r="J1048" s="92" t="str">
        <f t="shared" si="110"/>
        <v>2107–2108</v>
      </c>
      <c r="L1048" s="103"/>
      <c r="N1048" s="101"/>
      <c r="Q1048" s="61"/>
    </row>
    <row r="1049" spans="1:17" ht="20.25" customHeight="1" x14ac:dyDescent="0.2">
      <c r="A1049" s="176">
        <v>75850</v>
      </c>
      <c r="B1049" s="177">
        <f t="shared" si="106"/>
        <v>0</v>
      </c>
      <c r="C1049" s="158"/>
      <c r="D1049" s="60">
        <f t="shared" si="107"/>
        <v>0</v>
      </c>
      <c r="E1049" s="178">
        <f t="shared" si="105"/>
        <v>0</v>
      </c>
      <c r="F1049" s="60">
        <f t="shared" si="108"/>
        <v>0</v>
      </c>
      <c r="G1049" s="60">
        <f>IF(AND(C1049&lt;&gt;"",SUM(G$27:G1048)&lt;E$19),$E$19/$E$23,0)</f>
        <v>0</v>
      </c>
      <c r="H1049" s="60">
        <f t="shared" si="109"/>
        <v>0</v>
      </c>
      <c r="I1049" s="60">
        <f t="shared" si="111"/>
        <v>0</v>
      </c>
      <c r="J1049" s="92" t="str">
        <f t="shared" si="110"/>
        <v>2107–2108</v>
      </c>
      <c r="L1049" s="103"/>
      <c r="N1049" s="101"/>
      <c r="Q1049" s="61"/>
    </row>
    <row r="1050" spans="1:17" ht="20.25" customHeight="1" x14ac:dyDescent="0.2">
      <c r="A1050" s="176">
        <v>75880</v>
      </c>
      <c r="B1050" s="177">
        <f t="shared" si="106"/>
        <v>0</v>
      </c>
      <c r="C1050" s="158"/>
      <c r="D1050" s="60">
        <f t="shared" si="107"/>
        <v>0</v>
      </c>
      <c r="E1050" s="178">
        <f t="shared" si="105"/>
        <v>0</v>
      </c>
      <c r="F1050" s="60">
        <f t="shared" si="108"/>
        <v>0</v>
      </c>
      <c r="G1050" s="60">
        <f>IF(AND(C1050&lt;&gt;"",SUM(G$27:G1049)&lt;E$19),$E$19/$E$23,0)</f>
        <v>0</v>
      </c>
      <c r="H1050" s="60">
        <f t="shared" si="109"/>
        <v>0</v>
      </c>
      <c r="I1050" s="60">
        <f t="shared" si="111"/>
        <v>0</v>
      </c>
      <c r="J1050" s="92" t="str">
        <f t="shared" si="110"/>
        <v>2107–2108</v>
      </c>
      <c r="L1050" s="103"/>
      <c r="N1050" s="101"/>
      <c r="Q1050" s="61"/>
    </row>
    <row r="1051" spans="1:17" ht="20.25" customHeight="1" x14ac:dyDescent="0.2">
      <c r="A1051" s="176">
        <v>75911</v>
      </c>
      <c r="B1051" s="177">
        <f t="shared" si="106"/>
        <v>0</v>
      </c>
      <c r="C1051" s="158"/>
      <c r="D1051" s="60">
        <f t="shared" si="107"/>
        <v>0</v>
      </c>
      <c r="E1051" s="178">
        <f t="shared" ref="E1051:E1114" si="112">C1051-D1051</f>
        <v>0</v>
      </c>
      <c r="F1051" s="60">
        <f t="shared" si="108"/>
        <v>0</v>
      </c>
      <c r="G1051" s="60">
        <f>IF(AND(C1051&lt;&gt;"",SUM(G$27:G1050)&lt;E$19),$E$19/$E$23,0)</f>
        <v>0</v>
      </c>
      <c r="H1051" s="60">
        <f t="shared" si="109"/>
        <v>0</v>
      </c>
      <c r="I1051" s="60">
        <f t="shared" si="111"/>
        <v>0</v>
      </c>
      <c r="J1051" s="92" t="str">
        <f t="shared" si="110"/>
        <v>2107–2108</v>
      </c>
      <c r="L1051" s="103"/>
      <c r="N1051" s="101"/>
      <c r="Q1051" s="61"/>
    </row>
    <row r="1052" spans="1:17" ht="20.25" customHeight="1" x14ac:dyDescent="0.2">
      <c r="A1052" s="176">
        <v>75941</v>
      </c>
      <c r="B1052" s="177">
        <f t="shared" ref="B1052:B1115" si="113">IF(C1052&gt;0,C1052*-1,C1052)</f>
        <v>0</v>
      </c>
      <c r="C1052" s="158"/>
      <c r="D1052" s="60">
        <f t="shared" ref="D1052:D1115" si="114">IF(C1052="",0,IF($E$15="Beginning",IF(C1051&lt;&gt;"",$F1051*$E$6/12,0),IF(C1051&lt;&gt;"",$F1051*$E$6/12,$E$16*$E$6/12)))</f>
        <v>0</v>
      </c>
      <c r="E1052" s="178">
        <f t="shared" si="112"/>
        <v>0</v>
      </c>
      <c r="F1052" s="60">
        <f t="shared" ref="F1052:F1115" si="115">IF(C1052="",0,IF(C1051="",$E$16-E1052,IF(C1052&lt;&gt;"",F1051-E1052)))</f>
        <v>0</v>
      </c>
      <c r="G1052" s="60">
        <f>IF(AND(C1052&lt;&gt;"",SUM(G$27:G1051)&lt;E$19),$E$19/$E$23,0)</f>
        <v>0</v>
      </c>
      <c r="H1052" s="60">
        <f t="shared" ref="H1052:H1115" si="116">IF(C1052&lt;&gt;"",G1052+H1051,0)</f>
        <v>0</v>
      </c>
      <c r="I1052" s="60">
        <f t="shared" si="111"/>
        <v>0</v>
      </c>
      <c r="J1052" s="92" t="str">
        <f t="shared" ref="J1052:J1115" si="117">IF(OR(MONTH(A1052)=1,MONTH(A1052)=2,MONTH(A1052)=3,MONTH(A1052)=4,MONTH(A1052)=5,MONTH(A1052)=6),YEAR(A1052)-1&amp;"–"&amp;YEAR(A1052),YEAR(A1052)&amp;"–"&amp;YEAR(A1052)+1)</f>
        <v>2107–2108</v>
      </c>
      <c r="L1052" s="103"/>
      <c r="N1052" s="101"/>
      <c r="Q1052" s="61"/>
    </row>
    <row r="1053" spans="1:17" ht="20.25" customHeight="1" x14ac:dyDescent="0.2">
      <c r="A1053" s="176">
        <v>75972</v>
      </c>
      <c r="B1053" s="177">
        <f t="shared" si="113"/>
        <v>0</v>
      </c>
      <c r="C1053" s="158"/>
      <c r="D1053" s="60">
        <f t="shared" si="114"/>
        <v>0</v>
      </c>
      <c r="E1053" s="178">
        <f t="shared" si="112"/>
        <v>0</v>
      </c>
      <c r="F1053" s="60">
        <f t="shared" si="115"/>
        <v>0</v>
      </c>
      <c r="G1053" s="60">
        <f>IF(AND(C1053&lt;&gt;"",SUM(G$27:G1052)&lt;E$19),$E$19/$E$23,0)</f>
        <v>0</v>
      </c>
      <c r="H1053" s="60">
        <f t="shared" si="116"/>
        <v>0</v>
      </c>
      <c r="I1053" s="60">
        <f t="shared" ref="I1053:I1116" si="118">IF(C1053&lt;&gt;"",$E$19-H1053,0)</f>
        <v>0</v>
      </c>
      <c r="J1053" s="92" t="str">
        <f t="shared" si="117"/>
        <v>2107–2108</v>
      </c>
      <c r="L1053" s="103"/>
      <c r="N1053" s="101"/>
      <c r="Q1053" s="61"/>
    </row>
    <row r="1054" spans="1:17" ht="20.25" customHeight="1" x14ac:dyDescent="0.2">
      <c r="A1054" s="176">
        <v>76003</v>
      </c>
      <c r="B1054" s="177">
        <f t="shared" si="113"/>
        <v>0</v>
      </c>
      <c r="C1054" s="158"/>
      <c r="D1054" s="60">
        <f t="shared" si="114"/>
        <v>0</v>
      </c>
      <c r="E1054" s="178">
        <f t="shared" si="112"/>
        <v>0</v>
      </c>
      <c r="F1054" s="60">
        <f t="shared" si="115"/>
        <v>0</v>
      </c>
      <c r="G1054" s="60">
        <f>IF(AND(C1054&lt;&gt;"",SUM(G$27:G1053)&lt;E$19),$E$19/$E$23,0)</f>
        <v>0</v>
      </c>
      <c r="H1054" s="60">
        <f t="shared" si="116"/>
        <v>0</v>
      </c>
      <c r="I1054" s="60">
        <f t="shared" si="118"/>
        <v>0</v>
      </c>
      <c r="J1054" s="92" t="str">
        <f t="shared" si="117"/>
        <v>2107–2108</v>
      </c>
      <c r="L1054" s="103"/>
      <c r="N1054" s="101"/>
      <c r="Q1054" s="61"/>
    </row>
    <row r="1055" spans="1:17" ht="20.25" customHeight="1" x14ac:dyDescent="0.2">
      <c r="A1055" s="176">
        <v>76032</v>
      </c>
      <c r="B1055" s="177">
        <f t="shared" si="113"/>
        <v>0</v>
      </c>
      <c r="C1055" s="158"/>
      <c r="D1055" s="60">
        <f t="shared" si="114"/>
        <v>0</v>
      </c>
      <c r="E1055" s="178">
        <f t="shared" si="112"/>
        <v>0</v>
      </c>
      <c r="F1055" s="60">
        <f t="shared" si="115"/>
        <v>0</v>
      </c>
      <c r="G1055" s="60">
        <f>IF(AND(C1055&lt;&gt;"",SUM(G$27:G1054)&lt;E$19),$E$19/$E$23,0)</f>
        <v>0</v>
      </c>
      <c r="H1055" s="60">
        <f t="shared" si="116"/>
        <v>0</v>
      </c>
      <c r="I1055" s="60">
        <f t="shared" si="118"/>
        <v>0</v>
      </c>
      <c r="J1055" s="92" t="str">
        <f t="shared" si="117"/>
        <v>2107–2108</v>
      </c>
      <c r="L1055" s="103"/>
      <c r="N1055" s="101"/>
      <c r="Q1055" s="61"/>
    </row>
    <row r="1056" spans="1:17" ht="20.25" customHeight="1" x14ac:dyDescent="0.2">
      <c r="A1056" s="176">
        <v>76063</v>
      </c>
      <c r="B1056" s="177">
        <f t="shared" si="113"/>
        <v>0</v>
      </c>
      <c r="C1056" s="158"/>
      <c r="D1056" s="60">
        <f t="shared" si="114"/>
        <v>0</v>
      </c>
      <c r="E1056" s="178">
        <f t="shared" si="112"/>
        <v>0</v>
      </c>
      <c r="F1056" s="60">
        <f t="shared" si="115"/>
        <v>0</v>
      </c>
      <c r="G1056" s="60">
        <f>IF(AND(C1056&lt;&gt;"",SUM(G$27:G1055)&lt;E$19),$E$19/$E$23,0)</f>
        <v>0</v>
      </c>
      <c r="H1056" s="60">
        <f t="shared" si="116"/>
        <v>0</v>
      </c>
      <c r="I1056" s="60">
        <f t="shared" si="118"/>
        <v>0</v>
      </c>
      <c r="J1056" s="92" t="str">
        <f t="shared" si="117"/>
        <v>2107–2108</v>
      </c>
      <c r="L1056" s="103"/>
      <c r="N1056" s="101"/>
      <c r="Q1056" s="61"/>
    </row>
    <row r="1057" spans="1:17" ht="20.25" customHeight="1" x14ac:dyDescent="0.2">
      <c r="A1057" s="176">
        <v>76093</v>
      </c>
      <c r="B1057" s="177">
        <f t="shared" si="113"/>
        <v>0</v>
      </c>
      <c r="C1057" s="158"/>
      <c r="D1057" s="60">
        <f t="shared" si="114"/>
        <v>0</v>
      </c>
      <c r="E1057" s="178">
        <f t="shared" si="112"/>
        <v>0</v>
      </c>
      <c r="F1057" s="60">
        <f t="shared" si="115"/>
        <v>0</v>
      </c>
      <c r="G1057" s="60">
        <f>IF(AND(C1057&lt;&gt;"",SUM(G$27:G1056)&lt;E$19),$E$19/$E$23,0)</f>
        <v>0</v>
      </c>
      <c r="H1057" s="60">
        <f t="shared" si="116"/>
        <v>0</v>
      </c>
      <c r="I1057" s="60">
        <f t="shared" si="118"/>
        <v>0</v>
      </c>
      <c r="J1057" s="92" t="str">
        <f t="shared" si="117"/>
        <v>2107–2108</v>
      </c>
      <c r="L1057" s="103"/>
      <c r="N1057" s="101"/>
      <c r="Q1057" s="61"/>
    </row>
    <row r="1058" spans="1:17" ht="20.25" customHeight="1" x14ac:dyDescent="0.2">
      <c r="A1058" s="176">
        <v>76124</v>
      </c>
      <c r="B1058" s="177">
        <f t="shared" si="113"/>
        <v>0</v>
      </c>
      <c r="C1058" s="158"/>
      <c r="D1058" s="60">
        <f t="shared" si="114"/>
        <v>0</v>
      </c>
      <c r="E1058" s="178">
        <f t="shared" si="112"/>
        <v>0</v>
      </c>
      <c r="F1058" s="60">
        <f t="shared" si="115"/>
        <v>0</v>
      </c>
      <c r="G1058" s="60">
        <f>IF(AND(C1058&lt;&gt;"",SUM(G$27:G1057)&lt;E$19),$E$19/$E$23,0)</f>
        <v>0</v>
      </c>
      <c r="H1058" s="60">
        <f t="shared" si="116"/>
        <v>0</v>
      </c>
      <c r="I1058" s="60">
        <f t="shared" si="118"/>
        <v>0</v>
      </c>
      <c r="J1058" s="92" t="str">
        <f t="shared" si="117"/>
        <v>2107–2108</v>
      </c>
      <c r="L1058" s="103"/>
      <c r="N1058" s="101"/>
      <c r="Q1058" s="61"/>
    </row>
    <row r="1059" spans="1:17" ht="20.25" customHeight="1" x14ac:dyDescent="0.2">
      <c r="A1059" s="176">
        <v>76154</v>
      </c>
      <c r="B1059" s="177">
        <f t="shared" si="113"/>
        <v>0</v>
      </c>
      <c r="C1059" s="158"/>
      <c r="D1059" s="60">
        <f t="shared" si="114"/>
        <v>0</v>
      </c>
      <c r="E1059" s="178">
        <f t="shared" si="112"/>
        <v>0</v>
      </c>
      <c r="F1059" s="60">
        <f t="shared" si="115"/>
        <v>0</v>
      </c>
      <c r="G1059" s="60">
        <f>IF(AND(C1059&lt;&gt;"",SUM(G$27:G1058)&lt;E$19),$E$19/$E$23,0)</f>
        <v>0</v>
      </c>
      <c r="H1059" s="60">
        <f t="shared" si="116"/>
        <v>0</v>
      </c>
      <c r="I1059" s="60">
        <f t="shared" si="118"/>
        <v>0</v>
      </c>
      <c r="J1059" s="92" t="str">
        <f t="shared" si="117"/>
        <v>2108–2109</v>
      </c>
      <c r="L1059" s="103"/>
      <c r="N1059" s="101"/>
      <c r="Q1059" s="61"/>
    </row>
    <row r="1060" spans="1:17" ht="20.25" customHeight="1" x14ac:dyDescent="0.2">
      <c r="A1060" s="176">
        <v>76185</v>
      </c>
      <c r="B1060" s="177">
        <f t="shared" si="113"/>
        <v>0</v>
      </c>
      <c r="C1060" s="158"/>
      <c r="D1060" s="60">
        <f t="shared" si="114"/>
        <v>0</v>
      </c>
      <c r="E1060" s="178">
        <f t="shared" si="112"/>
        <v>0</v>
      </c>
      <c r="F1060" s="60">
        <f t="shared" si="115"/>
        <v>0</v>
      </c>
      <c r="G1060" s="60">
        <f>IF(AND(C1060&lt;&gt;"",SUM(G$27:G1059)&lt;E$19),$E$19/$E$23,0)</f>
        <v>0</v>
      </c>
      <c r="H1060" s="60">
        <f t="shared" si="116"/>
        <v>0</v>
      </c>
      <c r="I1060" s="60">
        <f t="shared" si="118"/>
        <v>0</v>
      </c>
      <c r="J1060" s="92" t="str">
        <f t="shared" si="117"/>
        <v>2108–2109</v>
      </c>
      <c r="L1060" s="103"/>
      <c r="N1060" s="101"/>
      <c r="Q1060" s="61"/>
    </row>
    <row r="1061" spans="1:17" ht="20.25" customHeight="1" x14ac:dyDescent="0.2">
      <c r="A1061" s="176">
        <v>76216</v>
      </c>
      <c r="B1061" s="177">
        <f t="shared" si="113"/>
        <v>0</v>
      </c>
      <c r="C1061" s="158"/>
      <c r="D1061" s="60">
        <f t="shared" si="114"/>
        <v>0</v>
      </c>
      <c r="E1061" s="178">
        <f t="shared" si="112"/>
        <v>0</v>
      </c>
      <c r="F1061" s="60">
        <f t="shared" si="115"/>
        <v>0</v>
      </c>
      <c r="G1061" s="60">
        <f>IF(AND(C1061&lt;&gt;"",SUM(G$27:G1060)&lt;E$19),$E$19/$E$23,0)</f>
        <v>0</v>
      </c>
      <c r="H1061" s="60">
        <f t="shared" si="116"/>
        <v>0</v>
      </c>
      <c r="I1061" s="60">
        <f t="shared" si="118"/>
        <v>0</v>
      </c>
      <c r="J1061" s="92" t="str">
        <f t="shared" si="117"/>
        <v>2108–2109</v>
      </c>
      <c r="L1061" s="103"/>
      <c r="N1061" s="101"/>
      <c r="Q1061" s="61"/>
    </row>
    <row r="1062" spans="1:17" ht="20.25" customHeight="1" x14ac:dyDescent="0.2">
      <c r="A1062" s="176">
        <v>76246</v>
      </c>
      <c r="B1062" s="177">
        <f t="shared" si="113"/>
        <v>0</v>
      </c>
      <c r="C1062" s="158"/>
      <c r="D1062" s="60">
        <f t="shared" si="114"/>
        <v>0</v>
      </c>
      <c r="E1062" s="178">
        <f t="shared" si="112"/>
        <v>0</v>
      </c>
      <c r="F1062" s="60">
        <f t="shared" si="115"/>
        <v>0</v>
      </c>
      <c r="G1062" s="60">
        <f>IF(AND(C1062&lt;&gt;"",SUM(G$27:G1061)&lt;E$19),$E$19/$E$23,0)</f>
        <v>0</v>
      </c>
      <c r="H1062" s="60">
        <f t="shared" si="116"/>
        <v>0</v>
      </c>
      <c r="I1062" s="60">
        <f t="shared" si="118"/>
        <v>0</v>
      </c>
      <c r="J1062" s="92" t="str">
        <f t="shared" si="117"/>
        <v>2108–2109</v>
      </c>
      <c r="L1062" s="103"/>
      <c r="N1062" s="101"/>
      <c r="Q1062" s="61"/>
    </row>
    <row r="1063" spans="1:17" ht="20.25" customHeight="1" x14ac:dyDescent="0.2">
      <c r="A1063" s="176">
        <v>76277</v>
      </c>
      <c r="B1063" s="177">
        <f t="shared" si="113"/>
        <v>0</v>
      </c>
      <c r="C1063" s="158"/>
      <c r="D1063" s="60">
        <f t="shared" si="114"/>
        <v>0</v>
      </c>
      <c r="E1063" s="178">
        <f t="shared" si="112"/>
        <v>0</v>
      </c>
      <c r="F1063" s="60">
        <f t="shared" si="115"/>
        <v>0</v>
      </c>
      <c r="G1063" s="60">
        <f>IF(AND(C1063&lt;&gt;"",SUM(G$27:G1062)&lt;E$19),$E$19/$E$23,0)</f>
        <v>0</v>
      </c>
      <c r="H1063" s="60">
        <f t="shared" si="116"/>
        <v>0</v>
      </c>
      <c r="I1063" s="60">
        <f t="shared" si="118"/>
        <v>0</v>
      </c>
      <c r="J1063" s="92" t="str">
        <f t="shared" si="117"/>
        <v>2108–2109</v>
      </c>
      <c r="L1063" s="103"/>
      <c r="N1063" s="101"/>
      <c r="Q1063" s="61"/>
    </row>
    <row r="1064" spans="1:17" ht="20.25" customHeight="1" x14ac:dyDescent="0.2">
      <c r="A1064" s="176">
        <v>76307</v>
      </c>
      <c r="B1064" s="177">
        <f t="shared" si="113"/>
        <v>0</v>
      </c>
      <c r="C1064" s="158"/>
      <c r="D1064" s="60">
        <f t="shared" si="114"/>
        <v>0</v>
      </c>
      <c r="E1064" s="178">
        <f t="shared" si="112"/>
        <v>0</v>
      </c>
      <c r="F1064" s="60">
        <f t="shared" si="115"/>
        <v>0</v>
      </c>
      <c r="G1064" s="60">
        <f>IF(AND(C1064&lt;&gt;"",SUM(G$27:G1063)&lt;E$19),$E$19/$E$23,0)</f>
        <v>0</v>
      </c>
      <c r="H1064" s="60">
        <f t="shared" si="116"/>
        <v>0</v>
      </c>
      <c r="I1064" s="60">
        <f t="shared" si="118"/>
        <v>0</v>
      </c>
      <c r="J1064" s="92" t="str">
        <f t="shared" si="117"/>
        <v>2108–2109</v>
      </c>
      <c r="L1064" s="103"/>
      <c r="N1064" s="101"/>
      <c r="Q1064" s="61"/>
    </row>
    <row r="1065" spans="1:17" ht="20.25" customHeight="1" x14ac:dyDescent="0.2">
      <c r="A1065" s="176">
        <v>76338</v>
      </c>
      <c r="B1065" s="177">
        <f t="shared" si="113"/>
        <v>0</v>
      </c>
      <c r="C1065" s="158"/>
      <c r="D1065" s="60">
        <f t="shared" si="114"/>
        <v>0</v>
      </c>
      <c r="E1065" s="178">
        <f t="shared" si="112"/>
        <v>0</v>
      </c>
      <c r="F1065" s="60">
        <f t="shared" si="115"/>
        <v>0</v>
      </c>
      <c r="G1065" s="60">
        <f>IF(AND(C1065&lt;&gt;"",SUM(G$27:G1064)&lt;E$19),$E$19/$E$23,0)</f>
        <v>0</v>
      </c>
      <c r="H1065" s="60">
        <f t="shared" si="116"/>
        <v>0</v>
      </c>
      <c r="I1065" s="60">
        <f t="shared" si="118"/>
        <v>0</v>
      </c>
      <c r="J1065" s="92" t="str">
        <f t="shared" si="117"/>
        <v>2108–2109</v>
      </c>
      <c r="L1065" s="103"/>
      <c r="N1065" s="101"/>
      <c r="Q1065" s="61"/>
    </row>
    <row r="1066" spans="1:17" ht="20.25" customHeight="1" x14ac:dyDescent="0.2">
      <c r="A1066" s="176">
        <v>76369</v>
      </c>
      <c r="B1066" s="177">
        <f t="shared" si="113"/>
        <v>0</v>
      </c>
      <c r="C1066" s="158"/>
      <c r="D1066" s="60">
        <f t="shared" si="114"/>
        <v>0</v>
      </c>
      <c r="E1066" s="178">
        <f t="shared" si="112"/>
        <v>0</v>
      </c>
      <c r="F1066" s="60">
        <f t="shared" si="115"/>
        <v>0</v>
      </c>
      <c r="G1066" s="60">
        <f>IF(AND(C1066&lt;&gt;"",SUM(G$27:G1065)&lt;E$19),$E$19/$E$23,0)</f>
        <v>0</v>
      </c>
      <c r="H1066" s="60">
        <f t="shared" si="116"/>
        <v>0</v>
      </c>
      <c r="I1066" s="60">
        <f t="shared" si="118"/>
        <v>0</v>
      </c>
      <c r="J1066" s="92" t="str">
        <f t="shared" si="117"/>
        <v>2108–2109</v>
      </c>
      <c r="L1066" s="103"/>
      <c r="N1066" s="101"/>
      <c r="Q1066" s="61"/>
    </row>
    <row r="1067" spans="1:17" ht="20.25" customHeight="1" x14ac:dyDescent="0.2">
      <c r="A1067" s="176">
        <v>76397</v>
      </c>
      <c r="B1067" s="177">
        <f t="shared" si="113"/>
        <v>0</v>
      </c>
      <c r="C1067" s="158"/>
      <c r="D1067" s="60">
        <f t="shared" si="114"/>
        <v>0</v>
      </c>
      <c r="E1067" s="178">
        <f t="shared" si="112"/>
        <v>0</v>
      </c>
      <c r="F1067" s="60">
        <f t="shared" si="115"/>
        <v>0</v>
      </c>
      <c r="G1067" s="60">
        <f>IF(AND(C1067&lt;&gt;"",SUM(G$27:G1066)&lt;E$19),$E$19/$E$23,0)</f>
        <v>0</v>
      </c>
      <c r="H1067" s="60">
        <f t="shared" si="116"/>
        <v>0</v>
      </c>
      <c r="I1067" s="60">
        <f t="shared" si="118"/>
        <v>0</v>
      </c>
      <c r="J1067" s="92" t="str">
        <f t="shared" si="117"/>
        <v>2108–2109</v>
      </c>
      <c r="L1067" s="103"/>
      <c r="N1067" s="101"/>
      <c r="Q1067" s="61"/>
    </row>
    <row r="1068" spans="1:17" ht="20.25" customHeight="1" x14ac:dyDescent="0.2">
      <c r="A1068" s="176">
        <v>76428</v>
      </c>
      <c r="B1068" s="177">
        <f t="shared" si="113"/>
        <v>0</v>
      </c>
      <c r="C1068" s="158"/>
      <c r="D1068" s="60">
        <f t="shared" si="114"/>
        <v>0</v>
      </c>
      <c r="E1068" s="178">
        <f t="shared" si="112"/>
        <v>0</v>
      </c>
      <c r="F1068" s="60">
        <f t="shared" si="115"/>
        <v>0</v>
      </c>
      <c r="G1068" s="60">
        <f>IF(AND(C1068&lt;&gt;"",SUM(G$27:G1067)&lt;E$19),$E$19/$E$23,0)</f>
        <v>0</v>
      </c>
      <c r="H1068" s="60">
        <f t="shared" si="116"/>
        <v>0</v>
      </c>
      <c r="I1068" s="60">
        <f t="shared" si="118"/>
        <v>0</v>
      </c>
      <c r="J1068" s="92" t="str">
        <f t="shared" si="117"/>
        <v>2108–2109</v>
      </c>
      <c r="L1068" s="103"/>
      <c r="N1068" s="101"/>
      <c r="Q1068" s="61"/>
    </row>
    <row r="1069" spans="1:17" ht="20.25" customHeight="1" x14ac:dyDescent="0.2">
      <c r="A1069" s="176">
        <v>76458</v>
      </c>
      <c r="B1069" s="177">
        <f t="shared" si="113"/>
        <v>0</v>
      </c>
      <c r="C1069" s="158"/>
      <c r="D1069" s="60">
        <f t="shared" si="114"/>
        <v>0</v>
      </c>
      <c r="E1069" s="178">
        <f t="shared" si="112"/>
        <v>0</v>
      </c>
      <c r="F1069" s="60">
        <f t="shared" si="115"/>
        <v>0</v>
      </c>
      <c r="G1069" s="60">
        <f>IF(AND(C1069&lt;&gt;"",SUM(G$27:G1068)&lt;E$19),$E$19/$E$23,0)</f>
        <v>0</v>
      </c>
      <c r="H1069" s="60">
        <f t="shared" si="116"/>
        <v>0</v>
      </c>
      <c r="I1069" s="60">
        <f t="shared" si="118"/>
        <v>0</v>
      </c>
      <c r="J1069" s="92" t="str">
        <f t="shared" si="117"/>
        <v>2108–2109</v>
      </c>
      <c r="L1069" s="103"/>
      <c r="N1069" s="101"/>
      <c r="Q1069" s="61"/>
    </row>
    <row r="1070" spans="1:17" ht="20.25" customHeight="1" x14ac:dyDescent="0.2">
      <c r="A1070" s="176">
        <v>76489</v>
      </c>
      <c r="B1070" s="177">
        <f t="shared" si="113"/>
        <v>0</v>
      </c>
      <c r="C1070" s="158"/>
      <c r="D1070" s="60">
        <f t="shared" si="114"/>
        <v>0</v>
      </c>
      <c r="E1070" s="178">
        <f t="shared" si="112"/>
        <v>0</v>
      </c>
      <c r="F1070" s="60">
        <f t="shared" si="115"/>
        <v>0</v>
      </c>
      <c r="G1070" s="60">
        <f>IF(AND(C1070&lt;&gt;"",SUM(G$27:G1069)&lt;E$19),$E$19/$E$23,0)</f>
        <v>0</v>
      </c>
      <c r="H1070" s="60">
        <f t="shared" si="116"/>
        <v>0</v>
      </c>
      <c r="I1070" s="60">
        <f t="shared" si="118"/>
        <v>0</v>
      </c>
      <c r="J1070" s="92" t="str">
        <f t="shared" si="117"/>
        <v>2108–2109</v>
      </c>
      <c r="L1070" s="103"/>
      <c r="N1070" s="101"/>
      <c r="Q1070" s="61"/>
    </row>
    <row r="1071" spans="1:17" ht="20.25" customHeight="1" x14ac:dyDescent="0.2">
      <c r="A1071" s="176">
        <v>76519</v>
      </c>
      <c r="B1071" s="177">
        <f t="shared" si="113"/>
        <v>0</v>
      </c>
      <c r="C1071" s="158"/>
      <c r="D1071" s="60">
        <f t="shared" si="114"/>
        <v>0</v>
      </c>
      <c r="E1071" s="178">
        <f t="shared" si="112"/>
        <v>0</v>
      </c>
      <c r="F1071" s="60">
        <f t="shared" si="115"/>
        <v>0</v>
      </c>
      <c r="G1071" s="60">
        <f>IF(AND(C1071&lt;&gt;"",SUM(G$27:G1070)&lt;E$19),$E$19/$E$23,0)</f>
        <v>0</v>
      </c>
      <c r="H1071" s="60">
        <f t="shared" si="116"/>
        <v>0</v>
      </c>
      <c r="I1071" s="60">
        <f t="shared" si="118"/>
        <v>0</v>
      </c>
      <c r="J1071" s="92" t="str">
        <f t="shared" si="117"/>
        <v>2109–2110</v>
      </c>
      <c r="L1071" s="103"/>
      <c r="N1071" s="101"/>
      <c r="Q1071" s="61"/>
    </row>
    <row r="1072" spans="1:17" ht="20.25" customHeight="1" x14ac:dyDescent="0.2">
      <c r="A1072" s="176">
        <v>76550</v>
      </c>
      <c r="B1072" s="177">
        <f t="shared" si="113"/>
        <v>0</v>
      </c>
      <c r="C1072" s="158"/>
      <c r="D1072" s="60">
        <f t="shared" si="114"/>
        <v>0</v>
      </c>
      <c r="E1072" s="178">
        <f t="shared" si="112"/>
        <v>0</v>
      </c>
      <c r="F1072" s="60">
        <f t="shared" si="115"/>
        <v>0</v>
      </c>
      <c r="G1072" s="60">
        <f>IF(AND(C1072&lt;&gt;"",SUM(G$27:G1071)&lt;E$19),$E$19/$E$23,0)</f>
        <v>0</v>
      </c>
      <c r="H1072" s="60">
        <f t="shared" si="116"/>
        <v>0</v>
      </c>
      <c r="I1072" s="60">
        <f t="shared" si="118"/>
        <v>0</v>
      </c>
      <c r="J1072" s="92" t="str">
        <f t="shared" si="117"/>
        <v>2109–2110</v>
      </c>
      <c r="L1072" s="103"/>
      <c r="N1072" s="101"/>
      <c r="Q1072" s="61"/>
    </row>
    <row r="1073" spans="1:17" ht="20.25" customHeight="1" x14ac:dyDescent="0.2">
      <c r="A1073" s="176">
        <v>76581</v>
      </c>
      <c r="B1073" s="177">
        <f t="shared" si="113"/>
        <v>0</v>
      </c>
      <c r="C1073" s="158"/>
      <c r="D1073" s="60">
        <f t="shared" si="114"/>
        <v>0</v>
      </c>
      <c r="E1073" s="178">
        <f t="shared" si="112"/>
        <v>0</v>
      </c>
      <c r="F1073" s="60">
        <f t="shared" si="115"/>
        <v>0</v>
      </c>
      <c r="G1073" s="60">
        <f>IF(AND(C1073&lt;&gt;"",SUM(G$27:G1072)&lt;E$19),$E$19/$E$23,0)</f>
        <v>0</v>
      </c>
      <c r="H1073" s="60">
        <f t="shared" si="116"/>
        <v>0</v>
      </c>
      <c r="I1073" s="60">
        <f t="shared" si="118"/>
        <v>0</v>
      </c>
      <c r="J1073" s="92" t="str">
        <f t="shared" si="117"/>
        <v>2109–2110</v>
      </c>
      <c r="L1073" s="103"/>
      <c r="N1073" s="101"/>
      <c r="Q1073" s="61"/>
    </row>
    <row r="1074" spans="1:17" ht="20.25" customHeight="1" x14ac:dyDescent="0.2">
      <c r="A1074" s="176">
        <v>76611</v>
      </c>
      <c r="B1074" s="177">
        <f t="shared" si="113"/>
        <v>0</v>
      </c>
      <c r="C1074" s="158"/>
      <c r="D1074" s="60">
        <f t="shared" si="114"/>
        <v>0</v>
      </c>
      <c r="E1074" s="178">
        <f t="shared" si="112"/>
        <v>0</v>
      </c>
      <c r="F1074" s="60">
        <f t="shared" si="115"/>
        <v>0</v>
      </c>
      <c r="G1074" s="60">
        <f>IF(AND(C1074&lt;&gt;"",SUM(G$27:G1073)&lt;E$19),$E$19/$E$23,0)</f>
        <v>0</v>
      </c>
      <c r="H1074" s="60">
        <f t="shared" si="116"/>
        <v>0</v>
      </c>
      <c r="I1074" s="60">
        <f t="shared" si="118"/>
        <v>0</v>
      </c>
      <c r="J1074" s="92" t="str">
        <f t="shared" si="117"/>
        <v>2109–2110</v>
      </c>
      <c r="L1074" s="103"/>
      <c r="N1074" s="101"/>
      <c r="Q1074" s="61"/>
    </row>
    <row r="1075" spans="1:17" ht="20.25" customHeight="1" x14ac:dyDescent="0.2">
      <c r="A1075" s="176">
        <v>76642</v>
      </c>
      <c r="B1075" s="177">
        <f t="shared" si="113"/>
        <v>0</v>
      </c>
      <c r="C1075" s="158"/>
      <c r="D1075" s="60">
        <f t="shared" si="114"/>
        <v>0</v>
      </c>
      <c r="E1075" s="178">
        <f t="shared" si="112"/>
        <v>0</v>
      </c>
      <c r="F1075" s="60">
        <f t="shared" si="115"/>
        <v>0</v>
      </c>
      <c r="G1075" s="60">
        <f>IF(AND(C1075&lt;&gt;"",SUM(G$27:G1074)&lt;E$19),$E$19/$E$23,0)</f>
        <v>0</v>
      </c>
      <c r="H1075" s="60">
        <f t="shared" si="116"/>
        <v>0</v>
      </c>
      <c r="I1075" s="60">
        <f t="shared" si="118"/>
        <v>0</v>
      </c>
      <c r="J1075" s="92" t="str">
        <f t="shared" si="117"/>
        <v>2109–2110</v>
      </c>
      <c r="L1075" s="103"/>
      <c r="N1075" s="101"/>
      <c r="Q1075" s="61"/>
    </row>
    <row r="1076" spans="1:17" ht="20.25" customHeight="1" x14ac:dyDescent="0.2">
      <c r="A1076" s="176">
        <v>76672</v>
      </c>
      <c r="B1076" s="177">
        <f t="shared" si="113"/>
        <v>0</v>
      </c>
      <c r="C1076" s="158"/>
      <c r="D1076" s="60">
        <f t="shared" si="114"/>
        <v>0</v>
      </c>
      <c r="E1076" s="178">
        <f t="shared" si="112"/>
        <v>0</v>
      </c>
      <c r="F1076" s="60">
        <f t="shared" si="115"/>
        <v>0</v>
      </c>
      <c r="G1076" s="60">
        <f>IF(AND(C1076&lt;&gt;"",SUM(G$27:G1075)&lt;E$19),$E$19/$E$23,0)</f>
        <v>0</v>
      </c>
      <c r="H1076" s="60">
        <f t="shared" si="116"/>
        <v>0</v>
      </c>
      <c r="I1076" s="60">
        <f t="shared" si="118"/>
        <v>0</v>
      </c>
      <c r="J1076" s="92" t="str">
        <f t="shared" si="117"/>
        <v>2109–2110</v>
      </c>
      <c r="L1076" s="103"/>
      <c r="N1076" s="101"/>
      <c r="Q1076" s="61"/>
    </row>
    <row r="1077" spans="1:17" ht="20.25" customHeight="1" x14ac:dyDescent="0.2">
      <c r="A1077" s="176">
        <v>76703</v>
      </c>
      <c r="B1077" s="177">
        <f t="shared" si="113"/>
        <v>0</v>
      </c>
      <c r="C1077" s="158"/>
      <c r="D1077" s="60">
        <f t="shared" si="114"/>
        <v>0</v>
      </c>
      <c r="E1077" s="178">
        <f t="shared" si="112"/>
        <v>0</v>
      </c>
      <c r="F1077" s="60">
        <f t="shared" si="115"/>
        <v>0</v>
      </c>
      <c r="G1077" s="60">
        <f>IF(AND(C1077&lt;&gt;"",SUM(G$27:G1076)&lt;E$19),$E$19/$E$23,0)</f>
        <v>0</v>
      </c>
      <c r="H1077" s="60">
        <f t="shared" si="116"/>
        <v>0</v>
      </c>
      <c r="I1077" s="60">
        <f t="shared" si="118"/>
        <v>0</v>
      </c>
      <c r="J1077" s="92" t="str">
        <f t="shared" si="117"/>
        <v>2109–2110</v>
      </c>
      <c r="L1077" s="103"/>
      <c r="N1077" s="101"/>
      <c r="Q1077" s="61"/>
    </row>
    <row r="1078" spans="1:17" ht="20.25" customHeight="1" x14ac:dyDescent="0.2">
      <c r="A1078" s="176">
        <v>76734</v>
      </c>
      <c r="B1078" s="177">
        <f t="shared" si="113"/>
        <v>0</v>
      </c>
      <c r="C1078" s="158"/>
      <c r="D1078" s="60">
        <f t="shared" si="114"/>
        <v>0</v>
      </c>
      <c r="E1078" s="178">
        <f t="shared" si="112"/>
        <v>0</v>
      </c>
      <c r="F1078" s="60">
        <f t="shared" si="115"/>
        <v>0</v>
      </c>
      <c r="G1078" s="60">
        <f>IF(AND(C1078&lt;&gt;"",SUM(G$27:G1077)&lt;E$19),$E$19/$E$23,0)</f>
        <v>0</v>
      </c>
      <c r="H1078" s="60">
        <f t="shared" si="116"/>
        <v>0</v>
      </c>
      <c r="I1078" s="60">
        <f t="shared" si="118"/>
        <v>0</v>
      </c>
      <c r="J1078" s="92" t="str">
        <f t="shared" si="117"/>
        <v>2109–2110</v>
      </c>
      <c r="L1078" s="103"/>
      <c r="N1078" s="101"/>
      <c r="Q1078" s="61"/>
    </row>
    <row r="1079" spans="1:17" ht="20.25" customHeight="1" x14ac:dyDescent="0.2">
      <c r="A1079" s="176">
        <v>76762</v>
      </c>
      <c r="B1079" s="177">
        <f t="shared" si="113"/>
        <v>0</v>
      </c>
      <c r="C1079" s="158"/>
      <c r="D1079" s="60">
        <f t="shared" si="114"/>
        <v>0</v>
      </c>
      <c r="E1079" s="178">
        <f t="shared" si="112"/>
        <v>0</v>
      </c>
      <c r="F1079" s="60">
        <f t="shared" si="115"/>
        <v>0</v>
      </c>
      <c r="G1079" s="60">
        <f>IF(AND(C1079&lt;&gt;"",SUM(G$27:G1078)&lt;E$19),$E$19/$E$23,0)</f>
        <v>0</v>
      </c>
      <c r="H1079" s="60">
        <f t="shared" si="116"/>
        <v>0</v>
      </c>
      <c r="I1079" s="60">
        <f t="shared" si="118"/>
        <v>0</v>
      </c>
      <c r="J1079" s="92" t="str">
        <f t="shared" si="117"/>
        <v>2109–2110</v>
      </c>
      <c r="L1079" s="103"/>
      <c r="N1079" s="101"/>
      <c r="Q1079" s="61"/>
    </row>
    <row r="1080" spans="1:17" ht="20.25" customHeight="1" x14ac:dyDescent="0.2">
      <c r="A1080" s="176">
        <v>76793</v>
      </c>
      <c r="B1080" s="177">
        <f t="shared" si="113"/>
        <v>0</v>
      </c>
      <c r="C1080" s="158"/>
      <c r="D1080" s="60">
        <f t="shared" si="114"/>
        <v>0</v>
      </c>
      <c r="E1080" s="178">
        <f t="shared" si="112"/>
        <v>0</v>
      </c>
      <c r="F1080" s="60">
        <f t="shared" si="115"/>
        <v>0</v>
      </c>
      <c r="G1080" s="60">
        <f>IF(AND(C1080&lt;&gt;"",SUM(G$27:G1079)&lt;E$19),$E$19/$E$23,0)</f>
        <v>0</v>
      </c>
      <c r="H1080" s="60">
        <f t="shared" si="116"/>
        <v>0</v>
      </c>
      <c r="I1080" s="60">
        <f t="shared" si="118"/>
        <v>0</v>
      </c>
      <c r="J1080" s="92" t="str">
        <f t="shared" si="117"/>
        <v>2109–2110</v>
      </c>
      <c r="L1080" s="103"/>
      <c r="N1080" s="101"/>
      <c r="Q1080" s="61"/>
    </row>
    <row r="1081" spans="1:17" ht="20.25" customHeight="1" x14ac:dyDescent="0.2">
      <c r="A1081" s="176">
        <v>76823</v>
      </c>
      <c r="B1081" s="177">
        <f t="shared" si="113"/>
        <v>0</v>
      </c>
      <c r="C1081" s="158"/>
      <c r="D1081" s="60">
        <f t="shared" si="114"/>
        <v>0</v>
      </c>
      <c r="E1081" s="178">
        <f t="shared" si="112"/>
        <v>0</v>
      </c>
      <c r="F1081" s="60">
        <f t="shared" si="115"/>
        <v>0</v>
      </c>
      <c r="G1081" s="60">
        <f>IF(AND(C1081&lt;&gt;"",SUM(G$27:G1080)&lt;E$19),$E$19/$E$23,0)</f>
        <v>0</v>
      </c>
      <c r="H1081" s="60">
        <f t="shared" si="116"/>
        <v>0</v>
      </c>
      <c r="I1081" s="60">
        <f t="shared" si="118"/>
        <v>0</v>
      </c>
      <c r="J1081" s="92" t="str">
        <f t="shared" si="117"/>
        <v>2109–2110</v>
      </c>
      <c r="L1081" s="103"/>
      <c r="N1081" s="101"/>
      <c r="Q1081" s="61"/>
    </row>
    <row r="1082" spans="1:17" ht="20.25" customHeight="1" x14ac:dyDescent="0.2">
      <c r="A1082" s="176">
        <v>76854</v>
      </c>
      <c r="B1082" s="177">
        <f t="shared" si="113"/>
        <v>0</v>
      </c>
      <c r="C1082" s="158"/>
      <c r="D1082" s="60">
        <f t="shared" si="114"/>
        <v>0</v>
      </c>
      <c r="E1082" s="178">
        <f t="shared" si="112"/>
        <v>0</v>
      </c>
      <c r="F1082" s="60">
        <f t="shared" si="115"/>
        <v>0</v>
      </c>
      <c r="G1082" s="60">
        <f>IF(AND(C1082&lt;&gt;"",SUM(G$27:G1081)&lt;E$19),$E$19/$E$23,0)</f>
        <v>0</v>
      </c>
      <c r="H1082" s="60">
        <f t="shared" si="116"/>
        <v>0</v>
      </c>
      <c r="I1082" s="60">
        <f t="shared" si="118"/>
        <v>0</v>
      </c>
      <c r="J1082" s="92" t="str">
        <f t="shared" si="117"/>
        <v>2109–2110</v>
      </c>
      <c r="L1082" s="103"/>
      <c r="N1082" s="101"/>
      <c r="Q1082" s="61"/>
    </row>
    <row r="1083" spans="1:17" ht="20.25" customHeight="1" x14ac:dyDescent="0.2">
      <c r="A1083" s="176">
        <v>76884</v>
      </c>
      <c r="B1083" s="177">
        <f t="shared" si="113"/>
        <v>0</v>
      </c>
      <c r="C1083" s="158"/>
      <c r="D1083" s="60">
        <f t="shared" si="114"/>
        <v>0</v>
      </c>
      <c r="E1083" s="178">
        <f t="shared" si="112"/>
        <v>0</v>
      </c>
      <c r="F1083" s="60">
        <f t="shared" si="115"/>
        <v>0</v>
      </c>
      <c r="G1083" s="60">
        <f>IF(AND(C1083&lt;&gt;"",SUM(G$27:G1082)&lt;E$19),$E$19/$E$23,0)</f>
        <v>0</v>
      </c>
      <c r="H1083" s="60">
        <f t="shared" si="116"/>
        <v>0</v>
      </c>
      <c r="I1083" s="60">
        <f t="shared" si="118"/>
        <v>0</v>
      </c>
      <c r="J1083" s="92" t="str">
        <f t="shared" si="117"/>
        <v>2110–2111</v>
      </c>
      <c r="L1083" s="103"/>
      <c r="N1083" s="101"/>
      <c r="Q1083" s="61"/>
    </row>
    <row r="1084" spans="1:17" ht="20.25" customHeight="1" x14ac:dyDescent="0.2">
      <c r="A1084" s="176">
        <v>76915</v>
      </c>
      <c r="B1084" s="177">
        <f t="shared" si="113"/>
        <v>0</v>
      </c>
      <c r="C1084" s="158"/>
      <c r="D1084" s="60">
        <f t="shared" si="114"/>
        <v>0</v>
      </c>
      <c r="E1084" s="178">
        <f t="shared" si="112"/>
        <v>0</v>
      </c>
      <c r="F1084" s="60">
        <f t="shared" si="115"/>
        <v>0</v>
      </c>
      <c r="G1084" s="60">
        <f>IF(AND(C1084&lt;&gt;"",SUM(G$27:G1083)&lt;E$19),$E$19/$E$23,0)</f>
        <v>0</v>
      </c>
      <c r="H1084" s="60">
        <f t="shared" si="116"/>
        <v>0</v>
      </c>
      <c r="I1084" s="60">
        <f t="shared" si="118"/>
        <v>0</v>
      </c>
      <c r="J1084" s="92" t="str">
        <f t="shared" si="117"/>
        <v>2110–2111</v>
      </c>
      <c r="L1084" s="103"/>
      <c r="N1084" s="101"/>
      <c r="Q1084" s="61"/>
    </row>
    <row r="1085" spans="1:17" ht="20.25" customHeight="1" x14ac:dyDescent="0.2">
      <c r="A1085" s="176">
        <v>76946</v>
      </c>
      <c r="B1085" s="177">
        <f t="shared" si="113"/>
        <v>0</v>
      </c>
      <c r="C1085" s="158"/>
      <c r="D1085" s="60">
        <f t="shared" si="114"/>
        <v>0</v>
      </c>
      <c r="E1085" s="178">
        <f t="shared" si="112"/>
        <v>0</v>
      </c>
      <c r="F1085" s="60">
        <f t="shared" si="115"/>
        <v>0</v>
      </c>
      <c r="G1085" s="60">
        <f>IF(AND(C1085&lt;&gt;"",SUM(G$27:G1084)&lt;E$19),$E$19/$E$23,0)</f>
        <v>0</v>
      </c>
      <c r="H1085" s="60">
        <f t="shared" si="116"/>
        <v>0</v>
      </c>
      <c r="I1085" s="60">
        <f t="shared" si="118"/>
        <v>0</v>
      </c>
      <c r="J1085" s="92" t="str">
        <f t="shared" si="117"/>
        <v>2110–2111</v>
      </c>
      <c r="L1085" s="103"/>
      <c r="N1085" s="101"/>
      <c r="Q1085" s="61"/>
    </row>
    <row r="1086" spans="1:17" ht="20.25" customHeight="1" x14ac:dyDescent="0.2">
      <c r="A1086" s="176">
        <v>76976</v>
      </c>
      <c r="B1086" s="177">
        <f t="shared" si="113"/>
        <v>0</v>
      </c>
      <c r="C1086" s="158"/>
      <c r="D1086" s="60">
        <f t="shared" si="114"/>
        <v>0</v>
      </c>
      <c r="E1086" s="178">
        <f t="shared" si="112"/>
        <v>0</v>
      </c>
      <c r="F1086" s="60">
        <f t="shared" si="115"/>
        <v>0</v>
      </c>
      <c r="G1086" s="60">
        <f>IF(AND(C1086&lt;&gt;"",SUM(G$27:G1085)&lt;E$19),$E$19/$E$23,0)</f>
        <v>0</v>
      </c>
      <c r="H1086" s="60">
        <f t="shared" si="116"/>
        <v>0</v>
      </c>
      <c r="I1086" s="60">
        <f t="shared" si="118"/>
        <v>0</v>
      </c>
      <c r="J1086" s="92" t="str">
        <f t="shared" si="117"/>
        <v>2110–2111</v>
      </c>
      <c r="L1086" s="103"/>
      <c r="N1086" s="101"/>
      <c r="Q1086" s="61"/>
    </row>
    <row r="1087" spans="1:17" ht="20.25" customHeight="1" x14ac:dyDescent="0.2">
      <c r="A1087" s="176">
        <v>77007</v>
      </c>
      <c r="B1087" s="177">
        <f t="shared" si="113"/>
        <v>0</v>
      </c>
      <c r="C1087" s="158"/>
      <c r="D1087" s="60">
        <f t="shared" si="114"/>
        <v>0</v>
      </c>
      <c r="E1087" s="178">
        <f t="shared" si="112"/>
        <v>0</v>
      </c>
      <c r="F1087" s="60">
        <f t="shared" si="115"/>
        <v>0</v>
      </c>
      <c r="G1087" s="60">
        <f>IF(AND(C1087&lt;&gt;"",SUM(G$27:G1086)&lt;E$19),$E$19/$E$23,0)</f>
        <v>0</v>
      </c>
      <c r="H1087" s="60">
        <f t="shared" si="116"/>
        <v>0</v>
      </c>
      <c r="I1087" s="60">
        <f t="shared" si="118"/>
        <v>0</v>
      </c>
      <c r="J1087" s="92" t="str">
        <f t="shared" si="117"/>
        <v>2110–2111</v>
      </c>
      <c r="L1087" s="103"/>
      <c r="N1087" s="101"/>
      <c r="Q1087" s="61"/>
    </row>
    <row r="1088" spans="1:17" ht="20.25" customHeight="1" x14ac:dyDescent="0.2">
      <c r="A1088" s="176">
        <v>77037</v>
      </c>
      <c r="B1088" s="177">
        <f t="shared" si="113"/>
        <v>0</v>
      </c>
      <c r="C1088" s="158"/>
      <c r="D1088" s="60">
        <f t="shared" si="114"/>
        <v>0</v>
      </c>
      <c r="E1088" s="178">
        <f t="shared" si="112"/>
        <v>0</v>
      </c>
      <c r="F1088" s="60">
        <f t="shared" si="115"/>
        <v>0</v>
      </c>
      <c r="G1088" s="60">
        <f>IF(AND(C1088&lt;&gt;"",SUM(G$27:G1087)&lt;E$19),$E$19/$E$23,0)</f>
        <v>0</v>
      </c>
      <c r="H1088" s="60">
        <f t="shared" si="116"/>
        <v>0</v>
      </c>
      <c r="I1088" s="60">
        <f t="shared" si="118"/>
        <v>0</v>
      </c>
      <c r="J1088" s="92" t="str">
        <f t="shared" si="117"/>
        <v>2110–2111</v>
      </c>
      <c r="L1088" s="103"/>
      <c r="N1088" s="101"/>
      <c r="Q1088" s="61"/>
    </row>
    <row r="1089" spans="1:17" ht="20.25" customHeight="1" x14ac:dyDescent="0.2">
      <c r="A1089" s="176">
        <v>77068</v>
      </c>
      <c r="B1089" s="177">
        <f t="shared" si="113"/>
        <v>0</v>
      </c>
      <c r="C1089" s="158"/>
      <c r="D1089" s="60">
        <f t="shared" si="114"/>
        <v>0</v>
      </c>
      <c r="E1089" s="178">
        <f t="shared" si="112"/>
        <v>0</v>
      </c>
      <c r="F1089" s="60">
        <f t="shared" si="115"/>
        <v>0</v>
      </c>
      <c r="G1089" s="60">
        <f>IF(AND(C1089&lt;&gt;"",SUM(G$27:G1088)&lt;E$19),$E$19/$E$23,0)</f>
        <v>0</v>
      </c>
      <c r="H1089" s="60">
        <f t="shared" si="116"/>
        <v>0</v>
      </c>
      <c r="I1089" s="60">
        <f t="shared" si="118"/>
        <v>0</v>
      </c>
      <c r="J1089" s="92" t="str">
        <f t="shared" si="117"/>
        <v>2110–2111</v>
      </c>
      <c r="L1089" s="103"/>
      <c r="N1089" s="101"/>
      <c r="Q1089" s="61"/>
    </row>
    <row r="1090" spans="1:17" ht="20.25" customHeight="1" x14ac:dyDescent="0.2">
      <c r="A1090" s="176">
        <v>77099</v>
      </c>
      <c r="B1090" s="177">
        <f t="shared" si="113"/>
        <v>0</v>
      </c>
      <c r="C1090" s="158"/>
      <c r="D1090" s="60">
        <f t="shared" si="114"/>
        <v>0</v>
      </c>
      <c r="E1090" s="178">
        <f t="shared" si="112"/>
        <v>0</v>
      </c>
      <c r="F1090" s="60">
        <f t="shared" si="115"/>
        <v>0</v>
      </c>
      <c r="G1090" s="60">
        <f>IF(AND(C1090&lt;&gt;"",SUM(G$27:G1089)&lt;E$19),$E$19/$E$23,0)</f>
        <v>0</v>
      </c>
      <c r="H1090" s="60">
        <f t="shared" si="116"/>
        <v>0</v>
      </c>
      <c r="I1090" s="60">
        <f t="shared" si="118"/>
        <v>0</v>
      </c>
      <c r="J1090" s="92" t="str">
        <f t="shared" si="117"/>
        <v>2110–2111</v>
      </c>
      <c r="L1090" s="103"/>
      <c r="N1090" s="101"/>
      <c r="Q1090" s="61"/>
    </row>
    <row r="1091" spans="1:17" ht="20.25" customHeight="1" x14ac:dyDescent="0.2">
      <c r="A1091" s="176">
        <v>77127</v>
      </c>
      <c r="B1091" s="177">
        <f t="shared" si="113"/>
        <v>0</v>
      </c>
      <c r="C1091" s="158"/>
      <c r="D1091" s="60">
        <f t="shared" si="114"/>
        <v>0</v>
      </c>
      <c r="E1091" s="178">
        <f t="shared" si="112"/>
        <v>0</v>
      </c>
      <c r="F1091" s="60">
        <f t="shared" si="115"/>
        <v>0</v>
      </c>
      <c r="G1091" s="60">
        <f>IF(AND(C1091&lt;&gt;"",SUM(G$27:G1090)&lt;E$19),$E$19/$E$23,0)</f>
        <v>0</v>
      </c>
      <c r="H1091" s="60">
        <f t="shared" si="116"/>
        <v>0</v>
      </c>
      <c r="I1091" s="60">
        <f t="shared" si="118"/>
        <v>0</v>
      </c>
      <c r="J1091" s="92" t="str">
        <f t="shared" si="117"/>
        <v>2110–2111</v>
      </c>
      <c r="L1091" s="103"/>
      <c r="N1091" s="101"/>
      <c r="Q1091" s="61"/>
    </row>
    <row r="1092" spans="1:17" ht="20.25" customHeight="1" x14ac:dyDescent="0.2">
      <c r="A1092" s="176">
        <v>77158</v>
      </c>
      <c r="B1092" s="177">
        <f t="shared" si="113"/>
        <v>0</v>
      </c>
      <c r="C1092" s="158"/>
      <c r="D1092" s="60">
        <f t="shared" si="114"/>
        <v>0</v>
      </c>
      <c r="E1092" s="178">
        <f t="shared" si="112"/>
        <v>0</v>
      </c>
      <c r="F1092" s="60">
        <f t="shared" si="115"/>
        <v>0</v>
      </c>
      <c r="G1092" s="60">
        <f>IF(AND(C1092&lt;&gt;"",SUM(G$27:G1091)&lt;E$19),$E$19/$E$23,0)</f>
        <v>0</v>
      </c>
      <c r="H1092" s="60">
        <f t="shared" si="116"/>
        <v>0</v>
      </c>
      <c r="I1092" s="60">
        <f t="shared" si="118"/>
        <v>0</v>
      </c>
      <c r="J1092" s="92" t="str">
        <f t="shared" si="117"/>
        <v>2110–2111</v>
      </c>
      <c r="L1092" s="103"/>
      <c r="N1092" s="101"/>
      <c r="Q1092" s="61"/>
    </row>
    <row r="1093" spans="1:17" ht="20.25" customHeight="1" x14ac:dyDescent="0.2">
      <c r="A1093" s="176">
        <v>77188</v>
      </c>
      <c r="B1093" s="177">
        <f t="shared" si="113"/>
        <v>0</v>
      </c>
      <c r="C1093" s="158"/>
      <c r="D1093" s="60">
        <f t="shared" si="114"/>
        <v>0</v>
      </c>
      <c r="E1093" s="178">
        <f t="shared" si="112"/>
        <v>0</v>
      </c>
      <c r="F1093" s="60">
        <f t="shared" si="115"/>
        <v>0</v>
      </c>
      <c r="G1093" s="60">
        <f>IF(AND(C1093&lt;&gt;"",SUM(G$27:G1092)&lt;E$19),$E$19/$E$23,0)</f>
        <v>0</v>
      </c>
      <c r="H1093" s="60">
        <f t="shared" si="116"/>
        <v>0</v>
      </c>
      <c r="I1093" s="60">
        <f t="shared" si="118"/>
        <v>0</v>
      </c>
      <c r="J1093" s="92" t="str">
        <f t="shared" si="117"/>
        <v>2110–2111</v>
      </c>
      <c r="L1093" s="103"/>
      <c r="N1093" s="101"/>
      <c r="Q1093" s="61"/>
    </row>
    <row r="1094" spans="1:17" ht="20.25" customHeight="1" x14ac:dyDescent="0.2">
      <c r="A1094" s="176">
        <v>77219</v>
      </c>
      <c r="B1094" s="177">
        <f t="shared" si="113"/>
        <v>0</v>
      </c>
      <c r="C1094" s="158"/>
      <c r="D1094" s="60">
        <f t="shared" si="114"/>
        <v>0</v>
      </c>
      <c r="E1094" s="178">
        <f t="shared" si="112"/>
        <v>0</v>
      </c>
      <c r="F1094" s="60">
        <f t="shared" si="115"/>
        <v>0</v>
      </c>
      <c r="G1094" s="60">
        <f>IF(AND(C1094&lt;&gt;"",SUM(G$27:G1093)&lt;E$19),$E$19/$E$23,0)</f>
        <v>0</v>
      </c>
      <c r="H1094" s="60">
        <f t="shared" si="116"/>
        <v>0</v>
      </c>
      <c r="I1094" s="60">
        <f t="shared" si="118"/>
        <v>0</v>
      </c>
      <c r="J1094" s="92" t="str">
        <f t="shared" si="117"/>
        <v>2110–2111</v>
      </c>
      <c r="L1094" s="103"/>
      <c r="N1094" s="101"/>
      <c r="Q1094" s="61"/>
    </row>
    <row r="1095" spans="1:17" ht="20.25" customHeight="1" x14ac:dyDescent="0.2">
      <c r="A1095" s="176">
        <v>77249</v>
      </c>
      <c r="B1095" s="177">
        <f t="shared" si="113"/>
        <v>0</v>
      </c>
      <c r="C1095" s="158"/>
      <c r="D1095" s="60">
        <f t="shared" si="114"/>
        <v>0</v>
      </c>
      <c r="E1095" s="178">
        <f t="shared" si="112"/>
        <v>0</v>
      </c>
      <c r="F1095" s="60">
        <f t="shared" si="115"/>
        <v>0</v>
      </c>
      <c r="G1095" s="60">
        <f>IF(AND(C1095&lt;&gt;"",SUM(G$27:G1094)&lt;E$19),$E$19/$E$23,0)</f>
        <v>0</v>
      </c>
      <c r="H1095" s="60">
        <f t="shared" si="116"/>
        <v>0</v>
      </c>
      <c r="I1095" s="60">
        <f t="shared" si="118"/>
        <v>0</v>
      </c>
      <c r="J1095" s="92" t="str">
        <f t="shared" si="117"/>
        <v>2111–2112</v>
      </c>
      <c r="L1095" s="103"/>
      <c r="N1095" s="101"/>
      <c r="Q1095" s="61"/>
    </row>
    <row r="1096" spans="1:17" ht="20.25" customHeight="1" x14ac:dyDescent="0.2">
      <c r="A1096" s="176">
        <v>77280</v>
      </c>
      <c r="B1096" s="177">
        <f t="shared" si="113"/>
        <v>0</v>
      </c>
      <c r="C1096" s="158"/>
      <c r="D1096" s="60">
        <f t="shared" si="114"/>
        <v>0</v>
      </c>
      <c r="E1096" s="178">
        <f t="shared" si="112"/>
        <v>0</v>
      </c>
      <c r="F1096" s="60">
        <f t="shared" si="115"/>
        <v>0</v>
      </c>
      <c r="G1096" s="60">
        <f>IF(AND(C1096&lt;&gt;"",SUM(G$27:G1095)&lt;E$19),$E$19/$E$23,0)</f>
        <v>0</v>
      </c>
      <c r="H1096" s="60">
        <f t="shared" si="116"/>
        <v>0</v>
      </c>
      <c r="I1096" s="60">
        <f t="shared" si="118"/>
        <v>0</v>
      </c>
      <c r="J1096" s="92" t="str">
        <f t="shared" si="117"/>
        <v>2111–2112</v>
      </c>
      <c r="L1096" s="103"/>
      <c r="N1096" s="101"/>
      <c r="Q1096" s="61"/>
    </row>
    <row r="1097" spans="1:17" ht="20.25" customHeight="1" x14ac:dyDescent="0.2">
      <c r="A1097" s="176">
        <v>77311</v>
      </c>
      <c r="B1097" s="177">
        <f t="shared" si="113"/>
        <v>0</v>
      </c>
      <c r="C1097" s="158"/>
      <c r="D1097" s="60">
        <f t="shared" si="114"/>
        <v>0</v>
      </c>
      <c r="E1097" s="178">
        <f t="shared" si="112"/>
        <v>0</v>
      </c>
      <c r="F1097" s="60">
        <f t="shared" si="115"/>
        <v>0</v>
      </c>
      <c r="G1097" s="60">
        <f>IF(AND(C1097&lt;&gt;"",SUM(G$27:G1096)&lt;E$19),$E$19/$E$23,0)</f>
        <v>0</v>
      </c>
      <c r="H1097" s="60">
        <f t="shared" si="116"/>
        <v>0</v>
      </c>
      <c r="I1097" s="60">
        <f t="shared" si="118"/>
        <v>0</v>
      </c>
      <c r="J1097" s="92" t="str">
        <f t="shared" si="117"/>
        <v>2111–2112</v>
      </c>
      <c r="L1097" s="103"/>
      <c r="N1097" s="101"/>
      <c r="Q1097" s="61"/>
    </row>
    <row r="1098" spans="1:17" ht="20.25" customHeight="1" x14ac:dyDescent="0.2">
      <c r="A1098" s="176">
        <v>77341</v>
      </c>
      <c r="B1098" s="177">
        <f t="shared" si="113"/>
        <v>0</v>
      </c>
      <c r="C1098" s="158"/>
      <c r="D1098" s="60">
        <f t="shared" si="114"/>
        <v>0</v>
      </c>
      <c r="E1098" s="178">
        <f t="shared" si="112"/>
        <v>0</v>
      </c>
      <c r="F1098" s="60">
        <f t="shared" si="115"/>
        <v>0</v>
      </c>
      <c r="G1098" s="60">
        <f>IF(AND(C1098&lt;&gt;"",SUM(G$27:G1097)&lt;E$19),$E$19/$E$23,0)</f>
        <v>0</v>
      </c>
      <c r="H1098" s="60">
        <f t="shared" si="116"/>
        <v>0</v>
      </c>
      <c r="I1098" s="60">
        <f t="shared" si="118"/>
        <v>0</v>
      </c>
      <c r="J1098" s="92" t="str">
        <f t="shared" si="117"/>
        <v>2111–2112</v>
      </c>
      <c r="L1098" s="103"/>
      <c r="N1098" s="101"/>
      <c r="Q1098" s="61"/>
    </row>
    <row r="1099" spans="1:17" ht="20.25" customHeight="1" x14ac:dyDescent="0.2">
      <c r="A1099" s="176">
        <v>77372</v>
      </c>
      <c r="B1099" s="177">
        <f t="shared" si="113"/>
        <v>0</v>
      </c>
      <c r="C1099" s="158"/>
      <c r="D1099" s="60">
        <f t="shared" si="114"/>
        <v>0</v>
      </c>
      <c r="E1099" s="178">
        <f t="shared" si="112"/>
        <v>0</v>
      </c>
      <c r="F1099" s="60">
        <f t="shared" si="115"/>
        <v>0</v>
      </c>
      <c r="G1099" s="60">
        <f>IF(AND(C1099&lt;&gt;"",SUM(G$27:G1098)&lt;E$19),$E$19/$E$23,0)</f>
        <v>0</v>
      </c>
      <c r="H1099" s="60">
        <f t="shared" si="116"/>
        <v>0</v>
      </c>
      <c r="I1099" s="60">
        <f t="shared" si="118"/>
        <v>0</v>
      </c>
      <c r="J1099" s="92" t="str">
        <f t="shared" si="117"/>
        <v>2111–2112</v>
      </c>
      <c r="L1099" s="103"/>
      <c r="N1099" s="101"/>
      <c r="Q1099" s="61"/>
    </row>
    <row r="1100" spans="1:17" ht="20.25" customHeight="1" x14ac:dyDescent="0.2">
      <c r="A1100" s="176">
        <v>77402</v>
      </c>
      <c r="B1100" s="177">
        <f t="shared" si="113"/>
        <v>0</v>
      </c>
      <c r="C1100" s="158"/>
      <c r="D1100" s="60">
        <f t="shared" si="114"/>
        <v>0</v>
      </c>
      <c r="E1100" s="178">
        <f t="shared" si="112"/>
        <v>0</v>
      </c>
      <c r="F1100" s="60">
        <f t="shared" si="115"/>
        <v>0</v>
      </c>
      <c r="G1100" s="60">
        <f>IF(AND(C1100&lt;&gt;"",SUM(G$27:G1099)&lt;E$19),$E$19/$E$23,0)</f>
        <v>0</v>
      </c>
      <c r="H1100" s="60">
        <f t="shared" si="116"/>
        <v>0</v>
      </c>
      <c r="I1100" s="60">
        <f t="shared" si="118"/>
        <v>0</v>
      </c>
      <c r="J1100" s="92" t="str">
        <f t="shared" si="117"/>
        <v>2111–2112</v>
      </c>
      <c r="L1100" s="103"/>
      <c r="N1100" s="101"/>
      <c r="Q1100" s="61"/>
    </row>
    <row r="1101" spans="1:17" ht="20.25" customHeight="1" x14ac:dyDescent="0.2">
      <c r="A1101" s="176">
        <v>77433</v>
      </c>
      <c r="B1101" s="177">
        <f t="shared" si="113"/>
        <v>0</v>
      </c>
      <c r="C1101" s="158"/>
      <c r="D1101" s="60">
        <f t="shared" si="114"/>
        <v>0</v>
      </c>
      <c r="E1101" s="178">
        <f t="shared" si="112"/>
        <v>0</v>
      </c>
      <c r="F1101" s="60">
        <f t="shared" si="115"/>
        <v>0</v>
      </c>
      <c r="G1101" s="60">
        <f>IF(AND(C1101&lt;&gt;"",SUM(G$27:G1100)&lt;E$19),$E$19/$E$23,0)</f>
        <v>0</v>
      </c>
      <c r="H1101" s="60">
        <f t="shared" si="116"/>
        <v>0</v>
      </c>
      <c r="I1101" s="60">
        <f t="shared" si="118"/>
        <v>0</v>
      </c>
      <c r="J1101" s="92" t="str">
        <f t="shared" si="117"/>
        <v>2111–2112</v>
      </c>
      <c r="L1101" s="103"/>
      <c r="N1101" s="101"/>
      <c r="Q1101" s="61"/>
    </row>
    <row r="1102" spans="1:17" ht="20.25" customHeight="1" x14ac:dyDescent="0.2">
      <c r="A1102" s="176">
        <v>77464</v>
      </c>
      <c r="B1102" s="177">
        <f t="shared" si="113"/>
        <v>0</v>
      </c>
      <c r="C1102" s="158"/>
      <c r="D1102" s="60">
        <f t="shared" si="114"/>
        <v>0</v>
      </c>
      <c r="E1102" s="178">
        <f t="shared" si="112"/>
        <v>0</v>
      </c>
      <c r="F1102" s="60">
        <f t="shared" si="115"/>
        <v>0</v>
      </c>
      <c r="G1102" s="60">
        <f>IF(AND(C1102&lt;&gt;"",SUM(G$27:G1101)&lt;E$19),$E$19/$E$23,0)</f>
        <v>0</v>
      </c>
      <c r="H1102" s="60">
        <f t="shared" si="116"/>
        <v>0</v>
      </c>
      <c r="I1102" s="60">
        <f t="shared" si="118"/>
        <v>0</v>
      </c>
      <c r="J1102" s="92" t="str">
        <f t="shared" si="117"/>
        <v>2111–2112</v>
      </c>
      <c r="L1102" s="103"/>
      <c r="N1102" s="101"/>
      <c r="Q1102" s="61"/>
    </row>
    <row r="1103" spans="1:17" ht="20.25" customHeight="1" x14ac:dyDescent="0.2">
      <c r="A1103" s="176">
        <v>77493</v>
      </c>
      <c r="B1103" s="177">
        <f t="shared" si="113"/>
        <v>0</v>
      </c>
      <c r="C1103" s="158"/>
      <c r="D1103" s="60">
        <f t="shared" si="114"/>
        <v>0</v>
      </c>
      <c r="E1103" s="178">
        <f t="shared" si="112"/>
        <v>0</v>
      </c>
      <c r="F1103" s="60">
        <f t="shared" si="115"/>
        <v>0</v>
      </c>
      <c r="G1103" s="60">
        <f>IF(AND(C1103&lt;&gt;"",SUM(G$27:G1102)&lt;E$19),$E$19/$E$23,0)</f>
        <v>0</v>
      </c>
      <c r="H1103" s="60">
        <f t="shared" si="116"/>
        <v>0</v>
      </c>
      <c r="I1103" s="60">
        <f t="shared" si="118"/>
        <v>0</v>
      </c>
      <c r="J1103" s="92" t="str">
        <f t="shared" si="117"/>
        <v>2111–2112</v>
      </c>
      <c r="L1103" s="103"/>
      <c r="N1103" s="101"/>
      <c r="Q1103" s="61"/>
    </row>
    <row r="1104" spans="1:17" ht="20.25" customHeight="1" x14ac:dyDescent="0.2">
      <c r="A1104" s="176">
        <v>77524</v>
      </c>
      <c r="B1104" s="177">
        <f t="shared" si="113"/>
        <v>0</v>
      </c>
      <c r="C1104" s="158"/>
      <c r="D1104" s="60">
        <f t="shared" si="114"/>
        <v>0</v>
      </c>
      <c r="E1104" s="178">
        <f t="shared" si="112"/>
        <v>0</v>
      </c>
      <c r="F1104" s="60">
        <f t="shared" si="115"/>
        <v>0</v>
      </c>
      <c r="G1104" s="60">
        <f>IF(AND(C1104&lt;&gt;"",SUM(G$27:G1103)&lt;E$19),$E$19/$E$23,0)</f>
        <v>0</v>
      </c>
      <c r="H1104" s="60">
        <f t="shared" si="116"/>
        <v>0</v>
      </c>
      <c r="I1104" s="60">
        <f t="shared" si="118"/>
        <v>0</v>
      </c>
      <c r="J1104" s="92" t="str">
        <f t="shared" si="117"/>
        <v>2111–2112</v>
      </c>
      <c r="L1104" s="103"/>
      <c r="N1104" s="101"/>
      <c r="Q1104" s="61"/>
    </row>
    <row r="1105" spans="1:17" ht="20.25" customHeight="1" x14ac:dyDescent="0.2">
      <c r="A1105" s="176">
        <v>77554</v>
      </c>
      <c r="B1105" s="177">
        <f t="shared" si="113"/>
        <v>0</v>
      </c>
      <c r="C1105" s="158"/>
      <c r="D1105" s="60">
        <f t="shared" si="114"/>
        <v>0</v>
      </c>
      <c r="E1105" s="178">
        <f t="shared" si="112"/>
        <v>0</v>
      </c>
      <c r="F1105" s="60">
        <f t="shared" si="115"/>
        <v>0</v>
      </c>
      <c r="G1105" s="60">
        <f>IF(AND(C1105&lt;&gt;"",SUM(G$27:G1104)&lt;E$19),$E$19/$E$23,0)</f>
        <v>0</v>
      </c>
      <c r="H1105" s="60">
        <f t="shared" si="116"/>
        <v>0</v>
      </c>
      <c r="I1105" s="60">
        <f t="shared" si="118"/>
        <v>0</v>
      </c>
      <c r="J1105" s="92" t="str">
        <f t="shared" si="117"/>
        <v>2111–2112</v>
      </c>
      <c r="L1105" s="103"/>
      <c r="N1105" s="101"/>
      <c r="Q1105" s="61"/>
    </row>
    <row r="1106" spans="1:17" ht="20.25" customHeight="1" x14ac:dyDescent="0.2">
      <c r="A1106" s="176">
        <v>77585</v>
      </c>
      <c r="B1106" s="177">
        <f t="shared" si="113"/>
        <v>0</v>
      </c>
      <c r="C1106" s="158"/>
      <c r="D1106" s="60">
        <f t="shared" si="114"/>
        <v>0</v>
      </c>
      <c r="E1106" s="178">
        <f t="shared" si="112"/>
        <v>0</v>
      </c>
      <c r="F1106" s="60">
        <f t="shared" si="115"/>
        <v>0</v>
      </c>
      <c r="G1106" s="60">
        <f>IF(AND(C1106&lt;&gt;"",SUM(G$27:G1105)&lt;E$19),$E$19/$E$23,0)</f>
        <v>0</v>
      </c>
      <c r="H1106" s="60">
        <f t="shared" si="116"/>
        <v>0</v>
      </c>
      <c r="I1106" s="60">
        <f t="shared" si="118"/>
        <v>0</v>
      </c>
      <c r="J1106" s="92" t="str">
        <f t="shared" si="117"/>
        <v>2111–2112</v>
      </c>
      <c r="L1106" s="103"/>
      <c r="N1106" s="101"/>
      <c r="Q1106" s="61"/>
    </row>
    <row r="1107" spans="1:17" ht="20.25" customHeight="1" x14ac:dyDescent="0.2">
      <c r="A1107" s="176">
        <v>77615</v>
      </c>
      <c r="B1107" s="177">
        <f t="shared" si="113"/>
        <v>0</v>
      </c>
      <c r="C1107" s="158"/>
      <c r="D1107" s="60">
        <f t="shared" si="114"/>
        <v>0</v>
      </c>
      <c r="E1107" s="178">
        <f t="shared" si="112"/>
        <v>0</v>
      </c>
      <c r="F1107" s="60">
        <f t="shared" si="115"/>
        <v>0</v>
      </c>
      <c r="G1107" s="60">
        <f>IF(AND(C1107&lt;&gt;"",SUM(G$27:G1106)&lt;E$19),$E$19/$E$23,0)</f>
        <v>0</v>
      </c>
      <c r="H1107" s="60">
        <f t="shared" si="116"/>
        <v>0</v>
      </c>
      <c r="I1107" s="60">
        <f t="shared" si="118"/>
        <v>0</v>
      </c>
      <c r="J1107" s="92" t="str">
        <f t="shared" si="117"/>
        <v>2112–2113</v>
      </c>
      <c r="L1107" s="103"/>
      <c r="N1107" s="101"/>
      <c r="Q1107" s="61"/>
    </row>
    <row r="1108" spans="1:17" ht="20.25" customHeight="1" x14ac:dyDescent="0.2">
      <c r="A1108" s="176">
        <v>77646</v>
      </c>
      <c r="B1108" s="177">
        <f t="shared" si="113"/>
        <v>0</v>
      </c>
      <c r="C1108" s="158"/>
      <c r="D1108" s="60">
        <f t="shared" si="114"/>
        <v>0</v>
      </c>
      <c r="E1108" s="178">
        <f t="shared" si="112"/>
        <v>0</v>
      </c>
      <c r="F1108" s="60">
        <f t="shared" si="115"/>
        <v>0</v>
      </c>
      <c r="G1108" s="60">
        <f>IF(AND(C1108&lt;&gt;"",SUM(G$27:G1107)&lt;E$19),$E$19/$E$23,0)</f>
        <v>0</v>
      </c>
      <c r="H1108" s="60">
        <f t="shared" si="116"/>
        <v>0</v>
      </c>
      <c r="I1108" s="60">
        <f t="shared" si="118"/>
        <v>0</v>
      </c>
      <c r="J1108" s="92" t="str">
        <f t="shared" si="117"/>
        <v>2112–2113</v>
      </c>
      <c r="L1108" s="103"/>
      <c r="N1108" s="101"/>
      <c r="Q1108" s="61"/>
    </row>
    <row r="1109" spans="1:17" ht="20.25" customHeight="1" x14ac:dyDescent="0.2">
      <c r="A1109" s="176">
        <v>77677</v>
      </c>
      <c r="B1109" s="177">
        <f t="shared" si="113"/>
        <v>0</v>
      </c>
      <c r="C1109" s="158"/>
      <c r="D1109" s="60">
        <f t="shared" si="114"/>
        <v>0</v>
      </c>
      <c r="E1109" s="178">
        <f t="shared" si="112"/>
        <v>0</v>
      </c>
      <c r="F1109" s="60">
        <f t="shared" si="115"/>
        <v>0</v>
      </c>
      <c r="G1109" s="60">
        <f>IF(AND(C1109&lt;&gt;"",SUM(G$27:G1108)&lt;E$19),$E$19/$E$23,0)</f>
        <v>0</v>
      </c>
      <c r="H1109" s="60">
        <f t="shared" si="116"/>
        <v>0</v>
      </c>
      <c r="I1109" s="60">
        <f t="shared" si="118"/>
        <v>0</v>
      </c>
      <c r="J1109" s="92" t="str">
        <f t="shared" si="117"/>
        <v>2112–2113</v>
      </c>
      <c r="L1109" s="103"/>
      <c r="N1109" s="101"/>
      <c r="Q1109" s="61"/>
    </row>
    <row r="1110" spans="1:17" ht="20.25" customHeight="1" x14ac:dyDescent="0.2">
      <c r="A1110" s="176">
        <v>77707</v>
      </c>
      <c r="B1110" s="177">
        <f t="shared" si="113"/>
        <v>0</v>
      </c>
      <c r="C1110" s="158"/>
      <c r="D1110" s="60">
        <f t="shared" si="114"/>
        <v>0</v>
      </c>
      <c r="E1110" s="178">
        <f t="shared" si="112"/>
        <v>0</v>
      </c>
      <c r="F1110" s="60">
        <f t="shared" si="115"/>
        <v>0</v>
      </c>
      <c r="G1110" s="60">
        <f>IF(AND(C1110&lt;&gt;"",SUM(G$27:G1109)&lt;E$19),$E$19/$E$23,0)</f>
        <v>0</v>
      </c>
      <c r="H1110" s="60">
        <f t="shared" si="116"/>
        <v>0</v>
      </c>
      <c r="I1110" s="60">
        <f t="shared" si="118"/>
        <v>0</v>
      </c>
      <c r="J1110" s="92" t="str">
        <f t="shared" si="117"/>
        <v>2112–2113</v>
      </c>
      <c r="L1110" s="103"/>
      <c r="N1110" s="101"/>
      <c r="Q1110" s="61"/>
    </row>
    <row r="1111" spans="1:17" ht="20.25" customHeight="1" x14ac:dyDescent="0.2">
      <c r="A1111" s="176">
        <v>77738</v>
      </c>
      <c r="B1111" s="177">
        <f t="shared" si="113"/>
        <v>0</v>
      </c>
      <c r="C1111" s="158"/>
      <c r="D1111" s="60">
        <f t="shared" si="114"/>
        <v>0</v>
      </c>
      <c r="E1111" s="178">
        <f t="shared" si="112"/>
        <v>0</v>
      </c>
      <c r="F1111" s="60">
        <f t="shared" si="115"/>
        <v>0</v>
      </c>
      <c r="G1111" s="60">
        <f>IF(AND(C1111&lt;&gt;"",SUM(G$27:G1110)&lt;E$19),$E$19/$E$23,0)</f>
        <v>0</v>
      </c>
      <c r="H1111" s="60">
        <f t="shared" si="116"/>
        <v>0</v>
      </c>
      <c r="I1111" s="60">
        <f t="shared" si="118"/>
        <v>0</v>
      </c>
      <c r="J1111" s="92" t="str">
        <f t="shared" si="117"/>
        <v>2112–2113</v>
      </c>
      <c r="L1111" s="103"/>
      <c r="N1111" s="101"/>
      <c r="Q1111" s="61"/>
    </row>
    <row r="1112" spans="1:17" ht="20.25" customHeight="1" x14ac:dyDescent="0.2">
      <c r="A1112" s="176">
        <v>77768</v>
      </c>
      <c r="B1112" s="177">
        <f t="shared" si="113"/>
        <v>0</v>
      </c>
      <c r="C1112" s="158"/>
      <c r="D1112" s="60">
        <f t="shared" si="114"/>
        <v>0</v>
      </c>
      <c r="E1112" s="178">
        <f t="shared" si="112"/>
        <v>0</v>
      </c>
      <c r="F1112" s="60">
        <f t="shared" si="115"/>
        <v>0</v>
      </c>
      <c r="G1112" s="60">
        <f>IF(AND(C1112&lt;&gt;"",SUM(G$27:G1111)&lt;E$19),$E$19/$E$23,0)</f>
        <v>0</v>
      </c>
      <c r="H1112" s="60">
        <f t="shared" si="116"/>
        <v>0</v>
      </c>
      <c r="I1112" s="60">
        <f t="shared" si="118"/>
        <v>0</v>
      </c>
      <c r="J1112" s="92" t="str">
        <f t="shared" si="117"/>
        <v>2112–2113</v>
      </c>
      <c r="L1112" s="103"/>
      <c r="N1112" s="101"/>
      <c r="Q1112" s="61"/>
    </row>
    <row r="1113" spans="1:17" ht="20.25" customHeight="1" x14ac:dyDescent="0.2">
      <c r="A1113" s="176">
        <v>77799</v>
      </c>
      <c r="B1113" s="177">
        <f t="shared" si="113"/>
        <v>0</v>
      </c>
      <c r="C1113" s="158"/>
      <c r="D1113" s="60">
        <f t="shared" si="114"/>
        <v>0</v>
      </c>
      <c r="E1113" s="178">
        <f t="shared" si="112"/>
        <v>0</v>
      </c>
      <c r="F1113" s="60">
        <f t="shared" si="115"/>
        <v>0</v>
      </c>
      <c r="G1113" s="60">
        <f>IF(AND(C1113&lt;&gt;"",SUM(G$27:G1112)&lt;E$19),$E$19/$E$23,0)</f>
        <v>0</v>
      </c>
      <c r="H1113" s="60">
        <f t="shared" si="116"/>
        <v>0</v>
      </c>
      <c r="I1113" s="60">
        <f t="shared" si="118"/>
        <v>0</v>
      </c>
      <c r="J1113" s="92" t="str">
        <f t="shared" si="117"/>
        <v>2112–2113</v>
      </c>
      <c r="L1113" s="103"/>
      <c r="N1113" s="101"/>
      <c r="Q1113" s="61"/>
    </row>
    <row r="1114" spans="1:17" ht="20.25" customHeight="1" x14ac:dyDescent="0.2">
      <c r="A1114" s="176">
        <v>77830</v>
      </c>
      <c r="B1114" s="177">
        <f t="shared" si="113"/>
        <v>0</v>
      </c>
      <c r="C1114" s="158"/>
      <c r="D1114" s="60">
        <f t="shared" si="114"/>
        <v>0</v>
      </c>
      <c r="E1114" s="178">
        <f t="shared" si="112"/>
        <v>0</v>
      </c>
      <c r="F1114" s="60">
        <f t="shared" si="115"/>
        <v>0</v>
      </c>
      <c r="G1114" s="60">
        <f>IF(AND(C1114&lt;&gt;"",SUM(G$27:G1113)&lt;E$19),$E$19/$E$23,0)</f>
        <v>0</v>
      </c>
      <c r="H1114" s="60">
        <f t="shared" si="116"/>
        <v>0</v>
      </c>
      <c r="I1114" s="60">
        <f t="shared" si="118"/>
        <v>0</v>
      </c>
      <c r="J1114" s="92" t="str">
        <f t="shared" si="117"/>
        <v>2112–2113</v>
      </c>
      <c r="L1114" s="103"/>
      <c r="N1114" s="101"/>
      <c r="Q1114" s="61"/>
    </row>
    <row r="1115" spans="1:17" ht="20.25" customHeight="1" x14ac:dyDescent="0.2">
      <c r="A1115" s="176">
        <v>77858</v>
      </c>
      <c r="B1115" s="177">
        <f t="shared" si="113"/>
        <v>0</v>
      </c>
      <c r="C1115" s="158"/>
      <c r="D1115" s="60">
        <f t="shared" si="114"/>
        <v>0</v>
      </c>
      <c r="E1115" s="178">
        <f t="shared" ref="E1115:E1178" si="119">C1115-D1115</f>
        <v>0</v>
      </c>
      <c r="F1115" s="60">
        <f t="shared" si="115"/>
        <v>0</v>
      </c>
      <c r="G1115" s="60">
        <f>IF(AND(C1115&lt;&gt;"",SUM(G$27:G1114)&lt;E$19),$E$19/$E$23,0)</f>
        <v>0</v>
      </c>
      <c r="H1115" s="60">
        <f t="shared" si="116"/>
        <v>0</v>
      </c>
      <c r="I1115" s="60">
        <f t="shared" si="118"/>
        <v>0</v>
      </c>
      <c r="J1115" s="92" t="str">
        <f t="shared" si="117"/>
        <v>2112–2113</v>
      </c>
      <c r="L1115" s="103"/>
      <c r="N1115" s="101"/>
      <c r="Q1115" s="61"/>
    </row>
    <row r="1116" spans="1:17" ht="20.25" customHeight="1" x14ac:dyDescent="0.2">
      <c r="A1116" s="176">
        <v>77889</v>
      </c>
      <c r="B1116" s="177">
        <f t="shared" ref="B1116:B1179" si="120">IF(C1116&gt;0,C1116*-1,C1116)</f>
        <v>0</v>
      </c>
      <c r="C1116" s="158"/>
      <c r="D1116" s="60">
        <f t="shared" ref="D1116:D1179" si="121">IF(C1116="",0,IF($E$15="Beginning",IF(C1115&lt;&gt;"",$F1115*$E$6/12,0),IF(C1115&lt;&gt;"",$F1115*$E$6/12,$E$16*$E$6/12)))</f>
        <v>0</v>
      </c>
      <c r="E1116" s="178">
        <f t="shared" si="119"/>
        <v>0</v>
      </c>
      <c r="F1116" s="60">
        <f t="shared" ref="F1116:F1179" si="122">IF(C1116="",0,IF(C1115="",$E$16-E1116,IF(C1116&lt;&gt;"",F1115-E1116)))</f>
        <v>0</v>
      </c>
      <c r="G1116" s="60">
        <f>IF(AND(C1116&lt;&gt;"",SUM(G$27:G1115)&lt;E$19),$E$19/$E$23,0)</f>
        <v>0</v>
      </c>
      <c r="H1116" s="60">
        <f t="shared" ref="H1116:H1179" si="123">IF(C1116&lt;&gt;"",G1116+H1115,0)</f>
        <v>0</v>
      </c>
      <c r="I1116" s="60">
        <f t="shared" si="118"/>
        <v>0</v>
      </c>
      <c r="J1116" s="92" t="str">
        <f t="shared" ref="J1116:J1179" si="124">IF(OR(MONTH(A1116)=1,MONTH(A1116)=2,MONTH(A1116)=3,MONTH(A1116)=4,MONTH(A1116)=5,MONTH(A1116)=6),YEAR(A1116)-1&amp;"–"&amp;YEAR(A1116),YEAR(A1116)&amp;"–"&amp;YEAR(A1116)+1)</f>
        <v>2112–2113</v>
      </c>
      <c r="L1116" s="103"/>
      <c r="N1116" s="101"/>
      <c r="Q1116" s="61"/>
    </row>
    <row r="1117" spans="1:17" ht="20.25" customHeight="1" x14ac:dyDescent="0.2">
      <c r="A1117" s="176">
        <v>77919</v>
      </c>
      <c r="B1117" s="177">
        <f t="shared" si="120"/>
        <v>0</v>
      </c>
      <c r="C1117" s="158"/>
      <c r="D1117" s="60">
        <f t="shared" si="121"/>
        <v>0</v>
      </c>
      <c r="E1117" s="178">
        <f t="shared" si="119"/>
        <v>0</v>
      </c>
      <c r="F1117" s="60">
        <f t="shared" si="122"/>
        <v>0</v>
      </c>
      <c r="G1117" s="60">
        <f>IF(AND(C1117&lt;&gt;"",SUM(G$27:G1116)&lt;E$19),$E$19/$E$23,0)</f>
        <v>0</v>
      </c>
      <c r="H1117" s="60">
        <f t="shared" si="123"/>
        <v>0</v>
      </c>
      <c r="I1117" s="60">
        <f t="shared" ref="I1117:I1180" si="125">IF(C1117&lt;&gt;"",$E$19-H1117,0)</f>
        <v>0</v>
      </c>
      <c r="J1117" s="92" t="str">
        <f t="shared" si="124"/>
        <v>2112–2113</v>
      </c>
      <c r="L1117" s="103"/>
      <c r="N1117" s="101"/>
      <c r="Q1117" s="61"/>
    </row>
    <row r="1118" spans="1:17" ht="20.25" customHeight="1" x14ac:dyDescent="0.2">
      <c r="A1118" s="176">
        <v>77950</v>
      </c>
      <c r="B1118" s="177">
        <f t="shared" si="120"/>
        <v>0</v>
      </c>
      <c r="C1118" s="158"/>
      <c r="D1118" s="60">
        <f t="shared" si="121"/>
        <v>0</v>
      </c>
      <c r="E1118" s="178">
        <f t="shared" si="119"/>
        <v>0</v>
      </c>
      <c r="F1118" s="60">
        <f t="shared" si="122"/>
        <v>0</v>
      </c>
      <c r="G1118" s="60">
        <f>IF(AND(C1118&lt;&gt;"",SUM(G$27:G1117)&lt;E$19),$E$19/$E$23,0)</f>
        <v>0</v>
      </c>
      <c r="H1118" s="60">
        <f t="shared" si="123"/>
        <v>0</v>
      </c>
      <c r="I1118" s="60">
        <f t="shared" si="125"/>
        <v>0</v>
      </c>
      <c r="J1118" s="92" t="str">
        <f t="shared" si="124"/>
        <v>2112–2113</v>
      </c>
      <c r="L1118" s="103"/>
      <c r="N1118" s="101"/>
      <c r="Q1118" s="61"/>
    </row>
    <row r="1119" spans="1:17" ht="20.25" customHeight="1" x14ac:dyDescent="0.2">
      <c r="A1119" s="176">
        <v>77980</v>
      </c>
      <c r="B1119" s="177">
        <f t="shared" si="120"/>
        <v>0</v>
      </c>
      <c r="C1119" s="158"/>
      <c r="D1119" s="60">
        <f t="shared" si="121"/>
        <v>0</v>
      </c>
      <c r="E1119" s="178">
        <f t="shared" si="119"/>
        <v>0</v>
      </c>
      <c r="F1119" s="60">
        <f t="shared" si="122"/>
        <v>0</v>
      </c>
      <c r="G1119" s="60">
        <f>IF(AND(C1119&lt;&gt;"",SUM(G$27:G1118)&lt;E$19),$E$19/$E$23,0)</f>
        <v>0</v>
      </c>
      <c r="H1119" s="60">
        <f t="shared" si="123"/>
        <v>0</v>
      </c>
      <c r="I1119" s="60">
        <f t="shared" si="125"/>
        <v>0</v>
      </c>
      <c r="J1119" s="92" t="str">
        <f t="shared" si="124"/>
        <v>2113–2114</v>
      </c>
      <c r="L1119" s="103"/>
      <c r="N1119" s="101"/>
      <c r="Q1119" s="61"/>
    </row>
    <row r="1120" spans="1:17" ht="20.25" customHeight="1" x14ac:dyDescent="0.2">
      <c r="A1120" s="176">
        <v>78011</v>
      </c>
      <c r="B1120" s="177">
        <f t="shared" si="120"/>
        <v>0</v>
      </c>
      <c r="C1120" s="158"/>
      <c r="D1120" s="60">
        <f t="shared" si="121"/>
        <v>0</v>
      </c>
      <c r="E1120" s="178">
        <f t="shared" si="119"/>
        <v>0</v>
      </c>
      <c r="F1120" s="60">
        <f t="shared" si="122"/>
        <v>0</v>
      </c>
      <c r="G1120" s="60">
        <f>IF(AND(C1120&lt;&gt;"",SUM(G$27:G1119)&lt;E$19),$E$19/$E$23,0)</f>
        <v>0</v>
      </c>
      <c r="H1120" s="60">
        <f t="shared" si="123"/>
        <v>0</v>
      </c>
      <c r="I1120" s="60">
        <f t="shared" si="125"/>
        <v>0</v>
      </c>
      <c r="J1120" s="92" t="str">
        <f t="shared" si="124"/>
        <v>2113–2114</v>
      </c>
      <c r="L1120" s="103"/>
      <c r="N1120" s="101"/>
      <c r="Q1120" s="61"/>
    </row>
    <row r="1121" spans="1:17" ht="20.25" customHeight="1" x14ac:dyDescent="0.2">
      <c r="A1121" s="176">
        <v>78042</v>
      </c>
      <c r="B1121" s="177">
        <f t="shared" si="120"/>
        <v>0</v>
      </c>
      <c r="C1121" s="158"/>
      <c r="D1121" s="60">
        <f t="shared" si="121"/>
        <v>0</v>
      </c>
      <c r="E1121" s="178">
        <f t="shared" si="119"/>
        <v>0</v>
      </c>
      <c r="F1121" s="60">
        <f t="shared" si="122"/>
        <v>0</v>
      </c>
      <c r="G1121" s="60">
        <f>IF(AND(C1121&lt;&gt;"",SUM(G$27:G1120)&lt;E$19),$E$19/$E$23,0)</f>
        <v>0</v>
      </c>
      <c r="H1121" s="60">
        <f t="shared" si="123"/>
        <v>0</v>
      </c>
      <c r="I1121" s="60">
        <f t="shared" si="125"/>
        <v>0</v>
      </c>
      <c r="J1121" s="92" t="str">
        <f t="shared" si="124"/>
        <v>2113–2114</v>
      </c>
      <c r="L1121" s="103"/>
      <c r="N1121" s="101"/>
      <c r="Q1121" s="61"/>
    </row>
    <row r="1122" spans="1:17" ht="20.25" customHeight="1" x14ac:dyDescent="0.2">
      <c r="A1122" s="176">
        <v>78072</v>
      </c>
      <c r="B1122" s="177">
        <f t="shared" si="120"/>
        <v>0</v>
      </c>
      <c r="C1122" s="158"/>
      <c r="D1122" s="60">
        <f t="shared" si="121"/>
        <v>0</v>
      </c>
      <c r="E1122" s="178">
        <f t="shared" si="119"/>
        <v>0</v>
      </c>
      <c r="F1122" s="60">
        <f t="shared" si="122"/>
        <v>0</v>
      </c>
      <c r="G1122" s="60">
        <f>IF(AND(C1122&lt;&gt;"",SUM(G$27:G1121)&lt;E$19),$E$19/$E$23,0)</f>
        <v>0</v>
      </c>
      <c r="H1122" s="60">
        <f t="shared" si="123"/>
        <v>0</v>
      </c>
      <c r="I1122" s="60">
        <f t="shared" si="125"/>
        <v>0</v>
      </c>
      <c r="J1122" s="92" t="str">
        <f t="shared" si="124"/>
        <v>2113–2114</v>
      </c>
      <c r="L1122" s="103"/>
      <c r="N1122" s="101"/>
      <c r="Q1122" s="61"/>
    </row>
    <row r="1123" spans="1:17" ht="20.25" customHeight="1" x14ac:dyDescent="0.2">
      <c r="A1123" s="176">
        <v>78103</v>
      </c>
      <c r="B1123" s="177">
        <f t="shared" si="120"/>
        <v>0</v>
      </c>
      <c r="C1123" s="158"/>
      <c r="D1123" s="60">
        <f t="shared" si="121"/>
        <v>0</v>
      </c>
      <c r="E1123" s="178">
        <f t="shared" si="119"/>
        <v>0</v>
      </c>
      <c r="F1123" s="60">
        <f t="shared" si="122"/>
        <v>0</v>
      </c>
      <c r="G1123" s="60">
        <f>IF(AND(C1123&lt;&gt;"",SUM(G$27:G1122)&lt;E$19),$E$19/$E$23,0)</f>
        <v>0</v>
      </c>
      <c r="H1123" s="60">
        <f t="shared" si="123"/>
        <v>0</v>
      </c>
      <c r="I1123" s="60">
        <f t="shared" si="125"/>
        <v>0</v>
      </c>
      <c r="J1123" s="92" t="str">
        <f t="shared" si="124"/>
        <v>2113–2114</v>
      </c>
      <c r="L1123" s="103"/>
      <c r="N1123" s="101"/>
      <c r="Q1123" s="61"/>
    </row>
    <row r="1124" spans="1:17" ht="20.25" customHeight="1" x14ac:dyDescent="0.2">
      <c r="A1124" s="176">
        <v>78133</v>
      </c>
      <c r="B1124" s="177">
        <f t="shared" si="120"/>
        <v>0</v>
      </c>
      <c r="C1124" s="158"/>
      <c r="D1124" s="60">
        <f t="shared" si="121"/>
        <v>0</v>
      </c>
      <c r="E1124" s="178">
        <f t="shared" si="119"/>
        <v>0</v>
      </c>
      <c r="F1124" s="60">
        <f t="shared" si="122"/>
        <v>0</v>
      </c>
      <c r="G1124" s="60">
        <f>IF(AND(C1124&lt;&gt;"",SUM(G$27:G1123)&lt;E$19),$E$19/$E$23,0)</f>
        <v>0</v>
      </c>
      <c r="H1124" s="60">
        <f t="shared" si="123"/>
        <v>0</v>
      </c>
      <c r="I1124" s="60">
        <f t="shared" si="125"/>
        <v>0</v>
      </c>
      <c r="J1124" s="92" t="str">
        <f t="shared" si="124"/>
        <v>2113–2114</v>
      </c>
      <c r="L1124" s="103"/>
      <c r="N1124" s="101"/>
      <c r="Q1124" s="61"/>
    </row>
    <row r="1125" spans="1:17" ht="20.25" customHeight="1" x14ac:dyDescent="0.2">
      <c r="A1125" s="176">
        <v>78164</v>
      </c>
      <c r="B1125" s="177">
        <f t="shared" si="120"/>
        <v>0</v>
      </c>
      <c r="C1125" s="158"/>
      <c r="D1125" s="60">
        <f t="shared" si="121"/>
        <v>0</v>
      </c>
      <c r="E1125" s="178">
        <f t="shared" si="119"/>
        <v>0</v>
      </c>
      <c r="F1125" s="60">
        <f t="shared" si="122"/>
        <v>0</v>
      </c>
      <c r="G1125" s="60">
        <f>IF(AND(C1125&lt;&gt;"",SUM(G$27:G1124)&lt;E$19),$E$19/$E$23,0)</f>
        <v>0</v>
      </c>
      <c r="H1125" s="60">
        <f t="shared" si="123"/>
        <v>0</v>
      </c>
      <c r="I1125" s="60">
        <f t="shared" si="125"/>
        <v>0</v>
      </c>
      <c r="J1125" s="92" t="str">
        <f t="shared" si="124"/>
        <v>2113–2114</v>
      </c>
      <c r="L1125" s="103"/>
      <c r="N1125" s="101"/>
      <c r="Q1125" s="61"/>
    </row>
    <row r="1126" spans="1:17" ht="20.25" customHeight="1" x14ac:dyDescent="0.2">
      <c r="A1126" s="176">
        <v>78195</v>
      </c>
      <c r="B1126" s="177">
        <f t="shared" si="120"/>
        <v>0</v>
      </c>
      <c r="C1126" s="158"/>
      <c r="D1126" s="60">
        <f t="shared" si="121"/>
        <v>0</v>
      </c>
      <c r="E1126" s="178">
        <f t="shared" si="119"/>
        <v>0</v>
      </c>
      <c r="F1126" s="60">
        <f t="shared" si="122"/>
        <v>0</v>
      </c>
      <c r="G1126" s="60">
        <f>IF(AND(C1126&lt;&gt;"",SUM(G$27:G1125)&lt;E$19),$E$19/$E$23,0)</f>
        <v>0</v>
      </c>
      <c r="H1126" s="60">
        <f t="shared" si="123"/>
        <v>0</v>
      </c>
      <c r="I1126" s="60">
        <f t="shared" si="125"/>
        <v>0</v>
      </c>
      <c r="J1126" s="92" t="str">
        <f t="shared" si="124"/>
        <v>2113–2114</v>
      </c>
      <c r="L1126" s="103"/>
      <c r="N1126" s="101"/>
      <c r="Q1126" s="61"/>
    </row>
    <row r="1127" spans="1:17" ht="20.25" customHeight="1" x14ac:dyDescent="0.2">
      <c r="A1127" s="176">
        <v>78223</v>
      </c>
      <c r="B1127" s="177">
        <f t="shared" si="120"/>
        <v>0</v>
      </c>
      <c r="C1127" s="158"/>
      <c r="D1127" s="60">
        <f t="shared" si="121"/>
        <v>0</v>
      </c>
      <c r="E1127" s="178">
        <f t="shared" si="119"/>
        <v>0</v>
      </c>
      <c r="F1127" s="60">
        <f t="shared" si="122"/>
        <v>0</v>
      </c>
      <c r="G1127" s="60">
        <f>IF(AND(C1127&lt;&gt;"",SUM(G$27:G1126)&lt;E$19),$E$19/$E$23,0)</f>
        <v>0</v>
      </c>
      <c r="H1127" s="60">
        <f t="shared" si="123"/>
        <v>0</v>
      </c>
      <c r="I1127" s="60">
        <f t="shared" si="125"/>
        <v>0</v>
      </c>
      <c r="J1127" s="92" t="str">
        <f t="shared" si="124"/>
        <v>2113–2114</v>
      </c>
      <c r="L1127" s="103"/>
      <c r="N1127" s="101"/>
      <c r="Q1127" s="61"/>
    </row>
    <row r="1128" spans="1:17" ht="20.25" customHeight="1" x14ac:dyDescent="0.2">
      <c r="A1128" s="176">
        <v>78254</v>
      </c>
      <c r="B1128" s="177">
        <f t="shared" si="120"/>
        <v>0</v>
      </c>
      <c r="C1128" s="158"/>
      <c r="D1128" s="60">
        <f t="shared" si="121"/>
        <v>0</v>
      </c>
      <c r="E1128" s="178">
        <f t="shared" si="119"/>
        <v>0</v>
      </c>
      <c r="F1128" s="60">
        <f t="shared" si="122"/>
        <v>0</v>
      </c>
      <c r="G1128" s="60">
        <f>IF(AND(C1128&lt;&gt;"",SUM(G$27:G1127)&lt;E$19),$E$19/$E$23,0)</f>
        <v>0</v>
      </c>
      <c r="H1128" s="60">
        <f t="shared" si="123"/>
        <v>0</v>
      </c>
      <c r="I1128" s="60">
        <f t="shared" si="125"/>
        <v>0</v>
      </c>
      <c r="J1128" s="92" t="str">
        <f t="shared" si="124"/>
        <v>2113–2114</v>
      </c>
      <c r="L1128" s="103"/>
      <c r="N1128" s="101"/>
      <c r="Q1128" s="61"/>
    </row>
    <row r="1129" spans="1:17" ht="20.25" customHeight="1" x14ac:dyDescent="0.2">
      <c r="A1129" s="176">
        <v>78284</v>
      </c>
      <c r="B1129" s="177">
        <f t="shared" si="120"/>
        <v>0</v>
      </c>
      <c r="C1129" s="158"/>
      <c r="D1129" s="60">
        <f t="shared" si="121"/>
        <v>0</v>
      </c>
      <c r="E1129" s="178">
        <f t="shared" si="119"/>
        <v>0</v>
      </c>
      <c r="F1129" s="60">
        <f t="shared" si="122"/>
        <v>0</v>
      </c>
      <c r="G1129" s="60">
        <f>IF(AND(C1129&lt;&gt;"",SUM(G$27:G1128)&lt;E$19),$E$19/$E$23,0)</f>
        <v>0</v>
      </c>
      <c r="H1129" s="60">
        <f t="shared" si="123"/>
        <v>0</v>
      </c>
      <c r="I1129" s="60">
        <f t="shared" si="125"/>
        <v>0</v>
      </c>
      <c r="J1129" s="92" t="str">
        <f t="shared" si="124"/>
        <v>2113–2114</v>
      </c>
      <c r="L1129" s="103"/>
      <c r="N1129" s="101"/>
      <c r="Q1129" s="61"/>
    </row>
    <row r="1130" spans="1:17" ht="20.25" customHeight="1" x14ac:dyDescent="0.2">
      <c r="A1130" s="176">
        <v>78315</v>
      </c>
      <c r="B1130" s="177">
        <f t="shared" si="120"/>
        <v>0</v>
      </c>
      <c r="C1130" s="158"/>
      <c r="D1130" s="60">
        <f t="shared" si="121"/>
        <v>0</v>
      </c>
      <c r="E1130" s="178">
        <f t="shared" si="119"/>
        <v>0</v>
      </c>
      <c r="F1130" s="60">
        <f t="shared" si="122"/>
        <v>0</v>
      </c>
      <c r="G1130" s="60">
        <f>IF(AND(C1130&lt;&gt;"",SUM(G$27:G1129)&lt;E$19),$E$19/$E$23,0)</f>
        <v>0</v>
      </c>
      <c r="H1130" s="60">
        <f t="shared" si="123"/>
        <v>0</v>
      </c>
      <c r="I1130" s="60">
        <f t="shared" si="125"/>
        <v>0</v>
      </c>
      <c r="J1130" s="92" t="str">
        <f t="shared" si="124"/>
        <v>2113–2114</v>
      </c>
      <c r="L1130" s="103"/>
      <c r="N1130" s="101"/>
      <c r="Q1130" s="61"/>
    </row>
    <row r="1131" spans="1:17" ht="20.25" customHeight="1" x14ac:dyDescent="0.2">
      <c r="A1131" s="176">
        <v>78345</v>
      </c>
      <c r="B1131" s="177">
        <f t="shared" si="120"/>
        <v>0</v>
      </c>
      <c r="C1131" s="158"/>
      <c r="D1131" s="60">
        <f t="shared" si="121"/>
        <v>0</v>
      </c>
      <c r="E1131" s="178">
        <f t="shared" si="119"/>
        <v>0</v>
      </c>
      <c r="F1131" s="60">
        <f t="shared" si="122"/>
        <v>0</v>
      </c>
      <c r="G1131" s="60">
        <f>IF(AND(C1131&lt;&gt;"",SUM(G$27:G1130)&lt;E$19),$E$19/$E$23,0)</f>
        <v>0</v>
      </c>
      <c r="H1131" s="60">
        <f t="shared" si="123"/>
        <v>0</v>
      </c>
      <c r="I1131" s="60">
        <f t="shared" si="125"/>
        <v>0</v>
      </c>
      <c r="J1131" s="92" t="str">
        <f t="shared" si="124"/>
        <v>2114–2115</v>
      </c>
      <c r="L1131" s="103"/>
      <c r="N1131" s="101"/>
      <c r="Q1131" s="61"/>
    </row>
    <row r="1132" spans="1:17" ht="20.25" customHeight="1" x14ac:dyDescent="0.2">
      <c r="A1132" s="176">
        <v>78376</v>
      </c>
      <c r="B1132" s="177">
        <f t="shared" si="120"/>
        <v>0</v>
      </c>
      <c r="C1132" s="158"/>
      <c r="D1132" s="60">
        <f t="shared" si="121"/>
        <v>0</v>
      </c>
      <c r="E1132" s="178">
        <f t="shared" si="119"/>
        <v>0</v>
      </c>
      <c r="F1132" s="60">
        <f t="shared" si="122"/>
        <v>0</v>
      </c>
      <c r="G1132" s="60">
        <f>IF(AND(C1132&lt;&gt;"",SUM(G$27:G1131)&lt;E$19),$E$19/$E$23,0)</f>
        <v>0</v>
      </c>
      <c r="H1132" s="60">
        <f t="shared" si="123"/>
        <v>0</v>
      </c>
      <c r="I1132" s="60">
        <f t="shared" si="125"/>
        <v>0</v>
      </c>
      <c r="J1132" s="92" t="str">
        <f t="shared" si="124"/>
        <v>2114–2115</v>
      </c>
      <c r="L1132" s="103"/>
      <c r="N1132" s="101"/>
      <c r="Q1132" s="61"/>
    </row>
    <row r="1133" spans="1:17" ht="20.25" customHeight="1" x14ac:dyDescent="0.2">
      <c r="A1133" s="176">
        <v>78407</v>
      </c>
      <c r="B1133" s="177">
        <f t="shared" si="120"/>
        <v>0</v>
      </c>
      <c r="C1133" s="158"/>
      <c r="D1133" s="60">
        <f t="shared" si="121"/>
        <v>0</v>
      </c>
      <c r="E1133" s="178">
        <f t="shared" si="119"/>
        <v>0</v>
      </c>
      <c r="F1133" s="60">
        <f t="shared" si="122"/>
        <v>0</v>
      </c>
      <c r="G1133" s="60">
        <f>IF(AND(C1133&lt;&gt;"",SUM(G$27:G1132)&lt;E$19),$E$19/$E$23,0)</f>
        <v>0</v>
      </c>
      <c r="H1133" s="60">
        <f t="shared" si="123"/>
        <v>0</v>
      </c>
      <c r="I1133" s="60">
        <f t="shared" si="125"/>
        <v>0</v>
      </c>
      <c r="J1133" s="92" t="str">
        <f t="shared" si="124"/>
        <v>2114–2115</v>
      </c>
      <c r="L1133" s="103"/>
      <c r="N1133" s="101"/>
      <c r="Q1133" s="61"/>
    </row>
    <row r="1134" spans="1:17" ht="20.25" customHeight="1" x14ac:dyDescent="0.2">
      <c r="A1134" s="176">
        <v>78437</v>
      </c>
      <c r="B1134" s="177">
        <f t="shared" si="120"/>
        <v>0</v>
      </c>
      <c r="C1134" s="158"/>
      <c r="D1134" s="60">
        <f t="shared" si="121"/>
        <v>0</v>
      </c>
      <c r="E1134" s="178">
        <f t="shared" si="119"/>
        <v>0</v>
      </c>
      <c r="F1134" s="60">
        <f t="shared" si="122"/>
        <v>0</v>
      </c>
      <c r="G1134" s="60">
        <f>IF(AND(C1134&lt;&gt;"",SUM(G$27:G1133)&lt;E$19),$E$19/$E$23,0)</f>
        <v>0</v>
      </c>
      <c r="H1134" s="60">
        <f t="shared" si="123"/>
        <v>0</v>
      </c>
      <c r="I1134" s="60">
        <f t="shared" si="125"/>
        <v>0</v>
      </c>
      <c r="J1134" s="92" t="str">
        <f t="shared" si="124"/>
        <v>2114–2115</v>
      </c>
      <c r="L1134" s="103"/>
      <c r="N1134" s="101"/>
      <c r="Q1134" s="61"/>
    </row>
    <row r="1135" spans="1:17" ht="20.25" customHeight="1" x14ac:dyDescent="0.2">
      <c r="A1135" s="176">
        <v>78468</v>
      </c>
      <c r="B1135" s="177">
        <f t="shared" si="120"/>
        <v>0</v>
      </c>
      <c r="C1135" s="158"/>
      <c r="D1135" s="60">
        <f t="shared" si="121"/>
        <v>0</v>
      </c>
      <c r="E1135" s="178">
        <f t="shared" si="119"/>
        <v>0</v>
      </c>
      <c r="F1135" s="60">
        <f t="shared" si="122"/>
        <v>0</v>
      </c>
      <c r="G1135" s="60">
        <f>IF(AND(C1135&lt;&gt;"",SUM(G$27:G1134)&lt;E$19),$E$19/$E$23,0)</f>
        <v>0</v>
      </c>
      <c r="H1135" s="60">
        <f t="shared" si="123"/>
        <v>0</v>
      </c>
      <c r="I1135" s="60">
        <f t="shared" si="125"/>
        <v>0</v>
      </c>
      <c r="J1135" s="92" t="str">
        <f t="shared" si="124"/>
        <v>2114–2115</v>
      </c>
      <c r="L1135" s="103"/>
      <c r="N1135" s="101"/>
      <c r="Q1135" s="61"/>
    </row>
    <row r="1136" spans="1:17" ht="20.25" customHeight="1" x14ac:dyDescent="0.2">
      <c r="A1136" s="176">
        <v>78498</v>
      </c>
      <c r="B1136" s="177">
        <f t="shared" si="120"/>
        <v>0</v>
      </c>
      <c r="C1136" s="158"/>
      <c r="D1136" s="60">
        <f t="shared" si="121"/>
        <v>0</v>
      </c>
      <c r="E1136" s="178">
        <f t="shared" si="119"/>
        <v>0</v>
      </c>
      <c r="F1136" s="60">
        <f t="shared" si="122"/>
        <v>0</v>
      </c>
      <c r="G1136" s="60">
        <f>IF(AND(C1136&lt;&gt;"",SUM(G$27:G1135)&lt;E$19),$E$19/$E$23,0)</f>
        <v>0</v>
      </c>
      <c r="H1136" s="60">
        <f t="shared" si="123"/>
        <v>0</v>
      </c>
      <c r="I1136" s="60">
        <f t="shared" si="125"/>
        <v>0</v>
      </c>
      <c r="J1136" s="92" t="str">
        <f t="shared" si="124"/>
        <v>2114–2115</v>
      </c>
      <c r="L1136" s="103"/>
      <c r="N1136" s="101"/>
      <c r="Q1136" s="61"/>
    </row>
    <row r="1137" spans="1:17" ht="20.25" customHeight="1" x14ac:dyDescent="0.2">
      <c r="A1137" s="176">
        <v>78529</v>
      </c>
      <c r="B1137" s="177">
        <f t="shared" si="120"/>
        <v>0</v>
      </c>
      <c r="C1137" s="158"/>
      <c r="D1137" s="60">
        <f t="shared" si="121"/>
        <v>0</v>
      </c>
      <c r="E1137" s="178">
        <f t="shared" si="119"/>
        <v>0</v>
      </c>
      <c r="F1137" s="60">
        <f t="shared" si="122"/>
        <v>0</v>
      </c>
      <c r="G1137" s="60">
        <f>IF(AND(C1137&lt;&gt;"",SUM(G$27:G1136)&lt;E$19),$E$19/$E$23,0)</f>
        <v>0</v>
      </c>
      <c r="H1137" s="60">
        <f t="shared" si="123"/>
        <v>0</v>
      </c>
      <c r="I1137" s="60">
        <f t="shared" si="125"/>
        <v>0</v>
      </c>
      <c r="J1137" s="92" t="str">
        <f t="shared" si="124"/>
        <v>2114–2115</v>
      </c>
      <c r="L1137" s="103"/>
      <c r="N1137" s="101"/>
      <c r="Q1137" s="61"/>
    </row>
    <row r="1138" spans="1:17" ht="20.25" customHeight="1" x14ac:dyDescent="0.2">
      <c r="A1138" s="176">
        <v>78560</v>
      </c>
      <c r="B1138" s="177">
        <f t="shared" si="120"/>
        <v>0</v>
      </c>
      <c r="C1138" s="158"/>
      <c r="D1138" s="60">
        <f t="shared" si="121"/>
        <v>0</v>
      </c>
      <c r="E1138" s="178">
        <f t="shared" si="119"/>
        <v>0</v>
      </c>
      <c r="F1138" s="60">
        <f t="shared" si="122"/>
        <v>0</v>
      </c>
      <c r="G1138" s="60">
        <f>IF(AND(C1138&lt;&gt;"",SUM(G$27:G1137)&lt;E$19),$E$19/$E$23,0)</f>
        <v>0</v>
      </c>
      <c r="H1138" s="60">
        <f t="shared" si="123"/>
        <v>0</v>
      </c>
      <c r="I1138" s="60">
        <f t="shared" si="125"/>
        <v>0</v>
      </c>
      <c r="J1138" s="92" t="str">
        <f t="shared" si="124"/>
        <v>2114–2115</v>
      </c>
      <c r="L1138" s="103"/>
      <c r="N1138" s="101"/>
      <c r="Q1138" s="61"/>
    </row>
    <row r="1139" spans="1:17" ht="20.25" customHeight="1" x14ac:dyDescent="0.2">
      <c r="A1139" s="176">
        <v>78588</v>
      </c>
      <c r="B1139" s="177">
        <f t="shared" si="120"/>
        <v>0</v>
      </c>
      <c r="C1139" s="158"/>
      <c r="D1139" s="60">
        <f t="shared" si="121"/>
        <v>0</v>
      </c>
      <c r="E1139" s="178">
        <f t="shared" si="119"/>
        <v>0</v>
      </c>
      <c r="F1139" s="60">
        <f t="shared" si="122"/>
        <v>0</v>
      </c>
      <c r="G1139" s="60">
        <f>IF(AND(C1139&lt;&gt;"",SUM(G$27:G1138)&lt;E$19),$E$19/$E$23,0)</f>
        <v>0</v>
      </c>
      <c r="H1139" s="60">
        <f t="shared" si="123"/>
        <v>0</v>
      </c>
      <c r="I1139" s="60">
        <f t="shared" si="125"/>
        <v>0</v>
      </c>
      <c r="J1139" s="92" t="str">
        <f t="shared" si="124"/>
        <v>2114–2115</v>
      </c>
      <c r="L1139" s="103"/>
      <c r="N1139" s="101"/>
      <c r="Q1139" s="61"/>
    </row>
    <row r="1140" spans="1:17" ht="20.25" customHeight="1" x14ac:dyDescent="0.2">
      <c r="A1140" s="176">
        <v>78619</v>
      </c>
      <c r="B1140" s="177">
        <f t="shared" si="120"/>
        <v>0</v>
      </c>
      <c r="C1140" s="158"/>
      <c r="D1140" s="60">
        <f t="shared" si="121"/>
        <v>0</v>
      </c>
      <c r="E1140" s="178">
        <f t="shared" si="119"/>
        <v>0</v>
      </c>
      <c r="F1140" s="60">
        <f t="shared" si="122"/>
        <v>0</v>
      </c>
      <c r="G1140" s="60">
        <f>IF(AND(C1140&lt;&gt;"",SUM(G$27:G1139)&lt;E$19),$E$19/$E$23,0)</f>
        <v>0</v>
      </c>
      <c r="H1140" s="60">
        <f t="shared" si="123"/>
        <v>0</v>
      </c>
      <c r="I1140" s="60">
        <f t="shared" si="125"/>
        <v>0</v>
      </c>
      <c r="J1140" s="92" t="str">
        <f t="shared" si="124"/>
        <v>2114–2115</v>
      </c>
      <c r="L1140" s="103"/>
      <c r="N1140" s="101"/>
      <c r="Q1140" s="61"/>
    </row>
    <row r="1141" spans="1:17" ht="20.25" customHeight="1" x14ac:dyDescent="0.2">
      <c r="A1141" s="176">
        <v>78649</v>
      </c>
      <c r="B1141" s="177">
        <f t="shared" si="120"/>
        <v>0</v>
      </c>
      <c r="C1141" s="158"/>
      <c r="D1141" s="60">
        <f t="shared" si="121"/>
        <v>0</v>
      </c>
      <c r="E1141" s="178">
        <f t="shared" si="119"/>
        <v>0</v>
      </c>
      <c r="F1141" s="60">
        <f t="shared" si="122"/>
        <v>0</v>
      </c>
      <c r="G1141" s="60">
        <f>IF(AND(C1141&lt;&gt;"",SUM(G$27:G1140)&lt;E$19),$E$19/$E$23,0)</f>
        <v>0</v>
      </c>
      <c r="H1141" s="60">
        <f t="shared" si="123"/>
        <v>0</v>
      </c>
      <c r="I1141" s="60">
        <f t="shared" si="125"/>
        <v>0</v>
      </c>
      <c r="J1141" s="92" t="str">
        <f t="shared" si="124"/>
        <v>2114–2115</v>
      </c>
      <c r="L1141" s="103"/>
      <c r="N1141" s="101"/>
      <c r="Q1141" s="61"/>
    </row>
    <row r="1142" spans="1:17" ht="20.25" customHeight="1" x14ac:dyDescent="0.2">
      <c r="A1142" s="176">
        <v>78680</v>
      </c>
      <c r="B1142" s="177">
        <f t="shared" si="120"/>
        <v>0</v>
      </c>
      <c r="C1142" s="158"/>
      <c r="D1142" s="60">
        <f t="shared" si="121"/>
        <v>0</v>
      </c>
      <c r="E1142" s="178">
        <f t="shared" si="119"/>
        <v>0</v>
      </c>
      <c r="F1142" s="60">
        <f t="shared" si="122"/>
        <v>0</v>
      </c>
      <c r="G1142" s="60">
        <f>IF(AND(C1142&lt;&gt;"",SUM(G$27:G1141)&lt;E$19),$E$19/$E$23,0)</f>
        <v>0</v>
      </c>
      <c r="H1142" s="60">
        <f t="shared" si="123"/>
        <v>0</v>
      </c>
      <c r="I1142" s="60">
        <f t="shared" si="125"/>
        <v>0</v>
      </c>
      <c r="J1142" s="92" t="str">
        <f t="shared" si="124"/>
        <v>2114–2115</v>
      </c>
      <c r="L1142" s="103"/>
      <c r="N1142" s="101"/>
      <c r="Q1142" s="61"/>
    </row>
    <row r="1143" spans="1:17" ht="20.25" customHeight="1" x14ac:dyDescent="0.2">
      <c r="A1143" s="176">
        <v>78710</v>
      </c>
      <c r="B1143" s="177">
        <f t="shared" si="120"/>
        <v>0</v>
      </c>
      <c r="C1143" s="158"/>
      <c r="D1143" s="60">
        <f t="shared" si="121"/>
        <v>0</v>
      </c>
      <c r="E1143" s="178">
        <f t="shared" si="119"/>
        <v>0</v>
      </c>
      <c r="F1143" s="60">
        <f t="shared" si="122"/>
        <v>0</v>
      </c>
      <c r="G1143" s="60">
        <f>IF(AND(C1143&lt;&gt;"",SUM(G$27:G1142)&lt;E$19),$E$19/$E$23,0)</f>
        <v>0</v>
      </c>
      <c r="H1143" s="60">
        <f t="shared" si="123"/>
        <v>0</v>
      </c>
      <c r="I1143" s="60">
        <f t="shared" si="125"/>
        <v>0</v>
      </c>
      <c r="J1143" s="92" t="str">
        <f t="shared" si="124"/>
        <v>2115–2116</v>
      </c>
      <c r="L1143" s="103"/>
      <c r="N1143" s="101"/>
      <c r="Q1143" s="61"/>
    </row>
    <row r="1144" spans="1:17" ht="20.25" customHeight="1" x14ac:dyDescent="0.2">
      <c r="A1144" s="176">
        <v>78741</v>
      </c>
      <c r="B1144" s="177">
        <f t="shared" si="120"/>
        <v>0</v>
      </c>
      <c r="C1144" s="158"/>
      <c r="D1144" s="60">
        <f t="shared" si="121"/>
        <v>0</v>
      </c>
      <c r="E1144" s="178">
        <f t="shared" si="119"/>
        <v>0</v>
      </c>
      <c r="F1144" s="60">
        <f t="shared" si="122"/>
        <v>0</v>
      </c>
      <c r="G1144" s="60">
        <f>IF(AND(C1144&lt;&gt;"",SUM(G$27:G1143)&lt;E$19),$E$19/$E$23,0)</f>
        <v>0</v>
      </c>
      <c r="H1144" s="60">
        <f t="shared" si="123"/>
        <v>0</v>
      </c>
      <c r="I1144" s="60">
        <f t="shared" si="125"/>
        <v>0</v>
      </c>
      <c r="J1144" s="92" t="str">
        <f t="shared" si="124"/>
        <v>2115–2116</v>
      </c>
      <c r="L1144" s="103"/>
      <c r="N1144" s="101"/>
      <c r="Q1144" s="61"/>
    </row>
    <row r="1145" spans="1:17" ht="20.25" customHeight="1" x14ac:dyDescent="0.2">
      <c r="A1145" s="176">
        <v>78772</v>
      </c>
      <c r="B1145" s="177">
        <f t="shared" si="120"/>
        <v>0</v>
      </c>
      <c r="C1145" s="158"/>
      <c r="D1145" s="60">
        <f t="shared" si="121"/>
        <v>0</v>
      </c>
      <c r="E1145" s="178">
        <f t="shared" si="119"/>
        <v>0</v>
      </c>
      <c r="F1145" s="60">
        <f t="shared" si="122"/>
        <v>0</v>
      </c>
      <c r="G1145" s="60">
        <f>IF(AND(C1145&lt;&gt;"",SUM(G$27:G1144)&lt;E$19),$E$19/$E$23,0)</f>
        <v>0</v>
      </c>
      <c r="H1145" s="60">
        <f t="shared" si="123"/>
        <v>0</v>
      </c>
      <c r="I1145" s="60">
        <f t="shared" si="125"/>
        <v>0</v>
      </c>
      <c r="J1145" s="92" t="str">
        <f t="shared" si="124"/>
        <v>2115–2116</v>
      </c>
      <c r="L1145" s="103"/>
      <c r="N1145" s="101"/>
      <c r="Q1145" s="61"/>
    </row>
    <row r="1146" spans="1:17" ht="20.25" customHeight="1" x14ac:dyDescent="0.2">
      <c r="A1146" s="176">
        <v>78802</v>
      </c>
      <c r="B1146" s="177">
        <f t="shared" si="120"/>
        <v>0</v>
      </c>
      <c r="C1146" s="158"/>
      <c r="D1146" s="60">
        <f t="shared" si="121"/>
        <v>0</v>
      </c>
      <c r="E1146" s="178">
        <f t="shared" si="119"/>
        <v>0</v>
      </c>
      <c r="F1146" s="60">
        <f t="shared" si="122"/>
        <v>0</v>
      </c>
      <c r="G1146" s="60">
        <f>IF(AND(C1146&lt;&gt;"",SUM(G$27:G1145)&lt;E$19),$E$19/$E$23,0)</f>
        <v>0</v>
      </c>
      <c r="H1146" s="60">
        <f t="shared" si="123"/>
        <v>0</v>
      </c>
      <c r="I1146" s="60">
        <f t="shared" si="125"/>
        <v>0</v>
      </c>
      <c r="J1146" s="92" t="str">
        <f t="shared" si="124"/>
        <v>2115–2116</v>
      </c>
      <c r="L1146" s="103"/>
      <c r="N1146" s="101"/>
      <c r="Q1146" s="61"/>
    </row>
    <row r="1147" spans="1:17" ht="20.25" customHeight="1" x14ac:dyDescent="0.2">
      <c r="A1147" s="176">
        <v>78833</v>
      </c>
      <c r="B1147" s="177">
        <f t="shared" si="120"/>
        <v>0</v>
      </c>
      <c r="C1147" s="158"/>
      <c r="D1147" s="60">
        <f t="shared" si="121"/>
        <v>0</v>
      </c>
      <c r="E1147" s="178">
        <f t="shared" si="119"/>
        <v>0</v>
      </c>
      <c r="F1147" s="60">
        <f t="shared" si="122"/>
        <v>0</v>
      </c>
      <c r="G1147" s="60">
        <f>IF(AND(C1147&lt;&gt;"",SUM(G$27:G1146)&lt;E$19),$E$19/$E$23,0)</f>
        <v>0</v>
      </c>
      <c r="H1147" s="60">
        <f t="shared" si="123"/>
        <v>0</v>
      </c>
      <c r="I1147" s="60">
        <f t="shared" si="125"/>
        <v>0</v>
      </c>
      <c r="J1147" s="92" t="str">
        <f t="shared" si="124"/>
        <v>2115–2116</v>
      </c>
      <c r="L1147" s="103"/>
      <c r="N1147" s="101"/>
      <c r="Q1147" s="61"/>
    </row>
    <row r="1148" spans="1:17" ht="20.25" customHeight="1" x14ac:dyDescent="0.2">
      <c r="A1148" s="176">
        <v>78863</v>
      </c>
      <c r="B1148" s="177">
        <f t="shared" si="120"/>
        <v>0</v>
      </c>
      <c r="C1148" s="158"/>
      <c r="D1148" s="60">
        <f t="shared" si="121"/>
        <v>0</v>
      </c>
      <c r="E1148" s="178">
        <f t="shared" si="119"/>
        <v>0</v>
      </c>
      <c r="F1148" s="60">
        <f t="shared" si="122"/>
        <v>0</v>
      </c>
      <c r="G1148" s="60">
        <f>IF(AND(C1148&lt;&gt;"",SUM(G$27:G1147)&lt;E$19),$E$19/$E$23,0)</f>
        <v>0</v>
      </c>
      <c r="H1148" s="60">
        <f t="shared" si="123"/>
        <v>0</v>
      </c>
      <c r="I1148" s="60">
        <f t="shared" si="125"/>
        <v>0</v>
      </c>
      <c r="J1148" s="92" t="str">
        <f t="shared" si="124"/>
        <v>2115–2116</v>
      </c>
      <c r="L1148" s="103"/>
      <c r="N1148" s="101"/>
      <c r="Q1148" s="61"/>
    </row>
    <row r="1149" spans="1:17" ht="20.25" customHeight="1" x14ac:dyDescent="0.2">
      <c r="A1149" s="176">
        <v>78894</v>
      </c>
      <c r="B1149" s="177">
        <f t="shared" si="120"/>
        <v>0</v>
      </c>
      <c r="C1149" s="158"/>
      <c r="D1149" s="60">
        <f t="shared" si="121"/>
        <v>0</v>
      </c>
      <c r="E1149" s="178">
        <f t="shared" si="119"/>
        <v>0</v>
      </c>
      <c r="F1149" s="60">
        <f t="shared" si="122"/>
        <v>0</v>
      </c>
      <c r="G1149" s="60">
        <f>IF(AND(C1149&lt;&gt;"",SUM(G$27:G1148)&lt;E$19),$E$19/$E$23,0)</f>
        <v>0</v>
      </c>
      <c r="H1149" s="60">
        <f t="shared" si="123"/>
        <v>0</v>
      </c>
      <c r="I1149" s="60">
        <f t="shared" si="125"/>
        <v>0</v>
      </c>
      <c r="J1149" s="92" t="str">
        <f t="shared" si="124"/>
        <v>2115–2116</v>
      </c>
      <c r="L1149" s="103"/>
      <c r="N1149" s="101"/>
      <c r="Q1149" s="61"/>
    </row>
    <row r="1150" spans="1:17" ht="20.25" customHeight="1" x14ac:dyDescent="0.2">
      <c r="A1150" s="176">
        <v>78925</v>
      </c>
      <c r="B1150" s="177">
        <f t="shared" si="120"/>
        <v>0</v>
      </c>
      <c r="C1150" s="158"/>
      <c r="D1150" s="60">
        <f t="shared" si="121"/>
        <v>0</v>
      </c>
      <c r="E1150" s="178">
        <f t="shared" si="119"/>
        <v>0</v>
      </c>
      <c r="F1150" s="60">
        <f t="shared" si="122"/>
        <v>0</v>
      </c>
      <c r="G1150" s="60">
        <f>IF(AND(C1150&lt;&gt;"",SUM(G$27:G1149)&lt;E$19),$E$19/$E$23,0)</f>
        <v>0</v>
      </c>
      <c r="H1150" s="60">
        <f t="shared" si="123"/>
        <v>0</v>
      </c>
      <c r="I1150" s="60">
        <f t="shared" si="125"/>
        <v>0</v>
      </c>
      <c r="J1150" s="92" t="str">
        <f t="shared" si="124"/>
        <v>2115–2116</v>
      </c>
      <c r="L1150" s="103"/>
      <c r="N1150" s="101"/>
      <c r="Q1150" s="61"/>
    </row>
    <row r="1151" spans="1:17" ht="20.25" customHeight="1" x14ac:dyDescent="0.2">
      <c r="A1151" s="176">
        <v>78954</v>
      </c>
      <c r="B1151" s="177">
        <f t="shared" si="120"/>
        <v>0</v>
      </c>
      <c r="C1151" s="158"/>
      <c r="D1151" s="60">
        <f t="shared" si="121"/>
        <v>0</v>
      </c>
      <c r="E1151" s="178">
        <f t="shared" si="119"/>
        <v>0</v>
      </c>
      <c r="F1151" s="60">
        <f t="shared" si="122"/>
        <v>0</v>
      </c>
      <c r="G1151" s="60">
        <f>IF(AND(C1151&lt;&gt;"",SUM(G$27:G1150)&lt;E$19),$E$19/$E$23,0)</f>
        <v>0</v>
      </c>
      <c r="H1151" s="60">
        <f t="shared" si="123"/>
        <v>0</v>
      </c>
      <c r="I1151" s="60">
        <f t="shared" si="125"/>
        <v>0</v>
      </c>
      <c r="J1151" s="92" t="str">
        <f t="shared" si="124"/>
        <v>2115–2116</v>
      </c>
      <c r="L1151" s="103"/>
      <c r="N1151" s="101"/>
      <c r="Q1151" s="61"/>
    </row>
    <row r="1152" spans="1:17" ht="20.25" customHeight="1" x14ac:dyDescent="0.2">
      <c r="A1152" s="176">
        <v>78985</v>
      </c>
      <c r="B1152" s="177">
        <f t="shared" si="120"/>
        <v>0</v>
      </c>
      <c r="C1152" s="158"/>
      <c r="D1152" s="60">
        <f t="shared" si="121"/>
        <v>0</v>
      </c>
      <c r="E1152" s="178">
        <f t="shared" si="119"/>
        <v>0</v>
      </c>
      <c r="F1152" s="60">
        <f t="shared" si="122"/>
        <v>0</v>
      </c>
      <c r="G1152" s="60">
        <f>IF(AND(C1152&lt;&gt;"",SUM(G$27:G1151)&lt;E$19),$E$19/$E$23,0)</f>
        <v>0</v>
      </c>
      <c r="H1152" s="60">
        <f t="shared" si="123"/>
        <v>0</v>
      </c>
      <c r="I1152" s="60">
        <f t="shared" si="125"/>
        <v>0</v>
      </c>
      <c r="J1152" s="92" t="str">
        <f t="shared" si="124"/>
        <v>2115–2116</v>
      </c>
      <c r="L1152" s="103"/>
      <c r="N1152" s="101"/>
      <c r="Q1152" s="61"/>
    </row>
    <row r="1153" spans="1:17" ht="20.25" customHeight="1" x14ac:dyDescent="0.2">
      <c r="A1153" s="176">
        <v>79015</v>
      </c>
      <c r="B1153" s="177">
        <f t="shared" si="120"/>
        <v>0</v>
      </c>
      <c r="C1153" s="158"/>
      <c r="D1153" s="60">
        <f t="shared" si="121"/>
        <v>0</v>
      </c>
      <c r="E1153" s="178">
        <f t="shared" si="119"/>
        <v>0</v>
      </c>
      <c r="F1153" s="60">
        <f t="shared" si="122"/>
        <v>0</v>
      </c>
      <c r="G1153" s="60">
        <f>IF(AND(C1153&lt;&gt;"",SUM(G$27:G1152)&lt;E$19),$E$19/$E$23,0)</f>
        <v>0</v>
      </c>
      <c r="H1153" s="60">
        <f t="shared" si="123"/>
        <v>0</v>
      </c>
      <c r="I1153" s="60">
        <f t="shared" si="125"/>
        <v>0</v>
      </c>
      <c r="J1153" s="92" t="str">
        <f t="shared" si="124"/>
        <v>2115–2116</v>
      </c>
      <c r="L1153" s="103"/>
      <c r="N1153" s="101"/>
      <c r="Q1153" s="61"/>
    </row>
    <row r="1154" spans="1:17" ht="20.25" customHeight="1" x14ac:dyDescent="0.2">
      <c r="A1154" s="176">
        <v>79046</v>
      </c>
      <c r="B1154" s="177">
        <f t="shared" si="120"/>
        <v>0</v>
      </c>
      <c r="C1154" s="158"/>
      <c r="D1154" s="60">
        <f t="shared" si="121"/>
        <v>0</v>
      </c>
      <c r="E1154" s="178">
        <f t="shared" si="119"/>
        <v>0</v>
      </c>
      <c r="F1154" s="60">
        <f t="shared" si="122"/>
        <v>0</v>
      </c>
      <c r="G1154" s="60">
        <f>IF(AND(C1154&lt;&gt;"",SUM(G$27:G1153)&lt;E$19),$E$19/$E$23,0)</f>
        <v>0</v>
      </c>
      <c r="H1154" s="60">
        <f t="shared" si="123"/>
        <v>0</v>
      </c>
      <c r="I1154" s="60">
        <f t="shared" si="125"/>
        <v>0</v>
      </c>
      <c r="J1154" s="92" t="str">
        <f t="shared" si="124"/>
        <v>2115–2116</v>
      </c>
      <c r="L1154" s="103"/>
      <c r="N1154" s="101"/>
      <c r="Q1154" s="61"/>
    </row>
    <row r="1155" spans="1:17" ht="20.25" customHeight="1" x14ac:dyDescent="0.2">
      <c r="A1155" s="176">
        <v>79076</v>
      </c>
      <c r="B1155" s="177">
        <f t="shared" si="120"/>
        <v>0</v>
      </c>
      <c r="C1155" s="158"/>
      <c r="D1155" s="60">
        <f t="shared" si="121"/>
        <v>0</v>
      </c>
      <c r="E1155" s="178">
        <f t="shared" si="119"/>
        <v>0</v>
      </c>
      <c r="F1155" s="60">
        <f t="shared" si="122"/>
        <v>0</v>
      </c>
      <c r="G1155" s="60">
        <f>IF(AND(C1155&lt;&gt;"",SUM(G$27:G1154)&lt;E$19),$E$19/$E$23,0)</f>
        <v>0</v>
      </c>
      <c r="H1155" s="60">
        <f t="shared" si="123"/>
        <v>0</v>
      </c>
      <c r="I1155" s="60">
        <f t="shared" si="125"/>
        <v>0</v>
      </c>
      <c r="J1155" s="92" t="str">
        <f t="shared" si="124"/>
        <v>2116–2117</v>
      </c>
      <c r="L1155" s="103"/>
      <c r="N1155" s="101"/>
      <c r="Q1155" s="61"/>
    </row>
    <row r="1156" spans="1:17" ht="20.25" customHeight="1" x14ac:dyDescent="0.2">
      <c r="A1156" s="176">
        <v>79107</v>
      </c>
      <c r="B1156" s="177">
        <f t="shared" si="120"/>
        <v>0</v>
      </c>
      <c r="C1156" s="158"/>
      <c r="D1156" s="60">
        <f t="shared" si="121"/>
        <v>0</v>
      </c>
      <c r="E1156" s="178">
        <f t="shared" si="119"/>
        <v>0</v>
      </c>
      <c r="F1156" s="60">
        <f t="shared" si="122"/>
        <v>0</v>
      </c>
      <c r="G1156" s="60">
        <f>IF(AND(C1156&lt;&gt;"",SUM(G$27:G1155)&lt;E$19),$E$19/$E$23,0)</f>
        <v>0</v>
      </c>
      <c r="H1156" s="60">
        <f t="shared" si="123"/>
        <v>0</v>
      </c>
      <c r="I1156" s="60">
        <f t="shared" si="125"/>
        <v>0</v>
      </c>
      <c r="J1156" s="92" t="str">
        <f t="shared" si="124"/>
        <v>2116–2117</v>
      </c>
      <c r="L1156" s="103"/>
      <c r="N1156" s="101"/>
      <c r="Q1156" s="61"/>
    </row>
    <row r="1157" spans="1:17" ht="20.25" customHeight="1" x14ac:dyDescent="0.2">
      <c r="A1157" s="176">
        <v>79138</v>
      </c>
      <c r="B1157" s="177">
        <f t="shared" si="120"/>
        <v>0</v>
      </c>
      <c r="C1157" s="158"/>
      <c r="D1157" s="60">
        <f t="shared" si="121"/>
        <v>0</v>
      </c>
      <c r="E1157" s="178">
        <f t="shared" si="119"/>
        <v>0</v>
      </c>
      <c r="F1157" s="60">
        <f t="shared" si="122"/>
        <v>0</v>
      </c>
      <c r="G1157" s="60">
        <f>IF(AND(C1157&lt;&gt;"",SUM(G$27:G1156)&lt;E$19),$E$19/$E$23,0)</f>
        <v>0</v>
      </c>
      <c r="H1157" s="60">
        <f t="shared" si="123"/>
        <v>0</v>
      </c>
      <c r="I1157" s="60">
        <f t="shared" si="125"/>
        <v>0</v>
      </c>
      <c r="J1157" s="92" t="str">
        <f t="shared" si="124"/>
        <v>2116–2117</v>
      </c>
      <c r="L1157" s="103"/>
      <c r="N1157" s="101"/>
      <c r="Q1157" s="61"/>
    </row>
    <row r="1158" spans="1:17" ht="20.25" customHeight="1" x14ac:dyDescent="0.2">
      <c r="A1158" s="176">
        <v>79168</v>
      </c>
      <c r="B1158" s="177">
        <f t="shared" si="120"/>
        <v>0</v>
      </c>
      <c r="C1158" s="158"/>
      <c r="D1158" s="60">
        <f t="shared" si="121"/>
        <v>0</v>
      </c>
      <c r="E1158" s="178">
        <f t="shared" si="119"/>
        <v>0</v>
      </c>
      <c r="F1158" s="60">
        <f t="shared" si="122"/>
        <v>0</v>
      </c>
      <c r="G1158" s="60">
        <f>IF(AND(C1158&lt;&gt;"",SUM(G$27:G1157)&lt;E$19),$E$19/$E$23,0)</f>
        <v>0</v>
      </c>
      <c r="H1158" s="60">
        <f t="shared" si="123"/>
        <v>0</v>
      </c>
      <c r="I1158" s="60">
        <f t="shared" si="125"/>
        <v>0</v>
      </c>
      <c r="J1158" s="92" t="str">
        <f t="shared" si="124"/>
        <v>2116–2117</v>
      </c>
      <c r="L1158" s="103"/>
      <c r="N1158" s="101"/>
      <c r="Q1158" s="61"/>
    </row>
    <row r="1159" spans="1:17" ht="20.25" customHeight="1" x14ac:dyDescent="0.2">
      <c r="A1159" s="176">
        <v>79199</v>
      </c>
      <c r="B1159" s="177">
        <f t="shared" si="120"/>
        <v>0</v>
      </c>
      <c r="C1159" s="158"/>
      <c r="D1159" s="60">
        <f t="shared" si="121"/>
        <v>0</v>
      </c>
      <c r="E1159" s="178">
        <f t="shared" si="119"/>
        <v>0</v>
      </c>
      <c r="F1159" s="60">
        <f t="shared" si="122"/>
        <v>0</v>
      </c>
      <c r="G1159" s="60">
        <f>IF(AND(C1159&lt;&gt;"",SUM(G$27:G1158)&lt;E$19),$E$19/$E$23,0)</f>
        <v>0</v>
      </c>
      <c r="H1159" s="60">
        <f t="shared" si="123"/>
        <v>0</v>
      </c>
      <c r="I1159" s="60">
        <f t="shared" si="125"/>
        <v>0</v>
      </c>
      <c r="J1159" s="92" t="str">
        <f t="shared" si="124"/>
        <v>2116–2117</v>
      </c>
      <c r="L1159" s="103"/>
      <c r="N1159" s="101"/>
      <c r="Q1159" s="61"/>
    </row>
    <row r="1160" spans="1:17" ht="20.25" customHeight="1" x14ac:dyDescent="0.2">
      <c r="A1160" s="176">
        <v>79229</v>
      </c>
      <c r="B1160" s="177">
        <f t="shared" si="120"/>
        <v>0</v>
      </c>
      <c r="C1160" s="158"/>
      <c r="D1160" s="60">
        <f t="shared" si="121"/>
        <v>0</v>
      </c>
      <c r="E1160" s="178">
        <f t="shared" si="119"/>
        <v>0</v>
      </c>
      <c r="F1160" s="60">
        <f t="shared" si="122"/>
        <v>0</v>
      </c>
      <c r="G1160" s="60">
        <f>IF(AND(C1160&lt;&gt;"",SUM(G$27:G1159)&lt;E$19),$E$19/$E$23,0)</f>
        <v>0</v>
      </c>
      <c r="H1160" s="60">
        <f t="shared" si="123"/>
        <v>0</v>
      </c>
      <c r="I1160" s="60">
        <f t="shared" si="125"/>
        <v>0</v>
      </c>
      <c r="J1160" s="92" t="str">
        <f t="shared" si="124"/>
        <v>2116–2117</v>
      </c>
      <c r="L1160" s="103"/>
      <c r="N1160" s="101"/>
      <c r="Q1160" s="61"/>
    </row>
    <row r="1161" spans="1:17" ht="20.25" customHeight="1" x14ac:dyDescent="0.2">
      <c r="A1161" s="176">
        <v>79260</v>
      </c>
      <c r="B1161" s="177">
        <f t="shared" si="120"/>
        <v>0</v>
      </c>
      <c r="C1161" s="158"/>
      <c r="D1161" s="60">
        <f t="shared" si="121"/>
        <v>0</v>
      </c>
      <c r="E1161" s="178">
        <f t="shared" si="119"/>
        <v>0</v>
      </c>
      <c r="F1161" s="60">
        <f t="shared" si="122"/>
        <v>0</v>
      </c>
      <c r="G1161" s="60">
        <f>IF(AND(C1161&lt;&gt;"",SUM(G$27:G1160)&lt;E$19),$E$19/$E$23,0)</f>
        <v>0</v>
      </c>
      <c r="H1161" s="60">
        <f t="shared" si="123"/>
        <v>0</v>
      </c>
      <c r="I1161" s="60">
        <f t="shared" si="125"/>
        <v>0</v>
      </c>
      <c r="J1161" s="92" t="str">
        <f t="shared" si="124"/>
        <v>2116–2117</v>
      </c>
      <c r="L1161" s="103"/>
      <c r="N1161" s="101"/>
      <c r="Q1161" s="61"/>
    </row>
    <row r="1162" spans="1:17" ht="20.25" customHeight="1" x14ac:dyDescent="0.2">
      <c r="A1162" s="176">
        <v>79291</v>
      </c>
      <c r="B1162" s="177">
        <f t="shared" si="120"/>
        <v>0</v>
      </c>
      <c r="C1162" s="158"/>
      <c r="D1162" s="60">
        <f t="shared" si="121"/>
        <v>0</v>
      </c>
      <c r="E1162" s="178">
        <f t="shared" si="119"/>
        <v>0</v>
      </c>
      <c r="F1162" s="60">
        <f t="shared" si="122"/>
        <v>0</v>
      </c>
      <c r="G1162" s="60">
        <f>IF(AND(C1162&lt;&gt;"",SUM(G$27:G1161)&lt;E$19),$E$19/$E$23,0)</f>
        <v>0</v>
      </c>
      <c r="H1162" s="60">
        <f t="shared" si="123"/>
        <v>0</v>
      </c>
      <c r="I1162" s="60">
        <f t="shared" si="125"/>
        <v>0</v>
      </c>
      <c r="J1162" s="92" t="str">
        <f t="shared" si="124"/>
        <v>2116–2117</v>
      </c>
      <c r="L1162" s="103"/>
      <c r="N1162" s="101"/>
      <c r="Q1162" s="61"/>
    </row>
    <row r="1163" spans="1:17" ht="20.25" customHeight="1" x14ac:dyDescent="0.2">
      <c r="A1163" s="176">
        <v>79319</v>
      </c>
      <c r="B1163" s="177">
        <f t="shared" si="120"/>
        <v>0</v>
      </c>
      <c r="C1163" s="158"/>
      <c r="D1163" s="60">
        <f t="shared" si="121"/>
        <v>0</v>
      </c>
      <c r="E1163" s="178">
        <f t="shared" si="119"/>
        <v>0</v>
      </c>
      <c r="F1163" s="60">
        <f t="shared" si="122"/>
        <v>0</v>
      </c>
      <c r="G1163" s="60">
        <f>IF(AND(C1163&lt;&gt;"",SUM(G$27:G1162)&lt;E$19),$E$19/$E$23,0)</f>
        <v>0</v>
      </c>
      <c r="H1163" s="60">
        <f t="shared" si="123"/>
        <v>0</v>
      </c>
      <c r="I1163" s="60">
        <f t="shared" si="125"/>
        <v>0</v>
      </c>
      <c r="J1163" s="92" t="str">
        <f t="shared" si="124"/>
        <v>2116–2117</v>
      </c>
      <c r="L1163" s="103"/>
      <c r="N1163" s="101"/>
      <c r="Q1163" s="61"/>
    </row>
    <row r="1164" spans="1:17" ht="20.25" customHeight="1" x14ac:dyDescent="0.2">
      <c r="A1164" s="176">
        <v>79350</v>
      </c>
      <c r="B1164" s="177">
        <f t="shared" si="120"/>
        <v>0</v>
      </c>
      <c r="C1164" s="158"/>
      <c r="D1164" s="60">
        <f t="shared" si="121"/>
        <v>0</v>
      </c>
      <c r="E1164" s="178">
        <f t="shared" si="119"/>
        <v>0</v>
      </c>
      <c r="F1164" s="60">
        <f t="shared" si="122"/>
        <v>0</v>
      </c>
      <c r="G1164" s="60">
        <f>IF(AND(C1164&lt;&gt;"",SUM(G$27:G1163)&lt;E$19),$E$19/$E$23,0)</f>
        <v>0</v>
      </c>
      <c r="H1164" s="60">
        <f t="shared" si="123"/>
        <v>0</v>
      </c>
      <c r="I1164" s="60">
        <f t="shared" si="125"/>
        <v>0</v>
      </c>
      <c r="J1164" s="92" t="str">
        <f t="shared" si="124"/>
        <v>2116–2117</v>
      </c>
      <c r="L1164" s="103"/>
      <c r="N1164" s="101"/>
      <c r="Q1164" s="61"/>
    </row>
    <row r="1165" spans="1:17" ht="20.25" customHeight="1" x14ac:dyDescent="0.2">
      <c r="A1165" s="176">
        <v>79380</v>
      </c>
      <c r="B1165" s="177">
        <f t="shared" si="120"/>
        <v>0</v>
      </c>
      <c r="C1165" s="158"/>
      <c r="D1165" s="60">
        <f t="shared" si="121"/>
        <v>0</v>
      </c>
      <c r="E1165" s="178">
        <f t="shared" si="119"/>
        <v>0</v>
      </c>
      <c r="F1165" s="60">
        <f t="shared" si="122"/>
        <v>0</v>
      </c>
      <c r="G1165" s="60">
        <f>IF(AND(C1165&lt;&gt;"",SUM(G$27:G1164)&lt;E$19),$E$19/$E$23,0)</f>
        <v>0</v>
      </c>
      <c r="H1165" s="60">
        <f t="shared" si="123"/>
        <v>0</v>
      </c>
      <c r="I1165" s="60">
        <f t="shared" si="125"/>
        <v>0</v>
      </c>
      <c r="J1165" s="92" t="str">
        <f t="shared" si="124"/>
        <v>2116–2117</v>
      </c>
      <c r="L1165" s="103"/>
      <c r="N1165" s="101"/>
      <c r="Q1165" s="61"/>
    </row>
    <row r="1166" spans="1:17" ht="20.25" customHeight="1" x14ac:dyDescent="0.2">
      <c r="A1166" s="176">
        <v>79411</v>
      </c>
      <c r="B1166" s="177">
        <f t="shared" si="120"/>
        <v>0</v>
      </c>
      <c r="C1166" s="158"/>
      <c r="D1166" s="60">
        <f t="shared" si="121"/>
        <v>0</v>
      </c>
      <c r="E1166" s="178">
        <f t="shared" si="119"/>
        <v>0</v>
      </c>
      <c r="F1166" s="60">
        <f t="shared" si="122"/>
        <v>0</v>
      </c>
      <c r="G1166" s="60">
        <f>IF(AND(C1166&lt;&gt;"",SUM(G$27:G1165)&lt;E$19),$E$19/$E$23,0)</f>
        <v>0</v>
      </c>
      <c r="H1166" s="60">
        <f t="shared" si="123"/>
        <v>0</v>
      </c>
      <c r="I1166" s="60">
        <f t="shared" si="125"/>
        <v>0</v>
      </c>
      <c r="J1166" s="92" t="str">
        <f t="shared" si="124"/>
        <v>2116–2117</v>
      </c>
      <c r="L1166" s="103"/>
      <c r="N1166" s="101"/>
      <c r="Q1166" s="61"/>
    </row>
    <row r="1167" spans="1:17" ht="20.25" customHeight="1" x14ac:dyDescent="0.2">
      <c r="A1167" s="176">
        <v>79441</v>
      </c>
      <c r="B1167" s="177">
        <f t="shared" si="120"/>
        <v>0</v>
      </c>
      <c r="C1167" s="158"/>
      <c r="D1167" s="60">
        <f t="shared" si="121"/>
        <v>0</v>
      </c>
      <c r="E1167" s="178">
        <f t="shared" si="119"/>
        <v>0</v>
      </c>
      <c r="F1167" s="60">
        <f t="shared" si="122"/>
        <v>0</v>
      </c>
      <c r="G1167" s="60">
        <f>IF(AND(C1167&lt;&gt;"",SUM(G$27:G1166)&lt;E$19),$E$19/$E$23,0)</f>
        <v>0</v>
      </c>
      <c r="H1167" s="60">
        <f t="shared" si="123"/>
        <v>0</v>
      </c>
      <c r="I1167" s="60">
        <f t="shared" si="125"/>
        <v>0</v>
      </c>
      <c r="J1167" s="92" t="str">
        <f t="shared" si="124"/>
        <v>2117–2118</v>
      </c>
      <c r="L1167" s="103"/>
      <c r="N1167" s="101"/>
      <c r="Q1167" s="61"/>
    </row>
    <row r="1168" spans="1:17" ht="20.25" customHeight="1" x14ac:dyDescent="0.2">
      <c r="A1168" s="176">
        <v>79472</v>
      </c>
      <c r="B1168" s="177">
        <f t="shared" si="120"/>
        <v>0</v>
      </c>
      <c r="C1168" s="158"/>
      <c r="D1168" s="60">
        <f t="shared" si="121"/>
        <v>0</v>
      </c>
      <c r="E1168" s="178">
        <f t="shared" si="119"/>
        <v>0</v>
      </c>
      <c r="F1168" s="60">
        <f t="shared" si="122"/>
        <v>0</v>
      </c>
      <c r="G1168" s="60">
        <f>IF(AND(C1168&lt;&gt;"",SUM(G$27:G1167)&lt;E$19),$E$19/$E$23,0)</f>
        <v>0</v>
      </c>
      <c r="H1168" s="60">
        <f t="shared" si="123"/>
        <v>0</v>
      </c>
      <c r="I1168" s="60">
        <f t="shared" si="125"/>
        <v>0</v>
      </c>
      <c r="J1168" s="92" t="str">
        <f t="shared" si="124"/>
        <v>2117–2118</v>
      </c>
      <c r="L1168" s="103"/>
      <c r="N1168" s="101"/>
      <c r="Q1168" s="61"/>
    </row>
    <row r="1169" spans="1:17" ht="20.25" customHeight="1" x14ac:dyDescent="0.2">
      <c r="A1169" s="176">
        <v>79503</v>
      </c>
      <c r="B1169" s="177">
        <f t="shared" si="120"/>
        <v>0</v>
      </c>
      <c r="C1169" s="158"/>
      <c r="D1169" s="60">
        <f t="shared" si="121"/>
        <v>0</v>
      </c>
      <c r="E1169" s="178">
        <f t="shared" si="119"/>
        <v>0</v>
      </c>
      <c r="F1169" s="60">
        <f t="shared" si="122"/>
        <v>0</v>
      </c>
      <c r="G1169" s="60">
        <f>IF(AND(C1169&lt;&gt;"",SUM(G$27:G1168)&lt;E$19),$E$19/$E$23,0)</f>
        <v>0</v>
      </c>
      <c r="H1169" s="60">
        <f t="shared" si="123"/>
        <v>0</v>
      </c>
      <c r="I1169" s="60">
        <f t="shared" si="125"/>
        <v>0</v>
      </c>
      <c r="J1169" s="92" t="str">
        <f t="shared" si="124"/>
        <v>2117–2118</v>
      </c>
      <c r="L1169" s="103"/>
      <c r="N1169" s="101"/>
      <c r="Q1169" s="61"/>
    </row>
    <row r="1170" spans="1:17" ht="20.25" customHeight="1" x14ac:dyDescent="0.2">
      <c r="A1170" s="176">
        <v>79533</v>
      </c>
      <c r="B1170" s="177">
        <f t="shared" si="120"/>
        <v>0</v>
      </c>
      <c r="C1170" s="158"/>
      <c r="D1170" s="60">
        <f t="shared" si="121"/>
        <v>0</v>
      </c>
      <c r="E1170" s="178">
        <f t="shared" si="119"/>
        <v>0</v>
      </c>
      <c r="F1170" s="60">
        <f t="shared" si="122"/>
        <v>0</v>
      </c>
      <c r="G1170" s="60">
        <f>IF(AND(C1170&lt;&gt;"",SUM(G$27:G1169)&lt;E$19),$E$19/$E$23,0)</f>
        <v>0</v>
      </c>
      <c r="H1170" s="60">
        <f t="shared" si="123"/>
        <v>0</v>
      </c>
      <c r="I1170" s="60">
        <f t="shared" si="125"/>
        <v>0</v>
      </c>
      <c r="J1170" s="92" t="str">
        <f t="shared" si="124"/>
        <v>2117–2118</v>
      </c>
      <c r="L1170" s="103"/>
      <c r="N1170" s="101"/>
      <c r="Q1170" s="61"/>
    </row>
    <row r="1171" spans="1:17" ht="20.25" customHeight="1" x14ac:dyDescent="0.2">
      <c r="A1171" s="176">
        <v>79564</v>
      </c>
      <c r="B1171" s="177">
        <f t="shared" si="120"/>
        <v>0</v>
      </c>
      <c r="C1171" s="158"/>
      <c r="D1171" s="60">
        <f t="shared" si="121"/>
        <v>0</v>
      </c>
      <c r="E1171" s="178">
        <f t="shared" si="119"/>
        <v>0</v>
      </c>
      <c r="F1171" s="60">
        <f t="shared" si="122"/>
        <v>0</v>
      </c>
      <c r="G1171" s="60">
        <f>IF(AND(C1171&lt;&gt;"",SUM(G$27:G1170)&lt;E$19),$E$19/$E$23,0)</f>
        <v>0</v>
      </c>
      <c r="H1171" s="60">
        <f t="shared" si="123"/>
        <v>0</v>
      </c>
      <c r="I1171" s="60">
        <f t="shared" si="125"/>
        <v>0</v>
      </c>
      <c r="J1171" s="92" t="str">
        <f t="shared" si="124"/>
        <v>2117–2118</v>
      </c>
      <c r="L1171" s="103"/>
      <c r="N1171" s="101"/>
      <c r="Q1171" s="61"/>
    </row>
    <row r="1172" spans="1:17" ht="20.25" customHeight="1" x14ac:dyDescent="0.2">
      <c r="A1172" s="176">
        <v>79594</v>
      </c>
      <c r="B1172" s="177">
        <f t="shared" si="120"/>
        <v>0</v>
      </c>
      <c r="C1172" s="158"/>
      <c r="D1172" s="60">
        <f t="shared" si="121"/>
        <v>0</v>
      </c>
      <c r="E1172" s="178">
        <f t="shared" si="119"/>
        <v>0</v>
      </c>
      <c r="F1172" s="60">
        <f t="shared" si="122"/>
        <v>0</v>
      </c>
      <c r="G1172" s="60">
        <f>IF(AND(C1172&lt;&gt;"",SUM(G$27:G1171)&lt;E$19),$E$19/$E$23,0)</f>
        <v>0</v>
      </c>
      <c r="H1172" s="60">
        <f t="shared" si="123"/>
        <v>0</v>
      </c>
      <c r="I1172" s="60">
        <f t="shared" si="125"/>
        <v>0</v>
      </c>
      <c r="J1172" s="92" t="str">
        <f t="shared" si="124"/>
        <v>2117–2118</v>
      </c>
      <c r="L1172" s="103"/>
      <c r="N1172" s="101"/>
      <c r="Q1172" s="61"/>
    </row>
    <row r="1173" spans="1:17" ht="20.25" customHeight="1" x14ac:dyDescent="0.2">
      <c r="A1173" s="176">
        <v>79625</v>
      </c>
      <c r="B1173" s="177">
        <f t="shared" si="120"/>
        <v>0</v>
      </c>
      <c r="C1173" s="158"/>
      <c r="D1173" s="60">
        <f t="shared" si="121"/>
        <v>0</v>
      </c>
      <c r="E1173" s="178">
        <f t="shared" si="119"/>
        <v>0</v>
      </c>
      <c r="F1173" s="60">
        <f t="shared" si="122"/>
        <v>0</v>
      </c>
      <c r="G1173" s="60">
        <f>IF(AND(C1173&lt;&gt;"",SUM(G$27:G1172)&lt;E$19),$E$19/$E$23,0)</f>
        <v>0</v>
      </c>
      <c r="H1173" s="60">
        <f t="shared" si="123"/>
        <v>0</v>
      </c>
      <c r="I1173" s="60">
        <f t="shared" si="125"/>
        <v>0</v>
      </c>
      <c r="J1173" s="92" t="str">
        <f t="shared" si="124"/>
        <v>2117–2118</v>
      </c>
      <c r="L1173" s="103"/>
      <c r="N1173" s="101"/>
      <c r="Q1173" s="61"/>
    </row>
    <row r="1174" spans="1:17" ht="20.25" customHeight="1" x14ac:dyDescent="0.2">
      <c r="A1174" s="176">
        <v>79656</v>
      </c>
      <c r="B1174" s="177">
        <f t="shared" si="120"/>
        <v>0</v>
      </c>
      <c r="C1174" s="158"/>
      <c r="D1174" s="60">
        <f t="shared" si="121"/>
        <v>0</v>
      </c>
      <c r="E1174" s="178">
        <f t="shared" si="119"/>
        <v>0</v>
      </c>
      <c r="F1174" s="60">
        <f t="shared" si="122"/>
        <v>0</v>
      </c>
      <c r="G1174" s="60">
        <f>IF(AND(C1174&lt;&gt;"",SUM(G$27:G1173)&lt;E$19),$E$19/$E$23,0)</f>
        <v>0</v>
      </c>
      <c r="H1174" s="60">
        <f t="shared" si="123"/>
        <v>0</v>
      </c>
      <c r="I1174" s="60">
        <f t="shared" si="125"/>
        <v>0</v>
      </c>
      <c r="J1174" s="92" t="str">
        <f t="shared" si="124"/>
        <v>2117–2118</v>
      </c>
      <c r="L1174" s="103"/>
      <c r="N1174" s="101"/>
      <c r="Q1174" s="61"/>
    </row>
    <row r="1175" spans="1:17" ht="20.25" customHeight="1" x14ac:dyDescent="0.2">
      <c r="A1175" s="176">
        <v>79684</v>
      </c>
      <c r="B1175" s="177">
        <f t="shared" si="120"/>
        <v>0</v>
      </c>
      <c r="C1175" s="158"/>
      <c r="D1175" s="60">
        <f t="shared" si="121"/>
        <v>0</v>
      </c>
      <c r="E1175" s="178">
        <f t="shared" si="119"/>
        <v>0</v>
      </c>
      <c r="F1175" s="60">
        <f t="shared" si="122"/>
        <v>0</v>
      </c>
      <c r="G1175" s="60">
        <f>IF(AND(C1175&lt;&gt;"",SUM(G$27:G1174)&lt;E$19),$E$19/$E$23,0)</f>
        <v>0</v>
      </c>
      <c r="H1175" s="60">
        <f t="shared" si="123"/>
        <v>0</v>
      </c>
      <c r="I1175" s="60">
        <f t="shared" si="125"/>
        <v>0</v>
      </c>
      <c r="J1175" s="92" t="str">
        <f t="shared" si="124"/>
        <v>2117–2118</v>
      </c>
      <c r="L1175" s="103"/>
      <c r="N1175" s="101"/>
      <c r="Q1175" s="61"/>
    </row>
    <row r="1176" spans="1:17" ht="20.25" customHeight="1" x14ac:dyDescent="0.2">
      <c r="A1176" s="176">
        <v>79715</v>
      </c>
      <c r="B1176" s="177">
        <f t="shared" si="120"/>
        <v>0</v>
      </c>
      <c r="C1176" s="158"/>
      <c r="D1176" s="60">
        <f t="shared" si="121"/>
        <v>0</v>
      </c>
      <c r="E1176" s="178">
        <f t="shared" si="119"/>
        <v>0</v>
      </c>
      <c r="F1176" s="60">
        <f t="shared" si="122"/>
        <v>0</v>
      </c>
      <c r="G1176" s="60">
        <f>IF(AND(C1176&lt;&gt;"",SUM(G$27:G1175)&lt;E$19),$E$19/$E$23,0)</f>
        <v>0</v>
      </c>
      <c r="H1176" s="60">
        <f t="shared" si="123"/>
        <v>0</v>
      </c>
      <c r="I1176" s="60">
        <f t="shared" si="125"/>
        <v>0</v>
      </c>
      <c r="J1176" s="92" t="str">
        <f t="shared" si="124"/>
        <v>2117–2118</v>
      </c>
      <c r="L1176" s="103"/>
      <c r="N1176" s="101"/>
      <c r="Q1176" s="61"/>
    </row>
    <row r="1177" spans="1:17" ht="20.25" customHeight="1" x14ac:dyDescent="0.2">
      <c r="A1177" s="176">
        <v>79745</v>
      </c>
      <c r="B1177" s="177">
        <f t="shared" si="120"/>
        <v>0</v>
      </c>
      <c r="C1177" s="158"/>
      <c r="D1177" s="60">
        <f t="shared" si="121"/>
        <v>0</v>
      </c>
      <c r="E1177" s="178">
        <f t="shared" si="119"/>
        <v>0</v>
      </c>
      <c r="F1177" s="60">
        <f t="shared" si="122"/>
        <v>0</v>
      </c>
      <c r="G1177" s="60">
        <f>IF(AND(C1177&lt;&gt;"",SUM(G$27:G1176)&lt;E$19),$E$19/$E$23,0)</f>
        <v>0</v>
      </c>
      <c r="H1177" s="60">
        <f t="shared" si="123"/>
        <v>0</v>
      </c>
      <c r="I1177" s="60">
        <f t="shared" si="125"/>
        <v>0</v>
      </c>
      <c r="J1177" s="92" t="str">
        <f t="shared" si="124"/>
        <v>2117–2118</v>
      </c>
      <c r="L1177" s="103"/>
      <c r="N1177" s="101"/>
      <c r="Q1177" s="61"/>
    </row>
    <row r="1178" spans="1:17" ht="20.25" customHeight="1" x14ac:dyDescent="0.2">
      <c r="A1178" s="176">
        <v>79776</v>
      </c>
      <c r="B1178" s="177">
        <f t="shared" si="120"/>
        <v>0</v>
      </c>
      <c r="C1178" s="158"/>
      <c r="D1178" s="60">
        <f t="shared" si="121"/>
        <v>0</v>
      </c>
      <c r="E1178" s="178">
        <f t="shared" si="119"/>
        <v>0</v>
      </c>
      <c r="F1178" s="60">
        <f t="shared" si="122"/>
        <v>0</v>
      </c>
      <c r="G1178" s="60">
        <f>IF(AND(C1178&lt;&gt;"",SUM(G$27:G1177)&lt;E$19),$E$19/$E$23,0)</f>
        <v>0</v>
      </c>
      <c r="H1178" s="60">
        <f t="shared" si="123"/>
        <v>0</v>
      </c>
      <c r="I1178" s="60">
        <f t="shared" si="125"/>
        <v>0</v>
      </c>
      <c r="J1178" s="92" t="str">
        <f t="shared" si="124"/>
        <v>2117–2118</v>
      </c>
      <c r="L1178" s="103"/>
      <c r="N1178" s="101"/>
      <c r="Q1178" s="61"/>
    </row>
    <row r="1179" spans="1:17" ht="20.25" customHeight="1" x14ac:dyDescent="0.2">
      <c r="A1179" s="176">
        <v>79806</v>
      </c>
      <c r="B1179" s="177">
        <f t="shared" si="120"/>
        <v>0</v>
      </c>
      <c r="C1179" s="158"/>
      <c r="D1179" s="60">
        <f t="shared" si="121"/>
        <v>0</v>
      </c>
      <c r="E1179" s="178">
        <f t="shared" ref="E1179:E1238" si="126">C1179-D1179</f>
        <v>0</v>
      </c>
      <c r="F1179" s="60">
        <f t="shared" si="122"/>
        <v>0</v>
      </c>
      <c r="G1179" s="60">
        <f>IF(AND(C1179&lt;&gt;"",SUM(G$27:G1178)&lt;E$19),$E$19/$E$23,0)</f>
        <v>0</v>
      </c>
      <c r="H1179" s="60">
        <f t="shared" si="123"/>
        <v>0</v>
      </c>
      <c r="I1179" s="60">
        <f t="shared" si="125"/>
        <v>0</v>
      </c>
      <c r="J1179" s="92" t="str">
        <f t="shared" si="124"/>
        <v>2118–2119</v>
      </c>
      <c r="L1179" s="103"/>
      <c r="N1179" s="101"/>
      <c r="Q1179" s="61"/>
    </row>
    <row r="1180" spans="1:17" ht="20.25" customHeight="1" x14ac:dyDescent="0.2">
      <c r="A1180" s="176">
        <v>79837</v>
      </c>
      <c r="B1180" s="177">
        <f t="shared" ref="B1180:B1238" si="127">IF(C1180&gt;0,C1180*-1,C1180)</f>
        <v>0</v>
      </c>
      <c r="C1180" s="158"/>
      <c r="D1180" s="60">
        <f t="shared" ref="D1180:D1238" si="128">IF(C1180="",0,IF($E$15="Beginning",IF(C1179&lt;&gt;"",$F1179*$E$6/12,0),IF(C1179&lt;&gt;"",$F1179*$E$6/12,$E$16*$E$6/12)))</f>
        <v>0</v>
      </c>
      <c r="E1180" s="178">
        <f t="shared" si="126"/>
        <v>0</v>
      </c>
      <c r="F1180" s="60">
        <f t="shared" ref="F1180:F1238" si="129">IF(C1180="",0,IF(C1179="",$E$16-E1180,IF(C1180&lt;&gt;"",F1179-E1180)))</f>
        <v>0</v>
      </c>
      <c r="G1180" s="60">
        <f>IF(AND(C1180&lt;&gt;"",SUM(G$27:G1179)&lt;E$19),$E$19/$E$23,0)</f>
        <v>0</v>
      </c>
      <c r="H1180" s="60">
        <f t="shared" ref="H1180:H1238" si="130">IF(C1180&lt;&gt;"",G1180+H1179,0)</f>
        <v>0</v>
      </c>
      <c r="I1180" s="60">
        <f t="shared" si="125"/>
        <v>0</v>
      </c>
      <c r="J1180" s="92" t="str">
        <f t="shared" ref="J1180:J1238" si="131">IF(OR(MONTH(A1180)=1,MONTH(A1180)=2,MONTH(A1180)=3,MONTH(A1180)=4,MONTH(A1180)=5,MONTH(A1180)=6),YEAR(A1180)-1&amp;"–"&amp;YEAR(A1180),YEAR(A1180)&amp;"–"&amp;YEAR(A1180)+1)</f>
        <v>2118–2119</v>
      </c>
      <c r="L1180" s="103"/>
      <c r="N1180" s="101"/>
      <c r="Q1180" s="61"/>
    </row>
    <row r="1181" spans="1:17" ht="20.25" customHeight="1" x14ac:dyDescent="0.2">
      <c r="A1181" s="176">
        <v>79868</v>
      </c>
      <c r="B1181" s="177">
        <f t="shared" si="127"/>
        <v>0</v>
      </c>
      <c r="C1181" s="158"/>
      <c r="D1181" s="60">
        <f t="shared" si="128"/>
        <v>0</v>
      </c>
      <c r="E1181" s="178">
        <f t="shared" si="126"/>
        <v>0</v>
      </c>
      <c r="F1181" s="60">
        <f t="shared" si="129"/>
        <v>0</v>
      </c>
      <c r="G1181" s="60">
        <f>IF(AND(C1181&lt;&gt;"",SUM(G$27:G1180)&lt;E$19),$E$19/$E$23,0)</f>
        <v>0</v>
      </c>
      <c r="H1181" s="60">
        <f t="shared" si="130"/>
        <v>0</v>
      </c>
      <c r="I1181" s="60">
        <f t="shared" ref="I1181:I1238" si="132">IF(C1181&lt;&gt;"",$E$19-H1181,0)</f>
        <v>0</v>
      </c>
      <c r="J1181" s="92" t="str">
        <f t="shared" si="131"/>
        <v>2118–2119</v>
      </c>
      <c r="L1181" s="103"/>
      <c r="N1181" s="101"/>
      <c r="Q1181" s="61"/>
    </row>
    <row r="1182" spans="1:17" ht="20.25" customHeight="1" x14ac:dyDescent="0.2">
      <c r="A1182" s="176">
        <v>79898</v>
      </c>
      <c r="B1182" s="177">
        <f t="shared" si="127"/>
        <v>0</v>
      </c>
      <c r="C1182" s="158"/>
      <c r="D1182" s="60">
        <f t="shared" si="128"/>
        <v>0</v>
      </c>
      <c r="E1182" s="178">
        <f t="shared" si="126"/>
        <v>0</v>
      </c>
      <c r="F1182" s="60">
        <f t="shared" si="129"/>
        <v>0</v>
      </c>
      <c r="G1182" s="60">
        <f>IF(AND(C1182&lt;&gt;"",SUM(G$27:G1181)&lt;E$19),$E$19/$E$23,0)</f>
        <v>0</v>
      </c>
      <c r="H1182" s="60">
        <f t="shared" si="130"/>
        <v>0</v>
      </c>
      <c r="I1182" s="60">
        <f t="shared" si="132"/>
        <v>0</v>
      </c>
      <c r="J1182" s="92" t="str">
        <f t="shared" si="131"/>
        <v>2118–2119</v>
      </c>
      <c r="L1182" s="103"/>
      <c r="N1182" s="101"/>
      <c r="Q1182" s="61"/>
    </row>
    <row r="1183" spans="1:17" ht="20.25" customHeight="1" x14ac:dyDescent="0.2">
      <c r="A1183" s="176">
        <v>79929</v>
      </c>
      <c r="B1183" s="177">
        <f t="shared" si="127"/>
        <v>0</v>
      </c>
      <c r="C1183" s="158"/>
      <c r="D1183" s="60">
        <f t="shared" si="128"/>
        <v>0</v>
      </c>
      <c r="E1183" s="178">
        <f t="shared" si="126"/>
        <v>0</v>
      </c>
      <c r="F1183" s="60">
        <f t="shared" si="129"/>
        <v>0</v>
      </c>
      <c r="G1183" s="60">
        <f>IF(AND(C1183&lt;&gt;"",SUM(G$27:G1182)&lt;E$19),$E$19/$E$23,0)</f>
        <v>0</v>
      </c>
      <c r="H1183" s="60">
        <f t="shared" si="130"/>
        <v>0</v>
      </c>
      <c r="I1183" s="60">
        <f t="shared" si="132"/>
        <v>0</v>
      </c>
      <c r="J1183" s="92" t="str">
        <f t="shared" si="131"/>
        <v>2118–2119</v>
      </c>
      <c r="L1183" s="103"/>
      <c r="N1183" s="101"/>
      <c r="Q1183" s="61"/>
    </row>
    <row r="1184" spans="1:17" ht="20.25" customHeight="1" x14ac:dyDescent="0.2">
      <c r="A1184" s="176">
        <v>79959</v>
      </c>
      <c r="B1184" s="177">
        <f t="shared" si="127"/>
        <v>0</v>
      </c>
      <c r="C1184" s="158"/>
      <c r="D1184" s="60">
        <f t="shared" si="128"/>
        <v>0</v>
      </c>
      <c r="E1184" s="178">
        <f t="shared" si="126"/>
        <v>0</v>
      </c>
      <c r="F1184" s="60">
        <f t="shared" si="129"/>
        <v>0</v>
      </c>
      <c r="G1184" s="60">
        <f>IF(AND(C1184&lt;&gt;"",SUM(G$27:G1183)&lt;E$19),$E$19/$E$23,0)</f>
        <v>0</v>
      </c>
      <c r="H1184" s="60">
        <f t="shared" si="130"/>
        <v>0</v>
      </c>
      <c r="I1184" s="60">
        <f t="shared" si="132"/>
        <v>0</v>
      </c>
      <c r="J1184" s="92" t="str">
        <f t="shared" si="131"/>
        <v>2118–2119</v>
      </c>
      <c r="L1184" s="103"/>
      <c r="N1184" s="101"/>
      <c r="Q1184" s="61"/>
    </row>
    <row r="1185" spans="1:17" ht="20.25" customHeight="1" x14ac:dyDescent="0.2">
      <c r="A1185" s="176">
        <v>79990</v>
      </c>
      <c r="B1185" s="177">
        <f t="shared" si="127"/>
        <v>0</v>
      </c>
      <c r="C1185" s="158"/>
      <c r="D1185" s="60">
        <f t="shared" si="128"/>
        <v>0</v>
      </c>
      <c r="E1185" s="178">
        <f t="shared" si="126"/>
        <v>0</v>
      </c>
      <c r="F1185" s="60">
        <f t="shared" si="129"/>
        <v>0</v>
      </c>
      <c r="G1185" s="60">
        <f>IF(AND(C1185&lt;&gt;"",SUM(G$27:G1184)&lt;E$19),$E$19/$E$23,0)</f>
        <v>0</v>
      </c>
      <c r="H1185" s="60">
        <f t="shared" si="130"/>
        <v>0</v>
      </c>
      <c r="I1185" s="60">
        <f t="shared" si="132"/>
        <v>0</v>
      </c>
      <c r="J1185" s="92" t="str">
        <f t="shared" si="131"/>
        <v>2118–2119</v>
      </c>
      <c r="L1185" s="103"/>
      <c r="N1185" s="101"/>
      <c r="Q1185" s="61"/>
    </row>
    <row r="1186" spans="1:17" ht="20.25" customHeight="1" x14ac:dyDescent="0.2">
      <c r="A1186" s="176">
        <v>80021</v>
      </c>
      <c r="B1186" s="177">
        <f t="shared" si="127"/>
        <v>0</v>
      </c>
      <c r="C1186" s="158"/>
      <c r="D1186" s="60">
        <f t="shared" si="128"/>
        <v>0</v>
      </c>
      <c r="E1186" s="178">
        <f t="shared" si="126"/>
        <v>0</v>
      </c>
      <c r="F1186" s="60">
        <f t="shared" si="129"/>
        <v>0</v>
      </c>
      <c r="G1186" s="60">
        <f>IF(AND(C1186&lt;&gt;"",SUM(G$27:G1185)&lt;E$19),$E$19/$E$23,0)</f>
        <v>0</v>
      </c>
      <c r="H1186" s="60">
        <f t="shared" si="130"/>
        <v>0</v>
      </c>
      <c r="I1186" s="60">
        <f t="shared" si="132"/>
        <v>0</v>
      </c>
      <c r="J1186" s="92" t="str">
        <f t="shared" si="131"/>
        <v>2118–2119</v>
      </c>
      <c r="L1186" s="103"/>
      <c r="N1186" s="101"/>
      <c r="Q1186" s="61"/>
    </row>
    <row r="1187" spans="1:17" ht="20.25" customHeight="1" x14ac:dyDescent="0.2">
      <c r="A1187" s="176">
        <v>80049</v>
      </c>
      <c r="B1187" s="177">
        <f t="shared" si="127"/>
        <v>0</v>
      </c>
      <c r="C1187" s="158"/>
      <c r="D1187" s="60">
        <f t="shared" si="128"/>
        <v>0</v>
      </c>
      <c r="E1187" s="178">
        <f t="shared" si="126"/>
        <v>0</v>
      </c>
      <c r="F1187" s="60">
        <f t="shared" si="129"/>
        <v>0</v>
      </c>
      <c r="G1187" s="60">
        <f>IF(AND(C1187&lt;&gt;"",SUM(G$27:G1186)&lt;E$19),$E$19/$E$23,0)</f>
        <v>0</v>
      </c>
      <c r="H1187" s="60">
        <f t="shared" si="130"/>
        <v>0</v>
      </c>
      <c r="I1187" s="60">
        <f t="shared" si="132"/>
        <v>0</v>
      </c>
      <c r="J1187" s="92" t="str">
        <f t="shared" si="131"/>
        <v>2118–2119</v>
      </c>
      <c r="L1187" s="103"/>
      <c r="N1187" s="101"/>
      <c r="Q1187" s="61"/>
    </row>
    <row r="1188" spans="1:17" ht="20.25" customHeight="1" x14ac:dyDescent="0.2">
      <c r="A1188" s="176">
        <v>80080</v>
      </c>
      <c r="B1188" s="177">
        <f t="shared" si="127"/>
        <v>0</v>
      </c>
      <c r="C1188" s="158"/>
      <c r="D1188" s="60">
        <f t="shared" si="128"/>
        <v>0</v>
      </c>
      <c r="E1188" s="178">
        <f t="shared" si="126"/>
        <v>0</v>
      </c>
      <c r="F1188" s="60">
        <f t="shared" si="129"/>
        <v>0</v>
      </c>
      <c r="G1188" s="60">
        <f>IF(AND(C1188&lt;&gt;"",SUM(G$27:G1187)&lt;E$19),$E$19/$E$23,0)</f>
        <v>0</v>
      </c>
      <c r="H1188" s="60">
        <f t="shared" si="130"/>
        <v>0</v>
      </c>
      <c r="I1188" s="60">
        <f t="shared" si="132"/>
        <v>0</v>
      </c>
      <c r="J1188" s="92" t="str">
        <f t="shared" si="131"/>
        <v>2118–2119</v>
      </c>
      <c r="L1188" s="103"/>
      <c r="N1188" s="101"/>
      <c r="Q1188" s="61"/>
    </row>
    <row r="1189" spans="1:17" ht="20.25" customHeight="1" x14ac:dyDescent="0.2">
      <c r="A1189" s="176">
        <v>80110</v>
      </c>
      <c r="B1189" s="177">
        <f t="shared" si="127"/>
        <v>0</v>
      </c>
      <c r="C1189" s="158"/>
      <c r="D1189" s="60">
        <f t="shared" si="128"/>
        <v>0</v>
      </c>
      <c r="E1189" s="178">
        <f t="shared" si="126"/>
        <v>0</v>
      </c>
      <c r="F1189" s="60">
        <f t="shared" si="129"/>
        <v>0</v>
      </c>
      <c r="G1189" s="60">
        <f>IF(AND(C1189&lt;&gt;"",SUM(G$27:G1188)&lt;E$19),$E$19/$E$23,0)</f>
        <v>0</v>
      </c>
      <c r="H1189" s="60">
        <f t="shared" si="130"/>
        <v>0</v>
      </c>
      <c r="I1189" s="60">
        <f t="shared" si="132"/>
        <v>0</v>
      </c>
      <c r="J1189" s="92" t="str">
        <f t="shared" si="131"/>
        <v>2118–2119</v>
      </c>
      <c r="L1189" s="103"/>
      <c r="N1189" s="101"/>
      <c r="Q1189" s="61"/>
    </row>
    <row r="1190" spans="1:17" ht="20.25" customHeight="1" x14ac:dyDescent="0.2">
      <c r="A1190" s="176">
        <v>80141</v>
      </c>
      <c r="B1190" s="177">
        <f t="shared" si="127"/>
        <v>0</v>
      </c>
      <c r="C1190" s="158"/>
      <c r="D1190" s="60">
        <f t="shared" si="128"/>
        <v>0</v>
      </c>
      <c r="E1190" s="178">
        <f t="shared" si="126"/>
        <v>0</v>
      </c>
      <c r="F1190" s="60">
        <f t="shared" si="129"/>
        <v>0</v>
      </c>
      <c r="G1190" s="60">
        <f>IF(AND(C1190&lt;&gt;"",SUM(G$27:G1189)&lt;E$19),$E$19/$E$23,0)</f>
        <v>0</v>
      </c>
      <c r="H1190" s="60">
        <f t="shared" si="130"/>
        <v>0</v>
      </c>
      <c r="I1190" s="60">
        <f t="shared" si="132"/>
        <v>0</v>
      </c>
      <c r="J1190" s="92" t="str">
        <f t="shared" si="131"/>
        <v>2118–2119</v>
      </c>
      <c r="L1190" s="103"/>
      <c r="N1190" s="101"/>
      <c r="Q1190" s="61"/>
    </row>
    <row r="1191" spans="1:17" ht="20.25" customHeight="1" x14ac:dyDescent="0.2">
      <c r="A1191" s="176">
        <v>80171</v>
      </c>
      <c r="B1191" s="177">
        <f t="shared" si="127"/>
        <v>0</v>
      </c>
      <c r="C1191" s="158"/>
      <c r="D1191" s="60">
        <f t="shared" si="128"/>
        <v>0</v>
      </c>
      <c r="E1191" s="178">
        <f t="shared" si="126"/>
        <v>0</v>
      </c>
      <c r="F1191" s="60">
        <f t="shared" si="129"/>
        <v>0</v>
      </c>
      <c r="G1191" s="60">
        <f>IF(AND(C1191&lt;&gt;"",SUM(G$27:G1190)&lt;E$19),$E$19/$E$23,0)</f>
        <v>0</v>
      </c>
      <c r="H1191" s="60">
        <f t="shared" si="130"/>
        <v>0</v>
      </c>
      <c r="I1191" s="60">
        <f t="shared" si="132"/>
        <v>0</v>
      </c>
      <c r="J1191" s="92" t="str">
        <f t="shared" si="131"/>
        <v>2119–2120</v>
      </c>
      <c r="L1191" s="103"/>
      <c r="N1191" s="101"/>
      <c r="Q1191" s="61"/>
    </row>
    <row r="1192" spans="1:17" ht="20.25" customHeight="1" x14ac:dyDescent="0.2">
      <c r="A1192" s="176">
        <v>80202</v>
      </c>
      <c r="B1192" s="177">
        <f t="shared" si="127"/>
        <v>0</v>
      </c>
      <c r="C1192" s="158"/>
      <c r="D1192" s="60">
        <f t="shared" si="128"/>
        <v>0</v>
      </c>
      <c r="E1192" s="178">
        <f t="shared" si="126"/>
        <v>0</v>
      </c>
      <c r="F1192" s="60">
        <f t="shared" si="129"/>
        <v>0</v>
      </c>
      <c r="G1192" s="60">
        <f>IF(AND(C1192&lt;&gt;"",SUM(G$27:G1191)&lt;E$19),$E$19/$E$23,0)</f>
        <v>0</v>
      </c>
      <c r="H1192" s="60">
        <f t="shared" si="130"/>
        <v>0</v>
      </c>
      <c r="I1192" s="60">
        <f t="shared" si="132"/>
        <v>0</v>
      </c>
      <c r="J1192" s="92" t="str">
        <f t="shared" si="131"/>
        <v>2119–2120</v>
      </c>
      <c r="L1192" s="103"/>
      <c r="N1192" s="101"/>
      <c r="Q1192" s="61"/>
    </row>
    <row r="1193" spans="1:17" ht="20.25" customHeight="1" x14ac:dyDescent="0.2">
      <c r="A1193" s="176">
        <v>80233</v>
      </c>
      <c r="B1193" s="177">
        <f t="shared" si="127"/>
        <v>0</v>
      </c>
      <c r="C1193" s="158"/>
      <c r="D1193" s="60">
        <f t="shared" si="128"/>
        <v>0</v>
      </c>
      <c r="E1193" s="178">
        <f t="shared" si="126"/>
        <v>0</v>
      </c>
      <c r="F1193" s="60">
        <f t="shared" si="129"/>
        <v>0</v>
      </c>
      <c r="G1193" s="60">
        <f>IF(AND(C1193&lt;&gt;"",SUM(G$27:G1192)&lt;E$19),$E$19/$E$23,0)</f>
        <v>0</v>
      </c>
      <c r="H1193" s="60">
        <f t="shared" si="130"/>
        <v>0</v>
      </c>
      <c r="I1193" s="60">
        <f t="shared" si="132"/>
        <v>0</v>
      </c>
      <c r="J1193" s="92" t="str">
        <f t="shared" si="131"/>
        <v>2119–2120</v>
      </c>
      <c r="L1193" s="103"/>
      <c r="N1193" s="101"/>
      <c r="Q1193" s="61"/>
    </row>
    <row r="1194" spans="1:17" ht="20.25" customHeight="1" x14ac:dyDescent="0.2">
      <c r="A1194" s="176">
        <v>80263</v>
      </c>
      <c r="B1194" s="177">
        <f t="shared" si="127"/>
        <v>0</v>
      </c>
      <c r="C1194" s="158"/>
      <c r="D1194" s="60">
        <f t="shared" si="128"/>
        <v>0</v>
      </c>
      <c r="E1194" s="178">
        <f t="shared" si="126"/>
        <v>0</v>
      </c>
      <c r="F1194" s="60">
        <f t="shared" si="129"/>
        <v>0</v>
      </c>
      <c r="G1194" s="60">
        <f>IF(AND(C1194&lt;&gt;"",SUM(G$27:G1193)&lt;E$19),$E$19/$E$23,0)</f>
        <v>0</v>
      </c>
      <c r="H1194" s="60">
        <f t="shared" si="130"/>
        <v>0</v>
      </c>
      <c r="I1194" s="60">
        <f t="shared" si="132"/>
        <v>0</v>
      </c>
      <c r="J1194" s="92" t="str">
        <f t="shared" si="131"/>
        <v>2119–2120</v>
      </c>
      <c r="L1194" s="103"/>
      <c r="N1194" s="101"/>
      <c r="Q1194" s="61"/>
    </row>
    <row r="1195" spans="1:17" ht="20.25" customHeight="1" x14ac:dyDescent="0.2">
      <c r="A1195" s="176">
        <v>80294</v>
      </c>
      <c r="B1195" s="177">
        <f t="shared" si="127"/>
        <v>0</v>
      </c>
      <c r="C1195" s="158"/>
      <c r="D1195" s="60">
        <f t="shared" si="128"/>
        <v>0</v>
      </c>
      <c r="E1195" s="178">
        <f t="shared" si="126"/>
        <v>0</v>
      </c>
      <c r="F1195" s="60">
        <f t="shared" si="129"/>
        <v>0</v>
      </c>
      <c r="G1195" s="60">
        <f>IF(AND(C1195&lt;&gt;"",SUM(G$27:G1194)&lt;E$19),$E$19/$E$23,0)</f>
        <v>0</v>
      </c>
      <c r="H1195" s="60">
        <f t="shared" si="130"/>
        <v>0</v>
      </c>
      <c r="I1195" s="60">
        <f t="shared" si="132"/>
        <v>0</v>
      </c>
      <c r="J1195" s="92" t="str">
        <f t="shared" si="131"/>
        <v>2119–2120</v>
      </c>
      <c r="L1195" s="103"/>
      <c r="N1195" s="101"/>
      <c r="Q1195" s="61"/>
    </row>
    <row r="1196" spans="1:17" ht="20.25" customHeight="1" x14ac:dyDescent="0.2">
      <c r="A1196" s="176">
        <v>80324</v>
      </c>
      <c r="B1196" s="177">
        <f t="shared" si="127"/>
        <v>0</v>
      </c>
      <c r="C1196" s="158"/>
      <c r="D1196" s="60">
        <f t="shared" si="128"/>
        <v>0</v>
      </c>
      <c r="E1196" s="178">
        <f t="shared" si="126"/>
        <v>0</v>
      </c>
      <c r="F1196" s="60">
        <f t="shared" si="129"/>
        <v>0</v>
      </c>
      <c r="G1196" s="60">
        <f>IF(AND(C1196&lt;&gt;"",SUM(G$27:G1195)&lt;E$19),$E$19/$E$23,0)</f>
        <v>0</v>
      </c>
      <c r="H1196" s="60">
        <f t="shared" si="130"/>
        <v>0</v>
      </c>
      <c r="I1196" s="60">
        <f t="shared" si="132"/>
        <v>0</v>
      </c>
      <c r="J1196" s="92" t="str">
        <f t="shared" si="131"/>
        <v>2119–2120</v>
      </c>
      <c r="L1196" s="103"/>
      <c r="N1196" s="101"/>
      <c r="Q1196" s="61"/>
    </row>
    <row r="1197" spans="1:17" ht="20.25" customHeight="1" x14ac:dyDescent="0.2">
      <c r="A1197" s="176">
        <v>80355</v>
      </c>
      <c r="B1197" s="177">
        <f t="shared" si="127"/>
        <v>0</v>
      </c>
      <c r="C1197" s="158"/>
      <c r="D1197" s="60">
        <f t="shared" si="128"/>
        <v>0</v>
      </c>
      <c r="E1197" s="178">
        <f t="shared" si="126"/>
        <v>0</v>
      </c>
      <c r="F1197" s="60">
        <f t="shared" si="129"/>
        <v>0</v>
      </c>
      <c r="G1197" s="60">
        <f>IF(AND(C1197&lt;&gt;"",SUM(G$27:G1196)&lt;E$19),$E$19/$E$23,0)</f>
        <v>0</v>
      </c>
      <c r="H1197" s="60">
        <f t="shared" si="130"/>
        <v>0</v>
      </c>
      <c r="I1197" s="60">
        <f t="shared" si="132"/>
        <v>0</v>
      </c>
      <c r="J1197" s="92" t="str">
        <f t="shared" si="131"/>
        <v>2119–2120</v>
      </c>
      <c r="L1197" s="103"/>
      <c r="N1197" s="101"/>
      <c r="Q1197" s="61"/>
    </row>
    <row r="1198" spans="1:17" ht="20.25" customHeight="1" x14ac:dyDescent="0.2">
      <c r="A1198" s="176">
        <v>80386</v>
      </c>
      <c r="B1198" s="177">
        <f t="shared" si="127"/>
        <v>0</v>
      </c>
      <c r="C1198" s="158"/>
      <c r="D1198" s="60">
        <f t="shared" si="128"/>
        <v>0</v>
      </c>
      <c r="E1198" s="178">
        <f t="shared" si="126"/>
        <v>0</v>
      </c>
      <c r="F1198" s="60">
        <f t="shared" si="129"/>
        <v>0</v>
      </c>
      <c r="G1198" s="60">
        <f>IF(AND(C1198&lt;&gt;"",SUM(G$27:G1197)&lt;E$19),$E$19/$E$23,0)</f>
        <v>0</v>
      </c>
      <c r="H1198" s="60">
        <f t="shared" si="130"/>
        <v>0</v>
      </c>
      <c r="I1198" s="60">
        <f t="shared" si="132"/>
        <v>0</v>
      </c>
      <c r="J1198" s="92" t="str">
        <f t="shared" si="131"/>
        <v>2119–2120</v>
      </c>
      <c r="L1198" s="103"/>
      <c r="N1198" s="101"/>
      <c r="Q1198" s="61"/>
    </row>
    <row r="1199" spans="1:17" ht="20.25" customHeight="1" x14ac:dyDescent="0.2">
      <c r="A1199" s="176">
        <v>80415</v>
      </c>
      <c r="B1199" s="177">
        <f t="shared" si="127"/>
        <v>0</v>
      </c>
      <c r="C1199" s="158"/>
      <c r="D1199" s="60">
        <f t="shared" si="128"/>
        <v>0</v>
      </c>
      <c r="E1199" s="178">
        <f t="shared" si="126"/>
        <v>0</v>
      </c>
      <c r="F1199" s="60">
        <f t="shared" si="129"/>
        <v>0</v>
      </c>
      <c r="G1199" s="60">
        <f>IF(AND(C1199&lt;&gt;"",SUM(G$27:G1198)&lt;E$19),$E$19/$E$23,0)</f>
        <v>0</v>
      </c>
      <c r="H1199" s="60">
        <f t="shared" si="130"/>
        <v>0</v>
      </c>
      <c r="I1199" s="60">
        <f t="shared" si="132"/>
        <v>0</v>
      </c>
      <c r="J1199" s="92" t="str">
        <f t="shared" si="131"/>
        <v>2119–2120</v>
      </c>
      <c r="L1199" s="103"/>
      <c r="N1199" s="101"/>
      <c r="Q1199" s="61"/>
    </row>
    <row r="1200" spans="1:17" ht="20.25" customHeight="1" x14ac:dyDescent="0.2">
      <c r="A1200" s="176">
        <v>80446</v>
      </c>
      <c r="B1200" s="177">
        <f t="shared" si="127"/>
        <v>0</v>
      </c>
      <c r="C1200" s="158"/>
      <c r="D1200" s="60">
        <f t="shared" si="128"/>
        <v>0</v>
      </c>
      <c r="E1200" s="178">
        <f t="shared" si="126"/>
        <v>0</v>
      </c>
      <c r="F1200" s="60">
        <f t="shared" si="129"/>
        <v>0</v>
      </c>
      <c r="G1200" s="60">
        <f>IF(AND(C1200&lt;&gt;"",SUM(G$27:G1199)&lt;E$19),$E$19/$E$23,0)</f>
        <v>0</v>
      </c>
      <c r="H1200" s="60">
        <f t="shared" si="130"/>
        <v>0</v>
      </c>
      <c r="I1200" s="60">
        <f t="shared" si="132"/>
        <v>0</v>
      </c>
      <c r="J1200" s="92" t="str">
        <f t="shared" si="131"/>
        <v>2119–2120</v>
      </c>
      <c r="L1200" s="103"/>
      <c r="N1200" s="101"/>
      <c r="Q1200" s="61"/>
    </row>
    <row r="1201" spans="1:17" ht="20.25" customHeight="1" x14ac:dyDescent="0.2">
      <c r="A1201" s="176">
        <v>80476</v>
      </c>
      <c r="B1201" s="177">
        <f t="shared" si="127"/>
        <v>0</v>
      </c>
      <c r="C1201" s="158"/>
      <c r="D1201" s="60">
        <f t="shared" si="128"/>
        <v>0</v>
      </c>
      <c r="E1201" s="178">
        <f t="shared" si="126"/>
        <v>0</v>
      </c>
      <c r="F1201" s="60">
        <f t="shared" si="129"/>
        <v>0</v>
      </c>
      <c r="G1201" s="60">
        <f>IF(AND(C1201&lt;&gt;"",SUM(G$27:G1200)&lt;E$19),$E$19/$E$23,0)</f>
        <v>0</v>
      </c>
      <c r="H1201" s="60">
        <f t="shared" si="130"/>
        <v>0</v>
      </c>
      <c r="I1201" s="60">
        <f t="shared" si="132"/>
        <v>0</v>
      </c>
      <c r="J1201" s="92" t="str">
        <f t="shared" si="131"/>
        <v>2119–2120</v>
      </c>
      <c r="L1201" s="103"/>
      <c r="N1201" s="101"/>
      <c r="Q1201" s="61"/>
    </row>
    <row r="1202" spans="1:17" ht="20.25" customHeight="1" x14ac:dyDescent="0.2">
      <c r="A1202" s="176">
        <v>80507</v>
      </c>
      <c r="B1202" s="177">
        <f t="shared" si="127"/>
        <v>0</v>
      </c>
      <c r="C1202" s="158"/>
      <c r="D1202" s="60">
        <f t="shared" si="128"/>
        <v>0</v>
      </c>
      <c r="E1202" s="178">
        <f t="shared" si="126"/>
        <v>0</v>
      </c>
      <c r="F1202" s="60">
        <f t="shared" si="129"/>
        <v>0</v>
      </c>
      <c r="G1202" s="60">
        <f>IF(AND(C1202&lt;&gt;"",SUM(G$27:G1201)&lt;E$19),$E$19/$E$23,0)</f>
        <v>0</v>
      </c>
      <c r="H1202" s="60">
        <f t="shared" si="130"/>
        <v>0</v>
      </c>
      <c r="I1202" s="60">
        <f t="shared" si="132"/>
        <v>0</v>
      </c>
      <c r="J1202" s="92" t="str">
        <f t="shared" si="131"/>
        <v>2119–2120</v>
      </c>
      <c r="L1202" s="103"/>
      <c r="N1202" s="101"/>
      <c r="Q1202" s="61"/>
    </row>
    <row r="1203" spans="1:17" ht="20.25" customHeight="1" x14ac:dyDescent="0.2">
      <c r="A1203" s="176">
        <v>80537</v>
      </c>
      <c r="B1203" s="177">
        <f t="shared" si="127"/>
        <v>0</v>
      </c>
      <c r="C1203" s="158"/>
      <c r="D1203" s="60">
        <f t="shared" si="128"/>
        <v>0</v>
      </c>
      <c r="E1203" s="178">
        <f t="shared" si="126"/>
        <v>0</v>
      </c>
      <c r="F1203" s="60">
        <f t="shared" si="129"/>
        <v>0</v>
      </c>
      <c r="G1203" s="60">
        <f>IF(AND(C1203&lt;&gt;"",SUM(G$27:G1202)&lt;E$19),$E$19/$E$23,0)</f>
        <v>0</v>
      </c>
      <c r="H1203" s="60">
        <f t="shared" si="130"/>
        <v>0</v>
      </c>
      <c r="I1203" s="60">
        <f t="shared" si="132"/>
        <v>0</v>
      </c>
      <c r="J1203" s="92" t="str">
        <f t="shared" si="131"/>
        <v>2120–2121</v>
      </c>
      <c r="L1203" s="103"/>
      <c r="N1203" s="101"/>
      <c r="Q1203" s="61"/>
    </row>
    <row r="1204" spans="1:17" ht="20.25" customHeight="1" x14ac:dyDescent="0.2">
      <c r="A1204" s="176">
        <v>80568</v>
      </c>
      <c r="B1204" s="177">
        <f t="shared" si="127"/>
        <v>0</v>
      </c>
      <c r="C1204" s="158"/>
      <c r="D1204" s="60">
        <f t="shared" si="128"/>
        <v>0</v>
      </c>
      <c r="E1204" s="178">
        <f t="shared" si="126"/>
        <v>0</v>
      </c>
      <c r="F1204" s="60">
        <f t="shared" si="129"/>
        <v>0</v>
      </c>
      <c r="G1204" s="60">
        <f>IF(AND(C1204&lt;&gt;"",SUM(G$27:G1203)&lt;E$19),$E$19/$E$23,0)</f>
        <v>0</v>
      </c>
      <c r="H1204" s="60">
        <f t="shared" si="130"/>
        <v>0</v>
      </c>
      <c r="I1204" s="60">
        <f t="shared" si="132"/>
        <v>0</v>
      </c>
      <c r="J1204" s="92" t="str">
        <f t="shared" si="131"/>
        <v>2120–2121</v>
      </c>
      <c r="L1204" s="103"/>
      <c r="N1204" s="101"/>
      <c r="Q1204" s="61"/>
    </row>
    <row r="1205" spans="1:17" ht="20.25" customHeight="1" x14ac:dyDescent="0.2">
      <c r="A1205" s="176">
        <v>80599</v>
      </c>
      <c r="B1205" s="177">
        <f t="shared" si="127"/>
        <v>0</v>
      </c>
      <c r="C1205" s="158"/>
      <c r="D1205" s="60">
        <f t="shared" si="128"/>
        <v>0</v>
      </c>
      <c r="E1205" s="178">
        <f t="shared" si="126"/>
        <v>0</v>
      </c>
      <c r="F1205" s="60">
        <f t="shared" si="129"/>
        <v>0</v>
      </c>
      <c r="G1205" s="60">
        <f>IF(AND(C1205&lt;&gt;"",SUM(G$27:G1204)&lt;E$19),$E$19/$E$23,0)</f>
        <v>0</v>
      </c>
      <c r="H1205" s="60">
        <f t="shared" si="130"/>
        <v>0</v>
      </c>
      <c r="I1205" s="60">
        <f t="shared" si="132"/>
        <v>0</v>
      </c>
      <c r="J1205" s="92" t="str">
        <f t="shared" si="131"/>
        <v>2120–2121</v>
      </c>
      <c r="L1205" s="103"/>
      <c r="N1205" s="101"/>
      <c r="Q1205" s="61"/>
    </row>
    <row r="1206" spans="1:17" ht="20.25" customHeight="1" x14ac:dyDescent="0.2">
      <c r="A1206" s="176">
        <v>80629</v>
      </c>
      <c r="B1206" s="177">
        <f t="shared" si="127"/>
        <v>0</v>
      </c>
      <c r="C1206" s="158"/>
      <c r="D1206" s="60">
        <f t="shared" si="128"/>
        <v>0</v>
      </c>
      <c r="E1206" s="178">
        <f t="shared" si="126"/>
        <v>0</v>
      </c>
      <c r="F1206" s="60">
        <f t="shared" si="129"/>
        <v>0</v>
      </c>
      <c r="G1206" s="60">
        <f>IF(AND(C1206&lt;&gt;"",SUM(G$27:G1205)&lt;E$19),$E$19/$E$23,0)</f>
        <v>0</v>
      </c>
      <c r="H1206" s="60">
        <f t="shared" si="130"/>
        <v>0</v>
      </c>
      <c r="I1206" s="60">
        <f t="shared" si="132"/>
        <v>0</v>
      </c>
      <c r="J1206" s="92" t="str">
        <f t="shared" si="131"/>
        <v>2120–2121</v>
      </c>
      <c r="L1206" s="103"/>
      <c r="N1206" s="101"/>
      <c r="Q1206" s="61"/>
    </row>
    <row r="1207" spans="1:17" ht="20.25" customHeight="1" x14ac:dyDescent="0.2">
      <c r="A1207" s="176">
        <v>80660</v>
      </c>
      <c r="B1207" s="177">
        <f t="shared" si="127"/>
        <v>0</v>
      </c>
      <c r="C1207" s="158"/>
      <c r="D1207" s="60">
        <f t="shared" si="128"/>
        <v>0</v>
      </c>
      <c r="E1207" s="178">
        <f t="shared" si="126"/>
        <v>0</v>
      </c>
      <c r="F1207" s="60">
        <f t="shared" si="129"/>
        <v>0</v>
      </c>
      <c r="G1207" s="60">
        <f>IF(AND(C1207&lt;&gt;"",SUM(G$27:G1206)&lt;E$19),$E$19/$E$23,0)</f>
        <v>0</v>
      </c>
      <c r="H1207" s="60">
        <f t="shared" si="130"/>
        <v>0</v>
      </c>
      <c r="I1207" s="60">
        <f t="shared" si="132"/>
        <v>0</v>
      </c>
      <c r="J1207" s="92" t="str">
        <f t="shared" si="131"/>
        <v>2120–2121</v>
      </c>
      <c r="L1207" s="103"/>
      <c r="N1207" s="101"/>
      <c r="Q1207" s="61"/>
    </row>
    <row r="1208" spans="1:17" ht="20.25" customHeight="1" x14ac:dyDescent="0.2">
      <c r="A1208" s="176">
        <v>80690</v>
      </c>
      <c r="B1208" s="177">
        <f t="shared" si="127"/>
        <v>0</v>
      </c>
      <c r="C1208" s="158"/>
      <c r="D1208" s="60">
        <f t="shared" si="128"/>
        <v>0</v>
      </c>
      <c r="E1208" s="178">
        <f t="shared" si="126"/>
        <v>0</v>
      </c>
      <c r="F1208" s="60">
        <f t="shared" si="129"/>
        <v>0</v>
      </c>
      <c r="G1208" s="60">
        <f>IF(AND(C1208&lt;&gt;"",SUM(G$27:G1207)&lt;E$19),$E$19/$E$23,0)</f>
        <v>0</v>
      </c>
      <c r="H1208" s="60">
        <f t="shared" si="130"/>
        <v>0</v>
      </c>
      <c r="I1208" s="60">
        <f t="shared" si="132"/>
        <v>0</v>
      </c>
      <c r="J1208" s="92" t="str">
        <f t="shared" si="131"/>
        <v>2120–2121</v>
      </c>
      <c r="L1208" s="103"/>
      <c r="N1208" s="101"/>
      <c r="Q1208" s="61"/>
    </row>
    <row r="1209" spans="1:17" ht="20.25" customHeight="1" x14ac:dyDescent="0.2">
      <c r="A1209" s="176">
        <v>80721</v>
      </c>
      <c r="B1209" s="177">
        <f t="shared" si="127"/>
        <v>0</v>
      </c>
      <c r="C1209" s="158"/>
      <c r="D1209" s="60">
        <f t="shared" si="128"/>
        <v>0</v>
      </c>
      <c r="E1209" s="178">
        <f t="shared" si="126"/>
        <v>0</v>
      </c>
      <c r="F1209" s="60">
        <f t="shared" si="129"/>
        <v>0</v>
      </c>
      <c r="G1209" s="60">
        <f>IF(AND(C1209&lt;&gt;"",SUM(G$27:G1208)&lt;E$19),$E$19/$E$23,0)</f>
        <v>0</v>
      </c>
      <c r="H1209" s="60">
        <f t="shared" si="130"/>
        <v>0</v>
      </c>
      <c r="I1209" s="60">
        <f t="shared" si="132"/>
        <v>0</v>
      </c>
      <c r="J1209" s="92" t="str">
        <f t="shared" si="131"/>
        <v>2120–2121</v>
      </c>
      <c r="L1209" s="103"/>
      <c r="N1209" s="101"/>
      <c r="Q1209" s="61"/>
    </row>
    <row r="1210" spans="1:17" ht="20.25" customHeight="1" x14ac:dyDescent="0.2">
      <c r="A1210" s="176">
        <v>80752</v>
      </c>
      <c r="B1210" s="177">
        <f t="shared" si="127"/>
        <v>0</v>
      </c>
      <c r="C1210" s="158"/>
      <c r="D1210" s="60">
        <f t="shared" si="128"/>
        <v>0</v>
      </c>
      <c r="E1210" s="178">
        <f t="shared" si="126"/>
        <v>0</v>
      </c>
      <c r="F1210" s="60">
        <f t="shared" si="129"/>
        <v>0</v>
      </c>
      <c r="G1210" s="60">
        <f>IF(AND(C1210&lt;&gt;"",SUM(G$27:G1209)&lt;E$19),$E$19/$E$23,0)</f>
        <v>0</v>
      </c>
      <c r="H1210" s="60">
        <f t="shared" si="130"/>
        <v>0</v>
      </c>
      <c r="I1210" s="60">
        <f t="shared" si="132"/>
        <v>0</v>
      </c>
      <c r="J1210" s="92" t="str">
        <f t="shared" si="131"/>
        <v>2120–2121</v>
      </c>
      <c r="L1210" s="103"/>
      <c r="N1210" s="101"/>
      <c r="Q1210" s="61"/>
    </row>
    <row r="1211" spans="1:17" ht="20.25" customHeight="1" x14ac:dyDescent="0.2">
      <c r="A1211" s="176">
        <v>80780</v>
      </c>
      <c r="B1211" s="177">
        <f t="shared" si="127"/>
        <v>0</v>
      </c>
      <c r="C1211" s="158"/>
      <c r="D1211" s="60">
        <f t="shared" si="128"/>
        <v>0</v>
      </c>
      <c r="E1211" s="178">
        <f t="shared" si="126"/>
        <v>0</v>
      </c>
      <c r="F1211" s="60">
        <f t="shared" si="129"/>
        <v>0</v>
      </c>
      <c r="G1211" s="60">
        <f>IF(AND(C1211&lt;&gt;"",SUM(G$27:G1210)&lt;E$19),$E$19/$E$23,0)</f>
        <v>0</v>
      </c>
      <c r="H1211" s="60">
        <f t="shared" si="130"/>
        <v>0</v>
      </c>
      <c r="I1211" s="60">
        <f t="shared" si="132"/>
        <v>0</v>
      </c>
      <c r="J1211" s="92" t="str">
        <f t="shared" si="131"/>
        <v>2120–2121</v>
      </c>
      <c r="L1211" s="103"/>
      <c r="N1211" s="101"/>
      <c r="Q1211" s="61"/>
    </row>
    <row r="1212" spans="1:17" ht="20.25" customHeight="1" x14ac:dyDescent="0.2">
      <c r="A1212" s="176">
        <v>80811</v>
      </c>
      <c r="B1212" s="177">
        <f t="shared" si="127"/>
        <v>0</v>
      </c>
      <c r="C1212" s="158"/>
      <c r="D1212" s="60">
        <f t="shared" si="128"/>
        <v>0</v>
      </c>
      <c r="E1212" s="178">
        <f t="shared" si="126"/>
        <v>0</v>
      </c>
      <c r="F1212" s="60">
        <f t="shared" si="129"/>
        <v>0</v>
      </c>
      <c r="G1212" s="60">
        <f>IF(AND(C1212&lt;&gt;"",SUM(G$27:G1211)&lt;E$19),$E$19/$E$23,0)</f>
        <v>0</v>
      </c>
      <c r="H1212" s="60">
        <f t="shared" si="130"/>
        <v>0</v>
      </c>
      <c r="I1212" s="60">
        <f t="shared" si="132"/>
        <v>0</v>
      </c>
      <c r="J1212" s="92" t="str">
        <f t="shared" si="131"/>
        <v>2120–2121</v>
      </c>
      <c r="L1212" s="103"/>
      <c r="N1212" s="101"/>
      <c r="Q1212" s="61"/>
    </row>
    <row r="1213" spans="1:17" ht="20.25" customHeight="1" x14ac:dyDescent="0.2">
      <c r="A1213" s="176">
        <v>80841</v>
      </c>
      <c r="B1213" s="177">
        <f t="shared" si="127"/>
        <v>0</v>
      </c>
      <c r="C1213" s="158"/>
      <c r="D1213" s="60">
        <f t="shared" si="128"/>
        <v>0</v>
      </c>
      <c r="E1213" s="178">
        <f t="shared" si="126"/>
        <v>0</v>
      </c>
      <c r="F1213" s="60">
        <f t="shared" si="129"/>
        <v>0</v>
      </c>
      <c r="G1213" s="60">
        <f>IF(AND(C1213&lt;&gt;"",SUM(G$27:G1212)&lt;E$19),$E$19/$E$23,0)</f>
        <v>0</v>
      </c>
      <c r="H1213" s="60">
        <f t="shared" si="130"/>
        <v>0</v>
      </c>
      <c r="I1213" s="60">
        <f t="shared" si="132"/>
        <v>0</v>
      </c>
      <c r="J1213" s="92" t="str">
        <f t="shared" si="131"/>
        <v>2120–2121</v>
      </c>
      <c r="L1213" s="103"/>
      <c r="N1213" s="101"/>
      <c r="Q1213" s="61"/>
    </row>
    <row r="1214" spans="1:17" ht="20.25" customHeight="1" x14ac:dyDescent="0.2">
      <c r="A1214" s="176">
        <v>80872</v>
      </c>
      <c r="B1214" s="177">
        <f t="shared" si="127"/>
        <v>0</v>
      </c>
      <c r="C1214" s="158"/>
      <c r="D1214" s="60">
        <f t="shared" si="128"/>
        <v>0</v>
      </c>
      <c r="E1214" s="178">
        <f t="shared" si="126"/>
        <v>0</v>
      </c>
      <c r="F1214" s="60">
        <f t="shared" si="129"/>
        <v>0</v>
      </c>
      <c r="G1214" s="60">
        <f>IF(AND(C1214&lt;&gt;"",SUM(G$27:G1213)&lt;E$19),$E$19/$E$23,0)</f>
        <v>0</v>
      </c>
      <c r="H1214" s="60">
        <f t="shared" si="130"/>
        <v>0</v>
      </c>
      <c r="I1214" s="60">
        <f t="shared" si="132"/>
        <v>0</v>
      </c>
      <c r="J1214" s="92" t="str">
        <f t="shared" si="131"/>
        <v>2120–2121</v>
      </c>
      <c r="L1214" s="103"/>
      <c r="N1214" s="101"/>
      <c r="Q1214" s="61"/>
    </row>
    <row r="1215" spans="1:17" ht="20.25" customHeight="1" x14ac:dyDescent="0.2">
      <c r="A1215" s="176">
        <v>80902</v>
      </c>
      <c r="B1215" s="177">
        <f t="shared" si="127"/>
        <v>0</v>
      </c>
      <c r="C1215" s="158"/>
      <c r="D1215" s="60">
        <f t="shared" si="128"/>
        <v>0</v>
      </c>
      <c r="E1215" s="178">
        <f t="shared" si="126"/>
        <v>0</v>
      </c>
      <c r="F1215" s="60">
        <f t="shared" si="129"/>
        <v>0</v>
      </c>
      <c r="G1215" s="60">
        <f>IF(AND(C1215&lt;&gt;"",SUM(G$27:G1214)&lt;E$19),$E$19/$E$23,0)</f>
        <v>0</v>
      </c>
      <c r="H1215" s="60">
        <f t="shared" si="130"/>
        <v>0</v>
      </c>
      <c r="I1215" s="60">
        <f t="shared" si="132"/>
        <v>0</v>
      </c>
      <c r="J1215" s="92" t="str">
        <f t="shared" si="131"/>
        <v>2121–2122</v>
      </c>
      <c r="L1215" s="103"/>
      <c r="N1215" s="101"/>
      <c r="Q1215" s="61"/>
    </row>
    <row r="1216" spans="1:17" ht="20.25" customHeight="1" x14ac:dyDescent="0.2">
      <c r="A1216" s="176">
        <v>80933</v>
      </c>
      <c r="B1216" s="177">
        <f t="shared" si="127"/>
        <v>0</v>
      </c>
      <c r="C1216" s="158"/>
      <c r="D1216" s="60">
        <f t="shared" si="128"/>
        <v>0</v>
      </c>
      <c r="E1216" s="178">
        <f t="shared" si="126"/>
        <v>0</v>
      </c>
      <c r="F1216" s="60">
        <f t="shared" si="129"/>
        <v>0</v>
      </c>
      <c r="G1216" s="60">
        <f>IF(AND(C1216&lt;&gt;"",SUM(G$27:G1215)&lt;E$19),$E$19/$E$23,0)</f>
        <v>0</v>
      </c>
      <c r="H1216" s="60">
        <f t="shared" si="130"/>
        <v>0</v>
      </c>
      <c r="I1216" s="60">
        <f t="shared" si="132"/>
        <v>0</v>
      </c>
      <c r="J1216" s="92" t="str">
        <f t="shared" si="131"/>
        <v>2121–2122</v>
      </c>
      <c r="L1216" s="103"/>
      <c r="N1216" s="101"/>
      <c r="Q1216" s="61"/>
    </row>
    <row r="1217" spans="1:17" ht="20.25" customHeight="1" x14ac:dyDescent="0.2">
      <c r="A1217" s="176">
        <v>80964</v>
      </c>
      <c r="B1217" s="177">
        <f t="shared" si="127"/>
        <v>0</v>
      </c>
      <c r="C1217" s="158"/>
      <c r="D1217" s="60">
        <f t="shared" si="128"/>
        <v>0</v>
      </c>
      <c r="E1217" s="178">
        <f t="shared" si="126"/>
        <v>0</v>
      </c>
      <c r="F1217" s="60">
        <f t="shared" si="129"/>
        <v>0</v>
      </c>
      <c r="G1217" s="60">
        <f>IF(AND(C1217&lt;&gt;"",SUM(G$27:G1216)&lt;E$19),$E$19/$E$23,0)</f>
        <v>0</v>
      </c>
      <c r="H1217" s="60">
        <f t="shared" si="130"/>
        <v>0</v>
      </c>
      <c r="I1217" s="60">
        <f t="shared" si="132"/>
        <v>0</v>
      </c>
      <c r="J1217" s="92" t="str">
        <f t="shared" si="131"/>
        <v>2121–2122</v>
      </c>
      <c r="L1217" s="103"/>
      <c r="N1217" s="101"/>
      <c r="Q1217" s="61"/>
    </row>
    <row r="1218" spans="1:17" ht="20.25" customHeight="1" x14ac:dyDescent="0.2">
      <c r="A1218" s="176">
        <v>80994</v>
      </c>
      <c r="B1218" s="177">
        <f t="shared" si="127"/>
        <v>0</v>
      </c>
      <c r="C1218" s="158"/>
      <c r="D1218" s="60">
        <f t="shared" si="128"/>
        <v>0</v>
      </c>
      <c r="E1218" s="178">
        <f t="shared" si="126"/>
        <v>0</v>
      </c>
      <c r="F1218" s="60">
        <f t="shared" si="129"/>
        <v>0</v>
      </c>
      <c r="G1218" s="60">
        <f>IF(AND(C1218&lt;&gt;"",SUM(G$27:G1217)&lt;E$19),$E$19/$E$23,0)</f>
        <v>0</v>
      </c>
      <c r="H1218" s="60">
        <f t="shared" si="130"/>
        <v>0</v>
      </c>
      <c r="I1218" s="60">
        <f t="shared" si="132"/>
        <v>0</v>
      </c>
      <c r="J1218" s="92" t="str">
        <f t="shared" si="131"/>
        <v>2121–2122</v>
      </c>
      <c r="L1218" s="103"/>
      <c r="N1218" s="101"/>
      <c r="Q1218" s="61"/>
    </row>
    <row r="1219" spans="1:17" ht="20.25" customHeight="1" x14ac:dyDescent="0.2">
      <c r="A1219" s="176">
        <v>81025</v>
      </c>
      <c r="B1219" s="177">
        <f t="shared" si="127"/>
        <v>0</v>
      </c>
      <c r="C1219" s="158"/>
      <c r="D1219" s="60">
        <f t="shared" si="128"/>
        <v>0</v>
      </c>
      <c r="E1219" s="178">
        <f t="shared" si="126"/>
        <v>0</v>
      </c>
      <c r="F1219" s="60">
        <f t="shared" si="129"/>
        <v>0</v>
      </c>
      <c r="G1219" s="60">
        <f>IF(AND(C1219&lt;&gt;"",SUM(G$27:G1218)&lt;E$19),$E$19/$E$23,0)</f>
        <v>0</v>
      </c>
      <c r="H1219" s="60">
        <f t="shared" si="130"/>
        <v>0</v>
      </c>
      <c r="I1219" s="60">
        <f t="shared" si="132"/>
        <v>0</v>
      </c>
      <c r="J1219" s="92" t="str">
        <f t="shared" si="131"/>
        <v>2121–2122</v>
      </c>
      <c r="L1219" s="103"/>
      <c r="N1219" s="101"/>
      <c r="Q1219" s="61"/>
    </row>
    <row r="1220" spans="1:17" ht="20.25" customHeight="1" x14ac:dyDescent="0.2">
      <c r="A1220" s="176">
        <v>81055</v>
      </c>
      <c r="B1220" s="177">
        <f t="shared" si="127"/>
        <v>0</v>
      </c>
      <c r="C1220" s="158"/>
      <c r="D1220" s="60">
        <f t="shared" si="128"/>
        <v>0</v>
      </c>
      <c r="E1220" s="178">
        <f t="shared" si="126"/>
        <v>0</v>
      </c>
      <c r="F1220" s="60">
        <f t="shared" si="129"/>
        <v>0</v>
      </c>
      <c r="G1220" s="60">
        <f>IF(AND(C1220&lt;&gt;"",SUM(G$27:G1219)&lt;E$19),$E$19/$E$23,0)</f>
        <v>0</v>
      </c>
      <c r="H1220" s="60">
        <f t="shared" si="130"/>
        <v>0</v>
      </c>
      <c r="I1220" s="60">
        <f t="shared" si="132"/>
        <v>0</v>
      </c>
      <c r="J1220" s="92" t="str">
        <f t="shared" si="131"/>
        <v>2121–2122</v>
      </c>
      <c r="L1220" s="103"/>
      <c r="N1220" s="101"/>
      <c r="Q1220" s="61"/>
    </row>
    <row r="1221" spans="1:17" ht="20.25" customHeight="1" x14ac:dyDescent="0.2">
      <c r="A1221" s="176">
        <v>81086</v>
      </c>
      <c r="B1221" s="177">
        <f t="shared" si="127"/>
        <v>0</v>
      </c>
      <c r="C1221" s="158"/>
      <c r="D1221" s="60">
        <f t="shared" si="128"/>
        <v>0</v>
      </c>
      <c r="E1221" s="178">
        <f t="shared" si="126"/>
        <v>0</v>
      </c>
      <c r="F1221" s="60">
        <f t="shared" si="129"/>
        <v>0</v>
      </c>
      <c r="G1221" s="60">
        <f>IF(AND(C1221&lt;&gt;"",SUM(G$27:G1220)&lt;E$19),$E$19/$E$23,0)</f>
        <v>0</v>
      </c>
      <c r="H1221" s="60">
        <f t="shared" si="130"/>
        <v>0</v>
      </c>
      <c r="I1221" s="60">
        <f t="shared" si="132"/>
        <v>0</v>
      </c>
      <c r="J1221" s="92" t="str">
        <f t="shared" si="131"/>
        <v>2121–2122</v>
      </c>
      <c r="L1221" s="103"/>
      <c r="N1221" s="101"/>
      <c r="Q1221" s="61"/>
    </row>
    <row r="1222" spans="1:17" ht="20.25" customHeight="1" x14ac:dyDescent="0.2">
      <c r="A1222" s="176">
        <v>81117</v>
      </c>
      <c r="B1222" s="177">
        <f t="shared" si="127"/>
        <v>0</v>
      </c>
      <c r="C1222" s="158"/>
      <c r="D1222" s="60">
        <f t="shared" si="128"/>
        <v>0</v>
      </c>
      <c r="E1222" s="178">
        <f t="shared" si="126"/>
        <v>0</v>
      </c>
      <c r="F1222" s="60">
        <f t="shared" si="129"/>
        <v>0</v>
      </c>
      <c r="G1222" s="60">
        <f>IF(AND(C1222&lt;&gt;"",SUM(G$27:G1221)&lt;E$19),$E$19/$E$23,0)</f>
        <v>0</v>
      </c>
      <c r="H1222" s="60">
        <f t="shared" si="130"/>
        <v>0</v>
      </c>
      <c r="I1222" s="60">
        <f t="shared" si="132"/>
        <v>0</v>
      </c>
      <c r="J1222" s="92" t="str">
        <f t="shared" si="131"/>
        <v>2121–2122</v>
      </c>
      <c r="L1222" s="103"/>
      <c r="N1222" s="101"/>
      <c r="Q1222" s="61"/>
    </row>
    <row r="1223" spans="1:17" ht="20.25" customHeight="1" x14ac:dyDescent="0.2">
      <c r="A1223" s="176">
        <v>81145</v>
      </c>
      <c r="B1223" s="177">
        <f t="shared" si="127"/>
        <v>0</v>
      </c>
      <c r="C1223" s="158"/>
      <c r="D1223" s="60">
        <f t="shared" si="128"/>
        <v>0</v>
      </c>
      <c r="E1223" s="178">
        <f t="shared" si="126"/>
        <v>0</v>
      </c>
      <c r="F1223" s="60">
        <f t="shared" si="129"/>
        <v>0</v>
      </c>
      <c r="G1223" s="60">
        <f>IF(AND(C1223&lt;&gt;"",SUM(G$27:G1222)&lt;E$19),$E$19/$E$23,0)</f>
        <v>0</v>
      </c>
      <c r="H1223" s="60">
        <f t="shared" si="130"/>
        <v>0</v>
      </c>
      <c r="I1223" s="60">
        <f t="shared" si="132"/>
        <v>0</v>
      </c>
      <c r="J1223" s="92" t="str">
        <f t="shared" si="131"/>
        <v>2121–2122</v>
      </c>
      <c r="L1223" s="103"/>
      <c r="N1223" s="101"/>
      <c r="Q1223" s="61"/>
    </row>
    <row r="1224" spans="1:17" ht="20.25" customHeight="1" x14ac:dyDescent="0.2">
      <c r="A1224" s="176">
        <v>81176</v>
      </c>
      <c r="B1224" s="177">
        <f t="shared" si="127"/>
        <v>0</v>
      </c>
      <c r="C1224" s="158"/>
      <c r="D1224" s="60">
        <f t="shared" si="128"/>
        <v>0</v>
      </c>
      <c r="E1224" s="178">
        <f t="shared" si="126"/>
        <v>0</v>
      </c>
      <c r="F1224" s="60">
        <f t="shared" si="129"/>
        <v>0</v>
      </c>
      <c r="G1224" s="60">
        <f>IF(AND(C1224&lt;&gt;"",SUM(G$27:G1223)&lt;E$19),$E$19/$E$23,0)</f>
        <v>0</v>
      </c>
      <c r="H1224" s="60">
        <f t="shared" si="130"/>
        <v>0</v>
      </c>
      <c r="I1224" s="60">
        <f t="shared" si="132"/>
        <v>0</v>
      </c>
      <c r="J1224" s="92" t="str">
        <f t="shared" si="131"/>
        <v>2121–2122</v>
      </c>
      <c r="L1224" s="103"/>
      <c r="N1224" s="101"/>
      <c r="Q1224" s="61"/>
    </row>
    <row r="1225" spans="1:17" ht="20.25" customHeight="1" x14ac:dyDescent="0.2">
      <c r="A1225" s="176">
        <v>81206</v>
      </c>
      <c r="B1225" s="177">
        <f t="shared" si="127"/>
        <v>0</v>
      </c>
      <c r="C1225" s="158"/>
      <c r="D1225" s="60">
        <f t="shared" si="128"/>
        <v>0</v>
      </c>
      <c r="E1225" s="178">
        <f t="shared" si="126"/>
        <v>0</v>
      </c>
      <c r="F1225" s="60">
        <f t="shared" si="129"/>
        <v>0</v>
      </c>
      <c r="G1225" s="60">
        <f>IF(AND(C1225&lt;&gt;"",SUM(G$27:G1224)&lt;E$19),$E$19/$E$23,0)</f>
        <v>0</v>
      </c>
      <c r="H1225" s="60">
        <f t="shared" si="130"/>
        <v>0</v>
      </c>
      <c r="I1225" s="60">
        <f t="shared" si="132"/>
        <v>0</v>
      </c>
      <c r="J1225" s="92" t="str">
        <f t="shared" si="131"/>
        <v>2121–2122</v>
      </c>
      <c r="L1225" s="103"/>
      <c r="N1225" s="101"/>
      <c r="Q1225" s="61"/>
    </row>
    <row r="1226" spans="1:17" ht="20.25" customHeight="1" x14ac:dyDescent="0.2">
      <c r="A1226" s="176">
        <v>81237</v>
      </c>
      <c r="B1226" s="177">
        <f t="shared" si="127"/>
        <v>0</v>
      </c>
      <c r="C1226" s="158"/>
      <c r="D1226" s="60">
        <f t="shared" si="128"/>
        <v>0</v>
      </c>
      <c r="E1226" s="178">
        <f t="shared" si="126"/>
        <v>0</v>
      </c>
      <c r="F1226" s="60">
        <f t="shared" si="129"/>
        <v>0</v>
      </c>
      <c r="G1226" s="60">
        <f>IF(AND(C1226&lt;&gt;"",SUM(G$27:G1225)&lt;E$19),$E$19/$E$23,0)</f>
        <v>0</v>
      </c>
      <c r="H1226" s="60">
        <f t="shared" si="130"/>
        <v>0</v>
      </c>
      <c r="I1226" s="60">
        <f t="shared" si="132"/>
        <v>0</v>
      </c>
      <c r="J1226" s="92" t="str">
        <f t="shared" si="131"/>
        <v>2121–2122</v>
      </c>
      <c r="L1226" s="103"/>
      <c r="N1226" s="101"/>
      <c r="Q1226" s="61"/>
    </row>
    <row r="1227" spans="1:17" ht="20.25" customHeight="1" x14ac:dyDescent="0.2">
      <c r="A1227" s="176">
        <v>81267</v>
      </c>
      <c r="B1227" s="177">
        <f t="shared" si="127"/>
        <v>0</v>
      </c>
      <c r="C1227" s="158"/>
      <c r="D1227" s="60">
        <f t="shared" si="128"/>
        <v>0</v>
      </c>
      <c r="E1227" s="178">
        <f t="shared" si="126"/>
        <v>0</v>
      </c>
      <c r="F1227" s="60">
        <f t="shared" si="129"/>
        <v>0</v>
      </c>
      <c r="G1227" s="60">
        <f>IF(AND(C1227&lt;&gt;"",SUM(G$27:G1226)&lt;E$19),$E$19/$E$23,0)</f>
        <v>0</v>
      </c>
      <c r="H1227" s="60">
        <f t="shared" si="130"/>
        <v>0</v>
      </c>
      <c r="I1227" s="60">
        <f t="shared" si="132"/>
        <v>0</v>
      </c>
      <c r="J1227" s="92" t="str">
        <f t="shared" si="131"/>
        <v>2122–2123</v>
      </c>
      <c r="L1227" s="103"/>
      <c r="N1227" s="101"/>
      <c r="Q1227" s="61"/>
    </row>
    <row r="1228" spans="1:17" ht="20.25" customHeight="1" x14ac:dyDescent="0.2">
      <c r="A1228" s="176">
        <v>81298</v>
      </c>
      <c r="B1228" s="177">
        <f t="shared" si="127"/>
        <v>0</v>
      </c>
      <c r="C1228" s="158"/>
      <c r="D1228" s="60">
        <f t="shared" si="128"/>
        <v>0</v>
      </c>
      <c r="E1228" s="178">
        <f t="shared" si="126"/>
        <v>0</v>
      </c>
      <c r="F1228" s="60">
        <f t="shared" si="129"/>
        <v>0</v>
      </c>
      <c r="G1228" s="60">
        <f>IF(AND(C1228&lt;&gt;"",SUM(G$27:G1227)&lt;E$19),$E$19/$E$23,0)</f>
        <v>0</v>
      </c>
      <c r="H1228" s="60">
        <f t="shared" si="130"/>
        <v>0</v>
      </c>
      <c r="I1228" s="60">
        <f t="shared" si="132"/>
        <v>0</v>
      </c>
      <c r="J1228" s="92" t="str">
        <f t="shared" si="131"/>
        <v>2122–2123</v>
      </c>
      <c r="L1228" s="103"/>
      <c r="N1228" s="101"/>
      <c r="Q1228" s="61"/>
    </row>
    <row r="1229" spans="1:17" ht="20.25" customHeight="1" x14ac:dyDescent="0.2">
      <c r="A1229" s="176">
        <v>81329</v>
      </c>
      <c r="B1229" s="177">
        <f t="shared" si="127"/>
        <v>0</v>
      </c>
      <c r="C1229" s="158"/>
      <c r="D1229" s="60">
        <f t="shared" si="128"/>
        <v>0</v>
      </c>
      <c r="E1229" s="178">
        <f t="shared" si="126"/>
        <v>0</v>
      </c>
      <c r="F1229" s="60">
        <f t="shared" si="129"/>
        <v>0</v>
      </c>
      <c r="G1229" s="60">
        <f>IF(AND(C1229&lt;&gt;"",SUM(G$27:G1228)&lt;E$19),$E$19/$E$23,0)</f>
        <v>0</v>
      </c>
      <c r="H1229" s="60">
        <f t="shared" si="130"/>
        <v>0</v>
      </c>
      <c r="I1229" s="60">
        <f t="shared" si="132"/>
        <v>0</v>
      </c>
      <c r="J1229" s="92" t="str">
        <f t="shared" si="131"/>
        <v>2122–2123</v>
      </c>
      <c r="L1229" s="103"/>
      <c r="N1229" s="101"/>
      <c r="Q1229" s="61"/>
    </row>
    <row r="1230" spans="1:17" ht="20.25" customHeight="1" x14ac:dyDescent="0.2">
      <c r="A1230" s="176">
        <v>81359</v>
      </c>
      <c r="B1230" s="177">
        <f t="shared" si="127"/>
        <v>0</v>
      </c>
      <c r="C1230" s="158"/>
      <c r="D1230" s="60">
        <f t="shared" si="128"/>
        <v>0</v>
      </c>
      <c r="E1230" s="178">
        <f t="shared" si="126"/>
        <v>0</v>
      </c>
      <c r="F1230" s="60">
        <f t="shared" si="129"/>
        <v>0</v>
      </c>
      <c r="G1230" s="60">
        <f>IF(AND(C1230&lt;&gt;"",SUM(G$27:G1229)&lt;E$19),$E$19/$E$23,0)</f>
        <v>0</v>
      </c>
      <c r="H1230" s="60">
        <f t="shared" si="130"/>
        <v>0</v>
      </c>
      <c r="I1230" s="60">
        <f t="shared" si="132"/>
        <v>0</v>
      </c>
      <c r="J1230" s="92" t="str">
        <f t="shared" si="131"/>
        <v>2122–2123</v>
      </c>
      <c r="L1230" s="103"/>
      <c r="N1230" s="101"/>
      <c r="Q1230" s="61"/>
    </row>
    <row r="1231" spans="1:17" ht="20.25" customHeight="1" x14ac:dyDescent="0.2">
      <c r="A1231" s="176">
        <v>81390</v>
      </c>
      <c r="B1231" s="177">
        <f t="shared" si="127"/>
        <v>0</v>
      </c>
      <c r="C1231" s="158"/>
      <c r="D1231" s="60">
        <f t="shared" si="128"/>
        <v>0</v>
      </c>
      <c r="E1231" s="178">
        <f t="shared" si="126"/>
        <v>0</v>
      </c>
      <c r="F1231" s="60">
        <f t="shared" si="129"/>
        <v>0</v>
      </c>
      <c r="G1231" s="60">
        <f>IF(AND(C1231&lt;&gt;"",SUM(G$27:G1230)&lt;E$19),$E$19/$E$23,0)</f>
        <v>0</v>
      </c>
      <c r="H1231" s="60">
        <f t="shared" si="130"/>
        <v>0</v>
      </c>
      <c r="I1231" s="60">
        <f t="shared" si="132"/>
        <v>0</v>
      </c>
      <c r="J1231" s="92" t="str">
        <f t="shared" si="131"/>
        <v>2122–2123</v>
      </c>
      <c r="L1231" s="103"/>
      <c r="N1231" s="101"/>
      <c r="Q1231" s="61"/>
    </row>
    <row r="1232" spans="1:17" ht="20.25" customHeight="1" x14ac:dyDescent="0.2">
      <c r="A1232" s="176">
        <v>81420</v>
      </c>
      <c r="B1232" s="177">
        <f t="shared" si="127"/>
        <v>0</v>
      </c>
      <c r="C1232" s="158"/>
      <c r="D1232" s="60">
        <f t="shared" si="128"/>
        <v>0</v>
      </c>
      <c r="E1232" s="178">
        <f t="shared" si="126"/>
        <v>0</v>
      </c>
      <c r="F1232" s="60">
        <f t="shared" si="129"/>
        <v>0</v>
      </c>
      <c r="G1232" s="60">
        <f>IF(AND(C1232&lt;&gt;"",SUM(G$27:G1231)&lt;E$19),$E$19/$E$23,0)</f>
        <v>0</v>
      </c>
      <c r="H1232" s="60">
        <f t="shared" si="130"/>
        <v>0</v>
      </c>
      <c r="I1232" s="60">
        <f t="shared" si="132"/>
        <v>0</v>
      </c>
      <c r="J1232" s="92" t="str">
        <f t="shared" si="131"/>
        <v>2122–2123</v>
      </c>
      <c r="L1232" s="103"/>
      <c r="N1232" s="101"/>
      <c r="Q1232" s="61"/>
    </row>
    <row r="1233" spans="1:17" ht="20.25" customHeight="1" x14ac:dyDescent="0.2">
      <c r="A1233" s="176">
        <v>81451</v>
      </c>
      <c r="B1233" s="177">
        <f t="shared" si="127"/>
        <v>0</v>
      </c>
      <c r="C1233" s="158"/>
      <c r="D1233" s="60">
        <f t="shared" si="128"/>
        <v>0</v>
      </c>
      <c r="E1233" s="178">
        <f t="shared" si="126"/>
        <v>0</v>
      </c>
      <c r="F1233" s="60">
        <f t="shared" si="129"/>
        <v>0</v>
      </c>
      <c r="G1233" s="60">
        <f>IF(AND(C1233&lt;&gt;"",SUM(G$27:G1232)&lt;E$19),$E$19/$E$23,0)</f>
        <v>0</v>
      </c>
      <c r="H1233" s="60">
        <f t="shared" si="130"/>
        <v>0</v>
      </c>
      <c r="I1233" s="60">
        <f t="shared" si="132"/>
        <v>0</v>
      </c>
      <c r="J1233" s="92" t="str">
        <f t="shared" si="131"/>
        <v>2122–2123</v>
      </c>
      <c r="L1233" s="103"/>
      <c r="N1233" s="101"/>
      <c r="Q1233" s="61"/>
    </row>
    <row r="1234" spans="1:17" ht="20.25" customHeight="1" x14ac:dyDescent="0.2">
      <c r="A1234" s="176">
        <v>81482</v>
      </c>
      <c r="B1234" s="177">
        <f t="shared" si="127"/>
        <v>0</v>
      </c>
      <c r="C1234" s="158"/>
      <c r="D1234" s="60">
        <f t="shared" si="128"/>
        <v>0</v>
      </c>
      <c r="E1234" s="178">
        <f t="shared" si="126"/>
        <v>0</v>
      </c>
      <c r="F1234" s="60">
        <f t="shared" si="129"/>
        <v>0</v>
      </c>
      <c r="G1234" s="60">
        <f>IF(AND(C1234&lt;&gt;"",SUM(G$27:G1233)&lt;E$19),$E$19/$E$23,0)</f>
        <v>0</v>
      </c>
      <c r="H1234" s="60">
        <f t="shared" si="130"/>
        <v>0</v>
      </c>
      <c r="I1234" s="60">
        <f t="shared" si="132"/>
        <v>0</v>
      </c>
      <c r="J1234" s="92" t="str">
        <f t="shared" si="131"/>
        <v>2122–2123</v>
      </c>
      <c r="L1234" s="103"/>
      <c r="N1234" s="101"/>
      <c r="Q1234" s="61"/>
    </row>
    <row r="1235" spans="1:17" ht="20.25" customHeight="1" x14ac:dyDescent="0.2">
      <c r="A1235" s="176">
        <v>81510</v>
      </c>
      <c r="B1235" s="177">
        <f t="shared" si="127"/>
        <v>0</v>
      </c>
      <c r="C1235" s="158"/>
      <c r="D1235" s="60">
        <f t="shared" si="128"/>
        <v>0</v>
      </c>
      <c r="E1235" s="178">
        <f t="shared" si="126"/>
        <v>0</v>
      </c>
      <c r="F1235" s="60">
        <f t="shared" si="129"/>
        <v>0</v>
      </c>
      <c r="G1235" s="60">
        <f>IF(AND(C1235&lt;&gt;"",SUM(G$27:G1234)&lt;E$19),$E$19/$E$23,0)</f>
        <v>0</v>
      </c>
      <c r="H1235" s="60">
        <f t="shared" si="130"/>
        <v>0</v>
      </c>
      <c r="I1235" s="60">
        <f t="shared" si="132"/>
        <v>0</v>
      </c>
      <c r="J1235" s="92" t="str">
        <f t="shared" si="131"/>
        <v>2122–2123</v>
      </c>
      <c r="L1235" s="103"/>
      <c r="N1235" s="101"/>
      <c r="Q1235" s="61"/>
    </row>
    <row r="1236" spans="1:17" ht="20.25" customHeight="1" x14ac:dyDescent="0.2">
      <c r="A1236" s="176">
        <v>81541</v>
      </c>
      <c r="B1236" s="177">
        <f t="shared" si="127"/>
        <v>0</v>
      </c>
      <c r="C1236" s="158"/>
      <c r="D1236" s="60">
        <f t="shared" si="128"/>
        <v>0</v>
      </c>
      <c r="E1236" s="178">
        <f t="shared" si="126"/>
        <v>0</v>
      </c>
      <c r="F1236" s="60">
        <f t="shared" si="129"/>
        <v>0</v>
      </c>
      <c r="G1236" s="60">
        <f>IF(AND(C1236&lt;&gt;"",SUM(G$27:G1235)&lt;E$19),$E$19/$E$23,0)</f>
        <v>0</v>
      </c>
      <c r="H1236" s="60">
        <f t="shared" si="130"/>
        <v>0</v>
      </c>
      <c r="I1236" s="60">
        <f t="shared" si="132"/>
        <v>0</v>
      </c>
      <c r="J1236" s="92" t="str">
        <f t="shared" si="131"/>
        <v>2122–2123</v>
      </c>
      <c r="L1236" s="103"/>
      <c r="N1236" s="101"/>
      <c r="Q1236" s="61"/>
    </row>
    <row r="1237" spans="1:17" ht="20.25" customHeight="1" x14ac:dyDescent="0.2">
      <c r="A1237" s="176">
        <v>81571</v>
      </c>
      <c r="B1237" s="177">
        <f t="shared" si="127"/>
        <v>0</v>
      </c>
      <c r="C1237" s="158"/>
      <c r="D1237" s="60">
        <f t="shared" si="128"/>
        <v>0</v>
      </c>
      <c r="E1237" s="178">
        <f t="shared" si="126"/>
        <v>0</v>
      </c>
      <c r="F1237" s="60">
        <f t="shared" si="129"/>
        <v>0</v>
      </c>
      <c r="G1237" s="60">
        <f>IF(AND(C1237&lt;&gt;"",SUM(G$27:G1236)&lt;E$19),$E$19/$E$23,0)</f>
        <v>0</v>
      </c>
      <c r="H1237" s="60">
        <f t="shared" si="130"/>
        <v>0</v>
      </c>
      <c r="I1237" s="60">
        <f t="shared" si="132"/>
        <v>0</v>
      </c>
      <c r="J1237" s="92" t="str">
        <f t="shared" si="131"/>
        <v>2122–2123</v>
      </c>
      <c r="L1237" s="103"/>
      <c r="N1237" s="101"/>
      <c r="Q1237" s="61"/>
    </row>
    <row r="1238" spans="1:17" ht="20.25" customHeight="1" x14ac:dyDescent="0.2">
      <c r="A1238" s="176">
        <v>81602</v>
      </c>
      <c r="B1238" s="177">
        <f t="shared" si="127"/>
        <v>0</v>
      </c>
      <c r="C1238" s="158"/>
      <c r="D1238" s="60">
        <f t="shared" si="128"/>
        <v>0</v>
      </c>
      <c r="E1238" s="178">
        <f t="shared" si="126"/>
        <v>0</v>
      </c>
      <c r="F1238" s="60">
        <f t="shared" si="129"/>
        <v>0</v>
      </c>
      <c r="G1238" s="60">
        <f>IF(AND(C1238&lt;&gt;"",SUM(G$27:G1237)&lt;E$19),$E$19/$E$23,0)</f>
        <v>0</v>
      </c>
      <c r="H1238" s="60">
        <f t="shared" si="130"/>
        <v>0</v>
      </c>
      <c r="I1238" s="60">
        <f t="shared" si="132"/>
        <v>0</v>
      </c>
      <c r="J1238" s="92" t="str">
        <f t="shared" si="131"/>
        <v>2122–2123</v>
      </c>
      <c r="L1238" s="103"/>
      <c r="N1238" s="101"/>
      <c r="Q1238" s="61"/>
    </row>
    <row r="1239" spans="1:17" ht="20.25" customHeight="1" x14ac:dyDescent="0.2">
      <c r="B1239" s="55"/>
      <c r="C1239" s="55"/>
      <c r="D1239" s="55"/>
      <c r="F1239" s="55"/>
      <c r="G1239" s="55"/>
      <c r="O1239" s="104"/>
    </row>
  </sheetData>
  <sheetProtection sheet="1" objects="1" scenarios="1" formatColumns="0" formatRows="0" insertColumns="0" insertRows="0" insertHyperlinks="0" sort="0" autoFilter="0" pivotTables="0"/>
  <mergeCells count="43">
    <mergeCell ref="A1:F1"/>
    <mergeCell ref="A2:F2"/>
    <mergeCell ref="A3:F3"/>
    <mergeCell ref="A4:F4"/>
    <mergeCell ref="A5:D5"/>
    <mergeCell ref="E5:F5"/>
    <mergeCell ref="A6:D6"/>
    <mergeCell ref="E6:F6"/>
    <mergeCell ref="A7:D7"/>
    <mergeCell ref="E7:F7"/>
    <mergeCell ref="A8:D8"/>
    <mergeCell ref="E8:F8"/>
    <mergeCell ref="A9:D9"/>
    <mergeCell ref="E9:F9"/>
    <mergeCell ref="A10:D10"/>
    <mergeCell ref="E10:F10"/>
    <mergeCell ref="A11:D11"/>
    <mergeCell ref="E11:F11"/>
    <mergeCell ref="A12:D12"/>
    <mergeCell ref="E12:F12"/>
    <mergeCell ref="A13:D13"/>
    <mergeCell ref="E13:F13"/>
    <mergeCell ref="A14:D14"/>
    <mergeCell ref="E14:F14"/>
    <mergeCell ref="A15:D15"/>
    <mergeCell ref="E15:F15"/>
    <mergeCell ref="A16:D16"/>
    <mergeCell ref="E16:F16"/>
    <mergeCell ref="A17:D17"/>
    <mergeCell ref="E17:F17"/>
    <mergeCell ref="A18:D18"/>
    <mergeCell ref="E18:F18"/>
    <mergeCell ref="A19:D19"/>
    <mergeCell ref="E19:F19"/>
    <mergeCell ref="A20:D20"/>
    <mergeCell ref="E20:F20"/>
    <mergeCell ref="A25:I25"/>
    <mergeCell ref="A21:D21"/>
    <mergeCell ref="E21:F21"/>
    <mergeCell ref="A22:D22"/>
    <mergeCell ref="E22:F22"/>
    <mergeCell ref="A23:D23"/>
    <mergeCell ref="E23:F23"/>
  </mergeCells>
  <dataValidations count="3">
    <dataValidation operator="lessThan" allowBlank="1" showInputMessage="1" showErrorMessage="1" sqref="R1239:R1048576 R25 A27:A1238 G23:I23 G21:I21 AE3 Q26 E14 G14:I14 E21 E23 E16:E19 G16:I19 S4:S21" xr:uid="{091B317C-1551-4B0C-B36F-73DB440671A3}"/>
    <dataValidation type="textLength" operator="lessThan" allowBlank="1" showInputMessage="1" showErrorMessage="1" sqref="E22 G22:I22" xr:uid="{D24A5017-323A-4802-A46C-306744672EFC}">
      <formula1>0</formula1>
    </dataValidation>
    <dataValidation operator="lessThan" showInputMessage="1" showErrorMessage="1" sqref="C27:C269" xr:uid="{49AFB1BE-8AF3-4F73-9584-8E6AB6F886AE}"/>
  </dataValidations>
  <pageMargins left="0.7" right="0.7" top="0.75" bottom="0.75" header="0.3" footer="0.3"/>
  <pageSetup scale="58" fitToHeight="0" orientation="portrait" r:id="rId1"/>
  <headerFooter>
    <oddHeader>&amp;C&amp;"arial,Bold"&amp;14GASB 96 
Amortization Schedule</oddHeader>
    <oddFooter>&amp;L&amp;"arial,Regular"&amp;12State Controller's Office&amp;C&amp;"arial,Regular"&amp;12
Example 1 Input&amp;R&amp;"arial,Regular"&amp;12Page &amp;P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08E6B-18C3-4BCF-BEB2-1560205AE853}">
  <sheetPr>
    <tabColor theme="9" tint="-0.249977111117893"/>
    <pageSetUpPr fitToPage="1"/>
  </sheetPr>
  <dimension ref="A1:XFC67"/>
  <sheetViews>
    <sheetView zoomScale="75" zoomScaleNormal="75" workbookViewId="0">
      <selection activeCell="J20" sqref="J20"/>
    </sheetView>
  </sheetViews>
  <sheetFormatPr defaultColWidth="0" defaultRowHeight="15" customHeight="1" zeroHeight="1" x14ac:dyDescent="0.2"/>
  <cols>
    <col min="1" max="1" width="12" style="63" customWidth="1"/>
    <col min="2" max="2" width="10.85546875" style="55" customWidth="1"/>
    <col min="3" max="3" width="10.42578125" style="55" customWidth="1"/>
    <col min="4" max="4" width="27.5703125" style="55" customWidth="1"/>
    <col min="5" max="9" width="14.28515625" style="55" customWidth="1"/>
    <col min="10" max="11" width="25.7109375" style="189" customWidth="1"/>
    <col min="12" max="12" width="15.140625" style="55" hidden="1"/>
    <col min="13" max="13" width="13.140625" style="55" hidden="1"/>
    <col min="14" max="14" width="12.140625" style="55" hidden="1"/>
    <col min="15" max="19" width="0" style="55" hidden="1"/>
    <col min="20" max="16383" width="12.140625" style="55" hidden="1"/>
    <col min="16384" max="16384" width="23.140625" style="55" hidden="1" customWidth="1"/>
  </cols>
  <sheetData>
    <row r="1" spans="1:11" ht="30" customHeight="1" x14ac:dyDescent="0.25">
      <c r="B1" s="319" t="s">
        <v>1512</v>
      </c>
      <c r="C1" s="319"/>
      <c r="D1" s="319"/>
      <c r="E1" s="319"/>
      <c r="F1" s="319"/>
      <c r="G1" s="319"/>
      <c r="H1" s="319"/>
      <c r="I1" s="319"/>
      <c r="J1" s="319"/>
      <c r="K1" s="319"/>
    </row>
    <row r="2" spans="1:11" ht="18.75" customHeight="1" x14ac:dyDescent="0.25">
      <c r="B2" s="320" t="s">
        <v>32</v>
      </c>
      <c r="C2" s="320"/>
      <c r="D2" s="320"/>
      <c r="E2" s="357" t="str">
        <f>'Example 2 Original Input'!$E$5</f>
        <v>SaaS Subscription</v>
      </c>
      <c r="F2" s="357"/>
      <c r="G2" s="357"/>
    </row>
    <row r="3" spans="1:11" ht="18.75" customHeight="1" x14ac:dyDescent="0.25">
      <c r="B3" s="322" t="s">
        <v>1451</v>
      </c>
      <c r="C3" s="323"/>
      <c r="D3" s="324"/>
      <c r="E3" s="316" t="str">
        <f>'Example 2 Original Input'!E9</f>
        <v>1234</v>
      </c>
      <c r="F3" s="317"/>
      <c r="G3" s="318"/>
    </row>
    <row r="4" spans="1:11" ht="18.75" customHeight="1" x14ac:dyDescent="0.25">
      <c r="B4" s="110" t="s">
        <v>1491</v>
      </c>
      <c r="C4" s="111"/>
      <c r="D4" s="112"/>
      <c r="E4" s="316" t="str">
        <f>IFERROR(IF('Example 2 Original Input'!E11="Yes","Proprietary Fund",VLOOKUP(E3,[2]GAAP02Aindex!$A$2:$K$654,4,FALSE)),"Unidentified")</f>
        <v>Unidentified</v>
      </c>
      <c r="F4" s="317"/>
      <c r="G4" s="318"/>
    </row>
    <row r="5" spans="1:11" ht="18.75" customHeight="1" x14ac:dyDescent="0.25">
      <c r="B5" s="322" t="s">
        <v>1452</v>
      </c>
      <c r="C5" s="323"/>
      <c r="D5" s="324"/>
      <c r="E5" s="336">
        <f>'Example 2 Original Input'!E10</f>
        <v>4321</v>
      </c>
      <c r="F5" s="336"/>
      <c r="G5" s="336"/>
    </row>
    <row r="6" spans="1:11" ht="18.75" customHeight="1" x14ac:dyDescent="0.25">
      <c r="B6" s="320" t="s">
        <v>1470</v>
      </c>
      <c r="C6" s="320"/>
      <c r="D6" s="320"/>
      <c r="E6" s="357" t="str">
        <f>'Example 2 Original Input'!$E$12</f>
        <v>Governmental Fund</v>
      </c>
      <c r="F6" s="357"/>
      <c r="G6" s="357"/>
      <c r="H6" s="65"/>
      <c r="I6" s="41"/>
      <c r="J6" s="41"/>
      <c r="K6" s="41"/>
    </row>
    <row r="7" spans="1:11" ht="18.75" customHeight="1" x14ac:dyDescent="0.25">
      <c r="B7" s="320" t="s">
        <v>13</v>
      </c>
      <c r="C7" s="320"/>
      <c r="D7" s="320"/>
      <c r="E7" s="337" t="s">
        <v>1544</v>
      </c>
      <c r="F7" s="337"/>
      <c r="G7" s="337"/>
      <c r="H7" s="66" t="s">
        <v>1466</v>
      </c>
      <c r="I7" s="41"/>
      <c r="J7" s="41"/>
      <c r="K7" s="67"/>
    </row>
    <row r="8" spans="1:11" ht="18.75" customHeight="1" x14ac:dyDescent="0.2">
      <c r="B8" s="325" t="str">
        <f>IF($E$7="","Was this SBITA included in your prior year Annual Reporting Submission Workbook? (see instructions)",CONCATENATE("Was this SBITA included in your ",LEFT(E7,4)-1,"-",RIGHT(E7,4)-1," Annual Reporting Submission Workbook? (see instructions)"))</f>
        <v>Was this SBITA included in your 2022-2023 Annual Reporting Submission Workbook? (see instructions)</v>
      </c>
      <c r="C8" s="325"/>
      <c r="D8" s="325"/>
      <c r="E8" s="358" t="s">
        <v>1599</v>
      </c>
      <c r="F8" s="359"/>
      <c r="G8" s="360"/>
      <c r="H8" s="71"/>
      <c r="I8" s="71"/>
      <c r="J8" s="70"/>
      <c r="K8" s="70"/>
    </row>
    <row r="9" spans="1:11" ht="18.75" customHeight="1" x14ac:dyDescent="0.2">
      <c r="B9" s="325"/>
      <c r="C9" s="325"/>
      <c r="D9" s="325"/>
      <c r="E9" s="361"/>
      <c r="F9" s="362"/>
      <c r="G9" s="363"/>
      <c r="H9" s="71"/>
      <c r="I9" s="71"/>
      <c r="J9" s="70"/>
      <c r="K9" s="70"/>
    </row>
    <row r="10" spans="1:11" ht="18.75" customHeight="1" x14ac:dyDescent="0.2">
      <c r="B10" s="325"/>
      <c r="C10" s="325"/>
      <c r="D10" s="325"/>
      <c r="E10" s="364"/>
      <c r="F10" s="365"/>
      <c r="G10" s="366"/>
      <c r="H10" s="71"/>
      <c r="I10" s="71"/>
      <c r="J10" s="70"/>
      <c r="K10" s="70"/>
    </row>
    <row r="11" spans="1:11" ht="18.75" customHeight="1" x14ac:dyDescent="0.25">
      <c r="B11" s="68"/>
      <c r="C11" s="69"/>
      <c r="D11" s="69"/>
      <c r="E11" s="69"/>
      <c r="F11" s="70"/>
      <c r="G11" s="70"/>
      <c r="H11" s="71"/>
      <c r="I11" s="71"/>
      <c r="J11" s="70"/>
      <c r="K11" s="70"/>
    </row>
    <row r="12" spans="1:11" ht="18.75" customHeight="1" x14ac:dyDescent="0.2">
      <c r="A12" s="335" t="s">
        <v>1508</v>
      </c>
      <c r="B12" s="335"/>
      <c r="C12" s="335"/>
      <c r="D12" s="335"/>
      <c r="E12" s="335"/>
      <c r="F12" s="335"/>
      <c r="G12" s="335"/>
      <c r="H12" s="335"/>
      <c r="I12" s="335"/>
      <c r="J12" s="335"/>
      <c r="K12" s="335"/>
    </row>
    <row r="13" spans="1:11" ht="18.75" customHeight="1" x14ac:dyDescent="0.2">
      <c r="A13" s="335"/>
      <c r="B13" s="335"/>
      <c r="C13" s="335"/>
      <c r="D13" s="335"/>
      <c r="E13" s="335"/>
      <c r="F13" s="335"/>
      <c r="G13" s="335"/>
      <c r="H13" s="335"/>
      <c r="I13" s="335"/>
      <c r="J13" s="335"/>
      <c r="K13" s="335"/>
    </row>
    <row r="14" spans="1:11" ht="18.75" customHeight="1" x14ac:dyDescent="0.3">
      <c r="A14" s="130"/>
      <c r="B14" s="130"/>
      <c r="C14" s="130"/>
      <c r="D14" s="130"/>
      <c r="E14" s="130"/>
      <c r="F14" s="130"/>
      <c r="G14" s="130"/>
      <c r="H14" s="130"/>
      <c r="I14" s="130"/>
      <c r="J14" s="130"/>
      <c r="K14" s="130"/>
    </row>
    <row r="15" spans="1:11" ht="18.75" customHeight="1" x14ac:dyDescent="0.2">
      <c r="A15" s="125" t="str">
        <f>IF($E$7="2022–2023","Establish Beginning Balances (SBITAs as of July 1, 2022)","Establish Beginning Balances (existing SBITAs only)")</f>
        <v>Establish Beginning Balances (existing SBITAs only)</v>
      </c>
      <c r="B15" s="126"/>
      <c r="C15" s="127"/>
      <c r="D15" s="127"/>
      <c r="E15" s="127"/>
      <c r="F15" s="128"/>
      <c r="G15" s="128"/>
      <c r="H15" s="129"/>
      <c r="I15" s="129"/>
      <c r="J15" s="128"/>
      <c r="K15" s="128"/>
    </row>
    <row r="16" spans="1:11" ht="18.75" customHeight="1" x14ac:dyDescent="0.25">
      <c r="A16" s="140" t="s">
        <v>64</v>
      </c>
      <c r="B16" s="136"/>
      <c r="C16" s="137"/>
      <c r="D16" s="137"/>
      <c r="E16" s="137"/>
      <c r="F16" s="138"/>
      <c r="G16" s="138"/>
      <c r="H16" s="139"/>
      <c r="I16" s="139"/>
      <c r="J16" s="138"/>
      <c r="K16" s="138"/>
    </row>
    <row r="17" spans="1:19" ht="18.75" customHeight="1" x14ac:dyDescent="0.3">
      <c r="A17" s="121">
        <v>0</v>
      </c>
      <c r="B17" s="131" t="str">
        <f>IF($E$7="2022–2023","To establish the beginning balance of SBITAs as of 07/01/2022.","Roll forward prior year right-to-use SBITAs to record opening balances.")</f>
        <v>Roll forward prior year right-to-use SBITAs to record opening balances.</v>
      </c>
      <c r="C17" s="69"/>
      <c r="D17" s="69"/>
      <c r="E17" s="69"/>
      <c r="F17" s="72"/>
      <c r="G17" s="72"/>
      <c r="H17" s="71"/>
      <c r="I17" s="71"/>
      <c r="J17" s="72"/>
      <c r="K17" s="72"/>
    </row>
    <row r="18" spans="1:19" ht="18.75" customHeight="1" x14ac:dyDescent="0.2">
      <c r="A18" s="55"/>
      <c r="B18" s="141" t="str">
        <f>IF('Example 2 Original Input'!$E$7="FI$Cal","Dr: 1624100 - Right-to-Use SBITA - Amortizable",
IF('Example 2 Original Input'!$E$7="Non-FI$Cal", "Dr: Acct 0480 - RIGHT-TO-USE SBITA - AMORTIZABLE","Please complete rows 5 and 14 of the input sheet."))</f>
        <v>Dr: Acct 0480 - RIGHT-TO-USE SBITA - AMORTIZABLE</v>
      </c>
      <c r="C18" s="74"/>
      <c r="D18" s="74"/>
      <c r="E18" s="74"/>
      <c r="F18" s="142"/>
      <c r="G18" s="142"/>
      <c r="H18" s="141"/>
      <c r="I18" s="141"/>
      <c r="J18" s="142">
        <f>IF(AND('Example 2 Original Input'!$L$13="No",$E$7="2022–2023"),ROUND('Example 2 Original Input'!$E$19,2),'Example 2 Original Input'!$N$17)</f>
        <v>229079.45271610466</v>
      </c>
      <c r="K18" s="142"/>
    </row>
    <row r="19" spans="1:19" ht="18.75" customHeight="1" x14ac:dyDescent="0.2">
      <c r="B19" s="74" t="str">
        <f>IF('Example 2 Original Input'!$E$7="FI$Cal","Dr: 390XXXXXX - Fund Balance",IF('Example 2 Original Input'!$E$7="Non-FI$Cal", "Dr: Acct 0950 - BEGINNING FUND BALANCE","Please complete the input sheet fully."))</f>
        <v>Dr: Acct 0950 - BEGINNING FUND BALANCE</v>
      </c>
      <c r="C19" s="74"/>
      <c r="D19" s="74"/>
      <c r="E19" s="74"/>
      <c r="F19" s="142"/>
      <c r="G19" s="142"/>
      <c r="H19" s="141"/>
      <c r="I19" s="141"/>
      <c r="J19" s="142">
        <f>IF(AND('Example 2 Original Input'!$L$13="No",$E$7="2022–2023"),0,IF(AND($E$8&lt;&gt;'Drop-down menus'!$O$8,$J$18&lt;($K$21+$K$22)),($K$21+$K$22)-$J$18,0))</f>
        <v>1281.7446681649599</v>
      </c>
      <c r="K19" s="142"/>
    </row>
    <row r="20" spans="1:19" ht="18.75" customHeight="1" x14ac:dyDescent="0.2">
      <c r="B20" s="74" t="str">
        <f>IF('Example 2 Original Input'!$E$7="FI$Cal","Dr: 390XXXXXX - Fund Balance",IF('Example 2 Original Input'!$E$7="Non-FI$Cal", "Dr: Acct 0952 - BEG FB ADJ/PRIOR PERIOD ADJUSTMENT","Please complete the input sheet fully."))</f>
        <v>Dr: Acct 0952 - BEG FB ADJ/PRIOR PERIOD ADJUSTMENT</v>
      </c>
      <c r="C20" s="74"/>
      <c r="D20" s="74"/>
      <c r="E20" s="74"/>
      <c r="F20" s="142"/>
      <c r="G20" s="142"/>
      <c r="H20" s="141"/>
      <c r="I20" s="141"/>
      <c r="J20" s="142">
        <f>IF(AND('Example 2 Original Input'!$L$13="No",$E$7="2022–2023"),0,IF(AND($E$8='Drop-down menus'!$O$8,$J$18&lt;($K$21+$K$22)),($K$21+$K$22)-$J$18,0))</f>
        <v>0</v>
      </c>
      <c r="K20" s="142"/>
    </row>
    <row r="21" spans="1:19" ht="18.75" customHeight="1" x14ac:dyDescent="0.2">
      <c r="B21" s="74"/>
      <c r="C21" s="74" t="str">
        <f>IF('Example 2 Original Input'!$E$7="FI$Cal","Cr: 1624190 - Accumulated Amortization - Right-to-Use SBITA",IF('Example 2 Original Input'!$E$7="Non-FI$Cal", "Cr: Acct 0475 - ACCUMULATED AMORTIZATION - RIGHT-TO-USE SBITA","Please select either FI$Cal or non-FI$Cal in the input sheet"))</f>
        <v>Cr: Acct 0475 - ACCUMULATED AMORTIZATION - RIGHT-TO-USE SBITA</v>
      </c>
      <c r="D21" s="74"/>
      <c r="E21" s="74"/>
      <c r="F21" s="142"/>
      <c r="G21" s="142"/>
      <c r="H21" s="141"/>
      <c r="I21" s="141"/>
      <c r="J21" s="142"/>
      <c r="K21" s="142">
        <f>IF(AND('Example 2 Original Input'!$L$13="No",$E$7="2022–2023"),0,'Example 2 Original Input'!$M$17)</f>
        <v>42952.397384269621</v>
      </c>
    </row>
    <row r="22" spans="1:19" ht="18.75" customHeight="1" x14ac:dyDescent="0.25">
      <c r="B22" s="79"/>
      <c r="C22" s="74" t="str">
        <f>IF('Example 2 Original Input'!$E$7="FI$Cal","Cr: 2590180 - Right-to-Use SBITA Liability - Noncurrent (GAAP)",IF('Example 2 Original Input'!$E$7="Non-FI$Cal", "Cr: Acct 0674 - RIGHT-TO-USE SBITA LIABILITY","Please complete the input sheet fully."))</f>
        <v>Cr: Acct 0674 - RIGHT-TO-USE SBITA LIABILITY</v>
      </c>
      <c r="D22" s="74"/>
      <c r="E22" s="74"/>
      <c r="F22" s="142"/>
      <c r="G22" s="142"/>
      <c r="H22" s="141"/>
      <c r="I22" s="141"/>
      <c r="J22" s="142"/>
      <c r="K22" s="142">
        <f>IF(AND('Example 2 Original Input'!$L$13="No",$E$7="2022–2023"),ROUND('Example 2 Original Input'!$E$16,2),'Example 2 Original Input'!$L$17)</f>
        <v>187408.8</v>
      </c>
    </row>
    <row r="23" spans="1:19" ht="18.75" customHeight="1" x14ac:dyDescent="0.25">
      <c r="B23" s="79"/>
      <c r="C23" s="74" t="str">
        <f>IF('Example 2 Original Input'!$E$7="FI$Cal","Cr: 390XXXXXX - Fund Balance",IF('Example 2 Original Input'!$E$7="Non-FI$Cal", "Cr: Acct 0950 - BEGINNING FUND BALANCE","Please complete the input sheet fully."))</f>
        <v>Cr: Acct 0950 - BEGINNING FUND BALANCE</v>
      </c>
      <c r="D23" s="74"/>
      <c r="E23" s="74"/>
      <c r="F23" s="142"/>
      <c r="G23" s="142"/>
      <c r="H23" s="141"/>
      <c r="I23" s="141"/>
      <c r="J23" s="142"/>
      <c r="K23" s="142">
        <f>IF(AND('Example 2 Original Input'!$L$13="No",$E$7="2022–2023"),0,IF(AND($E$8&lt;&gt;'Drop-down menus'!$O$8,($K$21+$K$22)&lt;J18),$J$18-($K$21+$K$22),0))</f>
        <v>0</v>
      </c>
    </row>
    <row r="24" spans="1:19" ht="18.75" customHeight="1" x14ac:dyDescent="0.25">
      <c r="B24" s="79"/>
      <c r="C24" s="74" t="str">
        <f>IF('Example 2 Original Input'!$E$7="FI$Cal","Cr: 390XXXXXX - Fund Balance",IF('Example 2 Original Input'!$E$7="Non-FI$Cal", "Cr: Acct 0952 - BEG FB ADJ/PRIOR PERIOD ADJUSTMENT","Please complete the input sheet fully."))</f>
        <v>Cr: Acct 0952 - BEG FB ADJ/PRIOR PERIOD ADJUSTMENT</v>
      </c>
      <c r="D24" s="74"/>
      <c r="E24" s="74"/>
      <c r="F24" s="142"/>
      <c r="G24" s="142"/>
      <c r="H24" s="141"/>
      <c r="I24" s="141"/>
      <c r="J24" s="142"/>
      <c r="K24" s="142">
        <f>IF(AND('Example 2 Original Input'!$L$13="No",$E$7="2022–2023"),($J$18-$K$22),IF(AND($E$8='Drop-down menus'!$O$8,($K$21+$K$22)&lt;$J$18),$J$18-($K$21+$K$22),0))</f>
        <v>0</v>
      </c>
    </row>
    <row r="25" spans="1:19" ht="18.75" customHeight="1" x14ac:dyDescent="0.2">
      <c r="B25" s="117"/>
      <c r="C25" s="69"/>
      <c r="D25" s="69"/>
      <c r="E25" s="69"/>
      <c r="F25" s="72"/>
      <c r="G25" s="72"/>
      <c r="H25" s="71"/>
      <c r="I25" s="71"/>
      <c r="J25" s="72"/>
      <c r="K25" s="72"/>
    </row>
    <row r="26" spans="1:19" ht="18.75" customHeight="1" x14ac:dyDescent="0.2">
      <c r="A26" s="125" t="str">
        <f>IF($E$7="2022–2023","Record new SBITAs commenced on or after July 2, 2022","Record New SBITAs (new SBITAs only)")</f>
        <v>Record New SBITAs (new SBITAs only)</v>
      </c>
      <c r="B26" s="126"/>
      <c r="C26" s="127"/>
      <c r="D26" s="127"/>
      <c r="E26" s="127"/>
      <c r="F26" s="128"/>
      <c r="G26" s="128"/>
      <c r="H26" s="129"/>
      <c r="I26" s="129"/>
      <c r="J26" s="128"/>
      <c r="K26" s="128"/>
    </row>
    <row r="27" spans="1:19" ht="18.75" customHeight="1" x14ac:dyDescent="0.3">
      <c r="A27" s="121">
        <v>1</v>
      </c>
      <c r="B27" s="131" t="s">
        <v>1509</v>
      </c>
      <c r="C27" s="69"/>
      <c r="D27" s="69"/>
      <c r="E27" s="69"/>
      <c r="F27" s="72"/>
      <c r="G27" s="72"/>
      <c r="H27" s="71"/>
      <c r="I27" s="71"/>
      <c r="J27" s="72"/>
      <c r="K27" s="72"/>
    </row>
    <row r="28" spans="1:19" ht="18.75" customHeight="1" x14ac:dyDescent="0.2">
      <c r="B28" s="74" t="str">
        <f>IF('Example 2 Original Input'!$E$7="FI$Cal","Dr: 5362548 - Right-to-Use SBITA - Amortizable","Dr: Acct 0842 - CAPITAL OUTLAY (GAAP ADJ)")</f>
        <v>Dr: Acct 0842 - CAPITAL OUTLAY (GAAP ADJ)</v>
      </c>
      <c r="C28" s="74"/>
      <c r="D28" s="74"/>
      <c r="E28" s="74"/>
      <c r="F28" s="142"/>
      <c r="G28" s="142"/>
      <c r="H28" s="141"/>
      <c r="I28" s="141"/>
      <c r="J28" s="142">
        <f>IF(AND('Example 2 Original Input'!$L$13="No",$E$7="2022–2023"),0,IF(('Example 2 Original Input'!$E11="Yes"),0,IF('Example 2 Original Input'!$J$20=$E$7,'Example 2 Original Input'!$E$19,0)))</f>
        <v>0</v>
      </c>
      <c r="K28" s="142"/>
      <c r="O28" s="73"/>
      <c r="S28" s="55" t="s">
        <v>1458</v>
      </c>
    </row>
    <row r="29" spans="1:19" ht="18.75" customHeight="1" x14ac:dyDescent="0.25">
      <c r="B29" s="79"/>
      <c r="C29" s="74" t="str">
        <f>IF('Example 2 Original Input'!$E$7="FI$Cal","Cr: 4598400 - Lease &amp; Other Financing Proceeds",IF('Example 2 Original Input'!$E$7="Non-FI$Cal", "Cr: Acct 0789 - LEASE AND OTHER FINANCING PROCEEDS","Please select either FI$Cal or non-FI$Cal in the input sheet"))</f>
        <v>Cr: Acct 0789 - LEASE AND OTHER FINANCING PROCEEDS</v>
      </c>
      <c r="D29" s="74"/>
      <c r="E29" s="74"/>
      <c r="F29" s="142"/>
      <c r="G29" s="142"/>
      <c r="H29" s="141"/>
      <c r="I29" s="141"/>
      <c r="J29" s="142"/>
      <c r="K29" s="142">
        <f>IF(AND('Example 2 Original Input'!$L$13="No",$E$7="2022–2023"),0,IF(('Example 2 Original Input'!$E11="Yes"),0,IF('Example 2 Original Input'!$J$20=$E$7,'Example 2 Original Input'!$E$16,0)))</f>
        <v>0</v>
      </c>
      <c r="O29" s="73"/>
    </row>
    <row r="30" spans="1:19" ht="18.75" customHeight="1" x14ac:dyDescent="0.25">
      <c r="B30" s="79"/>
      <c r="C30" s="74" t="str">
        <f>IF('Example 2 Original Input'!$E$7="Non-FI$Cal",VLOOKUP($E$4,'Drop-down menus'!$T$1:$W$10,4,FALSE),"Cr: 5346350 - Information Technology Services - Subscription")</f>
        <v>Cr: Acct 0XXX - FUNCTIONAL EXPENSE</v>
      </c>
      <c r="D30" s="74"/>
      <c r="E30" s="74"/>
      <c r="F30" s="142"/>
      <c r="G30" s="142"/>
      <c r="H30" s="141"/>
      <c r="I30" s="141"/>
      <c r="J30" s="142"/>
      <c r="K30" s="142">
        <f>J28-K29</f>
        <v>0</v>
      </c>
      <c r="O30" s="73"/>
    </row>
    <row r="31" spans="1:19" ht="18.75" customHeight="1" x14ac:dyDescent="0.2">
      <c r="B31" s="117"/>
      <c r="C31" s="69"/>
      <c r="E31" s="69"/>
      <c r="F31" s="77"/>
      <c r="G31" s="77"/>
      <c r="H31" s="71"/>
      <c r="I31" s="71"/>
      <c r="J31" s="77"/>
      <c r="K31" s="77"/>
    </row>
    <row r="32" spans="1:19" ht="18.75" customHeight="1" x14ac:dyDescent="0.3">
      <c r="A32" s="121">
        <v>2</v>
      </c>
      <c r="B32" s="131" t="s">
        <v>1490</v>
      </c>
      <c r="C32" s="69"/>
      <c r="D32" s="69"/>
      <c r="E32" s="69"/>
      <c r="F32" s="72"/>
      <c r="G32" s="72"/>
      <c r="H32" s="71"/>
      <c r="I32" s="71"/>
      <c r="J32" s="72"/>
      <c r="K32" s="72"/>
    </row>
    <row r="33" spans="1:15" ht="18.75" customHeight="1" x14ac:dyDescent="0.2">
      <c r="A33" s="146"/>
      <c r="B33" s="141" t="str">
        <f>IF('Example 2 Original Input'!$E$7="FI$Cal","Dr: 1624100 - Right-to-Use SBITA - Amortizable",
IF('Example 2 Original Input'!$E$7="Non-FI$Cal", "Dr: Acct 0480 - RIGHT-TO-USE SBITA - AMORTIZABLE","Please complete rows 5 and 14 of the input sheet."))</f>
        <v>Dr: Acct 0480 - RIGHT-TO-USE SBITA - AMORTIZABLE</v>
      </c>
      <c r="C33" s="74"/>
      <c r="D33" s="74"/>
      <c r="E33" s="74"/>
      <c r="F33" s="143"/>
      <c r="G33" s="143"/>
      <c r="H33" s="141"/>
      <c r="I33" s="141"/>
      <c r="J33" s="142">
        <f>IF(AND('Example 2 Original Input'!$L$13="No",$E$7="2022–2023"),0,IF(AND('Example 2 Original Input'!$E$11="Yes",'Example 2 Original Input'!$J$20=$E$7),'Example 2 Original Input'!$E$19,IF(AND('Example 2 Original Input'!$E$11="No",'Example 2 Original Input'!$J$20=$E$7),'Example 2 Original Input'!$E$19,0)))</f>
        <v>0</v>
      </c>
      <c r="K33" s="72"/>
    </row>
    <row r="34" spans="1:15" ht="18.75" customHeight="1" x14ac:dyDescent="0.2">
      <c r="A34" s="55"/>
      <c r="B34" s="74" t="str">
        <f>IF('Example 2 Original Input'!$E$7="FI$Cal","Dr: 4598400 - Lease &amp; Other Financing Proceeds",IF('Example 2 Original Input'!$E$7="Non-FI$Cal", "Dr: Acct 0789 - LEASE AND OTHER FINANCING PROCEEDS","Please select either FI$Cal or non-FI$Cal in the input sheet"))</f>
        <v>Dr: Acct 0789 - LEASE AND OTHER FINANCING PROCEEDS</v>
      </c>
      <c r="C34" s="74"/>
      <c r="D34" s="74"/>
      <c r="E34" s="74"/>
      <c r="F34" s="142"/>
      <c r="G34" s="142"/>
      <c r="H34" s="141"/>
      <c r="I34" s="141"/>
      <c r="J34" s="142">
        <f>IF(AND('Example 2 Original Input'!$L$13="No",$E$7="2022–2023"),0,IF(('Example 2 Original Input'!$E11="Yes"),0,IF('Example 2 Original Input'!$J$20=$E$7,K29,0)))</f>
        <v>0</v>
      </c>
      <c r="K34" s="142"/>
    </row>
    <row r="35" spans="1:15" ht="18.75" customHeight="1" x14ac:dyDescent="0.2">
      <c r="B35" s="141"/>
      <c r="C35" s="74" t="str">
        <f>IF('Example 2 Original Input'!$E$7="FI$Cal","Cr: 5362548 - Right-to-Use SBITA - Amortizable","Cr: Acct 0842 - CAPITAL OUTLAY (GAAP ADJ)")</f>
        <v>Cr: Acct 0842 - CAPITAL OUTLAY (GAAP ADJ)</v>
      </c>
      <c r="D35" s="74"/>
      <c r="E35" s="74"/>
      <c r="F35" s="142"/>
      <c r="G35" s="142"/>
      <c r="H35" s="141"/>
      <c r="I35" s="141"/>
      <c r="J35" s="142"/>
      <c r="K35" s="142">
        <f>IF(AND('Example 2 Original Input'!$L$13="No",$E$7="2022–2023"),0,IF(('Example 2 Original Input'!$E11="Yes"),0,IF('Example 2 Original Input'!$J$20=$E$7,J28,0)))</f>
        <v>0</v>
      </c>
    </row>
    <row r="36" spans="1:15" ht="18.75" customHeight="1" x14ac:dyDescent="0.2">
      <c r="C36" s="74" t="str">
        <f>IF('Example 2 Original Input'!$E$7="FI$Cal","Cr: 2590180 - Right-to-Use SBITA Liability - Noncurrent (GAAP)",IF('Example 2 Original Input'!$E$7="Non-FI$Cal", "Cr: Acct 0674 - RIGHT-TO-USE SBITA LIABILITY","Please complete the input sheet fully."))</f>
        <v>Cr: Acct 0674 - RIGHT-TO-USE SBITA LIABILITY</v>
      </c>
      <c r="D36" s="74"/>
      <c r="E36" s="74"/>
      <c r="F36" s="142"/>
      <c r="G36" s="142"/>
      <c r="H36" s="141"/>
      <c r="I36" s="141"/>
      <c r="J36" s="142"/>
      <c r="K36" s="142">
        <f>IF(AND('Example 2 Original Input'!$L$13="No",$E$7="2022–2023"),0,IF(AND('Example 2 Original Input'!$E$11="Yes",'Example 2 Original Input'!$J$20=$E$7),'Example 2 Original Input'!$E$16,IF(AND('Example 2 Original Input'!$E$11="No",'Example 2 Original Input'!$J$20=$E$7),'Example 2 Original Input'!$E$16,0)))</f>
        <v>0</v>
      </c>
    </row>
    <row r="37" spans="1:15" ht="18.75" customHeight="1" x14ac:dyDescent="0.25">
      <c r="B37" s="79"/>
      <c r="C37" s="74" t="str">
        <f>IF('Example 2 Original Input'!$E$7="Non-FI$Cal",VLOOKUP($E$4,'Drop-down menus'!$T$1:$W$10,4,FALSE),"Cr: 5346350 - Information Technology Services - Subscription")</f>
        <v>Cr: Acct 0XXX - FUNCTIONAL EXPENSE</v>
      </c>
      <c r="D37" s="74"/>
      <c r="E37" s="74"/>
      <c r="F37" s="142"/>
      <c r="G37" s="142"/>
      <c r="H37" s="141"/>
      <c r="I37" s="141"/>
      <c r="J37" s="142"/>
      <c r="K37" s="142">
        <f>J34+J33-K35-K36</f>
        <v>0</v>
      </c>
    </row>
    <row r="38" spans="1:15" ht="18.75" customHeight="1" x14ac:dyDescent="0.25">
      <c r="A38" s="132"/>
      <c r="B38" s="68"/>
      <c r="C38" s="69"/>
      <c r="D38" s="69"/>
      <c r="E38" s="69"/>
      <c r="F38" s="72"/>
      <c r="G38" s="72"/>
      <c r="H38" s="71"/>
      <c r="I38" s="71"/>
      <c r="J38" s="72"/>
      <c r="K38" s="72"/>
    </row>
    <row r="39" spans="1:15" ht="18.75" customHeight="1" x14ac:dyDescent="0.25">
      <c r="A39" s="125" t="s">
        <v>1502</v>
      </c>
      <c r="B39" s="113"/>
      <c r="C39" s="114"/>
      <c r="D39" s="114"/>
      <c r="E39" s="114"/>
      <c r="F39" s="115"/>
      <c r="G39" s="115"/>
      <c r="H39" s="116"/>
      <c r="I39" s="116"/>
      <c r="J39" s="115"/>
      <c r="K39" s="115"/>
    </row>
    <row r="40" spans="1:15" ht="18.75" customHeight="1" x14ac:dyDescent="0.3">
      <c r="A40" s="121">
        <v>3</v>
      </c>
      <c r="B40" s="131" t="s">
        <v>1503</v>
      </c>
      <c r="C40" s="133"/>
      <c r="D40" s="133"/>
      <c r="E40" s="133"/>
      <c r="F40" s="134"/>
      <c r="G40" s="134"/>
      <c r="H40" s="135"/>
      <c r="I40" s="135"/>
      <c r="J40" s="134"/>
      <c r="K40" s="134"/>
    </row>
    <row r="41" spans="1:15" ht="18.75" customHeight="1" x14ac:dyDescent="0.2">
      <c r="B41" s="74" t="str">
        <f>IF($C$45="There is no amortization/depreciation for this asset class.","There is no amortization/depreciation for this asset class.",IF('Example 2 Original Input'!$E$7="Non-FI$Cal","Dr: Acct 0875 - DEPRECIATION/AMORTIZATION","Dr: 5424920 - Amortization - Right-to-Use SBITA"))</f>
        <v>Dr: Acct 0875 - DEPRECIATION/AMORTIZATION</v>
      </c>
      <c r="C41" s="74"/>
      <c r="D41" s="74"/>
      <c r="E41" s="74"/>
      <c r="F41" s="142"/>
      <c r="G41" s="142"/>
      <c r="H41" s="141"/>
      <c r="I41" s="141"/>
      <c r="J41" s="78">
        <f>SUMIFS('Example 2 Original Input'!$G$27:$G$1238,'Example 2 Original Input'!$J$27:$J$1238,'Example 2 Original Output'!$E$7)</f>
        <v>57269.863179026164</v>
      </c>
      <c r="K41" s="142"/>
    </row>
    <row r="42" spans="1:15" ht="18.75" customHeight="1" x14ac:dyDescent="0.25">
      <c r="B42" s="79"/>
      <c r="C42" s="74" t="str">
        <f>IF('Example 2 Original Input'!$E$7="FI$Cal","Cr: 1624190 - Accumulated Amortization - Right-to-Use SBITA",IF('Example 2 Original Input'!$E$7="Non-FI$Cal", "Cr: Acct 0475 - ACCUMULATED AMORTIZATION - RIGHT-TO-USE SBITA","Please select either FI$Cal or non-FI$Cal in the input sheet"))</f>
        <v>Cr: Acct 0475 - ACCUMULATED AMORTIZATION - RIGHT-TO-USE SBITA</v>
      </c>
      <c r="D42" s="74"/>
      <c r="E42" s="74"/>
      <c r="F42" s="78"/>
      <c r="G42" s="78"/>
      <c r="H42" s="141"/>
      <c r="I42" s="141"/>
      <c r="J42" s="142"/>
      <c r="K42" s="142">
        <f>J41</f>
        <v>57269.863179026164</v>
      </c>
    </row>
    <row r="43" spans="1:15" ht="18.75" customHeight="1" x14ac:dyDescent="0.2">
      <c r="B43" s="118" t="s">
        <v>51</v>
      </c>
      <c r="C43" s="144"/>
      <c r="D43" s="144"/>
      <c r="E43" s="74"/>
      <c r="F43" s="142"/>
      <c r="G43" s="142"/>
      <c r="H43" s="141"/>
      <c r="I43" s="141"/>
      <c r="J43" s="142"/>
      <c r="K43" s="142"/>
    </row>
    <row r="44" spans="1:15" ht="18.75" customHeight="1" x14ac:dyDescent="0.3">
      <c r="A44" s="121">
        <v>4</v>
      </c>
      <c r="B44" s="131" t="s">
        <v>1510</v>
      </c>
      <c r="C44" s="69"/>
      <c r="D44" s="69"/>
      <c r="E44" s="69"/>
      <c r="F44" s="72"/>
      <c r="G44" s="72"/>
      <c r="H44" s="71"/>
      <c r="I44" s="71"/>
      <c r="J44" s="72"/>
      <c r="K44" s="72"/>
    </row>
    <row r="45" spans="1:15" ht="18.75" customHeight="1" x14ac:dyDescent="0.2">
      <c r="B45" s="74" t="str">
        <f>IF('Example 2 Original Input'!$E$7="FI$Cal","Dr: 5420488 - Debt Service - Principal - SBITA",
IF('Example 2 Original Input'!$E$7="Non-FI$Cal", "Dr: Acct 0848 - DEBT SERVICE - PRINCIPAL LEASES","Please select either FI$Cal or non-FI$Cal in the input sheet"))</f>
        <v>Dr: Acct 0848 - DEBT SERVICE - PRINCIPAL LEASES</v>
      </c>
      <c r="C45" s="74"/>
      <c r="D45" s="74"/>
      <c r="E45" s="74"/>
      <c r="F45" s="78"/>
      <c r="G45" s="78"/>
      <c r="H45" s="141"/>
      <c r="I45" s="141"/>
      <c r="J45" s="145">
        <f>SUMIFS('Example 2 Original Input'!$E$27:$E$1238,'Example 2 Original Input'!$J$27:$J$1238,'Example 2 Original Output'!$E$7)</f>
        <v>56116.801443503085</v>
      </c>
      <c r="K45" s="78"/>
      <c r="L45" s="74"/>
      <c r="M45" s="74"/>
      <c r="O45" s="73"/>
    </row>
    <row r="46" spans="1:15" ht="18.75" customHeight="1" x14ac:dyDescent="0.2">
      <c r="B46" s="74" t="str">
        <f>IF('Example 2 Original Input'!$E$7="FI$Cal","Dr: 5420098 - Debt Service - Interest - SBITA",
IF('Example 2 Original Input'!$E$7="Non-FI$Cal",
IF('Example 2 Original Input'!$E$11="NO","Dr: Acct 0851 - DEBT SERVICE - INTEREST LEASES","Dr: Acct 0894 - INTEREST EXPENSE AND FISCAL CHARGES"),"Please select either FI$Cal or non-FI$Cal in the input sheet"))</f>
        <v>Dr: Acct 0851 - DEBT SERVICE - INTEREST LEASES</v>
      </c>
      <c r="C46" s="74"/>
      <c r="D46" s="74"/>
      <c r="E46" s="74"/>
      <c r="F46" s="78"/>
      <c r="G46" s="78"/>
      <c r="H46" s="141"/>
      <c r="I46" s="141"/>
      <c r="J46" s="145">
        <f>SUMIFS('Example 2 Original Input'!$D$27:$D$1238,'Example 2 Original Input'!$J$27:$J$1238,'Example 2 Original Output'!$E$7)</f>
        <v>3883.1985564969145</v>
      </c>
      <c r="K46" s="78"/>
      <c r="L46" s="74"/>
      <c r="M46" s="74"/>
      <c r="O46" s="73"/>
    </row>
    <row r="47" spans="1:15" ht="18.75" customHeight="1" x14ac:dyDescent="0.25">
      <c r="B47" s="79"/>
      <c r="C47" s="74" t="str">
        <f>IF('Example 2 Original Input'!$E$7="Non-FI$Cal",VLOOKUP($E$4,'Drop-down menus'!$T$1:$W$10,4,FALSE),"Cr: 5346350 - Information Technology Services - Subscription")</f>
        <v>Cr: Acct 0XXX - FUNCTIONAL EXPENSE</v>
      </c>
      <c r="D47" s="74"/>
      <c r="E47" s="74"/>
      <c r="F47" s="78"/>
      <c r="G47" s="78"/>
      <c r="H47" s="141"/>
      <c r="I47" s="141"/>
      <c r="J47" s="78"/>
      <c r="K47" s="78">
        <f>SUM(J45:J46)</f>
        <v>60000</v>
      </c>
      <c r="L47" s="78"/>
      <c r="M47" s="74"/>
    </row>
    <row r="48" spans="1:15" ht="18.75" customHeight="1" x14ac:dyDescent="0.2">
      <c r="B48" s="117"/>
      <c r="C48" s="74"/>
      <c r="D48" s="144"/>
      <c r="E48" s="74"/>
      <c r="F48" s="78"/>
      <c r="G48" s="78"/>
      <c r="H48" s="141"/>
      <c r="I48" s="141"/>
      <c r="J48" s="78"/>
      <c r="K48" s="78"/>
      <c r="L48" s="78"/>
      <c r="M48" s="74"/>
    </row>
    <row r="49" spans="1:15" ht="18.75" customHeight="1" x14ac:dyDescent="0.3">
      <c r="A49" s="121">
        <v>5</v>
      </c>
      <c r="B49" s="131" t="s">
        <v>1504</v>
      </c>
      <c r="C49" s="69"/>
      <c r="D49" s="69"/>
      <c r="E49" s="69"/>
      <c r="F49" s="72"/>
      <c r="G49" s="72"/>
      <c r="H49" s="71"/>
      <c r="I49" s="71"/>
      <c r="J49" s="72"/>
      <c r="K49" s="72"/>
    </row>
    <row r="50" spans="1:15" ht="18.75" customHeight="1" x14ac:dyDescent="0.2">
      <c r="B50" s="74" t="str">
        <f>IF('Example 2 Original Input'!$E$7="FI$Cal","Dr: 2590180 - Right-to-Use SBITA Liability - Noncurrent (GAAP)",
IF('Example 2 Original Input'!$E$7="Non-FI$Cal", "Dr: Acct 0674 - RIGHT-TO-USE SBITA LIABILITY","Please complete the input sheet fully"))</f>
        <v>Dr: Acct 0674 - RIGHT-TO-USE SBITA LIABILITY</v>
      </c>
      <c r="C50" s="74"/>
      <c r="D50" s="74"/>
      <c r="E50" s="74"/>
      <c r="F50" s="142"/>
      <c r="G50" s="142"/>
      <c r="H50" s="141"/>
      <c r="I50" s="141"/>
      <c r="J50" s="142">
        <f>K51</f>
        <v>56116.801443503085</v>
      </c>
      <c r="K50" s="142"/>
      <c r="O50" s="73"/>
    </row>
    <row r="51" spans="1:15" ht="18.75" customHeight="1" x14ac:dyDescent="0.25">
      <c r="B51" s="79"/>
      <c r="C51" s="74" t="str">
        <f>IF('Example 2 Original Input'!$E$7="FI$Cal","Cr: 5420488 - Debt Service - Principal - SBITA",IF('Example 2 Original Input'!$E$7="Non-FI$Cal", "Cr: Acct 0848 -  DEBT SERVICE - PRINCIPAL LEASES","Cr: Acct 0848 -  DEBT SERVICE - PRINCIPAL LEASES"))</f>
        <v>Cr: Acct 0848 -  DEBT SERVICE - PRINCIPAL LEASES</v>
      </c>
      <c r="D51" s="74"/>
      <c r="E51" s="74"/>
      <c r="F51" s="142"/>
      <c r="G51" s="142"/>
      <c r="H51" s="141"/>
      <c r="I51" s="141"/>
      <c r="J51" s="142"/>
      <c r="K51" s="142">
        <f>J45</f>
        <v>56116.801443503085</v>
      </c>
      <c r="O51" s="73"/>
    </row>
    <row r="52" spans="1:15" ht="18.75" customHeight="1" x14ac:dyDescent="0.2">
      <c r="B52" s="117"/>
      <c r="C52" s="74"/>
      <c r="D52" s="144"/>
      <c r="E52" s="74"/>
      <c r="F52" s="142"/>
      <c r="G52" s="142"/>
      <c r="H52" s="141"/>
      <c r="I52" s="141"/>
      <c r="J52" s="142"/>
      <c r="K52" s="142"/>
    </row>
    <row r="53" spans="1:15" ht="18.75" customHeight="1" x14ac:dyDescent="0.3">
      <c r="A53" s="121">
        <v>6</v>
      </c>
      <c r="B53" s="131" t="s">
        <v>1511</v>
      </c>
      <c r="C53" s="69"/>
      <c r="D53" s="69"/>
      <c r="E53" s="69"/>
      <c r="F53" s="72"/>
      <c r="G53" s="72"/>
      <c r="H53" s="71"/>
      <c r="I53" s="71"/>
      <c r="J53" s="72"/>
      <c r="K53" s="72"/>
    </row>
    <row r="54" spans="1:15" ht="18.75" customHeight="1" x14ac:dyDescent="0.2">
      <c r="A54" s="55"/>
      <c r="B54" s="74" t="str">
        <f>IF('Example 2 Original Input'!$E$7="FI$Cal","Dr: 2590180 - Right-to-Use SBITA Liability - Noncurrent (GAAP)",
IF('Example 2 Original Input'!$E$7="Non-FI$Cal", "Dr: Acct 0674 - RIGHT-TO-USE SBITA LIABILITY","Please select either FI$Cal or non-FI$Cal in the input sheet"))</f>
        <v>Dr: Acct 0674 - RIGHT-TO-USE SBITA LIABILITY</v>
      </c>
      <c r="C54" s="74"/>
      <c r="D54" s="74"/>
      <c r="E54" s="74"/>
      <c r="F54" s="142"/>
      <c r="G54" s="142"/>
      <c r="H54" s="141"/>
      <c r="I54" s="141"/>
      <c r="J54" s="143">
        <f>K55</f>
        <v>57478.518725169408</v>
      </c>
      <c r="K54" s="142"/>
      <c r="L54" s="74"/>
      <c r="M54" s="80"/>
      <c r="O54" s="73"/>
    </row>
    <row r="55" spans="1:15" ht="18.75" customHeight="1" x14ac:dyDescent="0.25">
      <c r="B55" s="79"/>
      <c r="C55" s="74" t="str">
        <f>IF('Example 2 Original Input'!$E$7="FI$Cal","Cr: 2090955 - Right-to-Use SBITA Liability - Current (GAAP)",IF('Example 2 Original Input'!$E$7="Non-FI$Cal", "Cr: Acct 0651 - RIGHT-TO-USE SBITA LIABILITY (CURRENT PORTION LT)","Please complete the input sheet fully."))</f>
        <v>Cr: Acct 0651 - RIGHT-TO-USE SBITA LIABILITY (CURRENT PORTION LT)</v>
      </c>
      <c r="D55" s="74"/>
      <c r="E55" s="74"/>
      <c r="F55" s="142"/>
      <c r="G55" s="142"/>
      <c r="H55" s="141"/>
      <c r="I55" s="141"/>
      <c r="J55" s="142"/>
      <c r="K55" s="142">
        <f>IF($E$7="",0,IF($E$7&lt;'Example 2 Original Input'!$J$20,0,SUM(INDEX('Example 2 Original Input'!$A$27:$E$1238,MATCH(DATE(RIGHT($E$7,4),7,1),'Example 2 Original Input'!$A$27:$A$1238),5):INDEX('Example 2 Original Input'!$A$27:$E$1238,MATCH(DATE(RIGHT($E$7,4)+1,6,1),'Example 2 Original Input'!$A$27:$A$1238),5))))</f>
        <v>57478.518725169408</v>
      </c>
      <c r="O55" s="73"/>
    </row>
    <row r="56" spans="1:15" ht="18.75" customHeight="1" x14ac:dyDescent="0.2">
      <c r="B56" s="315" t="s">
        <v>1540</v>
      </c>
      <c r="C56" s="315"/>
      <c r="D56" s="315"/>
      <c r="E56" s="315"/>
      <c r="F56" s="315"/>
      <c r="G56" s="315"/>
      <c r="H56" s="315"/>
      <c r="I56" s="315"/>
      <c r="J56" s="72"/>
      <c r="K56" s="72"/>
    </row>
    <row r="57" spans="1:15" ht="18.75" customHeight="1" x14ac:dyDescent="0.2">
      <c r="B57" s="315"/>
      <c r="C57" s="315"/>
      <c r="D57" s="315"/>
      <c r="E57" s="315"/>
      <c r="F57" s="315"/>
      <c r="G57" s="315"/>
      <c r="H57" s="315"/>
      <c r="I57" s="315"/>
      <c r="J57" s="72"/>
      <c r="K57" s="72"/>
    </row>
    <row r="58" spans="1:15" ht="18.75" customHeight="1" x14ac:dyDescent="0.25">
      <c r="B58" s="79"/>
      <c r="C58" s="69"/>
      <c r="D58" s="69"/>
      <c r="E58" s="69"/>
      <c r="F58" s="72"/>
      <c r="G58" s="72"/>
      <c r="H58" s="71"/>
      <c r="I58" s="71"/>
      <c r="J58" s="72"/>
      <c r="K58" s="72"/>
    </row>
    <row r="59" spans="1:15" ht="18.75" customHeight="1" x14ac:dyDescent="0.2">
      <c r="A59" s="125" t="s">
        <v>1505</v>
      </c>
      <c r="B59" s="126"/>
      <c r="C59" s="127"/>
      <c r="D59" s="127"/>
      <c r="E59" s="127"/>
      <c r="F59" s="128"/>
      <c r="G59" s="128"/>
      <c r="H59" s="129"/>
      <c r="I59" s="129"/>
      <c r="J59" s="128"/>
      <c r="K59" s="128"/>
    </row>
    <row r="60" spans="1:15" ht="18.75" customHeight="1" x14ac:dyDescent="0.3">
      <c r="A60" s="121">
        <v>7</v>
      </c>
      <c r="B60" s="131" t="s">
        <v>1506</v>
      </c>
      <c r="J60" s="190"/>
      <c r="K60" s="190"/>
    </row>
    <row r="61" spans="1:15" ht="18.75" customHeight="1" x14ac:dyDescent="0.2">
      <c r="A61" s="55"/>
      <c r="B61" s="74" t="str">
        <f>IF('Example 2 Original Input'!$E$7="FI$Cal","Dr: 1624190 - Accumulated Amortization - Right-to-Use SBITA",IF('Example 2 Original Input'!$E$7="Non-FI$Cal", "Dr: Acct 0475 - ACCUMULATED AMORTIZATION - RIGHT-TO-USE SBITA","Please select either FI$Cal or non-FI$Cal in the input sheet"))</f>
        <v>Dr: Acct 0475 - ACCUMULATED AMORTIZATION - RIGHT-TO-USE SBITA</v>
      </c>
      <c r="C61" s="144"/>
      <c r="D61" s="144"/>
      <c r="E61" s="144"/>
      <c r="F61" s="144"/>
      <c r="G61" s="144"/>
      <c r="H61" s="144"/>
      <c r="I61" s="144"/>
      <c r="J61" s="143">
        <f>'Example 2 Original Input'!M20</f>
        <v>0</v>
      </c>
      <c r="K61" s="142"/>
    </row>
    <row r="62" spans="1:15" ht="18.75" customHeight="1" x14ac:dyDescent="0.2">
      <c r="A62" s="91"/>
      <c r="B62" s="144"/>
      <c r="C62" s="74" t="str">
        <f>IF('Example 2 Original Input'!$E$7="FI$Cal","Cr: 1624100 - Right-to-Use SBITA – Amortizable",
IF('Example 2 Original Input'!$E$7="Non-FI$Cal","Cr: Acct 0480 - RIGHT-TO-USE SBITA - AMORTIZABLE","Please select either FI$Cal or non-FI$Cal in the input sheet"))</f>
        <v>Cr: Acct 0480 - RIGHT-TO-USE SBITA - AMORTIZABLE</v>
      </c>
      <c r="D62" s="144"/>
      <c r="E62" s="144"/>
      <c r="F62" s="144"/>
      <c r="G62" s="144"/>
      <c r="H62" s="144"/>
      <c r="I62" s="144"/>
      <c r="J62" s="142"/>
      <c r="K62" s="142">
        <f>J61</f>
        <v>0</v>
      </c>
    </row>
    <row r="63" spans="1:15" ht="18.75" customHeight="1" x14ac:dyDescent="0.2">
      <c r="A63" s="91"/>
      <c r="B63" s="119"/>
      <c r="J63" s="190"/>
      <c r="K63" s="190"/>
    </row>
    <row r="64" spans="1:15" ht="18.75" customHeight="1" x14ac:dyDescent="0.25">
      <c r="A64" s="91"/>
      <c r="B64" s="79"/>
      <c r="J64" s="190"/>
      <c r="K64" s="190"/>
    </row>
    <row r="65" spans="1:11" ht="18.75" customHeight="1" x14ac:dyDescent="0.25">
      <c r="B65" s="68"/>
      <c r="C65" s="69"/>
      <c r="D65" s="69"/>
      <c r="E65" s="69"/>
      <c r="F65" s="72"/>
      <c r="G65" s="72"/>
      <c r="H65" s="71"/>
      <c r="I65" s="71"/>
      <c r="J65" s="72"/>
      <c r="K65" s="72"/>
    </row>
    <row r="66" spans="1:11" ht="18.75" customHeight="1" x14ac:dyDescent="0.25">
      <c r="B66" s="68"/>
      <c r="C66" s="69"/>
      <c r="D66" s="69"/>
      <c r="E66" s="69"/>
      <c r="F66" s="72"/>
      <c r="G66" s="72"/>
      <c r="H66" s="71"/>
      <c r="I66" s="71"/>
      <c r="J66" s="72"/>
      <c r="K66" s="72"/>
    </row>
    <row r="67" spans="1:11" hidden="1" x14ac:dyDescent="0.2">
      <c r="A67" s="82"/>
      <c r="B67" s="69"/>
      <c r="J67" s="190"/>
      <c r="K67" s="190"/>
    </row>
  </sheetData>
  <sheetProtection sheet="1" formatColumns="0" formatRows="0" insertColumns="0" insertRows="0" sort="0" autoFilter="0" pivotTables="0"/>
  <mergeCells count="16">
    <mergeCell ref="E4:G4"/>
    <mergeCell ref="B1:K1"/>
    <mergeCell ref="B2:D2"/>
    <mergeCell ref="E2:G2"/>
    <mergeCell ref="B3:D3"/>
    <mergeCell ref="E3:G3"/>
    <mergeCell ref="B8:D10"/>
    <mergeCell ref="E8:G10"/>
    <mergeCell ref="A12:K13"/>
    <mergeCell ref="B56:I57"/>
    <mergeCell ref="B5:D5"/>
    <mergeCell ref="E5:G5"/>
    <mergeCell ref="B6:D6"/>
    <mergeCell ref="E6:G6"/>
    <mergeCell ref="B7:D7"/>
    <mergeCell ref="E7:G7"/>
  </mergeCells>
  <pageMargins left="0.7" right="0.7" top="0.75" bottom="0.75" header="0.3" footer="0.3"/>
  <pageSetup scale="49" orientation="portrait" r:id="rId1"/>
  <headerFooter>
    <oddHeader>&amp;C&amp;"arial,Bold"&amp;14GASB 96 
GAAP Adjusting Journal Entries</oddHeader>
    <oddFooter>&amp;L&amp;"arial,Regular"&amp;12State Controller's Office&amp;C&amp;"arial,Regular"&amp;12
Example 1 Output&amp;R&amp;"arial,Regular"&amp;12Page &amp;P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B6AF91BD-F319-46DF-BAF4-9B498021122A}">
          <x14:formula1>
            <xm:f>'Drop-down menus'!$O$7:$O$9</xm:f>
          </x14:formula1>
          <xm:sqref>E8:G10</xm:sqref>
        </x14:dataValidation>
        <x14:dataValidation type="list" allowBlank="1" showInputMessage="1" showErrorMessage="1" xr:uid="{0006E1E8-3FAE-41FE-87E2-B7DB5980EBCD}">
          <x14:formula1>
            <xm:f>'Drop-down menus'!$L$1:$L$100</xm:f>
          </x14:formula1>
          <xm:sqref>E7:G7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EB874-DB00-4F7F-A9BF-BAE8F4427997}">
  <sheetPr>
    <tabColor theme="9" tint="-0.249977111117893"/>
    <pageSetUpPr fitToPage="1"/>
  </sheetPr>
  <dimension ref="A1:T36"/>
  <sheetViews>
    <sheetView zoomScale="75" zoomScaleNormal="75" workbookViewId="0">
      <selection activeCell="A9" sqref="A9"/>
    </sheetView>
  </sheetViews>
  <sheetFormatPr defaultRowHeight="15" x14ac:dyDescent="0.2"/>
  <cols>
    <col min="1" max="1" width="19.5703125" style="161" customWidth="1"/>
    <col min="2" max="2" width="23.28515625" style="161" customWidth="1"/>
    <col min="3" max="3" width="23.42578125" style="161" customWidth="1"/>
    <col min="4" max="4" width="3.140625" style="161" customWidth="1"/>
    <col min="5" max="5" width="78.42578125" style="161" customWidth="1"/>
    <col min="6" max="16384" width="9.140625" style="161"/>
  </cols>
  <sheetData>
    <row r="1" spans="1:20" ht="22.5" customHeight="1" x14ac:dyDescent="0.25">
      <c r="A1" s="340" t="str">
        <f>IF('Example 2 Original Input'!$E$11="No","Individual GOVERNMENTAL FUND SBITA Note Disclosure Worksheet","Individual ENTERPRISE FUND / PROPRIETARY FUND SBITA Note Disclosure Worksheet")</f>
        <v>Individual GOVERNMENTAL FUND SBITA Note Disclosure Worksheet</v>
      </c>
      <c r="B1" s="340"/>
      <c r="C1" s="340"/>
      <c r="D1" s="340"/>
      <c r="E1" s="340"/>
    </row>
    <row r="2" spans="1:20" ht="22.5" customHeight="1" x14ac:dyDescent="0.25">
      <c r="A2" s="5"/>
      <c r="B2" s="5"/>
      <c r="C2" s="5"/>
      <c r="D2" s="5"/>
      <c r="E2" s="5"/>
    </row>
    <row r="3" spans="1:20" ht="22.5" customHeight="1" x14ac:dyDescent="0.25">
      <c r="A3" s="338" t="s">
        <v>1464</v>
      </c>
      <c r="B3" s="338"/>
      <c r="C3" s="184" t="str">
        <f>'Example 2 Original Output'!E2</f>
        <v>SaaS Subscription</v>
      </c>
      <c r="D3" s="184"/>
      <c r="E3" s="11" t="str">
        <f>"All of the questions below are for Fiscal Year "&amp;$C$7&amp;":"</f>
        <v>All of the questions below are for Fiscal Year 2023–2024:</v>
      </c>
      <c r="F3" s="184"/>
      <c r="G3" s="184"/>
    </row>
    <row r="4" spans="1:20" ht="22.5" customHeight="1" x14ac:dyDescent="0.25">
      <c r="A4" s="338" t="s">
        <v>30</v>
      </c>
      <c r="B4" s="338"/>
      <c r="C4" s="191" t="str">
        <f>'Example 2 Original Input'!$E$9</f>
        <v>1234</v>
      </c>
      <c r="D4" s="184"/>
      <c r="E4" s="339" t="s">
        <v>1465</v>
      </c>
      <c r="F4" s="184"/>
      <c r="G4" s="184"/>
    </row>
    <row r="5" spans="1:20" ht="22.5" customHeight="1" x14ac:dyDescent="0.25">
      <c r="A5" s="338" t="s">
        <v>17</v>
      </c>
      <c r="B5" s="338"/>
      <c r="C5" s="191">
        <f>'Example 2 Original Output'!E5</f>
        <v>4321</v>
      </c>
      <c r="D5" s="191"/>
      <c r="E5" s="339"/>
      <c r="F5" s="191"/>
      <c r="G5" s="191"/>
    </row>
    <row r="6" spans="1:20" ht="22.5" customHeight="1" x14ac:dyDescent="0.25">
      <c r="A6" s="338" t="s">
        <v>1470</v>
      </c>
      <c r="B6" s="338"/>
      <c r="C6" s="191" t="str">
        <f>'Example 2 Original Input'!$E$12</f>
        <v>Governmental Fund</v>
      </c>
      <c r="D6" s="191"/>
      <c r="E6" s="23" t="s">
        <v>11</v>
      </c>
      <c r="F6" s="13"/>
      <c r="G6" s="13"/>
      <c r="H6" s="13"/>
      <c r="I6" s="13"/>
      <c r="J6" s="13"/>
      <c r="K6" s="13"/>
      <c r="L6" s="13"/>
      <c r="M6" s="13"/>
      <c r="N6" s="13"/>
      <c r="O6" s="13"/>
      <c r="P6" s="13"/>
      <c r="Q6" s="13"/>
      <c r="R6" s="13"/>
      <c r="S6" s="13"/>
      <c r="T6" s="13"/>
    </row>
    <row r="7" spans="1:20" ht="22.5" customHeight="1" x14ac:dyDescent="0.25">
      <c r="A7" s="338" t="s">
        <v>14</v>
      </c>
      <c r="B7" s="338"/>
      <c r="C7" s="24" t="str">
        <f>'Example 2 Original Output'!$E$7</f>
        <v>2023–2024</v>
      </c>
      <c r="E7" s="339" t="str">
        <f>"If yes, record the dollar amount of variable payments below for fiscal year "&amp;$C$7&amp;":"</f>
        <v>If yes, record the dollar amount of variable payments below for fiscal year 2023–2024:</v>
      </c>
      <c r="F7" s="13"/>
      <c r="G7" s="13"/>
      <c r="H7" s="13"/>
      <c r="I7" s="13"/>
      <c r="J7" s="13"/>
      <c r="K7" s="13"/>
      <c r="L7" s="13"/>
      <c r="M7" s="13"/>
      <c r="N7" s="13"/>
      <c r="O7" s="13"/>
      <c r="P7" s="13"/>
      <c r="Q7" s="13"/>
      <c r="R7" s="13"/>
      <c r="S7" s="13"/>
      <c r="T7" s="13"/>
    </row>
    <row r="8" spans="1:20" ht="22.5" customHeight="1" x14ac:dyDescent="0.25">
      <c r="A8" s="14" t="s">
        <v>62</v>
      </c>
      <c r="B8" s="14" t="s">
        <v>8</v>
      </c>
      <c r="C8" s="9" t="s">
        <v>9</v>
      </c>
      <c r="E8" s="339"/>
    </row>
    <row r="9" spans="1:20" ht="22.5" customHeight="1" x14ac:dyDescent="0.25">
      <c r="A9" s="15" t="str">
        <f>RIGHT(C7,4)&amp;"–"&amp;RIGHT(C7,4)+1</f>
        <v>2024–2025</v>
      </c>
      <c r="B9" s="192">
        <f>SUM(INDEX('Example 2 Original Input'!$A$27:$E$1238,MATCH(DATE(LEFT($A9,4),7,1),'Example 2 Original Input'!$A$27:$A$1238),5):INDEX('Example 2 Original Input'!$A$27:$E$1238,MATCH(DATE(RIGHT($A9,4),6,1),'Example 2 Original Input'!$A$27:$A$1238),5))</f>
        <v>57478.518725169408</v>
      </c>
      <c r="C9" s="192">
        <f>SUM(INDEX('Example 2 Original Input'!$A$27:$E$1238,MATCH(DATE(LEFT($A9,4),7,1),'Example 2 Original Input'!$A$27:$A$1238),4):INDEX('Example 2 Original Input'!$A$27:$E$1238,MATCH(DATE(RIGHT($A9,4),6,1),'Example 2 Original Input'!$A$27:$A$1238),4))</f>
        <v>2521.481274830599</v>
      </c>
      <c r="D9" s="193"/>
      <c r="E9" s="22">
        <v>0</v>
      </c>
      <c r="F9" s="18"/>
      <c r="G9" s="18"/>
      <c r="H9" s="18"/>
      <c r="I9" s="18"/>
      <c r="J9" s="18"/>
      <c r="K9" s="18"/>
      <c r="L9" s="18"/>
      <c r="M9" s="18"/>
      <c r="N9" s="18"/>
      <c r="O9" s="18"/>
      <c r="P9" s="18"/>
      <c r="Q9" s="18"/>
      <c r="R9" s="18"/>
      <c r="S9" s="18"/>
      <c r="T9" s="18"/>
    </row>
    <row r="10" spans="1:20" ht="22.5" customHeight="1" x14ac:dyDescent="0.25">
      <c r="A10" s="15" t="str">
        <f>LEFT(A9,4)+1&amp;"–"&amp;RIGHT(A9,4)+1</f>
        <v>2025–2026</v>
      </c>
      <c r="B10" s="192">
        <f>SUM(INDEX('Example 2 Original Input'!$A$27:$E$1238,MATCH(DATE(LEFT($A10,4),7,1),'Example 2 Original Input'!$A$27:$A$1238),5):INDEX('Example 2 Original Input'!$A$27:$E$1238,MATCH(DATE(RIGHT($A10,4),6,1),'Example 2 Original Input'!$A$27:$A$1238),5))</f>
        <v>58873.279122399865</v>
      </c>
      <c r="C10" s="192">
        <f>SUM(INDEX('Example 2 Original Input'!$A$27:$E$1238,MATCH(DATE(LEFT($A10,4),7,1),'Example 2 Original Input'!$A$27:$A$1238),4):INDEX('Example 2 Original Input'!$A$27:$E$1238,MATCH(DATE(RIGHT($A10,4),6,1),'Example 2 Original Input'!$A$27:$A$1238),4))</f>
        <v>1126.7208776001237</v>
      </c>
      <c r="E10" s="339" t="str">
        <f>"2. Record the dollar amount of any other payments for this SBITA, such as termination penalties, not previously recorded in the payment schedule for fiscal year "&amp;$C$7&amp;":"</f>
        <v>2. Record the dollar amount of any other payments for this SBITA, such as termination penalties, not previously recorded in the payment schedule for fiscal year 2023–2024:</v>
      </c>
      <c r="F10" s="19"/>
      <c r="G10" s="19"/>
      <c r="H10" s="19"/>
      <c r="I10" s="194"/>
      <c r="J10" s="194"/>
      <c r="K10" s="194"/>
      <c r="L10" s="194"/>
      <c r="M10" s="194"/>
      <c r="N10" s="194"/>
      <c r="O10" s="194"/>
      <c r="P10" s="194"/>
      <c r="Q10" s="194"/>
      <c r="R10" s="194"/>
    </row>
    <row r="11" spans="1:20" ht="22.5" customHeight="1" x14ac:dyDescent="0.25">
      <c r="A11" s="15" t="str">
        <f>LEFT(A10,4)+1&amp;"–"&amp;RIGHT(A10,4)+1</f>
        <v>2026–2027</v>
      </c>
      <c r="B11" s="192">
        <f>SUM(INDEX('Example 2 Original Input'!$A$27:$E$1238,MATCH(DATE(LEFT($A11,4),7,1),'Example 2 Original Input'!$A$27:$A$1238),5):INDEX('Example 2 Original Input'!$A$27:$E$1238,MATCH(DATE(RIGHT($A11,4),6,1),'Example 2 Original Input'!$A$27:$A$1238),5))</f>
        <v>14940.199401675532</v>
      </c>
      <c r="C11" s="192">
        <f>SUM(INDEX('Example 2 Original Input'!$A$27:$E$1238,MATCH(DATE(LEFT($A11,4),7,1),'Example 2 Original Input'!$A$27:$A$1238),4):INDEX('Example 2 Original Input'!$A$27:$E$1238,MATCH(DATE(RIGHT($A11,4),6,1),'Example 2 Original Input'!$A$27:$A$1238),4))</f>
        <v>59.800598324468062</v>
      </c>
      <c r="E11" s="339"/>
      <c r="F11" s="19"/>
      <c r="G11" s="19"/>
      <c r="H11" s="19"/>
      <c r="I11" s="194"/>
      <c r="J11" s="194"/>
      <c r="K11" s="194"/>
      <c r="L11" s="194"/>
      <c r="M11" s="194"/>
      <c r="N11" s="194"/>
      <c r="O11" s="194"/>
      <c r="P11" s="194"/>
      <c r="Q11" s="194"/>
      <c r="R11" s="194"/>
    </row>
    <row r="12" spans="1:20" ht="22.5" customHeight="1" x14ac:dyDescent="0.25">
      <c r="A12" s="15" t="str">
        <f>LEFT(A11,4)+1&amp;"–"&amp;RIGHT(A11,4)+1</f>
        <v>2027–2028</v>
      </c>
      <c r="B12" s="192">
        <f>SUM(INDEX('Example 2 Original Input'!$A$27:$E$1238,MATCH(DATE(LEFT($A12,4),7,1),'Example 2 Original Input'!$A$27:$A$1238),5):INDEX('Example 2 Original Input'!$A$27:$E$1238,MATCH(DATE(RIGHT($A12,4),6,1),'Example 2 Original Input'!$A$27:$A$1238),5))</f>
        <v>0</v>
      </c>
      <c r="C12" s="192">
        <f>SUM(INDEX('Example 2 Original Input'!$A$27:$E$1238,MATCH(DATE(LEFT($A12,4),7,1),'Example 2 Original Input'!$A$27:$A$1238),4):INDEX('Example 2 Original Input'!$A$27:$E$1238,MATCH(DATE(RIGHT($A12,4),6,1),'Example 2 Original Input'!$A$27:$A$1238),4))</f>
        <v>0</v>
      </c>
      <c r="E12" s="339"/>
      <c r="F12" s="13"/>
      <c r="G12" s="13"/>
      <c r="H12" s="13"/>
      <c r="I12" s="13"/>
      <c r="J12" s="13"/>
      <c r="K12" s="13"/>
      <c r="L12" s="13"/>
      <c r="M12" s="13"/>
      <c r="N12" s="13"/>
      <c r="O12" s="13"/>
      <c r="P12" s="13"/>
      <c r="Q12" s="13"/>
      <c r="R12" s="13"/>
      <c r="S12" s="13"/>
      <c r="T12" s="13"/>
    </row>
    <row r="13" spans="1:20" ht="22.5" customHeight="1" x14ac:dyDescent="0.25">
      <c r="A13" s="15" t="str">
        <f>LEFT(A12,4)+1&amp;"–"&amp;RIGHT(A12,4)+1</f>
        <v>2028–2029</v>
      </c>
      <c r="B13" s="192">
        <f>SUM(INDEX('Example 2 Original Input'!$A$27:$E$1238,MATCH(DATE(LEFT($A13,4),7,1),'Example 2 Original Input'!$A$27:$A$1238),5):INDEX('Example 2 Original Input'!$A$27:$E$1238,MATCH(DATE(RIGHT($A13,4),6,1),'Example 2 Original Input'!$A$27:$A$1238),5))</f>
        <v>0</v>
      </c>
      <c r="C13" s="192">
        <f>SUM(INDEX('Example 2 Original Input'!$A$27:$E$1238,MATCH(DATE(LEFT($A13,4),7,1),'Example 2 Original Input'!$A$27:$A$1238),4):INDEX('Example 2 Original Input'!$A$27:$E$1238,MATCH(DATE(RIGHT($A13,4),6,1),'Example 2 Original Input'!$A$27:$A$1238),4))</f>
        <v>0</v>
      </c>
      <c r="E13" s="22">
        <v>0</v>
      </c>
    </row>
    <row r="14" spans="1:20" ht="22.5" customHeight="1" x14ac:dyDescent="0.25">
      <c r="A14" s="15" t="str">
        <f>LEFT(A13,4)+1&amp;"–"&amp;RIGHT(A13,4)+5</f>
        <v>2029–2034</v>
      </c>
      <c r="B14" s="192">
        <f>SUM(INDEX('Example 2 Original Input'!$A$27:$E$1238,MATCH(DATE(LEFT($A14,4),7,1),'Example 2 Original Input'!$A$27:$A$1238),5):INDEX('Example 2 Original Input'!$A$27:$E$1238,MATCH(DATE(RIGHT($A14,4),6,1),'Example 2 Original Input'!$A$27:$A$1238),5))</f>
        <v>0</v>
      </c>
      <c r="C14" s="192">
        <f>SUM(INDEX('Example 2 Original Input'!$A$27:$E$1238,MATCH(DATE(LEFT($A14,4),7,1),'Example 2 Original Input'!$A$27:$A$1238),4):INDEX('Example 2 Original Input'!$A$27:$E$1238,MATCH(DATE(RIGHT($A14,4),6,1),'Example 2 Original Input'!$A$27:$A$1238),4))</f>
        <v>0</v>
      </c>
      <c r="E14" s="339" t="str">
        <f>"3. Did you receive any SBITA incentives from the SBITA vendor (not already included in the SBITA measurement) during fiscal year "&amp;$C$7&amp;"? If so, record the amount below:"</f>
        <v>3. Did you receive any SBITA incentives from the SBITA vendor (not already included in the SBITA measurement) during fiscal year 2023–2024? If so, record the amount below:</v>
      </c>
      <c r="F14" s="18"/>
      <c r="G14" s="18"/>
      <c r="H14" s="18"/>
      <c r="I14" s="18"/>
      <c r="J14" s="18"/>
      <c r="K14" s="18"/>
      <c r="L14" s="18"/>
      <c r="M14" s="18"/>
      <c r="N14" s="18"/>
      <c r="O14" s="18"/>
      <c r="P14" s="18"/>
      <c r="Q14" s="18"/>
      <c r="R14" s="18"/>
      <c r="S14" s="18"/>
      <c r="T14" s="18"/>
    </row>
    <row r="15" spans="1:20" ht="22.5" customHeight="1" x14ac:dyDescent="0.25">
      <c r="A15" s="15" t="str">
        <f t="shared" ref="A15:A28" si="0">LEFT(A14,4)+5&amp;"–"&amp;RIGHT(A14,4)+5</f>
        <v>2034–2039</v>
      </c>
      <c r="B15" s="192">
        <f>SUM(INDEX('Example 2 Original Input'!$A$27:$E$1238,MATCH(DATE(LEFT($A15,4),7,1),'Example 2 Original Input'!$A$27:$A$1238),5):INDEX('Example 2 Original Input'!$A$27:$E$1238,MATCH(DATE(RIGHT($A15,4),6,1),'Example 2 Original Input'!$A$27:$A$1238),5))</f>
        <v>0</v>
      </c>
      <c r="C15" s="192">
        <f>SUM(INDEX('Example 2 Original Input'!$A$27:$E$1238,MATCH(DATE(LEFT($A15,4),7,1),'Example 2 Original Input'!$A$27:$A$1238),4):INDEX('Example 2 Original Input'!$A$27:$E$1238,MATCH(DATE(RIGHT($A15,4),6,1),'Example 2 Original Input'!$A$27:$A$1238),4))</f>
        <v>0</v>
      </c>
      <c r="E15" s="339"/>
      <c r="F15" s="19"/>
      <c r="G15" s="19"/>
      <c r="H15" s="19"/>
    </row>
    <row r="16" spans="1:20" ht="22.5" customHeight="1" x14ac:dyDescent="0.25">
      <c r="A16" s="15" t="str">
        <f t="shared" si="0"/>
        <v>2039–2044</v>
      </c>
      <c r="B16" s="192">
        <f>SUM(INDEX('Example 2 Original Input'!$A$27:$E$1238,MATCH(DATE(LEFT($A16,4),7,1),'Example 2 Original Input'!$A$27:$A$1238),5):INDEX('Example 2 Original Input'!$A$27:$E$1238,MATCH(DATE(RIGHT($A16,4),6,1),'Example 2 Original Input'!$A$27:$A$1238),5))</f>
        <v>0</v>
      </c>
      <c r="C16" s="192">
        <f>SUM(INDEX('Example 2 Original Input'!$A$27:$E$1238,MATCH(DATE(LEFT($A16,4),7,1),'Example 2 Original Input'!$A$27:$A$1238),4):INDEX('Example 2 Original Input'!$A$27:$E$1238,MATCH(DATE(RIGHT($A16,4),6,1),'Example 2 Original Input'!$A$27:$A$1238),4))</f>
        <v>0</v>
      </c>
      <c r="E16" s="22">
        <v>0</v>
      </c>
    </row>
    <row r="17" spans="1:20" ht="22.5" customHeight="1" x14ac:dyDescent="0.25">
      <c r="A17" s="15" t="str">
        <f t="shared" si="0"/>
        <v>2044–2049</v>
      </c>
      <c r="B17" s="192">
        <f>SUM(INDEX('Example 2 Original Input'!$A$27:$E$1238,MATCH(DATE(LEFT($A17,4),7,1),'Example 2 Original Input'!$A$27:$A$1238),5):INDEX('Example 2 Original Input'!$A$27:$E$1238,MATCH(DATE(RIGHT($A17,4),6,1),'Example 2 Original Input'!$A$27:$A$1238),5))</f>
        <v>0</v>
      </c>
      <c r="C17" s="192">
        <f>SUM(INDEX('Example 2 Original Input'!$A$27:$E$1238,MATCH(DATE(LEFT($A17,4),7,1),'Example 2 Original Input'!$A$27:$A$1238),4):INDEX('Example 2 Original Input'!$A$27:$E$1238,MATCH(DATE(RIGHT($A17,4),6,1),'Example 2 Original Input'!$A$27:$A$1238),4))</f>
        <v>0</v>
      </c>
      <c r="E17" s="26"/>
    </row>
    <row r="18" spans="1:20" ht="22.5" customHeight="1" x14ac:dyDescent="0.25">
      <c r="A18" s="15" t="str">
        <f t="shared" si="0"/>
        <v>2049–2054</v>
      </c>
      <c r="B18" s="192">
        <f>SUM(INDEX('Example 2 Original Input'!$A$27:$E$1238,MATCH(DATE(LEFT($A18,4),7,1),'Example 2 Original Input'!$A$27:$A$1238),5):INDEX('Example 2 Original Input'!$A$27:$E$1238,MATCH(DATE(RIGHT($A18,4),6,1),'Example 2 Original Input'!$A$27:$A$1238),5))</f>
        <v>0</v>
      </c>
      <c r="C18" s="192">
        <f>SUM(INDEX('Example 2 Original Input'!$A$27:$E$1238,MATCH(DATE(LEFT($A18,4),7,1),'Example 2 Original Input'!$A$27:$A$1238),4):INDEX('Example 2 Original Input'!$A$27:$E$1238,MATCH(DATE(RIGHT($A18,4),6,1),'Example 2 Original Input'!$A$27:$A$1238),4))</f>
        <v>0</v>
      </c>
      <c r="E18" s="26"/>
      <c r="F18" s="19"/>
      <c r="G18" s="19"/>
      <c r="H18" s="19"/>
    </row>
    <row r="19" spans="1:20" ht="22.5" customHeight="1" x14ac:dyDescent="0.25">
      <c r="A19" s="15" t="str">
        <f t="shared" si="0"/>
        <v>2054–2059</v>
      </c>
      <c r="B19" s="192">
        <f>SUM(INDEX('Example 2 Original Input'!$A$27:$E$1238,MATCH(DATE(LEFT($A19,4),7,1),'Example 2 Original Input'!$A$27:$A$1238),5):INDEX('Example 2 Original Input'!$A$27:$E$1238,MATCH(DATE(RIGHT($A19,4),6,1),'Example 2 Original Input'!$A$27:$A$1238),5))</f>
        <v>0</v>
      </c>
      <c r="C19" s="192">
        <f>SUM(INDEX('Example 2 Original Input'!$A$27:$E$1238,MATCH(DATE(LEFT($A19,4),7,1),'Example 2 Original Input'!$A$27:$A$1238),4):INDEX('Example 2 Original Input'!$A$27:$E$1238,MATCH(DATE(RIGHT($A19,4),6,1),'Example 2 Original Input'!$A$27:$A$1238),4))</f>
        <v>0</v>
      </c>
      <c r="E19" s="26"/>
      <c r="F19" s="19"/>
      <c r="G19" s="19"/>
      <c r="H19" s="19"/>
    </row>
    <row r="20" spans="1:20" ht="22.5" customHeight="1" x14ac:dyDescent="0.25">
      <c r="A20" s="15" t="str">
        <f t="shared" si="0"/>
        <v>2059–2064</v>
      </c>
      <c r="B20" s="192">
        <f>SUM(INDEX('Example 2 Original Input'!$A$27:$E$1238,MATCH(DATE(LEFT($A20,4),7,1),'Example 2 Original Input'!$A$27:$A$1238),5):INDEX('Example 2 Original Input'!$A$27:$E$1238,MATCH(DATE(RIGHT($A20,4),6,1),'Example 2 Original Input'!$A$27:$A$1238),5))</f>
        <v>0</v>
      </c>
      <c r="C20" s="192">
        <f>SUM(INDEX('Example 2 Original Input'!$A$27:$E$1238,MATCH(DATE(LEFT($A20,4),7,1),'Example 2 Original Input'!$A$27:$A$1238),4):INDEX('Example 2 Original Input'!$A$27:$E$1238,MATCH(DATE(RIGHT($A20,4),6,1),'Example 2 Original Input'!$A$27:$A$1238),4))</f>
        <v>0</v>
      </c>
      <c r="E20" s="26"/>
    </row>
    <row r="21" spans="1:20" ht="22.5" customHeight="1" x14ac:dyDescent="0.25">
      <c r="A21" s="15" t="str">
        <f t="shared" si="0"/>
        <v>2064–2069</v>
      </c>
      <c r="B21" s="192">
        <f>SUM(INDEX('Example 2 Original Input'!$A$27:$E$1238,MATCH(DATE(LEFT($A21,4),7,1),'Example 2 Original Input'!$A$27:$A$1238),5):INDEX('Example 2 Original Input'!$A$27:$E$1238,MATCH(DATE(RIGHT($A21,4),6,1),'Example 2 Original Input'!$A$27:$A$1238),5))</f>
        <v>0</v>
      </c>
      <c r="C21" s="192">
        <f>SUM(INDEX('Example 2 Original Input'!$A$27:$E$1238,MATCH(DATE(LEFT($A21,4),7,1),'Example 2 Original Input'!$A$27:$A$1238),4):INDEX('Example 2 Original Input'!$A$27:$E$1238,MATCH(DATE(RIGHT($A21,4),6,1),'Example 2 Original Input'!$A$27:$A$1238),4))</f>
        <v>0</v>
      </c>
      <c r="E21" s="26"/>
    </row>
    <row r="22" spans="1:20" ht="22.5" customHeight="1" x14ac:dyDescent="0.25">
      <c r="A22" s="15" t="str">
        <f t="shared" si="0"/>
        <v>2069–2074</v>
      </c>
      <c r="B22" s="192">
        <f>SUM(INDEX('Example 2 Original Input'!$A$27:$E$1238,MATCH(DATE(LEFT($A22,4),7,1),'Example 2 Original Input'!$A$27:$A$1238),5):INDEX('Example 2 Original Input'!$A$27:$E$1238,MATCH(DATE(RIGHT($A22,4),6,1),'Example 2 Original Input'!$A$27:$A$1238),5))</f>
        <v>0</v>
      </c>
      <c r="C22" s="192">
        <f>SUM(INDEX('Example 2 Original Input'!$A$27:$E$1238,MATCH(DATE(LEFT($A22,4),7,1),'Example 2 Original Input'!$A$27:$A$1238),4):INDEX('Example 2 Original Input'!$A$27:$E$1238,MATCH(DATE(RIGHT($A22,4),6,1),'Example 2 Original Input'!$A$27:$A$1238),4))</f>
        <v>0</v>
      </c>
      <c r="E22" s="26"/>
      <c r="F22" s="21"/>
      <c r="G22" s="21"/>
      <c r="H22" s="21"/>
      <c r="I22" s="21"/>
      <c r="J22" s="21"/>
      <c r="K22" s="21"/>
      <c r="L22" s="21"/>
      <c r="M22" s="21"/>
      <c r="N22" s="21"/>
      <c r="O22" s="21"/>
      <c r="P22" s="21"/>
      <c r="Q22" s="21"/>
      <c r="R22" s="21"/>
      <c r="S22" s="21"/>
      <c r="T22" s="21"/>
    </row>
    <row r="23" spans="1:20" ht="22.5" customHeight="1" x14ac:dyDescent="0.25">
      <c r="A23" s="15" t="str">
        <f t="shared" si="0"/>
        <v>2074–2079</v>
      </c>
      <c r="B23" s="192">
        <f>SUM(INDEX('Example 2 Original Input'!$A$27:$E$1238,MATCH(DATE(LEFT($A23,4),7,1),'Example 2 Original Input'!$A$27:$A$1238),5):INDEX('Example 2 Original Input'!$A$27:$E$1238,MATCH(DATE(RIGHT($A23,4),6,1),'Example 2 Original Input'!$A$27:$A$1238),5))</f>
        <v>0</v>
      </c>
      <c r="C23" s="192">
        <f>SUM(INDEX('Example 2 Original Input'!$A$27:$E$1238,MATCH(DATE(LEFT($A23,4),7,1),'Example 2 Original Input'!$A$27:$A$1238),4):INDEX('Example 2 Original Input'!$A$27:$E$1238,MATCH(DATE(RIGHT($A23,4),6,1),'Example 2 Original Input'!$A$27:$A$1238),4))</f>
        <v>0</v>
      </c>
      <c r="F23" s="21"/>
      <c r="G23" s="21"/>
      <c r="H23" s="21"/>
      <c r="I23" s="21"/>
      <c r="J23" s="21"/>
      <c r="K23" s="21"/>
      <c r="L23" s="21"/>
      <c r="M23" s="21"/>
      <c r="N23" s="21"/>
      <c r="O23" s="21"/>
      <c r="P23" s="21"/>
      <c r="Q23" s="21"/>
      <c r="R23" s="21"/>
      <c r="S23" s="21"/>
      <c r="T23" s="21"/>
    </row>
    <row r="24" spans="1:20" ht="22.5" customHeight="1" x14ac:dyDescent="0.25">
      <c r="A24" s="15" t="str">
        <f t="shared" si="0"/>
        <v>2079–2084</v>
      </c>
      <c r="B24" s="192">
        <f>SUM(INDEX('Example 2 Original Input'!$A$27:$E$1238,MATCH(DATE(LEFT($A24,4),7,1),'Example 2 Original Input'!$A$27:$A$1238),5):INDEX('Example 2 Original Input'!$A$27:$E$1238,MATCH(DATE(RIGHT($A24,4),6,1),'Example 2 Original Input'!$A$27:$A$1238),5))</f>
        <v>0</v>
      </c>
      <c r="C24" s="192">
        <f>SUM(INDEX('Example 2 Original Input'!$A$27:$E$1238,MATCH(DATE(LEFT($A24,4),7,1),'Example 2 Original Input'!$A$27:$A$1238),4):INDEX('Example 2 Original Input'!$A$27:$E$1238,MATCH(DATE(RIGHT($A24,4),6,1),'Example 2 Original Input'!$A$27:$A$1238),4))</f>
        <v>0</v>
      </c>
      <c r="F24" s="9"/>
      <c r="G24" s="9"/>
      <c r="H24" s="9"/>
      <c r="I24" s="9"/>
      <c r="J24" s="9"/>
      <c r="K24" s="9"/>
      <c r="L24" s="9"/>
      <c r="M24" s="9"/>
      <c r="N24" s="9"/>
      <c r="O24" s="9"/>
      <c r="P24" s="9"/>
      <c r="Q24" s="9"/>
      <c r="R24" s="9"/>
      <c r="S24" s="9"/>
      <c r="T24" s="9"/>
    </row>
    <row r="25" spans="1:20" ht="22.5" customHeight="1" x14ac:dyDescent="0.25">
      <c r="A25" s="15" t="str">
        <f>LEFT(A24,4)+5&amp;"–"&amp;RIGHT(A24,4)+5</f>
        <v>2084–2089</v>
      </c>
      <c r="B25" s="192">
        <f>SUM(INDEX('Example 2 Original Input'!$A$27:$E$1238,MATCH(DATE(LEFT($A25,4),7,1),'Example 2 Original Input'!$A$27:$A$1238),5):INDEX('Example 2 Original Input'!$A$27:$E$1238,MATCH(DATE(RIGHT($A25,4),6,1),'Example 2 Original Input'!$A$27:$A$1238),5))</f>
        <v>0</v>
      </c>
      <c r="C25" s="192">
        <f>SUM(INDEX('Example 2 Original Input'!$A$27:$E$1238,MATCH(DATE(LEFT($A25,4),7,1),'Example 2 Original Input'!$A$27:$A$1238),4):INDEX('Example 2 Original Input'!$A$27:$E$1238,MATCH(DATE(RIGHT($A25,4),6,1),'Example 2 Original Input'!$A$27:$A$1238),4))</f>
        <v>0</v>
      </c>
    </row>
    <row r="26" spans="1:20" ht="22.5" customHeight="1" x14ac:dyDescent="0.25">
      <c r="A26" s="15" t="str">
        <f t="shared" si="0"/>
        <v>2089–2094</v>
      </c>
      <c r="B26" s="192">
        <f>SUM(INDEX('Example 2 Original Input'!$A$27:$E$1238,MATCH(DATE(LEFT($A26,4),7,1),'Example 2 Original Input'!$A$27:$A$1238),5):INDEX('Example 2 Original Input'!$A$27:$E$1238,MATCH(DATE(RIGHT($A26,4),6,1),'Example 2 Original Input'!$A$27:$A$1238),5))</f>
        <v>0</v>
      </c>
      <c r="C26" s="192">
        <f>SUM(INDEX('Example 2 Original Input'!$A$27:$E$1238,MATCH(DATE(LEFT($A26,4),7,1),'Example 2 Original Input'!$A$27:$A$1238),4):INDEX('Example 2 Original Input'!$A$27:$E$1238,MATCH(DATE(RIGHT($A26,4),6,1),'Example 2 Original Input'!$A$27:$A$1238),4))</f>
        <v>0</v>
      </c>
    </row>
    <row r="27" spans="1:20" ht="22.5" customHeight="1" x14ac:dyDescent="0.25">
      <c r="A27" s="15" t="str">
        <f t="shared" si="0"/>
        <v>2094–2099</v>
      </c>
      <c r="B27" s="192">
        <f>SUM(INDEX('Example 2 Original Input'!$A$27:$E$1238,MATCH(DATE(LEFT($A27,4),7,1),'Example 2 Original Input'!$A$27:$A$1238),5):INDEX('Example 2 Original Input'!$A$27:$E$1238,MATCH(DATE(RIGHT($A27,4),6,1),'Example 2 Original Input'!$A$27:$A$1238),5))</f>
        <v>0</v>
      </c>
      <c r="C27" s="192">
        <f>SUM(INDEX('Example 2 Original Input'!$A$27:$E$1238,MATCH(DATE(LEFT($A27,4),7,1),'Example 2 Original Input'!$A$27:$A$1238),4):INDEX('Example 2 Original Input'!$A$27:$E$1238,MATCH(DATE(RIGHT($A27,4),6,1),'Example 2 Original Input'!$A$27:$A$1238),4))</f>
        <v>0</v>
      </c>
    </row>
    <row r="28" spans="1:20" ht="22.5" customHeight="1" x14ac:dyDescent="0.25">
      <c r="A28" s="15" t="str">
        <f t="shared" si="0"/>
        <v>2099–2104</v>
      </c>
      <c r="B28" s="192">
        <f>SUM(INDEX('Example 2 Original Input'!$A$27:$E$1238,MATCH(DATE(LEFT($A28,4),7,1),'Example 2 Original Input'!$A$27:$A$1238),5):INDEX('Example 2 Original Input'!$A$27:$E$1238,MATCH(DATE(RIGHT($A28,4),6,1),'Example 2 Original Input'!$A$27:$A$1238),5))</f>
        <v>0</v>
      </c>
      <c r="C28" s="192">
        <f>SUM(INDEX('Example 2 Original Input'!$A$27:$E$1238,MATCH(DATE(LEFT($A28,4),7,1),'Example 2 Original Input'!$A$27:$A$1238),4):INDEX('Example 2 Original Input'!$A$27:$E$1238,MATCH(DATE(RIGHT($A28,4),6,1),'Example 2 Original Input'!$A$27:$A$1238),4))</f>
        <v>0</v>
      </c>
    </row>
    <row r="29" spans="1:20" ht="22.5" customHeight="1" x14ac:dyDescent="0.25">
      <c r="A29" s="15" t="str">
        <f>LEFT(A28,4)+5&amp;"–"&amp;RIGHT(A28,4)+5</f>
        <v>2104–2109</v>
      </c>
      <c r="B29" s="192">
        <f>SUM(INDEX('Example 2 Original Input'!$A$27:$E$1238,MATCH(DATE(LEFT($A29,4),7,1),'Example 2 Original Input'!$A$27:$A$1238),5):INDEX('Example 2 Original Input'!$A$27:$E$1238,MATCH(DATE(RIGHT($A29,4),6,1),'Example 2 Original Input'!$A$27:$A$1238),5))</f>
        <v>0</v>
      </c>
      <c r="C29" s="192">
        <f>SUM(INDEX('Example 2 Original Input'!$A$27:$E$1238,MATCH(DATE(LEFT($A29,4),7,1),'Example 2 Original Input'!$A$27:$A$1238),4):INDEX('Example 2 Original Input'!$A$27:$E$1238,MATCH(DATE(RIGHT($A29,4),6,1),'Example 2 Original Input'!$A$27:$A$1238),4))</f>
        <v>0</v>
      </c>
    </row>
    <row r="30" spans="1:20" ht="22.5" customHeight="1" x14ac:dyDescent="0.25">
      <c r="A30" s="15" t="str">
        <f>LEFT(A29,4)+5&amp;"–"&amp;RIGHT(A29,4)+5</f>
        <v>2109–2114</v>
      </c>
      <c r="B30" s="192">
        <f>SUM(INDEX('Example 2 Original Input'!$A$27:$E$1238,MATCH(DATE(LEFT($A30,4),7,1),'Example 2 Original Input'!$A$27:$A$1238),5):INDEX('Example 2 Original Input'!$A$27:$E$1238,MATCH(DATE(RIGHT($A30,4),6,1),'Example 2 Original Input'!$A$27:$A$1238),5))</f>
        <v>0</v>
      </c>
      <c r="C30" s="192">
        <f>SUM(INDEX('Example 2 Original Input'!$A$27:$E$1238,MATCH(DATE(LEFT($A30,4),7,1),'Example 2 Original Input'!$A$27:$A$1238),4):INDEX('Example 2 Original Input'!$A$27:$E$1238,MATCH(DATE(RIGHT($A30,4),6,1),'Example 2 Original Input'!$A$27:$A$1238),4))</f>
        <v>0</v>
      </c>
    </row>
    <row r="31" spans="1:20" ht="22.5" customHeight="1" x14ac:dyDescent="0.25">
      <c r="A31" s="15" t="str">
        <f>LEFT(A30,4)+5&amp;"–"&amp;RIGHT(A30,4)+5</f>
        <v>2114–2119</v>
      </c>
      <c r="B31" s="192">
        <f>SUM(INDEX('Example 2 Original Input'!$A$27:$E$1238,MATCH(DATE(LEFT($A31,4),7,1),'Example 2 Original Input'!$A$27:$A$1238),5):INDEX('Example 2 Original Input'!$A$27:$E$1238,MATCH(DATE(RIGHT($A31,4),6,1),'Example 2 Original Input'!$A$27:$A$1238),5))</f>
        <v>0</v>
      </c>
      <c r="C31" s="192">
        <f>SUM(INDEX('Example 2 Original Input'!$A$27:$E$1238,MATCH(DATE(LEFT($A31,4),7,1),'Example 2 Original Input'!$A$27:$A$1238),4):INDEX('Example 2 Original Input'!$A$27:$E$1238,MATCH(DATE(RIGHT($A31,4),6,1),'Example 2 Original Input'!$A$27:$A$1238),4))</f>
        <v>0</v>
      </c>
    </row>
    <row r="32" spans="1:20" ht="22.5" customHeight="1" x14ac:dyDescent="0.25">
      <c r="A32" s="15" t="str">
        <f>LEFT(A31,4)+5&amp;"–"&amp;RIGHT(A31,4)+5</f>
        <v>2119–2124</v>
      </c>
      <c r="B32" s="192">
        <f>SUM(INDEX('Example 2 Original Input'!$A$27:$E$1238,MATCH(DATE(LEFT($A32,4),7,1),'Example 2 Original Input'!$A$27:$A$1238),5):INDEX('Example 2 Original Input'!$A$27:$E$1238,MATCH(DATE(RIGHT($A32,4),6,1),'Example 2 Original Input'!$A$27:$A$1238),5))</f>
        <v>0</v>
      </c>
      <c r="C32" s="192">
        <f>SUM(INDEX('Example 2 Original Input'!$A$27:$E$1238,MATCH(DATE(LEFT($A32,4),7,1),'Example 2 Original Input'!$A$27:$A$1238),4):INDEX('Example 2 Original Input'!$A$27:$E$1238,MATCH(DATE(RIGHT($A32,4),6,1),'Example 2 Original Input'!$A$27:$A$1238),4))</f>
        <v>0</v>
      </c>
    </row>
    <row r="34" ht="15" customHeight="1" x14ac:dyDescent="0.2"/>
    <row r="36" ht="35.25" customHeight="1" x14ac:dyDescent="0.2"/>
  </sheetData>
  <sheetProtection sheet="1" formatColumns="0" formatRows="0" insertColumns="0" insertRows="0" sort="0" autoFilter="0" pivotTables="0"/>
  <mergeCells count="10">
    <mergeCell ref="A7:B7"/>
    <mergeCell ref="E7:E8"/>
    <mergeCell ref="E10:E12"/>
    <mergeCell ref="E14:E15"/>
    <mergeCell ref="A1:E1"/>
    <mergeCell ref="A3:B3"/>
    <mergeCell ref="A4:B4"/>
    <mergeCell ref="E4:E5"/>
    <mergeCell ref="A5:B5"/>
    <mergeCell ref="A6:B6"/>
  </mergeCells>
  <dataValidations count="2">
    <dataValidation operator="lessThan" allowBlank="1" showInputMessage="1" showErrorMessage="1" sqref="F1:G2 A1:A2 H1:XFD5 A7:C32" xr:uid="{9D595CE0-E999-47ED-B4F7-C1E01A9A45B5}"/>
    <dataValidation type="textLength" operator="lessThan" allowBlank="1" showInputMessage="1" showErrorMessage="1" sqref="A33:C1048576" xr:uid="{65D439C3-CAB7-4245-9F1B-205CDAF4FFDD}">
      <formula1>0</formula1>
    </dataValidation>
  </dataValidations>
  <pageMargins left="0.7" right="0.7" top="1.0372023809523809" bottom="0.75" header="0.3" footer="0.3"/>
  <pageSetup scale="71" orientation="landscape" r:id="rId1"/>
  <headerFooter>
    <oddHeader>&amp;C&amp;"arial,Bold"&amp;14GASB 96 
Contract Note Disclosure</oddHeader>
    <oddFooter>&amp;L&amp;"Arial ,Regular"&amp;12State Controller's Office&amp;C&amp;"arial,Regular"&amp;12Example 1 Note Disclosure&amp;R&amp;"arial,Regular"&amp;12Page &amp;P of &amp;N</oddFooter>
  </headerFooter>
  <colBreaks count="1" manualBreakCount="1">
    <brk id="21" min="5" max="39"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1343B-E040-4933-BB77-6947DE4F39B3}">
  <sheetPr>
    <tabColor theme="5" tint="-0.249977111117893"/>
    <pageSetUpPr fitToPage="1"/>
  </sheetPr>
  <dimension ref="A1:XFC41"/>
  <sheetViews>
    <sheetView showGridLines="0" zoomScale="95" zoomScaleNormal="95" workbookViewId="0">
      <selection activeCell="A2" sqref="A2"/>
    </sheetView>
  </sheetViews>
  <sheetFormatPr defaultColWidth="0" defaultRowHeight="0" customHeight="1" zeroHeight="1" x14ac:dyDescent="0.25"/>
  <cols>
    <col min="1" max="2" width="3.28515625" customWidth="1"/>
    <col min="3" max="3" width="13.5703125" customWidth="1"/>
    <col min="4" max="4" width="11.42578125" customWidth="1"/>
    <col min="5" max="5" width="11.85546875" bestFit="1" customWidth="1"/>
    <col min="6" max="6" width="11.85546875" customWidth="1"/>
    <col min="7" max="7" width="10.7109375" customWidth="1"/>
    <col min="8" max="8" width="12.42578125" customWidth="1"/>
    <col min="9" max="9" width="14.28515625" customWidth="1"/>
    <col min="10" max="10" width="13.42578125" customWidth="1"/>
    <col min="11" max="12" width="0" hidden="1" customWidth="1"/>
    <col min="13" max="16383" width="9.140625" hidden="1"/>
    <col min="16384" max="16384" width="4" hidden="1" customWidth="1"/>
  </cols>
  <sheetData>
    <row r="1" spans="1:10" ht="15" x14ac:dyDescent="0.25">
      <c r="A1" s="195" t="s">
        <v>1641</v>
      </c>
    </row>
    <row r="2" spans="1:10" ht="15" x14ac:dyDescent="0.25"/>
    <row r="3" spans="1:10" ht="15" x14ac:dyDescent="0.25">
      <c r="A3" s="196" t="s">
        <v>1629</v>
      </c>
      <c r="B3" s="197"/>
      <c r="C3" s="197"/>
      <c r="D3" s="197"/>
      <c r="E3" s="197"/>
      <c r="F3" s="197"/>
      <c r="G3" s="197"/>
      <c r="H3" s="197"/>
      <c r="I3" s="197"/>
      <c r="J3" s="197"/>
    </row>
    <row r="4" spans="1:10" ht="15" customHeight="1" x14ac:dyDescent="0.25">
      <c r="A4" s="247" t="s">
        <v>1640</v>
      </c>
      <c r="B4" s="247"/>
      <c r="C4" s="247"/>
      <c r="D4" s="247"/>
      <c r="E4" s="247"/>
      <c r="F4" s="247"/>
      <c r="G4" s="247"/>
      <c r="H4" s="247"/>
      <c r="I4" s="247"/>
      <c r="J4" s="247"/>
    </row>
    <row r="5" spans="1:10" ht="15" x14ac:dyDescent="0.25">
      <c r="A5" s="247"/>
      <c r="B5" s="247"/>
      <c r="C5" s="247"/>
      <c r="D5" s="247"/>
      <c r="E5" s="247"/>
      <c r="F5" s="247"/>
      <c r="G5" s="247"/>
      <c r="H5" s="247"/>
      <c r="I5" s="247"/>
      <c r="J5" s="247"/>
    </row>
    <row r="6" spans="1:10" ht="15" x14ac:dyDescent="0.25">
      <c r="A6" s="247"/>
      <c r="B6" s="247"/>
      <c r="C6" s="247"/>
      <c r="D6" s="247"/>
      <c r="E6" s="247"/>
      <c r="F6" s="247"/>
      <c r="G6" s="247"/>
      <c r="H6" s="247"/>
      <c r="I6" s="247"/>
      <c r="J6" s="247"/>
    </row>
    <row r="7" spans="1:10" ht="15" x14ac:dyDescent="0.25">
      <c r="A7" s="198" t="s">
        <v>1630</v>
      </c>
      <c r="B7" s="199"/>
      <c r="C7" s="199"/>
      <c r="D7" s="199"/>
      <c r="E7" s="199"/>
      <c r="F7" s="199"/>
      <c r="G7" s="199"/>
      <c r="H7" s="199"/>
      <c r="I7" s="199"/>
      <c r="J7" s="199"/>
    </row>
    <row r="8" spans="1:10" ht="15" x14ac:dyDescent="0.25">
      <c r="A8" s="200" t="s">
        <v>1584</v>
      </c>
      <c r="B8" s="201" t="s">
        <v>1644</v>
      </c>
      <c r="C8" s="202"/>
      <c r="D8" s="202"/>
      <c r="E8" s="202"/>
      <c r="F8" s="202"/>
      <c r="G8" s="202"/>
      <c r="H8" s="202"/>
      <c r="I8" s="202"/>
      <c r="J8" s="202"/>
    </row>
    <row r="9" spans="1:10" ht="15" x14ac:dyDescent="0.25">
      <c r="A9" s="200" t="s">
        <v>1584</v>
      </c>
      <c r="B9" s="201" t="s">
        <v>1651</v>
      </c>
      <c r="C9" s="202"/>
      <c r="D9" s="202"/>
      <c r="E9" s="202"/>
      <c r="F9" s="202"/>
      <c r="G9" s="202"/>
      <c r="H9" s="202"/>
      <c r="I9" s="202"/>
      <c r="J9" s="202"/>
    </row>
    <row r="10" spans="1:10" ht="15" x14ac:dyDescent="0.25">
      <c r="A10" s="200" t="s">
        <v>1584</v>
      </c>
      <c r="B10" s="201" t="s">
        <v>1607</v>
      </c>
      <c r="C10" s="202"/>
      <c r="D10" s="202"/>
      <c r="E10" s="202"/>
      <c r="F10" s="202"/>
      <c r="G10" s="202"/>
      <c r="H10" s="202"/>
      <c r="I10" s="202"/>
      <c r="J10" s="202"/>
    </row>
    <row r="11" spans="1:10" ht="15" x14ac:dyDescent="0.25">
      <c r="A11" s="200" t="s">
        <v>1584</v>
      </c>
      <c r="B11" s="201" t="s">
        <v>1605</v>
      </c>
      <c r="C11" s="202"/>
      <c r="D11" s="202"/>
      <c r="E11" s="202"/>
      <c r="F11" s="202"/>
      <c r="G11" s="202"/>
      <c r="H11" s="202"/>
      <c r="I11" s="202"/>
      <c r="J11" s="202"/>
    </row>
    <row r="12" spans="1:10" ht="15" x14ac:dyDescent="0.25">
      <c r="A12" s="200"/>
      <c r="B12" s="201"/>
      <c r="C12" s="202"/>
      <c r="D12" s="202"/>
      <c r="E12" s="202"/>
      <c r="F12" s="202"/>
      <c r="G12" s="202"/>
      <c r="H12" s="202"/>
      <c r="I12" s="202"/>
      <c r="J12" s="202"/>
    </row>
    <row r="13" spans="1:10" s="248" customFormat="1" ht="15" x14ac:dyDescent="0.25">
      <c r="A13" s="248" t="s">
        <v>1645</v>
      </c>
    </row>
    <row r="14" spans="1:10" ht="15" x14ac:dyDescent="0.25">
      <c r="A14" s="203"/>
      <c r="B14" s="202"/>
      <c r="C14" s="202"/>
      <c r="D14" s="202"/>
      <c r="E14" s="202"/>
      <c r="F14" s="202"/>
      <c r="G14" s="202"/>
      <c r="H14" s="202"/>
      <c r="I14" s="202"/>
      <c r="J14" s="202"/>
    </row>
    <row r="15" spans="1:10" ht="14.25" customHeight="1" x14ac:dyDescent="0.25">
      <c r="A15" s="196" t="s">
        <v>1646</v>
      </c>
      <c r="B15" s="197"/>
      <c r="C15" s="197"/>
      <c r="D15" s="197"/>
      <c r="E15" s="197"/>
      <c r="F15" s="197"/>
      <c r="G15" s="197"/>
      <c r="H15" s="197"/>
      <c r="I15" s="197"/>
      <c r="J15" s="197"/>
    </row>
    <row r="16" spans="1:10" ht="14.25" customHeight="1" x14ac:dyDescent="0.25">
      <c r="A16" s="207"/>
    </row>
    <row r="17" spans="1:10" ht="15" x14ac:dyDescent="0.25">
      <c r="A17" s="205" t="s">
        <v>1631</v>
      </c>
      <c r="D17" s="208"/>
    </row>
    <row r="18" spans="1:10" ht="15" x14ac:dyDescent="0.25">
      <c r="A18" s="205"/>
      <c r="C18" s="226">
        <f>'Example 3 Original Input'!F38</f>
        <v>69032.75333286963</v>
      </c>
      <c r="D18" s="208" t="s">
        <v>1647</v>
      </c>
    </row>
    <row r="19" spans="1:10" ht="15" x14ac:dyDescent="0.25">
      <c r="A19" s="205"/>
      <c r="C19" s="226">
        <f>'Example 3 Original Input'!H38</f>
        <v>34177.366852838939</v>
      </c>
      <c r="D19" s="208" t="s">
        <v>1632</v>
      </c>
      <c r="G19" s="211"/>
    </row>
    <row r="20" spans="1:10" ht="15" x14ac:dyDescent="0.25">
      <c r="A20" s="205"/>
      <c r="C20" s="226">
        <f>'Example 3 Original Input'!I38</f>
        <v>68354.733705677849</v>
      </c>
      <c r="D20" s="208" t="s">
        <v>1633</v>
      </c>
    </row>
    <row r="21" spans="1:10" ht="15" x14ac:dyDescent="0.25">
      <c r="A21" s="205"/>
    </row>
    <row r="22" spans="1:10" ht="15" x14ac:dyDescent="0.25">
      <c r="A22" s="205" t="s">
        <v>1634</v>
      </c>
    </row>
    <row r="23" spans="1:10" ht="15" x14ac:dyDescent="0.25">
      <c r="A23" s="205"/>
      <c r="C23" s="227">
        <f>C20</f>
        <v>68354.733705677849</v>
      </c>
      <c r="D23" s="208" t="s">
        <v>1632</v>
      </c>
    </row>
    <row r="24" spans="1:10" ht="15" x14ac:dyDescent="0.25">
      <c r="A24" s="205"/>
      <c r="C24" s="227">
        <f>C19</f>
        <v>34177.366852838939</v>
      </c>
      <c r="D24" s="208" t="s">
        <v>1633</v>
      </c>
    </row>
    <row r="25" spans="1:10" ht="15" x14ac:dyDescent="0.25">
      <c r="A25" s="206"/>
      <c r="C25" s="228">
        <f>+C23+C24</f>
        <v>102532.10055851679</v>
      </c>
      <c r="D25" s="208" t="s">
        <v>1648</v>
      </c>
    </row>
    <row r="26" spans="1:10" ht="15" x14ac:dyDescent="0.25">
      <c r="A26" s="205"/>
      <c r="C26" s="3"/>
      <c r="D26" s="208"/>
    </row>
    <row r="27" spans="1:10" ht="15" x14ac:dyDescent="0.25">
      <c r="A27" s="196" t="s">
        <v>1635</v>
      </c>
      <c r="B27" s="197"/>
      <c r="C27" s="197"/>
      <c r="D27" s="197"/>
      <c r="E27" s="197"/>
      <c r="F27" s="197"/>
      <c r="G27" s="197"/>
      <c r="H27" s="197"/>
      <c r="I27" s="197"/>
      <c r="J27" s="197"/>
    </row>
    <row r="28" spans="1:10" ht="15" x14ac:dyDescent="0.25">
      <c r="A28" s="205"/>
      <c r="C28" s="208"/>
    </row>
    <row r="29" spans="1:10" ht="15" x14ac:dyDescent="0.25">
      <c r="A29" s="205"/>
      <c r="B29" s="229" t="s">
        <v>1649</v>
      </c>
      <c r="C29" s="230"/>
      <c r="D29" s="231"/>
      <c r="E29" s="232">
        <f>C18</f>
        <v>69032.75333286963</v>
      </c>
      <c r="F29" s="231"/>
      <c r="G29" s="211"/>
      <c r="H29" s="211"/>
    </row>
    <row r="30" spans="1:10" ht="15" x14ac:dyDescent="0.25">
      <c r="A30" s="205"/>
      <c r="B30" s="229" t="s">
        <v>1636</v>
      </c>
      <c r="C30" s="230"/>
      <c r="D30" s="231"/>
      <c r="E30" s="232">
        <f>C19</f>
        <v>34177.366852838939</v>
      </c>
      <c r="F30" s="232"/>
    </row>
    <row r="31" spans="1:10" ht="15" x14ac:dyDescent="0.25">
      <c r="A31" s="205"/>
      <c r="B31" s="229"/>
      <c r="C31" s="230" t="s">
        <v>1637</v>
      </c>
      <c r="D31" s="231"/>
      <c r="E31" s="231"/>
      <c r="F31" s="232">
        <f>C25</f>
        <v>102532.10055851679</v>
      </c>
    </row>
    <row r="32" spans="1:10" ht="15" x14ac:dyDescent="0.25">
      <c r="A32" s="205"/>
      <c r="B32" s="229"/>
      <c r="C32" s="230" t="s">
        <v>1638</v>
      </c>
      <c r="D32" s="231"/>
      <c r="E32" s="231"/>
      <c r="F32" s="232">
        <f>E29+E30-F31</f>
        <v>678.01962719178118</v>
      </c>
    </row>
    <row r="33" spans="1:7" ht="15" x14ac:dyDescent="0.25">
      <c r="A33" s="205"/>
      <c r="B33" s="229"/>
      <c r="C33" s="230"/>
      <c r="D33" s="233" t="s">
        <v>1639</v>
      </c>
      <c r="E33" s="234">
        <f>SUM(E29:E32)</f>
        <v>103210.12018570857</v>
      </c>
      <c r="F33" s="234">
        <f>SUM(F29:F32)</f>
        <v>103210.12018570857</v>
      </c>
      <c r="G33" s="227"/>
    </row>
    <row r="34" spans="1:7" ht="14.25" customHeight="1" x14ac:dyDescent="0.25">
      <c r="A34" s="205"/>
      <c r="B34" s="3"/>
      <c r="C34" s="235"/>
      <c r="D34" s="211"/>
    </row>
    <row r="35" spans="1:7" ht="15" x14ac:dyDescent="0.25">
      <c r="A35" s="206"/>
      <c r="B35" t="s">
        <v>1650</v>
      </c>
      <c r="C35" s="236"/>
    </row>
    <row r="36" spans="1:7" ht="15" x14ac:dyDescent="0.25">
      <c r="A36" s="206"/>
    </row>
    <row r="37" spans="1:7" ht="15" hidden="1" x14ac:dyDescent="0.25">
      <c r="A37" s="206"/>
    </row>
    <row r="38" spans="1:7" ht="15" hidden="1" x14ac:dyDescent="0.25">
      <c r="A38" s="206"/>
    </row>
    <row r="39" spans="1:7" ht="15" hidden="1" x14ac:dyDescent="0.25">
      <c r="A39" s="206"/>
    </row>
    <row r="40" spans="1:7" ht="15" hidden="1" x14ac:dyDescent="0.25">
      <c r="A40" s="206"/>
    </row>
    <row r="41" spans="1:7" ht="15" hidden="1" x14ac:dyDescent="0.25">
      <c r="A41" s="206"/>
    </row>
  </sheetData>
  <sheetProtection sheet="1" objects="1" scenarios="1" formatCells="0" formatColumns="0" formatRows="0" insertColumns="0" insertRows="0"/>
  <mergeCells count="2">
    <mergeCell ref="A4:J6"/>
    <mergeCell ref="A13:XFD13"/>
  </mergeCells>
  <pageMargins left="0.7" right="0.7" top="0.75" bottom="0.75" header="0.3" footer="0.3"/>
  <pageSetup scale="85"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46697-C0AF-444C-A840-E027272345FD}">
  <sheetPr>
    <tabColor theme="5" tint="-0.249977111117893"/>
    <pageSetUpPr fitToPage="1"/>
  </sheetPr>
  <dimension ref="A1:AC1244"/>
  <sheetViews>
    <sheetView topLeftCell="A4" zoomScale="75" zoomScaleNormal="75" workbookViewId="0">
      <selection activeCell="O14" sqref="O14"/>
    </sheetView>
  </sheetViews>
  <sheetFormatPr defaultRowHeight="15" x14ac:dyDescent="0.2"/>
  <cols>
    <col min="1" max="1" width="32.7109375" style="29" customWidth="1"/>
    <col min="2" max="2" width="28.7109375" style="28" hidden="1" customWidth="1"/>
    <col min="3" max="3" width="31.7109375" style="30" customWidth="1"/>
    <col min="4" max="4" width="30.7109375" style="30" customWidth="1"/>
    <col min="5" max="5" width="30.7109375" style="29" customWidth="1"/>
    <col min="6" max="6" width="30.7109375" style="30" customWidth="1"/>
    <col min="7" max="7" width="27.28515625" style="30" customWidth="1"/>
    <col min="8" max="9" width="27.28515625" style="29" customWidth="1"/>
    <col min="10" max="10" width="41.140625" style="92" hidden="1" customWidth="1"/>
    <col min="11" max="11" width="31.85546875" style="92" hidden="1" customWidth="1"/>
    <col min="12" max="12" width="29.85546875" style="92" hidden="1" customWidth="1"/>
    <col min="13" max="13" width="28.5703125" style="92" hidden="1" customWidth="1"/>
    <col min="14" max="14" width="30.140625" style="92" hidden="1" customWidth="1"/>
    <col min="15" max="15" width="31.28515625" style="93" bestFit="1" customWidth="1"/>
    <col min="16" max="16" width="17.5703125" style="55" bestFit="1" customWidth="1"/>
    <col min="17" max="17" width="23.28515625" style="55" customWidth="1"/>
    <col min="18" max="18" width="30.7109375" style="55" customWidth="1"/>
    <col min="19" max="19" width="47.7109375" style="55" customWidth="1"/>
    <col min="20" max="20" width="9.5703125" style="55" customWidth="1"/>
    <col min="21" max="29" width="9.140625" style="55"/>
    <col min="30" max="16384" width="9.140625" style="29"/>
  </cols>
  <sheetData>
    <row r="1" spans="1:29" ht="80.25" customHeight="1" x14ac:dyDescent="0.2">
      <c r="A1" s="307" t="s">
        <v>1543</v>
      </c>
      <c r="B1" s="307"/>
      <c r="C1" s="307"/>
      <c r="D1" s="307"/>
      <c r="E1" s="307"/>
      <c r="F1" s="307"/>
    </row>
    <row r="2" spans="1:29" ht="18.75" x14ac:dyDescent="0.2">
      <c r="A2" s="160" t="s">
        <v>1542</v>
      </c>
      <c r="B2" s="160"/>
      <c r="C2" s="314" t="s">
        <v>1541</v>
      </c>
      <c r="D2" s="314"/>
      <c r="E2" s="314"/>
      <c r="F2" s="314"/>
    </row>
    <row r="3" spans="1:29" ht="45" customHeight="1" x14ac:dyDescent="0.2">
      <c r="A3" s="308" t="s">
        <v>1507</v>
      </c>
      <c r="B3" s="308"/>
      <c r="C3" s="308"/>
      <c r="D3" s="308"/>
      <c r="E3" s="308"/>
      <c r="F3" s="308"/>
    </row>
    <row r="4" spans="1:29" s="32" customFormat="1" ht="35.25" customHeight="1" x14ac:dyDescent="0.25">
      <c r="A4" s="309" t="s">
        <v>1538</v>
      </c>
      <c r="B4" s="310"/>
      <c r="C4" s="310"/>
      <c r="D4" s="310"/>
      <c r="E4" s="310"/>
      <c r="F4" s="310"/>
      <c r="G4" s="122"/>
      <c r="H4" s="122"/>
      <c r="I4" s="122"/>
      <c r="K4" s="94"/>
      <c r="L4" s="94"/>
      <c r="M4" s="94"/>
      <c r="N4" s="94"/>
      <c r="O4" s="95"/>
      <c r="P4" s="31"/>
      <c r="Q4" s="31"/>
      <c r="R4" s="31"/>
      <c r="S4" s="31"/>
      <c r="T4" s="55"/>
      <c r="U4" s="33"/>
      <c r="V4" s="55"/>
      <c r="W4" s="55"/>
      <c r="X4" s="55"/>
      <c r="Y4" s="55"/>
      <c r="Z4" s="55"/>
      <c r="AA4" s="55"/>
      <c r="AB4" s="55"/>
      <c r="AC4" s="55"/>
    </row>
    <row r="5" spans="1:29" ht="33.75" customHeight="1" x14ac:dyDescent="0.25">
      <c r="A5" s="311" t="s">
        <v>33</v>
      </c>
      <c r="B5" s="312"/>
      <c r="C5" s="312"/>
      <c r="D5" s="312"/>
      <c r="E5" s="312"/>
      <c r="F5" s="313"/>
      <c r="G5" s="34"/>
      <c r="H5" s="34"/>
      <c r="I5" s="34"/>
      <c r="J5" s="96"/>
    </row>
    <row r="6" spans="1:29" ht="23.25" customHeight="1" x14ac:dyDescent="0.25">
      <c r="A6" s="261" t="s">
        <v>1469</v>
      </c>
      <c r="B6" s="262"/>
      <c r="C6" s="262"/>
      <c r="D6" s="263"/>
      <c r="E6" s="295" t="s">
        <v>1628</v>
      </c>
      <c r="F6" s="296"/>
      <c r="G6" s="35"/>
      <c r="H6" s="35"/>
      <c r="I6" s="35"/>
      <c r="J6" s="109"/>
      <c r="K6" s="97"/>
      <c r="L6" s="97"/>
      <c r="M6" s="97"/>
      <c r="N6" s="97"/>
      <c r="O6" s="98"/>
      <c r="P6" s="36"/>
      <c r="Q6" s="37"/>
      <c r="R6" s="37"/>
    </row>
    <row r="7" spans="1:29" ht="23.25" customHeight="1" x14ac:dyDescent="0.25">
      <c r="A7" s="261" t="s">
        <v>1468</v>
      </c>
      <c r="B7" s="262"/>
      <c r="C7" s="262"/>
      <c r="D7" s="263"/>
      <c r="E7" s="291">
        <v>2.4E-2</v>
      </c>
      <c r="F7" s="292"/>
      <c r="G7" s="38"/>
      <c r="H7" s="38"/>
      <c r="I7" s="38"/>
      <c r="J7" s="109"/>
      <c r="R7" s="37"/>
    </row>
    <row r="8" spans="1:29" ht="23.25" customHeight="1" x14ac:dyDescent="0.25">
      <c r="A8" s="261" t="s">
        <v>1453</v>
      </c>
      <c r="B8" s="262"/>
      <c r="C8" s="262"/>
      <c r="D8" s="263"/>
      <c r="E8" s="343" t="s">
        <v>1547</v>
      </c>
      <c r="F8" s="344"/>
      <c r="G8" s="39"/>
      <c r="H8" s="35"/>
      <c r="I8" s="35"/>
      <c r="O8" s="99"/>
      <c r="P8" s="85"/>
      <c r="Q8" s="37"/>
      <c r="R8" s="37"/>
    </row>
    <row r="9" spans="1:29" ht="23.25" customHeight="1" x14ac:dyDescent="0.25">
      <c r="A9" s="261" t="s">
        <v>1448</v>
      </c>
      <c r="B9" s="262"/>
      <c r="C9" s="262"/>
      <c r="D9" s="263"/>
      <c r="E9" s="295" t="s">
        <v>1548</v>
      </c>
      <c r="F9" s="296"/>
      <c r="G9" s="38"/>
      <c r="H9" s="40"/>
      <c r="I9" s="40"/>
      <c r="O9" s="92"/>
      <c r="P9" s="29"/>
      <c r="Q9" s="37"/>
      <c r="R9" s="37"/>
    </row>
    <row r="10" spans="1:29" ht="23.25" customHeight="1" x14ac:dyDescent="0.25">
      <c r="A10" s="261" t="s">
        <v>1467</v>
      </c>
      <c r="B10" s="262"/>
      <c r="C10" s="262"/>
      <c r="D10" s="263"/>
      <c r="E10" s="302">
        <v>4321</v>
      </c>
      <c r="F10" s="303"/>
      <c r="G10" s="40"/>
      <c r="H10" s="40"/>
      <c r="I10" s="40"/>
      <c r="O10" s="92"/>
      <c r="P10" s="29"/>
      <c r="R10" s="37"/>
    </row>
    <row r="11" spans="1:29" ht="23.25" customHeight="1" x14ac:dyDescent="0.25">
      <c r="A11" s="261" t="s">
        <v>34</v>
      </c>
      <c r="B11" s="262"/>
      <c r="C11" s="262"/>
      <c r="D11" s="263"/>
      <c r="E11" s="297" t="s">
        <v>11</v>
      </c>
      <c r="F11" s="298"/>
      <c r="G11" s="123"/>
      <c r="H11" s="40"/>
      <c r="I11" s="40"/>
      <c r="O11" s="92"/>
      <c r="P11" s="29"/>
      <c r="R11" s="37"/>
    </row>
    <row r="12" spans="1:29" ht="23.25" customHeight="1" x14ac:dyDescent="0.25">
      <c r="A12" s="261" t="s">
        <v>1470</v>
      </c>
      <c r="B12" s="262"/>
      <c r="C12" s="262"/>
      <c r="D12" s="263"/>
      <c r="E12" s="297" t="s">
        <v>1471</v>
      </c>
      <c r="F12" s="298"/>
      <c r="G12" s="124" t="str">
        <f>IF(OR(AND($E$11='Drop-down menus'!$M$1,OR($E$12='Drop-down menus'!$O$2,$E$12='Drop-down menus'!$O$3)),AND($E$11='Drop-down menus'!$M$2,$E$12='Drop-down menus'!$O$1)),"ERROR - Fund Types Do Not Agree","")</f>
        <v/>
      </c>
      <c r="H12" s="40"/>
      <c r="I12" s="40"/>
      <c r="O12" s="92"/>
      <c r="P12" s="29"/>
      <c r="R12" s="37"/>
    </row>
    <row r="13" spans="1:29" ht="23.25" customHeight="1" x14ac:dyDescent="0.2">
      <c r="A13" s="299" t="s">
        <v>31</v>
      </c>
      <c r="B13" s="275"/>
      <c r="C13" s="275"/>
      <c r="D13" s="276"/>
      <c r="E13" s="300" t="e">
        <f t="array" ref="E13">INDEX(A32:C1243,MATCH(FALSE,ISBLANK(C32:C1243),0),0)</f>
        <v>#N/A</v>
      </c>
      <c r="F13" s="301"/>
      <c r="G13" s="42"/>
      <c r="H13" s="40"/>
      <c r="I13" s="40"/>
      <c r="O13" s="92"/>
      <c r="P13" s="29"/>
      <c r="Q13" s="83"/>
    </row>
    <row r="14" spans="1:29" ht="23.25" customHeight="1" x14ac:dyDescent="0.25">
      <c r="A14" s="261" t="s">
        <v>29</v>
      </c>
      <c r="B14" s="262"/>
      <c r="C14" s="262"/>
      <c r="D14" s="263"/>
      <c r="E14" s="259" t="s">
        <v>6</v>
      </c>
      <c r="F14" s="286"/>
      <c r="G14" s="43"/>
      <c r="H14" s="43"/>
      <c r="I14" s="44"/>
      <c r="O14" s="92"/>
      <c r="P14" s="29"/>
    </row>
    <row r="15" spans="1:29" ht="23.25" customHeight="1" x14ac:dyDescent="0.25">
      <c r="A15" s="261" t="s">
        <v>1518</v>
      </c>
      <c r="B15" s="262"/>
      <c r="C15" s="262"/>
      <c r="D15" s="263"/>
      <c r="E15" s="153" t="s">
        <v>10</v>
      </c>
      <c r="F15" s="154" t="s">
        <v>1544</v>
      </c>
      <c r="G15" s="304" t="s">
        <v>1525</v>
      </c>
      <c r="H15" s="305"/>
      <c r="I15" s="306"/>
      <c r="O15" s="92"/>
      <c r="P15" s="29"/>
    </row>
    <row r="16" spans="1:29" ht="37.5" customHeight="1" x14ac:dyDescent="0.25">
      <c r="A16" s="256" t="str">
        <f>IF($E$15="Yes","Obligation Balance as of June of the Prior Year (see instructions)","Obligation Balance at the End of the Month before Contract Modifcations (see instructions)")</f>
        <v>Obligation Balance as of June of the Prior Year (see instructions)</v>
      </c>
      <c r="B16" s="257"/>
      <c r="C16" s="257"/>
      <c r="D16" s="258"/>
      <c r="E16" s="259">
        <f>'Example 3 Original Input'!F38</f>
        <v>69032.75333286963</v>
      </c>
      <c r="F16" s="260"/>
      <c r="G16" s="43"/>
      <c r="H16" s="43"/>
      <c r="I16" s="44"/>
      <c r="J16" s="367" t="s">
        <v>1665</v>
      </c>
      <c r="K16" s="368"/>
      <c r="L16" s="368" t="s">
        <v>1666</v>
      </c>
      <c r="M16" s="369"/>
      <c r="O16" s="92"/>
      <c r="P16" s="29"/>
    </row>
    <row r="17" spans="1:19" ht="37.5" customHeight="1" x14ac:dyDescent="0.25">
      <c r="A17" s="256" t="str">
        <f>IF($E$15="Yes","Accumulated Amortization as of June of the Prior Year (see instructions)","Accumulated Amortization at the End of the Month before Contract Modifications (see instructions)")</f>
        <v>Accumulated Amortization as of June of the Prior Year (see instructions)</v>
      </c>
      <c r="B17" s="257"/>
      <c r="C17" s="257"/>
      <c r="D17" s="258"/>
      <c r="E17" s="259">
        <f>'Example 3 Original Input'!H38</f>
        <v>34177.366852838939</v>
      </c>
      <c r="F17" s="260"/>
      <c r="G17" s="43"/>
      <c r="H17" s="43"/>
      <c r="I17" s="44"/>
      <c r="J17" s="106" t="s">
        <v>1667</v>
      </c>
      <c r="K17" s="106" t="s">
        <v>1668</v>
      </c>
      <c r="L17" s="106" t="s">
        <v>1667</v>
      </c>
      <c r="M17" s="106" t="s">
        <v>1668</v>
      </c>
      <c r="O17" s="92"/>
      <c r="P17" s="29"/>
    </row>
    <row r="18" spans="1:19" ht="37.5" customHeight="1" x14ac:dyDescent="0.25">
      <c r="A18" s="256" t="str">
        <f>IF($E$15="Yes","RTU Asset Carrying Value as of June of the Prior Year (see instructions)","RTU Asset Carrying Value at the End of Month before Contract Modifications (see instructions)")</f>
        <v>RTU Asset Carrying Value as of June of the Prior Year (see instructions)</v>
      </c>
      <c r="B18" s="257"/>
      <c r="C18" s="257"/>
      <c r="D18" s="258"/>
      <c r="E18" s="259">
        <f>'Example 3 Original Input'!I38</f>
        <v>68354.733705677849</v>
      </c>
      <c r="F18" s="260"/>
      <c r="G18" s="43"/>
      <c r="H18" s="43"/>
      <c r="I18" s="44"/>
      <c r="J18" s="90">
        <f>IF(AND('Example 3 Modification Output'!$E$8&lt;&gt;'Drop-down menus'!$P$2,$N$25&lt;($L$25+$M$25)),$L$25+$M$25-$N$25,0)</f>
        <v>678.01962719178118</v>
      </c>
      <c r="K18" s="90">
        <f>IF(AND('Example 3 Modification Output'!$E$8&lt;&gt;'Drop-down menus'!$P$2,$N$25&gt;=($L$25+$M$25)),$N$25-$M$25-$L$25,0)</f>
        <v>0</v>
      </c>
      <c r="L18" s="90">
        <f>IF(AND('Example 3 Modification Output'!$E$8='Drop-down menus'!$P$2,$N$25&lt;($L$25+$M$25)),$L$25+$M$25-$N$25,0)</f>
        <v>0</v>
      </c>
      <c r="M18" s="90">
        <f>IF(AND('Example 3 Modification Output'!$E$8='Drop-down menus'!$P$2,$N$25&gt;=($L$25+$M$25)),$N$25-$M$25-$L$25,0)</f>
        <v>0</v>
      </c>
      <c r="O18" s="92"/>
      <c r="P18" s="29"/>
    </row>
    <row r="19" spans="1:19" ht="26.1" customHeight="1" x14ac:dyDescent="0.25">
      <c r="A19" s="269" t="str">
        <f>IF(E15="Yes", "Do NOT enter Current Year (CY) Totals if selected yes for early termination. Leave the yellow fields in this row blank", "Enter Current Year (CY) Totals before contract modifications from the original contract input tab of the GASB 96 SBITA Workbook, if any (see instructions).")</f>
        <v>Do NOT enter Current Year (CY) Totals if selected yes for early termination. Leave the yellow fields in this row blank</v>
      </c>
      <c r="B19" s="270"/>
      <c r="C19" s="271"/>
      <c r="D19" s="147" t="s">
        <v>1519</v>
      </c>
      <c r="E19" s="148" t="s">
        <v>1520</v>
      </c>
      <c r="F19" s="149" t="s">
        <v>1521</v>
      </c>
      <c r="G19" s="43"/>
      <c r="H19" s="43"/>
      <c r="I19" s="44"/>
      <c r="O19" s="92"/>
      <c r="P19" s="29"/>
    </row>
    <row r="20" spans="1:19" ht="26.1" customHeight="1" x14ac:dyDescent="0.2">
      <c r="A20" s="272"/>
      <c r="B20" s="273"/>
      <c r="C20" s="274"/>
      <c r="D20" s="155"/>
      <c r="E20" s="156"/>
      <c r="F20" s="157"/>
      <c r="G20" s="43"/>
      <c r="H20" s="43"/>
      <c r="I20" s="44"/>
      <c r="J20" s="161" t="s">
        <v>1522</v>
      </c>
      <c r="O20" s="92"/>
      <c r="P20" s="29"/>
    </row>
    <row r="21" spans="1:19" ht="23.25" customHeight="1" x14ac:dyDescent="0.2">
      <c r="A21" s="264" t="s">
        <v>1523</v>
      </c>
      <c r="B21" s="265"/>
      <c r="C21" s="265"/>
      <c r="D21" s="266"/>
      <c r="E21" s="287" t="e">
        <f>IF(E14="Beginning",ABS(NPV(E7/12,INDEX(A32:B1243,MATCH(E13,A32:A1243,0),2):$B$1243))*(1+E7/12),ABS(NPV(E7/12,INDEX(A32:B1243,MATCH(E13,A32:A1243,0),2):$B$1243)))</f>
        <v>#N/A</v>
      </c>
      <c r="F21" s="288"/>
      <c r="G21" s="45"/>
      <c r="H21" s="45"/>
      <c r="I21" s="45"/>
      <c r="O21" s="92"/>
      <c r="P21" s="29"/>
      <c r="Q21" s="37"/>
      <c r="R21" s="37"/>
    </row>
    <row r="22" spans="1:19" s="55" customFormat="1" ht="23.25" customHeight="1" x14ac:dyDescent="0.25">
      <c r="A22" s="264" t="s">
        <v>1524</v>
      </c>
      <c r="B22" s="265"/>
      <c r="C22" s="265"/>
      <c r="D22" s="266"/>
      <c r="E22" s="267">
        <f>IF($E$15="yes",0,$E$21-$E$16)</f>
        <v>0</v>
      </c>
      <c r="F22" s="268"/>
      <c r="G22" s="45"/>
      <c r="H22" s="45"/>
      <c r="I22" s="45"/>
      <c r="J22" s="152" t="s">
        <v>1449</v>
      </c>
      <c r="K22" s="293" t="s">
        <v>16</v>
      </c>
      <c r="L22" s="294"/>
      <c r="M22" s="39" t="s">
        <v>1450</v>
      </c>
      <c r="Q22" s="38"/>
      <c r="R22" s="37"/>
    </row>
    <row r="23" spans="1:19" s="55" customFormat="1" ht="23.25" customHeight="1" x14ac:dyDescent="0.2">
      <c r="A23" s="264" t="s">
        <v>1526</v>
      </c>
      <c r="B23" s="265"/>
      <c r="C23" s="265"/>
      <c r="D23" s="266"/>
      <c r="E23" s="267">
        <f>+E18+E22</f>
        <v>68354.733705677849</v>
      </c>
      <c r="F23" s="268"/>
      <c r="G23" s="45"/>
      <c r="H23" s="45"/>
      <c r="I23" s="45"/>
      <c r="J23" s="92"/>
      <c r="K23" s="92"/>
      <c r="L23" s="92"/>
      <c r="M23" s="92"/>
      <c r="N23" s="92"/>
      <c r="O23" s="98"/>
      <c r="P23" s="36"/>
      <c r="Q23" s="37"/>
      <c r="R23" s="37"/>
    </row>
    <row r="24" spans="1:19" s="55" customFormat="1" ht="23.25" customHeight="1" x14ac:dyDescent="0.2">
      <c r="A24" s="264" t="s">
        <v>1533</v>
      </c>
      <c r="B24" s="265"/>
      <c r="C24" s="265"/>
      <c r="D24" s="266"/>
      <c r="E24" s="283">
        <f>+E17+E18+E22</f>
        <v>102532.10055851679</v>
      </c>
      <c r="F24" s="268"/>
      <c r="G24" s="45"/>
      <c r="H24" s="45"/>
      <c r="I24" s="45"/>
      <c r="J24" s="105" t="s">
        <v>1476</v>
      </c>
      <c r="K24" s="105" t="s">
        <v>1477</v>
      </c>
      <c r="L24" s="106" t="s">
        <v>1478</v>
      </c>
      <c r="M24" s="106" t="s">
        <v>1479</v>
      </c>
      <c r="N24" s="106" t="s">
        <v>1552</v>
      </c>
      <c r="O24" s="98"/>
      <c r="P24" s="36"/>
      <c r="Q24" s="37"/>
      <c r="R24" s="37"/>
    </row>
    <row r="25" spans="1:19" s="55" customFormat="1" ht="23.25" customHeight="1" x14ac:dyDescent="0.25">
      <c r="A25" s="264" t="s">
        <v>1527</v>
      </c>
      <c r="B25" s="265"/>
      <c r="C25" s="265"/>
      <c r="D25" s="266"/>
      <c r="E25" s="284" t="s">
        <v>1455</v>
      </c>
      <c r="F25" s="285"/>
      <c r="G25" s="46"/>
      <c r="H25" s="47"/>
      <c r="I25" s="47"/>
      <c r="J25" s="107" t="str">
        <f>LEFT('Example 3 Modification Output'!$E$7,4)-1&amp;"–"&amp;RIGHT('Example 3 Modification Output'!$E$7,4)-1</f>
        <v>2022–2023</v>
      </c>
      <c r="K25" s="108">
        <f>DATE(RIGHT(J25,4),6,1)</f>
        <v>45078</v>
      </c>
      <c r="L25" s="90">
        <f>IF(AND($E$15="Yes",$F$15='Example 3 Modification Output'!$E$7),$E$16,IF(AND($E$15="Yes",$F$15&lt;&gt;'Example 3 Modification Output'!$E$7),0,IF(AND('Example 3 Modification Output'!$E$7=$J$28,'Example 3 Modification Output'!$E$7&lt;$L$28),$E$16+$E$20,(ROUND(SUMIFS($F$32:$F$1243,$A$32:$A$1243,$K$25),2)))))</f>
        <v>69032.75333286963</v>
      </c>
      <c r="M25" s="90">
        <f>IF(AND($E$15="Yes",$F$15='Example 3 Modification Output'!$E$7),$E$17,IF(AND($E$15="Yes",$F$15&lt;&gt;'Example 3 Modification Output'!$E$7),0,IF(AND('Example 3 Modification Output'!$E$7&gt;'Example 3 Modification Input'!$J$28,'Example 3 Modification Output'!$E$7&lt;='Example 3 Modification Input'!$L$28),SUMIFS($H$32:$H$1243,$A$32:$A$1243,$K$25)+$E$17,IF(AND('Example 3 Modification Output'!$E$7=$J$28,'Example 3 Modification Output'!$E$7&lt;$L$28),$E$17-$F$20,0))))</f>
        <v>34177.366852838939</v>
      </c>
      <c r="N25" s="90">
        <f>IF(AND($E$15="Yes",$F$15='Example 3 Modification Output'!$E$7),$E$24,IF(AND($E$15="Yes",$F$15&lt;&gt;'Example 3 Modification Output'!$E$7),0,IF(AND('Example 3 Modification Output'!$E$7&gt;$J$28,'Example 3 Modification Output'!$E$7&lt;=$L$28),$E$24,IF(AND('Example 3 Modification Output'!$E$7=$J$28,'Example 3 Modification Output'!$E$7&lt;$L$28),$E$17+$E$18,0))))</f>
        <v>102532.10055851679</v>
      </c>
      <c r="O25" s="98"/>
      <c r="P25" s="36"/>
      <c r="Q25" s="37"/>
      <c r="R25" s="37"/>
    </row>
    <row r="26" spans="1:19" s="55" customFormat="1" ht="23.25" customHeight="1" x14ac:dyDescent="0.2">
      <c r="A26" s="264" t="s">
        <v>1528</v>
      </c>
      <c r="B26" s="275"/>
      <c r="C26" s="275"/>
      <c r="D26" s="276"/>
      <c r="E26" s="277">
        <f>IF(E25="Subscription-Based Information Technology Arrangements",10*12,"0")</f>
        <v>120</v>
      </c>
      <c r="F26" s="278"/>
      <c r="G26" s="48"/>
      <c r="H26" s="48"/>
      <c r="I26" s="48"/>
      <c r="J26" s="92"/>
      <c r="K26" s="92"/>
      <c r="L26" s="92"/>
      <c r="M26" s="92"/>
      <c r="N26" s="92"/>
      <c r="O26" s="98"/>
      <c r="P26" s="36"/>
      <c r="Q26" s="37"/>
      <c r="R26" s="37"/>
    </row>
    <row r="27" spans="1:19" s="55" customFormat="1" ht="23.25" customHeight="1" x14ac:dyDescent="0.2">
      <c r="A27" s="264" t="s">
        <v>1529</v>
      </c>
      <c r="B27" s="275"/>
      <c r="C27" s="275"/>
      <c r="D27" s="276"/>
      <c r="E27" s="277">
        <f>ROUND(COUNTIF(C32:C1243,"&lt;&gt;"&amp;""),1)</f>
        <v>0</v>
      </c>
      <c r="F27" s="278"/>
      <c r="G27" s="48"/>
      <c r="H27" s="48"/>
      <c r="I27" s="48"/>
      <c r="J27" s="86" t="s">
        <v>1481</v>
      </c>
      <c r="K27" s="86" t="s">
        <v>1482</v>
      </c>
      <c r="L27" s="86" t="s">
        <v>1475</v>
      </c>
      <c r="M27" s="86" t="s">
        <v>1483</v>
      </c>
      <c r="N27" s="162" t="s">
        <v>1531</v>
      </c>
      <c r="O27" s="93"/>
    </row>
    <row r="28" spans="1:19" s="55" customFormat="1" ht="23.25" customHeight="1" x14ac:dyDescent="0.25">
      <c r="A28" s="264" t="s">
        <v>1530</v>
      </c>
      <c r="B28" s="279"/>
      <c r="C28" s="279"/>
      <c r="D28" s="280"/>
      <c r="E28" s="281">
        <f>IF(E26&lt;E27,E26,E27)</f>
        <v>0</v>
      </c>
      <c r="F28" s="282"/>
      <c r="G28" s="49"/>
      <c r="H28" s="49"/>
      <c r="I28" s="49"/>
      <c r="J28" s="87" t="e">
        <f>IF(OR(MONTH($E$13)=1,MONTH($E$13)=2,MONTH($E$13)=3,MONTH($E$13)=4,MONTH($E$13)=5,MONTH($E$13)=6),YEAR($E$13)-1&amp;"–"&amp;YEAR($E$13),YEAR($E$13)&amp;"–"&amp;YEAR($E$13)+1)</f>
        <v>#N/A</v>
      </c>
      <c r="K28" s="88" t="e">
        <f>EDATE($E$13,+($E$27-1))</f>
        <v>#N/A</v>
      </c>
      <c r="L28" s="87" t="e">
        <f>IF(OR(MONTH($K$28)=1,MONTH($K$28)=2,MONTH($K$28)=3,MONTH($K$28)=4,MONTH($K$28)=5,MONTH($K$28)=6),YEAR($K$28)-1&amp;"–"&amp;YEAR($K$28),YEAR($K$28)&amp;"–"&amp;YEAR($K$28)+1)</f>
        <v>#N/A</v>
      </c>
      <c r="M28" s="89" t="e">
        <f>IF($L$28='Example 3 Modification Output'!$E$7,$E$24,0)</f>
        <v>#N/A</v>
      </c>
      <c r="N28" s="89" t="e">
        <f>IF($J$28='Example 3 Modification Output'!$E$7,ABS($E$22),0)</f>
        <v>#N/A</v>
      </c>
      <c r="O28" s="93"/>
      <c r="R28" s="37"/>
      <c r="S28" s="84"/>
    </row>
    <row r="29" spans="1:19" s="55" customFormat="1" ht="20.25" customHeight="1" x14ac:dyDescent="0.2">
      <c r="A29" s="50"/>
      <c r="B29" s="50"/>
      <c r="C29" s="50"/>
      <c r="D29" s="51"/>
      <c r="E29" s="29"/>
      <c r="F29" s="28"/>
      <c r="G29" s="28"/>
      <c r="H29" s="28"/>
      <c r="I29" s="28"/>
      <c r="J29" s="92"/>
      <c r="K29" s="92"/>
      <c r="L29" s="92"/>
      <c r="M29" s="92"/>
      <c r="N29" s="92"/>
      <c r="O29" s="93"/>
    </row>
    <row r="30" spans="1:19" s="55" customFormat="1" ht="87.75" customHeight="1" x14ac:dyDescent="0.25">
      <c r="A30" s="253" t="s">
        <v>1539</v>
      </c>
      <c r="B30" s="254"/>
      <c r="C30" s="254"/>
      <c r="D30" s="254"/>
      <c r="E30" s="254"/>
      <c r="F30" s="254"/>
      <c r="G30" s="254"/>
      <c r="H30" s="254"/>
      <c r="I30" s="255"/>
      <c r="J30" s="151" t="s">
        <v>1532</v>
      </c>
      <c r="K30" s="163" t="str">
        <f>LEFT('Example 3 Modification Output'!$E$7,4)+1&amp;"–"&amp;RIGHT('Example 3 Modification Output'!$E$7,4)+1</f>
        <v>2024–2025</v>
      </c>
      <c r="L30" s="92"/>
      <c r="M30" s="100"/>
      <c r="N30" s="92"/>
      <c r="O30" s="93"/>
    </row>
    <row r="31" spans="1:19" s="55" customFormat="1" ht="66" customHeight="1" x14ac:dyDescent="0.25">
      <c r="A31" s="52" t="s">
        <v>0</v>
      </c>
      <c r="B31" s="53"/>
      <c r="C31" s="54" t="s">
        <v>12</v>
      </c>
      <c r="D31" s="52" t="s">
        <v>2</v>
      </c>
      <c r="E31" s="52" t="s">
        <v>1</v>
      </c>
      <c r="F31" s="53" t="str">
        <f>IF(E14="Beginning","Beginning Monthly Obligation Balance","Ending Monthly Obligation Balance")</f>
        <v>Beginning Monthly Obligation Balance</v>
      </c>
      <c r="G31" s="53" t="s">
        <v>1513</v>
      </c>
      <c r="H31" s="53" t="s">
        <v>63</v>
      </c>
      <c r="I31" s="53" t="s">
        <v>1514</v>
      </c>
      <c r="J31" s="100" t="s">
        <v>1484</v>
      </c>
      <c r="K31" s="92"/>
      <c r="L31" s="92"/>
      <c r="M31" s="93"/>
      <c r="N31" s="92"/>
      <c r="O31" s="93"/>
    </row>
    <row r="32" spans="1:19" s="55" customFormat="1" ht="20.25" customHeight="1" x14ac:dyDescent="0.2">
      <c r="A32" s="56">
        <v>44743</v>
      </c>
      <c r="B32" s="57">
        <f>IF(C32&gt;0,C32*-1,C32)</f>
        <v>0</v>
      </c>
      <c r="C32" s="158"/>
      <c r="D32" s="58">
        <f>IF(C32&lt;&gt;"",IF(E14="Beginning",0,$E$21*($E$7/12)),0)</f>
        <v>0</v>
      </c>
      <c r="E32" s="59">
        <f t="shared" ref="E32:E95" si="0">C32-D32</f>
        <v>0</v>
      </c>
      <c r="F32" s="58">
        <f>IF(C32&lt;&gt;"",$E$21-E32,0)</f>
        <v>0</v>
      </c>
      <c r="G32" s="60">
        <f>IF(C32&lt;&gt;"",$E$23/$E$28,0)</f>
        <v>0</v>
      </c>
      <c r="H32" s="58">
        <f>IF(C32&lt;&gt;"",G32,0)</f>
        <v>0</v>
      </c>
      <c r="I32" s="58">
        <f>IF(C32&lt;&gt;"",$E$23-H32,0)</f>
        <v>0</v>
      </c>
      <c r="J32" s="92" t="str">
        <f>IF(OR(MONTH(A32)=1,MONTH(A32)=2,MONTH(A32)=3,MONTH(A32)=4,MONTH(A32)=5,MONTH(A32)=6),YEAR(A32)-1&amp;"–"&amp;YEAR(A32),YEAR(A32)&amp;"–"&amp;YEAR(A32)+1)</f>
        <v>2022–2023</v>
      </c>
      <c r="K32" s="92"/>
      <c r="L32" s="92"/>
      <c r="M32" s="92"/>
      <c r="N32" s="92"/>
      <c r="O32" s="93"/>
      <c r="Q32" s="61"/>
    </row>
    <row r="33" spans="1:17" s="55" customFormat="1" ht="20.25" customHeight="1" x14ac:dyDescent="0.2">
      <c r="A33" s="56">
        <v>44774</v>
      </c>
      <c r="B33" s="57">
        <f t="shared" ref="B33:B96" si="1">IF(C33&gt;0,C33*-1,C33)</f>
        <v>0</v>
      </c>
      <c r="C33" s="158"/>
      <c r="D33" s="58">
        <f t="shared" ref="D33:D96" si="2">IF(C33="",0,IF($E$14="Beginning",IF(C32&lt;&gt;"",$F32*$E$7/12,0),IF(C32&lt;&gt;"",$F32*$E$7/12,$E$21*$E$7/12)))</f>
        <v>0</v>
      </c>
      <c r="E33" s="59">
        <f t="shared" si="0"/>
        <v>0</v>
      </c>
      <c r="F33" s="58">
        <f t="shared" ref="F33:F96" si="3">IF(C33="",0,IF(C32="",$E$21-E33,IF(C33&lt;&gt;"",F32-E33)))</f>
        <v>0</v>
      </c>
      <c r="G33" s="60">
        <f>IF(AND(C33&lt;&gt;"",G32&lt;E$23),$E$23/$E$28,0)</f>
        <v>0</v>
      </c>
      <c r="H33" s="58">
        <f t="shared" ref="H33:H96" si="4">IF(C33&lt;&gt;"",G33+H32,0)</f>
        <v>0</v>
      </c>
      <c r="I33" s="58">
        <f>IF(C33&lt;&gt;"",$E$23-H33,0)</f>
        <v>0</v>
      </c>
      <c r="J33" s="92" t="str">
        <f t="shared" ref="J33:J96" si="5">IF(OR(MONTH(A33)=1,MONTH(A33)=2,MONTH(A33)=3,MONTH(A33)=4,MONTH(A33)=5,MONTH(A33)=6),YEAR(A33)-1&amp;"–"&amp;YEAR(A33),YEAR(A33)&amp;"–"&amp;YEAR(A33)+1)</f>
        <v>2022–2023</v>
      </c>
      <c r="K33" s="92"/>
      <c r="L33" s="92"/>
      <c r="M33" s="165"/>
      <c r="N33" s="92"/>
      <c r="O33" s="93"/>
      <c r="Q33" s="61"/>
    </row>
    <row r="34" spans="1:17" s="55" customFormat="1" ht="20.25" customHeight="1" x14ac:dyDescent="0.2">
      <c r="A34" s="56">
        <v>44805</v>
      </c>
      <c r="B34" s="57">
        <f t="shared" si="1"/>
        <v>0</v>
      </c>
      <c r="C34" s="158"/>
      <c r="D34" s="58">
        <f t="shared" si="2"/>
        <v>0</v>
      </c>
      <c r="E34" s="59">
        <f t="shared" si="0"/>
        <v>0</v>
      </c>
      <c r="F34" s="58">
        <f t="shared" si="3"/>
        <v>0</v>
      </c>
      <c r="G34" s="60">
        <f>IF(AND(C34&lt;&gt;"",SUM(G$32:G33)&lt;E$23),$E$23/$E$28,0)</f>
        <v>0</v>
      </c>
      <c r="H34" s="58">
        <f t="shared" si="4"/>
        <v>0</v>
      </c>
      <c r="I34" s="58">
        <f>IF(C34&lt;&gt;"",$E$23-H34,0)</f>
        <v>0</v>
      </c>
      <c r="J34" s="92" t="str">
        <f t="shared" si="5"/>
        <v>2022–2023</v>
      </c>
      <c r="K34" s="92"/>
      <c r="L34" s="92"/>
      <c r="M34" s="92"/>
      <c r="N34" s="92"/>
      <c r="O34" s="93"/>
      <c r="Q34" s="61"/>
    </row>
    <row r="35" spans="1:17" s="55" customFormat="1" ht="20.25" customHeight="1" x14ac:dyDescent="0.2">
      <c r="A35" s="56">
        <v>44835</v>
      </c>
      <c r="B35" s="57">
        <f t="shared" si="1"/>
        <v>0</v>
      </c>
      <c r="C35" s="158"/>
      <c r="D35" s="58">
        <f t="shared" si="2"/>
        <v>0</v>
      </c>
      <c r="E35" s="59">
        <f t="shared" si="0"/>
        <v>0</v>
      </c>
      <c r="F35" s="58">
        <f t="shared" si="3"/>
        <v>0</v>
      </c>
      <c r="G35" s="60">
        <f>IF(AND(C35&lt;&gt;"",SUM(G$32:G34)&lt;E$23),$E$23/$E$28,0)</f>
        <v>0</v>
      </c>
      <c r="H35" s="58">
        <f t="shared" si="4"/>
        <v>0</v>
      </c>
      <c r="I35" s="58">
        <f t="shared" ref="I35:I98" si="6">IF(C35&lt;&gt;"",$E$23-H35,0)</f>
        <v>0</v>
      </c>
      <c r="J35" s="92" t="str">
        <f t="shared" si="5"/>
        <v>2022–2023</v>
      </c>
      <c r="K35" s="92"/>
      <c r="L35" s="92"/>
      <c r="M35" s="165"/>
      <c r="N35" s="92"/>
      <c r="O35" s="93"/>
      <c r="Q35" s="61"/>
    </row>
    <row r="36" spans="1:17" s="55" customFormat="1" ht="20.25" customHeight="1" x14ac:dyDescent="0.2">
      <c r="A36" s="56">
        <v>44866</v>
      </c>
      <c r="B36" s="57">
        <f t="shared" si="1"/>
        <v>0</v>
      </c>
      <c r="C36" s="158"/>
      <c r="D36" s="58">
        <f t="shared" si="2"/>
        <v>0</v>
      </c>
      <c r="E36" s="59">
        <f t="shared" si="0"/>
        <v>0</v>
      </c>
      <c r="F36" s="58">
        <f t="shared" si="3"/>
        <v>0</v>
      </c>
      <c r="G36" s="60">
        <f>IF(AND(C36&lt;&gt;"",SUM(G$32:G35)&lt;E$23),$E$23/$E$28,0)</f>
        <v>0</v>
      </c>
      <c r="H36" s="58">
        <f t="shared" si="4"/>
        <v>0</v>
      </c>
      <c r="I36" s="58">
        <f t="shared" si="6"/>
        <v>0</v>
      </c>
      <c r="J36" s="92" t="str">
        <f t="shared" si="5"/>
        <v>2022–2023</v>
      </c>
      <c r="K36" s="92"/>
      <c r="L36" s="102"/>
      <c r="M36" s="92"/>
      <c r="N36" s="101"/>
      <c r="O36" s="93"/>
      <c r="Q36" s="61"/>
    </row>
    <row r="37" spans="1:17" s="55" customFormat="1" ht="20.25" customHeight="1" x14ac:dyDescent="0.2">
      <c r="A37" s="56">
        <v>44896</v>
      </c>
      <c r="B37" s="57">
        <f t="shared" si="1"/>
        <v>0</v>
      </c>
      <c r="C37" s="158"/>
      <c r="D37" s="58">
        <f t="shared" si="2"/>
        <v>0</v>
      </c>
      <c r="E37" s="59">
        <f t="shared" si="0"/>
        <v>0</v>
      </c>
      <c r="F37" s="58">
        <f t="shared" si="3"/>
        <v>0</v>
      </c>
      <c r="G37" s="60">
        <f>IF(AND(C37&lt;&gt;"",SUM(G$32:G36)&lt;E$23),$E$23/$E$28,0)</f>
        <v>0</v>
      </c>
      <c r="H37" s="58">
        <f t="shared" si="4"/>
        <v>0</v>
      </c>
      <c r="I37" s="58">
        <f t="shared" si="6"/>
        <v>0</v>
      </c>
      <c r="J37" s="92" t="str">
        <f t="shared" si="5"/>
        <v>2022–2023</v>
      </c>
      <c r="K37" s="92"/>
      <c r="L37" s="92"/>
      <c r="M37" s="92"/>
      <c r="N37" s="101"/>
      <c r="O37" s="93"/>
      <c r="Q37" s="61"/>
    </row>
    <row r="38" spans="1:17" s="55" customFormat="1" ht="20.25" customHeight="1" x14ac:dyDescent="0.2">
      <c r="A38" s="56">
        <v>44927</v>
      </c>
      <c r="B38" s="57">
        <f t="shared" si="1"/>
        <v>0</v>
      </c>
      <c r="C38" s="158"/>
      <c r="D38" s="58">
        <f t="shared" si="2"/>
        <v>0</v>
      </c>
      <c r="E38" s="59">
        <f t="shared" si="0"/>
        <v>0</v>
      </c>
      <c r="F38" s="58">
        <f t="shared" si="3"/>
        <v>0</v>
      </c>
      <c r="G38" s="60">
        <f>IF(AND(C38&lt;&gt;"",SUM(G$32:G37)&lt;E$23),$E$23/$E$28,0)</f>
        <v>0</v>
      </c>
      <c r="H38" s="58">
        <f t="shared" si="4"/>
        <v>0</v>
      </c>
      <c r="I38" s="58">
        <f t="shared" si="6"/>
        <v>0</v>
      </c>
      <c r="J38" s="92" t="str">
        <f t="shared" si="5"/>
        <v>2022–2023</v>
      </c>
      <c r="K38" s="92"/>
      <c r="L38" s="92"/>
      <c r="M38" s="92"/>
      <c r="N38" s="101"/>
      <c r="O38" s="93"/>
      <c r="Q38" s="61"/>
    </row>
    <row r="39" spans="1:17" s="55" customFormat="1" ht="20.25" customHeight="1" x14ac:dyDescent="0.2">
      <c r="A39" s="56">
        <v>44958</v>
      </c>
      <c r="B39" s="57">
        <f t="shared" si="1"/>
        <v>0</v>
      </c>
      <c r="C39" s="158"/>
      <c r="D39" s="58">
        <f t="shared" si="2"/>
        <v>0</v>
      </c>
      <c r="E39" s="59">
        <f t="shared" si="0"/>
        <v>0</v>
      </c>
      <c r="F39" s="58">
        <f t="shared" si="3"/>
        <v>0</v>
      </c>
      <c r="G39" s="60">
        <f>IF(AND(C39&lt;&gt;"",SUM(G$32:G38)&lt;E$23),$E$23/$E$28,0)</f>
        <v>0</v>
      </c>
      <c r="H39" s="58">
        <f t="shared" si="4"/>
        <v>0</v>
      </c>
      <c r="I39" s="58">
        <f t="shared" si="6"/>
        <v>0</v>
      </c>
      <c r="J39" s="92" t="str">
        <f t="shared" si="5"/>
        <v>2022–2023</v>
      </c>
      <c r="K39" s="92"/>
      <c r="L39" s="92"/>
      <c r="M39" s="92"/>
      <c r="N39" s="101"/>
      <c r="O39" s="93"/>
      <c r="Q39" s="61"/>
    </row>
    <row r="40" spans="1:17" s="55" customFormat="1" ht="20.25" customHeight="1" x14ac:dyDescent="0.2">
      <c r="A40" s="56">
        <v>44986</v>
      </c>
      <c r="B40" s="57">
        <f t="shared" si="1"/>
        <v>0</v>
      </c>
      <c r="C40" s="158"/>
      <c r="D40" s="58">
        <f t="shared" si="2"/>
        <v>0</v>
      </c>
      <c r="E40" s="59">
        <f t="shared" si="0"/>
        <v>0</v>
      </c>
      <c r="F40" s="58">
        <f t="shared" si="3"/>
        <v>0</v>
      </c>
      <c r="G40" s="60">
        <f>IF(AND(C40&lt;&gt;"",SUM(G$32:G39)&lt;E$23),$E$23/$E$28,0)</f>
        <v>0</v>
      </c>
      <c r="H40" s="58">
        <f t="shared" si="4"/>
        <v>0</v>
      </c>
      <c r="I40" s="58">
        <f t="shared" si="6"/>
        <v>0</v>
      </c>
      <c r="J40" s="92" t="str">
        <f t="shared" si="5"/>
        <v>2022–2023</v>
      </c>
      <c r="K40" s="92"/>
      <c r="L40" s="92"/>
      <c r="M40" s="92"/>
      <c r="N40" s="101"/>
      <c r="O40" s="93"/>
      <c r="Q40" s="61"/>
    </row>
    <row r="41" spans="1:17" s="55" customFormat="1" ht="20.25" customHeight="1" x14ac:dyDescent="0.2">
      <c r="A41" s="56">
        <v>45017</v>
      </c>
      <c r="B41" s="57">
        <f t="shared" si="1"/>
        <v>0</v>
      </c>
      <c r="C41" s="150"/>
      <c r="D41" s="58">
        <f t="shared" si="2"/>
        <v>0</v>
      </c>
      <c r="E41" s="59">
        <f t="shared" si="0"/>
        <v>0</v>
      </c>
      <c r="F41" s="58">
        <f t="shared" si="3"/>
        <v>0</v>
      </c>
      <c r="G41" s="60">
        <f>IF(AND(C41&lt;&gt;"",SUM(G$32:G40)&lt;E$23),$E$23/$E$28,0)</f>
        <v>0</v>
      </c>
      <c r="H41" s="58">
        <f t="shared" si="4"/>
        <v>0</v>
      </c>
      <c r="I41" s="58">
        <f t="shared" si="6"/>
        <v>0</v>
      </c>
      <c r="J41" s="92" t="str">
        <f t="shared" si="5"/>
        <v>2022–2023</v>
      </c>
      <c r="K41" s="92"/>
      <c r="L41" s="92"/>
      <c r="M41" s="92"/>
      <c r="N41" s="101"/>
      <c r="O41" s="93"/>
      <c r="Q41" s="61"/>
    </row>
    <row r="42" spans="1:17" s="55" customFormat="1" ht="20.25" customHeight="1" x14ac:dyDescent="0.2">
      <c r="A42" s="56">
        <v>45047</v>
      </c>
      <c r="B42" s="57">
        <f t="shared" si="1"/>
        <v>0</v>
      </c>
      <c r="C42" s="150"/>
      <c r="D42" s="58">
        <f t="shared" si="2"/>
        <v>0</v>
      </c>
      <c r="E42" s="59">
        <f t="shared" si="0"/>
        <v>0</v>
      </c>
      <c r="F42" s="58">
        <f t="shared" si="3"/>
        <v>0</v>
      </c>
      <c r="G42" s="60">
        <f>IF(AND(C42&lt;&gt;"",SUM(G$32:G41)&lt;E$23),$E$23/$E$28,0)</f>
        <v>0</v>
      </c>
      <c r="H42" s="58">
        <f t="shared" si="4"/>
        <v>0</v>
      </c>
      <c r="I42" s="58">
        <f t="shared" si="6"/>
        <v>0</v>
      </c>
      <c r="J42" s="92" t="str">
        <f t="shared" si="5"/>
        <v>2022–2023</v>
      </c>
      <c r="K42" s="92"/>
      <c r="L42" s="103"/>
      <c r="M42" s="92"/>
      <c r="N42" s="101"/>
      <c r="O42" s="93"/>
      <c r="Q42" s="61"/>
    </row>
    <row r="43" spans="1:17" s="55" customFormat="1" ht="20.25" customHeight="1" x14ac:dyDescent="0.2">
      <c r="A43" s="56">
        <v>45078</v>
      </c>
      <c r="B43" s="57">
        <f t="shared" si="1"/>
        <v>0</v>
      </c>
      <c r="C43" s="150"/>
      <c r="D43" s="58">
        <f t="shared" si="2"/>
        <v>0</v>
      </c>
      <c r="E43" s="59">
        <f t="shared" si="0"/>
        <v>0</v>
      </c>
      <c r="F43" s="62">
        <f t="shared" si="3"/>
        <v>0</v>
      </c>
      <c r="G43" s="60">
        <f>IF(AND(C43&lt;&gt;"",SUM(G$32:G42)&lt;E$23),$E$23/$E$28,0)</f>
        <v>0</v>
      </c>
      <c r="H43" s="62">
        <f t="shared" si="4"/>
        <v>0</v>
      </c>
      <c r="I43" s="58">
        <f t="shared" si="6"/>
        <v>0</v>
      </c>
      <c r="J43" s="92" t="str">
        <f t="shared" si="5"/>
        <v>2022–2023</v>
      </c>
      <c r="K43" s="92"/>
      <c r="L43" s="103"/>
      <c r="M43" s="92"/>
      <c r="N43" s="101"/>
      <c r="O43" s="93"/>
      <c r="Q43" s="61"/>
    </row>
    <row r="44" spans="1:17" s="55" customFormat="1" ht="20.25" customHeight="1" x14ac:dyDescent="0.2">
      <c r="A44" s="56">
        <v>45108</v>
      </c>
      <c r="B44" s="57">
        <f t="shared" si="1"/>
        <v>0</v>
      </c>
      <c r="C44" s="150"/>
      <c r="D44" s="58">
        <f t="shared" si="2"/>
        <v>0</v>
      </c>
      <c r="E44" s="59">
        <f t="shared" si="0"/>
        <v>0</v>
      </c>
      <c r="F44" s="62">
        <f t="shared" si="3"/>
        <v>0</v>
      </c>
      <c r="G44" s="60">
        <f>IF(AND(C44&lt;&gt;"",SUM(G$32:G43)&lt;E$23),$E$23/$E$28,0)</f>
        <v>0</v>
      </c>
      <c r="H44" s="62">
        <f t="shared" si="4"/>
        <v>0</v>
      </c>
      <c r="I44" s="58">
        <f t="shared" si="6"/>
        <v>0</v>
      </c>
      <c r="J44" s="92" t="str">
        <f t="shared" si="5"/>
        <v>2023–2024</v>
      </c>
      <c r="K44" s="92"/>
      <c r="L44" s="103"/>
      <c r="M44" s="92"/>
      <c r="N44" s="101"/>
      <c r="O44" s="93"/>
      <c r="Q44" s="61"/>
    </row>
    <row r="45" spans="1:17" s="55" customFormat="1" ht="20.25" customHeight="1" x14ac:dyDescent="0.2">
      <c r="A45" s="56">
        <v>45139</v>
      </c>
      <c r="B45" s="57">
        <f t="shared" si="1"/>
        <v>0</v>
      </c>
      <c r="C45" s="150"/>
      <c r="D45" s="58">
        <f t="shared" si="2"/>
        <v>0</v>
      </c>
      <c r="E45" s="59">
        <f t="shared" si="0"/>
        <v>0</v>
      </c>
      <c r="F45" s="62">
        <f t="shared" si="3"/>
        <v>0</v>
      </c>
      <c r="G45" s="60">
        <f>IF(AND(C45&lt;&gt;"",SUM(G$32:G44)&lt;E$23),$E$23/$E$28,0)</f>
        <v>0</v>
      </c>
      <c r="H45" s="62">
        <f t="shared" si="4"/>
        <v>0</v>
      </c>
      <c r="I45" s="58">
        <f t="shared" si="6"/>
        <v>0</v>
      </c>
      <c r="J45" s="92" t="str">
        <f t="shared" si="5"/>
        <v>2023–2024</v>
      </c>
      <c r="K45" s="92"/>
      <c r="L45" s="103"/>
      <c r="M45" s="92"/>
      <c r="N45" s="101"/>
      <c r="O45" s="93"/>
      <c r="Q45" s="61"/>
    </row>
    <row r="46" spans="1:17" s="55" customFormat="1" ht="20.25" customHeight="1" x14ac:dyDescent="0.2">
      <c r="A46" s="56">
        <v>45170</v>
      </c>
      <c r="B46" s="57">
        <f t="shared" si="1"/>
        <v>0</v>
      </c>
      <c r="C46" s="150"/>
      <c r="D46" s="58">
        <f t="shared" si="2"/>
        <v>0</v>
      </c>
      <c r="E46" s="59">
        <f t="shared" si="0"/>
        <v>0</v>
      </c>
      <c r="F46" s="62">
        <f t="shared" si="3"/>
        <v>0</v>
      </c>
      <c r="G46" s="60">
        <f>IF(AND(C46&lt;&gt;"",SUM(G$32:G45)&lt;E$23),$E$23/$E$28,0)</f>
        <v>0</v>
      </c>
      <c r="H46" s="62">
        <f t="shared" si="4"/>
        <v>0</v>
      </c>
      <c r="I46" s="58">
        <f t="shared" si="6"/>
        <v>0</v>
      </c>
      <c r="J46" s="92" t="str">
        <f t="shared" si="5"/>
        <v>2023–2024</v>
      </c>
      <c r="K46" s="92"/>
      <c r="L46" s="103"/>
      <c r="M46" s="92"/>
      <c r="N46" s="101"/>
      <c r="O46" s="93"/>
      <c r="Q46" s="61"/>
    </row>
    <row r="47" spans="1:17" s="55" customFormat="1" ht="20.25" customHeight="1" x14ac:dyDescent="0.2">
      <c r="A47" s="56">
        <v>45200</v>
      </c>
      <c r="B47" s="57">
        <f t="shared" si="1"/>
        <v>0</v>
      </c>
      <c r="C47" s="150"/>
      <c r="D47" s="58">
        <f t="shared" si="2"/>
        <v>0</v>
      </c>
      <c r="E47" s="59">
        <f t="shared" si="0"/>
        <v>0</v>
      </c>
      <c r="F47" s="62">
        <f t="shared" si="3"/>
        <v>0</v>
      </c>
      <c r="G47" s="60">
        <f>IF(AND(C47&lt;&gt;"",SUM(G$32:G46)&lt;E$23),$E$23/$E$28,0)</f>
        <v>0</v>
      </c>
      <c r="H47" s="62">
        <f t="shared" si="4"/>
        <v>0</v>
      </c>
      <c r="I47" s="58">
        <f t="shared" si="6"/>
        <v>0</v>
      </c>
      <c r="J47" s="92" t="str">
        <f t="shared" si="5"/>
        <v>2023–2024</v>
      </c>
      <c r="K47" s="92"/>
      <c r="L47" s="103"/>
      <c r="M47" s="92"/>
      <c r="N47" s="101"/>
      <c r="O47" s="93"/>
      <c r="Q47" s="61"/>
    </row>
    <row r="48" spans="1:17" s="55" customFormat="1" ht="20.25" customHeight="1" x14ac:dyDescent="0.2">
      <c r="A48" s="56">
        <v>45231</v>
      </c>
      <c r="B48" s="57">
        <f t="shared" si="1"/>
        <v>0</v>
      </c>
      <c r="C48" s="150"/>
      <c r="D48" s="58">
        <f t="shared" si="2"/>
        <v>0</v>
      </c>
      <c r="E48" s="59">
        <f t="shared" si="0"/>
        <v>0</v>
      </c>
      <c r="F48" s="62">
        <f t="shared" si="3"/>
        <v>0</v>
      </c>
      <c r="G48" s="60">
        <f>IF(AND(C48&lt;&gt;"",SUM(G$32:G47)&lt;E$23),$E$23/$E$28,0)</f>
        <v>0</v>
      </c>
      <c r="H48" s="62">
        <f t="shared" si="4"/>
        <v>0</v>
      </c>
      <c r="I48" s="58">
        <f t="shared" si="6"/>
        <v>0</v>
      </c>
      <c r="J48" s="92" t="str">
        <f t="shared" si="5"/>
        <v>2023–2024</v>
      </c>
      <c r="K48" s="92"/>
      <c r="L48" s="103"/>
      <c r="M48" s="92"/>
      <c r="N48" s="101"/>
      <c r="O48" s="93"/>
      <c r="Q48" s="61"/>
    </row>
    <row r="49" spans="1:17" s="55" customFormat="1" ht="20.25" customHeight="1" x14ac:dyDescent="0.2">
      <c r="A49" s="56">
        <v>45261</v>
      </c>
      <c r="B49" s="57">
        <f t="shared" si="1"/>
        <v>0</v>
      </c>
      <c r="C49" s="150"/>
      <c r="D49" s="58">
        <f t="shared" si="2"/>
        <v>0</v>
      </c>
      <c r="E49" s="59">
        <f t="shared" si="0"/>
        <v>0</v>
      </c>
      <c r="F49" s="62">
        <f t="shared" si="3"/>
        <v>0</v>
      </c>
      <c r="G49" s="60">
        <f>IF(AND(C49&lt;&gt;"",SUM(G$32:G48)&lt;E$23),$E$23/$E$28,0)</f>
        <v>0</v>
      </c>
      <c r="H49" s="62">
        <f t="shared" si="4"/>
        <v>0</v>
      </c>
      <c r="I49" s="58">
        <f t="shared" si="6"/>
        <v>0</v>
      </c>
      <c r="J49" s="92" t="str">
        <f t="shared" si="5"/>
        <v>2023–2024</v>
      </c>
      <c r="K49" s="92"/>
      <c r="L49" s="103"/>
      <c r="M49" s="92"/>
      <c r="N49" s="101"/>
      <c r="O49" s="93"/>
      <c r="Q49" s="61"/>
    </row>
    <row r="50" spans="1:17" s="55" customFormat="1" ht="20.25" customHeight="1" x14ac:dyDescent="0.2">
      <c r="A50" s="56">
        <v>45292</v>
      </c>
      <c r="B50" s="57">
        <f t="shared" si="1"/>
        <v>0</v>
      </c>
      <c r="C50" s="150"/>
      <c r="D50" s="58">
        <f t="shared" si="2"/>
        <v>0</v>
      </c>
      <c r="E50" s="59">
        <f t="shared" si="0"/>
        <v>0</v>
      </c>
      <c r="F50" s="62">
        <f t="shared" si="3"/>
        <v>0</v>
      </c>
      <c r="G50" s="60">
        <f>IF(AND(C50&lt;&gt;"",SUM(G$32:G49)&lt;E$23),$E$23/$E$28,0)</f>
        <v>0</v>
      </c>
      <c r="H50" s="62">
        <f t="shared" si="4"/>
        <v>0</v>
      </c>
      <c r="I50" s="58">
        <f t="shared" si="6"/>
        <v>0</v>
      </c>
      <c r="J50" s="92" t="str">
        <f t="shared" si="5"/>
        <v>2023–2024</v>
      </c>
      <c r="K50" s="92"/>
      <c r="L50" s="103"/>
      <c r="M50" s="92"/>
      <c r="N50" s="101"/>
      <c r="O50" s="93"/>
      <c r="Q50" s="61"/>
    </row>
    <row r="51" spans="1:17" s="55" customFormat="1" ht="20.25" customHeight="1" x14ac:dyDescent="0.2">
      <c r="A51" s="56">
        <v>45323</v>
      </c>
      <c r="B51" s="57">
        <f t="shared" si="1"/>
        <v>0</v>
      </c>
      <c r="C51" s="150"/>
      <c r="D51" s="58">
        <f t="shared" si="2"/>
        <v>0</v>
      </c>
      <c r="E51" s="59">
        <f t="shared" si="0"/>
        <v>0</v>
      </c>
      <c r="F51" s="62">
        <f t="shared" si="3"/>
        <v>0</v>
      </c>
      <c r="G51" s="60">
        <f>IF(AND(C51&lt;&gt;"",SUM(G$32:G50)&lt;E$23),$E$23/$E$28,0)</f>
        <v>0</v>
      </c>
      <c r="H51" s="62">
        <f t="shared" si="4"/>
        <v>0</v>
      </c>
      <c r="I51" s="58">
        <f t="shared" si="6"/>
        <v>0</v>
      </c>
      <c r="J51" s="92" t="str">
        <f t="shared" si="5"/>
        <v>2023–2024</v>
      </c>
      <c r="K51" s="92"/>
      <c r="L51" s="103"/>
      <c r="M51" s="92"/>
      <c r="N51" s="101"/>
      <c r="O51" s="93"/>
      <c r="Q51" s="61"/>
    </row>
    <row r="52" spans="1:17" s="55" customFormat="1" ht="20.25" customHeight="1" x14ac:dyDescent="0.2">
      <c r="A52" s="56">
        <v>45352</v>
      </c>
      <c r="B52" s="57">
        <f t="shared" si="1"/>
        <v>0</v>
      </c>
      <c r="C52" s="150"/>
      <c r="D52" s="58">
        <f t="shared" si="2"/>
        <v>0</v>
      </c>
      <c r="E52" s="59">
        <f t="shared" si="0"/>
        <v>0</v>
      </c>
      <c r="F52" s="62">
        <f t="shared" si="3"/>
        <v>0</v>
      </c>
      <c r="G52" s="60">
        <f>IF(AND(C52&lt;&gt;"",SUM(G$32:G51)&lt;E$23),$E$23/$E$28,0)</f>
        <v>0</v>
      </c>
      <c r="H52" s="62">
        <f t="shared" si="4"/>
        <v>0</v>
      </c>
      <c r="I52" s="58">
        <f t="shared" si="6"/>
        <v>0</v>
      </c>
      <c r="J52" s="92" t="str">
        <f t="shared" si="5"/>
        <v>2023–2024</v>
      </c>
      <c r="K52" s="92"/>
      <c r="L52" s="103"/>
      <c r="M52" s="92"/>
      <c r="N52" s="101"/>
      <c r="O52" s="93"/>
      <c r="Q52" s="61"/>
    </row>
    <row r="53" spans="1:17" s="55" customFormat="1" ht="20.25" customHeight="1" x14ac:dyDescent="0.2">
      <c r="A53" s="56">
        <v>45383</v>
      </c>
      <c r="B53" s="57">
        <f t="shared" si="1"/>
        <v>0</v>
      </c>
      <c r="C53" s="150"/>
      <c r="D53" s="58">
        <f t="shared" si="2"/>
        <v>0</v>
      </c>
      <c r="E53" s="59">
        <f t="shared" si="0"/>
        <v>0</v>
      </c>
      <c r="F53" s="62">
        <f t="shared" si="3"/>
        <v>0</v>
      </c>
      <c r="G53" s="60">
        <f>IF(AND(C53&lt;&gt;"",SUM(G$32:G52)&lt;E$23),$E$23/$E$28,0)</f>
        <v>0</v>
      </c>
      <c r="H53" s="62">
        <f t="shared" si="4"/>
        <v>0</v>
      </c>
      <c r="I53" s="58">
        <f t="shared" si="6"/>
        <v>0</v>
      </c>
      <c r="J53" s="92" t="str">
        <f t="shared" si="5"/>
        <v>2023–2024</v>
      </c>
      <c r="K53" s="92"/>
      <c r="L53" s="103"/>
      <c r="M53" s="92"/>
      <c r="N53" s="101"/>
      <c r="O53" s="93"/>
      <c r="Q53" s="61"/>
    </row>
    <row r="54" spans="1:17" s="55" customFormat="1" ht="20.25" customHeight="1" x14ac:dyDescent="0.2">
      <c r="A54" s="56">
        <v>45413</v>
      </c>
      <c r="B54" s="57">
        <f t="shared" si="1"/>
        <v>0</v>
      </c>
      <c r="C54" s="150"/>
      <c r="D54" s="58">
        <f t="shared" si="2"/>
        <v>0</v>
      </c>
      <c r="E54" s="59">
        <f t="shared" si="0"/>
        <v>0</v>
      </c>
      <c r="F54" s="62">
        <f t="shared" si="3"/>
        <v>0</v>
      </c>
      <c r="G54" s="60">
        <f>IF(AND(C54&lt;&gt;"",SUM(G$32:G53)&lt;E$23),$E$23/$E$28,0)</f>
        <v>0</v>
      </c>
      <c r="H54" s="62">
        <f t="shared" si="4"/>
        <v>0</v>
      </c>
      <c r="I54" s="58">
        <f t="shared" si="6"/>
        <v>0</v>
      </c>
      <c r="J54" s="92" t="str">
        <f t="shared" si="5"/>
        <v>2023–2024</v>
      </c>
      <c r="K54" s="92"/>
      <c r="L54" s="103"/>
      <c r="M54" s="92"/>
      <c r="N54" s="101"/>
      <c r="O54" s="93"/>
      <c r="Q54" s="61"/>
    </row>
    <row r="55" spans="1:17" s="55" customFormat="1" ht="20.25" customHeight="1" x14ac:dyDescent="0.2">
      <c r="A55" s="56">
        <v>45444</v>
      </c>
      <c r="B55" s="57">
        <f t="shared" si="1"/>
        <v>0</v>
      </c>
      <c r="C55" s="150"/>
      <c r="D55" s="58">
        <f t="shared" si="2"/>
        <v>0</v>
      </c>
      <c r="E55" s="59">
        <f t="shared" si="0"/>
        <v>0</v>
      </c>
      <c r="F55" s="62">
        <f t="shared" si="3"/>
        <v>0</v>
      </c>
      <c r="G55" s="60">
        <f>IF(AND(C55&lt;&gt;"",SUM(G$32:G54)&lt;E$23),$E$23/$E$28,0)</f>
        <v>0</v>
      </c>
      <c r="H55" s="62">
        <f t="shared" si="4"/>
        <v>0</v>
      </c>
      <c r="I55" s="58">
        <f t="shared" si="6"/>
        <v>0</v>
      </c>
      <c r="J55" s="92" t="str">
        <f t="shared" si="5"/>
        <v>2023–2024</v>
      </c>
      <c r="K55" s="92"/>
      <c r="L55" s="103"/>
      <c r="M55" s="92"/>
      <c r="N55" s="101"/>
      <c r="O55" s="93"/>
      <c r="Q55" s="61"/>
    </row>
    <row r="56" spans="1:17" s="55" customFormat="1" ht="20.25" customHeight="1" x14ac:dyDescent="0.2">
      <c r="A56" s="56">
        <v>45474</v>
      </c>
      <c r="B56" s="57">
        <f t="shared" si="1"/>
        <v>0</v>
      </c>
      <c r="C56" s="150"/>
      <c r="D56" s="58">
        <f t="shared" si="2"/>
        <v>0</v>
      </c>
      <c r="E56" s="59">
        <f t="shared" si="0"/>
        <v>0</v>
      </c>
      <c r="F56" s="62">
        <f t="shared" si="3"/>
        <v>0</v>
      </c>
      <c r="G56" s="60">
        <f>IF(AND(C56&lt;&gt;"",SUM(G$32:G55)&lt;E$23),$E$23/$E$28,0)</f>
        <v>0</v>
      </c>
      <c r="H56" s="58">
        <f t="shared" si="4"/>
        <v>0</v>
      </c>
      <c r="I56" s="58">
        <f t="shared" si="6"/>
        <v>0</v>
      </c>
      <c r="J56" s="92" t="str">
        <f t="shared" si="5"/>
        <v>2024–2025</v>
      </c>
      <c r="K56" s="92"/>
      <c r="L56" s="103"/>
      <c r="M56" s="92"/>
      <c r="N56" s="101"/>
      <c r="O56" s="93"/>
      <c r="Q56" s="61"/>
    </row>
    <row r="57" spans="1:17" s="55" customFormat="1" ht="20.25" customHeight="1" x14ac:dyDescent="0.2">
      <c r="A57" s="56">
        <v>45505</v>
      </c>
      <c r="B57" s="57">
        <f t="shared" si="1"/>
        <v>0</v>
      </c>
      <c r="C57" s="150"/>
      <c r="D57" s="58">
        <f t="shared" si="2"/>
        <v>0</v>
      </c>
      <c r="E57" s="59">
        <f t="shared" si="0"/>
        <v>0</v>
      </c>
      <c r="F57" s="62">
        <f t="shared" si="3"/>
        <v>0</v>
      </c>
      <c r="G57" s="60">
        <f>IF(AND(C57&lt;&gt;"",SUM(G$32:G56)&lt;E$23),$E$23/$E$28,0)</f>
        <v>0</v>
      </c>
      <c r="H57" s="58">
        <f t="shared" si="4"/>
        <v>0</v>
      </c>
      <c r="I57" s="58">
        <f t="shared" si="6"/>
        <v>0</v>
      </c>
      <c r="J57" s="92" t="str">
        <f t="shared" si="5"/>
        <v>2024–2025</v>
      </c>
      <c r="K57" s="92"/>
      <c r="L57" s="103"/>
      <c r="M57" s="92"/>
      <c r="N57" s="101"/>
      <c r="O57" s="93"/>
      <c r="Q57" s="61"/>
    </row>
    <row r="58" spans="1:17" s="55" customFormat="1" ht="20.25" customHeight="1" x14ac:dyDescent="0.2">
      <c r="A58" s="56">
        <v>45536</v>
      </c>
      <c r="B58" s="57">
        <f t="shared" si="1"/>
        <v>0</v>
      </c>
      <c r="C58" s="150"/>
      <c r="D58" s="58">
        <f t="shared" si="2"/>
        <v>0</v>
      </c>
      <c r="E58" s="59">
        <f t="shared" si="0"/>
        <v>0</v>
      </c>
      <c r="F58" s="62">
        <f t="shared" si="3"/>
        <v>0</v>
      </c>
      <c r="G58" s="60">
        <f>IF(AND(C58&lt;&gt;"",SUM(G$32:G57)&lt;E$23),$E$23/$E$28,0)</f>
        <v>0</v>
      </c>
      <c r="H58" s="58">
        <f t="shared" si="4"/>
        <v>0</v>
      </c>
      <c r="I58" s="58">
        <f t="shared" si="6"/>
        <v>0</v>
      </c>
      <c r="J58" s="92" t="str">
        <f t="shared" si="5"/>
        <v>2024–2025</v>
      </c>
      <c r="K58" s="92"/>
      <c r="L58" s="103"/>
      <c r="M58" s="92"/>
      <c r="N58" s="101"/>
      <c r="O58" s="93"/>
      <c r="Q58" s="61"/>
    </row>
    <row r="59" spans="1:17" s="55" customFormat="1" ht="20.25" customHeight="1" x14ac:dyDescent="0.2">
      <c r="A59" s="56">
        <v>45566</v>
      </c>
      <c r="B59" s="57">
        <f t="shared" si="1"/>
        <v>0</v>
      </c>
      <c r="C59" s="150"/>
      <c r="D59" s="58">
        <f t="shared" si="2"/>
        <v>0</v>
      </c>
      <c r="E59" s="59">
        <f t="shared" si="0"/>
        <v>0</v>
      </c>
      <c r="F59" s="62">
        <f t="shared" si="3"/>
        <v>0</v>
      </c>
      <c r="G59" s="60">
        <f>IF(AND(C59&lt;&gt;"",SUM(G$32:G58)&lt;E$23),$E$23/$E$28,0)</f>
        <v>0</v>
      </c>
      <c r="H59" s="58">
        <f t="shared" si="4"/>
        <v>0</v>
      </c>
      <c r="I59" s="58">
        <f t="shared" si="6"/>
        <v>0</v>
      </c>
      <c r="J59" s="92" t="str">
        <f t="shared" si="5"/>
        <v>2024–2025</v>
      </c>
      <c r="K59" s="92"/>
      <c r="L59" s="103"/>
      <c r="M59" s="92"/>
      <c r="N59" s="101"/>
      <c r="O59" s="93"/>
      <c r="Q59" s="61"/>
    </row>
    <row r="60" spans="1:17" s="55" customFormat="1" ht="20.25" customHeight="1" x14ac:dyDescent="0.2">
      <c r="A60" s="56">
        <v>45597</v>
      </c>
      <c r="B60" s="57">
        <f t="shared" si="1"/>
        <v>0</v>
      </c>
      <c r="C60" s="150"/>
      <c r="D60" s="58">
        <f t="shared" si="2"/>
        <v>0</v>
      </c>
      <c r="E60" s="59">
        <f t="shared" si="0"/>
        <v>0</v>
      </c>
      <c r="F60" s="58">
        <f t="shared" si="3"/>
        <v>0</v>
      </c>
      <c r="G60" s="60">
        <f>IF(AND(C60&lt;&gt;"",SUM(G$32:G59)&lt;E$23),$E$23/$E$28,0)</f>
        <v>0</v>
      </c>
      <c r="H60" s="58">
        <f t="shared" si="4"/>
        <v>0</v>
      </c>
      <c r="I60" s="58">
        <f t="shared" si="6"/>
        <v>0</v>
      </c>
      <c r="J60" s="92" t="str">
        <f t="shared" si="5"/>
        <v>2024–2025</v>
      </c>
      <c r="K60" s="92"/>
      <c r="L60" s="103"/>
      <c r="M60" s="92"/>
      <c r="N60" s="101"/>
      <c r="O60" s="93"/>
      <c r="Q60" s="61"/>
    </row>
    <row r="61" spans="1:17" s="55" customFormat="1" ht="20.25" customHeight="1" x14ac:dyDescent="0.2">
      <c r="A61" s="56">
        <v>45627</v>
      </c>
      <c r="B61" s="57">
        <f t="shared" si="1"/>
        <v>0</v>
      </c>
      <c r="C61" s="150"/>
      <c r="D61" s="58">
        <f t="shared" si="2"/>
        <v>0</v>
      </c>
      <c r="E61" s="59">
        <f t="shared" si="0"/>
        <v>0</v>
      </c>
      <c r="F61" s="58">
        <f t="shared" si="3"/>
        <v>0</v>
      </c>
      <c r="G61" s="60">
        <f>IF(AND(C61&lt;&gt;"",SUM(G$32:G60)&lt;E$23),$E$23/$E$28,0)</f>
        <v>0</v>
      </c>
      <c r="H61" s="58">
        <f t="shared" si="4"/>
        <v>0</v>
      </c>
      <c r="I61" s="58">
        <f t="shared" si="6"/>
        <v>0</v>
      </c>
      <c r="J61" s="92" t="str">
        <f t="shared" si="5"/>
        <v>2024–2025</v>
      </c>
      <c r="K61" s="92"/>
      <c r="L61" s="103"/>
      <c r="M61" s="92"/>
      <c r="N61" s="101"/>
      <c r="O61" s="93"/>
      <c r="Q61" s="61"/>
    </row>
    <row r="62" spans="1:17" s="55" customFormat="1" ht="20.25" customHeight="1" x14ac:dyDescent="0.2">
      <c r="A62" s="56">
        <v>45658</v>
      </c>
      <c r="B62" s="57">
        <f t="shared" si="1"/>
        <v>0</v>
      </c>
      <c r="C62" s="150"/>
      <c r="D62" s="58">
        <f t="shared" si="2"/>
        <v>0</v>
      </c>
      <c r="E62" s="59">
        <f t="shared" si="0"/>
        <v>0</v>
      </c>
      <c r="F62" s="58">
        <f t="shared" si="3"/>
        <v>0</v>
      </c>
      <c r="G62" s="60">
        <f>IF(AND(C62&lt;&gt;"",SUM(G$32:G61)&lt;E$23),$E$23/$E$28,0)</f>
        <v>0</v>
      </c>
      <c r="H62" s="58">
        <f t="shared" si="4"/>
        <v>0</v>
      </c>
      <c r="I62" s="58">
        <f t="shared" si="6"/>
        <v>0</v>
      </c>
      <c r="J62" s="92" t="str">
        <f t="shared" si="5"/>
        <v>2024–2025</v>
      </c>
      <c r="K62" s="92"/>
      <c r="L62" s="103"/>
      <c r="M62" s="92"/>
      <c r="N62" s="101"/>
      <c r="O62" s="93"/>
      <c r="Q62" s="61"/>
    </row>
    <row r="63" spans="1:17" s="55" customFormat="1" ht="20.25" customHeight="1" x14ac:dyDescent="0.2">
      <c r="A63" s="56">
        <v>45689</v>
      </c>
      <c r="B63" s="57">
        <f t="shared" si="1"/>
        <v>0</v>
      </c>
      <c r="C63" s="150"/>
      <c r="D63" s="58">
        <f t="shared" si="2"/>
        <v>0</v>
      </c>
      <c r="E63" s="59">
        <f t="shared" si="0"/>
        <v>0</v>
      </c>
      <c r="F63" s="58">
        <f t="shared" si="3"/>
        <v>0</v>
      </c>
      <c r="G63" s="60">
        <f>IF(AND(C63&lt;&gt;"",SUM(G$32:G62)&lt;E$23),$E$23/$E$28,0)</f>
        <v>0</v>
      </c>
      <c r="H63" s="58">
        <f t="shared" si="4"/>
        <v>0</v>
      </c>
      <c r="I63" s="58">
        <f t="shared" si="6"/>
        <v>0</v>
      </c>
      <c r="J63" s="92" t="str">
        <f t="shared" si="5"/>
        <v>2024–2025</v>
      </c>
      <c r="K63" s="92"/>
      <c r="L63" s="103"/>
      <c r="M63" s="92"/>
      <c r="N63" s="101"/>
      <c r="O63" s="93"/>
      <c r="Q63" s="61"/>
    </row>
    <row r="64" spans="1:17" s="55" customFormat="1" ht="20.25" customHeight="1" x14ac:dyDescent="0.2">
      <c r="A64" s="56">
        <v>45717</v>
      </c>
      <c r="B64" s="57">
        <f t="shared" si="1"/>
        <v>0</v>
      </c>
      <c r="C64" s="150"/>
      <c r="D64" s="58">
        <f t="shared" si="2"/>
        <v>0</v>
      </c>
      <c r="E64" s="59">
        <f t="shared" si="0"/>
        <v>0</v>
      </c>
      <c r="F64" s="58">
        <f t="shared" si="3"/>
        <v>0</v>
      </c>
      <c r="G64" s="60">
        <f>IF(AND(C64&lt;&gt;"",SUM(G$32:G63)&lt;E$23),$E$23/$E$28,0)</f>
        <v>0</v>
      </c>
      <c r="H64" s="58">
        <f t="shared" si="4"/>
        <v>0</v>
      </c>
      <c r="I64" s="58">
        <f t="shared" si="6"/>
        <v>0</v>
      </c>
      <c r="J64" s="92" t="str">
        <f t="shared" si="5"/>
        <v>2024–2025</v>
      </c>
      <c r="K64" s="92"/>
      <c r="L64" s="103"/>
      <c r="M64" s="92"/>
      <c r="N64" s="101"/>
      <c r="O64" s="93"/>
      <c r="Q64" s="61"/>
    </row>
    <row r="65" spans="1:17" s="55" customFormat="1" ht="20.25" customHeight="1" x14ac:dyDescent="0.2">
      <c r="A65" s="56">
        <v>45748</v>
      </c>
      <c r="B65" s="57">
        <f t="shared" si="1"/>
        <v>0</v>
      </c>
      <c r="C65" s="150"/>
      <c r="D65" s="58">
        <f t="shared" si="2"/>
        <v>0</v>
      </c>
      <c r="E65" s="59">
        <f t="shared" si="0"/>
        <v>0</v>
      </c>
      <c r="F65" s="58">
        <f t="shared" si="3"/>
        <v>0</v>
      </c>
      <c r="G65" s="60">
        <f>IF(AND(C65&lt;&gt;"",SUM(G$32:G64)&lt;E$23),$E$23/$E$28,0)</f>
        <v>0</v>
      </c>
      <c r="H65" s="58">
        <f t="shared" si="4"/>
        <v>0</v>
      </c>
      <c r="I65" s="58">
        <f t="shared" si="6"/>
        <v>0</v>
      </c>
      <c r="J65" s="92" t="str">
        <f t="shared" si="5"/>
        <v>2024–2025</v>
      </c>
      <c r="K65" s="92"/>
      <c r="L65" s="103"/>
      <c r="M65" s="92"/>
      <c r="N65" s="101"/>
      <c r="O65" s="93"/>
      <c r="Q65" s="61"/>
    </row>
    <row r="66" spans="1:17" s="55" customFormat="1" ht="20.25" customHeight="1" x14ac:dyDescent="0.2">
      <c r="A66" s="56">
        <v>45778</v>
      </c>
      <c r="B66" s="57">
        <f t="shared" si="1"/>
        <v>0</v>
      </c>
      <c r="C66" s="150"/>
      <c r="D66" s="58">
        <f t="shared" si="2"/>
        <v>0</v>
      </c>
      <c r="E66" s="59">
        <f t="shared" si="0"/>
        <v>0</v>
      </c>
      <c r="F66" s="58">
        <f t="shared" si="3"/>
        <v>0</v>
      </c>
      <c r="G66" s="60">
        <f>IF(AND(C66&lt;&gt;"",SUM(G$32:G65)&lt;E$23),$E$23/$E$28,0)</f>
        <v>0</v>
      </c>
      <c r="H66" s="58">
        <f t="shared" si="4"/>
        <v>0</v>
      </c>
      <c r="I66" s="58">
        <f t="shared" si="6"/>
        <v>0</v>
      </c>
      <c r="J66" s="92" t="str">
        <f t="shared" si="5"/>
        <v>2024–2025</v>
      </c>
      <c r="K66" s="92"/>
      <c r="L66" s="103"/>
      <c r="M66" s="92"/>
      <c r="N66" s="101"/>
      <c r="O66" s="93"/>
      <c r="Q66" s="61"/>
    </row>
    <row r="67" spans="1:17" s="55" customFormat="1" ht="20.25" customHeight="1" x14ac:dyDescent="0.2">
      <c r="A67" s="56">
        <v>45809</v>
      </c>
      <c r="B67" s="57">
        <f t="shared" si="1"/>
        <v>0</v>
      </c>
      <c r="C67" s="150"/>
      <c r="D67" s="58">
        <f t="shared" si="2"/>
        <v>0</v>
      </c>
      <c r="E67" s="59">
        <f t="shared" si="0"/>
        <v>0</v>
      </c>
      <c r="F67" s="58">
        <f t="shared" si="3"/>
        <v>0</v>
      </c>
      <c r="G67" s="60">
        <f>IF(AND(C67&lt;&gt;"",SUM(G$32:G66)&lt;E$23),$E$23/$E$28,0)</f>
        <v>0</v>
      </c>
      <c r="H67" s="58">
        <f t="shared" si="4"/>
        <v>0</v>
      </c>
      <c r="I67" s="58">
        <f t="shared" si="6"/>
        <v>0</v>
      </c>
      <c r="J67" s="92" t="str">
        <f t="shared" si="5"/>
        <v>2024–2025</v>
      </c>
      <c r="K67" s="92"/>
      <c r="L67" s="103"/>
      <c r="M67" s="92"/>
      <c r="N67" s="101"/>
      <c r="O67" s="93"/>
      <c r="Q67" s="61"/>
    </row>
    <row r="68" spans="1:17" s="55" customFormat="1" ht="20.25" customHeight="1" x14ac:dyDescent="0.2">
      <c r="A68" s="56">
        <v>45839</v>
      </c>
      <c r="B68" s="57">
        <f t="shared" si="1"/>
        <v>0</v>
      </c>
      <c r="C68" s="150"/>
      <c r="D68" s="58">
        <f t="shared" si="2"/>
        <v>0</v>
      </c>
      <c r="E68" s="59">
        <f t="shared" si="0"/>
        <v>0</v>
      </c>
      <c r="F68" s="58">
        <f t="shared" si="3"/>
        <v>0</v>
      </c>
      <c r="G68" s="60">
        <f>IF(AND(C68&lt;&gt;"",SUM(G$32:G67)&lt;E$23),$E$23/$E$28,0)</f>
        <v>0</v>
      </c>
      <c r="H68" s="58">
        <f t="shared" si="4"/>
        <v>0</v>
      </c>
      <c r="I68" s="58">
        <f t="shared" si="6"/>
        <v>0</v>
      </c>
      <c r="J68" s="92" t="str">
        <f t="shared" si="5"/>
        <v>2025–2026</v>
      </c>
      <c r="K68" s="92"/>
      <c r="L68" s="103"/>
      <c r="M68" s="92"/>
      <c r="N68" s="101"/>
      <c r="O68" s="93"/>
      <c r="Q68" s="61"/>
    </row>
    <row r="69" spans="1:17" s="55" customFormat="1" ht="20.25" customHeight="1" x14ac:dyDescent="0.2">
      <c r="A69" s="56">
        <v>45870</v>
      </c>
      <c r="B69" s="57">
        <f t="shared" si="1"/>
        <v>0</v>
      </c>
      <c r="C69" s="150"/>
      <c r="D69" s="58">
        <f t="shared" si="2"/>
        <v>0</v>
      </c>
      <c r="E69" s="59">
        <f t="shared" si="0"/>
        <v>0</v>
      </c>
      <c r="F69" s="58">
        <f t="shared" si="3"/>
        <v>0</v>
      </c>
      <c r="G69" s="60">
        <f>IF(AND(C69&lt;&gt;"",SUM(G$32:G68)&lt;E$23),$E$23/$E$28,0)</f>
        <v>0</v>
      </c>
      <c r="H69" s="58">
        <f t="shared" si="4"/>
        <v>0</v>
      </c>
      <c r="I69" s="58">
        <f t="shared" si="6"/>
        <v>0</v>
      </c>
      <c r="J69" s="92" t="str">
        <f t="shared" si="5"/>
        <v>2025–2026</v>
      </c>
      <c r="K69" s="92"/>
      <c r="L69" s="103"/>
      <c r="M69" s="92"/>
      <c r="N69" s="101"/>
      <c r="O69" s="93"/>
      <c r="Q69" s="61"/>
    </row>
    <row r="70" spans="1:17" s="55" customFormat="1" ht="20.25" customHeight="1" x14ac:dyDescent="0.2">
      <c r="A70" s="56">
        <v>45901</v>
      </c>
      <c r="B70" s="57">
        <f t="shared" si="1"/>
        <v>0</v>
      </c>
      <c r="C70" s="150"/>
      <c r="D70" s="58">
        <f t="shared" si="2"/>
        <v>0</v>
      </c>
      <c r="E70" s="59">
        <f t="shared" si="0"/>
        <v>0</v>
      </c>
      <c r="F70" s="58">
        <f t="shared" si="3"/>
        <v>0</v>
      </c>
      <c r="G70" s="60">
        <f>IF(AND(C70&lt;&gt;"",SUM(G$32:G69)&lt;E$23),$E$23/$E$28,0)</f>
        <v>0</v>
      </c>
      <c r="H70" s="58">
        <f t="shared" si="4"/>
        <v>0</v>
      </c>
      <c r="I70" s="58">
        <f t="shared" si="6"/>
        <v>0</v>
      </c>
      <c r="J70" s="92" t="str">
        <f t="shared" si="5"/>
        <v>2025–2026</v>
      </c>
      <c r="K70" s="92"/>
      <c r="L70" s="103"/>
      <c r="M70" s="92"/>
      <c r="N70" s="101"/>
      <c r="O70" s="93"/>
      <c r="Q70" s="61"/>
    </row>
    <row r="71" spans="1:17" s="55" customFormat="1" ht="20.25" customHeight="1" x14ac:dyDescent="0.2">
      <c r="A71" s="56">
        <v>45931</v>
      </c>
      <c r="B71" s="57">
        <f t="shared" si="1"/>
        <v>0</v>
      </c>
      <c r="C71" s="150"/>
      <c r="D71" s="58">
        <f t="shared" si="2"/>
        <v>0</v>
      </c>
      <c r="E71" s="59">
        <f t="shared" si="0"/>
        <v>0</v>
      </c>
      <c r="F71" s="58">
        <f t="shared" si="3"/>
        <v>0</v>
      </c>
      <c r="G71" s="60">
        <f>IF(AND(C71&lt;&gt;"",SUM(G$32:G70)&lt;E$23),$E$23/$E$28,0)</f>
        <v>0</v>
      </c>
      <c r="H71" s="58">
        <f t="shared" si="4"/>
        <v>0</v>
      </c>
      <c r="I71" s="58">
        <f t="shared" si="6"/>
        <v>0</v>
      </c>
      <c r="J71" s="92" t="str">
        <f t="shared" si="5"/>
        <v>2025–2026</v>
      </c>
      <c r="K71" s="92"/>
      <c r="L71" s="103"/>
      <c r="M71" s="92"/>
      <c r="N71" s="101"/>
      <c r="O71" s="93"/>
      <c r="Q71" s="61"/>
    </row>
    <row r="72" spans="1:17" s="55" customFormat="1" ht="20.25" customHeight="1" x14ac:dyDescent="0.2">
      <c r="A72" s="56">
        <v>45962</v>
      </c>
      <c r="B72" s="57">
        <f t="shared" si="1"/>
        <v>0</v>
      </c>
      <c r="C72" s="150"/>
      <c r="D72" s="58">
        <f t="shared" si="2"/>
        <v>0</v>
      </c>
      <c r="E72" s="59">
        <f t="shared" si="0"/>
        <v>0</v>
      </c>
      <c r="F72" s="58">
        <f t="shared" si="3"/>
        <v>0</v>
      </c>
      <c r="G72" s="60">
        <f>IF(AND(C72&lt;&gt;"",SUM(G$32:G71)&lt;E$23),$E$23/$E$28,0)</f>
        <v>0</v>
      </c>
      <c r="H72" s="58">
        <f t="shared" si="4"/>
        <v>0</v>
      </c>
      <c r="I72" s="58">
        <f t="shared" si="6"/>
        <v>0</v>
      </c>
      <c r="J72" s="92" t="str">
        <f t="shared" si="5"/>
        <v>2025–2026</v>
      </c>
      <c r="K72" s="92"/>
      <c r="L72" s="103"/>
      <c r="M72" s="92"/>
      <c r="N72" s="101"/>
      <c r="O72" s="93"/>
      <c r="Q72" s="61"/>
    </row>
    <row r="73" spans="1:17" s="55" customFormat="1" ht="20.25" customHeight="1" x14ac:dyDescent="0.2">
      <c r="A73" s="56">
        <v>45992</v>
      </c>
      <c r="B73" s="57">
        <f t="shared" si="1"/>
        <v>0</v>
      </c>
      <c r="C73" s="150"/>
      <c r="D73" s="58">
        <f t="shared" si="2"/>
        <v>0</v>
      </c>
      <c r="E73" s="59">
        <f t="shared" si="0"/>
        <v>0</v>
      </c>
      <c r="F73" s="58">
        <f t="shared" si="3"/>
        <v>0</v>
      </c>
      <c r="G73" s="60">
        <f>IF(AND(C73&lt;&gt;"",SUM(G$32:G72)&lt;E$23),$E$23/$E$28,0)</f>
        <v>0</v>
      </c>
      <c r="H73" s="58">
        <f t="shared" si="4"/>
        <v>0</v>
      </c>
      <c r="I73" s="58">
        <f t="shared" si="6"/>
        <v>0</v>
      </c>
      <c r="J73" s="92" t="str">
        <f t="shared" si="5"/>
        <v>2025–2026</v>
      </c>
      <c r="K73" s="92"/>
      <c r="L73" s="103"/>
      <c r="M73" s="92"/>
      <c r="N73" s="101"/>
      <c r="O73" s="93"/>
      <c r="Q73" s="61"/>
    </row>
    <row r="74" spans="1:17" s="55" customFormat="1" ht="20.25" customHeight="1" x14ac:dyDescent="0.2">
      <c r="A74" s="56">
        <v>46023</v>
      </c>
      <c r="B74" s="57">
        <f t="shared" si="1"/>
        <v>0</v>
      </c>
      <c r="C74" s="150"/>
      <c r="D74" s="58">
        <f t="shared" si="2"/>
        <v>0</v>
      </c>
      <c r="E74" s="59">
        <f t="shared" si="0"/>
        <v>0</v>
      </c>
      <c r="F74" s="58">
        <f t="shared" si="3"/>
        <v>0</v>
      </c>
      <c r="G74" s="60">
        <f>IF(AND(C74&lt;&gt;"",SUM(G$32:G73)&lt;E$23),$E$23/$E$28,0)</f>
        <v>0</v>
      </c>
      <c r="H74" s="58">
        <f t="shared" si="4"/>
        <v>0</v>
      </c>
      <c r="I74" s="58">
        <f t="shared" si="6"/>
        <v>0</v>
      </c>
      <c r="J74" s="92" t="str">
        <f t="shared" si="5"/>
        <v>2025–2026</v>
      </c>
      <c r="K74" s="92"/>
      <c r="L74" s="103"/>
      <c r="M74" s="92"/>
      <c r="N74" s="101"/>
      <c r="O74" s="93"/>
      <c r="Q74" s="61"/>
    </row>
    <row r="75" spans="1:17" s="55" customFormat="1" ht="20.25" customHeight="1" x14ac:dyDescent="0.2">
      <c r="A75" s="56">
        <v>46054</v>
      </c>
      <c r="B75" s="57">
        <f t="shared" si="1"/>
        <v>0</v>
      </c>
      <c r="C75" s="150"/>
      <c r="D75" s="58">
        <f t="shared" si="2"/>
        <v>0</v>
      </c>
      <c r="E75" s="59">
        <f t="shared" si="0"/>
        <v>0</v>
      </c>
      <c r="F75" s="58">
        <f t="shared" si="3"/>
        <v>0</v>
      </c>
      <c r="G75" s="60">
        <f>IF(AND(C75&lt;&gt;"",SUM(G$32:G74)&lt;E$23),$E$23/$E$28,0)</f>
        <v>0</v>
      </c>
      <c r="H75" s="58">
        <f t="shared" si="4"/>
        <v>0</v>
      </c>
      <c r="I75" s="58">
        <f t="shared" si="6"/>
        <v>0</v>
      </c>
      <c r="J75" s="92" t="str">
        <f t="shared" si="5"/>
        <v>2025–2026</v>
      </c>
      <c r="K75" s="92"/>
      <c r="L75" s="103"/>
      <c r="M75" s="92"/>
      <c r="N75" s="101"/>
      <c r="O75" s="93"/>
      <c r="Q75" s="61"/>
    </row>
    <row r="76" spans="1:17" s="55" customFormat="1" ht="20.25" customHeight="1" x14ac:dyDescent="0.2">
      <c r="A76" s="56">
        <v>46082</v>
      </c>
      <c r="B76" s="57">
        <f t="shared" si="1"/>
        <v>0</v>
      </c>
      <c r="C76" s="150"/>
      <c r="D76" s="58">
        <f t="shared" si="2"/>
        <v>0</v>
      </c>
      <c r="E76" s="59">
        <f t="shared" si="0"/>
        <v>0</v>
      </c>
      <c r="F76" s="58">
        <f t="shared" si="3"/>
        <v>0</v>
      </c>
      <c r="G76" s="60">
        <f>IF(AND(C76&lt;&gt;"",SUM(G$32:G75)&lt;E$23),$E$23/$E$28,0)</f>
        <v>0</v>
      </c>
      <c r="H76" s="58">
        <f t="shared" si="4"/>
        <v>0</v>
      </c>
      <c r="I76" s="58">
        <f t="shared" si="6"/>
        <v>0</v>
      </c>
      <c r="J76" s="92" t="str">
        <f t="shared" si="5"/>
        <v>2025–2026</v>
      </c>
      <c r="K76" s="92"/>
      <c r="L76" s="103"/>
      <c r="M76" s="92"/>
      <c r="N76" s="101"/>
      <c r="O76" s="93"/>
      <c r="Q76" s="61"/>
    </row>
    <row r="77" spans="1:17" s="55" customFormat="1" ht="20.25" customHeight="1" x14ac:dyDescent="0.2">
      <c r="A77" s="56">
        <v>46113</v>
      </c>
      <c r="B77" s="57">
        <f t="shared" si="1"/>
        <v>0</v>
      </c>
      <c r="C77" s="150"/>
      <c r="D77" s="58">
        <f t="shared" si="2"/>
        <v>0</v>
      </c>
      <c r="E77" s="59">
        <f t="shared" si="0"/>
        <v>0</v>
      </c>
      <c r="F77" s="58">
        <f t="shared" si="3"/>
        <v>0</v>
      </c>
      <c r="G77" s="60">
        <f>IF(AND(C77&lt;&gt;"",SUM(G$32:G76)&lt;E$23),$E$23/$E$28,0)</f>
        <v>0</v>
      </c>
      <c r="H77" s="58">
        <f t="shared" si="4"/>
        <v>0</v>
      </c>
      <c r="I77" s="58">
        <f t="shared" si="6"/>
        <v>0</v>
      </c>
      <c r="J77" s="92" t="str">
        <f t="shared" si="5"/>
        <v>2025–2026</v>
      </c>
      <c r="K77" s="92"/>
      <c r="L77" s="103"/>
      <c r="M77" s="92"/>
      <c r="N77" s="101"/>
      <c r="O77" s="93"/>
      <c r="Q77" s="61"/>
    </row>
    <row r="78" spans="1:17" s="55" customFormat="1" ht="20.25" customHeight="1" x14ac:dyDescent="0.2">
      <c r="A78" s="56">
        <v>46143</v>
      </c>
      <c r="B78" s="57">
        <f t="shared" si="1"/>
        <v>0</v>
      </c>
      <c r="C78" s="150"/>
      <c r="D78" s="58">
        <f t="shared" si="2"/>
        <v>0</v>
      </c>
      <c r="E78" s="59">
        <f t="shared" si="0"/>
        <v>0</v>
      </c>
      <c r="F78" s="58">
        <f t="shared" si="3"/>
        <v>0</v>
      </c>
      <c r="G78" s="60">
        <f>IF(AND(C78&lt;&gt;"",SUM(G$32:G77)&lt;E$23),$E$23/$E$28,0)</f>
        <v>0</v>
      </c>
      <c r="H78" s="58">
        <f t="shared" si="4"/>
        <v>0</v>
      </c>
      <c r="I78" s="58">
        <f t="shared" si="6"/>
        <v>0</v>
      </c>
      <c r="J78" s="92" t="str">
        <f t="shared" si="5"/>
        <v>2025–2026</v>
      </c>
      <c r="K78" s="92"/>
      <c r="L78" s="103"/>
      <c r="M78" s="92"/>
      <c r="N78" s="101"/>
      <c r="O78" s="93"/>
      <c r="Q78" s="61"/>
    </row>
    <row r="79" spans="1:17" s="55" customFormat="1" ht="20.25" customHeight="1" x14ac:dyDescent="0.2">
      <c r="A79" s="56">
        <v>46174</v>
      </c>
      <c r="B79" s="57">
        <f t="shared" si="1"/>
        <v>0</v>
      </c>
      <c r="C79" s="150"/>
      <c r="D79" s="58">
        <f t="shared" si="2"/>
        <v>0</v>
      </c>
      <c r="E79" s="59">
        <f t="shared" si="0"/>
        <v>0</v>
      </c>
      <c r="F79" s="58">
        <f t="shared" si="3"/>
        <v>0</v>
      </c>
      <c r="G79" s="60">
        <f>IF(AND(C79&lt;&gt;"",SUM(G$32:G78)&lt;E$23),$E$23/$E$28,0)</f>
        <v>0</v>
      </c>
      <c r="H79" s="58">
        <f t="shared" si="4"/>
        <v>0</v>
      </c>
      <c r="I79" s="58">
        <f t="shared" si="6"/>
        <v>0</v>
      </c>
      <c r="J79" s="92" t="str">
        <f t="shared" si="5"/>
        <v>2025–2026</v>
      </c>
      <c r="K79" s="92"/>
      <c r="L79" s="103"/>
      <c r="M79" s="92"/>
      <c r="N79" s="101"/>
      <c r="O79" s="93"/>
      <c r="Q79" s="61"/>
    </row>
    <row r="80" spans="1:17" s="55" customFormat="1" ht="20.25" customHeight="1" x14ac:dyDescent="0.2">
      <c r="A80" s="56">
        <v>46204</v>
      </c>
      <c r="B80" s="57">
        <f t="shared" si="1"/>
        <v>0</v>
      </c>
      <c r="C80" s="150"/>
      <c r="D80" s="58">
        <f t="shared" si="2"/>
        <v>0</v>
      </c>
      <c r="E80" s="59">
        <f t="shared" si="0"/>
        <v>0</v>
      </c>
      <c r="F80" s="58">
        <f t="shared" si="3"/>
        <v>0</v>
      </c>
      <c r="G80" s="60">
        <f>IF(AND(C80&lt;&gt;"",SUM(G$32:G79)&lt;E$23),$E$23/$E$28,0)</f>
        <v>0</v>
      </c>
      <c r="H80" s="58">
        <f t="shared" si="4"/>
        <v>0</v>
      </c>
      <c r="I80" s="58">
        <f t="shared" si="6"/>
        <v>0</v>
      </c>
      <c r="J80" s="92" t="str">
        <f t="shared" si="5"/>
        <v>2026–2027</v>
      </c>
      <c r="K80" s="92"/>
      <c r="L80" s="103"/>
      <c r="M80" s="92"/>
      <c r="N80" s="101"/>
      <c r="O80" s="93"/>
      <c r="Q80" s="61"/>
    </row>
    <row r="81" spans="1:17" s="55" customFormat="1" ht="20.25" customHeight="1" x14ac:dyDescent="0.2">
      <c r="A81" s="56">
        <v>46235</v>
      </c>
      <c r="B81" s="57">
        <f t="shared" si="1"/>
        <v>0</v>
      </c>
      <c r="C81" s="150"/>
      <c r="D81" s="58">
        <f t="shared" si="2"/>
        <v>0</v>
      </c>
      <c r="E81" s="59">
        <f t="shared" si="0"/>
        <v>0</v>
      </c>
      <c r="F81" s="58">
        <f t="shared" si="3"/>
        <v>0</v>
      </c>
      <c r="G81" s="60">
        <f>IF(AND(C81&lt;&gt;"",SUM(G$32:G80)&lt;E$23),$E$23/$E$28,0)</f>
        <v>0</v>
      </c>
      <c r="H81" s="58">
        <f t="shared" si="4"/>
        <v>0</v>
      </c>
      <c r="I81" s="58">
        <f t="shared" si="6"/>
        <v>0</v>
      </c>
      <c r="J81" s="92" t="str">
        <f t="shared" si="5"/>
        <v>2026–2027</v>
      </c>
      <c r="K81" s="92"/>
      <c r="L81" s="103"/>
      <c r="M81" s="92"/>
      <c r="N81" s="101"/>
      <c r="O81" s="93"/>
      <c r="Q81" s="61"/>
    </row>
    <row r="82" spans="1:17" s="55" customFormat="1" ht="20.25" customHeight="1" x14ac:dyDescent="0.2">
      <c r="A82" s="56">
        <v>46266</v>
      </c>
      <c r="B82" s="57">
        <f t="shared" si="1"/>
        <v>0</v>
      </c>
      <c r="C82" s="150"/>
      <c r="D82" s="58">
        <f t="shared" si="2"/>
        <v>0</v>
      </c>
      <c r="E82" s="59">
        <f t="shared" si="0"/>
        <v>0</v>
      </c>
      <c r="F82" s="58">
        <f t="shared" si="3"/>
        <v>0</v>
      </c>
      <c r="G82" s="60">
        <f>IF(AND(C82&lt;&gt;"",SUM(G$32:G81)&lt;E$23),$E$23/$E$28,0)</f>
        <v>0</v>
      </c>
      <c r="H82" s="58">
        <f t="shared" si="4"/>
        <v>0</v>
      </c>
      <c r="I82" s="58">
        <f t="shared" si="6"/>
        <v>0</v>
      </c>
      <c r="J82" s="92" t="str">
        <f t="shared" si="5"/>
        <v>2026–2027</v>
      </c>
      <c r="K82" s="92"/>
      <c r="L82" s="103"/>
      <c r="M82" s="92"/>
      <c r="N82" s="101"/>
      <c r="O82" s="93"/>
      <c r="Q82" s="61"/>
    </row>
    <row r="83" spans="1:17" s="55" customFormat="1" ht="20.25" customHeight="1" x14ac:dyDescent="0.2">
      <c r="A83" s="56">
        <v>46296</v>
      </c>
      <c r="B83" s="57">
        <f t="shared" si="1"/>
        <v>0</v>
      </c>
      <c r="C83" s="150"/>
      <c r="D83" s="58">
        <f t="shared" si="2"/>
        <v>0</v>
      </c>
      <c r="E83" s="59">
        <f t="shared" si="0"/>
        <v>0</v>
      </c>
      <c r="F83" s="58">
        <f t="shared" si="3"/>
        <v>0</v>
      </c>
      <c r="G83" s="60">
        <f>IF(AND(C83&lt;&gt;"",SUM(G$32:G82)&lt;E$23),$E$23/$E$28,0)</f>
        <v>0</v>
      </c>
      <c r="H83" s="58">
        <f t="shared" si="4"/>
        <v>0</v>
      </c>
      <c r="I83" s="58">
        <f t="shared" si="6"/>
        <v>0</v>
      </c>
      <c r="J83" s="92" t="str">
        <f t="shared" si="5"/>
        <v>2026–2027</v>
      </c>
      <c r="K83" s="92"/>
      <c r="L83" s="103"/>
      <c r="M83" s="92"/>
      <c r="N83" s="101"/>
      <c r="O83" s="93"/>
      <c r="Q83" s="61"/>
    </row>
    <row r="84" spans="1:17" s="55" customFormat="1" ht="20.25" customHeight="1" x14ac:dyDescent="0.2">
      <c r="A84" s="56">
        <v>46327</v>
      </c>
      <c r="B84" s="57">
        <f t="shared" si="1"/>
        <v>0</v>
      </c>
      <c r="C84" s="150"/>
      <c r="D84" s="58">
        <f t="shared" si="2"/>
        <v>0</v>
      </c>
      <c r="E84" s="59">
        <f t="shared" si="0"/>
        <v>0</v>
      </c>
      <c r="F84" s="58">
        <f t="shared" si="3"/>
        <v>0</v>
      </c>
      <c r="G84" s="60">
        <f>IF(AND(C84&lt;&gt;"",SUM(G$32:G83)&lt;E$23),$E$23/$E$28,0)</f>
        <v>0</v>
      </c>
      <c r="H84" s="58">
        <f t="shared" si="4"/>
        <v>0</v>
      </c>
      <c r="I84" s="58">
        <f t="shared" si="6"/>
        <v>0</v>
      </c>
      <c r="J84" s="92" t="str">
        <f t="shared" si="5"/>
        <v>2026–2027</v>
      </c>
      <c r="K84" s="92"/>
      <c r="L84" s="103"/>
      <c r="M84" s="92"/>
      <c r="N84" s="101"/>
      <c r="O84" s="93"/>
      <c r="Q84" s="61"/>
    </row>
    <row r="85" spans="1:17" s="55" customFormat="1" ht="20.25" customHeight="1" x14ac:dyDescent="0.2">
      <c r="A85" s="56">
        <v>46357</v>
      </c>
      <c r="B85" s="57">
        <f t="shared" si="1"/>
        <v>0</v>
      </c>
      <c r="C85" s="150"/>
      <c r="D85" s="58">
        <f t="shared" si="2"/>
        <v>0</v>
      </c>
      <c r="E85" s="59">
        <f t="shared" si="0"/>
        <v>0</v>
      </c>
      <c r="F85" s="58">
        <f t="shared" si="3"/>
        <v>0</v>
      </c>
      <c r="G85" s="60">
        <f>IF(AND(C85&lt;&gt;"",SUM(G$32:G84)&lt;E$23),$E$23/$E$28,0)</f>
        <v>0</v>
      </c>
      <c r="H85" s="58">
        <f t="shared" si="4"/>
        <v>0</v>
      </c>
      <c r="I85" s="58">
        <f t="shared" si="6"/>
        <v>0</v>
      </c>
      <c r="J85" s="92" t="str">
        <f t="shared" si="5"/>
        <v>2026–2027</v>
      </c>
      <c r="K85" s="92"/>
      <c r="L85" s="103"/>
      <c r="M85" s="92"/>
      <c r="N85" s="101"/>
      <c r="O85" s="93"/>
      <c r="Q85" s="61"/>
    </row>
    <row r="86" spans="1:17" s="55" customFormat="1" ht="20.25" customHeight="1" x14ac:dyDescent="0.2">
      <c r="A86" s="56">
        <v>46388</v>
      </c>
      <c r="B86" s="57">
        <f t="shared" si="1"/>
        <v>0</v>
      </c>
      <c r="C86" s="150"/>
      <c r="D86" s="58">
        <f t="shared" si="2"/>
        <v>0</v>
      </c>
      <c r="E86" s="59">
        <f t="shared" si="0"/>
        <v>0</v>
      </c>
      <c r="F86" s="58">
        <f t="shared" si="3"/>
        <v>0</v>
      </c>
      <c r="G86" s="60">
        <f>IF(AND(C86&lt;&gt;"",SUM(G$32:G85)&lt;E$23),$E$23/$E$28,0)</f>
        <v>0</v>
      </c>
      <c r="H86" s="58">
        <f t="shared" si="4"/>
        <v>0</v>
      </c>
      <c r="I86" s="58">
        <f t="shared" si="6"/>
        <v>0</v>
      </c>
      <c r="J86" s="92" t="str">
        <f t="shared" si="5"/>
        <v>2026–2027</v>
      </c>
      <c r="K86" s="92"/>
      <c r="L86" s="103"/>
      <c r="M86" s="92"/>
      <c r="N86" s="101"/>
      <c r="O86" s="93"/>
      <c r="Q86" s="61"/>
    </row>
    <row r="87" spans="1:17" s="55" customFormat="1" ht="20.25" customHeight="1" x14ac:dyDescent="0.2">
      <c r="A87" s="56">
        <v>46419</v>
      </c>
      <c r="B87" s="57">
        <f t="shared" si="1"/>
        <v>0</v>
      </c>
      <c r="C87" s="150"/>
      <c r="D87" s="58">
        <f t="shared" si="2"/>
        <v>0</v>
      </c>
      <c r="E87" s="59">
        <f t="shared" si="0"/>
        <v>0</v>
      </c>
      <c r="F87" s="58">
        <f t="shared" si="3"/>
        <v>0</v>
      </c>
      <c r="G87" s="60">
        <f>IF(AND(C87&lt;&gt;"",SUM(G$32:G86)&lt;E$23),$E$23/$E$28,0)</f>
        <v>0</v>
      </c>
      <c r="H87" s="58">
        <f t="shared" si="4"/>
        <v>0</v>
      </c>
      <c r="I87" s="58">
        <f t="shared" si="6"/>
        <v>0</v>
      </c>
      <c r="J87" s="92" t="str">
        <f t="shared" si="5"/>
        <v>2026–2027</v>
      </c>
      <c r="K87" s="92"/>
      <c r="L87" s="103"/>
      <c r="M87" s="92"/>
      <c r="N87" s="101"/>
      <c r="O87" s="93"/>
      <c r="Q87" s="61"/>
    </row>
    <row r="88" spans="1:17" s="55" customFormat="1" ht="20.25" customHeight="1" x14ac:dyDescent="0.2">
      <c r="A88" s="56">
        <v>46447</v>
      </c>
      <c r="B88" s="57">
        <f t="shared" si="1"/>
        <v>0</v>
      </c>
      <c r="C88" s="150"/>
      <c r="D88" s="58">
        <f t="shared" si="2"/>
        <v>0</v>
      </c>
      <c r="E88" s="59">
        <f t="shared" si="0"/>
        <v>0</v>
      </c>
      <c r="F88" s="58">
        <f t="shared" si="3"/>
        <v>0</v>
      </c>
      <c r="G88" s="60">
        <f>IF(AND(C88&lt;&gt;"",SUM(G$32:G87)&lt;E$23),$E$23/$E$28,0)</f>
        <v>0</v>
      </c>
      <c r="H88" s="58">
        <f t="shared" si="4"/>
        <v>0</v>
      </c>
      <c r="I88" s="58">
        <f t="shared" si="6"/>
        <v>0</v>
      </c>
      <c r="J88" s="92" t="str">
        <f t="shared" si="5"/>
        <v>2026–2027</v>
      </c>
      <c r="K88" s="92"/>
      <c r="L88" s="103"/>
      <c r="M88" s="92"/>
      <c r="N88" s="101"/>
      <c r="O88" s="93"/>
      <c r="Q88" s="61"/>
    </row>
    <row r="89" spans="1:17" s="55" customFormat="1" ht="20.25" customHeight="1" x14ac:dyDescent="0.2">
      <c r="A89" s="56">
        <v>46478</v>
      </c>
      <c r="B89" s="57">
        <f t="shared" si="1"/>
        <v>0</v>
      </c>
      <c r="C89" s="150"/>
      <c r="D89" s="58">
        <f t="shared" si="2"/>
        <v>0</v>
      </c>
      <c r="E89" s="59">
        <f t="shared" si="0"/>
        <v>0</v>
      </c>
      <c r="F89" s="58">
        <f t="shared" si="3"/>
        <v>0</v>
      </c>
      <c r="G89" s="60">
        <f>IF(AND(C89&lt;&gt;"",SUM(G$32:G88)&lt;E$23),$E$23/$E$28,0)</f>
        <v>0</v>
      </c>
      <c r="H89" s="58">
        <f t="shared" si="4"/>
        <v>0</v>
      </c>
      <c r="I89" s="58">
        <f t="shared" si="6"/>
        <v>0</v>
      </c>
      <c r="J89" s="92" t="str">
        <f t="shared" si="5"/>
        <v>2026–2027</v>
      </c>
      <c r="K89" s="92"/>
      <c r="L89" s="103"/>
      <c r="M89" s="92"/>
      <c r="N89" s="101"/>
      <c r="O89" s="93"/>
      <c r="Q89" s="61"/>
    </row>
    <row r="90" spans="1:17" s="55" customFormat="1" ht="20.25" customHeight="1" x14ac:dyDescent="0.2">
      <c r="A90" s="56">
        <v>46508</v>
      </c>
      <c r="B90" s="57">
        <f t="shared" si="1"/>
        <v>0</v>
      </c>
      <c r="C90" s="150"/>
      <c r="D90" s="58">
        <f t="shared" si="2"/>
        <v>0</v>
      </c>
      <c r="E90" s="59">
        <f t="shared" si="0"/>
        <v>0</v>
      </c>
      <c r="F90" s="58">
        <f t="shared" si="3"/>
        <v>0</v>
      </c>
      <c r="G90" s="60">
        <f>IF(AND(C90&lt;&gt;"",SUM(G$32:G89)&lt;E$23),$E$23/$E$28,0)</f>
        <v>0</v>
      </c>
      <c r="H90" s="58">
        <f t="shared" si="4"/>
        <v>0</v>
      </c>
      <c r="I90" s="58">
        <f t="shared" si="6"/>
        <v>0</v>
      </c>
      <c r="J90" s="92" t="str">
        <f t="shared" si="5"/>
        <v>2026–2027</v>
      </c>
      <c r="K90" s="92"/>
      <c r="L90" s="103"/>
      <c r="M90" s="92"/>
      <c r="N90" s="101"/>
      <c r="O90" s="93"/>
      <c r="Q90" s="61"/>
    </row>
    <row r="91" spans="1:17" s="55" customFormat="1" ht="20.25" customHeight="1" x14ac:dyDescent="0.2">
      <c r="A91" s="56">
        <v>46539</v>
      </c>
      <c r="B91" s="57">
        <f t="shared" si="1"/>
        <v>0</v>
      </c>
      <c r="C91" s="150"/>
      <c r="D91" s="58">
        <f t="shared" si="2"/>
        <v>0</v>
      </c>
      <c r="E91" s="59">
        <f t="shared" si="0"/>
        <v>0</v>
      </c>
      <c r="F91" s="58">
        <f t="shared" si="3"/>
        <v>0</v>
      </c>
      <c r="G91" s="60">
        <f>IF(AND(C91&lt;&gt;"",SUM(G$32:G90)&lt;E$23),$E$23/$E$28,0)</f>
        <v>0</v>
      </c>
      <c r="H91" s="62">
        <f>IF(C91&lt;&gt;"",G91+H90,0)</f>
        <v>0</v>
      </c>
      <c r="I91" s="58">
        <f t="shared" si="6"/>
        <v>0</v>
      </c>
      <c r="J91" s="92" t="str">
        <f t="shared" si="5"/>
        <v>2026–2027</v>
      </c>
      <c r="K91" s="92"/>
      <c r="L91" s="103"/>
      <c r="M91" s="92"/>
      <c r="N91" s="101"/>
      <c r="O91" s="93"/>
      <c r="Q91" s="61"/>
    </row>
    <row r="92" spans="1:17" s="55" customFormat="1" ht="20.25" customHeight="1" x14ac:dyDescent="0.2">
      <c r="A92" s="56">
        <v>46569</v>
      </c>
      <c r="B92" s="57">
        <f t="shared" si="1"/>
        <v>0</v>
      </c>
      <c r="C92" s="150"/>
      <c r="D92" s="58">
        <f t="shared" si="2"/>
        <v>0</v>
      </c>
      <c r="E92" s="59">
        <f t="shared" si="0"/>
        <v>0</v>
      </c>
      <c r="F92" s="58">
        <f t="shared" si="3"/>
        <v>0</v>
      </c>
      <c r="G92" s="60">
        <f>IF(AND(C92&lt;&gt;"",SUM(G$32:G91)&lt;E$23),$E$23/$E$28,0)</f>
        <v>0</v>
      </c>
      <c r="H92" s="58">
        <f t="shared" si="4"/>
        <v>0</v>
      </c>
      <c r="I92" s="58">
        <f t="shared" si="6"/>
        <v>0</v>
      </c>
      <c r="J92" s="92" t="str">
        <f t="shared" si="5"/>
        <v>2027–2028</v>
      </c>
      <c r="K92" s="92"/>
      <c r="L92" s="103"/>
      <c r="M92" s="92"/>
      <c r="N92" s="101"/>
      <c r="O92" s="93"/>
      <c r="Q92" s="61"/>
    </row>
    <row r="93" spans="1:17" s="55" customFormat="1" ht="20.25" customHeight="1" x14ac:dyDescent="0.2">
      <c r="A93" s="56">
        <v>46600</v>
      </c>
      <c r="B93" s="57">
        <f t="shared" si="1"/>
        <v>0</v>
      </c>
      <c r="C93" s="150"/>
      <c r="D93" s="58">
        <f t="shared" si="2"/>
        <v>0</v>
      </c>
      <c r="E93" s="59">
        <f t="shared" si="0"/>
        <v>0</v>
      </c>
      <c r="F93" s="58">
        <f t="shared" si="3"/>
        <v>0</v>
      </c>
      <c r="G93" s="60">
        <f>IF(AND(C93&lt;&gt;"",SUM(G$32:G92)&lt;E$23),$E$23/$E$28,0)</f>
        <v>0</v>
      </c>
      <c r="H93" s="58">
        <f t="shared" si="4"/>
        <v>0</v>
      </c>
      <c r="I93" s="58">
        <f t="shared" si="6"/>
        <v>0</v>
      </c>
      <c r="J93" s="92" t="str">
        <f t="shared" si="5"/>
        <v>2027–2028</v>
      </c>
      <c r="K93" s="92"/>
      <c r="L93" s="103"/>
      <c r="M93" s="92"/>
      <c r="N93" s="101"/>
      <c r="O93" s="93"/>
      <c r="Q93" s="61"/>
    </row>
    <row r="94" spans="1:17" s="55" customFormat="1" ht="20.25" customHeight="1" x14ac:dyDescent="0.2">
      <c r="A94" s="56">
        <v>46631</v>
      </c>
      <c r="B94" s="57">
        <f t="shared" si="1"/>
        <v>0</v>
      </c>
      <c r="C94" s="150"/>
      <c r="D94" s="58">
        <f t="shared" si="2"/>
        <v>0</v>
      </c>
      <c r="E94" s="59">
        <f t="shared" si="0"/>
        <v>0</v>
      </c>
      <c r="F94" s="58">
        <f t="shared" si="3"/>
        <v>0</v>
      </c>
      <c r="G94" s="60">
        <f>IF(AND(C94&lt;&gt;"",SUM(G$32:G93)&lt;E$23),$E$23/$E$28,0)</f>
        <v>0</v>
      </c>
      <c r="H94" s="58">
        <f t="shared" si="4"/>
        <v>0</v>
      </c>
      <c r="I94" s="58">
        <f t="shared" si="6"/>
        <v>0</v>
      </c>
      <c r="J94" s="92" t="str">
        <f t="shared" si="5"/>
        <v>2027–2028</v>
      </c>
      <c r="K94" s="92"/>
      <c r="L94" s="103"/>
      <c r="M94" s="92"/>
      <c r="N94" s="101"/>
      <c r="O94" s="93"/>
      <c r="Q94" s="61"/>
    </row>
    <row r="95" spans="1:17" s="55" customFormat="1" ht="20.25" customHeight="1" x14ac:dyDescent="0.2">
      <c r="A95" s="56">
        <v>46661</v>
      </c>
      <c r="B95" s="57">
        <f t="shared" si="1"/>
        <v>0</v>
      </c>
      <c r="C95" s="150"/>
      <c r="D95" s="58">
        <f t="shared" si="2"/>
        <v>0</v>
      </c>
      <c r="E95" s="59">
        <f t="shared" si="0"/>
        <v>0</v>
      </c>
      <c r="F95" s="58">
        <f t="shared" si="3"/>
        <v>0</v>
      </c>
      <c r="G95" s="60">
        <f>IF(AND(C95&lt;&gt;"",SUM(G$32:G94)&lt;E$23),$E$23/$E$28,0)</f>
        <v>0</v>
      </c>
      <c r="H95" s="58">
        <f t="shared" si="4"/>
        <v>0</v>
      </c>
      <c r="I95" s="58">
        <f t="shared" si="6"/>
        <v>0</v>
      </c>
      <c r="J95" s="92" t="str">
        <f t="shared" si="5"/>
        <v>2027–2028</v>
      </c>
      <c r="K95" s="92"/>
      <c r="L95" s="103"/>
      <c r="M95" s="92"/>
      <c r="N95" s="101"/>
      <c r="O95" s="93"/>
      <c r="Q95" s="61"/>
    </row>
    <row r="96" spans="1:17" s="55" customFormat="1" ht="20.25" customHeight="1" x14ac:dyDescent="0.2">
      <c r="A96" s="56">
        <v>46692</v>
      </c>
      <c r="B96" s="57">
        <f t="shared" si="1"/>
        <v>0</v>
      </c>
      <c r="C96" s="150"/>
      <c r="D96" s="58">
        <f t="shared" si="2"/>
        <v>0</v>
      </c>
      <c r="E96" s="59">
        <f t="shared" ref="E96:E159" si="7">C96-D96</f>
        <v>0</v>
      </c>
      <c r="F96" s="58">
        <f t="shared" si="3"/>
        <v>0</v>
      </c>
      <c r="G96" s="60">
        <f>IF(AND(C96&lt;&gt;"",SUM(G$32:G95)&lt;E$23),$E$23/$E$28,0)</f>
        <v>0</v>
      </c>
      <c r="H96" s="58">
        <f t="shared" si="4"/>
        <v>0</v>
      </c>
      <c r="I96" s="58">
        <f t="shared" si="6"/>
        <v>0</v>
      </c>
      <c r="J96" s="92" t="str">
        <f t="shared" si="5"/>
        <v>2027–2028</v>
      </c>
      <c r="K96" s="92"/>
      <c r="L96" s="103"/>
      <c r="M96" s="92"/>
      <c r="N96" s="101"/>
      <c r="O96" s="93"/>
      <c r="Q96" s="61"/>
    </row>
    <row r="97" spans="1:17" s="55" customFormat="1" ht="20.25" customHeight="1" x14ac:dyDescent="0.2">
      <c r="A97" s="56">
        <v>46722</v>
      </c>
      <c r="B97" s="57">
        <f t="shared" ref="B97:B160" si="8">IF(C97&gt;0,C97*-1,C97)</f>
        <v>0</v>
      </c>
      <c r="C97" s="150"/>
      <c r="D97" s="58">
        <f t="shared" ref="D97:D160" si="9">IF(C97="",0,IF($E$14="Beginning",IF(C96&lt;&gt;"",$F96*$E$7/12,0),IF(C96&lt;&gt;"",$F96*$E$7/12,$E$21*$E$7/12)))</f>
        <v>0</v>
      </c>
      <c r="E97" s="59">
        <f t="shared" si="7"/>
        <v>0</v>
      </c>
      <c r="F97" s="58">
        <f t="shared" ref="F97:F160" si="10">IF(C97="",0,IF(C96="",$E$21-E97,IF(C97&lt;&gt;"",F96-E97)))</f>
        <v>0</v>
      </c>
      <c r="G97" s="60">
        <f>IF(AND(C97&lt;&gt;"",SUM(G$32:G96)&lt;E$23),$E$23/$E$28,0)</f>
        <v>0</v>
      </c>
      <c r="H97" s="58">
        <f t="shared" ref="H97:H160" si="11">IF(C97&lt;&gt;"",G97+H96,0)</f>
        <v>0</v>
      </c>
      <c r="I97" s="58">
        <f t="shared" si="6"/>
        <v>0</v>
      </c>
      <c r="J97" s="92" t="str">
        <f t="shared" ref="J97:J160" si="12">IF(OR(MONTH(A97)=1,MONTH(A97)=2,MONTH(A97)=3,MONTH(A97)=4,MONTH(A97)=5,MONTH(A97)=6),YEAR(A97)-1&amp;"–"&amp;YEAR(A97),YEAR(A97)&amp;"–"&amp;YEAR(A97)+1)</f>
        <v>2027–2028</v>
      </c>
      <c r="K97" s="92"/>
      <c r="L97" s="103"/>
      <c r="M97" s="92"/>
      <c r="N97" s="101"/>
      <c r="O97" s="93"/>
      <c r="Q97" s="61"/>
    </row>
    <row r="98" spans="1:17" s="55" customFormat="1" ht="20.25" customHeight="1" x14ac:dyDescent="0.2">
      <c r="A98" s="56">
        <v>46753</v>
      </c>
      <c r="B98" s="57">
        <f t="shared" si="8"/>
        <v>0</v>
      </c>
      <c r="C98" s="150"/>
      <c r="D98" s="58">
        <f t="shared" si="9"/>
        <v>0</v>
      </c>
      <c r="E98" s="59">
        <f t="shared" si="7"/>
        <v>0</v>
      </c>
      <c r="F98" s="58">
        <f t="shared" si="10"/>
        <v>0</v>
      </c>
      <c r="G98" s="60">
        <f>IF(AND(C98&lt;&gt;"",SUM(G$32:G97)&lt;E$23),$E$23/$E$28,0)</f>
        <v>0</v>
      </c>
      <c r="H98" s="58">
        <f t="shared" si="11"/>
        <v>0</v>
      </c>
      <c r="I98" s="58">
        <f t="shared" si="6"/>
        <v>0</v>
      </c>
      <c r="J98" s="92" t="str">
        <f t="shared" si="12"/>
        <v>2027–2028</v>
      </c>
      <c r="K98" s="92"/>
      <c r="L98" s="103"/>
      <c r="M98" s="92"/>
      <c r="N98" s="101"/>
      <c r="O98" s="93"/>
      <c r="Q98" s="61"/>
    </row>
    <row r="99" spans="1:17" s="55" customFormat="1" ht="20.25" customHeight="1" x14ac:dyDescent="0.2">
      <c r="A99" s="56">
        <v>46784</v>
      </c>
      <c r="B99" s="57">
        <f t="shared" si="8"/>
        <v>0</v>
      </c>
      <c r="C99" s="150"/>
      <c r="D99" s="58">
        <f t="shared" si="9"/>
        <v>0</v>
      </c>
      <c r="E99" s="59">
        <f t="shared" si="7"/>
        <v>0</v>
      </c>
      <c r="F99" s="58">
        <f t="shared" si="10"/>
        <v>0</v>
      </c>
      <c r="G99" s="60">
        <f>IF(AND(C99&lt;&gt;"",SUM(G$32:G98)&lt;E$23),$E$23/$E$28,0)</f>
        <v>0</v>
      </c>
      <c r="H99" s="58">
        <f t="shared" si="11"/>
        <v>0</v>
      </c>
      <c r="I99" s="58">
        <f t="shared" ref="I99:I162" si="13">IF(C99&lt;&gt;"",$E$23-H99,0)</f>
        <v>0</v>
      </c>
      <c r="J99" s="92" t="str">
        <f t="shared" si="12"/>
        <v>2027–2028</v>
      </c>
      <c r="K99" s="92"/>
      <c r="L99" s="103"/>
      <c r="M99" s="92"/>
      <c r="N99" s="101"/>
      <c r="O99" s="93"/>
      <c r="Q99" s="61"/>
    </row>
    <row r="100" spans="1:17" s="55" customFormat="1" ht="20.25" customHeight="1" x14ac:dyDescent="0.2">
      <c r="A100" s="56">
        <v>46813</v>
      </c>
      <c r="B100" s="57">
        <f t="shared" si="8"/>
        <v>0</v>
      </c>
      <c r="C100" s="150"/>
      <c r="D100" s="58">
        <f t="shared" si="9"/>
        <v>0</v>
      </c>
      <c r="E100" s="59">
        <f t="shared" si="7"/>
        <v>0</v>
      </c>
      <c r="F100" s="58">
        <f t="shared" si="10"/>
        <v>0</v>
      </c>
      <c r="G100" s="60">
        <f>IF(AND(C100&lt;&gt;"",SUM(G$32:G99)&lt;E$23),$E$23/$E$28,0)</f>
        <v>0</v>
      </c>
      <c r="H100" s="58">
        <f t="shared" si="11"/>
        <v>0</v>
      </c>
      <c r="I100" s="58">
        <f t="shared" si="13"/>
        <v>0</v>
      </c>
      <c r="J100" s="92" t="str">
        <f t="shared" si="12"/>
        <v>2027–2028</v>
      </c>
      <c r="K100" s="92"/>
      <c r="L100" s="103"/>
      <c r="M100" s="92"/>
      <c r="N100" s="101"/>
      <c r="O100" s="93"/>
      <c r="Q100" s="61"/>
    </row>
    <row r="101" spans="1:17" s="55" customFormat="1" ht="20.25" customHeight="1" x14ac:dyDescent="0.2">
      <c r="A101" s="56">
        <v>46844</v>
      </c>
      <c r="B101" s="57">
        <f t="shared" si="8"/>
        <v>0</v>
      </c>
      <c r="C101" s="150"/>
      <c r="D101" s="58">
        <f t="shared" si="9"/>
        <v>0</v>
      </c>
      <c r="E101" s="59">
        <f t="shared" si="7"/>
        <v>0</v>
      </c>
      <c r="F101" s="58">
        <f t="shared" si="10"/>
        <v>0</v>
      </c>
      <c r="G101" s="60">
        <f>IF(AND(C101&lt;&gt;"",SUM(G$32:G100)&lt;E$23),$E$23/$E$28,0)</f>
        <v>0</v>
      </c>
      <c r="H101" s="58">
        <f t="shared" si="11"/>
        <v>0</v>
      </c>
      <c r="I101" s="58">
        <f t="shared" si="13"/>
        <v>0</v>
      </c>
      <c r="J101" s="92" t="str">
        <f t="shared" si="12"/>
        <v>2027–2028</v>
      </c>
      <c r="K101" s="92"/>
      <c r="L101" s="103"/>
      <c r="M101" s="92"/>
      <c r="N101" s="101"/>
      <c r="O101" s="93"/>
      <c r="Q101" s="61"/>
    </row>
    <row r="102" spans="1:17" s="55" customFormat="1" ht="20.25" customHeight="1" x14ac:dyDescent="0.2">
      <c r="A102" s="56">
        <v>46874</v>
      </c>
      <c r="B102" s="57">
        <f t="shared" si="8"/>
        <v>0</v>
      </c>
      <c r="C102" s="150"/>
      <c r="D102" s="58">
        <f t="shared" si="9"/>
        <v>0</v>
      </c>
      <c r="E102" s="59">
        <f t="shared" si="7"/>
        <v>0</v>
      </c>
      <c r="F102" s="58">
        <f t="shared" si="10"/>
        <v>0</v>
      </c>
      <c r="G102" s="60">
        <f>IF(AND(C102&lt;&gt;"",SUM(G$32:G101)&lt;E$23),$E$23/$E$28,0)</f>
        <v>0</v>
      </c>
      <c r="H102" s="58">
        <f t="shared" si="11"/>
        <v>0</v>
      </c>
      <c r="I102" s="58">
        <f t="shared" si="13"/>
        <v>0</v>
      </c>
      <c r="J102" s="92" t="str">
        <f t="shared" si="12"/>
        <v>2027–2028</v>
      </c>
      <c r="K102" s="92"/>
      <c r="L102" s="103"/>
      <c r="M102" s="92"/>
      <c r="N102" s="101"/>
      <c r="O102" s="93"/>
      <c r="Q102" s="61"/>
    </row>
    <row r="103" spans="1:17" s="55" customFormat="1" ht="20.25" customHeight="1" x14ac:dyDescent="0.2">
      <c r="A103" s="56">
        <v>46905</v>
      </c>
      <c r="B103" s="57">
        <f t="shared" si="8"/>
        <v>0</v>
      </c>
      <c r="C103" s="150"/>
      <c r="D103" s="58">
        <f t="shared" si="9"/>
        <v>0</v>
      </c>
      <c r="E103" s="59">
        <f t="shared" si="7"/>
        <v>0</v>
      </c>
      <c r="F103" s="58">
        <f t="shared" si="10"/>
        <v>0</v>
      </c>
      <c r="G103" s="60">
        <f>IF(AND(C103&lt;&gt;"",SUM(G$32:G102)&lt;E$23),$E$23/$E$28,0)</f>
        <v>0</v>
      </c>
      <c r="H103" s="58">
        <f t="shared" si="11"/>
        <v>0</v>
      </c>
      <c r="I103" s="58">
        <f t="shared" si="13"/>
        <v>0</v>
      </c>
      <c r="J103" s="92" t="str">
        <f t="shared" si="12"/>
        <v>2027–2028</v>
      </c>
      <c r="K103" s="92"/>
      <c r="L103" s="103"/>
      <c r="M103" s="92"/>
      <c r="N103" s="101"/>
      <c r="O103" s="93"/>
      <c r="Q103" s="61"/>
    </row>
    <row r="104" spans="1:17" s="55" customFormat="1" ht="20.25" customHeight="1" x14ac:dyDescent="0.2">
      <c r="A104" s="56">
        <v>46935</v>
      </c>
      <c r="B104" s="57">
        <f t="shared" si="8"/>
        <v>0</v>
      </c>
      <c r="C104" s="150"/>
      <c r="D104" s="58">
        <f t="shared" si="9"/>
        <v>0</v>
      </c>
      <c r="E104" s="59">
        <f t="shared" si="7"/>
        <v>0</v>
      </c>
      <c r="F104" s="58">
        <f t="shared" si="10"/>
        <v>0</v>
      </c>
      <c r="G104" s="60">
        <f>IF(AND(C104&lt;&gt;"",SUM(G$32:G103)&lt;E$23),$E$23/$E$28,0)</f>
        <v>0</v>
      </c>
      <c r="H104" s="58">
        <f t="shared" si="11"/>
        <v>0</v>
      </c>
      <c r="I104" s="58">
        <f t="shared" si="13"/>
        <v>0</v>
      </c>
      <c r="J104" s="92" t="str">
        <f t="shared" si="12"/>
        <v>2028–2029</v>
      </c>
      <c r="K104" s="92"/>
      <c r="L104" s="103"/>
      <c r="M104" s="92"/>
      <c r="N104" s="101"/>
      <c r="O104" s="93"/>
      <c r="Q104" s="61"/>
    </row>
    <row r="105" spans="1:17" s="55" customFormat="1" ht="20.25" customHeight="1" x14ac:dyDescent="0.2">
      <c r="A105" s="56">
        <v>46966</v>
      </c>
      <c r="B105" s="57">
        <f t="shared" si="8"/>
        <v>0</v>
      </c>
      <c r="C105" s="150"/>
      <c r="D105" s="58">
        <f t="shared" si="9"/>
        <v>0</v>
      </c>
      <c r="E105" s="59">
        <f t="shared" si="7"/>
        <v>0</v>
      </c>
      <c r="F105" s="58">
        <f t="shared" si="10"/>
        <v>0</v>
      </c>
      <c r="G105" s="60">
        <f>IF(AND(C105&lt;&gt;"",SUM(G$32:G104)&lt;E$23),$E$23/$E$28,0)</f>
        <v>0</v>
      </c>
      <c r="H105" s="58">
        <f t="shared" si="11"/>
        <v>0</v>
      </c>
      <c r="I105" s="58">
        <f t="shared" si="13"/>
        <v>0</v>
      </c>
      <c r="J105" s="92" t="str">
        <f t="shared" si="12"/>
        <v>2028–2029</v>
      </c>
      <c r="K105" s="92"/>
      <c r="L105" s="103"/>
      <c r="M105" s="92"/>
      <c r="N105" s="101"/>
      <c r="O105" s="93"/>
      <c r="Q105" s="61"/>
    </row>
    <row r="106" spans="1:17" s="55" customFormat="1" ht="20.25" customHeight="1" x14ac:dyDescent="0.2">
      <c r="A106" s="56">
        <v>46997</v>
      </c>
      <c r="B106" s="57">
        <f t="shared" si="8"/>
        <v>0</v>
      </c>
      <c r="C106" s="150"/>
      <c r="D106" s="58">
        <f t="shared" si="9"/>
        <v>0</v>
      </c>
      <c r="E106" s="59">
        <f t="shared" si="7"/>
        <v>0</v>
      </c>
      <c r="F106" s="58">
        <f t="shared" si="10"/>
        <v>0</v>
      </c>
      <c r="G106" s="60">
        <f>IF(AND(C106&lt;&gt;"",SUM(G$32:G105)&lt;E$23),$E$23/$E$28,0)</f>
        <v>0</v>
      </c>
      <c r="H106" s="58">
        <f t="shared" si="11"/>
        <v>0</v>
      </c>
      <c r="I106" s="58">
        <f t="shared" si="13"/>
        <v>0</v>
      </c>
      <c r="J106" s="92" t="str">
        <f t="shared" si="12"/>
        <v>2028–2029</v>
      </c>
      <c r="K106" s="92"/>
      <c r="L106" s="103"/>
      <c r="M106" s="92"/>
      <c r="N106" s="101"/>
      <c r="O106" s="93"/>
      <c r="Q106" s="61"/>
    </row>
    <row r="107" spans="1:17" s="55" customFormat="1" ht="20.25" customHeight="1" x14ac:dyDescent="0.2">
      <c r="A107" s="56">
        <v>47027</v>
      </c>
      <c r="B107" s="57">
        <f t="shared" si="8"/>
        <v>0</v>
      </c>
      <c r="C107" s="150"/>
      <c r="D107" s="58">
        <f t="shared" si="9"/>
        <v>0</v>
      </c>
      <c r="E107" s="59">
        <f t="shared" si="7"/>
        <v>0</v>
      </c>
      <c r="F107" s="58">
        <f t="shared" si="10"/>
        <v>0</v>
      </c>
      <c r="G107" s="60">
        <f>IF(AND(C107&lt;&gt;"",SUM(G$32:G106)&lt;E$23),$E$23/$E$28,0)</f>
        <v>0</v>
      </c>
      <c r="H107" s="58">
        <f t="shared" si="11"/>
        <v>0</v>
      </c>
      <c r="I107" s="58">
        <f t="shared" si="13"/>
        <v>0</v>
      </c>
      <c r="J107" s="92" t="str">
        <f t="shared" si="12"/>
        <v>2028–2029</v>
      </c>
      <c r="K107" s="92"/>
      <c r="L107" s="103"/>
      <c r="M107" s="92"/>
      <c r="N107" s="101"/>
      <c r="O107" s="93"/>
      <c r="Q107" s="61"/>
    </row>
    <row r="108" spans="1:17" s="55" customFormat="1" ht="20.25" customHeight="1" x14ac:dyDescent="0.2">
      <c r="A108" s="56">
        <v>47058</v>
      </c>
      <c r="B108" s="57">
        <f t="shared" si="8"/>
        <v>0</v>
      </c>
      <c r="C108" s="150"/>
      <c r="D108" s="58">
        <f t="shared" si="9"/>
        <v>0</v>
      </c>
      <c r="E108" s="59">
        <f t="shared" si="7"/>
        <v>0</v>
      </c>
      <c r="F108" s="58">
        <f t="shared" si="10"/>
        <v>0</v>
      </c>
      <c r="G108" s="60">
        <f>IF(AND(C108&lt;&gt;"",SUM(G$32:G107)&lt;E$23),$E$23/$E$28,0)</f>
        <v>0</v>
      </c>
      <c r="H108" s="58">
        <f t="shared" si="11"/>
        <v>0</v>
      </c>
      <c r="I108" s="58">
        <f t="shared" si="13"/>
        <v>0</v>
      </c>
      <c r="J108" s="92" t="str">
        <f t="shared" si="12"/>
        <v>2028–2029</v>
      </c>
      <c r="K108" s="92"/>
      <c r="L108" s="103"/>
      <c r="M108" s="92"/>
      <c r="N108" s="101"/>
      <c r="O108" s="93"/>
      <c r="Q108" s="61"/>
    </row>
    <row r="109" spans="1:17" s="55" customFormat="1" ht="20.25" customHeight="1" x14ac:dyDescent="0.2">
      <c r="A109" s="56">
        <v>47088</v>
      </c>
      <c r="B109" s="57">
        <f t="shared" si="8"/>
        <v>0</v>
      </c>
      <c r="C109" s="150"/>
      <c r="D109" s="58">
        <f t="shared" si="9"/>
        <v>0</v>
      </c>
      <c r="E109" s="59">
        <f t="shared" si="7"/>
        <v>0</v>
      </c>
      <c r="F109" s="58">
        <f t="shared" si="10"/>
        <v>0</v>
      </c>
      <c r="G109" s="60">
        <f>IF(AND(C109&lt;&gt;"",SUM(G$32:G108)&lt;E$23),$E$23/$E$28,0)</f>
        <v>0</v>
      </c>
      <c r="H109" s="58">
        <f t="shared" si="11"/>
        <v>0</v>
      </c>
      <c r="I109" s="58">
        <f t="shared" si="13"/>
        <v>0</v>
      </c>
      <c r="J109" s="92" t="str">
        <f t="shared" si="12"/>
        <v>2028–2029</v>
      </c>
      <c r="K109" s="92"/>
      <c r="L109" s="103"/>
      <c r="M109" s="92"/>
      <c r="N109" s="101"/>
      <c r="O109" s="93"/>
      <c r="Q109" s="61"/>
    </row>
    <row r="110" spans="1:17" s="55" customFormat="1" ht="20.25" customHeight="1" x14ac:dyDescent="0.2">
      <c r="A110" s="56">
        <v>47119</v>
      </c>
      <c r="B110" s="57">
        <f t="shared" si="8"/>
        <v>0</v>
      </c>
      <c r="C110" s="150"/>
      <c r="D110" s="58">
        <f t="shared" si="9"/>
        <v>0</v>
      </c>
      <c r="E110" s="59">
        <f t="shared" si="7"/>
        <v>0</v>
      </c>
      <c r="F110" s="58">
        <f t="shared" si="10"/>
        <v>0</v>
      </c>
      <c r="G110" s="60">
        <f>IF(AND(C110&lt;&gt;"",SUM(G$32:G109)&lt;E$23),$E$23/$E$28,0)</f>
        <v>0</v>
      </c>
      <c r="H110" s="58">
        <f t="shared" si="11"/>
        <v>0</v>
      </c>
      <c r="I110" s="58">
        <f t="shared" si="13"/>
        <v>0</v>
      </c>
      <c r="J110" s="92" t="str">
        <f t="shared" si="12"/>
        <v>2028–2029</v>
      </c>
      <c r="K110" s="92"/>
      <c r="L110" s="103"/>
      <c r="M110" s="92"/>
      <c r="N110" s="101"/>
      <c r="O110" s="93"/>
      <c r="Q110" s="61"/>
    </row>
    <row r="111" spans="1:17" s="55" customFormat="1" ht="20.25" customHeight="1" x14ac:dyDescent="0.2">
      <c r="A111" s="56">
        <v>47150</v>
      </c>
      <c r="B111" s="57">
        <f t="shared" si="8"/>
        <v>0</v>
      </c>
      <c r="C111" s="150"/>
      <c r="D111" s="58">
        <f t="shared" si="9"/>
        <v>0</v>
      </c>
      <c r="E111" s="59">
        <f t="shared" si="7"/>
        <v>0</v>
      </c>
      <c r="F111" s="58">
        <f t="shared" si="10"/>
        <v>0</v>
      </c>
      <c r="G111" s="60">
        <f>IF(AND(C111&lt;&gt;"",SUM(G$32:G110)&lt;E$23),$E$23/$E$28,0)</f>
        <v>0</v>
      </c>
      <c r="H111" s="58">
        <f t="shared" si="11"/>
        <v>0</v>
      </c>
      <c r="I111" s="58">
        <f t="shared" si="13"/>
        <v>0</v>
      </c>
      <c r="J111" s="92" t="str">
        <f t="shared" si="12"/>
        <v>2028–2029</v>
      </c>
      <c r="K111" s="92"/>
      <c r="L111" s="103"/>
      <c r="M111" s="92"/>
      <c r="N111" s="101"/>
      <c r="O111" s="93"/>
      <c r="Q111" s="61"/>
    </row>
    <row r="112" spans="1:17" s="55" customFormat="1" ht="20.25" customHeight="1" x14ac:dyDescent="0.2">
      <c r="A112" s="56">
        <v>47178</v>
      </c>
      <c r="B112" s="57">
        <f t="shared" si="8"/>
        <v>0</v>
      </c>
      <c r="C112" s="150"/>
      <c r="D112" s="58">
        <f t="shared" si="9"/>
        <v>0</v>
      </c>
      <c r="E112" s="59">
        <f t="shared" si="7"/>
        <v>0</v>
      </c>
      <c r="F112" s="58">
        <f t="shared" si="10"/>
        <v>0</v>
      </c>
      <c r="G112" s="60">
        <f>IF(AND(C112&lt;&gt;"",SUM(G$32:G111)&lt;E$23),$E$23/$E$28,0)</f>
        <v>0</v>
      </c>
      <c r="H112" s="58">
        <f t="shared" si="11"/>
        <v>0</v>
      </c>
      <c r="I112" s="58">
        <f t="shared" si="13"/>
        <v>0</v>
      </c>
      <c r="J112" s="92" t="str">
        <f t="shared" si="12"/>
        <v>2028–2029</v>
      </c>
      <c r="K112" s="92"/>
      <c r="L112" s="103"/>
      <c r="M112" s="92"/>
      <c r="N112" s="101"/>
      <c r="O112" s="93"/>
      <c r="Q112" s="61"/>
    </row>
    <row r="113" spans="1:17" s="55" customFormat="1" ht="20.25" customHeight="1" x14ac:dyDescent="0.2">
      <c r="A113" s="56">
        <v>47209</v>
      </c>
      <c r="B113" s="57">
        <f t="shared" si="8"/>
        <v>0</v>
      </c>
      <c r="C113" s="150"/>
      <c r="D113" s="58">
        <f t="shared" si="9"/>
        <v>0</v>
      </c>
      <c r="E113" s="59">
        <f t="shared" si="7"/>
        <v>0</v>
      </c>
      <c r="F113" s="58">
        <f t="shared" si="10"/>
        <v>0</v>
      </c>
      <c r="G113" s="60">
        <f>IF(AND(C113&lt;&gt;"",SUM(G$32:G112)&lt;E$23),$E$23/$E$28,0)</f>
        <v>0</v>
      </c>
      <c r="H113" s="58">
        <f t="shared" si="11"/>
        <v>0</v>
      </c>
      <c r="I113" s="58">
        <f t="shared" si="13"/>
        <v>0</v>
      </c>
      <c r="J113" s="92" t="str">
        <f t="shared" si="12"/>
        <v>2028–2029</v>
      </c>
      <c r="K113" s="92"/>
      <c r="L113" s="103"/>
      <c r="M113" s="92"/>
      <c r="N113" s="101"/>
      <c r="O113" s="93"/>
      <c r="Q113" s="61"/>
    </row>
    <row r="114" spans="1:17" s="55" customFormat="1" ht="20.25" customHeight="1" x14ac:dyDescent="0.2">
      <c r="A114" s="56">
        <v>47239</v>
      </c>
      <c r="B114" s="57">
        <f t="shared" si="8"/>
        <v>0</v>
      </c>
      <c r="C114" s="150"/>
      <c r="D114" s="58">
        <f t="shared" si="9"/>
        <v>0</v>
      </c>
      <c r="E114" s="59">
        <f t="shared" si="7"/>
        <v>0</v>
      </c>
      <c r="F114" s="58">
        <f t="shared" si="10"/>
        <v>0</v>
      </c>
      <c r="G114" s="60">
        <f>IF(AND(C114&lt;&gt;"",SUM(G$32:G113)&lt;E$23),$E$23/$E$28,0)</f>
        <v>0</v>
      </c>
      <c r="H114" s="58">
        <f t="shared" si="11"/>
        <v>0</v>
      </c>
      <c r="I114" s="58">
        <f t="shared" si="13"/>
        <v>0</v>
      </c>
      <c r="J114" s="92" t="str">
        <f t="shared" si="12"/>
        <v>2028–2029</v>
      </c>
      <c r="K114" s="92"/>
      <c r="L114" s="103"/>
      <c r="M114" s="92"/>
      <c r="N114" s="101"/>
      <c r="O114" s="93"/>
      <c r="Q114" s="61"/>
    </row>
    <row r="115" spans="1:17" s="55" customFormat="1" ht="20.25" customHeight="1" x14ac:dyDescent="0.2">
      <c r="A115" s="56">
        <v>47270</v>
      </c>
      <c r="B115" s="57">
        <f t="shared" si="8"/>
        <v>0</v>
      </c>
      <c r="C115" s="150"/>
      <c r="D115" s="58">
        <f t="shared" si="9"/>
        <v>0</v>
      </c>
      <c r="E115" s="59">
        <f t="shared" si="7"/>
        <v>0</v>
      </c>
      <c r="F115" s="58">
        <f t="shared" si="10"/>
        <v>0</v>
      </c>
      <c r="G115" s="60">
        <f>IF(AND(C115&lt;&gt;"",SUM(G$32:G114)&lt;E$23),$E$23/$E$28,0)</f>
        <v>0</v>
      </c>
      <c r="H115" s="58">
        <f t="shared" si="11"/>
        <v>0</v>
      </c>
      <c r="I115" s="58">
        <f t="shared" si="13"/>
        <v>0</v>
      </c>
      <c r="J115" s="92" t="str">
        <f t="shared" si="12"/>
        <v>2028–2029</v>
      </c>
      <c r="K115" s="92"/>
      <c r="L115" s="103"/>
      <c r="M115" s="92"/>
      <c r="N115" s="101"/>
      <c r="O115" s="93"/>
      <c r="Q115" s="61"/>
    </row>
    <row r="116" spans="1:17" s="55" customFormat="1" ht="20.25" customHeight="1" x14ac:dyDescent="0.2">
      <c r="A116" s="56">
        <v>47300</v>
      </c>
      <c r="B116" s="57">
        <f t="shared" si="8"/>
        <v>0</v>
      </c>
      <c r="C116" s="150"/>
      <c r="D116" s="58">
        <f t="shared" si="9"/>
        <v>0</v>
      </c>
      <c r="E116" s="59">
        <f t="shared" si="7"/>
        <v>0</v>
      </c>
      <c r="F116" s="58">
        <f t="shared" si="10"/>
        <v>0</v>
      </c>
      <c r="G116" s="60">
        <f>IF(AND(C116&lt;&gt;"",SUM(G$32:G115)&lt;E$23),$E$23/$E$28,0)</f>
        <v>0</v>
      </c>
      <c r="H116" s="58">
        <f t="shared" si="11"/>
        <v>0</v>
      </c>
      <c r="I116" s="58">
        <f t="shared" si="13"/>
        <v>0</v>
      </c>
      <c r="J116" s="92" t="str">
        <f t="shared" si="12"/>
        <v>2029–2030</v>
      </c>
      <c r="K116" s="92"/>
      <c r="L116" s="103"/>
      <c r="M116" s="92"/>
      <c r="N116" s="101"/>
      <c r="O116" s="93"/>
      <c r="Q116" s="61"/>
    </row>
    <row r="117" spans="1:17" s="55" customFormat="1" ht="20.25" customHeight="1" x14ac:dyDescent="0.2">
      <c r="A117" s="56">
        <v>47331</v>
      </c>
      <c r="B117" s="57">
        <f t="shared" si="8"/>
        <v>0</v>
      </c>
      <c r="C117" s="150"/>
      <c r="D117" s="58">
        <f t="shared" si="9"/>
        <v>0</v>
      </c>
      <c r="E117" s="59">
        <f t="shared" si="7"/>
        <v>0</v>
      </c>
      <c r="F117" s="58">
        <f t="shared" si="10"/>
        <v>0</v>
      </c>
      <c r="G117" s="60">
        <f>IF(AND(C117&lt;&gt;"",SUM(G$32:G116)&lt;E$23),$E$23/$E$28,0)</f>
        <v>0</v>
      </c>
      <c r="H117" s="58">
        <f t="shared" si="11"/>
        <v>0</v>
      </c>
      <c r="I117" s="58">
        <f t="shared" si="13"/>
        <v>0</v>
      </c>
      <c r="J117" s="92" t="str">
        <f t="shared" si="12"/>
        <v>2029–2030</v>
      </c>
      <c r="K117" s="92"/>
      <c r="L117" s="103"/>
      <c r="M117" s="92"/>
      <c r="N117" s="101"/>
      <c r="O117" s="93"/>
      <c r="Q117" s="61"/>
    </row>
    <row r="118" spans="1:17" s="55" customFormat="1" ht="20.25" customHeight="1" x14ac:dyDescent="0.2">
      <c r="A118" s="56">
        <v>47362</v>
      </c>
      <c r="B118" s="57">
        <f t="shared" si="8"/>
        <v>0</v>
      </c>
      <c r="C118" s="150"/>
      <c r="D118" s="58">
        <f t="shared" si="9"/>
        <v>0</v>
      </c>
      <c r="E118" s="59">
        <f t="shared" si="7"/>
        <v>0</v>
      </c>
      <c r="F118" s="58">
        <f t="shared" si="10"/>
        <v>0</v>
      </c>
      <c r="G118" s="60">
        <f>IF(AND(C118&lt;&gt;"",SUM(G$32:G117)&lt;E$23),$E$23/$E$28,0)</f>
        <v>0</v>
      </c>
      <c r="H118" s="58">
        <f t="shared" si="11"/>
        <v>0</v>
      </c>
      <c r="I118" s="58">
        <f t="shared" si="13"/>
        <v>0</v>
      </c>
      <c r="J118" s="92" t="str">
        <f t="shared" si="12"/>
        <v>2029–2030</v>
      </c>
      <c r="K118" s="92"/>
      <c r="L118" s="103"/>
      <c r="M118" s="92"/>
      <c r="N118" s="101"/>
      <c r="O118" s="93"/>
      <c r="Q118" s="61"/>
    </row>
    <row r="119" spans="1:17" s="55" customFormat="1" ht="20.25" customHeight="1" x14ac:dyDescent="0.2">
      <c r="A119" s="56">
        <v>47392</v>
      </c>
      <c r="B119" s="57">
        <f t="shared" si="8"/>
        <v>0</v>
      </c>
      <c r="C119" s="150"/>
      <c r="D119" s="58">
        <f t="shared" si="9"/>
        <v>0</v>
      </c>
      <c r="E119" s="59">
        <f t="shared" si="7"/>
        <v>0</v>
      </c>
      <c r="F119" s="58">
        <f t="shared" si="10"/>
        <v>0</v>
      </c>
      <c r="G119" s="60">
        <f>IF(AND(C119&lt;&gt;"",SUM(G$32:G118)&lt;E$23),$E$23/$E$28,0)</f>
        <v>0</v>
      </c>
      <c r="H119" s="58">
        <f t="shared" si="11"/>
        <v>0</v>
      </c>
      <c r="I119" s="58">
        <f t="shared" si="13"/>
        <v>0</v>
      </c>
      <c r="J119" s="92" t="str">
        <f t="shared" si="12"/>
        <v>2029–2030</v>
      </c>
      <c r="K119" s="92"/>
      <c r="L119" s="103"/>
      <c r="M119" s="92"/>
      <c r="N119" s="101"/>
      <c r="O119" s="93"/>
      <c r="Q119" s="61"/>
    </row>
    <row r="120" spans="1:17" s="55" customFormat="1" ht="20.25" customHeight="1" x14ac:dyDescent="0.2">
      <c r="A120" s="56">
        <v>47423</v>
      </c>
      <c r="B120" s="57">
        <f t="shared" si="8"/>
        <v>0</v>
      </c>
      <c r="C120" s="150"/>
      <c r="D120" s="58">
        <f t="shared" si="9"/>
        <v>0</v>
      </c>
      <c r="E120" s="59">
        <f t="shared" si="7"/>
        <v>0</v>
      </c>
      <c r="F120" s="58">
        <f t="shared" si="10"/>
        <v>0</v>
      </c>
      <c r="G120" s="60">
        <f>IF(AND(C120&lt;&gt;"",SUM(G$32:G119)&lt;E$23),$E$23/$E$28,0)</f>
        <v>0</v>
      </c>
      <c r="H120" s="58">
        <f t="shared" si="11"/>
        <v>0</v>
      </c>
      <c r="I120" s="58">
        <f t="shared" si="13"/>
        <v>0</v>
      </c>
      <c r="J120" s="92" t="str">
        <f t="shared" si="12"/>
        <v>2029–2030</v>
      </c>
      <c r="K120" s="92"/>
      <c r="L120" s="103"/>
      <c r="M120" s="92"/>
      <c r="N120" s="101"/>
      <c r="O120" s="93"/>
      <c r="Q120" s="61"/>
    </row>
    <row r="121" spans="1:17" s="55" customFormat="1" ht="20.25" customHeight="1" x14ac:dyDescent="0.2">
      <c r="A121" s="56">
        <v>47453</v>
      </c>
      <c r="B121" s="57">
        <f t="shared" si="8"/>
        <v>0</v>
      </c>
      <c r="C121" s="150"/>
      <c r="D121" s="58">
        <f t="shared" si="9"/>
        <v>0</v>
      </c>
      <c r="E121" s="59">
        <f t="shared" si="7"/>
        <v>0</v>
      </c>
      <c r="F121" s="58">
        <f t="shared" si="10"/>
        <v>0</v>
      </c>
      <c r="G121" s="60">
        <f>IF(AND(C121&lt;&gt;"",SUM(G$32:G120)&lt;E$23),$E$23/$E$28,0)</f>
        <v>0</v>
      </c>
      <c r="H121" s="58">
        <f t="shared" si="11"/>
        <v>0</v>
      </c>
      <c r="I121" s="58">
        <f t="shared" si="13"/>
        <v>0</v>
      </c>
      <c r="J121" s="92" t="str">
        <f t="shared" si="12"/>
        <v>2029–2030</v>
      </c>
      <c r="K121" s="92"/>
      <c r="L121" s="103"/>
      <c r="M121" s="92"/>
      <c r="N121" s="101"/>
      <c r="O121" s="93"/>
      <c r="Q121" s="61"/>
    </row>
    <row r="122" spans="1:17" s="55" customFormat="1" ht="20.25" customHeight="1" x14ac:dyDescent="0.2">
      <c r="A122" s="56">
        <v>47484</v>
      </c>
      <c r="B122" s="57">
        <f t="shared" si="8"/>
        <v>0</v>
      </c>
      <c r="C122" s="150"/>
      <c r="D122" s="58">
        <f t="shared" si="9"/>
        <v>0</v>
      </c>
      <c r="E122" s="59">
        <f t="shared" si="7"/>
        <v>0</v>
      </c>
      <c r="F122" s="58">
        <f t="shared" si="10"/>
        <v>0</v>
      </c>
      <c r="G122" s="60">
        <f>IF(AND(C122&lt;&gt;"",SUM(G$32:G121)&lt;E$23),$E$23/$E$28,0)</f>
        <v>0</v>
      </c>
      <c r="H122" s="58">
        <f t="shared" si="11"/>
        <v>0</v>
      </c>
      <c r="I122" s="58">
        <f t="shared" si="13"/>
        <v>0</v>
      </c>
      <c r="J122" s="92" t="str">
        <f t="shared" si="12"/>
        <v>2029–2030</v>
      </c>
      <c r="K122" s="92"/>
      <c r="L122" s="103"/>
      <c r="M122" s="92"/>
      <c r="N122" s="101"/>
      <c r="O122" s="93"/>
      <c r="Q122" s="61"/>
    </row>
    <row r="123" spans="1:17" s="55" customFormat="1" ht="20.25" customHeight="1" x14ac:dyDescent="0.2">
      <c r="A123" s="56">
        <v>47515</v>
      </c>
      <c r="B123" s="57">
        <f t="shared" si="8"/>
        <v>0</v>
      </c>
      <c r="C123" s="150"/>
      <c r="D123" s="58">
        <f t="shared" si="9"/>
        <v>0</v>
      </c>
      <c r="E123" s="59">
        <f t="shared" si="7"/>
        <v>0</v>
      </c>
      <c r="F123" s="58">
        <f t="shared" si="10"/>
        <v>0</v>
      </c>
      <c r="G123" s="60">
        <f>IF(AND(C123&lt;&gt;"",SUM(G$32:G122)&lt;E$23),$E$23/$E$28,0)</f>
        <v>0</v>
      </c>
      <c r="H123" s="58">
        <f t="shared" si="11"/>
        <v>0</v>
      </c>
      <c r="I123" s="58">
        <f t="shared" si="13"/>
        <v>0</v>
      </c>
      <c r="J123" s="92" t="str">
        <f t="shared" si="12"/>
        <v>2029–2030</v>
      </c>
      <c r="K123" s="92"/>
      <c r="L123" s="103"/>
      <c r="M123" s="92"/>
      <c r="N123" s="101"/>
      <c r="O123" s="93"/>
      <c r="Q123" s="61"/>
    </row>
    <row r="124" spans="1:17" s="55" customFormat="1" ht="20.25" customHeight="1" x14ac:dyDescent="0.2">
      <c r="A124" s="56">
        <v>47543</v>
      </c>
      <c r="B124" s="57">
        <f t="shared" si="8"/>
        <v>0</v>
      </c>
      <c r="C124" s="150"/>
      <c r="D124" s="58">
        <f t="shared" si="9"/>
        <v>0</v>
      </c>
      <c r="E124" s="59">
        <f t="shared" si="7"/>
        <v>0</v>
      </c>
      <c r="F124" s="58">
        <f t="shared" si="10"/>
        <v>0</v>
      </c>
      <c r="G124" s="60">
        <f>IF(AND(C124&lt;&gt;"",SUM(G$32:G123)&lt;E$23),$E$23/$E$28,0)</f>
        <v>0</v>
      </c>
      <c r="H124" s="58">
        <f t="shared" si="11"/>
        <v>0</v>
      </c>
      <c r="I124" s="58">
        <f t="shared" si="13"/>
        <v>0</v>
      </c>
      <c r="J124" s="92" t="str">
        <f t="shared" si="12"/>
        <v>2029–2030</v>
      </c>
      <c r="K124" s="92"/>
      <c r="L124" s="103"/>
      <c r="M124" s="92"/>
      <c r="N124" s="101"/>
      <c r="O124" s="93"/>
      <c r="Q124" s="61"/>
    </row>
    <row r="125" spans="1:17" s="55" customFormat="1" ht="20.25" customHeight="1" x14ac:dyDescent="0.2">
      <c r="A125" s="56">
        <v>47574</v>
      </c>
      <c r="B125" s="57">
        <f t="shared" si="8"/>
        <v>0</v>
      </c>
      <c r="C125" s="150"/>
      <c r="D125" s="58">
        <f t="shared" si="9"/>
        <v>0</v>
      </c>
      <c r="E125" s="59">
        <f t="shared" si="7"/>
        <v>0</v>
      </c>
      <c r="F125" s="58">
        <f t="shared" si="10"/>
        <v>0</v>
      </c>
      <c r="G125" s="60">
        <f>IF(AND(C125&lt;&gt;"",SUM(G$32:G124)&lt;E$23),$E$23/$E$28,0)</f>
        <v>0</v>
      </c>
      <c r="H125" s="58">
        <f t="shared" si="11"/>
        <v>0</v>
      </c>
      <c r="I125" s="58">
        <f t="shared" si="13"/>
        <v>0</v>
      </c>
      <c r="J125" s="92" t="str">
        <f t="shared" si="12"/>
        <v>2029–2030</v>
      </c>
      <c r="K125" s="92"/>
      <c r="L125" s="103"/>
      <c r="M125" s="92"/>
      <c r="N125" s="101"/>
      <c r="O125" s="93"/>
      <c r="Q125" s="61"/>
    </row>
    <row r="126" spans="1:17" s="55" customFormat="1" ht="20.25" customHeight="1" x14ac:dyDescent="0.2">
      <c r="A126" s="56">
        <v>47604</v>
      </c>
      <c r="B126" s="57">
        <f t="shared" si="8"/>
        <v>0</v>
      </c>
      <c r="C126" s="150"/>
      <c r="D126" s="58">
        <f t="shared" si="9"/>
        <v>0</v>
      </c>
      <c r="E126" s="59">
        <f t="shared" si="7"/>
        <v>0</v>
      </c>
      <c r="F126" s="58">
        <f t="shared" si="10"/>
        <v>0</v>
      </c>
      <c r="G126" s="60">
        <f>IF(AND(C126&lt;&gt;"",SUM(G$32:G125)&lt;E$23),$E$23/$E$28,0)</f>
        <v>0</v>
      </c>
      <c r="H126" s="58">
        <f t="shared" si="11"/>
        <v>0</v>
      </c>
      <c r="I126" s="58">
        <f t="shared" si="13"/>
        <v>0</v>
      </c>
      <c r="J126" s="92" t="str">
        <f t="shared" si="12"/>
        <v>2029–2030</v>
      </c>
      <c r="K126" s="92"/>
      <c r="L126" s="103"/>
      <c r="M126" s="92"/>
      <c r="N126" s="101"/>
      <c r="O126" s="93"/>
      <c r="Q126" s="61"/>
    </row>
    <row r="127" spans="1:17" s="55" customFormat="1" ht="20.25" customHeight="1" x14ac:dyDescent="0.2">
      <c r="A127" s="56">
        <v>47635</v>
      </c>
      <c r="B127" s="57">
        <f t="shared" si="8"/>
        <v>0</v>
      </c>
      <c r="C127" s="150"/>
      <c r="D127" s="58">
        <f t="shared" si="9"/>
        <v>0</v>
      </c>
      <c r="E127" s="59">
        <f t="shared" si="7"/>
        <v>0</v>
      </c>
      <c r="F127" s="58">
        <f t="shared" si="10"/>
        <v>0</v>
      </c>
      <c r="G127" s="60">
        <f>IF(AND(C127&lt;&gt;"",SUM(G$32:G126)&lt;E$23),$E$23/$E$28,0)</f>
        <v>0</v>
      </c>
      <c r="H127" s="58">
        <f t="shared" si="11"/>
        <v>0</v>
      </c>
      <c r="I127" s="58">
        <f t="shared" si="13"/>
        <v>0</v>
      </c>
      <c r="J127" s="92" t="str">
        <f t="shared" si="12"/>
        <v>2029–2030</v>
      </c>
      <c r="K127" s="92"/>
      <c r="L127" s="103"/>
      <c r="M127" s="92"/>
      <c r="N127" s="101"/>
      <c r="O127" s="93"/>
      <c r="Q127" s="61"/>
    </row>
    <row r="128" spans="1:17" s="55" customFormat="1" ht="20.25" customHeight="1" x14ac:dyDescent="0.2">
      <c r="A128" s="56">
        <v>47665</v>
      </c>
      <c r="B128" s="57">
        <f t="shared" si="8"/>
        <v>0</v>
      </c>
      <c r="C128" s="150"/>
      <c r="D128" s="58">
        <f t="shared" si="9"/>
        <v>0</v>
      </c>
      <c r="E128" s="59">
        <f t="shared" si="7"/>
        <v>0</v>
      </c>
      <c r="F128" s="58">
        <f t="shared" si="10"/>
        <v>0</v>
      </c>
      <c r="G128" s="60">
        <f>IF(AND(C128&lt;&gt;"",SUM(G$32:G127)&lt;E$23),$E$23/$E$28,0)</f>
        <v>0</v>
      </c>
      <c r="H128" s="58">
        <f t="shared" si="11"/>
        <v>0</v>
      </c>
      <c r="I128" s="58">
        <f t="shared" si="13"/>
        <v>0</v>
      </c>
      <c r="J128" s="92" t="str">
        <f t="shared" si="12"/>
        <v>2030–2031</v>
      </c>
      <c r="K128" s="92"/>
      <c r="L128" s="103"/>
      <c r="M128" s="92"/>
      <c r="N128" s="101"/>
      <c r="O128" s="93"/>
      <c r="Q128" s="61"/>
    </row>
    <row r="129" spans="1:17" s="55" customFormat="1" ht="20.25" customHeight="1" x14ac:dyDescent="0.2">
      <c r="A129" s="56">
        <v>47696</v>
      </c>
      <c r="B129" s="57">
        <f t="shared" si="8"/>
        <v>0</v>
      </c>
      <c r="C129" s="150"/>
      <c r="D129" s="58">
        <f t="shared" si="9"/>
        <v>0</v>
      </c>
      <c r="E129" s="59">
        <f t="shared" si="7"/>
        <v>0</v>
      </c>
      <c r="F129" s="58">
        <f t="shared" si="10"/>
        <v>0</v>
      </c>
      <c r="G129" s="60">
        <f>IF(AND(C129&lt;&gt;"",SUM(G$32:G128)&lt;E$23),$E$23/$E$28,0)</f>
        <v>0</v>
      </c>
      <c r="H129" s="58">
        <f t="shared" si="11"/>
        <v>0</v>
      </c>
      <c r="I129" s="58">
        <f t="shared" si="13"/>
        <v>0</v>
      </c>
      <c r="J129" s="92" t="str">
        <f t="shared" si="12"/>
        <v>2030–2031</v>
      </c>
      <c r="K129" s="92"/>
      <c r="L129" s="103"/>
      <c r="M129" s="92"/>
      <c r="N129" s="101"/>
      <c r="O129" s="93"/>
      <c r="Q129" s="61"/>
    </row>
    <row r="130" spans="1:17" s="55" customFormat="1" ht="20.25" customHeight="1" x14ac:dyDescent="0.2">
      <c r="A130" s="56">
        <v>47727</v>
      </c>
      <c r="B130" s="57">
        <f t="shared" si="8"/>
        <v>0</v>
      </c>
      <c r="C130" s="150"/>
      <c r="D130" s="58">
        <f t="shared" si="9"/>
        <v>0</v>
      </c>
      <c r="E130" s="59">
        <f t="shared" si="7"/>
        <v>0</v>
      </c>
      <c r="F130" s="58">
        <f t="shared" si="10"/>
        <v>0</v>
      </c>
      <c r="G130" s="60">
        <f>IF(AND(C130&lt;&gt;"",SUM(G$32:G129)&lt;E$23),$E$23/$E$28,0)</f>
        <v>0</v>
      </c>
      <c r="H130" s="58">
        <f t="shared" si="11"/>
        <v>0</v>
      </c>
      <c r="I130" s="58">
        <f t="shared" si="13"/>
        <v>0</v>
      </c>
      <c r="J130" s="92" t="str">
        <f t="shared" si="12"/>
        <v>2030–2031</v>
      </c>
      <c r="K130" s="92"/>
      <c r="L130" s="103"/>
      <c r="M130" s="92"/>
      <c r="N130" s="101"/>
      <c r="O130" s="93"/>
      <c r="Q130" s="61"/>
    </row>
    <row r="131" spans="1:17" s="55" customFormat="1" ht="20.25" customHeight="1" x14ac:dyDescent="0.2">
      <c r="A131" s="56">
        <v>47757</v>
      </c>
      <c r="B131" s="57">
        <f t="shared" si="8"/>
        <v>0</v>
      </c>
      <c r="C131" s="150"/>
      <c r="D131" s="58">
        <f t="shared" si="9"/>
        <v>0</v>
      </c>
      <c r="E131" s="59">
        <f t="shared" si="7"/>
        <v>0</v>
      </c>
      <c r="F131" s="58">
        <f t="shared" si="10"/>
        <v>0</v>
      </c>
      <c r="G131" s="60">
        <f>IF(AND(C131&lt;&gt;"",SUM(G$32:G130)&lt;E$23),$E$23/$E$28,0)</f>
        <v>0</v>
      </c>
      <c r="H131" s="58">
        <f t="shared" si="11"/>
        <v>0</v>
      </c>
      <c r="I131" s="58">
        <f t="shared" si="13"/>
        <v>0</v>
      </c>
      <c r="J131" s="92" t="str">
        <f t="shared" si="12"/>
        <v>2030–2031</v>
      </c>
      <c r="K131" s="92"/>
      <c r="L131" s="103"/>
      <c r="M131" s="92"/>
      <c r="N131" s="101"/>
      <c r="O131" s="93"/>
      <c r="Q131" s="61"/>
    </row>
    <row r="132" spans="1:17" s="55" customFormat="1" ht="20.25" customHeight="1" x14ac:dyDescent="0.2">
      <c r="A132" s="56">
        <v>47788</v>
      </c>
      <c r="B132" s="57">
        <f t="shared" si="8"/>
        <v>0</v>
      </c>
      <c r="C132" s="150"/>
      <c r="D132" s="58">
        <f t="shared" si="9"/>
        <v>0</v>
      </c>
      <c r="E132" s="59">
        <f t="shared" si="7"/>
        <v>0</v>
      </c>
      <c r="F132" s="58">
        <f t="shared" si="10"/>
        <v>0</v>
      </c>
      <c r="G132" s="60">
        <f>IF(AND(C132&lt;&gt;"",SUM(G$32:G131)&lt;E$23),$E$23/$E$28,0)</f>
        <v>0</v>
      </c>
      <c r="H132" s="58">
        <f t="shared" si="11"/>
        <v>0</v>
      </c>
      <c r="I132" s="58">
        <f t="shared" si="13"/>
        <v>0</v>
      </c>
      <c r="J132" s="92" t="str">
        <f t="shared" si="12"/>
        <v>2030–2031</v>
      </c>
      <c r="K132" s="92"/>
      <c r="L132" s="103"/>
      <c r="M132" s="92"/>
      <c r="N132" s="101"/>
      <c r="O132" s="93"/>
      <c r="Q132" s="61"/>
    </row>
    <row r="133" spans="1:17" s="55" customFormat="1" ht="20.25" customHeight="1" x14ac:dyDescent="0.2">
      <c r="A133" s="56">
        <v>47818</v>
      </c>
      <c r="B133" s="57">
        <f t="shared" si="8"/>
        <v>0</v>
      </c>
      <c r="C133" s="150"/>
      <c r="D133" s="58">
        <f t="shared" si="9"/>
        <v>0</v>
      </c>
      <c r="E133" s="59">
        <f t="shared" si="7"/>
        <v>0</v>
      </c>
      <c r="F133" s="58">
        <f t="shared" si="10"/>
        <v>0</v>
      </c>
      <c r="G133" s="60">
        <f>IF(AND(C133&lt;&gt;"",SUM(G$32:G132)&lt;E$23),$E$23/$E$28,0)</f>
        <v>0</v>
      </c>
      <c r="H133" s="58">
        <f t="shared" si="11"/>
        <v>0</v>
      </c>
      <c r="I133" s="58">
        <f t="shared" si="13"/>
        <v>0</v>
      </c>
      <c r="J133" s="92" t="str">
        <f t="shared" si="12"/>
        <v>2030–2031</v>
      </c>
      <c r="K133" s="92"/>
      <c r="L133" s="103"/>
      <c r="M133" s="92"/>
      <c r="N133" s="101"/>
      <c r="O133" s="93"/>
      <c r="Q133" s="61"/>
    </row>
    <row r="134" spans="1:17" s="55" customFormat="1" ht="20.25" customHeight="1" x14ac:dyDescent="0.2">
      <c r="A134" s="56">
        <v>47849</v>
      </c>
      <c r="B134" s="57">
        <f t="shared" si="8"/>
        <v>0</v>
      </c>
      <c r="C134" s="150"/>
      <c r="D134" s="58">
        <f t="shared" si="9"/>
        <v>0</v>
      </c>
      <c r="E134" s="59">
        <f t="shared" si="7"/>
        <v>0</v>
      </c>
      <c r="F134" s="58">
        <f t="shared" si="10"/>
        <v>0</v>
      </c>
      <c r="G134" s="60">
        <f>IF(AND(C134&lt;&gt;"",SUM(G$32:G133)&lt;E$23),$E$23/$E$28,0)</f>
        <v>0</v>
      </c>
      <c r="H134" s="58">
        <f t="shared" si="11"/>
        <v>0</v>
      </c>
      <c r="I134" s="58">
        <f t="shared" si="13"/>
        <v>0</v>
      </c>
      <c r="J134" s="92" t="str">
        <f t="shared" si="12"/>
        <v>2030–2031</v>
      </c>
      <c r="K134" s="92"/>
      <c r="L134" s="103"/>
      <c r="M134" s="92"/>
      <c r="N134" s="101"/>
      <c r="O134" s="93"/>
      <c r="Q134" s="61"/>
    </row>
    <row r="135" spans="1:17" s="55" customFormat="1" ht="20.25" customHeight="1" x14ac:dyDescent="0.2">
      <c r="A135" s="56">
        <v>47880</v>
      </c>
      <c r="B135" s="57">
        <f t="shared" si="8"/>
        <v>0</v>
      </c>
      <c r="C135" s="150"/>
      <c r="D135" s="58">
        <f t="shared" si="9"/>
        <v>0</v>
      </c>
      <c r="E135" s="59">
        <f t="shared" si="7"/>
        <v>0</v>
      </c>
      <c r="F135" s="58">
        <f t="shared" si="10"/>
        <v>0</v>
      </c>
      <c r="G135" s="60">
        <f>IF(AND(C135&lt;&gt;"",SUM(G$32:G134)&lt;E$23),$E$23/$E$28,0)</f>
        <v>0</v>
      </c>
      <c r="H135" s="58">
        <f t="shared" si="11"/>
        <v>0</v>
      </c>
      <c r="I135" s="58">
        <f t="shared" si="13"/>
        <v>0</v>
      </c>
      <c r="J135" s="92" t="str">
        <f t="shared" si="12"/>
        <v>2030–2031</v>
      </c>
      <c r="K135" s="92"/>
      <c r="L135" s="103"/>
      <c r="M135" s="92"/>
      <c r="N135" s="101"/>
      <c r="O135" s="93"/>
      <c r="Q135" s="61"/>
    </row>
    <row r="136" spans="1:17" s="55" customFormat="1" ht="20.25" customHeight="1" x14ac:dyDescent="0.2">
      <c r="A136" s="56">
        <v>47908</v>
      </c>
      <c r="B136" s="57">
        <f t="shared" si="8"/>
        <v>0</v>
      </c>
      <c r="C136" s="150"/>
      <c r="D136" s="58">
        <f t="shared" si="9"/>
        <v>0</v>
      </c>
      <c r="E136" s="59">
        <f t="shared" si="7"/>
        <v>0</v>
      </c>
      <c r="F136" s="58">
        <f t="shared" si="10"/>
        <v>0</v>
      </c>
      <c r="G136" s="60">
        <f>IF(AND(C136&lt;&gt;"",SUM(G$32:G135)&lt;E$23),$E$23/$E$28,0)</f>
        <v>0</v>
      </c>
      <c r="H136" s="58">
        <f t="shared" si="11"/>
        <v>0</v>
      </c>
      <c r="I136" s="58">
        <f t="shared" si="13"/>
        <v>0</v>
      </c>
      <c r="J136" s="92" t="str">
        <f t="shared" si="12"/>
        <v>2030–2031</v>
      </c>
      <c r="K136" s="92"/>
      <c r="L136" s="103"/>
      <c r="M136" s="92"/>
      <c r="N136" s="101"/>
      <c r="O136" s="93"/>
      <c r="Q136" s="61"/>
    </row>
    <row r="137" spans="1:17" s="55" customFormat="1" ht="20.25" customHeight="1" x14ac:dyDescent="0.2">
      <c r="A137" s="56">
        <v>47939</v>
      </c>
      <c r="B137" s="57">
        <f t="shared" si="8"/>
        <v>0</v>
      </c>
      <c r="C137" s="150"/>
      <c r="D137" s="58">
        <f t="shared" si="9"/>
        <v>0</v>
      </c>
      <c r="E137" s="59">
        <f t="shared" si="7"/>
        <v>0</v>
      </c>
      <c r="F137" s="58">
        <f t="shared" si="10"/>
        <v>0</v>
      </c>
      <c r="G137" s="60">
        <f>IF(AND(C137&lt;&gt;"",SUM(G$32:G136)&lt;E$23),$E$23/$E$28,0)</f>
        <v>0</v>
      </c>
      <c r="H137" s="58">
        <f t="shared" si="11"/>
        <v>0</v>
      </c>
      <c r="I137" s="58">
        <f t="shared" si="13"/>
        <v>0</v>
      </c>
      <c r="J137" s="92" t="str">
        <f t="shared" si="12"/>
        <v>2030–2031</v>
      </c>
      <c r="K137" s="92"/>
      <c r="L137" s="103"/>
      <c r="M137" s="92"/>
      <c r="N137" s="101"/>
      <c r="O137" s="93"/>
      <c r="Q137" s="61"/>
    </row>
    <row r="138" spans="1:17" s="55" customFormat="1" ht="20.25" customHeight="1" x14ac:dyDescent="0.2">
      <c r="A138" s="56">
        <v>47969</v>
      </c>
      <c r="B138" s="57">
        <f t="shared" si="8"/>
        <v>0</v>
      </c>
      <c r="C138" s="150"/>
      <c r="D138" s="58">
        <f t="shared" si="9"/>
        <v>0</v>
      </c>
      <c r="E138" s="59">
        <f t="shared" si="7"/>
        <v>0</v>
      </c>
      <c r="F138" s="58">
        <f t="shared" si="10"/>
        <v>0</v>
      </c>
      <c r="G138" s="60">
        <f>IF(AND(C138&lt;&gt;"",SUM(G$32:G137)&lt;E$23),$E$23/$E$28,0)</f>
        <v>0</v>
      </c>
      <c r="H138" s="58">
        <f t="shared" si="11"/>
        <v>0</v>
      </c>
      <c r="I138" s="58">
        <f t="shared" si="13"/>
        <v>0</v>
      </c>
      <c r="J138" s="92" t="str">
        <f t="shared" si="12"/>
        <v>2030–2031</v>
      </c>
      <c r="K138" s="92"/>
      <c r="L138" s="103"/>
      <c r="M138" s="92"/>
      <c r="N138" s="101"/>
      <c r="O138" s="93"/>
      <c r="Q138" s="61"/>
    </row>
    <row r="139" spans="1:17" s="55" customFormat="1" ht="20.25" customHeight="1" x14ac:dyDescent="0.2">
      <c r="A139" s="56">
        <v>48000</v>
      </c>
      <c r="B139" s="57">
        <f t="shared" si="8"/>
        <v>0</v>
      </c>
      <c r="C139" s="150"/>
      <c r="D139" s="58">
        <f t="shared" si="9"/>
        <v>0</v>
      </c>
      <c r="E139" s="59">
        <f t="shared" si="7"/>
        <v>0</v>
      </c>
      <c r="F139" s="58">
        <f t="shared" si="10"/>
        <v>0</v>
      </c>
      <c r="G139" s="60">
        <f>IF(AND(C139&lt;&gt;"",SUM(G$32:G138)&lt;E$23),$E$23/$E$28,0)</f>
        <v>0</v>
      </c>
      <c r="H139" s="58">
        <f t="shared" si="11"/>
        <v>0</v>
      </c>
      <c r="I139" s="58">
        <f t="shared" si="13"/>
        <v>0</v>
      </c>
      <c r="J139" s="92" t="str">
        <f t="shared" si="12"/>
        <v>2030–2031</v>
      </c>
      <c r="K139" s="92"/>
      <c r="L139" s="103"/>
      <c r="M139" s="92"/>
      <c r="N139" s="101"/>
      <c r="O139" s="93"/>
      <c r="Q139" s="61"/>
    </row>
    <row r="140" spans="1:17" s="55" customFormat="1" ht="20.25" customHeight="1" x14ac:dyDescent="0.2">
      <c r="A140" s="56">
        <v>48030</v>
      </c>
      <c r="B140" s="57">
        <f t="shared" si="8"/>
        <v>0</v>
      </c>
      <c r="C140" s="150"/>
      <c r="D140" s="58">
        <f t="shared" si="9"/>
        <v>0</v>
      </c>
      <c r="E140" s="59">
        <f t="shared" si="7"/>
        <v>0</v>
      </c>
      <c r="F140" s="58">
        <f t="shared" si="10"/>
        <v>0</v>
      </c>
      <c r="G140" s="60">
        <f>IF(AND(C140&lt;&gt;"",SUM(G$32:G139)&lt;E$23),$E$23/$E$28,0)</f>
        <v>0</v>
      </c>
      <c r="H140" s="58">
        <f t="shared" si="11"/>
        <v>0</v>
      </c>
      <c r="I140" s="58">
        <f t="shared" si="13"/>
        <v>0</v>
      </c>
      <c r="J140" s="92" t="str">
        <f t="shared" si="12"/>
        <v>2031–2032</v>
      </c>
      <c r="K140" s="92"/>
      <c r="L140" s="103"/>
      <c r="M140" s="92"/>
      <c r="N140" s="101"/>
      <c r="O140" s="93"/>
      <c r="Q140" s="61"/>
    </row>
    <row r="141" spans="1:17" s="55" customFormat="1" ht="20.25" customHeight="1" x14ac:dyDescent="0.2">
      <c r="A141" s="56">
        <v>48061</v>
      </c>
      <c r="B141" s="57">
        <f t="shared" si="8"/>
        <v>0</v>
      </c>
      <c r="C141" s="150"/>
      <c r="D141" s="58">
        <f t="shared" si="9"/>
        <v>0</v>
      </c>
      <c r="E141" s="59">
        <f t="shared" si="7"/>
        <v>0</v>
      </c>
      <c r="F141" s="58">
        <f t="shared" si="10"/>
        <v>0</v>
      </c>
      <c r="G141" s="60">
        <f>IF(AND(C141&lt;&gt;"",SUM(G$32:G140)&lt;E$23),$E$23/$E$28,0)</f>
        <v>0</v>
      </c>
      <c r="H141" s="58">
        <f t="shared" si="11"/>
        <v>0</v>
      </c>
      <c r="I141" s="58">
        <f t="shared" si="13"/>
        <v>0</v>
      </c>
      <c r="J141" s="92" t="str">
        <f t="shared" si="12"/>
        <v>2031–2032</v>
      </c>
      <c r="K141" s="92"/>
      <c r="L141" s="103"/>
      <c r="M141" s="92"/>
      <c r="N141" s="101"/>
      <c r="O141" s="93"/>
      <c r="Q141" s="61"/>
    </row>
    <row r="142" spans="1:17" s="55" customFormat="1" ht="20.25" customHeight="1" x14ac:dyDescent="0.2">
      <c r="A142" s="56">
        <v>48092</v>
      </c>
      <c r="B142" s="57">
        <f t="shared" si="8"/>
        <v>0</v>
      </c>
      <c r="C142" s="150"/>
      <c r="D142" s="58">
        <f t="shared" si="9"/>
        <v>0</v>
      </c>
      <c r="E142" s="59">
        <f t="shared" si="7"/>
        <v>0</v>
      </c>
      <c r="F142" s="58">
        <f t="shared" si="10"/>
        <v>0</v>
      </c>
      <c r="G142" s="60">
        <f>IF(AND(C142&lt;&gt;"",SUM(G$32:G141)&lt;E$23),$E$23/$E$28,0)</f>
        <v>0</v>
      </c>
      <c r="H142" s="58">
        <f t="shared" si="11"/>
        <v>0</v>
      </c>
      <c r="I142" s="58">
        <f t="shared" si="13"/>
        <v>0</v>
      </c>
      <c r="J142" s="92" t="str">
        <f t="shared" si="12"/>
        <v>2031–2032</v>
      </c>
      <c r="K142" s="92"/>
      <c r="L142" s="103"/>
      <c r="M142" s="92"/>
      <c r="N142" s="101"/>
      <c r="O142" s="93"/>
      <c r="Q142" s="61"/>
    </row>
    <row r="143" spans="1:17" s="55" customFormat="1" ht="20.25" customHeight="1" x14ac:dyDescent="0.2">
      <c r="A143" s="56">
        <v>48122</v>
      </c>
      <c r="B143" s="57">
        <f t="shared" si="8"/>
        <v>0</v>
      </c>
      <c r="C143" s="150"/>
      <c r="D143" s="58">
        <f t="shared" si="9"/>
        <v>0</v>
      </c>
      <c r="E143" s="59">
        <f t="shared" si="7"/>
        <v>0</v>
      </c>
      <c r="F143" s="58">
        <f t="shared" si="10"/>
        <v>0</v>
      </c>
      <c r="G143" s="60">
        <f>IF(AND(C143&lt;&gt;"",SUM(G$32:G142)&lt;E$23),$E$23/$E$28,0)</f>
        <v>0</v>
      </c>
      <c r="H143" s="58">
        <f t="shared" si="11"/>
        <v>0</v>
      </c>
      <c r="I143" s="58">
        <f t="shared" si="13"/>
        <v>0</v>
      </c>
      <c r="J143" s="92" t="str">
        <f t="shared" si="12"/>
        <v>2031–2032</v>
      </c>
      <c r="K143" s="92"/>
      <c r="L143" s="103"/>
      <c r="M143" s="92"/>
      <c r="N143" s="101"/>
      <c r="O143" s="93"/>
      <c r="Q143" s="61"/>
    </row>
    <row r="144" spans="1:17" s="55" customFormat="1" ht="20.25" customHeight="1" x14ac:dyDescent="0.2">
      <c r="A144" s="56">
        <v>48153</v>
      </c>
      <c r="B144" s="57">
        <f t="shared" si="8"/>
        <v>0</v>
      </c>
      <c r="C144" s="150"/>
      <c r="D144" s="58">
        <f t="shared" si="9"/>
        <v>0</v>
      </c>
      <c r="E144" s="59">
        <f t="shared" si="7"/>
        <v>0</v>
      </c>
      <c r="F144" s="58">
        <f t="shared" si="10"/>
        <v>0</v>
      </c>
      <c r="G144" s="60">
        <f>IF(AND(C144&lt;&gt;"",SUM(G$32:G143)&lt;E$23),$E$23/$E$28,0)</f>
        <v>0</v>
      </c>
      <c r="H144" s="58">
        <f t="shared" si="11"/>
        <v>0</v>
      </c>
      <c r="I144" s="58">
        <f t="shared" si="13"/>
        <v>0</v>
      </c>
      <c r="J144" s="92" t="str">
        <f t="shared" si="12"/>
        <v>2031–2032</v>
      </c>
      <c r="K144" s="92"/>
      <c r="L144" s="103"/>
      <c r="M144" s="92"/>
      <c r="N144" s="101"/>
      <c r="O144" s="93"/>
      <c r="Q144" s="61"/>
    </row>
    <row r="145" spans="1:17" s="55" customFormat="1" ht="20.25" customHeight="1" x14ac:dyDescent="0.2">
      <c r="A145" s="56">
        <v>48183</v>
      </c>
      <c r="B145" s="57">
        <f t="shared" si="8"/>
        <v>0</v>
      </c>
      <c r="C145" s="150"/>
      <c r="D145" s="58">
        <f t="shared" si="9"/>
        <v>0</v>
      </c>
      <c r="E145" s="59">
        <f t="shared" si="7"/>
        <v>0</v>
      </c>
      <c r="F145" s="58">
        <f t="shared" si="10"/>
        <v>0</v>
      </c>
      <c r="G145" s="60">
        <f>IF(AND(C145&lt;&gt;"",SUM(G$32:G144)&lt;E$23),$E$23/$E$28,0)</f>
        <v>0</v>
      </c>
      <c r="H145" s="58">
        <f t="shared" si="11"/>
        <v>0</v>
      </c>
      <c r="I145" s="58">
        <f t="shared" si="13"/>
        <v>0</v>
      </c>
      <c r="J145" s="92" t="str">
        <f t="shared" si="12"/>
        <v>2031–2032</v>
      </c>
      <c r="K145" s="92"/>
      <c r="L145" s="103"/>
      <c r="M145" s="92"/>
      <c r="N145" s="101"/>
      <c r="O145" s="93"/>
      <c r="Q145" s="61"/>
    </row>
    <row r="146" spans="1:17" s="55" customFormat="1" ht="20.25" customHeight="1" x14ac:dyDescent="0.2">
      <c r="A146" s="56">
        <v>48214</v>
      </c>
      <c r="B146" s="57">
        <f t="shared" si="8"/>
        <v>0</v>
      </c>
      <c r="C146" s="150"/>
      <c r="D146" s="58">
        <f t="shared" si="9"/>
        <v>0</v>
      </c>
      <c r="E146" s="59">
        <f t="shared" si="7"/>
        <v>0</v>
      </c>
      <c r="F146" s="58">
        <f t="shared" si="10"/>
        <v>0</v>
      </c>
      <c r="G146" s="60">
        <f>IF(AND(C146&lt;&gt;"",SUM(G$32:G145)&lt;E$23),$E$23/$E$28,0)</f>
        <v>0</v>
      </c>
      <c r="H146" s="58">
        <f t="shared" si="11"/>
        <v>0</v>
      </c>
      <c r="I146" s="58">
        <f t="shared" si="13"/>
        <v>0</v>
      </c>
      <c r="J146" s="92" t="str">
        <f t="shared" si="12"/>
        <v>2031–2032</v>
      </c>
      <c r="K146" s="92"/>
      <c r="L146" s="103"/>
      <c r="M146" s="92"/>
      <c r="N146" s="101"/>
      <c r="O146" s="93"/>
      <c r="Q146" s="61"/>
    </row>
    <row r="147" spans="1:17" s="55" customFormat="1" ht="20.25" customHeight="1" x14ac:dyDescent="0.2">
      <c r="A147" s="56">
        <v>48245</v>
      </c>
      <c r="B147" s="57">
        <f t="shared" si="8"/>
        <v>0</v>
      </c>
      <c r="C147" s="150"/>
      <c r="D147" s="58">
        <f t="shared" si="9"/>
        <v>0</v>
      </c>
      <c r="E147" s="59">
        <f t="shared" si="7"/>
        <v>0</v>
      </c>
      <c r="F147" s="58">
        <f t="shared" si="10"/>
        <v>0</v>
      </c>
      <c r="G147" s="60">
        <f>IF(AND(C147&lt;&gt;"",SUM(G$32:G146)&lt;E$23),$E$23/$E$28,0)</f>
        <v>0</v>
      </c>
      <c r="H147" s="58">
        <f t="shared" si="11"/>
        <v>0</v>
      </c>
      <c r="I147" s="58">
        <f t="shared" si="13"/>
        <v>0</v>
      </c>
      <c r="J147" s="92" t="str">
        <f t="shared" si="12"/>
        <v>2031–2032</v>
      </c>
      <c r="K147" s="92"/>
      <c r="L147" s="103"/>
      <c r="M147" s="92"/>
      <c r="N147" s="101"/>
      <c r="O147" s="93"/>
      <c r="Q147" s="61"/>
    </row>
    <row r="148" spans="1:17" s="55" customFormat="1" ht="20.25" customHeight="1" x14ac:dyDescent="0.2">
      <c r="A148" s="56">
        <v>48274</v>
      </c>
      <c r="B148" s="57">
        <f t="shared" si="8"/>
        <v>0</v>
      </c>
      <c r="C148" s="150"/>
      <c r="D148" s="58">
        <f t="shared" si="9"/>
        <v>0</v>
      </c>
      <c r="E148" s="59">
        <f t="shared" si="7"/>
        <v>0</v>
      </c>
      <c r="F148" s="58">
        <f t="shared" si="10"/>
        <v>0</v>
      </c>
      <c r="G148" s="60">
        <f>IF(AND(C148&lt;&gt;"",SUM(G$32:G147)&lt;E$23),$E$23/$E$28,0)</f>
        <v>0</v>
      </c>
      <c r="H148" s="58">
        <f t="shared" si="11"/>
        <v>0</v>
      </c>
      <c r="I148" s="58">
        <f t="shared" si="13"/>
        <v>0</v>
      </c>
      <c r="J148" s="92" t="str">
        <f t="shared" si="12"/>
        <v>2031–2032</v>
      </c>
      <c r="K148" s="92"/>
      <c r="L148" s="103"/>
      <c r="M148" s="92"/>
      <c r="N148" s="101"/>
      <c r="O148" s="93"/>
      <c r="Q148" s="61"/>
    </row>
    <row r="149" spans="1:17" s="55" customFormat="1" ht="20.25" customHeight="1" x14ac:dyDescent="0.2">
      <c r="A149" s="56">
        <v>48305</v>
      </c>
      <c r="B149" s="57">
        <f t="shared" si="8"/>
        <v>0</v>
      </c>
      <c r="C149" s="150"/>
      <c r="D149" s="58">
        <f t="shared" si="9"/>
        <v>0</v>
      </c>
      <c r="E149" s="59">
        <f t="shared" si="7"/>
        <v>0</v>
      </c>
      <c r="F149" s="58">
        <f t="shared" si="10"/>
        <v>0</v>
      </c>
      <c r="G149" s="60">
        <f>IF(AND(C149&lt;&gt;"",SUM(G$32:G148)&lt;E$23),$E$23/$E$28,0)</f>
        <v>0</v>
      </c>
      <c r="H149" s="58">
        <f t="shared" si="11"/>
        <v>0</v>
      </c>
      <c r="I149" s="58">
        <f t="shared" si="13"/>
        <v>0</v>
      </c>
      <c r="J149" s="92" t="str">
        <f t="shared" si="12"/>
        <v>2031–2032</v>
      </c>
      <c r="K149" s="92"/>
      <c r="L149" s="103"/>
      <c r="M149" s="92"/>
      <c r="N149" s="101"/>
      <c r="O149" s="93"/>
      <c r="Q149" s="61"/>
    </row>
    <row r="150" spans="1:17" s="55" customFormat="1" ht="20.25" customHeight="1" x14ac:dyDescent="0.2">
      <c r="A150" s="56">
        <v>48335</v>
      </c>
      <c r="B150" s="57">
        <f t="shared" si="8"/>
        <v>0</v>
      </c>
      <c r="C150" s="150"/>
      <c r="D150" s="58">
        <f t="shared" si="9"/>
        <v>0</v>
      </c>
      <c r="E150" s="59">
        <f t="shared" si="7"/>
        <v>0</v>
      </c>
      <c r="F150" s="58">
        <f t="shared" si="10"/>
        <v>0</v>
      </c>
      <c r="G150" s="60">
        <f>IF(AND(C150&lt;&gt;"",SUM(G$32:G149)&lt;E$23),$E$23/$E$28,0)</f>
        <v>0</v>
      </c>
      <c r="H150" s="58">
        <f t="shared" si="11"/>
        <v>0</v>
      </c>
      <c r="I150" s="58">
        <f t="shared" si="13"/>
        <v>0</v>
      </c>
      <c r="J150" s="92" t="str">
        <f t="shared" si="12"/>
        <v>2031–2032</v>
      </c>
      <c r="K150" s="92"/>
      <c r="L150" s="103"/>
      <c r="M150" s="92"/>
      <c r="N150" s="101"/>
      <c r="O150" s="93"/>
      <c r="Q150" s="61"/>
    </row>
    <row r="151" spans="1:17" s="55" customFormat="1" ht="20.25" customHeight="1" x14ac:dyDescent="0.2">
      <c r="A151" s="56">
        <v>48366</v>
      </c>
      <c r="B151" s="57">
        <f t="shared" si="8"/>
        <v>0</v>
      </c>
      <c r="C151" s="150"/>
      <c r="D151" s="58">
        <f t="shared" si="9"/>
        <v>0</v>
      </c>
      <c r="E151" s="59">
        <f t="shared" si="7"/>
        <v>0</v>
      </c>
      <c r="F151" s="58">
        <f t="shared" si="10"/>
        <v>0</v>
      </c>
      <c r="G151" s="60">
        <f>IF(AND(C151&lt;&gt;"",SUM(G$32:G150)&lt;E$23),$E$23/$E$28,0)</f>
        <v>0</v>
      </c>
      <c r="H151" s="58">
        <f t="shared" si="11"/>
        <v>0</v>
      </c>
      <c r="I151" s="58">
        <f t="shared" si="13"/>
        <v>0</v>
      </c>
      <c r="J151" s="92" t="str">
        <f t="shared" si="12"/>
        <v>2031–2032</v>
      </c>
      <c r="K151" s="92"/>
      <c r="L151" s="103"/>
      <c r="M151" s="92"/>
      <c r="N151" s="101"/>
      <c r="O151" s="93"/>
      <c r="Q151" s="61"/>
    </row>
    <row r="152" spans="1:17" s="55" customFormat="1" ht="20.25" customHeight="1" x14ac:dyDescent="0.2">
      <c r="A152" s="56">
        <v>48396</v>
      </c>
      <c r="B152" s="57">
        <f t="shared" si="8"/>
        <v>0</v>
      </c>
      <c r="C152" s="150"/>
      <c r="D152" s="58">
        <f t="shared" si="9"/>
        <v>0</v>
      </c>
      <c r="E152" s="59">
        <f t="shared" si="7"/>
        <v>0</v>
      </c>
      <c r="F152" s="58">
        <f t="shared" si="10"/>
        <v>0</v>
      </c>
      <c r="G152" s="60">
        <f>IF(AND(C152&lt;&gt;"",SUM(G$32:G151)&lt;E$23),$E$23/$E$28,0)</f>
        <v>0</v>
      </c>
      <c r="H152" s="58">
        <f t="shared" si="11"/>
        <v>0</v>
      </c>
      <c r="I152" s="58">
        <f t="shared" si="13"/>
        <v>0</v>
      </c>
      <c r="J152" s="92" t="str">
        <f t="shared" si="12"/>
        <v>2032–2033</v>
      </c>
      <c r="K152" s="92"/>
      <c r="L152" s="103"/>
      <c r="M152" s="92"/>
      <c r="N152" s="101"/>
      <c r="O152" s="93"/>
      <c r="Q152" s="61"/>
    </row>
    <row r="153" spans="1:17" s="55" customFormat="1" ht="20.25" customHeight="1" x14ac:dyDescent="0.2">
      <c r="A153" s="56">
        <v>48427</v>
      </c>
      <c r="B153" s="57">
        <f t="shared" si="8"/>
        <v>0</v>
      </c>
      <c r="C153" s="150"/>
      <c r="D153" s="58">
        <f t="shared" si="9"/>
        <v>0</v>
      </c>
      <c r="E153" s="59">
        <f t="shared" si="7"/>
        <v>0</v>
      </c>
      <c r="F153" s="58">
        <f t="shared" si="10"/>
        <v>0</v>
      </c>
      <c r="G153" s="60">
        <f>IF(AND(C153&lt;&gt;"",SUM(G$32:G152)&lt;E$23),$E$23/$E$28,0)</f>
        <v>0</v>
      </c>
      <c r="H153" s="58">
        <f t="shared" si="11"/>
        <v>0</v>
      </c>
      <c r="I153" s="58">
        <f t="shared" si="13"/>
        <v>0</v>
      </c>
      <c r="J153" s="92" t="str">
        <f t="shared" si="12"/>
        <v>2032–2033</v>
      </c>
      <c r="K153" s="92"/>
      <c r="L153" s="103"/>
      <c r="M153" s="92"/>
      <c r="N153" s="101"/>
      <c r="O153" s="93"/>
      <c r="Q153" s="61"/>
    </row>
    <row r="154" spans="1:17" s="55" customFormat="1" ht="20.25" customHeight="1" x14ac:dyDescent="0.2">
      <c r="A154" s="56">
        <v>48458</v>
      </c>
      <c r="B154" s="57">
        <f t="shared" si="8"/>
        <v>0</v>
      </c>
      <c r="C154" s="150"/>
      <c r="D154" s="58">
        <f t="shared" si="9"/>
        <v>0</v>
      </c>
      <c r="E154" s="59">
        <f t="shared" si="7"/>
        <v>0</v>
      </c>
      <c r="F154" s="58">
        <f t="shared" si="10"/>
        <v>0</v>
      </c>
      <c r="G154" s="60">
        <f>IF(AND(C154&lt;&gt;"",SUM(G$32:G153)&lt;E$23),$E$23/$E$28,0)</f>
        <v>0</v>
      </c>
      <c r="H154" s="58">
        <f t="shared" si="11"/>
        <v>0</v>
      </c>
      <c r="I154" s="58">
        <f t="shared" si="13"/>
        <v>0</v>
      </c>
      <c r="J154" s="92" t="str">
        <f t="shared" si="12"/>
        <v>2032–2033</v>
      </c>
      <c r="K154" s="92"/>
      <c r="L154" s="103"/>
      <c r="M154" s="92"/>
      <c r="N154" s="101"/>
      <c r="O154" s="93"/>
      <c r="Q154" s="61"/>
    </row>
    <row r="155" spans="1:17" s="55" customFormat="1" ht="20.25" customHeight="1" x14ac:dyDescent="0.2">
      <c r="A155" s="56">
        <v>48488</v>
      </c>
      <c r="B155" s="57">
        <f t="shared" si="8"/>
        <v>0</v>
      </c>
      <c r="C155" s="150"/>
      <c r="D155" s="58">
        <f t="shared" si="9"/>
        <v>0</v>
      </c>
      <c r="E155" s="59">
        <f t="shared" si="7"/>
        <v>0</v>
      </c>
      <c r="F155" s="58">
        <f t="shared" si="10"/>
        <v>0</v>
      </c>
      <c r="G155" s="60">
        <f>IF(AND(C155&lt;&gt;"",SUM(G$32:G154)&lt;E$23),$E$23/$E$28,0)</f>
        <v>0</v>
      </c>
      <c r="H155" s="58">
        <f t="shared" si="11"/>
        <v>0</v>
      </c>
      <c r="I155" s="58">
        <f t="shared" si="13"/>
        <v>0</v>
      </c>
      <c r="J155" s="92" t="str">
        <f t="shared" si="12"/>
        <v>2032–2033</v>
      </c>
      <c r="K155" s="92"/>
      <c r="L155" s="103"/>
      <c r="M155" s="92"/>
      <c r="N155" s="101"/>
      <c r="O155" s="93"/>
      <c r="Q155" s="61"/>
    </row>
    <row r="156" spans="1:17" s="55" customFormat="1" ht="20.25" customHeight="1" x14ac:dyDescent="0.2">
      <c r="A156" s="56">
        <v>48519</v>
      </c>
      <c r="B156" s="57">
        <f t="shared" si="8"/>
        <v>0</v>
      </c>
      <c r="C156" s="150"/>
      <c r="D156" s="58">
        <f t="shared" si="9"/>
        <v>0</v>
      </c>
      <c r="E156" s="59">
        <f t="shared" si="7"/>
        <v>0</v>
      </c>
      <c r="F156" s="58">
        <f t="shared" si="10"/>
        <v>0</v>
      </c>
      <c r="G156" s="60">
        <f>IF(AND(C156&lt;&gt;"",SUM(G$32:G155)&lt;E$23),$E$23/$E$28,0)</f>
        <v>0</v>
      </c>
      <c r="H156" s="58">
        <f t="shared" si="11"/>
        <v>0</v>
      </c>
      <c r="I156" s="58">
        <f t="shared" si="13"/>
        <v>0</v>
      </c>
      <c r="J156" s="92" t="str">
        <f t="shared" si="12"/>
        <v>2032–2033</v>
      </c>
      <c r="K156" s="92"/>
      <c r="L156" s="103"/>
      <c r="M156" s="92"/>
      <c r="N156" s="101"/>
      <c r="O156" s="93"/>
      <c r="Q156" s="61"/>
    </row>
    <row r="157" spans="1:17" s="55" customFormat="1" ht="20.25" customHeight="1" x14ac:dyDescent="0.2">
      <c r="A157" s="56">
        <v>48549</v>
      </c>
      <c r="B157" s="57">
        <f t="shared" si="8"/>
        <v>0</v>
      </c>
      <c r="C157" s="150"/>
      <c r="D157" s="58">
        <f t="shared" si="9"/>
        <v>0</v>
      </c>
      <c r="E157" s="59">
        <f t="shared" si="7"/>
        <v>0</v>
      </c>
      <c r="F157" s="58">
        <f t="shared" si="10"/>
        <v>0</v>
      </c>
      <c r="G157" s="60">
        <f>IF(AND(C157&lt;&gt;"",SUM(G$32:G156)&lt;E$23),$E$23/$E$28,0)</f>
        <v>0</v>
      </c>
      <c r="H157" s="58">
        <f t="shared" si="11"/>
        <v>0</v>
      </c>
      <c r="I157" s="58">
        <f t="shared" si="13"/>
        <v>0</v>
      </c>
      <c r="J157" s="92" t="str">
        <f t="shared" si="12"/>
        <v>2032–2033</v>
      </c>
      <c r="K157" s="92"/>
      <c r="L157" s="103"/>
      <c r="M157" s="92"/>
      <c r="N157" s="101"/>
      <c r="O157" s="93"/>
      <c r="Q157" s="61"/>
    </row>
    <row r="158" spans="1:17" s="55" customFormat="1" ht="20.25" customHeight="1" x14ac:dyDescent="0.2">
      <c r="A158" s="56">
        <v>48580</v>
      </c>
      <c r="B158" s="57">
        <f t="shared" si="8"/>
        <v>0</v>
      </c>
      <c r="C158" s="150"/>
      <c r="D158" s="58">
        <f t="shared" si="9"/>
        <v>0</v>
      </c>
      <c r="E158" s="59">
        <f t="shared" si="7"/>
        <v>0</v>
      </c>
      <c r="F158" s="58">
        <f t="shared" si="10"/>
        <v>0</v>
      </c>
      <c r="G158" s="60">
        <f>IF(AND(C158&lt;&gt;"",SUM(G$32:G157)&lt;E$23),$E$23/$E$28,0)</f>
        <v>0</v>
      </c>
      <c r="H158" s="58">
        <f t="shared" si="11"/>
        <v>0</v>
      </c>
      <c r="I158" s="58">
        <f t="shared" si="13"/>
        <v>0</v>
      </c>
      <c r="J158" s="92" t="str">
        <f t="shared" si="12"/>
        <v>2032–2033</v>
      </c>
      <c r="K158" s="92"/>
      <c r="L158" s="103"/>
      <c r="M158" s="92"/>
      <c r="N158" s="101"/>
      <c r="O158" s="93"/>
      <c r="Q158" s="61"/>
    </row>
    <row r="159" spans="1:17" s="55" customFormat="1" ht="20.25" customHeight="1" x14ac:dyDescent="0.2">
      <c r="A159" s="56">
        <v>48611</v>
      </c>
      <c r="B159" s="57">
        <f t="shared" si="8"/>
        <v>0</v>
      </c>
      <c r="C159" s="150"/>
      <c r="D159" s="58">
        <f t="shared" si="9"/>
        <v>0</v>
      </c>
      <c r="E159" s="59">
        <f t="shared" si="7"/>
        <v>0</v>
      </c>
      <c r="F159" s="58">
        <f t="shared" si="10"/>
        <v>0</v>
      </c>
      <c r="G159" s="60">
        <f>IF(AND(C159&lt;&gt;"",SUM(G$32:G158)&lt;E$23),$E$23/$E$28,0)</f>
        <v>0</v>
      </c>
      <c r="H159" s="58">
        <f t="shared" si="11"/>
        <v>0</v>
      </c>
      <c r="I159" s="58">
        <f t="shared" si="13"/>
        <v>0</v>
      </c>
      <c r="J159" s="92" t="str">
        <f t="shared" si="12"/>
        <v>2032–2033</v>
      </c>
      <c r="K159" s="92"/>
      <c r="L159" s="103"/>
      <c r="M159" s="92"/>
      <c r="N159" s="101"/>
      <c r="O159" s="93"/>
      <c r="Q159" s="61"/>
    </row>
    <row r="160" spans="1:17" s="55" customFormat="1" ht="20.25" customHeight="1" x14ac:dyDescent="0.2">
      <c r="A160" s="56">
        <v>48639</v>
      </c>
      <c r="B160" s="57">
        <f t="shared" si="8"/>
        <v>0</v>
      </c>
      <c r="C160" s="150"/>
      <c r="D160" s="58">
        <f t="shared" si="9"/>
        <v>0</v>
      </c>
      <c r="E160" s="59">
        <f t="shared" ref="E160:E223" si="14">C160-D160</f>
        <v>0</v>
      </c>
      <c r="F160" s="58">
        <f t="shared" si="10"/>
        <v>0</v>
      </c>
      <c r="G160" s="60">
        <f>IF(AND(C160&lt;&gt;"",SUM(G$32:G159)&lt;E$23),$E$23/$E$28,0)</f>
        <v>0</v>
      </c>
      <c r="H160" s="58">
        <f t="shared" si="11"/>
        <v>0</v>
      </c>
      <c r="I160" s="58">
        <f t="shared" si="13"/>
        <v>0</v>
      </c>
      <c r="J160" s="92" t="str">
        <f t="shared" si="12"/>
        <v>2032–2033</v>
      </c>
      <c r="K160" s="92"/>
      <c r="L160" s="103"/>
      <c r="M160" s="92"/>
      <c r="N160" s="101"/>
      <c r="O160" s="93"/>
      <c r="Q160" s="61"/>
    </row>
    <row r="161" spans="1:17" s="55" customFormat="1" ht="20.25" customHeight="1" x14ac:dyDescent="0.2">
      <c r="A161" s="56">
        <v>48670</v>
      </c>
      <c r="B161" s="57">
        <f t="shared" ref="B161:B224" si="15">IF(C161&gt;0,C161*-1,C161)</f>
        <v>0</v>
      </c>
      <c r="C161" s="150"/>
      <c r="D161" s="58">
        <f t="shared" ref="D161:D224" si="16">IF(C161="",0,IF($E$14="Beginning",IF(C160&lt;&gt;"",$F160*$E$7/12,0),IF(C160&lt;&gt;"",$F160*$E$7/12,$E$21*$E$7/12)))</f>
        <v>0</v>
      </c>
      <c r="E161" s="59">
        <f t="shared" si="14"/>
        <v>0</v>
      </c>
      <c r="F161" s="58">
        <f t="shared" ref="F161:F224" si="17">IF(C161="",0,IF(C160="",$E$21-E161,IF(C161&lt;&gt;"",F160-E161)))</f>
        <v>0</v>
      </c>
      <c r="G161" s="60">
        <f>IF(AND(C161&lt;&gt;"",SUM(G$32:G160)&lt;E$23),$E$23/$E$28,0)</f>
        <v>0</v>
      </c>
      <c r="H161" s="58">
        <f t="shared" ref="H161:H224" si="18">IF(C161&lt;&gt;"",G161+H160,0)</f>
        <v>0</v>
      </c>
      <c r="I161" s="58">
        <f t="shared" si="13"/>
        <v>0</v>
      </c>
      <c r="J161" s="92" t="str">
        <f t="shared" ref="J161:J224" si="19">IF(OR(MONTH(A161)=1,MONTH(A161)=2,MONTH(A161)=3,MONTH(A161)=4,MONTH(A161)=5,MONTH(A161)=6),YEAR(A161)-1&amp;"–"&amp;YEAR(A161),YEAR(A161)&amp;"–"&amp;YEAR(A161)+1)</f>
        <v>2032–2033</v>
      </c>
      <c r="K161" s="92"/>
      <c r="L161" s="103"/>
      <c r="M161" s="92"/>
      <c r="N161" s="101"/>
      <c r="O161" s="93"/>
      <c r="Q161" s="61"/>
    </row>
    <row r="162" spans="1:17" s="55" customFormat="1" ht="20.25" customHeight="1" x14ac:dyDescent="0.2">
      <c r="A162" s="56">
        <v>48700</v>
      </c>
      <c r="B162" s="57">
        <f t="shared" si="15"/>
        <v>0</v>
      </c>
      <c r="C162" s="150"/>
      <c r="D162" s="58">
        <f t="shared" si="16"/>
        <v>0</v>
      </c>
      <c r="E162" s="59">
        <f t="shared" si="14"/>
        <v>0</v>
      </c>
      <c r="F162" s="58">
        <f t="shared" si="17"/>
        <v>0</v>
      </c>
      <c r="G162" s="60">
        <f>IF(AND(C162&lt;&gt;"",SUM(G$32:G161)&lt;E$23),$E$23/$E$28,0)</f>
        <v>0</v>
      </c>
      <c r="H162" s="58">
        <f t="shared" si="18"/>
        <v>0</v>
      </c>
      <c r="I162" s="58">
        <f t="shared" si="13"/>
        <v>0</v>
      </c>
      <c r="J162" s="92" t="str">
        <f t="shared" si="19"/>
        <v>2032–2033</v>
      </c>
      <c r="K162" s="92"/>
      <c r="L162" s="103"/>
      <c r="M162" s="92"/>
      <c r="N162" s="101"/>
      <c r="O162" s="93"/>
      <c r="Q162" s="61"/>
    </row>
    <row r="163" spans="1:17" s="55" customFormat="1" ht="20.25" customHeight="1" x14ac:dyDescent="0.2">
      <c r="A163" s="56">
        <v>48731</v>
      </c>
      <c r="B163" s="57">
        <f t="shared" si="15"/>
        <v>0</v>
      </c>
      <c r="C163" s="150"/>
      <c r="D163" s="58">
        <f t="shared" si="16"/>
        <v>0</v>
      </c>
      <c r="E163" s="59">
        <f t="shared" si="14"/>
        <v>0</v>
      </c>
      <c r="F163" s="58">
        <f t="shared" si="17"/>
        <v>0</v>
      </c>
      <c r="G163" s="60">
        <f>IF(AND(C163&lt;&gt;"",SUM(G$32:G162)&lt;E$23),$E$23/$E$28,0)</f>
        <v>0</v>
      </c>
      <c r="H163" s="58">
        <f t="shared" si="18"/>
        <v>0</v>
      </c>
      <c r="I163" s="58">
        <f t="shared" ref="I163:I226" si="20">IF(C163&lt;&gt;"",$E$23-H163,0)</f>
        <v>0</v>
      </c>
      <c r="J163" s="92" t="str">
        <f t="shared" si="19"/>
        <v>2032–2033</v>
      </c>
      <c r="K163" s="92"/>
      <c r="L163" s="103"/>
      <c r="M163" s="92"/>
      <c r="N163" s="101"/>
      <c r="O163" s="93"/>
      <c r="Q163" s="61"/>
    </row>
    <row r="164" spans="1:17" s="55" customFormat="1" ht="20.25" customHeight="1" x14ac:dyDescent="0.2">
      <c r="A164" s="56">
        <v>48761</v>
      </c>
      <c r="B164" s="57">
        <f t="shared" si="15"/>
        <v>0</v>
      </c>
      <c r="C164" s="150"/>
      <c r="D164" s="58">
        <f t="shared" si="16"/>
        <v>0</v>
      </c>
      <c r="E164" s="59">
        <f t="shared" si="14"/>
        <v>0</v>
      </c>
      <c r="F164" s="58">
        <f t="shared" si="17"/>
        <v>0</v>
      </c>
      <c r="G164" s="60">
        <f>IF(AND(C164&lt;&gt;"",SUM(G$32:G163)&lt;E$23),$E$23/$E$28,0)</f>
        <v>0</v>
      </c>
      <c r="H164" s="58">
        <f t="shared" si="18"/>
        <v>0</v>
      </c>
      <c r="I164" s="58">
        <f t="shared" si="20"/>
        <v>0</v>
      </c>
      <c r="J164" s="92" t="str">
        <f t="shared" si="19"/>
        <v>2033–2034</v>
      </c>
      <c r="K164" s="92"/>
      <c r="L164" s="103"/>
      <c r="M164" s="92"/>
      <c r="N164" s="101"/>
      <c r="O164" s="93"/>
      <c r="Q164" s="61"/>
    </row>
    <row r="165" spans="1:17" s="55" customFormat="1" ht="20.25" customHeight="1" x14ac:dyDescent="0.2">
      <c r="A165" s="56">
        <v>48792</v>
      </c>
      <c r="B165" s="57">
        <f t="shared" si="15"/>
        <v>0</v>
      </c>
      <c r="C165" s="150"/>
      <c r="D165" s="58">
        <f t="shared" si="16"/>
        <v>0</v>
      </c>
      <c r="E165" s="59">
        <f t="shared" si="14"/>
        <v>0</v>
      </c>
      <c r="F165" s="58">
        <f t="shared" si="17"/>
        <v>0</v>
      </c>
      <c r="G165" s="60">
        <f>IF(AND(C165&lt;&gt;"",SUM(G$32:G164)&lt;E$23),$E$23/$E$28,0)</f>
        <v>0</v>
      </c>
      <c r="H165" s="58">
        <f t="shared" si="18"/>
        <v>0</v>
      </c>
      <c r="I165" s="58">
        <f t="shared" si="20"/>
        <v>0</v>
      </c>
      <c r="J165" s="92" t="str">
        <f t="shared" si="19"/>
        <v>2033–2034</v>
      </c>
      <c r="K165" s="92"/>
      <c r="L165" s="103"/>
      <c r="M165" s="92"/>
      <c r="N165" s="101"/>
      <c r="O165" s="93"/>
      <c r="Q165" s="61"/>
    </row>
    <row r="166" spans="1:17" s="55" customFormat="1" ht="20.25" customHeight="1" x14ac:dyDescent="0.2">
      <c r="A166" s="56">
        <v>48823</v>
      </c>
      <c r="B166" s="57">
        <f t="shared" si="15"/>
        <v>0</v>
      </c>
      <c r="C166" s="150"/>
      <c r="D166" s="58">
        <f t="shared" si="16"/>
        <v>0</v>
      </c>
      <c r="E166" s="59">
        <f t="shared" si="14"/>
        <v>0</v>
      </c>
      <c r="F166" s="58">
        <f t="shared" si="17"/>
        <v>0</v>
      </c>
      <c r="G166" s="60">
        <f>IF(AND(C166&lt;&gt;"",SUM(G$32:G165)&lt;E$23),$E$23/$E$28,0)</f>
        <v>0</v>
      </c>
      <c r="H166" s="58">
        <f t="shared" si="18"/>
        <v>0</v>
      </c>
      <c r="I166" s="58">
        <f t="shared" si="20"/>
        <v>0</v>
      </c>
      <c r="J166" s="92" t="str">
        <f t="shared" si="19"/>
        <v>2033–2034</v>
      </c>
      <c r="K166" s="92"/>
      <c r="L166" s="103"/>
      <c r="M166" s="92"/>
      <c r="N166" s="101"/>
      <c r="O166" s="93"/>
      <c r="Q166" s="61"/>
    </row>
    <row r="167" spans="1:17" s="55" customFormat="1" ht="20.25" customHeight="1" x14ac:dyDescent="0.2">
      <c r="A167" s="56">
        <v>48853</v>
      </c>
      <c r="B167" s="57">
        <f t="shared" si="15"/>
        <v>0</v>
      </c>
      <c r="C167" s="150"/>
      <c r="D167" s="58">
        <f t="shared" si="16"/>
        <v>0</v>
      </c>
      <c r="E167" s="59">
        <f t="shared" si="14"/>
        <v>0</v>
      </c>
      <c r="F167" s="58">
        <f t="shared" si="17"/>
        <v>0</v>
      </c>
      <c r="G167" s="60">
        <f>IF(AND(C167&lt;&gt;"",SUM(G$32:G166)&lt;E$23),$E$23/$E$28,0)</f>
        <v>0</v>
      </c>
      <c r="H167" s="58">
        <f t="shared" si="18"/>
        <v>0</v>
      </c>
      <c r="I167" s="58">
        <f t="shared" si="20"/>
        <v>0</v>
      </c>
      <c r="J167" s="92" t="str">
        <f t="shared" si="19"/>
        <v>2033–2034</v>
      </c>
      <c r="K167" s="92"/>
      <c r="L167" s="103"/>
      <c r="M167" s="92"/>
      <c r="N167" s="101"/>
      <c r="O167" s="93"/>
      <c r="Q167" s="61"/>
    </row>
    <row r="168" spans="1:17" s="55" customFormat="1" ht="20.25" customHeight="1" x14ac:dyDescent="0.2">
      <c r="A168" s="56">
        <v>48884</v>
      </c>
      <c r="B168" s="57">
        <f t="shared" si="15"/>
        <v>0</v>
      </c>
      <c r="C168" s="150"/>
      <c r="D168" s="58">
        <f t="shared" si="16"/>
        <v>0</v>
      </c>
      <c r="E168" s="59">
        <f t="shared" si="14"/>
        <v>0</v>
      </c>
      <c r="F168" s="58">
        <f t="shared" si="17"/>
        <v>0</v>
      </c>
      <c r="G168" s="60">
        <f>IF(AND(C168&lt;&gt;"",SUM(G$32:G167)&lt;E$23),$E$23/$E$28,0)</f>
        <v>0</v>
      </c>
      <c r="H168" s="58">
        <f t="shared" si="18"/>
        <v>0</v>
      </c>
      <c r="I168" s="58">
        <f t="shared" si="20"/>
        <v>0</v>
      </c>
      <c r="J168" s="92" t="str">
        <f t="shared" si="19"/>
        <v>2033–2034</v>
      </c>
      <c r="K168" s="92"/>
      <c r="L168" s="103"/>
      <c r="M168" s="92"/>
      <c r="N168" s="101"/>
      <c r="O168" s="93"/>
      <c r="Q168" s="61"/>
    </row>
    <row r="169" spans="1:17" s="55" customFormat="1" ht="20.25" customHeight="1" x14ac:dyDescent="0.2">
      <c r="A169" s="56">
        <v>48914</v>
      </c>
      <c r="B169" s="57">
        <f t="shared" si="15"/>
        <v>0</v>
      </c>
      <c r="C169" s="150"/>
      <c r="D169" s="58">
        <f t="shared" si="16"/>
        <v>0</v>
      </c>
      <c r="E169" s="59">
        <f t="shared" si="14"/>
        <v>0</v>
      </c>
      <c r="F169" s="58">
        <f t="shared" si="17"/>
        <v>0</v>
      </c>
      <c r="G169" s="60">
        <f>IF(AND(C169&lt;&gt;"",SUM(G$32:G168)&lt;E$23),$E$23/$E$28,0)</f>
        <v>0</v>
      </c>
      <c r="H169" s="58">
        <f t="shared" si="18"/>
        <v>0</v>
      </c>
      <c r="I169" s="58">
        <f t="shared" si="20"/>
        <v>0</v>
      </c>
      <c r="J169" s="92" t="str">
        <f t="shared" si="19"/>
        <v>2033–2034</v>
      </c>
      <c r="K169" s="92"/>
      <c r="L169" s="103"/>
      <c r="M169" s="92"/>
      <c r="N169" s="101"/>
      <c r="O169" s="93"/>
      <c r="Q169" s="61"/>
    </row>
    <row r="170" spans="1:17" s="55" customFormat="1" ht="20.25" customHeight="1" x14ac:dyDescent="0.2">
      <c r="A170" s="56">
        <v>48945</v>
      </c>
      <c r="B170" s="57">
        <f t="shared" si="15"/>
        <v>0</v>
      </c>
      <c r="C170" s="150"/>
      <c r="D170" s="58">
        <f t="shared" si="16"/>
        <v>0</v>
      </c>
      <c r="E170" s="59">
        <f t="shared" si="14"/>
        <v>0</v>
      </c>
      <c r="F170" s="58">
        <f t="shared" si="17"/>
        <v>0</v>
      </c>
      <c r="G170" s="60">
        <f>IF(AND(C170&lt;&gt;"",SUM(G$32:G169)&lt;E$23),$E$23/$E$28,0)</f>
        <v>0</v>
      </c>
      <c r="H170" s="58">
        <f t="shared" si="18"/>
        <v>0</v>
      </c>
      <c r="I170" s="58">
        <f t="shared" si="20"/>
        <v>0</v>
      </c>
      <c r="J170" s="92" t="str">
        <f t="shared" si="19"/>
        <v>2033–2034</v>
      </c>
      <c r="K170" s="92"/>
      <c r="L170" s="103"/>
      <c r="M170" s="92"/>
      <c r="N170" s="101"/>
      <c r="O170" s="93"/>
      <c r="Q170" s="61"/>
    </row>
    <row r="171" spans="1:17" s="55" customFormat="1" ht="20.25" customHeight="1" x14ac:dyDescent="0.2">
      <c r="A171" s="56">
        <v>48976</v>
      </c>
      <c r="B171" s="57">
        <f t="shared" si="15"/>
        <v>0</v>
      </c>
      <c r="C171" s="150"/>
      <c r="D171" s="58">
        <f t="shared" si="16"/>
        <v>0</v>
      </c>
      <c r="E171" s="59">
        <f t="shared" si="14"/>
        <v>0</v>
      </c>
      <c r="F171" s="58">
        <f t="shared" si="17"/>
        <v>0</v>
      </c>
      <c r="G171" s="60">
        <f>IF(AND(C171&lt;&gt;"",SUM(G$32:G170)&lt;E$23),$E$23/$E$28,0)</f>
        <v>0</v>
      </c>
      <c r="H171" s="58">
        <f t="shared" si="18"/>
        <v>0</v>
      </c>
      <c r="I171" s="58">
        <f t="shared" si="20"/>
        <v>0</v>
      </c>
      <c r="J171" s="92" t="str">
        <f t="shared" si="19"/>
        <v>2033–2034</v>
      </c>
      <c r="K171" s="92"/>
      <c r="L171" s="103"/>
      <c r="M171" s="92"/>
      <c r="N171" s="101"/>
      <c r="O171" s="93"/>
      <c r="Q171" s="61"/>
    </row>
    <row r="172" spans="1:17" s="55" customFormat="1" ht="20.25" customHeight="1" x14ac:dyDescent="0.2">
      <c r="A172" s="56">
        <v>49004</v>
      </c>
      <c r="B172" s="57">
        <f t="shared" si="15"/>
        <v>0</v>
      </c>
      <c r="C172" s="150"/>
      <c r="D172" s="58">
        <f t="shared" si="16"/>
        <v>0</v>
      </c>
      <c r="E172" s="59">
        <f t="shared" si="14"/>
        <v>0</v>
      </c>
      <c r="F172" s="58">
        <f t="shared" si="17"/>
        <v>0</v>
      </c>
      <c r="G172" s="60">
        <f>IF(AND(C172&lt;&gt;"",SUM(G$32:G171)&lt;E$23),$E$23/$E$28,0)</f>
        <v>0</v>
      </c>
      <c r="H172" s="58">
        <f t="shared" si="18"/>
        <v>0</v>
      </c>
      <c r="I172" s="58">
        <f t="shared" si="20"/>
        <v>0</v>
      </c>
      <c r="J172" s="92" t="str">
        <f t="shared" si="19"/>
        <v>2033–2034</v>
      </c>
      <c r="K172" s="92"/>
      <c r="L172" s="103"/>
      <c r="M172" s="92"/>
      <c r="N172" s="101"/>
      <c r="O172" s="93"/>
      <c r="Q172" s="61"/>
    </row>
    <row r="173" spans="1:17" s="55" customFormat="1" ht="20.25" customHeight="1" x14ac:dyDescent="0.2">
      <c r="A173" s="56">
        <v>49035</v>
      </c>
      <c r="B173" s="57">
        <f t="shared" si="15"/>
        <v>0</v>
      </c>
      <c r="C173" s="150"/>
      <c r="D173" s="58">
        <f t="shared" si="16"/>
        <v>0</v>
      </c>
      <c r="E173" s="59">
        <f t="shared" si="14"/>
        <v>0</v>
      </c>
      <c r="F173" s="58">
        <f t="shared" si="17"/>
        <v>0</v>
      </c>
      <c r="G173" s="60">
        <f>IF(AND(C173&lt;&gt;"",SUM(G$32:G172)&lt;E$23),$E$23/$E$28,0)</f>
        <v>0</v>
      </c>
      <c r="H173" s="58">
        <f t="shared" si="18"/>
        <v>0</v>
      </c>
      <c r="I173" s="58">
        <f t="shared" si="20"/>
        <v>0</v>
      </c>
      <c r="J173" s="92" t="str">
        <f t="shared" si="19"/>
        <v>2033–2034</v>
      </c>
      <c r="K173" s="92"/>
      <c r="L173" s="103"/>
      <c r="M173" s="92"/>
      <c r="N173" s="101"/>
      <c r="O173" s="93"/>
      <c r="Q173" s="61"/>
    </row>
    <row r="174" spans="1:17" s="55" customFormat="1" ht="20.25" customHeight="1" x14ac:dyDescent="0.2">
      <c r="A174" s="56">
        <v>49065</v>
      </c>
      <c r="B174" s="57">
        <f t="shared" si="15"/>
        <v>0</v>
      </c>
      <c r="C174" s="150"/>
      <c r="D174" s="58">
        <f t="shared" si="16"/>
        <v>0</v>
      </c>
      <c r="E174" s="59">
        <f t="shared" si="14"/>
        <v>0</v>
      </c>
      <c r="F174" s="58">
        <f t="shared" si="17"/>
        <v>0</v>
      </c>
      <c r="G174" s="60">
        <f>IF(AND(C174&lt;&gt;"",SUM(G$32:G173)&lt;E$23),$E$23/$E$28,0)</f>
        <v>0</v>
      </c>
      <c r="H174" s="58">
        <f t="shared" si="18"/>
        <v>0</v>
      </c>
      <c r="I174" s="58">
        <f t="shared" si="20"/>
        <v>0</v>
      </c>
      <c r="J174" s="92" t="str">
        <f t="shared" si="19"/>
        <v>2033–2034</v>
      </c>
      <c r="K174" s="92"/>
      <c r="L174" s="103"/>
      <c r="M174" s="92"/>
      <c r="N174" s="101"/>
      <c r="O174" s="93"/>
      <c r="Q174" s="61"/>
    </row>
    <row r="175" spans="1:17" s="55" customFormat="1" ht="20.25" customHeight="1" x14ac:dyDescent="0.2">
      <c r="A175" s="56">
        <v>49096</v>
      </c>
      <c r="B175" s="57">
        <f t="shared" si="15"/>
        <v>0</v>
      </c>
      <c r="C175" s="150"/>
      <c r="D175" s="58">
        <f t="shared" si="16"/>
        <v>0</v>
      </c>
      <c r="E175" s="59">
        <f t="shared" si="14"/>
        <v>0</v>
      </c>
      <c r="F175" s="58">
        <f t="shared" si="17"/>
        <v>0</v>
      </c>
      <c r="G175" s="60">
        <f>IF(AND(C175&lt;&gt;"",SUM(G$32:G174)&lt;E$23),$E$23/$E$28,0)</f>
        <v>0</v>
      </c>
      <c r="H175" s="58">
        <f t="shared" si="18"/>
        <v>0</v>
      </c>
      <c r="I175" s="58">
        <f t="shared" si="20"/>
        <v>0</v>
      </c>
      <c r="J175" s="92" t="str">
        <f t="shared" si="19"/>
        <v>2033–2034</v>
      </c>
      <c r="K175" s="92"/>
      <c r="L175" s="103"/>
      <c r="M175" s="92"/>
      <c r="N175" s="101"/>
      <c r="O175" s="93"/>
      <c r="Q175" s="61"/>
    </row>
    <row r="176" spans="1:17" s="55" customFormat="1" ht="20.25" customHeight="1" x14ac:dyDescent="0.2">
      <c r="A176" s="56">
        <v>49126</v>
      </c>
      <c r="B176" s="57">
        <f t="shared" si="15"/>
        <v>0</v>
      </c>
      <c r="C176" s="150"/>
      <c r="D176" s="58">
        <f t="shared" si="16"/>
        <v>0</v>
      </c>
      <c r="E176" s="59">
        <f t="shared" si="14"/>
        <v>0</v>
      </c>
      <c r="F176" s="58">
        <f t="shared" si="17"/>
        <v>0</v>
      </c>
      <c r="G176" s="60">
        <f>IF(AND(C176&lt;&gt;"",SUM(G$32:G175)&lt;E$23),$E$23/$E$28,0)</f>
        <v>0</v>
      </c>
      <c r="H176" s="58">
        <f t="shared" si="18"/>
        <v>0</v>
      </c>
      <c r="I176" s="58">
        <f t="shared" si="20"/>
        <v>0</v>
      </c>
      <c r="J176" s="92" t="str">
        <f t="shared" si="19"/>
        <v>2034–2035</v>
      </c>
      <c r="K176" s="92"/>
      <c r="L176" s="103"/>
      <c r="M176" s="92"/>
      <c r="N176" s="101"/>
      <c r="O176" s="93"/>
      <c r="Q176" s="61"/>
    </row>
    <row r="177" spans="1:17" s="55" customFormat="1" ht="20.25" customHeight="1" x14ac:dyDescent="0.2">
      <c r="A177" s="56">
        <v>49157</v>
      </c>
      <c r="B177" s="57">
        <f t="shared" si="15"/>
        <v>0</v>
      </c>
      <c r="C177" s="150"/>
      <c r="D177" s="58">
        <f t="shared" si="16"/>
        <v>0</v>
      </c>
      <c r="E177" s="59">
        <f t="shared" si="14"/>
        <v>0</v>
      </c>
      <c r="F177" s="58">
        <f t="shared" si="17"/>
        <v>0</v>
      </c>
      <c r="G177" s="60">
        <f>IF(AND(C177&lt;&gt;"",SUM(G$32:G176)&lt;E$23),$E$23/$E$28,0)</f>
        <v>0</v>
      </c>
      <c r="H177" s="58">
        <f t="shared" si="18"/>
        <v>0</v>
      </c>
      <c r="I177" s="58">
        <f t="shared" si="20"/>
        <v>0</v>
      </c>
      <c r="J177" s="92" t="str">
        <f t="shared" si="19"/>
        <v>2034–2035</v>
      </c>
      <c r="K177" s="92"/>
      <c r="L177" s="103"/>
      <c r="M177" s="92"/>
      <c r="N177" s="101"/>
      <c r="O177" s="93"/>
      <c r="Q177" s="61"/>
    </row>
    <row r="178" spans="1:17" s="55" customFormat="1" ht="20.25" customHeight="1" x14ac:dyDescent="0.2">
      <c r="A178" s="56">
        <v>49188</v>
      </c>
      <c r="B178" s="57">
        <f t="shared" si="15"/>
        <v>0</v>
      </c>
      <c r="C178" s="150"/>
      <c r="D178" s="58">
        <f t="shared" si="16"/>
        <v>0</v>
      </c>
      <c r="E178" s="59">
        <f t="shared" si="14"/>
        <v>0</v>
      </c>
      <c r="F178" s="58">
        <f t="shared" si="17"/>
        <v>0</v>
      </c>
      <c r="G178" s="60">
        <f>IF(AND(C178&lt;&gt;"",SUM(G$32:G177)&lt;E$23),$E$23/$E$28,0)</f>
        <v>0</v>
      </c>
      <c r="H178" s="58">
        <f t="shared" si="18"/>
        <v>0</v>
      </c>
      <c r="I178" s="58">
        <f t="shared" si="20"/>
        <v>0</v>
      </c>
      <c r="J178" s="92" t="str">
        <f t="shared" si="19"/>
        <v>2034–2035</v>
      </c>
      <c r="K178" s="92"/>
      <c r="L178" s="103"/>
      <c r="M178" s="92"/>
      <c r="N178" s="101"/>
      <c r="O178" s="93"/>
      <c r="Q178" s="61"/>
    </row>
    <row r="179" spans="1:17" s="55" customFormat="1" ht="20.25" customHeight="1" x14ac:dyDescent="0.2">
      <c r="A179" s="56">
        <v>49218</v>
      </c>
      <c r="B179" s="57">
        <f t="shared" si="15"/>
        <v>0</v>
      </c>
      <c r="C179" s="150"/>
      <c r="D179" s="58">
        <f t="shared" si="16"/>
        <v>0</v>
      </c>
      <c r="E179" s="59">
        <f t="shared" si="14"/>
        <v>0</v>
      </c>
      <c r="F179" s="58">
        <f t="shared" si="17"/>
        <v>0</v>
      </c>
      <c r="G179" s="60">
        <f>IF(AND(C179&lt;&gt;"",SUM(G$32:G178)&lt;E$23),$E$23/$E$28,0)</f>
        <v>0</v>
      </c>
      <c r="H179" s="58">
        <f t="shared" si="18"/>
        <v>0</v>
      </c>
      <c r="I179" s="58">
        <f t="shared" si="20"/>
        <v>0</v>
      </c>
      <c r="J179" s="92" t="str">
        <f t="shared" si="19"/>
        <v>2034–2035</v>
      </c>
      <c r="K179" s="92"/>
      <c r="L179" s="103"/>
      <c r="M179" s="92"/>
      <c r="N179" s="101"/>
      <c r="O179" s="93"/>
      <c r="Q179" s="61"/>
    </row>
    <row r="180" spans="1:17" s="55" customFormat="1" ht="20.25" customHeight="1" x14ac:dyDescent="0.2">
      <c r="A180" s="56">
        <v>49249</v>
      </c>
      <c r="B180" s="57">
        <f t="shared" si="15"/>
        <v>0</v>
      </c>
      <c r="C180" s="150"/>
      <c r="D180" s="58">
        <f t="shared" si="16"/>
        <v>0</v>
      </c>
      <c r="E180" s="59">
        <f t="shared" si="14"/>
        <v>0</v>
      </c>
      <c r="F180" s="58">
        <f t="shared" si="17"/>
        <v>0</v>
      </c>
      <c r="G180" s="60">
        <f>IF(AND(C180&lt;&gt;"",SUM(G$32:G179)&lt;E$23),$E$23/$E$28,0)</f>
        <v>0</v>
      </c>
      <c r="H180" s="58">
        <f t="shared" si="18"/>
        <v>0</v>
      </c>
      <c r="I180" s="58">
        <f t="shared" si="20"/>
        <v>0</v>
      </c>
      <c r="J180" s="92" t="str">
        <f t="shared" si="19"/>
        <v>2034–2035</v>
      </c>
      <c r="K180" s="92"/>
      <c r="L180" s="103"/>
      <c r="M180" s="92"/>
      <c r="N180" s="101"/>
      <c r="O180" s="93"/>
      <c r="Q180" s="61"/>
    </row>
    <row r="181" spans="1:17" s="55" customFormat="1" ht="20.25" customHeight="1" x14ac:dyDescent="0.2">
      <c r="A181" s="56">
        <v>49279</v>
      </c>
      <c r="B181" s="57">
        <f t="shared" si="15"/>
        <v>0</v>
      </c>
      <c r="C181" s="150"/>
      <c r="D181" s="58">
        <f t="shared" si="16"/>
        <v>0</v>
      </c>
      <c r="E181" s="59">
        <f t="shared" si="14"/>
        <v>0</v>
      </c>
      <c r="F181" s="58">
        <f t="shared" si="17"/>
        <v>0</v>
      </c>
      <c r="G181" s="60">
        <f>IF(AND(C181&lt;&gt;"",SUM(G$32:G180)&lt;E$23),$E$23/$E$28,0)</f>
        <v>0</v>
      </c>
      <c r="H181" s="58">
        <f t="shared" si="18"/>
        <v>0</v>
      </c>
      <c r="I181" s="58">
        <f t="shared" si="20"/>
        <v>0</v>
      </c>
      <c r="J181" s="92" t="str">
        <f t="shared" si="19"/>
        <v>2034–2035</v>
      </c>
      <c r="K181" s="92"/>
      <c r="L181" s="103"/>
      <c r="M181" s="92"/>
      <c r="N181" s="101"/>
      <c r="O181" s="93"/>
      <c r="Q181" s="61"/>
    </row>
    <row r="182" spans="1:17" s="55" customFormat="1" ht="20.25" customHeight="1" x14ac:dyDescent="0.2">
      <c r="A182" s="56">
        <v>49310</v>
      </c>
      <c r="B182" s="57">
        <f t="shared" si="15"/>
        <v>0</v>
      </c>
      <c r="C182" s="150"/>
      <c r="D182" s="58">
        <f t="shared" si="16"/>
        <v>0</v>
      </c>
      <c r="E182" s="59">
        <f t="shared" si="14"/>
        <v>0</v>
      </c>
      <c r="F182" s="58">
        <f t="shared" si="17"/>
        <v>0</v>
      </c>
      <c r="G182" s="60">
        <f>IF(AND(C182&lt;&gt;"",SUM(G$32:G181)&lt;E$23),$E$23/$E$28,0)</f>
        <v>0</v>
      </c>
      <c r="H182" s="58">
        <f t="shared" si="18"/>
        <v>0</v>
      </c>
      <c r="I182" s="58">
        <f t="shared" si="20"/>
        <v>0</v>
      </c>
      <c r="J182" s="92" t="str">
        <f t="shared" si="19"/>
        <v>2034–2035</v>
      </c>
      <c r="K182" s="92"/>
      <c r="L182" s="103"/>
      <c r="M182" s="92"/>
      <c r="N182" s="101"/>
      <c r="O182" s="93"/>
      <c r="Q182" s="61"/>
    </row>
    <row r="183" spans="1:17" s="55" customFormat="1" ht="20.25" customHeight="1" x14ac:dyDescent="0.2">
      <c r="A183" s="56">
        <v>49341</v>
      </c>
      <c r="B183" s="57">
        <f t="shared" si="15"/>
        <v>0</v>
      </c>
      <c r="C183" s="150"/>
      <c r="D183" s="58">
        <f t="shared" si="16"/>
        <v>0</v>
      </c>
      <c r="E183" s="59">
        <f t="shared" si="14"/>
        <v>0</v>
      </c>
      <c r="F183" s="58">
        <f t="shared" si="17"/>
        <v>0</v>
      </c>
      <c r="G183" s="60">
        <f>IF(AND(C183&lt;&gt;"",SUM(G$32:G182)&lt;E$23),$E$23/$E$28,0)</f>
        <v>0</v>
      </c>
      <c r="H183" s="58">
        <f t="shared" si="18"/>
        <v>0</v>
      </c>
      <c r="I183" s="58">
        <f t="shared" si="20"/>
        <v>0</v>
      </c>
      <c r="J183" s="92" t="str">
        <f t="shared" si="19"/>
        <v>2034–2035</v>
      </c>
      <c r="K183" s="92"/>
      <c r="L183" s="103"/>
      <c r="M183" s="92"/>
      <c r="N183" s="101"/>
      <c r="O183" s="93"/>
      <c r="Q183" s="61"/>
    </row>
    <row r="184" spans="1:17" s="55" customFormat="1" ht="20.25" customHeight="1" x14ac:dyDescent="0.2">
      <c r="A184" s="56">
        <v>49369</v>
      </c>
      <c r="B184" s="57">
        <f t="shared" si="15"/>
        <v>0</v>
      </c>
      <c r="C184" s="150"/>
      <c r="D184" s="58">
        <f t="shared" si="16"/>
        <v>0</v>
      </c>
      <c r="E184" s="59">
        <f t="shared" si="14"/>
        <v>0</v>
      </c>
      <c r="F184" s="58">
        <f t="shared" si="17"/>
        <v>0</v>
      </c>
      <c r="G184" s="60">
        <f>IF(AND(C184&lt;&gt;"",SUM(G$32:G183)&lt;E$23),$E$23/$E$28,0)</f>
        <v>0</v>
      </c>
      <c r="H184" s="58">
        <f t="shared" si="18"/>
        <v>0</v>
      </c>
      <c r="I184" s="58">
        <f t="shared" si="20"/>
        <v>0</v>
      </c>
      <c r="J184" s="92" t="str">
        <f t="shared" si="19"/>
        <v>2034–2035</v>
      </c>
      <c r="K184" s="92"/>
      <c r="L184" s="103"/>
      <c r="M184" s="92"/>
      <c r="N184" s="101"/>
      <c r="O184" s="93"/>
      <c r="Q184" s="61"/>
    </row>
    <row r="185" spans="1:17" s="55" customFormat="1" ht="20.25" customHeight="1" x14ac:dyDescent="0.2">
      <c r="A185" s="56">
        <v>49400</v>
      </c>
      <c r="B185" s="57">
        <f t="shared" si="15"/>
        <v>0</v>
      </c>
      <c r="C185" s="150"/>
      <c r="D185" s="58">
        <f t="shared" si="16"/>
        <v>0</v>
      </c>
      <c r="E185" s="59">
        <f t="shared" si="14"/>
        <v>0</v>
      </c>
      <c r="F185" s="58">
        <f t="shared" si="17"/>
        <v>0</v>
      </c>
      <c r="G185" s="60">
        <f>IF(AND(C185&lt;&gt;"",SUM(G$32:G184)&lt;E$23),$E$23/$E$28,0)</f>
        <v>0</v>
      </c>
      <c r="H185" s="58">
        <f t="shared" si="18"/>
        <v>0</v>
      </c>
      <c r="I185" s="58">
        <f t="shared" si="20"/>
        <v>0</v>
      </c>
      <c r="J185" s="92" t="str">
        <f t="shared" si="19"/>
        <v>2034–2035</v>
      </c>
      <c r="K185" s="92"/>
      <c r="L185" s="103"/>
      <c r="M185" s="92"/>
      <c r="N185" s="101"/>
      <c r="O185" s="93"/>
      <c r="Q185" s="61"/>
    </row>
    <row r="186" spans="1:17" s="55" customFormat="1" ht="20.25" customHeight="1" x14ac:dyDescent="0.2">
      <c r="A186" s="56">
        <v>49430</v>
      </c>
      <c r="B186" s="57">
        <f t="shared" si="15"/>
        <v>0</v>
      </c>
      <c r="C186" s="150"/>
      <c r="D186" s="58">
        <f t="shared" si="16"/>
        <v>0</v>
      </c>
      <c r="E186" s="59">
        <f t="shared" si="14"/>
        <v>0</v>
      </c>
      <c r="F186" s="58">
        <f t="shared" si="17"/>
        <v>0</v>
      </c>
      <c r="G186" s="60">
        <f>IF(AND(C186&lt;&gt;"",SUM(G$32:G185)&lt;E$23),$E$23/$E$28,0)</f>
        <v>0</v>
      </c>
      <c r="H186" s="58">
        <f t="shared" si="18"/>
        <v>0</v>
      </c>
      <c r="I186" s="58">
        <f t="shared" si="20"/>
        <v>0</v>
      </c>
      <c r="J186" s="92" t="str">
        <f t="shared" si="19"/>
        <v>2034–2035</v>
      </c>
      <c r="K186" s="92"/>
      <c r="L186" s="103"/>
      <c r="M186" s="92"/>
      <c r="N186" s="101"/>
      <c r="O186" s="93"/>
      <c r="Q186" s="61"/>
    </row>
    <row r="187" spans="1:17" s="55" customFormat="1" ht="20.25" customHeight="1" x14ac:dyDescent="0.2">
      <c r="A187" s="56">
        <v>49461</v>
      </c>
      <c r="B187" s="57">
        <f t="shared" si="15"/>
        <v>0</v>
      </c>
      <c r="C187" s="150"/>
      <c r="D187" s="58">
        <f t="shared" si="16"/>
        <v>0</v>
      </c>
      <c r="E187" s="59">
        <f t="shared" si="14"/>
        <v>0</v>
      </c>
      <c r="F187" s="58">
        <f t="shared" si="17"/>
        <v>0</v>
      </c>
      <c r="G187" s="60">
        <f>IF(AND(C187&lt;&gt;"",SUM(G$32:G186)&lt;E$23),$E$23/$E$28,0)</f>
        <v>0</v>
      </c>
      <c r="H187" s="58">
        <f t="shared" si="18"/>
        <v>0</v>
      </c>
      <c r="I187" s="58">
        <f t="shared" si="20"/>
        <v>0</v>
      </c>
      <c r="J187" s="92" t="str">
        <f t="shared" si="19"/>
        <v>2034–2035</v>
      </c>
      <c r="K187" s="92"/>
      <c r="L187" s="103"/>
      <c r="M187" s="92"/>
      <c r="N187" s="101"/>
      <c r="O187" s="93"/>
      <c r="Q187" s="61"/>
    </row>
    <row r="188" spans="1:17" s="55" customFormat="1" ht="20.25" customHeight="1" x14ac:dyDescent="0.2">
      <c r="A188" s="56">
        <v>49491</v>
      </c>
      <c r="B188" s="57">
        <f t="shared" si="15"/>
        <v>0</v>
      </c>
      <c r="C188" s="150"/>
      <c r="D188" s="58">
        <f t="shared" si="16"/>
        <v>0</v>
      </c>
      <c r="E188" s="59">
        <f t="shared" si="14"/>
        <v>0</v>
      </c>
      <c r="F188" s="58">
        <f t="shared" si="17"/>
        <v>0</v>
      </c>
      <c r="G188" s="60">
        <f>IF(AND(C188&lt;&gt;"",SUM(G$32:G187)&lt;E$23),$E$23/$E$28,0)</f>
        <v>0</v>
      </c>
      <c r="H188" s="58">
        <f t="shared" si="18"/>
        <v>0</v>
      </c>
      <c r="I188" s="58">
        <f t="shared" si="20"/>
        <v>0</v>
      </c>
      <c r="J188" s="92" t="str">
        <f t="shared" si="19"/>
        <v>2035–2036</v>
      </c>
      <c r="K188" s="92"/>
      <c r="L188" s="103"/>
      <c r="M188" s="92"/>
      <c r="N188" s="101"/>
      <c r="O188" s="93"/>
      <c r="Q188" s="61"/>
    </row>
    <row r="189" spans="1:17" s="55" customFormat="1" ht="20.25" customHeight="1" x14ac:dyDescent="0.2">
      <c r="A189" s="56">
        <v>49522</v>
      </c>
      <c r="B189" s="57">
        <f t="shared" si="15"/>
        <v>0</v>
      </c>
      <c r="C189" s="150"/>
      <c r="D189" s="58">
        <f t="shared" si="16"/>
        <v>0</v>
      </c>
      <c r="E189" s="59">
        <f t="shared" si="14"/>
        <v>0</v>
      </c>
      <c r="F189" s="58">
        <f t="shared" si="17"/>
        <v>0</v>
      </c>
      <c r="G189" s="60">
        <f>IF(AND(C189&lt;&gt;"",SUM(G$32:G188)&lt;E$23),$E$23/$E$28,0)</f>
        <v>0</v>
      </c>
      <c r="H189" s="58">
        <f t="shared" si="18"/>
        <v>0</v>
      </c>
      <c r="I189" s="58">
        <f t="shared" si="20"/>
        <v>0</v>
      </c>
      <c r="J189" s="92" t="str">
        <f t="shared" si="19"/>
        <v>2035–2036</v>
      </c>
      <c r="K189" s="92"/>
      <c r="L189" s="103"/>
      <c r="M189" s="92"/>
      <c r="N189" s="101"/>
      <c r="O189" s="93"/>
      <c r="Q189" s="61"/>
    </row>
    <row r="190" spans="1:17" s="55" customFormat="1" ht="20.25" customHeight="1" x14ac:dyDescent="0.2">
      <c r="A190" s="56">
        <v>49553</v>
      </c>
      <c r="B190" s="57">
        <f t="shared" si="15"/>
        <v>0</v>
      </c>
      <c r="C190" s="150"/>
      <c r="D190" s="58">
        <f t="shared" si="16"/>
        <v>0</v>
      </c>
      <c r="E190" s="59">
        <f t="shared" si="14"/>
        <v>0</v>
      </c>
      <c r="F190" s="58">
        <f t="shared" si="17"/>
        <v>0</v>
      </c>
      <c r="G190" s="60">
        <f>IF(AND(C190&lt;&gt;"",SUM(G$32:G189)&lt;E$23),$E$23/$E$28,0)</f>
        <v>0</v>
      </c>
      <c r="H190" s="58">
        <f t="shared" si="18"/>
        <v>0</v>
      </c>
      <c r="I190" s="58">
        <f t="shared" si="20"/>
        <v>0</v>
      </c>
      <c r="J190" s="92" t="str">
        <f t="shared" si="19"/>
        <v>2035–2036</v>
      </c>
      <c r="K190" s="92"/>
      <c r="L190" s="103"/>
      <c r="M190" s="92"/>
      <c r="N190" s="101"/>
      <c r="O190" s="93"/>
      <c r="Q190" s="61"/>
    </row>
    <row r="191" spans="1:17" s="55" customFormat="1" ht="20.25" customHeight="1" x14ac:dyDescent="0.2">
      <c r="A191" s="56">
        <v>49583</v>
      </c>
      <c r="B191" s="57">
        <f t="shared" si="15"/>
        <v>0</v>
      </c>
      <c r="C191" s="150"/>
      <c r="D191" s="58">
        <f t="shared" si="16"/>
        <v>0</v>
      </c>
      <c r="E191" s="59">
        <f t="shared" si="14"/>
        <v>0</v>
      </c>
      <c r="F191" s="58">
        <f t="shared" si="17"/>
        <v>0</v>
      </c>
      <c r="G191" s="60">
        <f>IF(AND(C191&lt;&gt;"",SUM(G$32:G190)&lt;E$23),$E$23/$E$28,0)</f>
        <v>0</v>
      </c>
      <c r="H191" s="58">
        <f t="shared" si="18"/>
        <v>0</v>
      </c>
      <c r="I191" s="58">
        <f t="shared" si="20"/>
        <v>0</v>
      </c>
      <c r="J191" s="92" t="str">
        <f t="shared" si="19"/>
        <v>2035–2036</v>
      </c>
      <c r="K191" s="92"/>
      <c r="L191" s="103"/>
      <c r="M191" s="92"/>
      <c r="N191" s="101"/>
      <c r="O191" s="93"/>
      <c r="Q191" s="61"/>
    </row>
    <row r="192" spans="1:17" s="55" customFormat="1" ht="20.25" customHeight="1" x14ac:dyDescent="0.2">
      <c r="A192" s="56">
        <v>49614</v>
      </c>
      <c r="B192" s="57">
        <f t="shared" si="15"/>
        <v>0</v>
      </c>
      <c r="C192" s="150"/>
      <c r="D192" s="58">
        <f t="shared" si="16"/>
        <v>0</v>
      </c>
      <c r="E192" s="59">
        <f t="shared" si="14"/>
        <v>0</v>
      </c>
      <c r="F192" s="58">
        <f t="shared" si="17"/>
        <v>0</v>
      </c>
      <c r="G192" s="60">
        <f>IF(AND(C192&lt;&gt;"",SUM(G$32:G191)&lt;E$23),$E$23/$E$28,0)</f>
        <v>0</v>
      </c>
      <c r="H192" s="58">
        <f t="shared" si="18"/>
        <v>0</v>
      </c>
      <c r="I192" s="58">
        <f t="shared" si="20"/>
        <v>0</v>
      </c>
      <c r="J192" s="92" t="str">
        <f t="shared" si="19"/>
        <v>2035–2036</v>
      </c>
      <c r="K192" s="92"/>
      <c r="L192" s="103"/>
      <c r="M192" s="92"/>
      <c r="N192" s="101"/>
      <c r="O192" s="93"/>
      <c r="Q192" s="61"/>
    </row>
    <row r="193" spans="1:17" s="55" customFormat="1" ht="20.25" customHeight="1" x14ac:dyDescent="0.2">
      <c r="A193" s="56">
        <v>49644</v>
      </c>
      <c r="B193" s="57">
        <f t="shared" si="15"/>
        <v>0</v>
      </c>
      <c r="C193" s="150"/>
      <c r="D193" s="58">
        <f t="shared" si="16"/>
        <v>0</v>
      </c>
      <c r="E193" s="59">
        <f t="shared" si="14"/>
        <v>0</v>
      </c>
      <c r="F193" s="58">
        <f t="shared" si="17"/>
        <v>0</v>
      </c>
      <c r="G193" s="60">
        <f>IF(AND(C193&lt;&gt;"",SUM(G$32:G192)&lt;E$23),$E$23/$E$28,0)</f>
        <v>0</v>
      </c>
      <c r="H193" s="58">
        <f t="shared" si="18"/>
        <v>0</v>
      </c>
      <c r="I193" s="58">
        <f t="shared" si="20"/>
        <v>0</v>
      </c>
      <c r="J193" s="92" t="str">
        <f t="shared" si="19"/>
        <v>2035–2036</v>
      </c>
      <c r="K193" s="92"/>
      <c r="L193" s="103"/>
      <c r="M193" s="92"/>
      <c r="N193" s="101"/>
      <c r="O193" s="93"/>
      <c r="Q193" s="61"/>
    </row>
    <row r="194" spans="1:17" s="55" customFormat="1" ht="20.25" customHeight="1" x14ac:dyDescent="0.2">
      <c r="A194" s="56">
        <v>49675</v>
      </c>
      <c r="B194" s="57">
        <f t="shared" si="15"/>
        <v>0</v>
      </c>
      <c r="C194" s="150"/>
      <c r="D194" s="58">
        <f t="shared" si="16"/>
        <v>0</v>
      </c>
      <c r="E194" s="59">
        <f t="shared" si="14"/>
        <v>0</v>
      </c>
      <c r="F194" s="58">
        <f t="shared" si="17"/>
        <v>0</v>
      </c>
      <c r="G194" s="60">
        <f>IF(AND(C194&lt;&gt;"",SUM(G$32:G193)&lt;E$23),$E$23/$E$28,0)</f>
        <v>0</v>
      </c>
      <c r="H194" s="58">
        <f t="shared" si="18"/>
        <v>0</v>
      </c>
      <c r="I194" s="58">
        <f t="shared" si="20"/>
        <v>0</v>
      </c>
      <c r="J194" s="92" t="str">
        <f t="shared" si="19"/>
        <v>2035–2036</v>
      </c>
      <c r="K194" s="92"/>
      <c r="L194" s="103"/>
      <c r="M194" s="92"/>
      <c r="N194" s="101"/>
      <c r="O194" s="93"/>
      <c r="Q194" s="61"/>
    </row>
    <row r="195" spans="1:17" s="55" customFormat="1" ht="20.25" customHeight="1" x14ac:dyDescent="0.2">
      <c r="A195" s="56">
        <v>49706</v>
      </c>
      <c r="B195" s="57">
        <f t="shared" si="15"/>
        <v>0</v>
      </c>
      <c r="C195" s="150"/>
      <c r="D195" s="58">
        <f t="shared" si="16"/>
        <v>0</v>
      </c>
      <c r="E195" s="59">
        <f t="shared" si="14"/>
        <v>0</v>
      </c>
      <c r="F195" s="58">
        <f t="shared" si="17"/>
        <v>0</v>
      </c>
      <c r="G195" s="60">
        <f>IF(AND(C195&lt;&gt;"",SUM(G$32:G194)&lt;E$23),$E$23/$E$28,0)</f>
        <v>0</v>
      </c>
      <c r="H195" s="58">
        <f t="shared" si="18"/>
        <v>0</v>
      </c>
      <c r="I195" s="58">
        <f t="shared" si="20"/>
        <v>0</v>
      </c>
      <c r="J195" s="92" t="str">
        <f t="shared" si="19"/>
        <v>2035–2036</v>
      </c>
      <c r="K195" s="92"/>
      <c r="L195" s="103"/>
      <c r="M195" s="92"/>
      <c r="N195" s="101"/>
      <c r="O195" s="93"/>
      <c r="Q195" s="61"/>
    </row>
    <row r="196" spans="1:17" s="55" customFormat="1" ht="20.25" customHeight="1" x14ac:dyDescent="0.2">
      <c r="A196" s="56">
        <v>49735</v>
      </c>
      <c r="B196" s="57">
        <f t="shared" si="15"/>
        <v>0</v>
      </c>
      <c r="C196" s="150"/>
      <c r="D196" s="58">
        <f t="shared" si="16"/>
        <v>0</v>
      </c>
      <c r="E196" s="59">
        <f t="shared" si="14"/>
        <v>0</v>
      </c>
      <c r="F196" s="58">
        <f t="shared" si="17"/>
        <v>0</v>
      </c>
      <c r="G196" s="60">
        <f>IF(AND(C196&lt;&gt;"",SUM(G$32:G195)&lt;E$23),$E$23/$E$28,0)</f>
        <v>0</v>
      </c>
      <c r="H196" s="58">
        <f t="shared" si="18"/>
        <v>0</v>
      </c>
      <c r="I196" s="58">
        <f t="shared" si="20"/>
        <v>0</v>
      </c>
      <c r="J196" s="92" t="str">
        <f t="shared" si="19"/>
        <v>2035–2036</v>
      </c>
      <c r="K196" s="92"/>
      <c r="L196" s="103"/>
      <c r="M196" s="92"/>
      <c r="N196" s="101"/>
      <c r="O196" s="93"/>
      <c r="Q196" s="61"/>
    </row>
    <row r="197" spans="1:17" s="55" customFormat="1" ht="20.25" customHeight="1" x14ac:dyDescent="0.2">
      <c r="A197" s="56">
        <v>49766</v>
      </c>
      <c r="B197" s="57">
        <f t="shared" si="15"/>
        <v>0</v>
      </c>
      <c r="C197" s="150"/>
      <c r="D197" s="58">
        <f t="shared" si="16"/>
        <v>0</v>
      </c>
      <c r="E197" s="59">
        <f t="shared" si="14"/>
        <v>0</v>
      </c>
      <c r="F197" s="58">
        <f t="shared" si="17"/>
        <v>0</v>
      </c>
      <c r="G197" s="60">
        <f>IF(AND(C197&lt;&gt;"",SUM(G$32:G196)&lt;E$23),$E$23/$E$28,0)</f>
        <v>0</v>
      </c>
      <c r="H197" s="58">
        <f t="shared" si="18"/>
        <v>0</v>
      </c>
      <c r="I197" s="58">
        <f t="shared" si="20"/>
        <v>0</v>
      </c>
      <c r="J197" s="92" t="str">
        <f t="shared" si="19"/>
        <v>2035–2036</v>
      </c>
      <c r="K197" s="92"/>
      <c r="L197" s="103"/>
      <c r="M197" s="92"/>
      <c r="N197" s="101"/>
      <c r="O197" s="93"/>
      <c r="Q197" s="61"/>
    </row>
    <row r="198" spans="1:17" s="55" customFormat="1" ht="20.25" customHeight="1" x14ac:dyDescent="0.2">
      <c r="A198" s="56">
        <v>49796</v>
      </c>
      <c r="B198" s="57">
        <f t="shared" si="15"/>
        <v>0</v>
      </c>
      <c r="C198" s="150"/>
      <c r="D198" s="58">
        <f t="shared" si="16"/>
        <v>0</v>
      </c>
      <c r="E198" s="59">
        <f t="shared" si="14"/>
        <v>0</v>
      </c>
      <c r="F198" s="58">
        <f t="shared" si="17"/>
        <v>0</v>
      </c>
      <c r="G198" s="60">
        <f>IF(AND(C198&lt;&gt;"",SUM(G$32:G197)&lt;E$23),$E$23/$E$28,0)</f>
        <v>0</v>
      </c>
      <c r="H198" s="58">
        <f t="shared" si="18"/>
        <v>0</v>
      </c>
      <c r="I198" s="58">
        <f t="shared" si="20"/>
        <v>0</v>
      </c>
      <c r="J198" s="92" t="str">
        <f t="shared" si="19"/>
        <v>2035–2036</v>
      </c>
      <c r="K198" s="92"/>
      <c r="L198" s="103"/>
      <c r="M198" s="92"/>
      <c r="N198" s="101"/>
      <c r="O198" s="93"/>
      <c r="Q198" s="61"/>
    </row>
    <row r="199" spans="1:17" s="55" customFormat="1" ht="20.25" customHeight="1" x14ac:dyDescent="0.2">
      <c r="A199" s="56">
        <v>49827</v>
      </c>
      <c r="B199" s="57">
        <f t="shared" si="15"/>
        <v>0</v>
      </c>
      <c r="C199" s="150"/>
      <c r="D199" s="58">
        <f t="shared" si="16"/>
        <v>0</v>
      </c>
      <c r="E199" s="59">
        <f t="shared" si="14"/>
        <v>0</v>
      </c>
      <c r="F199" s="58">
        <f t="shared" si="17"/>
        <v>0</v>
      </c>
      <c r="G199" s="60">
        <f>IF(AND(C199&lt;&gt;"",SUM(G$32:G198)&lt;E$23),$E$23/$E$28,0)</f>
        <v>0</v>
      </c>
      <c r="H199" s="58">
        <f t="shared" si="18"/>
        <v>0</v>
      </c>
      <c r="I199" s="58">
        <f t="shared" si="20"/>
        <v>0</v>
      </c>
      <c r="J199" s="92" t="str">
        <f t="shared" si="19"/>
        <v>2035–2036</v>
      </c>
      <c r="K199" s="92"/>
      <c r="L199" s="103"/>
      <c r="M199" s="92"/>
      <c r="N199" s="101"/>
      <c r="O199" s="93"/>
      <c r="Q199" s="61"/>
    </row>
    <row r="200" spans="1:17" s="55" customFormat="1" ht="20.25" customHeight="1" x14ac:dyDescent="0.2">
      <c r="A200" s="56">
        <v>49857</v>
      </c>
      <c r="B200" s="57">
        <f t="shared" si="15"/>
        <v>0</v>
      </c>
      <c r="C200" s="150"/>
      <c r="D200" s="58">
        <f t="shared" si="16"/>
        <v>0</v>
      </c>
      <c r="E200" s="59">
        <f t="shared" si="14"/>
        <v>0</v>
      </c>
      <c r="F200" s="58">
        <f t="shared" si="17"/>
        <v>0</v>
      </c>
      <c r="G200" s="60">
        <f>IF(AND(C200&lt;&gt;"",SUM(G$32:G199)&lt;E$23),$E$23/$E$28,0)</f>
        <v>0</v>
      </c>
      <c r="H200" s="58">
        <f t="shared" si="18"/>
        <v>0</v>
      </c>
      <c r="I200" s="58">
        <f t="shared" si="20"/>
        <v>0</v>
      </c>
      <c r="J200" s="92" t="str">
        <f t="shared" si="19"/>
        <v>2036–2037</v>
      </c>
      <c r="K200" s="92"/>
      <c r="L200" s="103"/>
      <c r="M200" s="92"/>
      <c r="N200" s="101"/>
      <c r="O200" s="93"/>
      <c r="Q200" s="61"/>
    </row>
    <row r="201" spans="1:17" s="55" customFormat="1" ht="20.25" customHeight="1" x14ac:dyDescent="0.2">
      <c r="A201" s="56">
        <v>49888</v>
      </c>
      <c r="B201" s="57">
        <f t="shared" si="15"/>
        <v>0</v>
      </c>
      <c r="C201" s="150"/>
      <c r="D201" s="58">
        <f t="shared" si="16"/>
        <v>0</v>
      </c>
      <c r="E201" s="59">
        <f t="shared" si="14"/>
        <v>0</v>
      </c>
      <c r="F201" s="58">
        <f t="shared" si="17"/>
        <v>0</v>
      </c>
      <c r="G201" s="60">
        <f>IF(AND(C201&lt;&gt;"",SUM(G$32:G200)&lt;E$23),$E$23/$E$28,0)</f>
        <v>0</v>
      </c>
      <c r="H201" s="58">
        <f t="shared" si="18"/>
        <v>0</v>
      </c>
      <c r="I201" s="58">
        <f t="shared" si="20"/>
        <v>0</v>
      </c>
      <c r="J201" s="92" t="str">
        <f t="shared" si="19"/>
        <v>2036–2037</v>
      </c>
      <c r="K201" s="92"/>
      <c r="L201" s="103"/>
      <c r="M201" s="92"/>
      <c r="N201" s="101"/>
      <c r="O201" s="93"/>
      <c r="Q201" s="61"/>
    </row>
    <row r="202" spans="1:17" s="55" customFormat="1" ht="20.25" customHeight="1" x14ac:dyDescent="0.2">
      <c r="A202" s="56">
        <v>49919</v>
      </c>
      <c r="B202" s="57">
        <f t="shared" si="15"/>
        <v>0</v>
      </c>
      <c r="C202" s="150"/>
      <c r="D202" s="58">
        <f t="shared" si="16"/>
        <v>0</v>
      </c>
      <c r="E202" s="59">
        <f t="shared" si="14"/>
        <v>0</v>
      </c>
      <c r="F202" s="58">
        <f t="shared" si="17"/>
        <v>0</v>
      </c>
      <c r="G202" s="60">
        <f>IF(AND(C202&lt;&gt;"",SUM(G$32:G201)&lt;E$23),$E$23/$E$28,0)</f>
        <v>0</v>
      </c>
      <c r="H202" s="58">
        <f t="shared" si="18"/>
        <v>0</v>
      </c>
      <c r="I202" s="58">
        <f t="shared" si="20"/>
        <v>0</v>
      </c>
      <c r="J202" s="92" t="str">
        <f t="shared" si="19"/>
        <v>2036–2037</v>
      </c>
      <c r="K202" s="92"/>
      <c r="L202" s="103"/>
      <c r="M202" s="92"/>
      <c r="N202" s="101"/>
      <c r="O202" s="93"/>
      <c r="Q202" s="61"/>
    </row>
    <row r="203" spans="1:17" s="55" customFormat="1" ht="20.25" customHeight="1" x14ac:dyDescent="0.2">
      <c r="A203" s="56">
        <v>49949</v>
      </c>
      <c r="B203" s="57">
        <f t="shared" si="15"/>
        <v>0</v>
      </c>
      <c r="C203" s="150"/>
      <c r="D203" s="58">
        <f t="shared" si="16"/>
        <v>0</v>
      </c>
      <c r="E203" s="59">
        <f t="shared" si="14"/>
        <v>0</v>
      </c>
      <c r="F203" s="58">
        <f t="shared" si="17"/>
        <v>0</v>
      </c>
      <c r="G203" s="60">
        <f>IF(AND(C203&lt;&gt;"",SUM(G$32:G202)&lt;E$23),$E$23/$E$28,0)</f>
        <v>0</v>
      </c>
      <c r="H203" s="58">
        <f t="shared" si="18"/>
        <v>0</v>
      </c>
      <c r="I203" s="58">
        <f t="shared" si="20"/>
        <v>0</v>
      </c>
      <c r="J203" s="92" t="str">
        <f t="shared" si="19"/>
        <v>2036–2037</v>
      </c>
      <c r="K203" s="92"/>
      <c r="L203" s="103"/>
      <c r="M203" s="92"/>
      <c r="N203" s="101"/>
      <c r="O203" s="93"/>
      <c r="Q203" s="61"/>
    </row>
    <row r="204" spans="1:17" s="55" customFormat="1" ht="20.25" customHeight="1" x14ac:dyDescent="0.2">
      <c r="A204" s="56">
        <v>49980</v>
      </c>
      <c r="B204" s="57">
        <f t="shared" si="15"/>
        <v>0</v>
      </c>
      <c r="C204" s="150"/>
      <c r="D204" s="58">
        <f t="shared" si="16"/>
        <v>0</v>
      </c>
      <c r="E204" s="59">
        <f t="shared" si="14"/>
        <v>0</v>
      </c>
      <c r="F204" s="58">
        <f t="shared" si="17"/>
        <v>0</v>
      </c>
      <c r="G204" s="60">
        <f>IF(AND(C204&lt;&gt;"",SUM(G$32:G203)&lt;E$23),$E$23/$E$28,0)</f>
        <v>0</v>
      </c>
      <c r="H204" s="58">
        <f t="shared" si="18"/>
        <v>0</v>
      </c>
      <c r="I204" s="58">
        <f t="shared" si="20"/>
        <v>0</v>
      </c>
      <c r="J204" s="92" t="str">
        <f t="shared" si="19"/>
        <v>2036–2037</v>
      </c>
      <c r="K204" s="92"/>
      <c r="L204" s="103"/>
      <c r="M204" s="92"/>
      <c r="N204" s="101"/>
      <c r="O204" s="93"/>
      <c r="Q204" s="61"/>
    </row>
    <row r="205" spans="1:17" s="55" customFormat="1" ht="20.25" customHeight="1" x14ac:dyDescent="0.2">
      <c r="A205" s="56">
        <v>50010</v>
      </c>
      <c r="B205" s="57">
        <f t="shared" si="15"/>
        <v>0</v>
      </c>
      <c r="C205" s="150"/>
      <c r="D205" s="58">
        <f t="shared" si="16"/>
        <v>0</v>
      </c>
      <c r="E205" s="59">
        <f t="shared" si="14"/>
        <v>0</v>
      </c>
      <c r="F205" s="58">
        <f t="shared" si="17"/>
        <v>0</v>
      </c>
      <c r="G205" s="60">
        <f>IF(AND(C205&lt;&gt;"",SUM(G$32:G204)&lt;E$23),$E$23/$E$28,0)</f>
        <v>0</v>
      </c>
      <c r="H205" s="58">
        <f t="shared" si="18"/>
        <v>0</v>
      </c>
      <c r="I205" s="58">
        <f t="shared" si="20"/>
        <v>0</v>
      </c>
      <c r="J205" s="92" t="str">
        <f t="shared" si="19"/>
        <v>2036–2037</v>
      </c>
      <c r="K205" s="92"/>
      <c r="L205" s="103"/>
      <c r="M205" s="92"/>
      <c r="N205" s="101"/>
      <c r="O205" s="93"/>
      <c r="Q205" s="61"/>
    </row>
    <row r="206" spans="1:17" s="55" customFormat="1" ht="20.25" customHeight="1" x14ac:dyDescent="0.2">
      <c r="A206" s="56">
        <v>50041</v>
      </c>
      <c r="B206" s="57">
        <f t="shared" si="15"/>
        <v>0</v>
      </c>
      <c r="C206" s="150"/>
      <c r="D206" s="58">
        <f t="shared" si="16"/>
        <v>0</v>
      </c>
      <c r="E206" s="59">
        <f t="shared" si="14"/>
        <v>0</v>
      </c>
      <c r="F206" s="58">
        <f t="shared" si="17"/>
        <v>0</v>
      </c>
      <c r="G206" s="60">
        <f>IF(AND(C206&lt;&gt;"",SUM(G$32:G205)&lt;E$23),$E$23/$E$28,0)</f>
        <v>0</v>
      </c>
      <c r="H206" s="58">
        <f t="shared" si="18"/>
        <v>0</v>
      </c>
      <c r="I206" s="58">
        <f t="shared" si="20"/>
        <v>0</v>
      </c>
      <c r="J206" s="92" t="str">
        <f t="shared" si="19"/>
        <v>2036–2037</v>
      </c>
      <c r="K206" s="92"/>
      <c r="L206" s="103"/>
      <c r="M206" s="92"/>
      <c r="N206" s="101"/>
      <c r="O206" s="93"/>
      <c r="Q206" s="61"/>
    </row>
    <row r="207" spans="1:17" s="55" customFormat="1" ht="20.25" customHeight="1" x14ac:dyDescent="0.2">
      <c r="A207" s="56">
        <v>50072</v>
      </c>
      <c r="B207" s="57">
        <f t="shared" si="15"/>
        <v>0</v>
      </c>
      <c r="C207" s="150"/>
      <c r="D207" s="58">
        <f t="shared" si="16"/>
        <v>0</v>
      </c>
      <c r="E207" s="59">
        <f t="shared" si="14"/>
        <v>0</v>
      </c>
      <c r="F207" s="58">
        <f t="shared" si="17"/>
        <v>0</v>
      </c>
      <c r="G207" s="60">
        <f>IF(AND(C207&lt;&gt;"",SUM(G$32:G206)&lt;E$23),$E$23/$E$28,0)</f>
        <v>0</v>
      </c>
      <c r="H207" s="58">
        <f t="shared" si="18"/>
        <v>0</v>
      </c>
      <c r="I207" s="58">
        <f t="shared" si="20"/>
        <v>0</v>
      </c>
      <c r="J207" s="92" t="str">
        <f t="shared" si="19"/>
        <v>2036–2037</v>
      </c>
      <c r="K207" s="92"/>
      <c r="L207" s="103"/>
      <c r="M207" s="92"/>
      <c r="N207" s="101"/>
      <c r="O207" s="93"/>
      <c r="Q207" s="61"/>
    </row>
    <row r="208" spans="1:17" s="55" customFormat="1" ht="20.25" customHeight="1" x14ac:dyDescent="0.2">
      <c r="A208" s="56">
        <v>50100</v>
      </c>
      <c r="B208" s="57">
        <f t="shared" si="15"/>
        <v>0</v>
      </c>
      <c r="C208" s="150"/>
      <c r="D208" s="58">
        <f t="shared" si="16"/>
        <v>0</v>
      </c>
      <c r="E208" s="59">
        <f t="shared" si="14"/>
        <v>0</v>
      </c>
      <c r="F208" s="58">
        <f t="shared" si="17"/>
        <v>0</v>
      </c>
      <c r="G208" s="60">
        <f>IF(AND(C208&lt;&gt;"",SUM(G$32:G207)&lt;E$23),$E$23/$E$28,0)</f>
        <v>0</v>
      </c>
      <c r="H208" s="58">
        <f t="shared" si="18"/>
        <v>0</v>
      </c>
      <c r="I208" s="58">
        <f t="shared" si="20"/>
        <v>0</v>
      </c>
      <c r="J208" s="92" t="str">
        <f t="shared" si="19"/>
        <v>2036–2037</v>
      </c>
      <c r="K208" s="92"/>
      <c r="L208" s="103"/>
      <c r="M208" s="92"/>
      <c r="N208" s="101"/>
      <c r="O208" s="93"/>
      <c r="Q208" s="61"/>
    </row>
    <row r="209" spans="1:17" s="55" customFormat="1" ht="20.25" customHeight="1" x14ac:dyDescent="0.2">
      <c r="A209" s="56">
        <v>50131</v>
      </c>
      <c r="B209" s="57">
        <f t="shared" si="15"/>
        <v>0</v>
      </c>
      <c r="C209" s="150"/>
      <c r="D209" s="58">
        <f t="shared" si="16"/>
        <v>0</v>
      </c>
      <c r="E209" s="59">
        <f t="shared" si="14"/>
        <v>0</v>
      </c>
      <c r="F209" s="58">
        <f t="shared" si="17"/>
        <v>0</v>
      </c>
      <c r="G209" s="60">
        <f>IF(AND(C209&lt;&gt;"",SUM(G$32:G208)&lt;E$23),$E$23/$E$28,0)</f>
        <v>0</v>
      </c>
      <c r="H209" s="58">
        <f t="shared" si="18"/>
        <v>0</v>
      </c>
      <c r="I209" s="58">
        <f t="shared" si="20"/>
        <v>0</v>
      </c>
      <c r="J209" s="92" t="str">
        <f t="shared" si="19"/>
        <v>2036–2037</v>
      </c>
      <c r="K209" s="92"/>
      <c r="L209" s="103"/>
      <c r="M209" s="92"/>
      <c r="N209" s="101"/>
      <c r="O209" s="93"/>
      <c r="Q209" s="61"/>
    </row>
    <row r="210" spans="1:17" s="55" customFormat="1" ht="20.25" customHeight="1" x14ac:dyDescent="0.2">
      <c r="A210" s="56">
        <v>50161</v>
      </c>
      <c r="B210" s="57">
        <f t="shared" si="15"/>
        <v>0</v>
      </c>
      <c r="C210" s="150"/>
      <c r="D210" s="58">
        <f t="shared" si="16"/>
        <v>0</v>
      </c>
      <c r="E210" s="59">
        <f t="shared" si="14"/>
        <v>0</v>
      </c>
      <c r="F210" s="58">
        <f t="shared" si="17"/>
        <v>0</v>
      </c>
      <c r="G210" s="60">
        <f>IF(AND(C210&lt;&gt;"",SUM(G$32:G209)&lt;E$23),$E$23/$E$28,0)</f>
        <v>0</v>
      </c>
      <c r="H210" s="58">
        <f t="shared" si="18"/>
        <v>0</v>
      </c>
      <c r="I210" s="58">
        <f t="shared" si="20"/>
        <v>0</v>
      </c>
      <c r="J210" s="92" t="str">
        <f t="shared" si="19"/>
        <v>2036–2037</v>
      </c>
      <c r="K210" s="92"/>
      <c r="L210" s="103"/>
      <c r="M210" s="92"/>
      <c r="N210" s="101"/>
      <c r="O210" s="93"/>
      <c r="Q210" s="61"/>
    </row>
    <row r="211" spans="1:17" s="55" customFormat="1" ht="20.25" customHeight="1" x14ac:dyDescent="0.2">
      <c r="A211" s="56">
        <v>50192</v>
      </c>
      <c r="B211" s="57">
        <f t="shared" si="15"/>
        <v>0</v>
      </c>
      <c r="C211" s="150"/>
      <c r="D211" s="58">
        <f t="shared" si="16"/>
        <v>0</v>
      </c>
      <c r="E211" s="59">
        <f t="shared" si="14"/>
        <v>0</v>
      </c>
      <c r="F211" s="58">
        <f t="shared" si="17"/>
        <v>0</v>
      </c>
      <c r="G211" s="60">
        <f>IF(AND(C211&lt;&gt;"",SUM(G$32:G210)&lt;E$23),$E$23/$E$28,0)</f>
        <v>0</v>
      </c>
      <c r="H211" s="58">
        <f t="shared" si="18"/>
        <v>0</v>
      </c>
      <c r="I211" s="58">
        <f t="shared" si="20"/>
        <v>0</v>
      </c>
      <c r="J211" s="92" t="str">
        <f t="shared" si="19"/>
        <v>2036–2037</v>
      </c>
      <c r="K211" s="92"/>
      <c r="L211" s="103"/>
      <c r="M211" s="92"/>
      <c r="N211" s="101"/>
      <c r="O211" s="93"/>
      <c r="Q211" s="61"/>
    </row>
    <row r="212" spans="1:17" s="55" customFormat="1" ht="20.25" customHeight="1" x14ac:dyDescent="0.2">
      <c r="A212" s="56">
        <v>50222</v>
      </c>
      <c r="B212" s="57">
        <f t="shared" si="15"/>
        <v>0</v>
      </c>
      <c r="C212" s="150"/>
      <c r="D212" s="58">
        <f t="shared" si="16"/>
        <v>0</v>
      </c>
      <c r="E212" s="59">
        <f t="shared" si="14"/>
        <v>0</v>
      </c>
      <c r="F212" s="58">
        <f t="shared" si="17"/>
        <v>0</v>
      </c>
      <c r="G212" s="60">
        <f>IF(AND(C212&lt;&gt;"",SUM(G$32:G211)&lt;E$23),$E$23/$E$28,0)</f>
        <v>0</v>
      </c>
      <c r="H212" s="58">
        <f t="shared" si="18"/>
        <v>0</v>
      </c>
      <c r="I212" s="58">
        <f t="shared" si="20"/>
        <v>0</v>
      </c>
      <c r="J212" s="92" t="str">
        <f t="shared" si="19"/>
        <v>2037–2038</v>
      </c>
      <c r="K212" s="92"/>
      <c r="L212" s="103"/>
      <c r="M212" s="92"/>
      <c r="N212" s="101"/>
      <c r="O212" s="93"/>
      <c r="Q212" s="61"/>
    </row>
    <row r="213" spans="1:17" s="55" customFormat="1" ht="20.25" customHeight="1" x14ac:dyDescent="0.2">
      <c r="A213" s="56">
        <v>50253</v>
      </c>
      <c r="B213" s="57">
        <f t="shared" si="15"/>
        <v>0</v>
      </c>
      <c r="C213" s="150"/>
      <c r="D213" s="58">
        <f t="shared" si="16"/>
        <v>0</v>
      </c>
      <c r="E213" s="59">
        <f t="shared" si="14"/>
        <v>0</v>
      </c>
      <c r="F213" s="58">
        <f t="shared" si="17"/>
        <v>0</v>
      </c>
      <c r="G213" s="60">
        <f>IF(AND(C213&lt;&gt;"",SUM(G$32:G212)&lt;E$23),$E$23/$E$28,0)</f>
        <v>0</v>
      </c>
      <c r="H213" s="58">
        <f t="shared" si="18"/>
        <v>0</v>
      </c>
      <c r="I213" s="58">
        <f t="shared" si="20"/>
        <v>0</v>
      </c>
      <c r="J213" s="92" t="str">
        <f t="shared" si="19"/>
        <v>2037–2038</v>
      </c>
      <c r="K213" s="92"/>
      <c r="L213" s="103"/>
      <c r="M213" s="92"/>
      <c r="N213" s="101"/>
      <c r="O213" s="93"/>
      <c r="Q213" s="61"/>
    </row>
    <row r="214" spans="1:17" s="55" customFormat="1" ht="20.25" customHeight="1" x14ac:dyDescent="0.2">
      <c r="A214" s="56">
        <v>50284</v>
      </c>
      <c r="B214" s="57">
        <f t="shared" si="15"/>
        <v>0</v>
      </c>
      <c r="C214" s="150"/>
      <c r="D214" s="58">
        <f t="shared" si="16"/>
        <v>0</v>
      </c>
      <c r="E214" s="59">
        <f t="shared" si="14"/>
        <v>0</v>
      </c>
      <c r="F214" s="58">
        <f t="shared" si="17"/>
        <v>0</v>
      </c>
      <c r="G214" s="60">
        <f>IF(AND(C214&lt;&gt;"",SUM(G$32:G213)&lt;E$23),$E$23/$E$28,0)</f>
        <v>0</v>
      </c>
      <c r="H214" s="58">
        <f t="shared" si="18"/>
        <v>0</v>
      </c>
      <c r="I214" s="58">
        <f t="shared" si="20"/>
        <v>0</v>
      </c>
      <c r="J214" s="92" t="str">
        <f t="shared" si="19"/>
        <v>2037–2038</v>
      </c>
      <c r="K214" s="92"/>
      <c r="L214" s="103"/>
      <c r="M214" s="92"/>
      <c r="N214" s="101"/>
      <c r="O214" s="93"/>
      <c r="Q214" s="61"/>
    </row>
    <row r="215" spans="1:17" s="55" customFormat="1" ht="20.25" customHeight="1" x14ac:dyDescent="0.2">
      <c r="A215" s="56">
        <v>50314</v>
      </c>
      <c r="B215" s="57">
        <f t="shared" si="15"/>
        <v>0</v>
      </c>
      <c r="C215" s="150"/>
      <c r="D215" s="58">
        <f t="shared" si="16"/>
        <v>0</v>
      </c>
      <c r="E215" s="59">
        <f t="shared" si="14"/>
        <v>0</v>
      </c>
      <c r="F215" s="58">
        <f t="shared" si="17"/>
        <v>0</v>
      </c>
      <c r="G215" s="60">
        <f>IF(AND(C215&lt;&gt;"",SUM(G$32:G214)&lt;E$23),$E$23/$E$28,0)</f>
        <v>0</v>
      </c>
      <c r="H215" s="58">
        <f t="shared" si="18"/>
        <v>0</v>
      </c>
      <c r="I215" s="58">
        <f t="shared" si="20"/>
        <v>0</v>
      </c>
      <c r="J215" s="92" t="str">
        <f t="shared" si="19"/>
        <v>2037–2038</v>
      </c>
      <c r="K215" s="92"/>
      <c r="L215" s="103"/>
      <c r="M215" s="92"/>
      <c r="N215" s="101"/>
      <c r="O215" s="93"/>
      <c r="Q215" s="61"/>
    </row>
    <row r="216" spans="1:17" s="55" customFormat="1" ht="20.25" customHeight="1" x14ac:dyDescent="0.2">
      <c r="A216" s="56">
        <v>50345</v>
      </c>
      <c r="B216" s="57">
        <f t="shared" si="15"/>
        <v>0</v>
      </c>
      <c r="C216" s="150"/>
      <c r="D216" s="58">
        <f t="shared" si="16"/>
        <v>0</v>
      </c>
      <c r="E216" s="59">
        <f t="shared" si="14"/>
        <v>0</v>
      </c>
      <c r="F216" s="58">
        <f t="shared" si="17"/>
        <v>0</v>
      </c>
      <c r="G216" s="60">
        <f>IF(AND(C216&lt;&gt;"",SUM(G$32:G215)&lt;E$23),$E$23/$E$28,0)</f>
        <v>0</v>
      </c>
      <c r="H216" s="58">
        <f t="shared" si="18"/>
        <v>0</v>
      </c>
      <c r="I216" s="58">
        <f t="shared" si="20"/>
        <v>0</v>
      </c>
      <c r="J216" s="92" t="str">
        <f t="shared" si="19"/>
        <v>2037–2038</v>
      </c>
      <c r="K216" s="92"/>
      <c r="L216" s="103"/>
      <c r="M216" s="92"/>
      <c r="N216" s="101"/>
      <c r="O216" s="93"/>
      <c r="Q216" s="61"/>
    </row>
    <row r="217" spans="1:17" s="55" customFormat="1" ht="20.25" customHeight="1" x14ac:dyDescent="0.2">
      <c r="A217" s="56">
        <v>50375</v>
      </c>
      <c r="B217" s="57">
        <f t="shared" si="15"/>
        <v>0</v>
      </c>
      <c r="C217" s="150"/>
      <c r="D217" s="58">
        <f t="shared" si="16"/>
        <v>0</v>
      </c>
      <c r="E217" s="59">
        <f t="shared" si="14"/>
        <v>0</v>
      </c>
      <c r="F217" s="58">
        <f t="shared" si="17"/>
        <v>0</v>
      </c>
      <c r="G217" s="60">
        <f>IF(AND(C217&lt;&gt;"",SUM(G$32:G216)&lt;E$23),$E$23/$E$28,0)</f>
        <v>0</v>
      </c>
      <c r="H217" s="58">
        <f t="shared" si="18"/>
        <v>0</v>
      </c>
      <c r="I217" s="58">
        <f t="shared" si="20"/>
        <v>0</v>
      </c>
      <c r="J217" s="92" t="str">
        <f t="shared" si="19"/>
        <v>2037–2038</v>
      </c>
      <c r="K217" s="92"/>
      <c r="L217" s="103"/>
      <c r="M217" s="92"/>
      <c r="N217" s="101"/>
      <c r="O217" s="93"/>
      <c r="Q217" s="61"/>
    </row>
    <row r="218" spans="1:17" s="55" customFormat="1" ht="20.25" customHeight="1" x14ac:dyDescent="0.2">
      <c r="A218" s="56">
        <v>50406</v>
      </c>
      <c r="B218" s="57">
        <f t="shared" si="15"/>
        <v>0</v>
      </c>
      <c r="C218" s="150"/>
      <c r="D218" s="58">
        <f t="shared" si="16"/>
        <v>0</v>
      </c>
      <c r="E218" s="59">
        <f t="shared" si="14"/>
        <v>0</v>
      </c>
      <c r="F218" s="58">
        <f t="shared" si="17"/>
        <v>0</v>
      </c>
      <c r="G218" s="60">
        <f>IF(AND(C218&lt;&gt;"",SUM(G$32:G217)&lt;E$23),$E$23/$E$28,0)</f>
        <v>0</v>
      </c>
      <c r="H218" s="58">
        <f t="shared" si="18"/>
        <v>0</v>
      </c>
      <c r="I218" s="58">
        <f t="shared" si="20"/>
        <v>0</v>
      </c>
      <c r="J218" s="92" t="str">
        <f t="shared" si="19"/>
        <v>2037–2038</v>
      </c>
      <c r="K218" s="92"/>
      <c r="L218" s="103"/>
      <c r="M218" s="92"/>
      <c r="N218" s="101"/>
      <c r="O218" s="93"/>
      <c r="Q218" s="61"/>
    </row>
    <row r="219" spans="1:17" s="55" customFormat="1" ht="20.25" customHeight="1" x14ac:dyDescent="0.2">
      <c r="A219" s="56">
        <v>50437</v>
      </c>
      <c r="B219" s="57">
        <f t="shared" si="15"/>
        <v>0</v>
      </c>
      <c r="C219" s="150"/>
      <c r="D219" s="58">
        <f t="shared" si="16"/>
        <v>0</v>
      </c>
      <c r="E219" s="59">
        <f t="shared" si="14"/>
        <v>0</v>
      </c>
      <c r="F219" s="58">
        <f t="shared" si="17"/>
        <v>0</v>
      </c>
      <c r="G219" s="60">
        <f>IF(AND(C219&lt;&gt;"",SUM(G$32:G218)&lt;E$23),$E$23/$E$28,0)</f>
        <v>0</v>
      </c>
      <c r="H219" s="58">
        <f t="shared" si="18"/>
        <v>0</v>
      </c>
      <c r="I219" s="58">
        <f t="shared" si="20"/>
        <v>0</v>
      </c>
      <c r="J219" s="92" t="str">
        <f t="shared" si="19"/>
        <v>2037–2038</v>
      </c>
      <c r="K219" s="92"/>
      <c r="L219" s="103"/>
      <c r="M219" s="92"/>
      <c r="N219" s="101"/>
      <c r="O219" s="93"/>
      <c r="Q219" s="61"/>
    </row>
    <row r="220" spans="1:17" s="55" customFormat="1" ht="20.25" customHeight="1" x14ac:dyDescent="0.2">
      <c r="A220" s="56">
        <v>50465</v>
      </c>
      <c r="B220" s="57">
        <f t="shared" si="15"/>
        <v>0</v>
      </c>
      <c r="C220" s="150"/>
      <c r="D220" s="58">
        <f t="shared" si="16"/>
        <v>0</v>
      </c>
      <c r="E220" s="59">
        <f t="shared" si="14"/>
        <v>0</v>
      </c>
      <c r="F220" s="58">
        <f t="shared" si="17"/>
        <v>0</v>
      </c>
      <c r="G220" s="60">
        <f>IF(AND(C220&lt;&gt;"",SUM(G$32:G219)&lt;E$23),$E$23/$E$28,0)</f>
        <v>0</v>
      </c>
      <c r="H220" s="58">
        <f t="shared" si="18"/>
        <v>0</v>
      </c>
      <c r="I220" s="58">
        <f t="shared" si="20"/>
        <v>0</v>
      </c>
      <c r="J220" s="92" t="str">
        <f t="shared" si="19"/>
        <v>2037–2038</v>
      </c>
      <c r="K220" s="92"/>
      <c r="L220" s="103"/>
      <c r="M220" s="92"/>
      <c r="N220" s="101"/>
      <c r="O220" s="93"/>
      <c r="Q220" s="61"/>
    </row>
    <row r="221" spans="1:17" s="55" customFormat="1" ht="20.25" customHeight="1" x14ac:dyDescent="0.2">
      <c r="A221" s="56">
        <v>50496</v>
      </c>
      <c r="B221" s="57">
        <f t="shared" si="15"/>
        <v>0</v>
      </c>
      <c r="C221" s="150"/>
      <c r="D221" s="58">
        <f t="shared" si="16"/>
        <v>0</v>
      </c>
      <c r="E221" s="59">
        <f t="shared" si="14"/>
        <v>0</v>
      </c>
      <c r="F221" s="58">
        <f t="shared" si="17"/>
        <v>0</v>
      </c>
      <c r="G221" s="60">
        <f>IF(AND(C221&lt;&gt;"",SUM(G$32:G220)&lt;E$23),$E$23/$E$28,0)</f>
        <v>0</v>
      </c>
      <c r="H221" s="58">
        <f t="shared" si="18"/>
        <v>0</v>
      </c>
      <c r="I221" s="58">
        <f t="shared" si="20"/>
        <v>0</v>
      </c>
      <c r="J221" s="92" t="str">
        <f t="shared" si="19"/>
        <v>2037–2038</v>
      </c>
      <c r="K221" s="92"/>
      <c r="L221" s="103"/>
      <c r="M221" s="92"/>
      <c r="N221" s="101"/>
      <c r="O221" s="93"/>
      <c r="Q221" s="61"/>
    </row>
    <row r="222" spans="1:17" s="55" customFormat="1" ht="20.25" customHeight="1" x14ac:dyDescent="0.2">
      <c r="A222" s="56">
        <v>50526</v>
      </c>
      <c r="B222" s="57">
        <f t="shared" si="15"/>
        <v>0</v>
      </c>
      <c r="C222" s="150"/>
      <c r="D222" s="58">
        <f t="shared" si="16"/>
        <v>0</v>
      </c>
      <c r="E222" s="59">
        <f t="shared" si="14"/>
        <v>0</v>
      </c>
      <c r="F222" s="58">
        <f t="shared" si="17"/>
        <v>0</v>
      </c>
      <c r="G222" s="60">
        <f>IF(AND(C222&lt;&gt;"",SUM(G$32:G221)&lt;E$23),$E$23/$E$28,0)</f>
        <v>0</v>
      </c>
      <c r="H222" s="58">
        <f t="shared" si="18"/>
        <v>0</v>
      </c>
      <c r="I222" s="58">
        <f t="shared" si="20"/>
        <v>0</v>
      </c>
      <c r="J222" s="92" t="str">
        <f t="shared" si="19"/>
        <v>2037–2038</v>
      </c>
      <c r="K222" s="92"/>
      <c r="L222" s="103"/>
      <c r="M222" s="92"/>
      <c r="N222" s="101"/>
      <c r="O222" s="93"/>
      <c r="Q222" s="61"/>
    </row>
    <row r="223" spans="1:17" s="55" customFormat="1" ht="20.25" customHeight="1" x14ac:dyDescent="0.2">
      <c r="A223" s="56">
        <v>50557</v>
      </c>
      <c r="B223" s="57">
        <f t="shared" si="15"/>
        <v>0</v>
      </c>
      <c r="C223" s="150"/>
      <c r="D223" s="58">
        <f t="shared" si="16"/>
        <v>0</v>
      </c>
      <c r="E223" s="59">
        <f t="shared" si="14"/>
        <v>0</v>
      </c>
      <c r="F223" s="58">
        <f t="shared" si="17"/>
        <v>0</v>
      </c>
      <c r="G223" s="60">
        <f>IF(AND(C223&lt;&gt;"",SUM(G$32:G222)&lt;E$23),$E$23/$E$28,0)</f>
        <v>0</v>
      </c>
      <c r="H223" s="58">
        <f t="shared" si="18"/>
        <v>0</v>
      </c>
      <c r="I223" s="58">
        <f t="shared" si="20"/>
        <v>0</v>
      </c>
      <c r="J223" s="92" t="str">
        <f t="shared" si="19"/>
        <v>2037–2038</v>
      </c>
      <c r="K223" s="92"/>
      <c r="L223" s="103"/>
      <c r="M223" s="92"/>
      <c r="N223" s="101"/>
      <c r="O223" s="93"/>
      <c r="Q223" s="61"/>
    </row>
    <row r="224" spans="1:17" s="55" customFormat="1" ht="20.25" customHeight="1" x14ac:dyDescent="0.2">
      <c r="A224" s="56">
        <v>50587</v>
      </c>
      <c r="B224" s="57">
        <f t="shared" si="15"/>
        <v>0</v>
      </c>
      <c r="C224" s="150"/>
      <c r="D224" s="58">
        <f t="shared" si="16"/>
        <v>0</v>
      </c>
      <c r="E224" s="59">
        <f t="shared" ref="E224:E287" si="21">C224-D224</f>
        <v>0</v>
      </c>
      <c r="F224" s="58">
        <f t="shared" si="17"/>
        <v>0</v>
      </c>
      <c r="G224" s="60">
        <f>IF(AND(C224&lt;&gt;"",SUM(G$32:G223)&lt;E$23),$E$23/$E$28,0)</f>
        <v>0</v>
      </c>
      <c r="H224" s="58">
        <f t="shared" si="18"/>
        <v>0</v>
      </c>
      <c r="I224" s="58">
        <f t="shared" si="20"/>
        <v>0</v>
      </c>
      <c r="J224" s="92" t="str">
        <f t="shared" si="19"/>
        <v>2038–2039</v>
      </c>
      <c r="K224" s="92"/>
      <c r="L224" s="103"/>
      <c r="M224" s="92"/>
      <c r="N224" s="101"/>
      <c r="O224" s="93"/>
      <c r="Q224" s="61"/>
    </row>
    <row r="225" spans="1:17" s="55" customFormat="1" ht="20.25" customHeight="1" x14ac:dyDescent="0.2">
      <c r="A225" s="56">
        <v>50618</v>
      </c>
      <c r="B225" s="57">
        <f t="shared" ref="B225:B288" si="22">IF(C225&gt;0,C225*-1,C225)</f>
        <v>0</v>
      </c>
      <c r="C225" s="150"/>
      <c r="D225" s="58">
        <f t="shared" ref="D225:D288" si="23">IF(C225="",0,IF($E$14="Beginning",IF(C224&lt;&gt;"",$F224*$E$7/12,0),IF(C224&lt;&gt;"",$F224*$E$7/12,$E$21*$E$7/12)))</f>
        <v>0</v>
      </c>
      <c r="E225" s="59">
        <f t="shared" si="21"/>
        <v>0</v>
      </c>
      <c r="F225" s="58">
        <f t="shared" ref="F225:F288" si="24">IF(C225="",0,IF(C224="",$E$21-E225,IF(C225&lt;&gt;"",F224-E225)))</f>
        <v>0</v>
      </c>
      <c r="G225" s="60">
        <f>IF(AND(C225&lt;&gt;"",SUM(G$32:G224)&lt;E$23),$E$23/$E$28,0)</f>
        <v>0</v>
      </c>
      <c r="H225" s="58">
        <f t="shared" ref="H225:H288" si="25">IF(C225&lt;&gt;"",G225+H224,0)</f>
        <v>0</v>
      </c>
      <c r="I225" s="58">
        <f t="shared" si="20"/>
        <v>0</v>
      </c>
      <c r="J225" s="92" t="str">
        <f t="shared" ref="J225:J288" si="26">IF(OR(MONTH(A225)=1,MONTH(A225)=2,MONTH(A225)=3,MONTH(A225)=4,MONTH(A225)=5,MONTH(A225)=6),YEAR(A225)-1&amp;"–"&amp;YEAR(A225),YEAR(A225)&amp;"–"&amp;YEAR(A225)+1)</f>
        <v>2038–2039</v>
      </c>
      <c r="K225" s="92"/>
      <c r="L225" s="103"/>
      <c r="M225" s="92"/>
      <c r="N225" s="101"/>
      <c r="O225" s="93"/>
      <c r="Q225" s="61"/>
    </row>
    <row r="226" spans="1:17" s="55" customFormat="1" ht="20.25" customHeight="1" x14ac:dyDescent="0.2">
      <c r="A226" s="56">
        <v>50649</v>
      </c>
      <c r="B226" s="57">
        <f t="shared" si="22"/>
        <v>0</v>
      </c>
      <c r="C226" s="150"/>
      <c r="D226" s="58">
        <f t="shared" si="23"/>
        <v>0</v>
      </c>
      <c r="E226" s="59">
        <f t="shared" si="21"/>
        <v>0</v>
      </c>
      <c r="F226" s="58">
        <f t="shared" si="24"/>
        <v>0</v>
      </c>
      <c r="G226" s="60">
        <f>IF(AND(C226&lt;&gt;"",SUM(G$32:G225)&lt;E$23),$E$23/$E$28,0)</f>
        <v>0</v>
      </c>
      <c r="H226" s="58">
        <f t="shared" si="25"/>
        <v>0</v>
      </c>
      <c r="I226" s="58">
        <f t="shared" si="20"/>
        <v>0</v>
      </c>
      <c r="J226" s="92" t="str">
        <f t="shared" si="26"/>
        <v>2038–2039</v>
      </c>
      <c r="K226" s="92"/>
      <c r="L226" s="103"/>
      <c r="M226" s="92"/>
      <c r="N226" s="101"/>
      <c r="O226" s="93"/>
      <c r="Q226" s="61"/>
    </row>
    <row r="227" spans="1:17" s="55" customFormat="1" ht="20.25" customHeight="1" x14ac:dyDescent="0.2">
      <c r="A227" s="56">
        <v>50679</v>
      </c>
      <c r="B227" s="57">
        <f t="shared" si="22"/>
        <v>0</v>
      </c>
      <c r="C227" s="150"/>
      <c r="D227" s="58">
        <f t="shared" si="23"/>
        <v>0</v>
      </c>
      <c r="E227" s="59">
        <f t="shared" si="21"/>
        <v>0</v>
      </c>
      <c r="F227" s="58">
        <f t="shared" si="24"/>
        <v>0</v>
      </c>
      <c r="G227" s="60">
        <f>IF(AND(C227&lt;&gt;"",SUM(G$32:G226)&lt;E$23),$E$23/$E$28,0)</f>
        <v>0</v>
      </c>
      <c r="H227" s="58">
        <f t="shared" si="25"/>
        <v>0</v>
      </c>
      <c r="I227" s="58">
        <f t="shared" ref="I227:I290" si="27">IF(C227&lt;&gt;"",$E$23-H227,0)</f>
        <v>0</v>
      </c>
      <c r="J227" s="92" t="str">
        <f t="shared" si="26"/>
        <v>2038–2039</v>
      </c>
      <c r="K227" s="92"/>
      <c r="L227" s="103"/>
      <c r="M227" s="92"/>
      <c r="N227" s="101"/>
      <c r="O227" s="93"/>
      <c r="Q227" s="61"/>
    </row>
    <row r="228" spans="1:17" s="55" customFormat="1" ht="20.25" customHeight="1" x14ac:dyDescent="0.2">
      <c r="A228" s="56">
        <v>50710</v>
      </c>
      <c r="B228" s="57">
        <f t="shared" si="22"/>
        <v>0</v>
      </c>
      <c r="C228" s="150"/>
      <c r="D228" s="58">
        <f t="shared" si="23"/>
        <v>0</v>
      </c>
      <c r="E228" s="59">
        <f t="shared" si="21"/>
        <v>0</v>
      </c>
      <c r="F228" s="58">
        <f t="shared" si="24"/>
        <v>0</v>
      </c>
      <c r="G228" s="60">
        <f>IF(AND(C228&lt;&gt;"",SUM(G$32:G227)&lt;E$23),$E$23/$E$28,0)</f>
        <v>0</v>
      </c>
      <c r="H228" s="58">
        <f t="shared" si="25"/>
        <v>0</v>
      </c>
      <c r="I228" s="58">
        <f t="shared" si="27"/>
        <v>0</v>
      </c>
      <c r="J228" s="92" t="str">
        <f t="shared" si="26"/>
        <v>2038–2039</v>
      </c>
      <c r="K228" s="92"/>
      <c r="L228" s="103"/>
      <c r="M228" s="92"/>
      <c r="N228" s="101"/>
      <c r="O228" s="93"/>
      <c r="Q228" s="61"/>
    </row>
    <row r="229" spans="1:17" s="55" customFormat="1" ht="20.25" customHeight="1" x14ac:dyDescent="0.2">
      <c r="A229" s="56">
        <v>50740</v>
      </c>
      <c r="B229" s="57">
        <f t="shared" si="22"/>
        <v>0</v>
      </c>
      <c r="C229" s="150"/>
      <c r="D229" s="58">
        <f t="shared" si="23"/>
        <v>0</v>
      </c>
      <c r="E229" s="59">
        <f t="shared" si="21"/>
        <v>0</v>
      </c>
      <c r="F229" s="58">
        <f t="shared" si="24"/>
        <v>0</v>
      </c>
      <c r="G229" s="60">
        <f>IF(AND(C229&lt;&gt;"",SUM(G$32:G228)&lt;E$23),$E$23/$E$28,0)</f>
        <v>0</v>
      </c>
      <c r="H229" s="58">
        <f t="shared" si="25"/>
        <v>0</v>
      </c>
      <c r="I229" s="58">
        <f t="shared" si="27"/>
        <v>0</v>
      </c>
      <c r="J229" s="92" t="str">
        <f t="shared" si="26"/>
        <v>2038–2039</v>
      </c>
      <c r="K229" s="92"/>
      <c r="L229" s="103"/>
      <c r="M229" s="92"/>
      <c r="N229" s="101"/>
      <c r="O229" s="93"/>
      <c r="Q229" s="61"/>
    </row>
    <row r="230" spans="1:17" s="55" customFormat="1" ht="20.25" customHeight="1" x14ac:dyDescent="0.2">
      <c r="A230" s="56">
        <v>50771</v>
      </c>
      <c r="B230" s="57">
        <f t="shared" si="22"/>
        <v>0</v>
      </c>
      <c r="C230" s="150"/>
      <c r="D230" s="58">
        <f t="shared" si="23"/>
        <v>0</v>
      </c>
      <c r="E230" s="59">
        <f t="shared" si="21"/>
        <v>0</v>
      </c>
      <c r="F230" s="58">
        <f t="shared" si="24"/>
        <v>0</v>
      </c>
      <c r="G230" s="60">
        <f>IF(AND(C230&lt;&gt;"",SUM(G$32:G229)&lt;E$23),$E$23/$E$28,0)</f>
        <v>0</v>
      </c>
      <c r="H230" s="58">
        <f t="shared" si="25"/>
        <v>0</v>
      </c>
      <c r="I230" s="58">
        <f t="shared" si="27"/>
        <v>0</v>
      </c>
      <c r="J230" s="92" t="str">
        <f t="shared" si="26"/>
        <v>2038–2039</v>
      </c>
      <c r="K230" s="92"/>
      <c r="L230" s="103"/>
      <c r="M230" s="92"/>
      <c r="N230" s="101"/>
      <c r="O230" s="93"/>
      <c r="Q230" s="61"/>
    </row>
    <row r="231" spans="1:17" s="55" customFormat="1" ht="20.25" customHeight="1" x14ac:dyDescent="0.2">
      <c r="A231" s="56">
        <v>50802</v>
      </c>
      <c r="B231" s="57">
        <f t="shared" si="22"/>
        <v>0</v>
      </c>
      <c r="C231" s="150"/>
      <c r="D231" s="58">
        <f t="shared" si="23"/>
        <v>0</v>
      </c>
      <c r="E231" s="59">
        <f t="shared" si="21"/>
        <v>0</v>
      </c>
      <c r="F231" s="58">
        <f t="shared" si="24"/>
        <v>0</v>
      </c>
      <c r="G231" s="60">
        <f>IF(AND(C231&lt;&gt;"",SUM(G$32:G230)&lt;E$23),$E$23/$E$28,0)</f>
        <v>0</v>
      </c>
      <c r="H231" s="58">
        <f t="shared" si="25"/>
        <v>0</v>
      </c>
      <c r="I231" s="58">
        <f t="shared" si="27"/>
        <v>0</v>
      </c>
      <c r="J231" s="92" t="str">
        <f t="shared" si="26"/>
        <v>2038–2039</v>
      </c>
      <c r="K231" s="92"/>
      <c r="L231" s="103"/>
      <c r="M231" s="92"/>
      <c r="N231" s="101"/>
      <c r="O231" s="93"/>
      <c r="Q231" s="61"/>
    </row>
    <row r="232" spans="1:17" s="55" customFormat="1" ht="20.25" customHeight="1" x14ac:dyDescent="0.2">
      <c r="A232" s="56">
        <v>50830</v>
      </c>
      <c r="B232" s="57">
        <f t="shared" si="22"/>
        <v>0</v>
      </c>
      <c r="C232" s="150"/>
      <c r="D232" s="58">
        <f t="shared" si="23"/>
        <v>0</v>
      </c>
      <c r="E232" s="59">
        <f t="shared" si="21"/>
        <v>0</v>
      </c>
      <c r="F232" s="58">
        <f t="shared" si="24"/>
        <v>0</v>
      </c>
      <c r="G232" s="60">
        <f>IF(AND(C232&lt;&gt;"",SUM(G$32:G231)&lt;E$23),$E$23/$E$28,0)</f>
        <v>0</v>
      </c>
      <c r="H232" s="58">
        <f t="shared" si="25"/>
        <v>0</v>
      </c>
      <c r="I232" s="58">
        <f t="shared" si="27"/>
        <v>0</v>
      </c>
      <c r="J232" s="92" t="str">
        <f t="shared" si="26"/>
        <v>2038–2039</v>
      </c>
      <c r="K232" s="92"/>
      <c r="L232" s="103"/>
      <c r="M232" s="92"/>
      <c r="N232" s="101"/>
      <c r="O232" s="93"/>
      <c r="Q232" s="61"/>
    </row>
    <row r="233" spans="1:17" s="55" customFormat="1" ht="20.25" customHeight="1" x14ac:dyDescent="0.2">
      <c r="A233" s="56">
        <v>50861</v>
      </c>
      <c r="B233" s="57">
        <f t="shared" si="22"/>
        <v>0</v>
      </c>
      <c r="C233" s="150"/>
      <c r="D233" s="58">
        <f t="shared" si="23"/>
        <v>0</v>
      </c>
      <c r="E233" s="59">
        <f t="shared" si="21"/>
        <v>0</v>
      </c>
      <c r="F233" s="58">
        <f t="shared" si="24"/>
        <v>0</v>
      </c>
      <c r="G233" s="60">
        <f>IF(AND(C233&lt;&gt;"",SUM(G$32:G232)&lt;E$23),$E$23/$E$28,0)</f>
        <v>0</v>
      </c>
      <c r="H233" s="58">
        <f t="shared" si="25"/>
        <v>0</v>
      </c>
      <c r="I233" s="58">
        <f t="shared" si="27"/>
        <v>0</v>
      </c>
      <c r="J233" s="92" t="str">
        <f t="shared" si="26"/>
        <v>2038–2039</v>
      </c>
      <c r="K233" s="92"/>
      <c r="L233" s="103"/>
      <c r="M233" s="92"/>
      <c r="N233" s="101"/>
      <c r="O233" s="93"/>
      <c r="Q233" s="61"/>
    </row>
    <row r="234" spans="1:17" s="55" customFormat="1" ht="20.25" customHeight="1" x14ac:dyDescent="0.2">
      <c r="A234" s="56">
        <v>50891</v>
      </c>
      <c r="B234" s="57">
        <f t="shared" si="22"/>
        <v>0</v>
      </c>
      <c r="C234" s="150"/>
      <c r="D234" s="58">
        <f t="shared" si="23"/>
        <v>0</v>
      </c>
      <c r="E234" s="59">
        <f t="shared" si="21"/>
        <v>0</v>
      </c>
      <c r="F234" s="58">
        <f t="shared" si="24"/>
        <v>0</v>
      </c>
      <c r="G234" s="60">
        <f>IF(AND(C234&lt;&gt;"",SUM(G$32:G233)&lt;E$23),$E$23/$E$28,0)</f>
        <v>0</v>
      </c>
      <c r="H234" s="58">
        <f t="shared" si="25"/>
        <v>0</v>
      </c>
      <c r="I234" s="58">
        <f t="shared" si="27"/>
        <v>0</v>
      </c>
      <c r="J234" s="92" t="str">
        <f t="shared" si="26"/>
        <v>2038–2039</v>
      </c>
      <c r="K234" s="92"/>
      <c r="L234" s="103"/>
      <c r="M234" s="92"/>
      <c r="N234" s="101"/>
      <c r="O234" s="93"/>
      <c r="Q234" s="61"/>
    </row>
    <row r="235" spans="1:17" s="55" customFormat="1" ht="20.25" customHeight="1" x14ac:dyDescent="0.2">
      <c r="A235" s="56">
        <v>50922</v>
      </c>
      <c r="B235" s="57">
        <f t="shared" si="22"/>
        <v>0</v>
      </c>
      <c r="C235" s="150"/>
      <c r="D235" s="58">
        <f t="shared" si="23"/>
        <v>0</v>
      </c>
      <c r="E235" s="59">
        <f t="shared" si="21"/>
        <v>0</v>
      </c>
      <c r="F235" s="58">
        <f t="shared" si="24"/>
        <v>0</v>
      </c>
      <c r="G235" s="60">
        <f>IF(AND(C235&lt;&gt;"",SUM(G$32:G234)&lt;E$23),$E$23/$E$28,0)</f>
        <v>0</v>
      </c>
      <c r="H235" s="58">
        <f t="shared" si="25"/>
        <v>0</v>
      </c>
      <c r="I235" s="58">
        <f t="shared" si="27"/>
        <v>0</v>
      </c>
      <c r="J235" s="92" t="str">
        <f t="shared" si="26"/>
        <v>2038–2039</v>
      </c>
      <c r="K235" s="92"/>
      <c r="L235" s="103"/>
      <c r="M235" s="92"/>
      <c r="N235" s="101"/>
      <c r="O235" s="93"/>
      <c r="Q235" s="61"/>
    </row>
    <row r="236" spans="1:17" s="55" customFormat="1" ht="20.25" customHeight="1" x14ac:dyDescent="0.2">
      <c r="A236" s="56">
        <v>50952</v>
      </c>
      <c r="B236" s="57">
        <f t="shared" si="22"/>
        <v>0</v>
      </c>
      <c r="C236" s="150"/>
      <c r="D236" s="58">
        <f t="shared" si="23"/>
        <v>0</v>
      </c>
      <c r="E236" s="59">
        <f t="shared" si="21"/>
        <v>0</v>
      </c>
      <c r="F236" s="58">
        <f t="shared" si="24"/>
        <v>0</v>
      </c>
      <c r="G236" s="60">
        <f>IF(AND(C236&lt;&gt;"",SUM(G$32:G235)&lt;E$23),$E$23/$E$28,0)</f>
        <v>0</v>
      </c>
      <c r="H236" s="58">
        <f t="shared" si="25"/>
        <v>0</v>
      </c>
      <c r="I236" s="58">
        <f t="shared" si="27"/>
        <v>0</v>
      </c>
      <c r="J236" s="92" t="str">
        <f t="shared" si="26"/>
        <v>2039–2040</v>
      </c>
      <c r="K236" s="92"/>
      <c r="L236" s="103"/>
      <c r="M236" s="92"/>
      <c r="N236" s="101"/>
      <c r="O236" s="93"/>
      <c r="Q236" s="61"/>
    </row>
    <row r="237" spans="1:17" s="55" customFormat="1" ht="20.25" customHeight="1" x14ac:dyDescent="0.2">
      <c r="A237" s="56">
        <v>50983</v>
      </c>
      <c r="B237" s="57">
        <f t="shared" si="22"/>
        <v>0</v>
      </c>
      <c r="C237" s="150"/>
      <c r="D237" s="58">
        <f t="shared" si="23"/>
        <v>0</v>
      </c>
      <c r="E237" s="59">
        <f t="shared" si="21"/>
        <v>0</v>
      </c>
      <c r="F237" s="58">
        <f t="shared" si="24"/>
        <v>0</v>
      </c>
      <c r="G237" s="60">
        <f>IF(AND(C237&lt;&gt;"",SUM(G$32:G236)&lt;E$23),$E$23/$E$28,0)</f>
        <v>0</v>
      </c>
      <c r="H237" s="58">
        <f t="shared" si="25"/>
        <v>0</v>
      </c>
      <c r="I237" s="58">
        <f t="shared" si="27"/>
        <v>0</v>
      </c>
      <c r="J237" s="92" t="str">
        <f t="shared" si="26"/>
        <v>2039–2040</v>
      </c>
      <c r="K237" s="92"/>
      <c r="L237" s="103"/>
      <c r="M237" s="92"/>
      <c r="N237" s="101"/>
      <c r="O237" s="93"/>
      <c r="Q237" s="61"/>
    </row>
    <row r="238" spans="1:17" s="55" customFormat="1" ht="20.25" customHeight="1" x14ac:dyDescent="0.2">
      <c r="A238" s="56">
        <v>51014</v>
      </c>
      <c r="B238" s="57">
        <f t="shared" si="22"/>
        <v>0</v>
      </c>
      <c r="C238" s="150"/>
      <c r="D238" s="58">
        <f t="shared" si="23"/>
        <v>0</v>
      </c>
      <c r="E238" s="59">
        <f t="shared" si="21"/>
        <v>0</v>
      </c>
      <c r="F238" s="58">
        <f t="shared" si="24"/>
        <v>0</v>
      </c>
      <c r="G238" s="60">
        <f>IF(AND(C238&lt;&gt;"",SUM(G$32:G237)&lt;E$23),$E$23/$E$28,0)</f>
        <v>0</v>
      </c>
      <c r="H238" s="58">
        <f t="shared" si="25"/>
        <v>0</v>
      </c>
      <c r="I238" s="58">
        <f t="shared" si="27"/>
        <v>0</v>
      </c>
      <c r="J238" s="92" t="str">
        <f t="shared" si="26"/>
        <v>2039–2040</v>
      </c>
      <c r="K238" s="92"/>
      <c r="L238" s="103"/>
      <c r="M238" s="92"/>
      <c r="N238" s="101"/>
      <c r="O238" s="93"/>
      <c r="Q238" s="61"/>
    </row>
    <row r="239" spans="1:17" s="55" customFormat="1" ht="20.25" customHeight="1" x14ac:dyDescent="0.2">
      <c r="A239" s="56">
        <v>51044</v>
      </c>
      <c r="B239" s="57">
        <f t="shared" si="22"/>
        <v>0</v>
      </c>
      <c r="C239" s="150"/>
      <c r="D239" s="58">
        <f t="shared" si="23"/>
        <v>0</v>
      </c>
      <c r="E239" s="59">
        <f t="shared" si="21"/>
        <v>0</v>
      </c>
      <c r="F239" s="58">
        <f t="shared" si="24"/>
        <v>0</v>
      </c>
      <c r="G239" s="60">
        <f>IF(AND(C239&lt;&gt;"",SUM(G$32:G238)&lt;E$23),$E$23/$E$28,0)</f>
        <v>0</v>
      </c>
      <c r="H239" s="58">
        <f t="shared" si="25"/>
        <v>0</v>
      </c>
      <c r="I239" s="58">
        <f t="shared" si="27"/>
        <v>0</v>
      </c>
      <c r="J239" s="92" t="str">
        <f t="shared" si="26"/>
        <v>2039–2040</v>
      </c>
      <c r="K239" s="92"/>
      <c r="L239" s="103"/>
      <c r="M239" s="92"/>
      <c r="N239" s="101"/>
      <c r="O239" s="93"/>
      <c r="Q239" s="61"/>
    </row>
    <row r="240" spans="1:17" s="55" customFormat="1" ht="20.25" customHeight="1" x14ac:dyDescent="0.2">
      <c r="A240" s="56">
        <v>51075</v>
      </c>
      <c r="B240" s="57">
        <f t="shared" si="22"/>
        <v>0</v>
      </c>
      <c r="C240" s="150"/>
      <c r="D240" s="58">
        <f t="shared" si="23"/>
        <v>0</v>
      </c>
      <c r="E240" s="59">
        <f t="shared" si="21"/>
        <v>0</v>
      </c>
      <c r="F240" s="58">
        <f t="shared" si="24"/>
        <v>0</v>
      </c>
      <c r="G240" s="60">
        <f>IF(AND(C240&lt;&gt;"",SUM(G$32:G239)&lt;E$23),$E$23/$E$28,0)</f>
        <v>0</v>
      </c>
      <c r="H240" s="58">
        <f t="shared" si="25"/>
        <v>0</v>
      </c>
      <c r="I240" s="58">
        <f t="shared" si="27"/>
        <v>0</v>
      </c>
      <c r="J240" s="92" t="str">
        <f t="shared" si="26"/>
        <v>2039–2040</v>
      </c>
      <c r="K240" s="92"/>
      <c r="L240" s="103"/>
      <c r="M240" s="92"/>
      <c r="N240" s="101"/>
      <c r="O240" s="93"/>
      <c r="Q240" s="61"/>
    </row>
    <row r="241" spans="1:17" s="55" customFormat="1" ht="20.25" customHeight="1" x14ac:dyDescent="0.2">
      <c r="A241" s="56">
        <v>51105</v>
      </c>
      <c r="B241" s="57">
        <f t="shared" si="22"/>
        <v>0</v>
      </c>
      <c r="C241" s="150"/>
      <c r="D241" s="58">
        <f t="shared" si="23"/>
        <v>0</v>
      </c>
      <c r="E241" s="59">
        <f t="shared" si="21"/>
        <v>0</v>
      </c>
      <c r="F241" s="58">
        <f t="shared" si="24"/>
        <v>0</v>
      </c>
      <c r="G241" s="60">
        <f>IF(AND(C241&lt;&gt;"",SUM(G$32:G240)&lt;E$23),$E$23/$E$28,0)</f>
        <v>0</v>
      </c>
      <c r="H241" s="58">
        <f t="shared" si="25"/>
        <v>0</v>
      </c>
      <c r="I241" s="58">
        <f t="shared" si="27"/>
        <v>0</v>
      </c>
      <c r="J241" s="92" t="str">
        <f t="shared" si="26"/>
        <v>2039–2040</v>
      </c>
      <c r="K241" s="92"/>
      <c r="L241" s="103"/>
      <c r="M241" s="92"/>
      <c r="N241" s="101"/>
      <c r="O241" s="93"/>
      <c r="Q241" s="61"/>
    </row>
    <row r="242" spans="1:17" s="55" customFormat="1" ht="20.25" customHeight="1" x14ac:dyDescent="0.2">
      <c r="A242" s="56">
        <v>51136</v>
      </c>
      <c r="B242" s="57">
        <f t="shared" si="22"/>
        <v>0</v>
      </c>
      <c r="C242" s="150"/>
      <c r="D242" s="58">
        <f t="shared" si="23"/>
        <v>0</v>
      </c>
      <c r="E242" s="59">
        <f t="shared" si="21"/>
        <v>0</v>
      </c>
      <c r="F242" s="58">
        <f t="shared" si="24"/>
        <v>0</v>
      </c>
      <c r="G242" s="60">
        <f>IF(AND(C242&lt;&gt;"",SUM(G$32:G241)&lt;E$23),$E$23/$E$28,0)</f>
        <v>0</v>
      </c>
      <c r="H242" s="58">
        <f t="shared" si="25"/>
        <v>0</v>
      </c>
      <c r="I242" s="58">
        <f t="shared" si="27"/>
        <v>0</v>
      </c>
      <c r="J242" s="92" t="str">
        <f t="shared" si="26"/>
        <v>2039–2040</v>
      </c>
      <c r="K242" s="92"/>
      <c r="L242" s="103"/>
      <c r="M242" s="92"/>
      <c r="N242" s="101"/>
      <c r="O242" s="93"/>
      <c r="Q242" s="61"/>
    </row>
    <row r="243" spans="1:17" s="55" customFormat="1" ht="20.25" customHeight="1" x14ac:dyDescent="0.2">
      <c r="A243" s="56">
        <v>51167</v>
      </c>
      <c r="B243" s="57">
        <f t="shared" si="22"/>
        <v>0</v>
      </c>
      <c r="C243" s="150"/>
      <c r="D243" s="58">
        <f t="shared" si="23"/>
        <v>0</v>
      </c>
      <c r="E243" s="59">
        <f t="shared" si="21"/>
        <v>0</v>
      </c>
      <c r="F243" s="58">
        <f t="shared" si="24"/>
        <v>0</v>
      </c>
      <c r="G243" s="60">
        <f>IF(AND(C243&lt;&gt;"",SUM(G$32:G242)&lt;E$23),$E$23/$E$28,0)</f>
        <v>0</v>
      </c>
      <c r="H243" s="58">
        <f t="shared" si="25"/>
        <v>0</v>
      </c>
      <c r="I243" s="58">
        <f t="shared" si="27"/>
        <v>0</v>
      </c>
      <c r="J243" s="92" t="str">
        <f t="shared" si="26"/>
        <v>2039–2040</v>
      </c>
      <c r="K243" s="92"/>
      <c r="L243" s="103"/>
      <c r="M243" s="92"/>
      <c r="N243" s="101"/>
      <c r="O243" s="93"/>
      <c r="Q243" s="61"/>
    </row>
    <row r="244" spans="1:17" s="55" customFormat="1" ht="20.25" customHeight="1" x14ac:dyDescent="0.2">
      <c r="A244" s="56">
        <v>51196</v>
      </c>
      <c r="B244" s="57">
        <f t="shared" si="22"/>
        <v>0</v>
      </c>
      <c r="C244" s="150"/>
      <c r="D244" s="58">
        <f t="shared" si="23"/>
        <v>0</v>
      </c>
      <c r="E244" s="59">
        <f t="shared" si="21"/>
        <v>0</v>
      </c>
      <c r="F244" s="58">
        <f t="shared" si="24"/>
        <v>0</v>
      </c>
      <c r="G244" s="60">
        <f>IF(AND(C244&lt;&gt;"",SUM(G$32:G243)&lt;E$23),$E$23/$E$28,0)</f>
        <v>0</v>
      </c>
      <c r="H244" s="58">
        <f t="shared" si="25"/>
        <v>0</v>
      </c>
      <c r="I244" s="58">
        <f t="shared" si="27"/>
        <v>0</v>
      </c>
      <c r="J244" s="92" t="str">
        <f t="shared" si="26"/>
        <v>2039–2040</v>
      </c>
      <c r="K244" s="92"/>
      <c r="L244" s="103"/>
      <c r="M244" s="92"/>
      <c r="N244" s="101"/>
      <c r="O244" s="93"/>
      <c r="Q244" s="61"/>
    </row>
    <row r="245" spans="1:17" s="55" customFormat="1" ht="20.25" customHeight="1" x14ac:dyDescent="0.2">
      <c r="A245" s="56">
        <v>51227</v>
      </c>
      <c r="B245" s="57">
        <f t="shared" si="22"/>
        <v>0</v>
      </c>
      <c r="C245" s="150"/>
      <c r="D245" s="58">
        <f t="shared" si="23"/>
        <v>0</v>
      </c>
      <c r="E245" s="59">
        <f t="shared" si="21"/>
        <v>0</v>
      </c>
      <c r="F245" s="58">
        <f t="shared" si="24"/>
        <v>0</v>
      </c>
      <c r="G245" s="60">
        <f>IF(AND(C245&lt;&gt;"",SUM(G$32:G244)&lt;E$23),$E$23/$E$28,0)</f>
        <v>0</v>
      </c>
      <c r="H245" s="58">
        <f t="shared" si="25"/>
        <v>0</v>
      </c>
      <c r="I245" s="58">
        <f t="shared" si="27"/>
        <v>0</v>
      </c>
      <c r="J245" s="92" t="str">
        <f t="shared" si="26"/>
        <v>2039–2040</v>
      </c>
      <c r="K245" s="92"/>
      <c r="L245" s="103"/>
      <c r="M245" s="92"/>
      <c r="N245" s="101"/>
      <c r="O245" s="93"/>
      <c r="Q245" s="61"/>
    </row>
    <row r="246" spans="1:17" s="55" customFormat="1" ht="20.25" customHeight="1" x14ac:dyDescent="0.2">
      <c r="A246" s="56">
        <v>51257</v>
      </c>
      <c r="B246" s="57">
        <f t="shared" si="22"/>
        <v>0</v>
      </c>
      <c r="C246" s="150"/>
      <c r="D246" s="58">
        <f t="shared" si="23"/>
        <v>0</v>
      </c>
      <c r="E246" s="59">
        <f t="shared" si="21"/>
        <v>0</v>
      </c>
      <c r="F246" s="58">
        <f t="shared" si="24"/>
        <v>0</v>
      </c>
      <c r="G246" s="60">
        <f>IF(AND(C246&lt;&gt;"",SUM(G$32:G245)&lt;E$23),$E$23/$E$28,0)</f>
        <v>0</v>
      </c>
      <c r="H246" s="58">
        <f t="shared" si="25"/>
        <v>0</v>
      </c>
      <c r="I246" s="58">
        <f t="shared" si="27"/>
        <v>0</v>
      </c>
      <c r="J246" s="92" t="str">
        <f t="shared" si="26"/>
        <v>2039–2040</v>
      </c>
      <c r="K246" s="92"/>
      <c r="L246" s="103"/>
      <c r="M246" s="92"/>
      <c r="N246" s="101"/>
      <c r="O246" s="93"/>
      <c r="Q246" s="61"/>
    </row>
    <row r="247" spans="1:17" s="55" customFormat="1" ht="20.25" customHeight="1" x14ac:dyDescent="0.2">
      <c r="A247" s="56">
        <v>51288</v>
      </c>
      <c r="B247" s="57">
        <f t="shared" si="22"/>
        <v>0</v>
      </c>
      <c r="C247" s="150"/>
      <c r="D247" s="58">
        <f t="shared" si="23"/>
        <v>0</v>
      </c>
      <c r="E247" s="59">
        <f t="shared" si="21"/>
        <v>0</v>
      </c>
      <c r="F247" s="58">
        <f t="shared" si="24"/>
        <v>0</v>
      </c>
      <c r="G247" s="60">
        <f>IF(AND(C247&lt;&gt;"",SUM(G$32:G246)&lt;E$23),$E$23/$E$28,0)</f>
        <v>0</v>
      </c>
      <c r="H247" s="58">
        <f t="shared" si="25"/>
        <v>0</v>
      </c>
      <c r="I247" s="58">
        <f t="shared" si="27"/>
        <v>0</v>
      </c>
      <c r="J247" s="92" t="str">
        <f t="shared" si="26"/>
        <v>2039–2040</v>
      </c>
      <c r="K247" s="92"/>
      <c r="L247" s="103"/>
      <c r="M247" s="92"/>
      <c r="N247" s="101"/>
      <c r="O247" s="93"/>
      <c r="Q247" s="61"/>
    </row>
    <row r="248" spans="1:17" s="55" customFormat="1" ht="20.25" customHeight="1" x14ac:dyDescent="0.2">
      <c r="A248" s="56">
        <v>51318</v>
      </c>
      <c r="B248" s="57">
        <f t="shared" si="22"/>
        <v>0</v>
      </c>
      <c r="C248" s="150"/>
      <c r="D248" s="58">
        <f t="shared" si="23"/>
        <v>0</v>
      </c>
      <c r="E248" s="59">
        <f t="shared" si="21"/>
        <v>0</v>
      </c>
      <c r="F248" s="58">
        <f t="shared" si="24"/>
        <v>0</v>
      </c>
      <c r="G248" s="60">
        <f>IF(AND(C248&lt;&gt;"",SUM(G$32:G247)&lt;E$23),$E$23/$E$28,0)</f>
        <v>0</v>
      </c>
      <c r="H248" s="58">
        <f t="shared" si="25"/>
        <v>0</v>
      </c>
      <c r="I248" s="58">
        <f t="shared" si="27"/>
        <v>0</v>
      </c>
      <c r="J248" s="92" t="str">
        <f t="shared" si="26"/>
        <v>2040–2041</v>
      </c>
      <c r="K248" s="92"/>
      <c r="L248" s="103"/>
      <c r="M248" s="92"/>
      <c r="N248" s="101"/>
      <c r="O248" s="93"/>
      <c r="Q248" s="61"/>
    </row>
    <row r="249" spans="1:17" s="55" customFormat="1" ht="20.25" customHeight="1" x14ac:dyDescent="0.2">
      <c r="A249" s="56">
        <v>51349</v>
      </c>
      <c r="B249" s="57">
        <f t="shared" si="22"/>
        <v>0</v>
      </c>
      <c r="C249" s="150"/>
      <c r="D249" s="58">
        <f t="shared" si="23"/>
        <v>0</v>
      </c>
      <c r="E249" s="59">
        <f t="shared" si="21"/>
        <v>0</v>
      </c>
      <c r="F249" s="58">
        <f t="shared" si="24"/>
        <v>0</v>
      </c>
      <c r="G249" s="60">
        <f>IF(AND(C249&lt;&gt;"",SUM(G$32:G248)&lt;E$23),$E$23/$E$28,0)</f>
        <v>0</v>
      </c>
      <c r="H249" s="58">
        <f t="shared" si="25"/>
        <v>0</v>
      </c>
      <c r="I249" s="58">
        <f t="shared" si="27"/>
        <v>0</v>
      </c>
      <c r="J249" s="92" t="str">
        <f t="shared" si="26"/>
        <v>2040–2041</v>
      </c>
      <c r="K249" s="92"/>
      <c r="L249" s="103"/>
      <c r="M249" s="92"/>
      <c r="N249" s="101"/>
      <c r="O249" s="93"/>
      <c r="Q249" s="61"/>
    </row>
    <row r="250" spans="1:17" s="55" customFormat="1" ht="20.25" customHeight="1" x14ac:dyDescent="0.2">
      <c r="A250" s="56">
        <v>51380</v>
      </c>
      <c r="B250" s="57">
        <f t="shared" si="22"/>
        <v>0</v>
      </c>
      <c r="C250" s="150"/>
      <c r="D250" s="58">
        <f t="shared" si="23"/>
        <v>0</v>
      </c>
      <c r="E250" s="59">
        <f t="shared" si="21"/>
        <v>0</v>
      </c>
      <c r="F250" s="58">
        <f t="shared" si="24"/>
        <v>0</v>
      </c>
      <c r="G250" s="60">
        <f>IF(AND(C250&lt;&gt;"",SUM(G$32:G249)&lt;E$23),$E$23/$E$28,0)</f>
        <v>0</v>
      </c>
      <c r="H250" s="58">
        <f t="shared" si="25"/>
        <v>0</v>
      </c>
      <c r="I250" s="58">
        <f t="shared" si="27"/>
        <v>0</v>
      </c>
      <c r="J250" s="92" t="str">
        <f t="shared" si="26"/>
        <v>2040–2041</v>
      </c>
      <c r="K250" s="92"/>
      <c r="L250" s="103"/>
      <c r="M250" s="92"/>
      <c r="N250" s="101"/>
      <c r="O250" s="93"/>
      <c r="Q250" s="61"/>
    </row>
    <row r="251" spans="1:17" s="55" customFormat="1" ht="20.25" customHeight="1" x14ac:dyDescent="0.2">
      <c r="A251" s="56">
        <v>51410</v>
      </c>
      <c r="B251" s="57">
        <f t="shared" si="22"/>
        <v>0</v>
      </c>
      <c r="C251" s="150"/>
      <c r="D251" s="58">
        <f t="shared" si="23"/>
        <v>0</v>
      </c>
      <c r="E251" s="59">
        <f t="shared" si="21"/>
        <v>0</v>
      </c>
      <c r="F251" s="58">
        <f t="shared" si="24"/>
        <v>0</v>
      </c>
      <c r="G251" s="60">
        <f>IF(AND(C251&lt;&gt;"",SUM(G$32:G250)&lt;E$23),$E$23/$E$28,0)</f>
        <v>0</v>
      </c>
      <c r="H251" s="58">
        <f t="shared" si="25"/>
        <v>0</v>
      </c>
      <c r="I251" s="58">
        <f t="shared" si="27"/>
        <v>0</v>
      </c>
      <c r="J251" s="92" t="str">
        <f t="shared" si="26"/>
        <v>2040–2041</v>
      </c>
      <c r="K251" s="92"/>
      <c r="L251" s="103"/>
      <c r="M251" s="92"/>
      <c r="N251" s="101"/>
      <c r="O251" s="93"/>
      <c r="Q251" s="61"/>
    </row>
    <row r="252" spans="1:17" s="55" customFormat="1" ht="20.25" customHeight="1" x14ac:dyDescent="0.2">
      <c r="A252" s="56">
        <v>51441</v>
      </c>
      <c r="B252" s="57">
        <f t="shared" si="22"/>
        <v>0</v>
      </c>
      <c r="C252" s="150"/>
      <c r="D252" s="58">
        <f t="shared" si="23"/>
        <v>0</v>
      </c>
      <c r="E252" s="59">
        <f t="shared" si="21"/>
        <v>0</v>
      </c>
      <c r="F252" s="58">
        <f t="shared" si="24"/>
        <v>0</v>
      </c>
      <c r="G252" s="60">
        <f>IF(AND(C252&lt;&gt;"",SUM(G$32:G251)&lt;E$23),$E$23/$E$28,0)</f>
        <v>0</v>
      </c>
      <c r="H252" s="58">
        <f t="shared" si="25"/>
        <v>0</v>
      </c>
      <c r="I252" s="58">
        <f t="shared" si="27"/>
        <v>0</v>
      </c>
      <c r="J252" s="92" t="str">
        <f t="shared" si="26"/>
        <v>2040–2041</v>
      </c>
      <c r="K252" s="92"/>
      <c r="L252" s="103"/>
      <c r="M252" s="92"/>
      <c r="N252" s="101"/>
      <c r="O252" s="93"/>
      <c r="Q252" s="61"/>
    </row>
    <row r="253" spans="1:17" s="55" customFormat="1" ht="20.25" customHeight="1" x14ac:dyDescent="0.2">
      <c r="A253" s="56">
        <v>51471</v>
      </c>
      <c r="B253" s="57">
        <f t="shared" si="22"/>
        <v>0</v>
      </c>
      <c r="C253" s="150"/>
      <c r="D253" s="58">
        <f t="shared" si="23"/>
        <v>0</v>
      </c>
      <c r="E253" s="59">
        <f t="shared" si="21"/>
        <v>0</v>
      </c>
      <c r="F253" s="58">
        <f t="shared" si="24"/>
        <v>0</v>
      </c>
      <c r="G253" s="60">
        <f>IF(AND(C253&lt;&gt;"",SUM(G$32:G252)&lt;E$23),$E$23/$E$28,0)</f>
        <v>0</v>
      </c>
      <c r="H253" s="58">
        <f t="shared" si="25"/>
        <v>0</v>
      </c>
      <c r="I253" s="58">
        <f t="shared" si="27"/>
        <v>0</v>
      </c>
      <c r="J253" s="92" t="str">
        <f t="shared" si="26"/>
        <v>2040–2041</v>
      </c>
      <c r="K253" s="92"/>
      <c r="L253" s="103"/>
      <c r="M253" s="92"/>
      <c r="N253" s="101"/>
      <c r="O253" s="93"/>
      <c r="Q253" s="61"/>
    </row>
    <row r="254" spans="1:17" s="55" customFormat="1" ht="20.25" customHeight="1" x14ac:dyDescent="0.2">
      <c r="A254" s="56">
        <v>51502</v>
      </c>
      <c r="B254" s="57">
        <f t="shared" si="22"/>
        <v>0</v>
      </c>
      <c r="C254" s="150"/>
      <c r="D254" s="58">
        <f t="shared" si="23"/>
        <v>0</v>
      </c>
      <c r="E254" s="59">
        <f t="shared" si="21"/>
        <v>0</v>
      </c>
      <c r="F254" s="58">
        <f t="shared" si="24"/>
        <v>0</v>
      </c>
      <c r="G254" s="60">
        <f>IF(AND(C254&lt;&gt;"",SUM(G$32:G253)&lt;E$23),$E$23/$E$28,0)</f>
        <v>0</v>
      </c>
      <c r="H254" s="58">
        <f t="shared" si="25"/>
        <v>0</v>
      </c>
      <c r="I254" s="58">
        <f t="shared" si="27"/>
        <v>0</v>
      </c>
      <c r="J254" s="92" t="str">
        <f t="shared" si="26"/>
        <v>2040–2041</v>
      </c>
      <c r="K254" s="92"/>
      <c r="L254" s="103"/>
      <c r="M254" s="92"/>
      <c r="N254" s="101"/>
      <c r="O254" s="93"/>
      <c r="Q254" s="61"/>
    </row>
    <row r="255" spans="1:17" s="55" customFormat="1" ht="20.25" customHeight="1" x14ac:dyDescent="0.2">
      <c r="A255" s="56">
        <v>51533</v>
      </c>
      <c r="B255" s="57">
        <f t="shared" si="22"/>
        <v>0</v>
      </c>
      <c r="C255" s="150"/>
      <c r="D255" s="58">
        <f t="shared" si="23"/>
        <v>0</v>
      </c>
      <c r="E255" s="59">
        <f t="shared" si="21"/>
        <v>0</v>
      </c>
      <c r="F255" s="58">
        <f t="shared" si="24"/>
        <v>0</v>
      </c>
      <c r="G255" s="60">
        <f>IF(AND(C255&lt;&gt;"",SUM(G$32:G254)&lt;E$23),$E$23/$E$28,0)</f>
        <v>0</v>
      </c>
      <c r="H255" s="58">
        <f t="shared" si="25"/>
        <v>0</v>
      </c>
      <c r="I255" s="58">
        <f t="shared" si="27"/>
        <v>0</v>
      </c>
      <c r="J255" s="92" t="str">
        <f t="shared" si="26"/>
        <v>2040–2041</v>
      </c>
      <c r="K255" s="92"/>
      <c r="L255" s="103"/>
      <c r="M255" s="92"/>
      <c r="N255" s="101"/>
      <c r="O255" s="93"/>
      <c r="Q255" s="61"/>
    </row>
    <row r="256" spans="1:17" s="55" customFormat="1" ht="20.25" customHeight="1" x14ac:dyDescent="0.2">
      <c r="A256" s="56">
        <v>51561</v>
      </c>
      <c r="B256" s="57">
        <f t="shared" si="22"/>
        <v>0</v>
      </c>
      <c r="C256" s="150"/>
      <c r="D256" s="58">
        <f t="shared" si="23"/>
        <v>0</v>
      </c>
      <c r="E256" s="59">
        <f t="shared" si="21"/>
        <v>0</v>
      </c>
      <c r="F256" s="58">
        <f t="shared" si="24"/>
        <v>0</v>
      </c>
      <c r="G256" s="60">
        <f>IF(AND(C256&lt;&gt;"",SUM(G$32:G255)&lt;E$23),$E$23/$E$28,0)</f>
        <v>0</v>
      </c>
      <c r="H256" s="58">
        <f t="shared" si="25"/>
        <v>0</v>
      </c>
      <c r="I256" s="58">
        <f t="shared" si="27"/>
        <v>0</v>
      </c>
      <c r="J256" s="92" t="str">
        <f t="shared" si="26"/>
        <v>2040–2041</v>
      </c>
      <c r="K256" s="92"/>
      <c r="L256" s="103"/>
      <c r="M256" s="92"/>
      <c r="N256" s="101"/>
      <c r="O256" s="93"/>
      <c r="Q256" s="61"/>
    </row>
    <row r="257" spans="1:17" s="55" customFormat="1" ht="20.25" customHeight="1" x14ac:dyDescent="0.2">
      <c r="A257" s="56">
        <v>51592</v>
      </c>
      <c r="B257" s="57">
        <f t="shared" si="22"/>
        <v>0</v>
      </c>
      <c r="C257" s="150"/>
      <c r="D257" s="58">
        <f t="shared" si="23"/>
        <v>0</v>
      </c>
      <c r="E257" s="59">
        <f t="shared" si="21"/>
        <v>0</v>
      </c>
      <c r="F257" s="58">
        <f t="shared" si="24"/>
        <v>0</v>
      </c>
      <c r="G257" s="60">
        <f>IF(AND(C257&lt;&gt;"",SUM(G$32:G256)&lt;E$23),$E$23/$E$28,0)</f>
        <v>0</v>
      </c>
      <c r="H257" s="58">
        <f t="shared" si="25"/>
        <v>0</v>
      </c>
      <c r="I257" s="58">
        <f t="shared" si="27"/>
        <v>0</v>
      </c>
      <c r="J257" s="92" t="str">
        <f t="shared" si="26"/>
        <v>2040–2041</v>
      </c>
      <c r="K257" s="92"/>
      <c r="L257" s="103"/>
      <c r="M257" s="92"/>
      <c r="N257" s="101"/>
      <c r="O257" s="93"/>
      <c r="Q257" s="61"/>
    </row>
    <row r="258" spans="1:17" s="55" customFormat="1" ht="20.25" customHeight="1" x14ac:dyDescent="0.2">
      <c r="A258" s="56">
        <v>51622</v>
      </c>
      <c r="B258" s="57">
        <f t="shared" si="22"/>
        <v>0</v>
      </c>
      <c r="C258" s="150"/>
      <c r="D258" s="58">
        <f t="shared" si="23"/>
        <v>0</v>
      </c>
      <c r="E258" s="59">
        <f t="shared" si="21"/>
        <v>0</v>
      </c>
      <c r="F258" s="58">
        <f t="shared" si="24"/>
        <v>0</v>
      </c>
      <c r="G258" s="60">
        <f>IF(AND(C258&lt;&gt;"",SUM(G$32:G257)&lt;E$23),$E$23/$E$28,0)</f>
        <v>0</v>
      </c>
      <c r="H258" s="58">
        <f t="shared" si="25"/>
        <v>0</v>
      </c>
      <c r="I258" s="58">
        <f t="shared" si="27"/>
        <v>0</v>
      </c>
      <c r="J258" s="92" t="str">
        <f t="shared" si="26"/>
        <v>2040–2041</v>
      </c>
      <c r="K258" s="92"/>
      <c r="L258" s="103"/>
      <c r="M258" s="92"/>
      <c r="N258" s="101"/>
      <c r="O258" s="93"/>
      <c r="Q258" s="61"/>
    </row>
    <row r="259" spans="1:17" s="55" customFormat="1" ht="20.25" customHeight="1" x14ac:dyDescent="0.2">
      <c r="A259" s="56">
        <v>51653</v>
      </c>
      <c r="B259" s="57">
        <f t="shared" si="22"/>
        <v>0</v>
      </c>
      <c r="C259" s="150"/>
      <c r="D259" s="58">
        <f t="shared" si="23"/>
        <v>0</v>
      </c>
      <c r="E259" s="59">
        <f t="shared" si="21"/>
        <v>0</v>
      </c>
      <c r="F259" s="58">
        <f t="shared" si="24"/>
        <v>0</v>
      </c>
      <c r="G259" s="60">
        <f>IF(AND(C259&lt;&gt;"",SUM(G$32:G258)&lt;E$23),$E$23/$E$28,0)</f>
        <v>0</v>
      </c>
      <c r="H259" s="58">
        <f t="shared" si="25"/>
        <v>0</v>
      </c>
      <c r="I259" s="58">
        <f t="shared" si="27"/>
        <v>0</v>
      </c>
      <c r="J259" s="92" t="str">
        <f t="shared" si="26"/>
        <v>2040–2041</v>
      </c>
      <c r="K259" s="92"/>
      <c r="L259" s="103"/>
      <c r="M259" s="92"/>
      <c r="N259" s="101"/>
      <c r="O259" s="93"/>
      <c r="Q259" s="61"/>
    </row>
    <row r="260" spans="1:17" s="55" customFormat="1" ht="20.25" customHeight="1" x14ac:dyDescent="0.2">
      <c r="A260" s="56">
        <v>51683</v>
      </c>
      <c r="B260" s="57">
        <f t="shared" si="22"/>
        <v>0</v>
      </c>
      <c r="C260" s="150"/>
      <c r="D260" s="58">
        <f t="shared" si="23"/>
        <v>0</v>
      </c>
      <c r="E260" s="59">
        <f t="shared" si="21"/>
        <v>0</v>
      </c>
      <c r="F260" s="58">
        <f t="shared" si="24"/>
        <v>0</v>
      </c>
      <c r="G260" s="60">
        <f>IF(AND(C260&lt;&gt;"",SUM(G$32:G259)&lt;E$23),$E$23/$E$28,0)</f>
        <v>0</v>
      </c>
      <c r="H260" s="58">
        <f t="shared" si="25"/>
        <v>0</v>
      </c>
      <c r="I260" s="58">
        <f t="shared" si="27"/>
        <v>0</v>
      </c>
      <c r="J260" s="92" t="str">
        <f t="shared" si="26"/>
        <v>2041–2042</v>
      </c>
      <c r="K260" s="92"/>
      <c r="L260" s="103"/>
      <c r="M260" s="92"/>
      <c r="N260" s="101"/>
      <c r="O260" s="93"/>
      <c r="Q260" s="61"/>
    </row>
    <row r="261" spans="1:17" s="55" customFormat="1" ht="20.25" customHeight="1" x14ac:dyDescent="0.2">
      <c r="A261" s="56">
        <v>51714</v>
      </c>
      <c r="B261" s="57">
        <f t="shared" si="22"/>
        <v>0</v>
      </c>
      <c r="C261" s="150"/>
      <c r="D261" s="58">
        <f t="shared" si="23"/>
        <v>0</v>
      </c>
      <c r="E261" s="59">
        <f t="shared" si="21"/>
        <v>0</v>
      </c>
      <c r="F261" s="58">
        <f t="shared" si="24"/>
        <v>0</v>
      </c>
      <c r="G261" s="60">
        <f>IF(AND(C261&lt;&gt;"",SUM(G$32:G260)&lt;E$23),$E$23/$E$28,0)</f>
        <v>0</v>
      </c>
      <c r="H261" s="58">
        <f t="shared" si="25"/>
        <v>0</v>
      </c>
      <c r="I261" s="58">
        <f t="shared" si="27"/>
        <v>0</v>
      </c>
      <c r="J261" s="92" t="str">
        <f t="shared" si="26"/>
        <v>2041–2042</v>
      </c>
      <c r="K261" s="92"/>
      <c r="L261" s="103"/>
      <c r="M261" s="92"/>
      <c r="N261" s="101"/>
      <c r="O261" s="93"/>
      <c r="Q261" s="61"/>
    </row>
    <row r="262" spans="1:17" s="55" customFormat="1" ht="20.25" customHeight="1" x14ac:dyDescent="0.2">
      <c r="A262" s="56">
        <v>51745</v>
      </c>
      <c r="B262" s="57">
        <f t="shared" si="22"/>
        <v>0</v>
      </c>
      <c r="C262" s="150"/>
      <c r="D262" s="58">
        <f t="shared" si="23"/>
        <v>0</v>
      </c>
      <c r="E262" s="59">
        <f t="shared" si="21"/>
        <v>0</v>
      </c>
      <c r="F262" s="58">
        <f t="shared" si="24"/>
        <v>0</v>
      </c>
      <c r="G262" s="60">
        <f>IF(AND(C262&lt;&gt;"",SUM(G$32:G261)&lt;E$23),$E$23/$E$28,0)</f>
        <v>0</v>
      </c>
      <c r="H262" s="58">
        <f t="shared" si="25"/>
        <v>0</v>
      </c>
      <c r="I262" s="58">
        <f t="shared" si="27"/>
        <v>0</v>
      </c>
      <c r="J262" s="92" t="str">
        <f t="shared" si="26"/>
        <v>2041–2042</v>
      </c>
      <c r="K262" s="92"/>
      <c r="L262" s="103"/>
      <c r="M262" s="92"/>
      <c r="N262" s="101"/>
      <c r="O262" s="93"/>
      <c r="Q262" s="61"/>
    </row>
    <row r="263" spans="1:17" s="55" customFormat="1" ht="20.25" customHeight="1" x14ac:dyDescent="0.2">
      <c r="A263" s="56">
        <v>51775</v>
      </c>
      <c r="B263" s="57">
        <f t="shared" si="22"/>
        <v>0</v>
      </c>
      <c r="C263" s="150"/>
      <c r="D263" s="58">
        <f t="shared" si="23"/>
        <v>0</v>
      </c>
      <c r="E263" s="59">
        <f t="shared" si="21"/>
        <v>0</v>
      </c>
      <c r="F263" s="58">
        <f t="shared" si="24"/>
        <v>0</v>
      </c>
      <c r="G263" s="60">
        <f>IF(AND(C263&lt;&gt;"",SUM(G$32:G262)&lt;E$23),$E$23/$E$28,0)</f>
        <v>0</v>
      </c>
      <c r="H263" s="58">
        <f t="shared" si="25"/>
        <v>0</v>
      </c>
      <c r="I263" s="58">
        <f t="shared" si="27"/>
        <v>0</v>
      </c>
      <c r="J263" s="92" t="str">
        <f t="shared" si="26"/>
        <v>2041–2042</v>
      </c>
      <c r="K263" s="92"/>
      <c r="L263" s="103"/>
      <c r="M263" s="92"/>
      <c r="N263" s="101"/>
      <c r="O263" s="93"/>
      <c r="Q263" s="61"/>
    </row>
    <row r="264" spans="1:17" s="55" customFormat="1" ht="20.25" customHeight="1" x14ac:dyDescent="0.2">
      <c r="A264" s="56">
        <v>51806</v>
      </c>
      <c r="B264" s="57">
        <f t="shared" si="22"/>
        <v>0</v>
      </c>
      <c r="C264" s="150"/>
      <c r="D264" s="58">
        <f t="shared" si="23"/>
        <v>0</v>
      </c>
      <c r="E264" s="59">
        <f t="shared" si="21"/>
        <v>0</v>
      </c>
      <c r="F264" s="58">
        <f t="shared" si="24"/>
        <v>0</v>
      </c>
      <c r="G264" s="60">
        <f>IF(AND(C264&lt;&gt;"",SUM(G$32:G263)&lt;E$23),$E$23/$E$28,0)</f>
        <v>0</v>
      </c>
      <c r="H264" s="58">
        <f t="shared" si="25"/>
        <v>0</v>
      </c>
      <c r="I264" s="58">
        <f t="shared" si="27"/>
        <v>0</v>
      </c>
      <c r="J264" s="92" t="str">
        <f t="shared" si="26"/>
        <v>2041–2042</v>
      </c>
      <c r="K264" s="92"/>
      <c r="L264" s="103"/>
      <c r="M264" s="92"/>
      <c r="N264" s="101"/>
      <c r="O264" s="93"/>
      <c r="Q264" s="61"/>
    </row>
    <row r="265" spans="1:17" s="55" customFormat="1" ht="20.25" customHeight="1" x14ac:dyDescent="0.2">
      <c r="A265" s="56">
        <v>51836</v>
      </c>
      <c r="B265" s="57">
        <f t="shared" si="22"/>
        <v>0</v>
      </c>
      <c r="C265" s="150"/>
      <c r="D265" s="58">
        <f t="shared" si="23"/>
        <v>0</v>
      </c>
      <c r="E265" s="59">
        <f t="shared" si="21"/>
        <v>0</v>
      </c>
      <c r="F265" s="58">
        <f t="shared" si="24"/>
        <v>0</v>
      </c>
      <c r="G265" s="60">
        <f>IF(AND(C265&lt;&gt;"",SUM(G$32:G264)&lt;E$23),$E$23/$E$28,0)</f>
        <v>0</v>
      </c>
      <c r="H265" s="58">
        <f t="shared" si="25"/>
        <v>0</v>
      </c>
      <c r="I265" s="58">
        <f t="shared" si="27"/>
        <v>0</v>
      </c>
      <c r="J265" s="92" t="str">
        <f t="shared" si="26"/>
        <v>2041–2042</v>
      </c>
      <c r="K265" s="92"/>
      <c r="L265" s="103"/>
      <c r="M265" s="92"/>
      <c r="N265" s="101"/>
      <c r="O265" s="93"/>
      <c r="Q265" s="61"/>
    </row>
    <row r="266" spans="1:17" s="55" customFormat="1" ht="20.25" customHeight="1" x14ac:dyDescent="0.2">
      <c r="A266" s="56">
        <v>51867</v>
      </c>
      <c r="B266" s="57">
        <f t="shared" si="22"/>
        <v>0</v>
      </c>
      <c r="C266" s="150"/>
      <c r="D266" s="58">
        <f t="shared" si="23"/>
        <v>0</v>
      </c>
      <c r="E266" s="59">
        <f t="shared" si="21"/>
        <v>0</v>
      </c>
      <c r="F266" s="58">
        <f t="shared" si="24"/>
        <v>0</v>
      </c>
      <c r="G266" s="60">
        <f>IF(AND(C266&lt;&gt;"",SUM(G$32:G265)&lt;E$23),$E$23/$E$28,0)</f>
        <v>0</v>
      </c>
      <c r="H266" s="58">
        <f t="shared" si="25"/>
        <v>0</v>
      </c>
      <c r="I266" s="58">
        <f t="shared" si="27"/>
        <v>0</v>
      </c>
      <c r="J266" s="92" t="str">
        <f t="shared" si="26"/>
        <v>2041–2042</v>
      </c>
      <c r="K266" s="92"/>
      <c r="L266" s="103"/>
      <c r="M266" s="92"/>
      <c r="N266" s="101"/>
      <c r="O266" s="93"/>
      <c r="Q266" s="61"/>
    </row>
    <row r="267" spans="1:17" s="55" customFormat="1" ht="20.25" customHeight="1" x14ac:dyDescent="0.2">
      <c r="A267" s="56">
        <v>51898</v>
      </c>
      <c r="B267" s="57">
        <f t="shared" si="22"/>
        <v>0</v>
      </c>
      <c r="C267" s="150"/>
      <c r="D267" s="58">
        <f t="shared" si="23"/>
        <v>0</v>
      </c>
      <c r="E267" s="59">
        <f t="shared" si="21"/>
        <v>0</v>
      </c>
      <c r="F267" s="58">
        <f t="shared" si="24"/>
        <v>0</v>
      </c>
      <c r="G267" s="60">
        <f>IF(AND(C267&lt;&gt;"",SUM(G$32:G266)&lt;E$23),$E$23/$E$28,0)</f>
        <v>0</v>
      </c>
      <c r="H267" s="58">
        <f t="shared" si="25"/>
        <v>0</v>
      </c>
      <c r="I267" s="58">
        <f t="shared" si="27"/>
        <v>0</v>
      </c>
      <c r="J267" s="92" t="str">
        <f t="shared" si="26"/>
        <v>2041–2042</v>
      </c>
      <c r="K267" s="92"/>
      <c r="L267" s="103"/>
      <c r="M267" s="92"/>
      <c r="N267" s="101"/>
      <c r="O267" s="93"/>
      <c r="Q267" s="61"/>
    </row>
    <row r="268" spans="1:17" s="55" customFormat="1" ht="20.25" customHeight="1" x14ac:dyDescent="0.2">
      <c r="A268" s="56">
        <v>51926</v>
      </c>
      <c r="B268" s="57">
        <f t="shared" si="22"/>
        <v>0</v>
      </c>
      <c r="C268" s="150"/>
      <c r="D268" s="58">
        <f t="shared" si="23"/>
        <v>0</v>
      </c>
      <c r="E268" s="59">
        <f t="shared" si="21"/>
        <v>0</v>
      </c>
      <c r="F268" s="58">
        <f t="shared" si="24"/>
        <v>0</v>
      </c>
      <c r="G268" s="60">
        <f>IF(AND(C268&lt;&gt;"",SUM(G$32:G267)&lt;E$23),$E$23/$E$28,0)</f>
        <v>0</v>
      </c>
      <c r="H268" s="58">
        <f t="shared" si="25"/>
        <v>0</v>
      </c>
      <c r="I268" s="58">
        <f t="shared" si="27"/>
        <v>0</v>
      </c>
      <c r="J268" s="92" t="str">
        <f t="shared" si="26"/>
        <v>2041–2042</v>
      </c>
      <c r="K268" s="92"/>
      <c r="L268" s="103"/>
      <c r="M268" s="92"/>
      <c r="N268" s="101"/>
      <c r="O268" s="93"/>
      <c r="Q268" s="61"/>
    </row>
    <row r="269" spans="1:17" s="55" customFormat="1" ht="20.25" customHeight="1" x14ac:dyDescent="0.2">
      <c r="A269" s="56">
        <v>51957</v>
      </c>
      <c r="B269" s="57">
        <f t="shared" si="22"/>
        <v>0</v>
      </c>
      <c r="C269" s="150"/>
      <c r="D269" s="58">
        <f t="shared" si="23"/>
        <v>0</v>
      </c>
      <c r="E269" s="59">
        <f t="shared" si="21"/>
        <v>0</v>
      </c>
      <c r="F269" s="58">
        <f t="shared" si="24"/>
        <v>0</v>
      </c>
      <c r="G269" s="60">
        <f>IF(AND(C269&lt;&gt;"",SUM(G$32:G268)&lt;E$23),$E$23/$E$28,0)</f>
        <v>0</v>
      </c>
      <c r="H269" s="58">
        <f t="shared" si="25"/>
        <v>0</v>
      </c>
      <c r="I269" s="58">
        <f t="shared" si="27"/>
        <v>0</v>
      </c>
      <c r="J269" s="92" t="str">
        <f t="shared" si="26"/>
        <v>2041–2042</v>
      </c>
      <c r="K269" s="92"/>
      <c r="L269" s="103"/>
      <c r="M269" s="92"/>
      <c r="N269" s="101"/>
      <c r="O269" s="93"/>
      <c r="Q269" s="61"/>
    </row>
    <row r="270" spans="1:17" s="55" customFormat="1" ht="20.25" customHeight="1" x14ac:dyDescent="0.2">
      <c r="A270" s="56">
        <v>51987</v>
      </c>
      <c r="B270" s="57">
        <f t="shared" si="22"/>
        <v>0</v>
      </c>
      <c r="C270" s="150"/>
      <c r="D270" s="58">
        <f t="shared" si="23"/>
        <v>0</v>
      </c>
      <c r="E270" s="59">
        <f t="shared" si="21"/>
        <v>0</v>
      </c>
      <c r="F270" s="58">
        <f t="shared" si="24"/>
        <v>0</v>
      </c>
      <c r="G270" s="60">
        <f>IF(AND(C270&lt;&gt;"",SUM(G$32:G269)&lt;E$23),$E$23/$E$28,0)</f>
        <v>0</v>
      </c>
      <c r="H270" s="58">
        <f t="shared" si="25"/>
        <v>0</v>
      </c>
      <c r="I270" s="58">
        <f t="shared" si="27"/>
        <v>0</v>
      </c>
      <c r="J270" s="92" t="str">
        <f t="shared" si="26"/>
        <v>2041–2042</v>
      </c>
      <c r="K270" s="92"/>
      <c r="L270" s="103"/>
      <c r="M270" s="92"/>
      <c r="N270" s="101"/>
      <c r="O270" s="93"/>
      <c r="Q270" s="61"/>
    </row>
    <row r="271" spans="1:17" s="55" customFormat="1" ht="20.25" customHeight="1" x14ac:dyDescent="0.2">
      <c r="A271" s="56">
        <v>52018</v>
      </c>
      <c r="B271" s="57">
        <f t="shared" si="22"/>
        <v>0</v>
      </c>
      <c r="C271" s="150"/>
      <c r="D271" s="58">
        <f t="shared" si="23"/>
        <v>0</v>
      </c>
      <c r="E271" s="59">
        <f t="shared" si="21"/>
        <v>0</v>
      </c>
      <c r="F271" s="58">
        <f t="shared" si="24"/>
        <v>0</v>
      </c>
      <c r="G271" s="60">
        <f>IF(AND(C271&lt;&gt;"",SUM(G$32:G270)&lt;E$23),$E$23/$E$28,0)</f>
        <v>0</v>
      </c>
      <c r="H271" s="58">
        <f t="shared" si="25"/>
        <v>0</v>
      </c>
      <c r="I271" s="58">
        <f t="shared" si="27"/>
        <v>0</v>
      </c>
      <c r="J271" s="92" t="str">
        <f t="shared" si="26"/>
        <v>2041–2042</v>
      </c>
      <c r="K271" s="92"/>
      <c r="L271" s="103"/>
      <c r="M271" s="92"/>
      <c r="N271" s="101"/>
      <c r="O271" s="93"/>
      <c r="Q271" s="61"/>
    </row>
    <row r="272" spans="1:17" s="55" customFormat="1" ht="20.25" customHeight="1" x14ac:dyDescent="0.2">
      <c r="A272" s="56">
        <v>52048</v>
      </c>
      <c r="B272" s="57">
        <f t="shared" si="22"/>
        <v>0</v>
      </c>
      <c r="C272" s="150"/>
      <c r="D272" s="58">
        <f t="shared" si="23"/>
        <v>0</v>
      </c>
      <c r="E272" s="59">
        <f t="shared" si="21"/>
        <v>0</v>
      </c>
      <c r="F272" s="58">
        <f t="shared" si="24"/>
        <v>0</v>
      </c>
      <c r="G272" s="60">
        <f>IF(AND(C272&lt;&gt;"",SUM(G$32:G271)&lt;E$23),$E$23/$E$28,0)</f>
        <v>0</v>
      </c>
      <c r="H272" s="58">
        <f t="shared" si="25"/>
        <v>0</v>
      </c>
      <c r="I272" s="58">
        <f t="shared" si="27"/>
        <v>0</v>
      </c>
      <c r="J272" s="92" t="str">
        <f t="shared" si="26"/>
        <v>2042–2043</v>
      </c>
      <c r="K272" s="92"/>
      <c r="L272" s="103"/>
      <c r="M272" s="92"/>
      <c r="N272" s="101"/>
      <c r="O272" s="93"/>
      <c r="Q272" s="61"/>
    </row>
    <row r="273" spans="1:17" s="55" customFormat="1" ht="20.25" customHeight="1" x14ac:dyDescent="0.2">
      <c r="A273" s="56">
        <v>52079</v>
      </c>
      <c r="B273" s="57">
        <f t="shared" si="22"/>
        <v>0</v>
      </c>
      <c r="C273" s="150"/>
      <c r="D273" s="58">
        <f t="shared" si="23"/>
        <v>0</v>
      </c>
      <c r="E273" s="59">
        <f t="shared" si="21"/>
        <v>0</v>
      </c>
      <c r="F273" s="58">
        <f t="shared" si="24"/>
        <v>0</v>
      </c>
      <c r="G273" s="60">
        <f>IF(AND(C273&lt;&gt;"",SUM(G$32:G272)&lt;E$23),$E$23/$E$28,0)</f>
        <v>0</v>
      </c>
      <c r="H273" s="58">
        <f t="shared" si="25"/>
        <v>0</v>
      </c>
      <c r="I273" s="58">
        <f t="shared" si="27"/>
        <v>0</v>
      </c>
      <c r="J273" s="92" t="str">
        <f t="shared" si="26"/>
        <v>2042–2043</v>
      </c>
      <c r="K273" s="92"/>
      <c r="L273" s="103"/>
      <c r="M273" s="92"/>
      <c r="N273" s="101"/>
      <c r="O273" s="93"/>
      <c r="Q273" s="61"/>
    </row>
    <row r="274" spans="1:17" s="55" customFormat="1" ht="20.25" customHeight="1" x14ac:dyDescent="0.2">
      <c r="A274" s="56">
        <v>52110</v>
      </c>
      <c r="B274" s="57">
        <f t="shared" si="22"/>
        <v>0</v>
      </c>
      <c r="C274" s="150"/>
      <c r="D274" s="58">
        <f t="shared" si="23"/>
        <v>0</v>
      </c>
      <c r="E274" s="59">
        <f t="shared" si="21"/>
        <v>0</v>
      </c>
      <c r="F274" s="58">
        <f t="shared" si="24"/>
        <v>0</v>
      </c>
      <c r="G274" s="60">
        <f>IF(AND(C274&lt;&gt;"",SUM(G$32:G273)&lt;E$23),$E$23/$E$28,0)</f>
        <v>0</v>
      </c>
      <c r="H274" s="58">
        <f t="shared" si="25"/>
        <v>0</v>
      </c>
      <c r="I274" s="58">
        <f t="shared" si="27"/>
        <v>0</v>
      </c>
      <c r="J274" s="92" t="str">
        <f t="shared" si="26"/>
        <v>2042–2043</v>
      </c>
      <c r="K274" s="92"/>
      <c r="L274" s="103"/>
      <c r="M274" s="92"/>
      <c r="N274" s="101"/>
      <c r="O274" s="93"/>
      <c r="Q274" s="61"/>
    </row>
    <row r="275" spans="1:17" s="55" customFormat="1" ht="20.25" customHeight="1" x14ac:dyDescent="0.2">
      <c r="A275" s="56">
        <v>52140</v>
      </c>
      <c r="B275" s="57">
        <f t="shared" si="22"/>
        <v>0</v>
      </c>
      <c r="C275" s="150"/>
      <c r="D275" s="58">
        <f t="shared" si="23"/>
        <v>0</v>
      </c>
      <c r="E275" s="59">
        <f t="shared" si="21"/>
        <v>0</v>
      </c>
      <c r="F275" s="58">
        <f t="shared" si="24"/>
        <v>0</v>
      </c>
      <c r="G275" s="60">
        <f>IF(AND(C275&lt;&gt;"",SUM(G$32:G274)&lt;E$23),$E$23/$E$28,0)</f>
        <v>0</v>
      </c>
      <c r="H275" s="58">
        <f t="shared" si="25"/>
        <v>0</v>
      </c>
      <c r="I275" s="58">
        <f t="shared" si="27"/>
        <v>0</v>
      </c>
      <c r="J275" s="92" t="str">
        <f t="shared" si="26"/>
        <v>2042–2043</v>
      </c>
      <c r="K275" s="92"/>
      <c r="L275" s="103"/>
      <c r="M275" s="92"/>
      <c r="N275" s="101"/>
      <c r="O275" s="93"/>
      <c r="Q275" s="61"/>
    </row>
    <row r="276" spans="1:17" s="55" customFormat="1" ht="20.25" customHeight="1" x14ac:dyDescent="0.2">
      <c r="A276" s="56">
        <v>52171</v>
      </c>
      <c r="B276" s="57">
        <f t="shared" si="22"/>
        <v>0</v>
      </c>
      <c r="C276" s="150"/>
      <c r="D276" s="58">
        <f t="shared" si="23"/>
        <v>0</v>
      </c>
      <c r="E276" s="59">
        <f t="shared" si="21"/>
        <v>0</v>
      </c>
      <c r="F276" s="58">
        <f t="shared" si="24"/>
        <v>0</v>
      </c>
      <c r="G276" s="60">
        <f>IF(AND(C276&lt;&gt;"",SUM(G$32:G275)&lt;E$23),$E$23/$E$28,0)</f>
        <v>0</v>
      </c>
      <c r="H276" s="58">
        <f t="shared" si="25"/>
        <v>0</v>
      </c>
      <c r="I276" s="58">
        <f t="shared" si="27"/>
        <v>0</v>
      </c>
      <c r="J276" s="92" t="str">
        <f t="shared" si="26"/>
        <v>2042–2043</v>
      </c>
      <c r="K276" s="92"/>
      <c r="L276" s="103"/>
      <c r="M276" s="92"/>
      <c r="N276" s="101"/>
      <c r="O276" s="93"/>
      <c r="Q276" s="61"/>
    </row>
    <row r="277" spans="1:17" s="55" customFormat="1" ht="20.25" customHeight="1" x14ac:dyDescent="0.2">
      <c r="A277" s="56">
        <v>52201</v>
      </c>
      <c r="B277" s="57">
        <f t="shared" si="22"/>
        <v>0</v>
      </c>
      <c r="C277" s="150"/>
      <c r="D277" s="58">
        <f t="shared" si="23"/>
        <v>0</v>
      </c>
      <c r="E277" s="59">
        <f t="shared" si="21"/>
        <v>0</v>
      </c>
      <c r="F277" s="58">
        <f t="shared" si="24"/>
        <v>0</v>
      </c>
      <c r="G277" s="60">
        <f>IF(AND(C277&lt;&gt;"",SUM(G$32:G276)&lt;E$23),$E$23/$E$28,0)</f>
        <v>0</v>
      </c>
      <c r="H277" s="58">
        <f t="shared" si="25"/>
        <v>0</v>
      </c>
      <c r="I277" s="58">
        <f t="shared" si="27"/>
        <v>0</v>
      </c>
      <c r="J277" s="92" t="str">
        <f t="shared" si="26"/>
        <v>2042–2043</v>
      </c>
      <c r="K277" s="92"/>
      <c r="L277" s="103"/>
      <c r="M277" s="92"/>
      <c r="N277" s="101"/>
      <c r="O277" s="93"/>
      <c r="Q277" s="61"/>
    </row>
    <row r="278" spans="1:17" s="55" customFormat="1" ht="20.25" customHeight="1" x14ac:dyDescent="0.2">
      <c r="A278" s="56">
        <v>52232</v>
      </c>
      <c r="B278" s="57">
        <f t="shared" si="22"/>
        <v>0</v>
      </c>
      <c r="C278" s="150"/>
      <c r="D278" s="58">
        <f t="shared" si="23"/>
        <v>0</v>
      </c>
      <c r="E278" s="59">
        <f t="shared" si="21"/>
        <v>0</v>
      </c>
      <c r="F278" s="58">
        <f t="shared" si="24"/>
        <v>0</v>
      </c>
      <c r="G278" s="60">
        <f>IF(AND(C278&lt;&gt;"",SUM(G$32:G277)&lt;E$23),$E$23/$E$28,0)</f>
        <v>0</v>
      </c>
      <c r="H278" s="58">
        <f t="shared" si="25"/>
        <v>0</v>
      </c>
      <c r="I278" s="58">
        <f t="shared" si="27"/>
        <v>0</v>
      </c>
      <c r="J278" s="92" t="str">
        <f t="shared" si="26"/>
        <v>2042–2043</v>
      </c>
      <c r="K278" s="92"/>
      <c r="L278" s="103"/>
      <c r="M278" s="92"/>
      <c r="N278" s="101"/>
      <c r="O278" s="93"/>
      <c r="Q278" s="61"/>
    </row>
    <row r="279" spans="1:17" s="55" customFormat="1" ht="20.25" customHeight="1" x14ac:dyDescent="0.2">
      <c r="A279" s="56">
        <v>52263</v>
      </c>
      <c r="B279" s="57">
        <f t="shared" si="22"/>
        <v>0</v>
      </c>
      <c r="C279" s="150"/>
      <c r="D279" s="58">
        <f t="shared" si="23"/>
        <v>0</v>
      </c>
      <c r="E279" s="59">
        <f t="shared" si="21"/>
        <v>0</v>
      </c>
      <c r="F279" s="58">
        <f t="shared" si="24"/>
        <v>0</v>
      </c>
      <c r="G279" s="60">
        <f>IF(AND(C279&lt;&gt;"",SUM(G$32:G278)&lt;E$23),$E$23/$E$28,0)</f>
        <v>0</v>
      </c>
      <c r="H279" s="58">
        <f t="shared" si="25"/>
        <v>0</v>
      </c>
      <c r="I279" s="58">
        <f t="shared" si="27"/>
        <v>0</v>
      </c>
      <c r="J279" s="92" t="str">
        <f t="shared" si="26"/>
        <v>2042–2043</v>
      </c>
      <c r="K279" s="92"/>
      <c r="L279" s="103"/>
      <c r="M279" s="92"/>
      <c r="N279" s="101"/>
      <c r="O279" s="93"/>
      <c r="Q279" s="61"/>
    </row>
    <row r="280" spans="1:17" s="55" customFormat="1" ht="20.25" customHeight="1" x14ac:dyDescent="0.2">
      <c r="A280" s="56">
        <v>52291</v>
      </c>
      <c r="B280" s="57">
        <f t="shared" si="22"/>
        <v>0</v>
      </c>
      <c r="C280" s="150"/>
      <c r="D280" s="58">
        <f t="shared" si="23"/>
        <v>0</v>
      </c>
      <c r="E280" s="59">
        <f t="shared" si="21"/>
        <v>0</v>
      </c>
      <c r="F280" s="58">
        <f t="shared" si="24"/>
        <v>0</v>
      </c>
      <c r="G280" s="60">
        <f>IF(AND(C280&lt;&gt;"",SUM(G$32:G279)&lt;E$23),$E$23/$E$28,0)</f>
        <v>0</v>
      </c>
      <c r="H280" s="58">
        <f t="shared" si="25"/>
        <v>0</v>
      </c>
      <c r="I280" s="58">
        <f t="shared" si="27"/>
        <v>0</v>
      </c>
      <c r="J280" s="92" t="str">
        <f t="shared" si="26"/>
        <v>2042–2043</v>
      </c>
      <c r="K280" s="92"/>
      <c r="L280" s="103"/>
      <c r="M280" s="92"/>
      <c r="N280" s="101"/>
      <c r="O280" s="93"/>
      <c r="Q280" s="61"/>
    </row>
    <row r="281" spans="1:17" s="55" customFormat="1" ht="20.25" customHeight="1" x14ac:dyDescent="0.2">
      <c r="A281" s="56">
        <v>52322</v>
      </c>
      <c r="B281" s="57">
        <f t="shared" si="22"/>
        <v>0</v>
      </c>
      <c r="C281" s="150"/>
      <c r="D281" s="58">
        <f t="shared" si="23"/>
        <v>0</v>
      </c>
      <c r="E281" s="59">
        <f t="shared" si="21"/>
        <v>0</v>
      </c>
      <c r="F281" s="58">
        <f t="shared" si="24"/>
        <v>0</v>
      </c>
      <c r="G281" s="60">
        <f>IF(AND(C281&lt;&gt;"",SUM(G$32:G280)&lt;E$23),$E$23/$E$28,0)</f>
        <v>0</v>
      </c>
      <c r="H281" s="58">
        <f t="shared" si="25"/>
        <v>0</v>
      </c>
      <c r="I281" s="58">
        <f t="shared" si="27"/>
        <v>0</v>
      </c>
      <c r="J281" s="92" t="str">
        <f t="shared" si="26"/>
        <v>2042–2043</v>
      </c>
      <c r="K281" s="92"/>
      <c r="L281" s="103"/>
      <c r="M281" s="92"/>
      <c r="N281" s="101"/>
      <c r="O281" s="93"/>
      <c r="Q281" s="61"/>
    </row>
    <row r="282" spans="1:17" s="55" customFormat="1" ht="20.25" customHeight="1" x14ac:dyDescent="0.2">
      <c r="A282" s="56">
        <v>52352</v>
      </c>
      <c r="B282" s="57">
        <f t="shared" si="22"/>
        <v>0</v>
      </c>
      <c r="C282" s="150"/>
      <c r="D282" s="58">
        <f t="shared" si="23"/>
        <v>0</v>
      </c>
      <c r="E282" s="59">
        <f t="shared" si="21"/>
        <v>0</v>
      </c>
      <c r="F282" s="58">
        <f t="shared" si="24"/>
        <v>0</v>
      </c>
      <c r="G282" s="60">
        <f>IF(AND(C282&lt;&gt;"",SUM(G$32:G281)&lt;E$23),$E$23/$E$28,0)</f>
        <v>0</v>
      </c>
      <c r="H282" s="58">
        <f t="shared" si="25"/>
        <v>0</v>
      </c>
      <c r="I282" s="58">
        <f t="shared" si="27"/>
        <v>0</v>
      </c>
      <c r="J282" s="92" t="str">
        <f t="shared" si="26"/>
        <v>2042–2043</v>
      </c>
      <c r="K282" s="92"/>
      <c r="L282" s="103"/>
      <c r="M282" s="92"/>
      <c r="N282" s="101"/>
      <c r="O282" s="93"/>
      <c r="Q282" s="61"/>
    </row>
    <row r="283" spans="1:17" s="55" customFormat="1" ht="20.25" customHeight="1" x14ac:dyDescent="0.2">
      <c r="A283" s="56">
        <v>52383</v>
      </c>
      <c r="B283" s="57">
        <f t="shared" si="22"/>
        <v>0</v>
      </c>
      <c r="C283" s="150"/>
      <c r="D283" s="58">
        <f t="shared" si="23"/>
        <v>0</v>
      </c>
      <c r="E283" s="59">
        <f t="shared" si="21"/>
        <v>0</v>
      </c>
      <c r="F283" s="58">
        <f t="shared" si="24"/>
        <v>0</v>
      </c>
      <c r="G283" s="60">
        <f>IF(AND(C283&lt;&gt;"",SUM(G$32:G282)&lt;E$23),$E$23/$E$28,0)</f>
        <v>0</v>
      </c>
      <c r="H283" s="58">
        <f t="shared" si="25"/>
        <v>0</v>
      </c>
      <c r="I283" s="58">
        <f t="shared" si="27"/>
        <v>0</v>
      </c>
      <c r="J283" s="92" t="str">
        <f t="shared" si="26"/>
        <v>2042–2043</v>
      </c>
      <c r="K283" s="92"/>
      <c r="L283" s="103"/>
      <c r="M283" s="92"/>
      <c r="N283" s="101"/>
      <c r="O283" s="93"/>
      <c r="Q283" s="61"/>
    </row>
    <row r="284" spans="1:17" s="55" customFormat="1" ht="20.25" customHeight="1" x14ac:dyDescent="0.2">
      <c r="A284" s="56">
        <v>52413</v>
      </c>
      <c r="B284" s="57">
        <f t="shared" si="22"/>
        <v>0</v>
      </c>
      <c r="C284" s="150"/>
      <c r="D284" s="58">
        <f t="shared" si="23"/>
        <v>0</v>
      </c>
      <c r="E284" s="59">
        <f t="shared" si="21"/>
        <v>0</v>
      </c>
      <c r="F284" s="58">
        <f t="shared" si="24"/>
        <v>0</v>
      </c>
      <c r="G284" s="60">
        <f>IF(AND(C284&lt;&gt;"",SUM(G$32:G283)&lt;E$23),$E$23/$E$28,0)</f>
        <v>0</v>
      </c>
      <c r="H284" s="58">
        <f t="shared" si="25"/>
        <v>0</v>
      </c>
      <c r="I284" s="58">
        <f t="shared" si="27"/>
        <v>0</v>
      </c>
      <c r="J284" s="92" t="str">
        <f t="shared" si="26"/>
        <v>2043–2044</v>
      </c>
      <c r="K284" s="92"/>
      <c r="L284" s="103"/>
      <c r="M284" s="92"/>
      <c r="N284" s="101"/>
      <c r="O284" s="93"/>
      <c r="Q284" s="61"/>
    </row>
    <row r="285" spans="1:17" s="55" customFormat="1" ht="20.25" customHeight="1" x14ac:dyDescent="0.2">
      <c r="A285" s="56">
        <v>52444</v>
      </c>
      <c r="B285" s="57">
        <f t="shared" si="22"/>
        <v>0</v>
      </c>
      <c r="C285" s="150"/>
      <c r="D285" s="58">
        <f t="shared" si="23"/>
        <v>0</v>
      </c>
      <c r="E285" s="59">
        <f t="shared" si="21"/>
        <v>0</v>
      </c>
      <c r="F285" s="58">
        <f t="shared" si="24"/>
        <v>0</v>
      </c>
      <c r="G285" s="60">
        <f>IF(AND(C285&lt;&gt;"",SUM(G$32:G284)&lt;E$23),$E$23/$E$28,0)</f>
        <v>0</v>
      </c>
      <c r="H285" s="58">
        <f t="shared" si="25"/>
        <v>0</v>
      </c>
      <c r="I285" s="58">
        <f t="shared" si="27"/>
        <v>0</v>
      </c>
      <c r="J285" s="92" t="str">
        <f t="shared" si="26"/>
        <v>2043–2044</v>
      </c>
      <c r="K285" s="92"/>
      <c r="L285" s="103"/>
      <c r="M285" s="92"/>
      <c r="N285" s="101"/>
      <c r="O285" s="93"/>
      <c r="Q285" s="61"/>
    </row>
    <row r="286" spans="1:17" s="55" customFormat="1" ht="20.25" customHeight="1" x14ac:dyDescent="0.2">
      <c r="A286" s="56">
        <v>52475</v>
      </c>
      <c r="B286" s="57">
        <f t="shared" si="22"/>
        <v>0</v>
      </c>
      <c r="C286" s="150"/>
      <c r="D286" s="58">
        <f t="shared" si="23"/>
        <v>0</v>
      </c>
      <c r="E286" s="59">
        <f t="shared" si="21"/>
        <v>0</v>
      </c>
      <c r="F286" s="58">
        <f t="shared" si="24"/>
        <v>0</v>
      </c>
      <c r="G286" s="60">
        <f>IF(AND(C286&lt;&gt;"",SUM(G$32:G285)&lt;E$23),$E$23/$E$28,0)</f>
        <v>0</v>
      </c>
      <c r="H286" s="58">
        <f t="shared" si="25"/>
        <v>0</v>
      </c>
      <c r="I286" s="58">
        <f t="shared" si="27"/>
        <v>0</v>
      </c>
      <c r="J286" s="92" t="str">
        <f t="shared" si="26"/>
        <v>2043–2044</v>
      </c>
      <c r="K286" s="92"/>
      <c r="L286" s="103"/>
      <c r="M286" s="92"/>
      <c r="N286" s="101"/>
      <c r="O286" s="93"/>
      <c r="Q286" s="61"/>
    </row>
    <row r="287" spans="1:17" s="55" customFormat="1" ht="20.25" customHeight="1" x14ac:dyDescent="0.2">
      <c r="A287" s="56">
        <v>52505</v>
      </c>
      <c r="B287" s="57">
        <f t="shared" si="22"/>
        <v>0</v>
      </c>
      <c r="C287" s="150"/>
      <c r="D287" s="58">
        <f t="shared" si="23"/>
        <v>0</v>
      </c>
      <c r="E287" s="59">
        <f t="shared" si="21"/>
        <v>0</v>
      </c>
      <c r="F287" s="58">
        <f t="shared" si="24"/>
        <v>0</v>
      </c>
      <c r="G287" s="60">
        <f>IF(AND(C287&lt;&gt;"",SUM(G$32:G286)&lt;E$23),$E$23/$E$28,0)</f>
        <v>0</v>
      </c>
      <c r="H287" s="58">
        <f t="shared" si="25"/>
        <v>0</v>
      </c>
      <c r="I287" s="58">
        <f t="shared" si="27"/>
        <v>0</v>
      </c>
      <c r="J287" s="92" t="str">
        <f t="shared" si="26"/>
        <v>2043–2044</v>
      </c>
      <c r="K287" s="92"/>
      <c r="L287" s="103"/>
      <c r="M287" s="92"/>
      <c r="N287" s="101"/>
      <c r="O287" s="93"/>
      <c r="Q287" s="61"/>
    </row>
    <row r="288" spans="1:17" s="55" customFormat="1" ht="20.25" customHeight="1" x14ac:dyDescent="0.2">
      <c r="A288" s="56">
        <v>52536</v>
      </c>
      <c r="B288" s="57">
        <f t="shared" si="22"/>
        <v>0</v>
      </c>
      <c r="C288" s="150"/>
      <c r="D288" s="58">
        <f t="shared" si="23"/>
        <v>0</v>
      </c>
      <c r="E288" s="59">
        <f t="shared" ref="E288:E351" si="28">C288-D288</f>
        <v>0</v>
      </c>
      <c r="F288" s="58">
        <f t="shared" si="24"/>
        <v>0</v>
      </c>
      <c r="G288" s="60">
        <f>IF(AND(C288&lt;&gt;"",SUM(G$32:G287)&lt;E$23),$E$23/$E$28,0)</f>
        <v>0</v>
      </c>
      <c r="H288" s="58">
        <f t="shared" si="25"/>
        <v>0</v>
      </c>
      <c r="I288" s="58">
        <f t="shared" si="27"/>
        <v>0</v>
      </c>
      <c r="J288" s="92" t="str">
        <f t="shared" si="26"/>
        <v>2043–2044</v>
      </c>
      <c r="K288" s="92"/>
      <c r="L288" s="103"/>
      <c r="M288" s="92"/>
      <c r="N288" s="101"/>
      <c r="O288" s="93"/>
      <c r="Q288" s="61"/>
    </row>
    <row r="289" spans="1:17" s="55" customFormat="1" ht="20.25" customHeight="1" x14ac:dyDescent="0.2">
      <c r="A289" s="56">
        <v>52566</v>
      </c>
      <c r="B289" s="57">
        <f t="shared" ref="B289:B352" si="29">IF(C289&gt;0,C289*-1,C289)</f>
        <v>0</v>
      </c>
      <c r="C289" s="150"/>
      <c r="D289" s="58">
        <f t="shared" ref="D289:D352" si="30">IF(C289="",0,IF($E$14="Beginning",IF(C288&lt;&gt;"",$F288*$E$7/12,0),IF(C288&lt;&gt;"",$F288*$E$7/12,$E$21*$E$7/12)))</f>
        <v>0</v>
      </c>
      <c r="E289" s="59">
        <f t="shared" si="28"/>
        <v>0</v>
      </c>
      <c r="F289" s="58">
        <f t="shared" ref="F289:F352" si="31">IF(C289="",0,IF(C288="",$E$21-E289,IF(C289&lt;&gt;"",F288-E289)))</f>
        <v>0</v>
      </c>
      <c r="G289" s="60">
        <f>IF(AND(C289&lt;&gt;"",SUM(G$32:G288)&lt;E$23),$E$23/$E$28,0)</f>
        <v>0</v>
      </c>
      <c r="H289" s="58">
        <f t="shared" ref="H289:H352" si="32">IF(C289&lt;&gt;"",G289+H288,0)</f>
        <v>0</v>
      </c>
      <c r="I289" s="58">
        <f t="shared" si="27"/>
        <v>0</v>
      </c>
      <c r="J289" s="92" t="str">
        <f t="shared" ref="J289:J352" si="33">IF(OR(MONTH(A289)=1,MONTH(A289)=2,MONTH(A289)=3,MONTH(A289)=4,MONTH(A289)=5,MONTH(A289)=6),YEAR(A289)-1&amp;"–"&amp;YEAR(A289),YEAR(A289)&amp;"–"&amp;YEAR(A289)+1)</f>
        <v>2043–2044</v>
      </c>
      <c r="K289" s="92"/>
      <c r="L289" s="103"/>
      <c r="M289" s="92"/>
      <c r="N289" s="101"/>
      <c r="O289" s="93"/>
      <c r="Q289" s="61"/>
    </row>
    <row r="290" spans="1:17" s="55" customFormat="1" ht="20.25" customHeight="1" x14ac:dyDescent="0.2">
      <c r="A290" s="56">
        <v>52597</v>
      </c>
      <c r="B290" s="57">
        <f t="shared" si="29"/>
        <v>0</v>
      </c>
      <c r="C290" s="150"/>
      <c r="D290" s="58">
        <f t="shared" si="30"/>
        <v>0</v>
      </c>
      <c r="E290" s="59">
        <f t="shared" si="28"/>
        <v>0</v>
      </c>
      <c r="F290" s="58">
        <f t="shared" si="31"/>
        <v>0</v>
      </c>
      <c r="G290" s="60">
        <f>IF(AND(C290&lt;&gt;"",SUM(G$32:G289)&lt;E$23),$E$23/$E$28,0)</f>
        <v>0</v>
      </c>
      <c r="H290" s="58">
        <f t="shared" si="32"/>
        <v>0</v>
      </c>
      <c r="I290" s="58">
        <f t="shared" si="27"/>
        <v>0</v>
      </c>
      <c r="J290" s="92" t="str">
        <f t="shared" si="33"/>
        <v>2043–2044</v>
      </c>
      <c r="K290" s="92"/>
      <c r="L290" s="103"/>
      <c r="M290" s="92"/>
      <c r="N290" s="101"/>
      <c r="O290" s="93"/>
      <c r="Q290" s="61"/>
    </row>
    <row r="291" spans="1:17" s="55" customFormat="1" ht="20.25" customHeight="1" x14ac:dyDescent="0.2">
      <c r="A291" s="56">
        <v>52628</v>
      </c>
      <c r="B291" s="57">
        <f t="shared" si="29"/>
        <v>0</v>
      </c>
      <c r="C291" s="150"/>
      <c r="D291" s="58">
        <f t="shared" si="30"/>
        <v>0</v>
      </c>
      <c r="E291" s="59">
        <f t="shared" si="28"/>
        <v>0</v>
      </c>
      <c r="F291" s="58">
        <f t="shared" si="31"/>
        <v>0</v>
      </c>
      <c r="G291" s="60">
        <f>IF(AND(C291&lt;&gt;"",SUM(G$32:G290)&lt;E$23),$E$23/$E$28,0)</f>
        <v>0</v>
      </c>
      <c r="H291" s="58">
        <f t="shared" si="32"/>
        <v>0</v>
      </c>
      <c r="I291" s="58">
        <f t="shared" ref="I291:I354" si="34">IF(C291&lt;&gt;"",$E$23-H291,0)</f>
        <v>0</v>
      </c>
      <c r="J291" s="92" t="str">
        <f t="shared" si="33"/>
        <v>2043–2044</v>
      </c>
      <c r="K291" s="92"/>
      <c r="L291" s="103"/>
      <c r="M291" s="92"/>
      <c r="N291" s="101"/>
      <c r="O291" s="93"/>
      <c r="Q291" s="61"/>
    </row>
    <row r="292" spans="1:17" s="55" customFormat="1" ht="20.25" customHeight="1" x14ac:dyDescent="0.2">
      <c r="A292" s="56">
        <v>52657</v>
      </c>
      <c r="B292" s="57">
        <f t="shared" si="29"/>
        <v>0</v>
      </c>
      <c r="C292" s="150"/>
      <c r="D292" s="58">
        <f t="shared" si="30"/>
        <v>0</v>
      </c>
      <c r="E292" s="59">
        <f t="shared" si="28"/>
        <v>0</v>
      </c>
      <c r="F292" s="58">
        <f t="shared" si="31"/>
        <v>0</v>
      </c>
      <c r="G292" s="60">
        <f>IF(AND(C292&lt;&gt;"",SUM(G$32:G291)&lt;E$23),$E$23/$E$28,0)</f>
        <v>0</v>
      </c>
      <c r="H292" s="58">
        <f t="shared" si="32"/>
        <v>0</v>
      </c>
      <c r="I292" s="58">
        <f t="shared" si="34"/>
        <v>0</v>
      </c>
      <c r="J292" s="92" t="str">
        <f t="shared" si="33"/>
        <v>2043–2044</v>
      </c>
      <c r="K292" s="92"/>
      <c r="L292" s="103"/>
      <c r="M292" s="92"/>
      <c r="N292" s="101"/>
      <c r="O292" s="93"/>
      <c r="Q292" s="61"/>
    </row>
    <row r="293" spans="1:17" s="55" customFormat="1" ht="20.25" customHeight="1" x14ac:dyDescent="0.2">
      <c r="A293" s="56">
        <v>52688</v>
      </c>
      <c r="B293" s="57">
        <f t="shared" si="29"/>
        <v>0</v>
      </c>
      <c r="C293" s="150"/>
      <c r="D293" s="58">
        <f t="shared" si="30"/>
        <v>0</v>
      </c>
      <c r="E293" s="59">
        <f t="shared" si="28"/>
        <v>0</v>
      </c>
      <c r="F293" s="58">
        <f t="shared" si="31"/>
        <v>0</v>
      </c>
      <c r="G293" s="60">
        <f>IF(AND(C293&lt;&gt;"",SUM(G$32:G292)&lt;E$23),$E$23/$E$28,0)</f>
        <v>0</v>
      </c>
      <c r="H293" s="58">
        <f t="shared" si="32"/>
        <v>0</v>
      </c>
      <c r="I293" s="58">
        <f t="shared" si="34"/>
        <v>0</v>
      </c>
      <c r="J293" s="92" t="str">
        <f t="shared" si="33"/>
        <v>2043–2044</v>
      </c>
      <c r="K293" s="92"/>
      <c r="L293" s="103"/>
      <c r="M293" s="92"/>
      <c r="N293" s="101"/>
      <c r="O293" s="93"/>
      <c r="Q293" s="61"/>
    </row>
    <row r="294" spans="1:17" s="55" customFormat="1" ht="20.25" customHeight="1" x14ac:dyDescent="0.2">
      <c r="A294" s="56">
        <v>52718</v>
      </c>
      <c r="B294" s="57">
        <f t="shared" si="29"/>
        <v>0</v>
      </c>
      <c r="C294" s="150"/>
      <c r="D294" s="58">
        <f t="shared" si="30"/>
        <v>0</v>
      </c>
      <c r="E294" s="59">
        <f t="shared" si="28"/>
        <v>0</v>
      </c>
      <c r="F294" s="58">
        <f t="shared" si="31"/>
        <v>0</v>
      </c>
      <c r="G294" s="60">
        <f>IF(AND(C294&lt;&gt;"",SUM(G$32:G293)&lt;E$23),$E$23/$E$28,0)</f>
        <v>0</v>
      </c>
      <c r="H294" s="58">
        <f t="shared" si="32"/>
        <v>0</v>
      </c>
      <c r="I294" s="58">
        <f t="shared" si="34"/>
        <v>0</v>
      </c>
      <c r="J294" s="92" t="str">
        <f t="shared" si="33"/>
        <v>2043–2044</v>
      </c>
      <c r="K294" s="92"/>
      <c r="L294" s="103"/>
      <c r="M294" s="92"/>
      <c r="N294" s="101"/>
      <c r="O294" s="93"/>
      <c r="Q294" s="61"/>
    </row>
    <row r="295" spans="1:17" s="55" customFormat="1" ht="20.25" customHeight="1" x14ac:dyDescent="0.2">
      <c r="A295" s="56">
        <v>52749</v>
      </c>
      <c r="B295" s="57">
        <f t="shared" si="29"/>
        <v>0</v>
      </c>
      <c r="C295" s="150"/>
      <c r="D295" s="58">
        <f t="shared" si="30"/>
        <v>0</v>
      </c>
      <c r="E295" s="59">
        <f t="shared" si="28"/>
        <v>0</v>
      </c>
      <c r="F295" s="58">
        <f t="shared" si="31"/>
        <v>0</v>
      </c>
      <c r="G295" s="60">
        <f>IF(AND(C295&lt;&gt;"",SUM(G$32:G294)&lt;E$23),$E$23/$E$28,0)</f>
        <v>0</v>
      </c>
      <c r="H295" s="58">
        <f t="shared" si="32"/>
        <v>0</v>
      </c>
      <c r="I295" s="58">
        <f t="shared" si="34"/>
        <v>0</v>
      </c>
      <c r="J295" s="92" t="str">
        <f t="shared" si="33"/>
        <v>2043–2044</v>
      </c>
      <c r="K295" s="92"/>
      <c r="L295" s="103"/>
      <c r="M295" s="92"/>
      <c r="N295" s="101"/>
      <c r="O295" s="93"/>
      <c r="Q295" s="61"/>
    </row>
    <row r="296" spans="1:17" s="55" customFormat="1" ht="20.25" customHeight="1" x14ac:dyDescent="0.2">
      <c r="A296" s="56">
        <v>52779</v>
      </c>
      <c r="B296" s="57">
        <f t="shared" si="29"/>
        <v>0</v>
      </c>
      <c r="C296" s="150"/>
      <c r="D296" s="58">
        <f t="shared" si="30"/>
        <v>0</v>
      </c>
      <c r="E296" s="59">
        <f t="shared" si="28"/>
        <v>0</v>
      </c>
      <c r="F296" s="58">
        <f t="shared" si="31"/>
        <v>0</v>
      </c>
      <c r="G296" s="60">
        <f>IF(AND(C296&lt;&gt;"",SUM(G$32:G295)&lt;E$23),$E$23/$E$28,0)</f>
        <v>0</v>
      </c>
      <c r="H296" s="58">
        <f t="shared" si="32"/>
        <v>0</v>
      </c>
      <c r="I296" s="58">
        <f t="shared" si="34"/>
        <v>0</v>
      </c>
      <c r="J296" s="92" t="str">
        <f t="shared" si="33"/>
        <v>2044–2045</v>
      </c>
      <c r="K296" s="92"/>
      <c r="L296" s="103"/>
      <c r="M296" s="92"/>
      <c r="N296" s="101"/>
      <c r="O296" s="93"/>
      <c r="Q296" s="61"/>
    </row>
    <row r="297" spans="1:17" s="55" customFormat="1" ht="20.25" customHeight="1" x14ac:dyDescent="0.2">
      <c r="A297" s="56">
        <v>52810</v>
      </c>
      <c r="B297" s="57">
        <f t="shared" si="29"/>
        <v>0</v>
      </c>
      <c r="C297" s="150"/>
      <c r="D297" s="58">
        <f t="shared" si="30"/>
        <v>0</v>
      </c>
      <c r="E297" s="59">
        <f t="shared" si="28"/>
        <v>0</v>
      </c>
      <c r="F297" s="58">
        <f t="shared" si="31"/>
        <v>0</v>
      </c>
      <c r="G297" s="60">
        <f>IF(AND(C297&lt;&gt;"",SUM(G$32:G296)&lt;E$23),$E$23/$E$28,0)</f>
        <v>0</v>
      </c>
      <c r="H297" s="58">
        <f t="shared" si="32"/>
        <v>0</v>
      </c>
      <c r="I297" s="58">
        <f t="shared" si="34"/>
        <v>0</v>
      </c>
      <c r="J297" s="92" t="str">
        <f t="shared" si="33"/>
        <v>2044–2045</v>
      </c>
      <c r="K297" s="92"/>
      <c r="L297" s="103"/>
      <c r="M297" s="92"/>
      <c r="N297" s="101"/>
      <c r="O297" s="93"/>
      <c r="Q297" s="61"/>
    </row>
    <row r="298" spans="1:17" s="55" customFormat="1" ht="20.25" customHeight="1" x14ac:dyDescent="0.2">
      <c r="A298" s="56">
        <v>52841</v>
      </c>
      <c r="B298" s="57">
        <f t="shared" si="29"/>
        <v>0</v>
      </c>
      <c r="C298" s="150"/>
      <c r="D298" s="58">
        <f t="shared" si="30"/>
        <v>0</v>
      </c>
      <c r="E298" s="59">
        <f t="shared" si="28"/>
        <v>0</v>
      </c>
      <c r="F298" s="58">
        <f t="shared" si="31"/>
        <v>0</v>
      </c>
      <c r="G298" s="60">
        <f>IF(AND(C298&lt;&gt;"",SUM(G$32:G297)&lt;E$23),$E$23/$E$28,0)</f>
        <v>0</v>
      </c>
      <c r="H298" s="58">
        <f t="shared" si="32"/>
        <v>0</v>
      </c>
      <c r="I298" s="58">
        <f t="shared" si="34"/>
        <v>0</v>
      </c>
      <c r="J298" s="92" t="str">
        <f t="shared" si="33"/>
        <v>2044–2045</v>
      </c>
      <c r="K298" s="92"/>
      <c r="L298" s="103"/>
      <c r="M298" s="92"/>
      <c r="N298" s="101"/>
      <c r="O298" s="93"/>
      <c r="Q298" s="61"/>
    </row>
    <row r="299" spans="1:17" s="55" customFormat="1" ht="20.25" customHeight="1" x14ac:dyDescent="0.2">
      <c r="A299" s="56">
        <v>52871</v>
      </c>
      <c r="B299" s="57">
        <f t="shared" si="29"/>
        <v>0</v>
      </c>
      <c r="C299" s="150"/>
      <c r="D299" s="58">
        <f t="shared" si="30"/>
        <v>0</v>
      </c>
      <c r="E299" s="59">
        <f t="shared" si="28"/>
        <v>0</v>
      </c>
      <c r="F299" s="58">
        <f t="shared" si="31"/>
        <v>0</v>
      </c>
      <c r="G299" s="60">
        <f>IF(AND(C299&lt;&gt;"",SUM(G$32:G298)&lt;E$23),$E$23/$E$28,0)</f>
        <v>0</v>
      </c>
      <c r="H299" s="58">
        <f t="shared" si="32"/>
        <v>0</v>
      </c>
      <c r="I299" s="58">
        <f t="shared" si="34"/>
        <v>0</v>
      </c>
      <c r="J299" s="92" t="str">
        <f t="shared" si="33"/>
        <v>2044–2045</v>
      </c>
      <c r="K299" s="92"/>
      <c r="L299" s="103"/>
      <c r="M299" s="92"/>
      <c r="N299" s="101"/>
      <c r="O299" s="93"/>
      <c r="Q299" s="61"/>
    </row>
    <row r="300" spans="1:17" s="55" customFormat="1" ht="20.25" customHeight="1" x14ac:dyDescent="0.2">
      <c r="A300" s="56">
        <v>52902</v>
      </c>
      <c r="B300" s="57">
        <f t="shared" si="29"/>
        <v>0</v>
      </c>
      <c r="C300" s="150"/>
      <c r="D300" s="58">
        <f t="shared" si="30"/>
        <v>0</v>
      </c>
      <c r="E300" s="59">
        <f t="shared" si="28"/>
        <v>0</v>
      </c>
      <c r="F300" s="58">
        <f t="shared" si="31"/>
        <v>0</v>
      </c>
      <c r="G300" s="60">
        <f>IF(AND(C300&lt;&gt;"",SUM(G$32:G299)&lt;E$23),$E$23/$E$28,0)</f>
        <v>0</v>
      </c>
      <c r="H300" s="58">
        <f t="shared" si="32"/>
        <v>0</v>
      </c>
      <c r="I300" s="58">
        <f t="shared" si="34"/>
        <v>0</v>
      </c>
      <c r="J300" s="92" t="str">
        <f t="shared" si="33"/>
        <v>2044–2045</v>
      </c>
      <c r="K300" s="92"/>
      <c r="L300" s="103"/>
      <c r="M300" s="92"/>
      <c r="N300" s="101"/>
      <c r="O300" s="93"/>
      <c r="Q300" s="61"/>
    </row>
    <row r="301" spans="1:17" s="55" customFormat="1" ht="20.25" customHeight="1" x14ac:dyDescent="0.2">
      <c r="A301" s="56">
        <v>52932</v>
      </c>
      <c r="B301" s="57">
        <f t="shared" si="29"/>
        <v>0</v>
      </c>
      <c r="C301" s="150"/>
      <c r="D301" s="58">
        <f t="shared" si="30"/>
        <v>0</v>
      </c>
      <c r="E301" s="59">
        <f t="shared" si="28"/>
        <v>0</v>
      </c>
      <c r="F301" s="58">
        <f t="shared" si="31"/>
        <v>0</v>
      </c>
      <c r="G301" s="60">
        <f>IF(AND(C301&lt;&gt;"",SUM(G$32:G300)&lt;E$23),$E$23/$E$28,0)</f>
        <v>0</v>
      </c>
      <c r="H301" s="58">
        <f t="shared" si="32"/>
        <v>0</v>
      </c>
      <c r="I301" s="58">
        <f t="shared" si="34"/>
        <v>0</v>
      </c>
      <c r="J301" s="92" t="str">
        <f t="shared" si="33"/>
        <v>2044–2045</v>
      </c>
      <c r="K301" s="92"/>
      <c r="L301" s="103"/>
      <c r="M301" s="92"/>
      <c r="N301" s="101"/>
      <c r="O301" s="93"/>
      <c r="Q301" s="61"/>
    </row>
    <row r="302" spans="1:17" s="55" customFormat="1" ht="20.25" customHeight="1" x14ac:dyDescent="0.2">
      <c r="A302" s="56">
        <v>52963</v>
      </c>
      <c r="B302" s="57">
        <f t="shared" si="29"/>
        <v>0</v>
      </c>
      <c r="C302" s="150"/>
      <c r="D302" s="58">
        <f t="shared" si="30"/>
        <v>0</v>
      </c>
      <c r="E302" s="59">
        <f t="shared" si="28"/>
        <v>0</v>
      </c>
      <c r="F302" s="58">
        <f t="shared" si="31"/>
        <v>0</v>
      </c>
      <c r="G302" s="60">
        <f>IF(AND(C302&lt;&gt;"",SUM(G$32:G301)&lt;E$23),$E$23/$E$28,0)</f>
        <v>0</v>
      </c>
      <c r="H302" s="58">
        <f t="shared" si="32"/>
        <v>0</v>
      </c>
      <c r="I302" s="58">
        <f t="shared" si="34"/>
        <v>0</v>
      </c>
      <c r="J302" s="92" t="str">
        <f t="shared" si="33"/>
        <v>2044–2045</v>
      </c>
      <c r="K302" s="92"/>
      <c r="L302" s="103"/>
      <c r="M302" s="92"/>
      <c r="N302" s="101"/>
      <c r="O302" s="93"/>
      <c r="Q302" s="61"/>
    </row>
    <row r="303" spans="1:17" s="55" customFormat="1" ht="20.25" customHeight="1" x14ac:dyDescent="0.2">
      <c r="A303" s="56">
        <v>52994</v>
      </c>
      <c r="B303" s="57">
        <f t="shared" si="29"/>
        <v>0</v>
      </c>
      <c r="C303" s="150"/>
      <c r="D303" s="58">
        <f t="shared" si="30"/>
        <v>0</v>
      </c>
      <c r="E303" s="59">
        <f t="shared" si="28"/>
        <v>0</v>
      </c>
      <c r="F303" s="58">
        <f t="shared" si="31"/>
        <v>0</v>
      </c>
      <c r="G303" s="60">
        <f>IF(AND(C303&lt;&gt;"",SUM(G$32:G302)&lt;E$23),$E$23/$E$28,0)</f>
        <v>0</v>
      </c>
      <c r="H303" s="58">
        <f t="shared" si="32"/>
        <v>0</v>
      </c>
      <c r="I303" s="58">
        <f t="shared" si="34"/>
        <v>0</v>
      </c>
      <c r="J303" s="92" t="str">
        <f t="shared" si="33"/>
        <v>2044–2045</v>
      </c>
      <c r="K303" s="92"/>
      <c r="L303" s="103"/>
      <c r="M303" s="92"/>
      <c r="N303" s="101"/>
      <c r="O303" s="93"/>
      <c r="Q303" s="61"/>
    </row>
    <row r="304" spans="1:17" s="55" customFormat="1" ht="20.25" customHeight="1" x14ac:dyDescent="0.2">
      <c r="A304" s="56">
        <v>53022</v>
      </c>
      <c r="B304" s="57">
        <f t="shared" si="29"/>
        <v>0</v>
      </c>
      <c r="C304" s="150"/>
      <c r="D304" s="58">
        <f t="shared" si="30"/>
        <v>0</v>
      </c>
      <c r="E304" s="59">
        <f t="shared" si="28"/>
        <v>0</v>
      </c>
      <c r="F304" s="58">
        <f t="shared" si="31"/>
        <v>0</v>
      </c>
      <c r="G304" s="60">
        <f>IF(AND(C304&lt;&gt;"",SUM(G$32:G303)&lt;E$23),$E$23/$E$28,0)</f>
        <v>0</v>
      </c>
      <c r="H304" s="58">
        <f t="shared" si="32"/>
        <v>0</v>
      </c>
      <c r="I304" s="58">
        <f t="shared" si="34"/>
        <v>0</v>
      </c>
      <c r="J304" s="92" t="str">
        <f t="shared" si="33"/>
        <v>2044–2045</v>
      </c>
      <c r="K304" s="92"/>
      <c r="L304" s="103"/>
      <c r="M304" s="92"/>
      <c r="N304" s="101"/>
      <c r="O304" s="93"/>
      <c r="Q304" s="61"/>
    </row>
    <row r="305" spans="1:17" s="55" customFormat="1" ht="20.25" customHeight="1" x14ac:dyDescent="0.2">
      <c r="A305" s="56">
        <v>53053</v>
      </c>
      <c r="B305" s="57">
        <f t="shared" si="29"/>
        <v>0</v>
      </c>
      <c r="C305" s="150"/>
      <c r="D305" s="58">
        <f t="shared" si="30"/>
        <v>0</v>
      </c>
      <c r="E305" s="59">
        <f t="shared" si="28"/>
        <v>0</v>
      </c>
      <c r="F305" s="58">
        <f t="shared" si="31"/>
        <v>0</v>
      </c>
      <c r="G305" s="60">
        <f>IF(AND(C305&lt;&gt;"",SUM(G$32:G304)&lt;E$23),$E$23/$E$28,0)</f>
        <v>0</v>
      </c>
      <c r="H305" s="58">
        <f t="shared" si="32"/>
        <v>0</v>
      </c>
      <c r="I305" s="58">
        <f t="shared" si="34"/>
        <v>0</v>
      </c>
      <c r="J305" s="92" t="str">
        <f t="shared" si="33"/>
        <v>2044–2045</v>
      </c>
      <c r="K305" s="92"/>
      <c r="L305" s="103"/>
      <c r="M305" s="92"/>
      <c r="N305" s="101"/>
      <c r="O305" s="93"/>
      <c r="Q305" s="61"/>
    </row>
    <row r="306" spans="1:17" s="55" customFormat="1" ht="20.25" customHeight="1" x14ac:dyDescent="0.2">
      <c r="A306" s="56">
        <v>53083</v>
      </c>
      <c r="B306" s="57">
        <f t="shared" si="29"/>
        <v>0</v>
      </c>
      <c r="C306" s="150"/>
      <c r="D306" s="58">
        <f t="shared" si="30"/>
        <v>0</v>
      </c>
      <c r="E306" s="59">
        <f t="shared" si="28"/>
        <v>0</v>
      </c>
      <c r="F306" s="58">
        <f t="shared" si="31"/>
        <v>0</v>
      </c>
      <c r="G306" s="60">
        <f>IF(AND(C306&lt;&gt;"",SUM(G$32:G305)&lt;E$23),$E$23/$E$28,0)</f>
        <v>0</v>
      </c>
      <c r="H306" s="58">
        <f t="shared" si="32"/>
        <v>0</v>
      </c>
      <c r="I306" s="58">
        <f t="shared" si="34"/>
        <v>0</v>
      </c>
      <c r="J306" s="92" t="str">
        <f t="shared" si="33"/>
        <v>2044–2045</v>
      </c>
      <c r="K306" s="92"/>
      <c r="L306" s="103"/>
      <c r="M306" s="92"/>
      <c r="N306" s="101"/>
      <c r="O306" s="93"/>
      <c r="Q306" s="61"/>
    </row>
    <row r="307" spans="1:17" s="55" customFormat="1" ht="20.25" customHeight="1" x14ac:dyDescent="0.2">
      <c r="A307" s="56">
        <v>53114</v>
      </c>
      <c r="B307" s="57">
        <f t="shared" si="29"/>
        <v>0</v>
      </c>
      <c r="C307" s="150"/>
      <c r="D307" s="58">
        <f t="shared" si="30"/>
        <v>0</v>
      </c>
      <c r="E307" s="59">
        <f t="shared" si="28"/>
        <v>0</v>
      </c>
      <c r="F307" s="58">
        <f t="shared" si="31"/>
        <v>0</v>
      </c>
      <c r="G307" s="60">
        <f>IF(AND(C307&lt;&gt;"",SUM(G$32:G306)&lt;E$23),$E$23/$E$28,0)</f>
        <v>0</v>
      </c>
      <c r="H307" s="58">
        <f t="shared" si="32"/>
        <v>0</v>
      </c>
      <c r="I307" s="58">
        <f t="shared" si="34"/>
        <v>0</v>
      </c>
      <c r="J307" s="92" t="str">
        <f t="shared" si="33"/>
        <v>2044–2045</v>
      </c>
      <c r="K307" s="92"/>
      <c r="L307" s="103"/>
      <c r="M307" s="92"/>
      <c r="N307" s="101"/>
      <c r="O307" s="93"/>
      <c r="Q307" s="61"/>
    </row>
    <row r="308" spans="1:17" s="55" customFormat="1" ht="20.25" customHeight="1" x14ac:dyDescent="0.2">
      <c r="A308" s="56">
        <v>53144</v>
      </c>
      <c r="B308" s="57">
        <f t="shared" si="29"/>
        <v>0</v>
      </c>
      <c r="C308" s="150"/>
      <c r="D308" s="58">
        <f t="shared" si="30"/>
        <v>0</v>
      </c>
      <c r="E308" s="59">
        <f t="shared" si="28"/>
        <v>0</v>
      </c>
      <c r="F308" s="58">
        <f t="shared" si="31"/>
        <v>0</v>
      </c>
      <c r="G308" s="60">
        <f>IF(AND(C308&lt;&gt;"",SUM(G$32:G307)&lt;E$23),$E$23/$E$28,0)</f>
        <v>0</v>
      </c>
      <c r="H308" s="58">
        <f t="shared" si="32"/>
        <v>0</v>
      </c>
      <c r="I308" s="58">
        <f t="shared" si="34"/>
        <v>0</v>
      </c>
      <c r="J308" s="92" t="str">
        <f t="shared" si="33"/>
        <v>2045–2046</v>
      </c>
      <c r="K308" s="92"/>
      <c r="L308" s="103"/>
      <c r="M308" s="92"/>
      <c r="N308" s="101"/>
      <c r="O308" s="93"/>
      <c r="Q308" s="61"/>
    </row>
    <row r="309" spans="1:17" s="55" customFormat="1" ht="20.25" customHeight="1" x14ac:dyDescent="0.2">
      <c r="A309" s="56">
        <v>53175</v>
      </c>
      <c r="B309" s="57">
        <f t="shared" si="29"/>
        <v>0</v>
      </c>
      <c r="C309" s="150"/>
      <c r="D309" s="58">
        <f t="shared" si="30"/>
        <v>0</v>
      </c>
      <c r="E309" s="59">
        <f t="shared" si="28"/>
        <v>0</v>
      </c>
      <c r="F309" s="58">
        <f t="shared" si="31"/>
        <v>0</v>
      </c>
      <c r="G309" s="60">
        <f>IF(AND(C309&lt;&gt;"",SUM(G$32:G308)&lt;E$23),$E$23/$E$28,0)</f>
        <v>0</v>
      </c>
      <c r="H309" s="58">
        <f t="shared" si="32"/>
        <v>0</v>
      </c>
      <c r="I309" s="58">
        <f t="shared" si="34"/>
        <v>0</v>
      </c>
      <c r="J309" s="92" t="str">
        <f t="shared" si="33"/>
        <v>2045–2046</v>
      </c>
      <c r="K309" s="92"/>
      <c r="L309" s="103"/>
      <c r="M309" s="92"/>
      <c r="N309" s="101"/>
      <c r="O309" s="93"/>
      <c r="Q309" s="61"/>
    </row>
    <row r="310" spans="1:17" s="55" customFormat="1" ht="20.25" customHeight="1" x14ac:dyDescent="0.2">
      <c r="A310" s="56">
        <v>53206</v>
      </c>
      <c r="B310" s="57">
        <f t="shared" si="29"/>
        <v>0</v>
      </c>
      <c r="C310" s="150"/>
      <c r="D310" s="58">
        <f t="shared" si="30"/>
        <v>0</v>
      </c>
      <c r="E310" s="59">
        <f t="shared" si="28"/>
        <v>0</v>
      </c>
      <c r="F310" s="58">
        <f t="shared" si="31"/>
        <v>0</v>
      </c>
      <c r="G310" s="60">
        <f>IF(AND(C310&lt;&gt;"",SUM(G$32:G309)&lt;E$23),$E$23/$E$28,0)</f>
        <v>0</v>
      </c>
      <c r="H310" s="58">
        <f t="shared" si="32"/>
        <v>0</v>
      </c>
      <c r="I310" s="58">
        <f t="shared" si="34"/>
        <v>0</v>
      </c>
      <c r="J310" s="92" t="str">
        <f t="shared" si="33"/>
        <v>2045–2046</v>
      </c>
      <c r="K310" s="92"/>
      <c r="L310" s="103"/>
      <c r="M310" s="92"/>
      <c r="N310" s="101"/>
      <c r="O310" s="93"/>
      <c r="Q310" s="61"/>
    </row>
    <row r="311" spans="1:17" s="55" customFormat="1" ht="20.25" customHeight="1" x14ac:dyDescent="0.2">
      <c r="A311" s="56">
        <v>53236</v>
      </c>
      <c r="B311" s="57">
        <f t="shared" si="29"/>
        <v>0</v>
      </c>
      <c r="C311" s="150"/>
      <c r="D311" s="58">
        <f t="shared" si="30"/>
        <v>0</v>
      </c>
      <c r="E311" s="59">
        <f t="shared" si="28"/>
        <v>0</v>
      </c>
      <c r="F311" s="58">
        <f t="shared" si="31"/>
        <v>0</v>
      </c>
      <c r="G311" s="60">
        <f>IF(AND(C311&lt;&gt;"",SUM(G$32:G310)&lt;E$23),$E$23/$E$28,0)</f>
        <v>0</v>
      </c>
      <c r="H311" s="58">
        <f t="shared" si="32"/>
        <v>0</v>
      </c>
      <c r="I311" s="58">
        <f t="shared" si="34"/>
        <v>0</v>
      </c>
      <c r="J311" s="92" t="str">
        <f t="shared" si="33"/>
        <v>2045–2046</v>
      </c>
      <c r="K311" s="92"/>
      <c r="L311" s="103"/>
      <c r="M311" s="92"/>
      <c r="N311" s="101"/>
      <c r="O311" s="93"/>
      <c r="Q311" s="61"/>
    </row>
    <row r="312" spans="1:17" s="55" customFormat="1" ht="20.25" customHeight="1" x14ac:dyDescent="0.2">
      <c r="A312" s="56">
        <v>53267</v>
      </c>
      <c r="B312" s="57">
        <f t="shared" si="29"/>
        <v>0</v>
      </c>
      <c r="C312" s="150"/>
      <c r="D312" s="58">
        <f t="shared" si="30"/>
        <v>0</v>
      </c>
      <c r="E312" s="59">
        <f t="shared" si="28"/>
        <v>0</v>
      </c>
      <c r="F312" s="58">
        <f t="shared" si="31"/>
        <v>0</v>
      </c>
      <c r="G312" s="60">
        <f>IF(AND(C312&lt;&gt;"",SUM(G$32:G311)&lt;E$23),$E$23/$E$28,0)</f>
        <v>0</v>
      </c>
      <c r="H312" s="58">
        <f t="shared" si="32"/>
        <v>0</v>
      </c>
      <c r="I312" s="58">
        <f t="shared" si="34"/>
        <v>0</v>
      </c>
      <c r="J312" s="92" t="str">
        <f t="shared" si="33"/>
        <v>2045–2046</v>
      </c>
      <c r="K312" s="92"/>
      <c r="L312" s="103"/>
      <c r="M312" s="92"/>
      <c r="N312" s="101"/>
      <c r="O312" s="93"/>
      <c r="Q312" s="61"/>
    </row>
    <row r="313" spans="1:17" s="55" customFormat="1" ht="20.25" customHeight="1" x14ac:dyDescent="0.2">
      <c r="A313" s="56">
        <v>53297</v>
      </c>
      <c r="B313" s="57">
        <f t="shared" si="29"/>
        <v>0</v>
      </c>
      <c r="C313" s="150"/>
      <c r="D313" s="58">
        <f t="shared" si="30"/>
        <v>0</v>
      </c>
      <c r="E313" s="59">
        <f t="shared" si="28"/>
        <v>0</v>
      </c>
      <c r="F313" s="58">
        <f t="shared" si="31"/>
        <v>0</v>
      </c>
      <c r="G313" s="60">
        <f>IF(AND(C313&lt;&gt;"",SUM(G$32:G312)&lt;E$23),$E$23/$E$28,0)</f>
        <v>0</v>
      </c>
      <c r="H313" s="58">
        <f t="shared" si="32"/>
        <v>0</v>
      </c>
      <c r="I313" s="58">
        <f t="shared" si="34"/>
        <v>0</v>
      </c>
      <c r="J313" s="92" t="str">
        <f t="shared" si="33"/>
        <v>2045–2046</v>
      </c>
      <c r="K313" s="92"/>
      <c r="L313" s="103"/>
      <c r="M313" s="92"/>
      <c r="N313" s="101"/>
      <c r="O313" s="93"/>
      <c r="Q313" s="61"/>
    </row>
    <row r="314" spans="1:17" s="55" customFormat="1" ht="20.25" customHeight="1" x14ac:dyDescent="0.2">
      <c r="A314" s="56">
        <v>53328</v>
      </c>
      <c r="B314" s="57">
        <f t="shared" si="29"/>
        <v>0</v>
      </c>
      <c r="C314" s="150"/>
      <c r="D314" s="58">
        <f t="shared" si="30"/>
        <v>0</v>
      </c>
      <c r="E314" s="59">
        <f t="shared" si="28"/>
        <v>0</v>
      </c>
      <c r="F314" s="58">
        <f t="shared" si="31"/>
        <v>0</v>
      </c>
      <c r="G314" s="60">
        <f>IF(AND(C314&lt;&gt;"",SUM(G$32:G313)&lt;E$23),$E$23/$E$28,0)</f>
        <v>0</v>
      </c>
      <c r="H314" s="58">
        <f t="shared" si="32"/>
        <v>0</v>
      </c>
      <c r="I314" s="58">
        <f t="shared" si="34"/>
        <v>0</v>
      </c>
      <c r="J314" s="92" t="str">
        <f t="shared" si="33"/>
        <v>2045–2046</v>
      </c>
      <c r="K314" s="92"/>
      <c r="L314" s="103"/>
      <c r="M314" s="92"/>
      <c r="N314" s="101"/>
      <c r="O314" s="93"/>
      <c r="Q314" s="61"/>
    </row>
    <row r="315" spans="1:17" s="55" customFormat="1" ht="20.25" customHeight="1" x14ac:dyDescent="0.2">
      <c r="A315" s="56">
        <v>53359</v>
      </c>
      <c r="B315" s="57">
        <f t="shared" si="29"/>
        <v>0</v>
      </c>
      <c r="C315" s="150"/>
      <c r="D315" s="58">
        <f t="shared" si="30"/>
        <v>0</v>
      </c>
      <c r="E315" s="59">
        <f t="shared" si="28"/>
        <v>0</v>
      </c>
      <c r="F315" s="58">
        <f t="shared" si="31"/>
        <v>0</v>
      </c>
      <c r="G315" s="60">
        <f>IF(AND(C315&lt;&gt;"",SUM(G$32:G314)&lt;E$23),$E$23/$E$28,0)</f>
        <v>0</v>
      </c>
      <c r="H315" s="58">
        <f t="shared" si="32"/>
        <v>0</v>
      </c>
      <c r="I315" s="58">
        <f t="shared" si="34"/>
        <v>0</v>
      </c>
      <c r="J315" s="92" t="str">
        <f t="shared" si="33"/>
        <v>2045–2046</v>
      </c>
      <c r="K315" s="92"/>
      <c r="L315" s="103"/>
      <c r="M315" s="92"/>
      <c r="N315" s="101"/>
      <c r="O315" s="93"/>
      <c r="Q315" s="61"/>
    </row>
    <row r="316" spans="1:17" s="55" customFormat="1" ht="20.25" customHeight="1" x14ac:dyDescent="0.2">
      <c r="A316" s="56">
        <v>53387</v>
      </c>
      <c r="B316" s="57">
        <f t="shared" si="29"/>
        <v>0</v>
      </c>
      <c r="C316" s="150"/>
      <c r="D316" s="58">
        <f t="shared" si="30"/>
        <v>0</v>
      </c>
      <c r="E316" s="59">
        <f t="shared" si="28"/>
        <v>0</v>
      </c>
      <c r="F316" s="58">
        <f t="shared" si="31"/>
        <v>0</v>
      </c>
      <c r="G316" s="60">
        <f>IF(AND(C316&lt;&gt;"",SUM(G$32:G315)&lt;E$23),$E$23/$E$28,0)</f>
        <v>0</v>
      </c>
      <c r="H316" s="58">
        <f t="shared" si="32"/>
        <v>0</v>
      </c>
      <c r="I316" s="58">
        <f t="shared" si="34"/>
        <v>0</v>
      </c>
      <c r="J316" s="92" t="str">
        <f t="shared" si="33"/>
        <v>2045–2046</v>
      </c>
      <c r="K316" s="92"/>
      <c r="L316" s="103"/>
      <c r="M316" s="92"/>
      <c r="N316" s="101"/>
      <c r="O316" s="93"/>
      <c r="Q316" s="61"/>
    </row>
    <row r="317" spans="1:17" s="55" customFormat="1" ht="20.25" customHeight="1" x14ac:dyDescent="0.2">
      <c r="A317" s="56">
        <v>53418</v>
      </c>
      <c r="B317" s="57">
        <f t="shared" si="29"/>
        <v>0</v>
      </c>
      <c r="C317" s="150"/>
      <c r="D317" s="58">
        <f t="shared" si="30"/>
        <v>0</v>
      </c>
      <c r="E317" s="59">
        <f t="shared" si="28"/>
        <v>0</v>
      </c>
      <c r="F317" s="58">
        <f t="shared" si="31"/>
        <v>0</v>
      </c>
      <c r="G317" s="60">
        <f>IF(AND(C317&lt;&gt;"",SUM(G$32:G316)&lt;E$23),$E$23/$E$28,0)</f>
        <v>0</v>
      </c>
      <c r="H317" s="58">
        <f t="shared" si="32"/>
        <v>0</v>
      </c>
      <c r="I317" s="58">
        <f t="shared" si="34"/>
        <v>0</v>
      </c>
      <c r="J317" s="92" t="str">
        <f t="shared" si="33"/>
        <v>2045–2046</v>
      </c>
      <c r="K317" s="92"/>
      <c r="L317" s="103"/>
      <c r="M317" s="92"/>
      <c r="N317" s="101"/>
      <c r="O317" s="93"/>
      <c r="Q317" s="61"/>
    </row>
    <row r="318" spans="1:17" s="55" customFormat="1" ht="20.25" customHeight="1" x14ac:dyDescent="0.2">
      <c r="A318" s="56">
        <v>53448</v>
      </c>
      <c r="B318" s="57">
        <f t="shared" si="29"/>
        <v>0</v>
      </c>
      <c r="C318" s="150"/>
      <c r="D318" s="58">
        <f t="shared" si="30"/>
        <v>0</v>
      </c>
      <c r="E318" s="59">
        <f t="shared" si="28"/>
        <v>0</v>
      </c>
      <c r="F318" s="58">
        <f t="shared" si="31"/>
        <v>0</v>
      </c>
      <c r="G318" s="60">
        <f>IF(AND(C318&lt;&gt;"",SUM(G$32:G317)&lt;E$23),$E$23/$E$28,0)</f>
        <v>0</v>
      </c>
      <c r="H318" s="58">
        <f t="shared" si="32"/>
        <v>0</v>
      </c>
      <c r="I318" s="58">
        <f t="shared" si="34"/>
        <v>0</v>
      </c>
      <c r="J318" s="92" t="str">
        <f t="shared" si="33"/>
        <v>2045–2046</v>
      </c>
      <c r="K318" s="92"/>
      <c r="L318" s="103"/>
      <c r="M318" s="92"/>
      <c r="N318" s="101"/>
      <c r="O318" s="93"/>
      <c r="Q318" s="61"/>
    </row>
    <row r="319" spans="1:17" s="55" customFormat="1" ht="20.25" customHeight="1" x14ac:dyDescent="0.2">
      <c r="A319" s="56">
        <v>53479</v>
      </c>
      <c r="B319" s="57">
        <f t="shared" si="29"/>
        <v>0</v>
      </c>
      <c r="C319" s="150"/>
      <c r="D319" s="58">
        <f t="shared" si="30"/>
        <v>0</v>
      </c>
      <c r="E319" s="59">
        <f t="shared" si="28"/>
        <v>0</v>
      </c>
      <c r="F319" s="58">
        <f t="shared" si="31"/>
        <v>0</v>
      </c>
      <c r="G319" s="60">
        <f>IF(AND(C319&lt;&gt;"",SUM(G$32:G318)&lt;E$23),$E$23/$E$28,0)</f>
        <v>0</v>
      </c>
      <c r="H319" s="58">
        <f t="shared" si="32"/>
        <v>0</v>
      </c>
      <c r="I319" s="58">
        <f t="shared" si="34"/>
        <v>0</v>
      </c>
      <c r="J319" s="92" t="str">
        <f t="shared" si="33"/>
        <v>2045–2046</v>
      </c>
      <c r="K319" s="92"/>
      <c r="L319" s="103"/>
      <c r="M319" s="92"/>
      <c r="N319" s="101"/>
      <c r="O319" s="93"/>
      <c r="Q319" s="61"/>
    </row>
    <row r="320" spans="1:17" s="55" customFormat="1" ht="20.25" customHeight="1" x14ac:dyDescent="0.2">
      <c r="A320" s="56">
        <v>53509</v>
      </c>
      <c r="B320" s="57">
        <f t="shared" si="29"/>
        <v>0</v>
      </c>
      <c r="C320" s="150"/>
      <c r="D320" s="58">
        <f t="shared" si="30"/>
        <v>0</v>
      </c>
      <c r="E320" s="59">
        <f t="shared" si="28"/>
        <v>0</v>
      </c>
      <c r="F320" s="58">
        <f t="shared" si="31"/>
        <v>0</v>
      </c>
      <c r="G320" s="60">
        <f>IF(AND(C320&lt;&gt;"",SUM(G$32:G319)&lt;E$23),$E$23/$E$28,0)</f>
        <v>0</v>
      </c>
      <c r="H320" s="58">
        <f t="shared" si="32"/>
        <v>0</v>
      </c>
      <c r="I320" s="58">
        <f t="shared" si="34"/>
        <v>0</v>
      </c>
      <c r="J320" s="92" t="str">
        <f t="shared" si="33"/>
        <v>2046–2047</v>
      </c>
      <c r="K320" s="92"/>
      <c r="L320" s="103"/>
      <c r="M320" s="92"/>
      <c r="N320" s="101"/>
      <c r="O320" s="93"/>
      <c r="Q320" s="61"/>
    </row>
    <row r="321" spans="1:17" s="55" customFormat="1" ht="20.25" customHeight="1" x14ac:dyDescent="0.2">
      <c r="A321" s="56">
        <v>53540</v>
      </c>
      <c r="B321" s="57">
        <f t="shared" si="29"/>
        <v>0</v>
      </c>
      <c r="C321" s="150"/>
      <c r="D321" s="58">
        <f t="shared" si="30"/>
        <v>0</v>
      </c>
      <c r="E321" s="59">
        <f t="shared" si="28"/>
        <v>0</v>
      </c>
      <c r="F321" s="58">
        <f t="shared" si="31"/>
        <v>0</v>
      </c>
      <c r="G321" s="60">
        <f>IF(AND(C321&lt;&gt;"",SUM(G$32:G320)&lt;E$23),$E$23/$E$28,0)</f>
        <v>0</v>
      </c>
      <c r="H321" s="58">
        <f t="shared" si="32"/>
        <v>0</v>
      </c>
      <c r="I321" s="58">
        <f t="shared" si="34"/>
        <v>0</v>
      </c>
      <c r="J321" s="92" t="str">
        <f t="shared" si="33"/>
        <v>2046–2047</v>
      </c>
      <c r="K321" s="92"/>
      <c r="L321" s="103"/>
      <c r="M321" s="92"/>
      <c r="N321" s="101"/>
      <c r="O321" s="93"/>
      <c r="Q321" s="61"/>
    </row>
    <row r="322" spans="1:17" s="55" customFormat="1" ht="20.25" customHeight="1" x14ac:dyDescent="0.2">
      <c r="A322" s="56">
        <v>53571</v>
      </c>
      <c r="B322" s="57">
        <f t="shared" si="29"/>
        <v>0</v>
      </c>
      <c r="C322" s="150"/>
      <c r="D322" s="58">
        <f t="shared" si="30"/>
        <v>0</v>
      </c>
      <c r="E322" s="59">
        <f t="shared" si="28"/>
        <v>0</v>
      </c>
      <c r="F322" s="58">
        <f t="shared" si="31"/>
        <v>0</v>
      </c>
      <c r="G322" s="60">
        <f>IF(AND(C322&lt;&gt;"",SUM(G$32:G321)&lt;E$23),$E$23/$E$28,0)</f>
        <v>0</v>
      </c>
      <c r="H322" s="58">
        <f t="shared" si="32"/>
        <v>0</v>
      </c>
      <c r="I322" s="58">
        <f t="shared" si="34"/>
        <v>0</v>
      </c>
      <c r="J322" s="92" t="str">
        <f t="shared" si="33"/>
        <v>2046–2047</v>
      </c>
      <c r="K322" s="92"/>
      <c r="L322" s="103"/>
      <c r="M322" s="92"/>
      <c r="N322" s="101"/>
      <c r="O322" s="93"/>
      <c r="Q322" s="61"/>
    </row>
    <row r="323" spans="1:17" s="55" customFormat="1" ht="20.25" customHeight="1" x14ac:dyDescent="0.2">
      <c r="A323" s="56">
        <v>53601</v>
      </c>
      <c r="B323" s="57">
        <f t="shared" si="29"/>
        <v>0</v>
      </c>
      <c r="C323" s="150"/>
      <c r="D323" s="58">
        <f t="shared" si="30"/>
        <v>0</v>
      </c>
      <c r="E323" s="59">
        <f t="shared" si="28"/>
        <v>0</v>
      </c>
      <c r="F323" s="58">
        <f t="shared" si="31"/>
        <v>0</v>
      </c>
      <c r="G323" s="60">
        <f>IF(AND(C323&lt;&gt;"",SUM(G$32:G322)&lt;E$23),$E$23/$E$28,0)</f>
        <v>0</v>
      </c>
      <c r="H323" s="58">
        <f t="shared" si="32"/>
        <v>0</v>
      </c>
      <c r="I323" s="58">
        <f t="shared" si="34"/>
        <v>0</v>
      </c>
      <c r="J323" s="92" t="str">
        <f t="shared" si="33"/>
        <v>2046–2047</v>
      </c>
      <c r="K323" s="92"/>
      <c r="L323" s="103"/>
      <c r="M323" s="92"/>
      <c r="N323" s="101"/>
      <c r="O323" s="93"/>
      <c r="Q323" s="61"/>
    </row>
    <row r="324" spans="1:17" s="55" customFormat="1" ht="20.25" customHeight="1" x14ac:dyDescent="0.2">
      <c r="A324" s="56">
        <v>53632</v>
      </c>
      <c r="B324" s="57">
        <f t="shared" si="29"/>
        <v>0</v>
      </c>
      <c r="C324" s="150"/>
      <c r="D324" s="58">
        <f t="shared" si="30"/>
        <v>0</v>
      </c>
      <c r="E324" s="59">
        <f t="shared" si="28"/>
        <v>0</v>
      </c>
      <c r="F324" s="58">
        <f t="shared" si="31"/>
        <v>0</v>
      </c>
      <c r="G324" s="60">
        <f>IF(AND(C324&lt;&gt;"",SUM(G$32:G323)&lt;E$23),$E$23/$E$28,0)</f>
        <v>0</v>
      </c>
      <c r="H324" s="58">
        <f t="shared" si="32"/>
        <v>0</v>
      </c>
      <c r="I324" s="58">
        <f t="shared" si="34"/>
        <v>0</v>
      </c>
      <c r="J324" s="92" t="str">
        <f t="shared" si="33"/>
        <v>2046–2047</v>
      </c>
      <c r="K324" s="92"/>
      <c r="L324" s="103"/>
      <c r="M324" s="92"/>
      <c r="N324" s="101"/>
      <c r="O324" s="93"/>
      <c r="Q324" s="61"/>
    </row>
    <row r="325" spans="1:17" s="55" customFormat="1" ht="20.25" customHeight="1" x14ac:dyDescent="0.2">
      <c r="A325" s="56">
        <v>53662</v>
      </c>
      <c r="B325" s="57">
        <f t="shared" si="29"/>
        <v>0</v>
      </c>
      <c r="C325" s="150"/>
      <c r="D325" s="58">
        <f t="shared" si="30"/>
        <v>0</v>
      </c>
      <c r="E325" s="59">
        <f t="shared" si="28"/>
        <v>0</v>
      </c>
      <c r="F325" s="58">
        <f t="shared" si="31"/>
        <v>0</v>
      </c>
      <c r="G325" s="60">
        <f>IF(AND(C325&lt;&gt;"",SUM(G$32:G324)&lt;E$23),$E$23/$E$28,0)</f>
        <v>0</v>
      </c>
      <c r="H325" s="58">
        <f t="shared" si="32"/>
        <v>0</v>
      </c>
      <c r="I325" s="58">
        <f t="shared" si="34"/>
        <v>0</v>
      </c>
      <c r="J325" s="92" t="str">
        <f t="shared" si="33"/>
        <v>2046–2047</v>
      </c>
      <c r="K325" s="92"/>
      <c r="L325" s="103"/>
      <c r="M325" s="92"/>
      <c r="N325" s="101"/>
      <c r="O325" s="93"/>
      <c r="Q325" s="61"/>
    </row>
    <row r="326" spans="1:17" s="55" customFormat="1" ht="20.25" customHeight="1" x14ac:dyDescent="0.2">
      <c r="A326" s="56">
        <v>53693</v>
      </c>
      <c r="B326" s="57">
        <f t="shared" si="29"/>
        <v>0</v>
      </c>
      <c r="C326" s="150"/>
      <c r="D326" s="58">
        <f t="shared" si="30"/>
        <v>0</v>
      </c>
      <c r="E326" s="59">
        <f t="shared" si="28"/>
        <v>0</v>
      </c>
      <c r="F326" s="58">
        <f t="shared" si="31"/>
        <v>0</v>
      </c>
      <c r="G326" s="60">
        <f>IF(AND(C326&lt;&gt;"",SUM(G$32:G325)&lt;E$23),$E$23/$E$28,0)</f>
        <v>0</v>
      </c>
      <c r="H326" s="58">
        <f t="shared" si="32"/>
        <v>0</v>
      </c>
      <c r="I326" s="58">
        <f t="shared" si="34"/>
        <v>0</v>
      </c>
      <c r="J326" s="92" t="str">
        <f t="shared" si="33"/>
        <v>2046–2047</v>
      </c>
      <c r="K326" s="92"/>
      <c r="L326" s="103"/>
      <c r="M326" s="92"/>
      <c r="N326" s="101"/>
      <c r="O326" s="93"/>
      <c r="Q326" s="61"/>
    </row>
    <row r="327" spans="1:17" s="55" customFormat="1" ht="20.25" customHeight="1" x14ac:dyDescent="0.2">
      <c r="A327" s="56">
        <v>53724</v>
      </c>
      <c r="B327" s="57">
        <f t="shared" si="29"/>
        <v>0</v>
      </c>
      <c r="C327" s="150"/>
      <c r="D327" s="58">
        <f t="shared" si="30"/>
        <v>0</v>
      </c>
      <c r="E327" s="59">
        <f t="shared" si="28"/>
        <v>0</v>
      </c>
      <c r="F327" s="58">
        <f t="shared" si="31"/>
        <v>0</v>
      </c>
      <c r="G327" s="60">
        <f>IF(AND(C327&lt;&gt;"",SUM(G$32:G326)&lt;E$23),$E$23/$E$28,0)</f>
        <v>0</v>
      </c>
      <c r="H327" s="58">
        <f t="shared" si="32"/>
        <v>0</v>
      </c>
      <c r="I327" s="58">
        <f t="shared" si="34"/>
        <v>0</v>
      </c>
      <c r="J327" s="92" t="str">
        <f t="shared" si="33"/>
        <v>2046–2047</v>
      </c>
      <c r="K327" s="92"/>
      <c r="L327" s="103"/>
      <c r="M327" s="92"/>
      <c r="N327" s="101"/>
      <c r="O327" s="93"/>
      <c r="Q327" s="61"/>
    </row>
    <row r="328" spans="1:17" s="55" customFormat="1" ht="20.25" customHeight="1" x14ac:dyDescent="0.2">
      <c r="A328" s="56">
        <v>53752</v>
      </c>
      <c r="B328" s="57">
        <f t="shared" si="29"/>
        <v>0</v>
      </c>
      <c r="C328" s="150"/>
      <c r="D328" s="58">
        <f t="shared" si="30"/>
        <v>0</v>
      </c>
      <c r="E328" s="59">
        <f t="shared" si="28"/>
        <v>0</v>
      </c>
      <c r="F328" s="58">
        <f t="shared" si="31"/>
        <v>0</v>
      </c>
      <c r="G328" s="60">
        <f>IF(AND(C328&lt;&gt;"",SUM(G$32:G327)&lt;E$23),$E$23/$E$28,0)</f>
        <v>0</v>
      </c>
      <c r="H328" s="58">
        <f t="shared" si="32"/>
        <v>0</v>
      </c>
      <c r="I328" s="58">
        <f t="shared" si="34"/>
        <v>0</v>
      </c>
      <c r="J328" s="92" t="str">
        <f t="shared" si="33"/>
        <v>2046–2047</v>
      </c>
      <c r="K328" s="92"/>
      <c r="L328" s="103"/>
      <c r="M328" s="92"/>
      <c r="N328" s="101"/>
      <c r="O328" s="93"/>
      <c r="Q328" s="61"/>
    </row>
    <row r="329" spans="1:17" s="55" customFormat="1" ht="20.25" customHeight="1" x14ac:dyDescent="0.2">
      <c r="A329" s="56">
        <v>53783</v>
      </c>
      <c r="B329" s="57">
        <f t="shared" si="29"/>
        <v>0</v>
      </c>
      <c r="C329" s="150"/>
      <c r="D329" s="58">
        <f t="shared" si="30"/>
        <v>0</v>
      </c>
      <c r="E329" s="59">
        <f t="shared" si="28"/>
        <v>0</v>
      </c>
      <c r="F329" s="58">
        <f t="shared" si="31"/>
        <v>0</v>
      </c>
      <c r="G329" s="60">
        <f>IF(AND(C329&lt;&gt;"",SUM(G$32:G328)&lt;E$23),$E$23/$E$28,0)</f>
        <v>0</v>
      </c>
      <c r="H329" s="58">
        <f t="shared" si="32"/>
        <v>0</v>
      </c>
      <c r="I329" s="58">
        <f t="shared" si="34"/>
        <v>0</v>
      </c>
      <c r="J329" s="92" t="str">
        <f t="shared" si="33"/>
        <v>2046–2047</v>
      </c>
      <c r="K329" s="92"/>
      <c r="L329" s="103"/>
      <c r="M329" s="92"/>
      <c r="N329" s="101"/>
      <c r="O329" s="93"/>
      <c r="Q329" s="61"/>
    </row>
    <row r="330" spans="1:17" s="55" customFormat="1" ht="20.25" customHeight="1" x14ac:dyDescent="0.2">
      <c r="A330" s="56">
        <v>53813</v>
      </c>
      <c r="B330" s="57">
        <f t="shared" si="29"/>
        <v>0</v>
      </c>
      <c r="C330" s="150"/>
      <c r="D330" s="58">
        <f t="shared" si="30"/>
        <v>0</v>
      </c>
      <c r="E330" s="59">
        <f t="shared" si="28"/>
        <v>0</v>
      </c>
      <c r="F330" s="58">
        <f t="shared" si="31"/>
        <v>0</v>
      </c>
      <c r="G330" s="60">
        <f>IF(AND(C330&lt;&gt;"",SUM(G$32:G329)&lt;E$23),$E$23/$E$28,0)</f>
        <v>0</v>
      </c>
      <c r="H330" s="58">
        <f t="shared" si="32"/>
        <v>0</v>
      </c>
      <c r="I330" s="58">
        <f t="shared" si="34"/>
        <v>0</v>
      </c>
      <c r="J330" s="92" t="str">
        <f t="shared" si="33"/>
        <v>2046–2047</v>
      </c>
      <c r="K330" s="92"/>
      <c r="L330" s="103"/>
      <c r="M330" s="92"/>
      <c r="N330" s="101"/>
      <c r="O330" s="93"/>
      <c r="Q330" s="61"/>
    </row>
    <row r="331" spans="1:17" s="55" customFormat="1" ht="20.25" customHeight="1" x14ac:dyDescent="0.2">
      <c r="A331" s="56">
        <v>53844</v>
      </c>
      <c r="B331" s="57">
        <f t="shared" si="29"/>
        <v>0</v>
      </c>
      <c r="C331" s="150"/>
      <c r="D331" s="58">
        <f t="shared" si="30"/>
        <v>0</v>
      </c>
      <c r="E331" s="59">
        <f t="shared" si="28"/>
        <v>0</v>
      </c>
      <c r="F331" s="58">
        <f t="shared" si="31"/>
        <v>0</v>
      </c>
      <c r="G331" s="60">
        <f>IF(AND(C331&lt;&gt;"",SUM(G$32:G330)&lt;E$23),$E$23/$E$28,0)</f>
        <v>0</v>
      </c>
      <c r="H331" s="58">
        <f t="shared" si="32"/>
        <v>0</v>
      </c>
      <c r="I331" s="58">
        <f t="shared" si="34"/>
        <v>0</v>
      </c>
      <c r="J331" s="92" t="str">
        <f t="shared" si="33"/>
        <v>2046–2047</v>
      </c>
      <c r="K331" s="92"/>
      <c r="L331" s="103"/>
      <c r="M331" s="92"/>
      <c r="N331" s="101"/>
      <c r="O331" s="93"/>
      <c r="Q331" s="61"/>
    </row>
    <row r="332" spans="1:17" s="55" customFormat="1" ht="20.25" customHeight="1" x14ac:dyDescent="0.2">
      <c r="A332" s="56">
        <v>53874</v>
      </c>
      <c r="B332" s="57">
        <f t="shared" si="29"/>
        <v>0</v>
      </c>
      <c r="C332" s="150"/>
      <c r="D332" s="58">
        <f t="shared" si="30"/>
        <v>0</v>
      </c>
      <c r="E332" s="59">
        <f t="shared" si="28"/>
        <v>0</v>
      </c>
      <c r="F332" s="58">
        <f t="shared" si="31"/>
        <v>0</v>
      </c>
      <c r="G332" s="60">
        <f>IF(AND(C332&lt;&gt;"",SUM(G$32:G331)&lt;E$23),$E$23/$E$28,0)</f>
        <v>0</v>
      </c>
      <c r="H332" s="58">
        <f t="shared" si="32"/>
        <v>0</v>
      </c>
      <c r="I332" s="58">
        <f t="shared" si="34"/>
        <v>0</v>
      </c>
      <c r="J332" s="92" t="str">
        <f t="shared" si="33"/>
        <v>2047–2048</v>
      </c>
      <c r="K332" s="92"/>
      <c r="L332" s="103"/>
      <c r="M332" s="92"/>
      <c r="N332" s="101"/>
      <c r="O332" s="93"/>
      <c r="Q332" s="61"/>
    </row>
    <row r="333" spans="1:17" s="55" customFormat="1" ht="20.25" customHeight="1" x14ac:dyDescent="0.2">
      <c r="A333" s="56">
        <v>53905</v>
      </c>
      <c r="B333" s="57">
        <f t="shared" si="29"/>
        <v>0</v>
      </c>
      <c r="C333" s="150"/>
      <c r="D333" s="58">
        <f t="shared" si="30"/>
        <v>0</v>
      </c>
      <c r="E333" s="59">
        <f t="shared" si="28"/>
        <v>0</v>
      </c>
      <c r="F333" s="58">
        <f t="shared" si="31"/>
        <v>0</v>
      </c>
      <c r="G333" s="60">
        <f>IF(AND(C333&lt;&gt;"",SUM(G$32:G332)&lt;E$23),$E$23/$E$28,0)</f>
        <v>0</v>
      </c>
      <c r="H333" s="58">
        <f t="shared" si="32"/>
        <v>0</v>
      </c>
      <c r="I333" s="58">
        <f t="shared" si="34"/>
        <v>0</v>
      </c>
      <c r="J333" s="92" t="str">
        <f t="shared" si="33"/>
        <v>2047–2048</v>
      </c>
      <c r="K333" s="92"/>
      <c r="L333" s="103"/>
      <c r="M333" s="92"/>
      <c r="N333" s="101"/>
      <c r="O333" s="93"/>
      <c r="Q333" s="61"/>
    </row>
    <row r="334" spans="1:17" s="55" customFormat="1" ht="20.25" customHeight="1" x14ac:dyDescent="0.2">
      <c r="A334" s="56">
        <v>53936</v>
      </c>
      <c r="B334" s="57">
        <f t="shared" si="29"/>
        <v>0</v>
      </c>
      <c r="C334" s="150"/>
      <c r="D334" s="58">
        <f t="shared" si="30"/>
        <v>0</v>
      </c>
      <c r="E334" s="59">
        <f t="shared" si="28"/>
        <v>0</v>
      </c>
      <c r="F334" s="58">
        <f t="shared" si="31"/>
        <v>0</v>
      </c>
      <c r="G334" s="60">
        <f>IF(AND(C334&lt;&gt;"",SUM(G$32:G333)&lt;E$23),$E$23/$E$28,0)</f>
        <v>0</v>
      </c>
      <c r="H334" s="58">
        <f t="shared" si="32"/>
        <v>0</v>
      </c>
      <c r="I334" s="58">
        <f t="shared" si="34"/>
        <v>0</v>
      </c>
      <c r="J334" s="92" t="str">
        <f t="shared" si="33"/>
        <v>2047–2048</v>
      </c>
      <c r="K334" s="92"/>
      <c r="L334" s="103"/>
      <c r="M334" s="92"/>
      <c r="N334" s="101"/>
      <c r="O334" s="93"/>
      <c r="Q334" s="61"/>
    </row>
    <row r="335" spans="1:17" s="55" customFormat="1" ht="20.25" customHeight="1" x14ac:dyDescent="0.2">
      <c r="A335" s="56">
        <v>53966</v>
      </c>
      <c r="B335" s="57">
        <f t="shared" si="29"/>
        <v>0</v>
      </c>
      <c r="C335" s="150"/>
      <c r="D335" s="58">
        <f t="shared" si="30"/>
        <v>0</v>
      </c>
      <c r="E335" s="59">
        <f t="shared" si="28"/>
        <v>0</v>
      </c>
      <c r="F335" s="58">
        <f t="shared" si="31"/>
        <v>0</v>
      </c>
      <c r="G335" s="60">
        <f>IF(AND(C335&lt;&gt;"",SUM(G$32:G334)&lt;E$23),$E$23/$E$28,0)</f>
        <v>0</v>
      </c>
      <c r="H335" s="58">
        <f t="shared" si="32"/>
        <v>0</v>
      </c>
      <c r="I335" s="58">
        <f t="shared" si="34"/>
        <v>0</v>
      </c>
      <c r="J335" s="92" t="str">
        <f t="shared" si="33"/>
        <v>2047–2048</v>
      </c>
      <c r="K335" s="92"/>
      <c r="L335" s="103"/>
      <c r="M335" s="92"/>
      <c r="N335" s="101"/>
      <c r="O335" s="93"/>
      <c r="Q335" s="61"/>
    </row>
    <row r="336" spans="1:17" s="55" customFormat="1" ht="20.25" customHeight="1" x14ac:dyDescent="0.2">
      <c r="A336" s="56">
        <v>53997</v>
      </c>
      <c r="B336" s="57">
        <f t="shared" si="29"/>
        <v>0</v>
      </c>
      <c r="C336" s="150"/>
      <c r="D336" s="58">
        <f t="shared" si="30"/>
        <v>0</v>
      </c>
      <c r="E336" s="59">
        <f t="shared" si="28"/>
        <v>0</v>
      </c>
      <c r="F336" s="58">
        <f t="shared" si="31"/>
        <v>0</v>
      </c>
      <c r="G336" s="60">
        <f>IF(AND(C336&lt;&gt;"",SUM(G$32:G335)&lt;E$23),$E$23/$E$28,0)</f>
        <v>0</v>
      </c>
      <c r="H336" s="58">
        <f t="shared" si="32"/>
        <v>0</v>
      </c>
      <c r="I336" s="58">
        <f t="shared" si="34"/>
        <v>0</v>
      </c>
      <c r="J336" s="92" t="str">
        <f t="shared" si="33"/>
        <v>2047–2048</v>
      </c>
      <c r="K336" s="92"/>
      <c r="L336" s="103"/>
      <c r="M336" s="92"/>
      <c r="N336" s="101"/>
      <c r="O336" s="93"/>
      <c r="Q336" s="61"/>
    </row>
    <row r="337" spans="1:17" s="55" customFormat="1" ht="20.25" customHeight="1" x14ac:dyDescent="0.2">
      <c r="A337" s="56">
        <v>54027</v>
      </c>
      <c r="B337" s="57">
        <f t="shared" si="29"/>
        <v>0</v>
      </c>
      <c r="C337" s="150"/>
      <c r="D337" s="58">
        <f t="shared" si="30"/>
        <v>0</v>
      </c>
      <c r="E337" s="59">
        <f t="shared" si="28"/>
        <v>0</v>
      </c>
      <c r="F337" s="58">
        <f t="shared" si="31"/>
        <v>0</v>
      </c>
      <c r="G337" s="60">
        <f>IF(AND(C337&lt;&gt;"",SUM(G$32:G336)&lt;E$23),$E$23/$E$28,0)</f>
        <v>0</v>
      </c>
      <c r="H337" s="58">
        <f t="shared" si="32"/>
        <v>0</v>
      </c>
      <c r="I337" s="58">
        <f t="shared" si="34"/>
        <v>0</v>
      </c>
      <c r="J337" s="92" t="str">
        <f t="shared" si="33"/>
        <v>2047–2048</v>
      </c>
      <c r="K337" s="92"/>
      <c r="L337" s="103"/>
      <c r="M337" s="92"/>
      <c r="N337" s="101"/>
      <c r="O337" s="93"/>
      <c r="Q337" s="61"/>
    </row>
    <row r="338" spans="1:17" s="55" customFormat="1" ht="20.25" customHeight="1" x14ac:dyDescent="0.2">
      <c r="A338" s="56">
        <v>54058</v>
      </c>
      <c r="B338" s="57">
        <f t="shared" si="29"/>
        <v>0</v>
      </c>
      <c r="C338" s="150"/>
      <c r="D338" s="58">
        <f t="shared" si="30"/>
        <v>0</v>
      </c>
      <c r="E338" s="59">
        <f t="shared" si="28"/>
        <v>0</v>
      </c>
      <c r="F338" s="58">
        <f t="shared" si="31"/>
        <v>0</v>
      </c>
      <c r="G338" s="60">
        <f>IF(AND(C338&lt;&gt;"",SUM(G$32:G337)&lt;E$23),$E$23/$E$28,0)</f>
        <v>0</v>
      </c>
      <c r="H338" s="58">
        <f t="shared" si="32"/>
        <v>0</v>
      </c>
      <c r="I338" s="58">
        <f t="shared" si="34"/>
        <v>0</v>
      </c>
      <c r="J338" s="92" t="str">
        <f t="shared" si="33"/>
        <v>2047–2048</v>
      </c>
      <c r="K338" s="92"/>
      <c r="L338" s="103"/>
      <c r="M338" s="92"/>
      <c r="N338" s="101"/>
      <c r="O338" s="93"/>
      <c r="Q338" s="61"/>
    </row>
    <row r="339" spans="1:17" s="55" customFormat="1" ht="20.25" customHeight="1" x14ac:dyDescent="0.2">
      <c r="A339" s="56">
        <v>54089</v>
      </c>
      <c r="B339" s="57">
        <f t="shared" si="29"/>
        <v>0</v>
      </c>
      <c r="C339" s="150"/>
      <c r="D339" s="58">
        <f t="shared" si="30"/>
        <v>0</v>
      </c>
      <c r="E339" s="59">
        <f t="shared" si="28"/>
        <v>0</v>
      </c>
      <c r="F339" s="58">
        <f t="shared" si="31"/>
        <v>0</v>
      </c>
      <c r="G339" s="60">
        <f>IF(AND(C339&lt;&gt;"",SUM(G$32:G338)&lt;E$23),$E$23/$E$28,0)</f>
        <v>0</v>
      </c>
      <c r="H339" s="58">
        <f t="shared" si="32"/>
        <v>0</v>
      </c>
      <c r="I339" s="58">
        <f t="shared" si="34"/>
        <v>0</v>
      </c>
      <c r="J339" s="92" t="str">
        <f t="shared" si="33"/>
        <v>2047–2048</v>
      </c>
      <c r="K339" s="92"/>
      <c r="L339" s="103"/>
      <c r="M339" s="92"/>
      <c r="N339" s="101"/>
      <c r="O339" s="93"/>
      <c r="Q339" s="61"/>
    </row>
    <row r="340" spans="1:17" s="55" customFormat="1" ht="20.25" customHeight="1" x14ac:dyDescent="0.2">
      <c r="A340" s="56">
        <v>54118</v>
      </c>
      <c r="B340" s="57">
        <f t="shared" si="29"/>
        <v>0</v>
      </c>
      <c r="C340" s="150"/>
      <c r="D340" s="58">
        <f t="shared" si="30"/>
        <v>0</v>
      </c>
      <c r="E340" s="59">
        <f t="shared" si="28"/>
        <v>0</v>
      </c>
      <c r="F340" s="58">
        <f t="shared" si="31"/>
        <v>0</v>
      </c>
      <c r="G340" s="60">
        <f>IF(AND(C340&lt;&gt;"",SUM(G$32:G339)&lt;E$23),$E$23/$E$28,0)</f>
        <v>0</v>
      </c>
      <c r="H340" s="58">
        <f t="shared" si="32"/>
        <v>0</v>
      </c>
      <c r="I340" s="58">
        <f t="shared" si="34"/>
        <v>0</v>
      </c>
      <c r="J340" s="92" t="str">
        <f t="shared" si="33"/>
        <v>2047–2048</v>
      </c>
      <c r="K340" s="92"/>
      <c r="L340" s="103"/>
      <c r="M340" s="92"/>
      <c r="N340" s="101"/>
      <c r="O340" s="93"/>
      <c r="Q340" s="61"/>
    </row>
    <row r="341" spans="1:17" s="55" customFormat="1" ht="20.25" customHeight="1" x14ac:dyDescent="0.2">
      <c r="A341" s="56">
        <v>54149</v>
      </c>
      <c r="B341" s="57">
        <f t="shared" si="29"/>
        <v>0</v>
      </c>
      <c r="C341" s="150"/>
      <c r="D341" s="58">
        <f t="shared" si="30"/>
        <v>0</v>
      </c>
      <c r="E341" s="59">
        <f t="shared" si="28"/>
        <v>0</v>
      </c>
      <c r="F341" s="58">
        <f t="shared" si="31"/>
        <v>0</v>
      </c>
      <c r="G341" s="60">
        <f>IF(AND(C341&lt;&gt;"",SUM(G$32:G340)&lt;E$23),$E$23/$E$28,0)</f>
        <v>0</v>
      </c>
      <c r="H341" s="58">
        <f t="shared" si="32"/>
        <v>0</v>
      </c>
      <c r="I341" s="58">
        <f t="shared" si="34"/>
        <v>0</v>
      </c>
      <c r="J341" s="92" t="str">
        <f t="shared" si="33"/>
        <v>2047–2048</v>
      </c>
      <c r="K341" s="92"/>
      <c r="L341" s="103"/>
      <c r="M341" s="92"/>
      <c r="N341" s="101"/>
      <c r="O341" s="93"/>
      <c r="Q341" s="61"/>
    </row>
    <row r="342" spans="1:17" s="55" customFormat="1" ht="20.25" customHeight="1" x14ac:dyDescent="0.2">
      <c r="A342" s="56">
        <v>54179</v>
      </c>
      <c r="B342" s="57">
        <f t="shared" si="29"/>
        <v>0</v>
      </c>
      <c r="C342" s="150"/>
      <c r="D342" s="58">
        <f t="shared" si="30"/>
        <v>0</v>
      </c>
      <c r="E342" s="59">
        <f t="shared" si="28"/>
        <v>0</v>
      </c>
      <c r="F342" s="58">
        <f t="shared" si="31"/>
        <v>0</v>
      </c>
      <c r="G342" s="60">
        <f>IF(AND(C342&lt;&gt;"",SUM(G$32:G341)&lt;E$23),$E$23/$E$28,0)</f>
        <v>0</v>
      </c>
      <c r="H342" s="58">
        <f t="shared" si="32"/>
        <v>0</v>
      </c>
      <c r="I342" s="58">
        <f t="shared" si="34"/>
        <v>0</v>
      </c>
      <c r="J342" s="92" t="str">
        <f t="shared" si="33"/>
        <v>2047–2048</v>
      </c>
      <c r="K342" s="92"/>
      <c r="L342" s="103"/>
      <c r="M342" s="92"/>
      <c r="N342" s="101"/>
      <c r="O342" s="93"/>
      <c r="Q342" s="61"/>
    </row>
    <row r="343" spans="1:17" s="55" customFormat="1" ht="20.25" customHeight="1" x14ac:dyDescent="0.2">
      <c r="A343" s="56">
        <v>54210</v>
      </c>
      <c r="B343" s="57">
        <f t="shared" si="29"/>
        <v>0</v>
      </c>
      <c r="C343" s="150"/>
      <c r="D343" s="58">
        <f t="shared" si="30"/>
        <v>0</v>
      </c>
      <c r="E343" s="59">
        <f t="shared" si="28"/>
        <v>0</v>
      </c>
      <c r="F343" s="58">
        <f t="shared" si="31"/>
        <v>0</v>
      </c>
      <c r="G343" s="60">
        <f>IF(AND(C343&lt;&gt;"",SUM(G$32:G342)&lt;E$23),$E$23/$E$28,0)</f>
        <v>0</v>
      </c>
      <c r="H343" s="58">
        <f t="shared" si="32"/>
        <v>0</v>
      </c>
      <c r="I343" s="58">
        <f t="shared" si="34"/>
        <v>0</v>
      </c>
      <c r="J343" s="92" t="str">
        <f t="shared" si="33"/>
        <v>2047–2048</v>
      </c>
      <c r="K343" s="92"/>
      <c r="L343" s="103"/>
      <c r="M343" s="92"/>
      <c r="N343" s="101"/>
      <c r="O343" s="93"/>
      <c r="Q343" s="61"/>
    </row>
    <row r="344" spans="1:17" s="55" customFormat="1" ht="20.25" customHeight="1" x14ac:dyDescent="0.2">
      <c r="A344" s="56">
        <v>54240</v>
      </c>
      <c r="B344" s="57">
        <f t="shared" si="29"/>
        <v>0</v>
      </c>
      <c r="C344" s="150"/>
      <c r="D344" s="58">
        <f t="shared" si="30"/>
        <v>0</v>
      </c>
      <c r="E344" s="59">
        <f t="shared" si="28"/>
        <v>0</v>
      </c>
      <c r="F344" s="58">
        <f t="shared" si="31"/>
        <v>0</v>
      </c>
      <c r="G344" s="60">
        <f>IF(AND(C344&lt;&gt;"",SUM(G$32:G343)&lt;E$23),$E$23/$E$28,0)</f>
        <v>0</v>
      </c>
      <c r="H344" s="58">
        <f t="shared" si="32"/>
        <v>0</v>
      </c>
      <c r="I344" s="58">
        <f t="shared" si="34"/>
        <v>0</v>
      </c>
      <c r="J344" s="92" t="str">
        <f t="shared" si="33"/>
        <v>2048–2049</v>
      </c>
      <c r="K344" s="92"/>
      <c r="L344" s="103"/>
      <c r="M344" s="92"/>
      <c r="N344" s="101"/>
      <c r="O344" s="93"/>
      <c r="Q344" s="61"/>
    </row>
    <row r="345" spans="1:17" s="55" customFormat="1" ht="20.25" customHeight="1" x14ac:dyDescent="0.2">
      <c r="A345" s="56">
        <v>54271</v>
      </c>
      <c r="B345" s="57">
        <f t="shared" si="29"/>
        <v>0</v>
      </c>
      <c r="C345" s="150"/>
      <c r="D345" s="58">
        <f t="shared" si="30"/>
        <v>0</v>
      </c>
      <c r="E345" s="59">
        <f t="shared" si="28"/>
        <v>0</v>
      </c>
      <c r="F345" s="58">
        <f t="shared" si="31"/>
        <v>0</v>
      </c>
      <c r="G345" s="60">
        <f>IF(AND(C345&lt;&gt;"",SUM(G$32:G344)&lt;E$23),$E$23/$E$28,0)</f>
        <v>0</v>
      </c>
      <c r="H345" s="58">
        <f t="shared" si="32"/>
        <v>0</v>
      </c>
      <c r="I345" s="58">
        <f t="shared" si="34"/>
        <v>0</v>
      </c>
      <c r="J345" s="92" t="str">
        <f t="shared" si="33"/>
        <v>2048–2049</v>
      </c>
      <c r="K345" s="92"/>
      <c r="L345" s="103"/>
      <c r="M345" s="92"/>
      <c r="N345" s="101"/>
      <c r="O345" s="93"/>
      <c r="Q345" s="61"/>
    </row>
    <row r="346" spans="1:17" s="55" customFormat="1" ht="20.25" customHeight="1" x14ac:dyDescent="0.2">
      <c r="A346" s="56">
        <v>54302</v>
      </c>
      <c r="B346" s="57">
        <f t="shared" si="29"/>
        <v>0</v>
      </c>
      <c r="C346" s="150"/>
      <c r="D346" s="58">
        <f t="shared" si="30"/>
        <v>0</v>
      </c>
      <c r="E346" s="59">
        <f t="shared" si="28"/>
        <v>0</v>
      </c>
      <c r="F346" s="58">
        <f t="shared" si="31"/>
        <v>0</v>
      </c>
      <c r="G346" s="60">
        <f>IF(AND(C346&lt;&gt;"",SUM(G$32:G345)&lt;E$23),$E$23/$E$28,0)</f>
        <v>0</v>
      </c>
      <c r="H346" s="58">
        <f t="shared" si="32"/>
        <v>0</v>
      </c>
      <c r="I346" s="58">
        <f t="shared" si="34"/>
        <v>0</v>
      </c>
      <c r="J346" s="92" t="str">
        <f t="shared" si="33"/>
        <v>2048–2049</v>
      </c>
      <c r="K346" s="92"/>
      <c r="L346" s="103"/>
      <c r="M346" s="92"/>
      <c r="N346" s="101"/>
      <c r="O346" s="93"/>
      <c r="Q346" s="61"/>
    </row>
    <row r="347" spans="1:17" s="55" customFormat="1" ht="20.25" customHeight="1" x14ac:dyDescent="0.2">
      <c r="A347" s="56">
        <v>54332</v>
      </c>
      <c r="B347" s="57">
        <f t="shared" si="29"/>
        <v>0</v>
      </c>
      <c r="C347" s="150"/>
      <c r="D347" s="58">
        <f t="shared" si="30"/>
        <v>0</v>
      </c>
      <c r="E347" s="59">
        <f t="shared" si="28"/>
        <v>0</v>
      </c>
      <c r="F347" s="58">
        <f t="shared" si="31"/>
        <v>0</v>
      </c>
      <c r="G347" s="60">
        <f>IF(AND(C347&lt;&gt;"",SUM(G$32:G346)&lt;E$23),$E$23/$E$28,0)</f>
        <v>0</v>
      </c>
      <c r="H347" s="58">
        <f t="shared" si="32"/>
        <v>0</v>
      </c>
      <c r="I347" s="58">
        <f t="shared" si="34"/>
        <v>0</v>
      </c>
      <c r="J347" s="92" t="str">
        <f t="shared" si="33"/>
        <v>2048–2049</v>
      </c>
      <c r="K347" s="92"/>
      <c r="L347" s="103"/>
      <c r="M347" s="92"/>
      <c r="N347" s="101"/>
      <c r="O347" s="93"/>
      <c r="Q347" s="61"/>
    </row>
    <row r="348" spans="1:17" s="55" customFormat="1" ht="20.25" customHeight="1" x14ac:dyDescent="0.2">
      <c r="A348" s="56">
        <v>54363</v>
      </c>
      <c r="B348" s="57">
        <f t="shared" si="29"/>
        <v>0</v>
      </c>
      <c r="C348" s="150"/>
      <c r="D348" s="58">
        <f t="shared" si="30"/>
        <v>0</v>
      </c>
      <c r="E348" s="59">
        <f t="shared" si="28"/>
        <v>0</v>
      </c>
      <c r="F348" s="58">
        <f t="shared" si="31"/>
        <v>0</v>
      </c>
      <c r="G348" s="60">
        <f>IF(AND(C348&lt;&gt;"",SUM(G$32:G347)&lt;E$23),$E$23/$E$28,0)</f>
        <v>0</v>
      </c>
      <c r="H348" s="58">
        <f t="shared" si="32"/>
        <v>0</v>
      </c>
      <c r="I348" s="58">
        <f t="shared" si="34"/>
        <v>0</v>
      </c>
      <c r="J348" s="92" t="str">
        <f t="shared" si="33"/>
        <v>2048–2049</v>
      </c>
      <c r="K348" s="92"/>
      <c r="L348" s="103"/>
      <c r="M348" s="92"/>
      <c r="N348" s="101"/>
      <c r="O348" s="93"/>
      <c r="Q348" s="61"/>
    </row>
    <row r="349" spans="1:17" s="55" customFormat="1" ht="20.25" customHeight="1" x14ac:dyDescent="0.2">
      <c r="A349" s="56">
        <v>54393</v>
      </c>
      <c r="B349" s="57">
        <f t="shared" si="29"/>
        <v>0</v>
      </c>
      <c r="C349" s="150"/>
      <c r="D349" s="58">
        <f t="shared" si="30"/>
        <v>0</v>
      </c>
      <c r="E349" s="59">
        <f t="shared" si="28"/>
        <v>0</v>
      </c>
      <c r="F349" s="58">
        <f t="shared" si="31"/>
        <v>0</v>
      </c>
      <c r="G349" s="60">
        <f>IF(AND(C349&lt;&gt;"",SUM(G$32:G348)&lt;E$23),$E$23/$E$28,0)</f>
        <v>0</v>
      </c>
      <c r="H349" s="58">
        <f t="shared" si="32"/>
        <v>0</v>
      </c>
      <c r="I349" s="58">
        <f t="shared" si="34"/>
        <v>0</v>
      </c>
      <c r="J349" s="92" t="str">
        <f t="shared" si="33"/>
        <v>2048–2049</v>
      </c>
      <c r="K349" s="92"/>
      <c r="L349" s="103"/>
      <c r="M349" s="92"/>
      <c r="N349" s="101"/>
      <c r="O349" s="93"/>
      <c r="Q349" s="61"/>
    </row>
    <row r="350" spans="1:17" s="55" customFormat="1" ht="20.25" customHeight="1" x14ac:dyDescent="0.2">
      <c r="A350" s="56">
        <v>54424</v>
      </c>
      <c r="B350" s="57">
        <f t="shared" si="29"/>
        <v>0</v>
      </c>
      <c r="C350" s="150"/>
      <c r="D350" s="58">
        <f t="shared" si="30"/>
        <v>0</v>
      </c>
      <c r="E350" s="59">
        <f t="shared" si="28"/>
        <v>0</v>
      </c>
      <c r="F350" s="58">
        <f t="shared" si="31"/>
        <v>0</v>
      </c>
      <c r="G350" s="60">
        <f>IF(AND(C350&lt;&gt;"",SUM(G$32:G349)&lt;E$23),$E$23/$E$28,0)</f>
        <v>0</v>
      </c>
      <c r="H350" s="58">
        <f t="shared" si="32"/>
        <v>0</v>
      </c>
      <c r="I350" s="58">
        <f t="shared" si="34"/>
        <v>0</v>
      </c>
      <c r="J350" s="92" t="str">
        <f t="shared" si="33"/>
        <v>2048–2049</v>
      </c>
      <c r="K350" s="92"/>
      <c r="L350" s="103"/>
      <c r="M350" s="92"/>
      <c r="N350" s="101"/>
      <c r="O350" s="93"/>
      <c r="Q350" s="61"/>
    </row>
    <row r="351" spans="1:17" s="55" customFormat="1" ht="20.25" customHeight="1" x14ac:dyDescent="0.2">
      <c r="A351" s="56">
        <v>54455</v>
      </c>
      <c r="B351" s="57">
        <f t="shared" si="29"/>
        <v>0</v>
      </c>
      <c r="C351" s="150"/>
      <c r="D351" s="58">
        <f t="shared" si="30"/>
        <v>0</v>
      </c>
      <c r="E351" s="59">
        <f t="shared" si="28"/>
        <v>0</v>
      </c>
      <c r="F351" s="58">
        <f t="shared" si="31"/>
        <v>0</v>
      </c>
      <c r="G351" s="60">
        <f>IF(AND(C351&lt;&gt;"",SUM(G$32:G350)&lt;E$23),$E$23/$E$28,0)</f>
        <v>0</v>
      </c>
      <c r="H351" s="58">
        <f t="shared" si="32"/>
        <v>0</v>
      </c>
      <c r="I351" s="58">
        <f t="shared" si="34"/>
        <v>0</v>
      </c>
      <c r="J351" s="92" t="str">
        <f t="shared" si="33"/>
        <v>2048–2049</v>
      </c>
      <c r="K351" s="92"/>
      <c r="L351" s="103"/>
      <c r="M351" s="92"/>
      <c r="N351" s="101"/>
      <c r="O351" s="93"/>
      <c r="Q351" s="61"/>
    </row>
    <row r="352" spans="1:17" s="55" customFormat="1" ht="20.25" customHeight="1" x14ac:dyDescent="0.2">
      <c r="A352" s="56">
        <v>54483</v>
      </c>
      <c r="B352" s="57">
        <f t="shared" si="29"/>
        <v>0</v>
      </c>
      <c r="C352" s="150"/>
      <c r="D352" s="58">
        <f t="shared" si="30"/>
        <v>0</v>
      </c>
      <c r="E352" s="59">
        <f t="shared" ref="E352:E415" si="35">C352-D352</f>
        <v>0</v>
      </c>
      <c r="F352" s="58">
        <f t="shared" si="31"/>
        <v>0</v>
      </c>
      <c r="G352" s="60">
        <f>IF(AND(C352&lt;&gt;"",SUM(G$32:G351)&lt;E$23),$E$23/$E$28,0)</f>
        <v>0</v>
      </c>
      <c r="H352" s="58">
        <f t="shared" si="32"/>
        <v>0</v>
      </c>
      <c r="I352" s="58">
        <f t="shared" si="34"/>
        <v>0</v>
      </c>
      <c r="J352" s="92" t="str">
        <f t="shared" si="33"/>
        <v>2048–2049</v>
      </c>
      <c r="K352" s="92"/>
      <c r="L352" s="103"/>
      <c r="M352" s="92"/>
      <c r="N352" s="101"/>
      <c r="O352" s="93"/>
      <c r="Q352" s="61"/>
    </row>
    <row r="353" spans="1:17" s="55" customFormat="1" ht="20.25" customHeight="1" x14ac:dyDescent="0.2">
      <c r="A353" s="56">
        <v>54514</v>
      </c>
      <c r="B353" s="57">
        <f t="shared" ref="B353:B416" si="36">IF(C353&gt;0,C353*-1,C353)</f>
        <v>0</v>
      </c>
      <c r="C353" s="150"/>
      <c r="D353" s="58">
        <f t="shared" ref="D353:D416" si="37">IF(C353="",0,IF($E$14="Beginning",IF(C352&lt;&gt;"",$F352*$E$7/12,0),IF(C352&lt;&gt;"",$F352*$E$7/12,$E$21*$E$7/12)))</f>
        <v>0</v>
      </c>
      <c r="E353" s="59">
        <f t="shared" si="35"/>
        <v>0</v>
      </c>
      <c r="F353" s="58">
        <f t="shared" ref="F353:F416" si="38">IF(C353="",0,IF(C352="",$E$21-E353,IF(C353&lt;&gt;"",F352-E353)))</f>
        <v>0</v>
      </c>
      <c r="G353" s="60">
        <f>IF(AND(C353&lt;&gt;"",SUM(G$32:G352)&lt;E$23),$E$23/$E$28,0)</f>
        <v>0</v>
      </c>
      <c r="H353" s="58">
        <f t="shared" ref="H353:H416" si="39">IF(C353&lt;&gt;"",G353+H352,0)</f>
        <v>0</v>
      </c>
      <c r="I353" s="58">
        <f t="shared" si="34"/>
        <v>0</v>
      </c>
      <c r="J353" s="92" t="str">
        <f t="shared" ref="J353:J416" si="40">IF(OR(MONTH(A353)=1,MONTH(A353)=2,MONTH(A353)=3,MONTH(A353)=4,MONTH(A353)=5,MONTH(A353)=6),YEAR(A353)-1&amp;"–"&amp;YEAR(A353),YEAR(A353)&amp;"–"&amp;YEAR(A353)+1)</f>
        <v>2048–2049</v>
      </c>
      <c r="K353" s="92"/>
      <c r="L353" s="103"/>
      <c r="M353" s="92"/>
      <c r="N353" s="101"/>
      <c r="O353" s="93"/>
      <c r="Q353" s="61"/>
    </row>
    <row r="354" spans="1:17" s="55" customFormat="1" ht="20.25" customHeight="1" x14ac:dyDescent="0.2">
      <c r="A354" s="56">
        <v>54544</v>
      </c>
      <c r="B354" s="57">
        <f t="shared" si="36"/>
        <v>0</v>
      </c>
      <c r="C354" s="150"/>
      <c r="D354" s="58">
        <f t="shared" si="37"/>
        <v>0</v>
      </c>
      <c r="E354" s="59">
        <f t="shared" si="35"/>
        <v>0</v>
      </c>
      <c r="F354" s="58">
        <f t="shared" si="38"/>
        <v>0</v>
      </c>
      <c r="G354" s="60">
        <f>IF(AND(C354&lt;&gt;"",SUM(G$32:G353)&lt;E$23),$E$23/$E$28,0)</f>
        <v>0</v>
      </c>
      <c r="H354" s="58">
        <f t="shared" si="39"/>
        <v>0</v>
      </c>
      <c r="I354" s="58">
        <f t="shared" si="34"/>
        <v>0</v>
      </c>
      <c r="J354" s="92" t="str">
        <f t="shared" si="40"/>
        <v>2048–2049</v>
      </c>
      <c r="K354" s="92"/>
      <c r="L354" s="103"/>
      <c r="M354" s="92"/>
      <c r="N354" s="101"/>
      <c r="O354" s="93"/>
      <c r="Q354" s="61"/>
    </row>
    <row r="355" spans="1:17" s="55" customFormat="1" ht="20.25" customHeight="1" x14ac:dyDescent="0.2">
      <c r="A355" s="56">
        <v>54575</v>
      </c>
      <c r="B355" s="57">
        <f t="shared" si="36"/>
        <v>0</v>
      </c>
      <c r="C355" s="150"/>
      <c r="D355" s="58">
        <f t="shared" si="37"/>
        <v>0</v>
      </c>
      <c r="E355" s="59">
        <f t="shared" si="35"/>
        <v>0</v>
      </c>
      <c r="F355" s="58">
        <f t="shared" si="38"/>
        <v>0</v>
      </c>
      <c r="G355" s="60">
        <f>IF(AND(C355&lt;&gt;"",SUM(G$32:G354)&lt;E$23),$E$23/$E$28,0)</f>
        <v>0</v>
      </c>
      <c r="H355" s="58">
        <f t="shared" si="39"/>
        <v>0</v>
      </c>
      <c r="I355" s="58">
        <f t="shared" ref="I355:I418" si="41">IF(C355&lt;&gt;"",$E$23-H355,0)</f>
        <v>0</v>
      </c>
      <c r="J355" s="92" t="str">
        <f t="shared" si="40"/>
        <v>2048–2049</v>
      </c>
      <c r="K355" s="92"/>
      <c r="L355" s="103"/>
      <c r="M355" s="92"/>
      <c r="N355" s="101"/>
      <c r="O355" s="93"/>
      <c r="Q355" s="61"/>
    </row>
    <row r="356" spans="1:17" s="55" customFormat="1" ht="20.25" customHeight="1" x14ac:dyDescent="0.2">
      <c r="A356" s="56">
        <v>54605</v>
      </c>
      <c r="B356" s="57">
        <f t="shared" si="36"/>
        <v>0</v>
      </c>
      <c r="C356" s="150"/>
      <c r="D356" s="58">
        <f t="shared" si="37"/>
        <v>0</v>
      </c>
      <c r="E356" s="59">
        <f t="shared" si="35"/>
        <v>0</v>
      </c>
      <c r="F356" s="58">
        <f t="shared" si="38"/>
        <v>0</v>
      </c>
      <c r="G356" s="60">
        <f>IF(AND(C356&lt;&gt;"",SUM(G$32:G355)&lt;E$23),$E$23/$E$28,0)</f>
        <v>0</v>
      </c>
      <c r="H356" s="58">
        <f t="shared" si="39"/>
        <v>0</v>
      </c>
      <c r="I356" s="58">
        <f t="shared" si="41"/>
        <v>0</v>
      </c>
      <c r="J356" s="92" t="str">
        <f t="shared" si="40"/>
        <v>2049–2050</v>
      </c>
      <c r="K356" s="92"/>
      <c r="L356" s="103"/>
      <c r="M356" s="92"/>
      <c r="N356" s="101"/>
      <c r="O356" s="93"/>
      <c r="Q356" s="61"/>
    </row>
    <row r="357" spans="1:17" s="55" customFormat="1" ht="20.25" customHeight="1" x14ac:dyDescent="0.2">
      <c r="A357" s="56">
        <v>54636</v>
      </c>
      <c r="B357" s="57">
        <f t="shared" si="36"/>
        <v>0</v>
      </c>
      <c r="C357" s="150"/>
      <c r="D357" s="58">
        <f t="shared" si="37"/>
        <v>0</v>
      </c>
      <c r="E357" s="59">
        <f t="shared" si="35"/>
        <v>0</v>
      </c>
      <c r="F357" s="58">
        <f t="shared" si="38"/>
        <v>0</v>
      </c>
      <c r="G357" s="60">
        <f>IF(AND(C357&lt;&gt;"",SUM(G$32:G356)&lt;E$23),$E$23/$E$28,0)</f>
        <v>0</v>
      </c>
      <c r="H357" s="58">
        <f t="shared" si="39"/>
        <v>0</v>
      </c>
      <c r="I357" s="58">
        <f t="shared" si="41"/>
        <v>0</v>
      </c>
      <c r="J357" s="92" t="str">
        <f t="shared" si="40"/>
        <v>2049–2050</v>
      </c>
      <c r="K357" s="92"/>
      <c r="L357" s="103"/>
      <c r="M357" s="92"/>
      <c r="N357" s="101"/>
      <c r="O357" s="93"/>
      <c r="Q357" s="61"/>
    </row>
    <row r="358" spans="1:17" s="55" customFormat="1" ht="20.25" customHeight="1" x14ac:dyDescent="0.2">
      <c r="A358" s="56">
        <v>54667</v>
      </c>
      <c r="B358" s="57">
        <f t="shared" si="36"/>
        <v>0</v>
      </c>
      <c r="C358" s="150"/>
      <c r="D358" s="58">
        <f t="shared" si="37"/>
        <v>0</v>
      </c>
      <c r="E358" s="59">
        <f t="shared" si="35"/>
        <v>0</v>
      </c>
      <c r="F358" s="58">
        <f t="shared" si="38"/>
        <v>0</v>
      </c>
      <c r="G358" s="60">
        <f>IF(AND(C358&lt;&gt;"",SUM(G$32:G357)&lt;E$23),$E$23/$E$28,0)</f>
        <v>0</v>
      </c>
      <c r="H358" s="58">
        <f t="shared" si="39"/>
        <v>0</v>
      </c>
      <c r="I358" s="58">
        <f t="shared" si="41"/>
        <v>0</v>
      </c>
      <c r="J358" s="92" t="str">
        <f t="shared" si="40"/>
        <v>2049–2050</v>
      </c>
      <c r="K358" s="92"/>
      <c r="L358" s="103"/>
      <c r="M358" s="92"/>
      <c r="N358" s="101"/>
      <c r="O358" s="93"/>
      <c r="Q358" s="61"/>
    </row>
    <row r="359" spans="1:17" s="55" customFormat="1" ht="20.25" customHeight="1" x14ac:dyDescent="0.2">
      <c r="A359" s="56">
        <v>54697</v>
      </c>
      <c r="B359" s="57">
        <f t="shared" si="36"/>
        <v>0</v>
      </c>
      <c r="C359" s="150"/>
      <c r="D359" s="58">
        <f t="shared" si="37"/>
        <v>0</v>
      </c>
      <c r="E359" s="59">
        <f t="shared" si="35"/>
        <v>0</v>
      </c>
      <c r="F359" s="58">
        <f t="shared" si="38"/>
        <v>0</v>
      </c>
      <c r="G359" s="60">
        <f>IF(AND(C359&lt;&gt;"",SUM(G$32:G358)&lt;E$23),$E$23/$E$28,0)</f>
        <v>0</v>
      </c>
      <c r="H359" s="58">
        <f t="shared" si="39"/>
        <v>0</v>
      </c>
      <c r="I359" s="58">
        <f t="shared" si="41"/>
        <v>0</v>
      </c>
      <c r="J359" s="92" t="str">
        <f t="shared" si="40"/>
        <v>2049–2050</v>
      </c>
      <c r="K359" s="92"/>
      <c r="L359" s="103"/>
      <c r="M359" s="92"/>
      <c r="N359" s="101"/>
      <c r="O359" s="93"/>
      <c r="Q359" s="61"/>
    </row>
    <row r="360" spans="1:17" s="55" customFormat="1" ht="20.25" customHeight="1" x14ac:dyDescent="0.2">
      <c r="A360" s="56">
        <v>54728</v>
      </c>
      <c r="B360" s="57">
        <f t="shared" si="36"/>
        <v>0</v>
      </c>
      <c r="C360" s="150"/>
      <c r="D360" s="58">
        <f t="shared" si="37"/>
        <v>0</v>
      </c>
      <c r="E360" s="59">
        <f t="shared" si="35"/>
        <v>0</v>
      </c>
      <c r="F360" s="58">
        <f t="shared" si="38"/>
        <v>0</v>
      </c>
      <c r="G360" s="60">
        <f>IF(AND(C360&lt;&gt;"",SUM(G$32:G359)&lt;E$23),$E$23/$E$28,0)</f>
        <v>0</v>
      </c>
      <c r="H360" s="58">
        <f t="shared" si="39"/>
        <v>0</v>
      </c>
      <c r="I360" s="58">
        <f t="shared" si="41"/>
        <v>0</v>
      </c>
      <c r="J360" s="92" t="str">
        <f t="shared" si="40"/>
        <v>2049–2050</v>
      </c>
      <c r="K360" s="92"/>
      <c r="L360" s="103"/>
      <c r="M360" s="92"/>
      <c r="N360" s="101"/>
      <c r="O360" s="93"/>
      <c r="Q360" s="61"/>
    </row>
    <row r="361" spans="1:17" s="55" customFormat="1" ht="20.25" customHeight="1" x14ac:dyDescent="0.2">
      <c r="A361" s="56">
        <v>54758</v>
      </c>
      <c r="B361" s="57">
        <f t="shared" si="36"/>
        <v>0</v>
      </c>
      <c r="C361" s="150"/>
      <c r="D361" s="58">
        <f t="shared" si="37"/>
        <v>0</v>
      </c>
      <c r="E361" s="59">
        <f t="shared" si="35"/>
        <v>0</v>
      </c>
      <c r="F361" s="58">
        <f t="shared" si="38"/>
        <v>0</v>
      </c>
      <c r="G361" s="60">
        <f>IF(AND(C361&lt;&gt;"",SUM(G$32:G360)&lt;E$23),$E$23/$E$28,0)</f>
        <v>0</v>
      </c>
      <c r="H361" s="58">
        <f t="shared" si="39"/>
        <v>0</v>
      </c>
      <c r="I361" s="58">
        <f t="shared" si="41"/>
        <v>0</v>
      </c>
      <c r="J361" s="92" t="str">
        <f t="shared" si="40"/>
        <v>2049–2050</v>
      </c>
      <c r="K361" s="92"/>
      <c r="L361" s="103"/>
      <c r="M361" s="92"/>
      <c r="N361" s="101"/>
      <c r="O361" s="93"/>
      <c r="Q361" s="61"/>
    </row>
    <row r="362" spans="1:17" s="55" customFormat="1" ht="20.25" customHeight="1" x14ac:dyDescent="0.2">
      <c r="A362" s="56">
        <v>54789</v>
      </c>
      <c r="B362" s="57">
        <f t="shared" si="36"/>
        <v>0</v>
      </c>
      <c r="C362" s="150"/>
      <c r="D362" s="58">
        <f t="shared" si="37"/>
        <v>0</v>
      </c>
      <c r="E362" s="59">
        <f t="shared" si="35"/>
        <v>0</v>
      </c>
      <c r="F362" s="58">
        <f t="shared" si="38"/>
        <v>0</v>
      </c>
      <c r="G362" s="60">
        <f>IF(AND(C362&lt;&gt;"",SUM(G$32:G361)&lt;E$23),$E$23/$E$28,0)</f>
        <v>0</v>
      </c>
      <c r="H362" s="58">
        <f t="shared" si="39"/>
        <v>0</v>
      </c>
      <c r="I362" s="58">
        <f t="shared" si="41"/>
        <v>0</v>
      </c>
      <c r="J362" s="92" t="str">
        <f t="shared" si="40"/>
        <v>2049–2050</v>
      </c>
      <c r="K362" s="92"/>
      <c r="L362" s="103"/>
      <c r="M362" s="92"/>
      <c r="N362" s="101"/>
      <c r="O362" s="93"/>
      <c r="Q362" s="61"/>
    </row>
    <row r="363" spans="1:17" s="55" customFormat="1" ht="20.25" customHeight="1" x14ac:dyDescent="0.2">
      <c r="A363" s="56">
        <v>54820</v>
      </c>
      <c r="B363" s="57">
        <f t="shared" si="36"/>
        <v>0</v>
      </c>
      <c r="C363" s="150"/>
      <c r="D363" s="58">
        <f t="shared" si="37"/>
        <v>0</v>
      </c>
      <c r="E363" s="59">
        <f t="shared" si="35"/>
        <v>0</v>
      </c>
      <c r="F363" s="58">
        <f t="shared" si="38"/>
        <v>0</v>
      </c>
      <c r="G363" s="60">
        <f>IF(AND(C363&lt;&gt;"",SUM(G$32:G362)&lt;E$23),$E$23/$E$28,0)</f>
        <v>0</v>
      </c>
      <c r="H363" s="58">
        <f t="shared" si="39"/>
        <v>0</v>
      </c>
      <c r="I363" s="58">
        <f t="shared" si="41"/>
        <v>0</v>
      </c>
      <c r="J363" s="92" t="str">
        <f t="shared" si="40"/>
        <v>2049–2050</v>
      </c>
      <c r="K363" s="92"/>
      <c r="L363" s="103"/>
      <c r="M363" s="92"/>
      <c r="N363" s="101"/>
      <c r="O363" s="93"/>
      <c r="Q363" s="61"/>
    </row>
    <row r="364" spans="1:17" s="55" customFormat="1" ht="20.25" customHeight="1" x14ac:dyDescent="0.2">
      <c r="A364" s="56">
        <v>54848</v>
      </c>
      <c r="B364" s="57">
        <f t="shared" si="36"/>
        <v>0</v>
      </c>
      <c r="C364" s="150"/>
      <c r="D364" s="58">
        <f t="shared" si="37"/>
        <v>0</v>
      </c>
      <c r="E364" s="59">
        <f t="shared" si="35"/>
        <v>0</v>
      </c>
      <c r="F364" s="58">
        <f t="shared" si="38"/>
        <v>0</v>
      </c>
      <c r="G364" s="60">
        <f>IF(AND(C364&lt;&gt;"",SUM(G$32:G363)&lt;E$23),$E$23/$E$28,0)</f>
        <v>0</v>
      </c>
      <c r="H364" s="58">
        <f t="shared" si="39"/>
        <v>0</v>
      </c>
      <c r="I364" s="58">
        <f t="shared" si="41"/>
        <v>0</v>
      </c>
      <c r="J364" s="92" t="str">
        <f t="shared" si="40"/>
        <v>2049–2050</v>
      </c>
      <c r="K364" s="92"/>
      <c r="L364" s="103"/>
      <c r="M364" s="92"/>
      <c r="N364" s="101"/>
      <c r="O364" s="93"/>
      <c r="Q364" s="61"/>
    </row>
    <row r="365" spans="1:17" s="55" customFormat="1" ht="20.25" customHeight="1" x14ac:dyDescent="0.2">
      <c r="A365" s="56">
        <v>54879</v>
      </c>
      <c r="B365" s="57">
        <f t="shared" si="36"/>
        <v>0</v>
      </c>
      <c r="C365" s="150"/>
      <c r="D365" s="58">
        <f t="shared" si="37"/>
        <v>0</v>
      </c>
      <c r="E365" s="59">
        <f t="shared" si="35"/>
        <v>0</v>
      </c>
      <c r="F365" s="58">
        <f t="shared" si="38"/>
        <v>0</v>
      </c>
      <c r="G365" s="60">
        <f>IF(AND(C365&lt;&gt;"",SUM(G$32:G364)&lt;E$23),$E$23/$E$28,0)</f>
        <v>0</v>
      </c>
      <c r="H365" s="58">
        <f t="shared" si="39"/>
        <v>0</v>
      </c>
      <c r="I365" s="58">
        <f t="shared" si="41"/>
        <v>0</v>
      </c>
      <c r="J365" s="92" t="str">
        <f t="shared" si="40"/>
        <v>2049–2050</v>
      </c>
      <c r="K365" s="92"/>
      <c r="L365" s="103"/>
      <c r="M365" s="92"/>
      <c r="N365" s="101"/>
      <c r="O365" s="93"/>
      <c r="Q365" s="61"/>
    </row>
    <row r="366" spans="1:17" s="55" customFormat="1" ht="20.25" customHeight="1" x14ac:dyDescent="0.2">
      <c r="A366" s="56">
        <v>54909</v>
      </c>
      <c r="B366" s="57">
        <f t="shared" si="36"/>
        <v>0</v>
      </c>
      <c r="C366" s="150"/>
      <c r="D366" s="58">
        <f t="shared" si="37"/>
        <v>0</v>
      </c>
      <c r="E366" s="59">
        <f t="shared" si="35"/>
        <v>0</v>
      </c>
      <c r="F366" s="58">
        <f t="shared" si="38"/>
        <v>0</v>
      </c>
      <c r="G366" s="60">
        <f>IF(AND(C366&lt;&gt;"",SUM(G$32:G365)&lt;E$23),$E$23/$E$28,0)</f>
        <v>0</v>
      </c>
      <c r="H366" s="58">
        <f t="shared" si="39"/>
        <v>0</v>
      </c>
      <c r="I366" s="58">
        <f t="shared" si="41"/>
        <v>0</v>
      </c>
      <c r="J366" s="92" t="str">
        <f t="shared" si="40"/>
        <v>2049–2050</v>
      </c>
      <c r="K366" s="92"/>
      <c r="L366" s="103"/>
      <c r="M366" s="92"/>
      <c r="N366" s="101"/>
      <c r="O366" s="93"/>
      <c r="Q366" s="61"/>
    </row>
    <row r="367" spans="1:17" s="55" customFormat="1" ht="20.25" customHeight="1" x14ac:dyDescent="0.2">
      <c r="A367" s="56">
        <v>54940</v>
      </c>
      <c r="B367" s="57">
        <f t="shared" si="36"/>
        <v>0</v>
      </c>
      <c r="C367" s="150"/>
      <c r="D367" s="58">
        <f t="shared" si="37"/>
        <v>0</v>
      </c>
      <c r="E367" s="59">
        <f t="shared" si="35"/>
        <v>0</v>
      </c>
      <c r="F367" s="58">
        <f t="shared" si="38"/>
        <v>0</v>
      </c>
      <c r="G367" s="60">
        <f>IF(AND(C367&lt;&gt;"",SUM(G$32:G366)&lt;E$23),$E$23/$E$28,0)</f>
        <v>0</v>
      </c>
      <c r="H367" s="58">
        <f t="shared" si="39"/>
        <v>0</v>
      </c>
      <c r="I367" s="58">
        <f t="shared" si="41"/>
        <v>0</v>
      </c>
      <c r="J367" s="92" t="str">
        <f t="shared" si="40"/>
        <v>2049–2050</v>
      </c>
      <c r="K367" s="92"/>
      <c r="L367" s="103"/>
      <c r="M367" s="92"/>
      <c r="N367" s="101"/>
      <c r="O367" s="93"/>
      <c r="Q367" s="61"/>
    </row>
    <row r="368" spans="1:17" s="55" customFormat="1" ht="20.25" customHeight="1" x14ac:dyDescent="0.2">
      <c r="A368" s="56">
        <v>54970</v>
      </c>
      <c r="B368" s="57">
        <f t="shared" si="36"/>
        <v>0</v>
      </c>
      <c r="C368" s="150"/>
      <c r="D368" s="58">
        <f t="shared" si="37"/>
        <v>0</v>
      </c>
      <c r="E368" s="59">
        <f t="shared" si="35"/>
        <v>0</v>
      </c>
      <c r="F368" s="58">
        <f t="shared" si="38"/>
        <v>0</v>
      </c>
      <c r="G368" s="60">
        <f>IF(AND(C368&lt;&gt;"",SUM(G$32:G367)&lt;E$23),$E$23/$E$28,0)</f>
        <v>0</v>
      </c>
      <c r="H368" s="58">
        <f t="shared" si="39"/>
        <v>0</v>
      </c>
      <c r="I368" s="58">
        <f t="shared" si="41"/>
        <v>0</v>
      </c>
      <c r="J368" s="92" t="str">
        <f t="shared" si="40"/>
        <v>2050–2051</v>
      </c>
      <c r="K368" s="92"/>
      <c r="L368" s="103"/>
      <c r="M368" s="92"/>
      <c r="N368" s="101"/>
      <c r="O368" s="93"/>
      <c r="Q368" s="61"/>
    </row>
    <row r="369" spans="1:17" s="55" customFormat="1" ht="20.25" customHeight="1" x14ac:dyDescent="0.2">
      <c r="A369" s="56">
        <v>55001</v>
      </c>
      <c r="B369" s="57">
        <f t="shared" si="36"/>
        <v>0</v>
      </c>
      <c r="C369" s="150"/>
      <c r="D369" s="58">
        <f t="shared" si="37"/>
        <v>0</v>
      </c>
      <c r="E369" s="59">
        <f t="shared" si="35"/>
        <v>0</v>
      </c>
      <c r="F369" s="58">
        <f t="shared" si="38"/>
        <v>0</v>
      </c>
      <c r="G369" s="60">
        <f>IF(AND(C369&lt;&gt;"",SUM(G$32:G368)&lt;E$23),$E$23/$E$28,0)</f>
        <v>0</v>
      </c>
      <c r="H369" s="58">
        <f t="shared" si="39"/>
        <v>0</v>
      </c>
      <c r="I369" s="58">
        <f t="shared" si="41"/>
        <v>0</v>
      </c>
      <c r="J369" s="92" t="str">
        <f t="shared" si="40"/>
        <v>2050–2051</v>
      </c>
      <c r="K369" s="92"/>
      <c r="L369" s="103"/>
      <c r="M369" s="92"/>
      <c r="N369" s="101"/>
      <c r="O369" s="93"/>
      <c r="Q369" s="61"/>
    </row>
    <row r="370" spans="1:17" s="55" customFormat="1" ht="20.25" customHeight="1" x14ac:dyDescent="0.2">
      <c r="A370" s="56">
        <v>55032</v>
      </c>
      <c r="B370" s="57">
        <f t="shared" si="36"/>
        <v>0</v>
      </c>
      <c r="C370" s="150"/>
      <c r="D370" s="58">
        <f t="shared" si="37"/>
        <v>0</v>
      </c>
      <c r="E370" s="59">
        <f t="shared" si="35"/>
        <v>0</v>
      </c>
      <c r="F370" s="58">
        <f t="shared" si="38"/>
        <v>0</v>
      </c>
      <c r="G370" s="60">
        <f>IF(AND(C370&lt;&gt;"",SUM(G$32:G369)&lt;E$23),$E$23/$E$28,0)</f>
        <v>0</v>
      </c>
      <c r="H370" s="58">
        <f t="shared" si="39"/>
        <v>0</v>
      </c>
      <c r="I370" s="58">
        <f t="shared" si="41"/>
        <v>0</v>
      </c>
      <c r="J370" s="92" t="str">
        <f t="shared" si="40"/>
        <v>2050–2051</v>
      </c>
      <c r="K370" s="92"/>
      <c r="L370" s="103"/>
      <c r="M370" s="92"/>
      <c r="N370" s="101"/>
      <c r="O370" s="93"/>
      <c r="Q370" s="61"/>
    </row>
    <row r="371" spans="1:17" s="55" customFormat="1" ht="20.25" customHeight="1" x14ac:dyDescent="0.2">
      <c r="A371" s="56">
        <v>55062</v>
      </c>
      <c r="B371" s="57">
        <f t="shared" si="36"/>
        <v>0</v>
      </c>
      <c r="C371" s="150"/>
      <c r="D371" s="58">
        <f t="shared" si="37"/>
        <v>0</v>
      </c>
      <c r="E371" s="59">
        <f t="shared" si="35"/>
        <v>0</v>
      </c>
      <c r="F371" s="58">
        <f t="shared" si="38"/>
        <v>0</v>
      </c>
      <c r="G371" s="60">
        <f>IF(AND(C371&lt;&gt;"",SUM(G$32:G370)&lt;E$23),$E$23/$E$28,0)</f>
        <v>0</v>
      </c>
      <c r="H371" s="58">
        <f t="shared" si="39"/>
        <v>0</v>
      </c>
      <c r="I371" s="58">
        <f t="shared" si="41"/>
        <v>0</v>
      </c>
      <c r="J371" s="92" t="str">
        <f t="shared" si="40"/>
        <v>2050–2051</v>
      </c>
      <c r="K371" s="92"/>
      <c r="L371" s="103"/>
      <c r="M371" s="92"/>
      <c r="N371" s="101"/>
      <c r="O371" s="93"/>
      <c r="Q371" s="61"/>
    </row>
    <row r="372" spans="1:17" s="55" customFormat="1" ht="20.25" customHeight="1" x14ac:dyDescent="0.2">
      <c r="A372" s="56">
        <v>55093</v>
      </c>
      <c r="B372" s="57">
        <f t="shared" si="36"/>
        <v>0</v>
      </c>
      <c r="C372" s="150"/>
      <c r="D372" s="58">
        <f t="shared" si="37"/>
        <v>0</v>
      </c>
      <c r="E372" s="59">
        <f t="shared" si="35"/>
        <v>0</v>
      </c>
      <c r="F372" s="58">
        <f t="shared" si="38"/>
        <v>0</v>
      </c>
      <c r="G372" s="60">
        <f>IF(AND(C372&lt;&gt;"",SUM(G$32:G371)&lt;E$23),$E$23/$E$28,0)</f>
        <v>0</v>
      </c>
      <c r="H372" s="58">
        <f t="shared" si="39"/>
        <v>0</v>
      </c>
      <c r="I372" s="58">
        <f t="shared" si="41"/>
        <v>0</v>
      </c>
      <c r="J372" s="92" t="str">
        <f t="shared" si="40"/>
        <v>2050–2051</v>
      </c>
      <c r="K372" s="92"/>
      <c r="L372" s="103"/>
      <c r="M372" s="92"/>
      <c r="N372" s="101"/>
      <c r="O372" s="93"/>
      <c r="Q372" s="61"/>
    </row>
    <row r="373" spans="1:17" s="55" customFormat="1" ht="20.25" customHeight="1" x14ac:dyDescent="0.2">
      <c r="A373" s="56">
        <v>55123</v>
      </c>
      <c r="B373" s="57">
        <f t="shared" si="36"/>
        <v>0</v>
      </c>
      <c r="C373" s="150"/>
      <c r="D373" s="58">
        <f t="shared" si="37"/>
        <v>0</v>
      </c>
      <c r="E373" s="59">
        <f t="shared" si="35"/>
        <v>0</v>
      </c>
      <c r="F373" s="58">
        <f t="shared" si="38"/>
        <v>0</v>
      </c>
      <c r="G373" s="60">
        <f>IF(AND(C373&lt;&gt;"",SUM(G$32:G372)&lt;E$23),$E$23/$E$28,0)</f>
        <v>0</v>
      </c>
      <c r="H373" s="58">
        <f t="shared" si="39"/>
        <v>0</v>
      </c>
      <c r="I373" s="58">
        <f t="shared" si="41"/>
        <v>0</v>
      </c>
      <c r="J373" s="92" t="str">
        <f t="shared" si="40"/>
        <v>2050–2051</v>
      </c>
      <c r="K373" s="92"/>
      <c r="L373" s="103"/>
      <c r="M373" s="92"/>
      <c r="N373" s="101"/>
      <c r="O373" s="93"/>
      <c r="Q373" s="61"/>
    </row>
    <row r="374" spans="1:17" s="55" customFormat="1" ht="20.25" customHeight="1" x14ac:dyDescent="0.2">
      <c r="A374" s="56">
        <v>55154</v>
      </c>
      <c r="B374" s="57">
        <f t="shared" si="36"/>
        <v>0</v>
      </c>
      <c r="C374" s="150"/>
      <c r="D374" s="58">
        <f t="shared" si="37"/>
        <v>0</v>
      </c>
      <c r="E374" s="59">
        <f t="shared" si="35"/>
        <v>0</v>
      </c>
      <c r="F374" s="58">
        <f t="shared" si="38"/>
        <v>0</v>
      </c>
      <c r="G374" s="60">
        <f>IF(AND(C374&lt;&gt;"",SUM(G$32:G373)&lt;E$23),$E$23/$E$28,0)</f>
        <v>0</v>
      </c>
      <c r="H374" s="58">
        <f t="shared" si="39"/>
        <v>0</v>
      </c>
      <c r="I374" s="58">
        <f t="shared" si="41"/>
        <v>0</v>
      </c>
      <c r="J374" s="92" t="str">
        <f t="shared" si="40"/>
        <v>2050–2051</v>
      </c>
      <c r="K374" s="92"/>
      <c r="L374" s="103"/>
      <c r="M374" s="92"/>
      <c r="N374" s="101"/>
      <c r="O374" s="93"/>
      <c r="Q374" s="61"/>
    </row>
    <row r="375" spans="1:17" s="55" customFormat="1" ht="20.25" customHeight="1" x14ac:dyDescent="0.2">
      <c r="A375" s="56">
        <v>55185</v>
      </c>
      <c r="B375" s="57">
        <f t="shared" si="36"/>
        <v>0</v>
      </c>
      <c r="C375" s="150"/>
      <c r="D375" s="58">
        <f t="shared" si="37"/>
        <v>0</v>
      </c>
      <c r="E375" s="59">
        <f t="shared" si="35"/>
        <v>0</v>
      </c>
      <c r="F375" s="58">
        <f t="shared" si="38"/>
        <v>0</v>
      </c>
      <c r="G375" s="60">
        <f>IF(AND(C375&lt;&gt;"",SUM(G$32:G374)&lt;E$23),$E$23/$E$28,0)</f>
        <v>0</v>
      </c>
      <c r="H375" s="58">
        <f t="shared" si="39"/>
        <v>0</v>
      </c>
      <c r="I375" s="58">
        <f t="shared" si="41"/>
        <v>0</v>
      </c>
      <c r="J375" s="92" t="str">
        <f t="shared" si="40"/>
        <v>2050–2051</v>
      </c>
      <c r="K375" s="92"/>
      <c r="L375" s="103"/>
      <c r="M375" s="92"/>
      <c r="N375" s="101"/>
      <c r="O375" s="93"/>
      <c r="Q375" s="61"/>
    </row>
    <row r="376" spans="1:17" s="55" customFormat="1" ht="20.25" customHeight="1" x14ac:dyDescent="0.2">
      <c r="A376" s="56">
        <v>55213</v>
      </c>
      <c r="B376" s="57">
        <f t="shared" si="36"/>
        <v>0</v>
      </c>
      <c r="C376" s="150"/>
      <c r="D376" s="58">
        <f t="shared" si="37"/>
        <v>0</v>
      </c>
      <c r="E376" s="59">
        <f t="shared" si="35"/>
        <v>0</v>
      </c>
      <c r="F376" s="58">
        <f t="shared" si="38"/>
        <v>0</v>
      </c>
      <c r="G376" s="60">
        <f>IF(AND(C376&lt;&gt;"",SUM(G$32:G375)&lt;E$23),$E$23/$E$28,0)</f>
        <v>0</v>
      </c>
      <c r="H376" s="58">
        <f t="shared" si="39"/>
        <v>0</v>
      </c>
      <c r="I376" s="58">
        <f t="shared" si="41"/>
        <v>0</v>
      </c>
      <c r="J376" s="92" t="str">
        <f t="shared" si="40"/>
        <v>2050–2051</v>
      </c>
      <c r="K376" s="92"/>
      <c r="L376" s="103"/>
      <c r="M376" s="92"/>
      <c r="N376" s="101"/>
      <c r="O376" s="93"/>
      <c r="Q376" s="61"/>
    </row>
    <row r="377" spans="1:17" s="55" customFormat="1" ht="20.25" customHeight="1" x14ac:dyDescent="0.2">
      <c r="A377" s="56">
        <v>55244</v>
      </c>
      <c r="B377" s="57">
        <f t="shared" si="36"/>
        <v>0</v>
      </c>
      <c r="C377" s="150"/>
      <c r="D377" s="58">
        <f t="shared" si="37"/>
        <v>0</v>
      </c>
      <c r="E377" s="59">
        <f t="shared" si="35"/>
        <v>0</v>
      </c>
      <c r="F377" s="58">
        <f t="shared" si="38"/>
        <v>0</v>
      </c>
      <c r="G377" s="60">
        <f>IF(AND(C377&lt;&gt;"",SUM(G$32:G376)&lt;E$23),$E$23/$E$28,0)</f>
        <v>0</v>
      </c>
      <c r="H377" s="58">
        <f t="shared" si="39"/>
        <v>0</v>
      </c>
      <c r="I377" s="58">
        <f t="shared" si="41"/>
        <v>0</v>
      </c>
      <c r="J377" s="92" t="str">
        <f t="shared" si="40"/>
        <v>2050–2051</v>
      </c>
      <c r="K377" s="92"/>
      <c r="L377" s="103"/>
      <c r="M377" s="92"/>
      <c r="N377" s="101"/>
      <c r="O377" s="93"/>
      <c r="Q377" s="61"/>
    </row>
    <row r="378" spans="1:17" s="55" customFormat="1" ht="20.25" customHeight="1" x14ac:dyDescent="0.2">
      <c r="A378" s="56">
        <v>55274</v>
      </c>
      <c r="B378" s="57">
        <f t="shared" si="36"/>
        <v>0</v>
      </c>
      <c r="C378" s="150"/>
      <c r="D378" s="58">
        <f t="shared" si="37"/>
        <v>0</v>
      </c>
      <c r="E378" s="59">
        <f t="shared" si="35"/>
        <v>0</v>
      </c>
      <c r="F378" s="58">
        <f t="shared" si="38"/>
        <v>0</v>
      </c>
      <c r="G378" s="60">
        <f>IF(AND(C378&lt;&gt;"",SUM(G$32:G377)&lt;E$23),$E$23/$E$28,0)</f>
        <v>0</v>
      </c>
      <c r="H378" s="58">
        <f t="shared" si="39"/>
        <v>0</v>
      </c>
      <c r="I378" s="58">
        <f t="shared" si="41"/>
        <v>0</v>
      </c>
      <c r="J378" s="92" t="str">
        <f t="shared" si="40"/>
        <v>2050–2051</v>
      </c>
      <c r="K378" s="92"/>
      <c r="L378" s="103"/>
      <c r="M378" s="92"/>
      <c r="N378" s="101"/>
      <c r="O378" s="93"/>
      <c r="Q378" s="61"/>
    </row>
    <row r="379" spans="1:17" s="55" customFormat="1" ht="20.25" customHeight="1" x14ac:dyDescent="0.2">
      <c r="A379" s="56">
        <v>55305</v>
      </c>
      <c r="B379" s="57">
        <f t="shared" si="36"/>
        <v>0</v>
      </c>
      <c r="C379" s="150"/>
      <c r="D379" s="58">
        <f t="shared" si="37"/>
        <v>0</v>
      </c>
      <c r="E379" s="59">
        <f t="shared" si="35"/>
        <v>0</v>
      </c>
      <c r="F379" s="58">
        <f t="shared" si="38"/>
        <v>0</v>
      </c>
      <c r="G379" s="60">
        <f>IF(AND(C379&lt;&gt;"",SUM(G$32:G378)&lt;E$23),$E$23/$E$28,0)</f>
        <v>0</v>
      </c>
      <c r="H379" s="58">
        <f t="shared" si="39"/>
        <v>0</v>
      </c>
      <c r="I379" s="58">
        <f t="shared" si="41"/>
        <v>0</v>
      </c>
      <c r="J379" s="92" t="str">
        <f t="shared" si="40"/>
        <v>2050–2051</v>
      </c>
      <c r="K379" s="92"/>
      <c r="L379" s="103"/>
      <c r="M379" s="92"/>
      <c r="N379" s="101"/>
      <c r="O379" s="93"/>
      <c r="Q379" s="61"/>
    </row>
    <row r="380" spans="1:17" s="55" customFormat="1" ht="20.25" customHeight="1" x14ac:dyDescent="0.2">
      <c r="A380" s="56">
        <v>55335</v>
      </c>
      <c r="B380" s="57">
        <f t="shared" si="36"/>
        <v>0</v>
      </c>
      <c r="C380" s="150"/>
      <c r="D380" s="58">
        <f t="shared" si="37"/>
        <v>0</v>
      </c>
      <c r="E380" s="59">
        <f t="shared" si="35"/>
        <v>0</v>
      </c>
      <c r="F380" s="58">
        <f t="shared" si="38"/>
        <v>0</v>
      </c>
      <c r="G380" s="60">
        <f>IF(AND(C380&lt;&gt;"",SUM(G$32:G379)&lt;E$23),$E$23/$E$28,0)</f>
        <v>0</v>
      </c>
      <c r="H380" s="58">
        <f t="shared" si="39"/>
        <v>0</v>
      </c>
      <c r="I380" s="58">
        <f t="shared" si="41"/>
        <v>0</v>
      </c>
      <c r="J380" s="92" t="str">
        <f t="shared" si="40"/>
        <v>2051–2052</v>
      </c>
      <c r="K380" s="92"/>
      <c r="L380" s="103"/>
      <c r="M380" s="92"/>
      <c r="N380" s="101"/>
      <c r="O380" s="93"/>
      <c r="Q380" s="61"/>
    </row>
    <row r="381" spans="1:17" s="55" customFormat="1" ht="20.25" customHeight="1" x14ac:dyDescent="0.2">
      <c r="A381" s="56">
        <v>55366</v>
      </c>
      <c r="B381" s="57">
        <f t="shared" si="36"/>
        <v>0</v>
      </c>
      <c r="C381" s="150"/>
      <c r="D381" s="58">
        <f t="shared" si="37"/>
        <v>0</v>
      </c>
      <c r="E381" s="59">
        <f t="shared" si="35"/>
        <v>0</v>
      </c>
      <c r="F381" s="58">
        <f t="shared" si="38"/>
        <v>0</v>
      </c>
      <c r="G381" s="60">
        <f>IF(AND(C381&lt;&gt;"",SUM(G$32:G380)&lt;E$23),$E$23/$E$28,0)</f>
        <v>0</v>
      </c>
      <c r="H381" s="58">
        <f t="shared" si="39"/>
        <v>0</v>
      </c>
      <c r="I381" s="58">
        <f t="shared" si="41"/>
        <v>0</v>
      </c>
      <c r="J381" s="92" t="str">
        <f t="shared" si="40"/>
        <v>2051–2052</v>
      </c>
      <c r="K381" s="92"/>
      <c r="L381" s="103"/>
      <c r="M381" s="92"/>
      <c r="N381" s="101"/>
      <c r="O381" s="93"/>
      <c r="Q381" s="61"/>
    </row>
    <row r="382" spans="1:17" s="55" customFormat="1" ht="20.25" customHeight="1" x14ac:dyDescent="0.2">
      <c r="A382" s="56">
        <v>55397</v>
      </c>
      <c r="B382" s="57">
        <f t="shared" si="36"/>
        <v>0</v>
      </c>
      <c r="C382" s="150"/>
      <c r="D382" s="58">
        <f t="shared" si="37"/>
        <v>0</v>
      </c>
      <c r="E382" s="59">
        <f t="shared" si="35"/>
        <v>0</v>
      </c>
      <c r="F382" s="58">
        <f t="shared" si="38"/>
        <v>0</v>
      </c>
      <c r="G382" s="60">
        <f>IF(AND(C382&lt;&gt;"",SUM(G$32:G381)&lt;E$23),$E$23/$E$28,0)</f>
        <v>0</v>
      </c>
      <c r="H382" s="58">
        <f t="shared" si="39"/>
        <v>0</v>
      </c>
      <c r="I382" s="58">
        <f t="shared" si="41"/>
        <v>0</v>
      </c>
      <c r="J382" s="92" t="str">
        <f t="shared" si="40"/>
        <v>2051–2052</v>
      </c>
      <c r="K382" s="92"/>
      <c r="L382" s="103"/>
      <c r="M382" s="92"/>
      <c r="N382" s="101"/>
      <c r="O382" s="93"/>
      <c r="Q382" s="61"/>
    </row>
    <row r="383" spans="1:17" s="55" customFormat="1" ht="20.25" customHeight="1" x14ac:dyDescent="0.2">
      <c r="A383" s="56">
        <v>55427</v>
      </c>
      <c r="B383" s="57">
        <f t="shared" si="36"/>
        <v>0</v>
      </c>
      <c r="C383" s="150"/>
      <c r="D383" s="58">
        <f t="shared" si="37"/>
        <v>0</v>
      </c>
      <c r="E383" s="59">
        <f t="shared" si="35"/>
        <v>0</v>
      </c>
      <c r="F383" s="58">
        <f t="shared" si="38"/>
        <v>0</v>
      </c>
      <c r="G383" s="60">
        <f>IF(AND(C383&lt;&gt;"",SUM(G$32:G382)&lt;E$23),$E$23/$E$28,0)</f>
        <v>0</v>
      </c>
      <c r="H383" s="58">
        <f t="shared" si="39"/>
        <v>0</v>
      </c>
      <c r="I383" s="58">
        <f t="shared" si="41"/>
        <v>0</v>
      </c>
      <c r="J383" s="92" t="str">
        <f t="shared" si="40"/>
        <v>2051–2052</v>
      </c>
      <c r="K383" s="92"/>
      <c r="L383" s="103"/>
      <c r="M383" s="92"/>
      <c r="N383" s="101"/>
      <c r="O383" s="93"/>
      <c r="Q383" s="61"/>
    </row>
    <row r="384" spans="1:17" s="55" customFormat="1" ht="20.25" customHeight="1" x14ac:dyDescent="0.2">
      <c r="A384" s="56">
        <v>55458</v>
      </c>
      <c r="B384" s="57">
        <f t="shared" si="36"/>
        <v>0</v>
      </c>
      <c r="C384" s="150"/>
      <c r="D384" s="58">
        <f t="shared" si="37"/>
        <v>0</v>
      </c>
      <c r="E384" s="59">
        <f t="shared" si="35"/>
        <v>0</v>
      </c>
      <c r="F384" s="58">
        <f t="shared" si="38"/>
        <v>0</v>
      </c>
      <c r="G384" s="60">
        <f>IF(AND(C384&lt;&gt;"",SUM(G$32:G383)&lt;E$23),$E$23/$E$28,0)</f>
        <v>0</v>
      </c>
      <c r="H384" s="58">
        <f t="shared" si="39"/>
        <v>0</v>
      </c>
      <c r="I384" s="58">
        <f t="shared" si="41"/>
        <v>0</v>
      </c>
      <c r="J384" s="92" t="str">
        <f t="shared" si="40"/>
        <v>2051–2052</v>
      </c>
      <c r="K384" s="92"/>
      <c r="L384" s="103"/>
      <c r="M384" s="92"/>
      <c r="N384" s="101"/>
      <c r="O384" s="93"/>
      <c r="Q384" s="61"/>
    </row>
    <row r="385" spans="1:17" s="55" customFormat="1" ht="20.25" customHeight="1" x14ac:dyDescent="0.2">
      <c r="A385" s="56">
        <v>55488</v>
      </c>
      <c r="B385" s="57">
        <f t="shared" si="36"/>
        <v>0</v>
      </c>
      <c r="C385" s="150"/>
      <c r="D385" s="58">
        <f t="shared" si="37"/>
        <v>0</v>
      </c>
      <c r="E385" s="59">
        <f t="shared" si="35"/>
        <v>0</v>
      </c>
      <c r="F385" s="58">
        <f t="shared" si="38"/>
        <v>0</v>
      </c>
      <c r="G385" s="60">
        <f>IF(AND(C385&lt;&gt;"",SUM(G$32:G384)&lt;E$23),$E$23/$E$28,0)</f>
        <v>0</v>
      </c>
      <c r="H385" s="58">
        <f t="shared" si="39"/>
        <v>0</v>
      </c>
      <c r="I385" s="58">
        <f t="shared" si="41"/>
        <v>0</v>
      </c>
      <c r="J385" s="92" t="str">
        <f t="shared" si="40"/>
        <v>2051–2052</v>
      </c>
      <c r="K385" s="92"/>
      <c r="L385" s="103"/>
      <c r="M385" s="92"/>
      <c r="N385" s="101"/>
      <c r="O385" s="93"/>
      <c r="Q385" s="61"/>
    </row>
    <row r="386" spans="1:17" s="55" customFormat="1" ht="20.25" customHeight="1" x14ac:dyDescent="0.2">
      <c r="A386" s="56">
        <v>55519</v>
      </c>
      <c r="B386" s="57">
        <f t="shared" si="36"/>
        <v>0</v>
      </c>
      <c r="C386" s="150"/>
      <c r="D386" s="58">
        <f t="shared" si="37"/>
        <v>0</v>
      </c>
      <c r="E386" s="59">
        <f t="shared" si="35"/>
        <v>0</v>
      </c>
      <c r="F386" s="58">
        <f t="shared" si="38"/>
        <v>0</v>
      </c>
      <c r="G386" s="60">
        <f>IF(AND(C386&lt;&gt;"",SUM(G$32:G385)&lt;E$23),$E$23/$E$28,0)</f>
        <v>0</v>
      </c>
      <c r="H386" s="58">
        <f t="shared" si="39"/>
        <v>0</v>
      </c>
      <c r="I386" s="58">
        <f t="shared" si="41"/>
        <v>0</v>
      </c>
      <c r="J386" s="92" t="str">
        <f t="shared" si="40"/>
        <v>2051–2052</v>
      </c>
      <c r="K386" s="92"/>
      <c r="L386" s="103"/>
      <c r="M386" s="92"/>
      <c r="N386" s="101"/>
      <c r="O386" s="93"/>
      <c r="Q386" s="61"/>
    </row>
    <row r="387" spans="1:17" s="55" customFormat="1" ht="20.25" customHeight="1" x14ac:dyDescent="0.2">
      <c r="A387" s="56">
        <v>55550</v>
      </c>
      <c r="B387" s="57">
        <f t="shared" si="36"/>
        <v>0</v>
      </c>
      <c r="C387" s="150"/>
      <c r="D387" s="58">
        <f t="shared" si="37"/>
        <v>0</v>
      </c>
      <c r="E387" s="59">
        <f t="shared" si="35"/>
        <v>0</v>
      </c>
      <c r="F387" s="58">
        <f t="shared" si="38"/>
        <v>0</v>
      </c>
      <c r="G387" s="60">
        <f>IF(AND(C387&lt;&gt;"",SUM(G$32:G386)&lt;E$23),$E$23/$E$28,0)</f>
        <v>0</v>
      </c>
      <c r="H387" s="58">
        <f t="shared" si="39"/>
        <v>0</v>
      </c>
      <c r="I387" s="58">
        <f t="shared" si="41"/>
        <v>0</v>
      </c>
      <c r="J387" s="92" t="str">
        <f t="shared" si="40"/>
        <v>2051–2052</v>
      </c>
      <c r="K387" s="92"/>
      <c r="L387" s="103"/>
      <c r="M387" s="92"/>
      <c r="N387" s="101"/>
      <c r="O387" s="93"/>
      <c r="Q387" s="61"/>
    </row>
    <row r="388" spans="1:17" s="55" customFormat="1" ht="20.25" customHeight="1" x14ac:dyDescent="0.2">
      <c r="A388" s="56">
        <v>55579</v>
      </c>
      <c r="B388" s="57">
        <f t="shared" si="36"/>
        <v>0</v>
      </c>
      <c r="C388" s="150"/>
      <c r="D388" s="58">
        <f t="shared" si="37"/>
        <v>0</v>
      </c>
      <c r="E388" s="59">
        <f t="shared" si="35"/>
        <v>0</v>
      </c>
      <c r="F388" s="58">
        <f t="shared" si="38"/>
        <v>0</v>
      </c>
      <c r="G388" s="60">
        <f>IF(AND(C388&lt;&gt;"",SUM(G$32:G387)&lt;E$23),$E$23/$E$28,0)</f>
        <v>0</v>
      </c>
      <c r="H388" s="58">
        <f t="shared" si="39"/>
        <v>0</v>
      </c>
      <c r="I388" s="58">
        <f t="shared" si="41"/>
        <v>0</v>
      </c>
      <c r="J388" s="92" t="str">
        <f t="shared" si="40"/>
        <v>2051–2052</v>
      </c>
      <c r="K388" s="92"/>
      <c r="L388" s="103"/>
      <c r="M388" s="92"/>
      <c r="N388" s="101"/>
      <c r="O388" s="93"/>
      <c r="Q388" s="61"/>
    </row>
    <row r="389" spans="1:17" s="55" customFormat="1" ht="20.25" customHeight="1" x14ac:dyDescent="0.2">
      <c r="A389" s="56">
        <v>55610</v>
      </c>
      <c r="B389" s="57">
        <f t="shared" si="36"/>
        <v>0</v>
      </c>
      <c r="C389" s="150"/>
      <c r="D389" s="58">
        <f t="shared" si="37"/>
        <v>0</v>
      </c>
      <c r="E389" s="59">
        <f t="shared" si="35"/>
        <v>0</v>
      </c>
      <c r="F389" s="58">
        <f t="shared" si="38"/>
        <v>0</v>
      </c>
      <c r="G389" s="60">
        <f>IF(AND(C389&lt;&gt;"",SUM(G$32:G388)&lt;E$23),$E$23/$E$28,0)</f>
        <v>0</v>
      </c>
      <c r="H389" s="58">
        <f t="shared" si="39"/>
        <v>0</v>
      </c>
      <c r="I389" s="58">
        <f t="shared" si="41"/>
        <v>0</v>
      </c>
      <c r="J389" s="92" t="str">
        <f t="shared" si="40"/>
        <v>2051–2052</v>
      </c>
      <c r="K389" s="92"/>
      <c r="L389" s="103"/>
      <c r="M389" s="92"/>
      <c r="N389" s="101"/>
      <c r="O389" s="93"/>
      <c r="Q389" s="61"/>
    </row>
    <row r="390" spans="1:17" s="55" customFormat="1" ht="20.25" customHeight="1" x14ac:dyDescent="0.2">
      <c r="A390" s="56">
        <v>55640</v>
      </c>
      <c r="B390" s="57">
        <f t="shared" si="36"/>
        <v>0</v>
      </c>
      <c r="C390" s="150"/>
      <c r="D390" s="58">
        <f t="shared" si="37"/>
        <v>0</v>
      </c>
      <c r="E390" s="59">
        <f t="shared" si="35"/>
        <v>0</v>
      </c>
      <c r="F390" s="58">
        <f t="shared" si="38"/>
        <v>0</v>
      </c>
      <c r="G390" s="60">
        <f>IF(AND(C390&lt;&gt;"",SUM(G$32:G389)&lt;E$23),$E$23/$E$28,0)</f>
        <v>0</v>
      </c>
      <c r="H390" s="58">
        <f t="shared" si="39"/>
        <v>0</v>
      </c>
      <c r="I390" s="58">
        <f t="shared" si="41"/>
        <v>0</v>
      </c>
      <c r="J390" s="92" t="str">
        <f t="shared" si="40"/>
        <v>2051–2052</v>
      </c>
      <c r="K390" s="92"/>
      <c r="L390" s="103"/>
      <c r="M390" s="92"/>
      <c r="N390" s="101"/>
      <c r="O390" s="93"/>
      <c r="Q390" s="61"/>
    </row>
    <row r="391" spans="1:17" s="55" customFormat="1" ht="20.25" customHeight="1" x14ac:dyDescent="0.2">
      <c r="A391" s="56">
        <v>55671</v>
      </c>
      <c r="B391" s="57">
        <f t="shared" si="36"/>
        <v>0</v>
      </c>
      <c r="C391" s="150"/>
      <c r="D391" s="58">
        <f t="shared" si="37"/>
        <v>0</v>
      </c>
      <c r="E391" s="59">
        <f t="shared" si="35"/>
        <v>0</v>
      </c>
      <c r="F391" s="58">
        <f t="shared" si="38"/>
        <v>0</v>
      </c>
      <c r="G391" s="60">
        <f>IF(AND(C391&lt;&gt;"",SUM(G$32:G390)&lt;E$23),$E$23/$E$28,0)</f>
        <v>0</v>
      </c>
      <c r="H391" s="58">
        <f t="shared" si="39"/>
        <v>0</v>
      </c>
      <c r="I391" s="58">
        <f t="shared" si="41"/>
        <v>0</v>
      </c>
      <c r="J391" s="92" t="str">
        <f t="shared" si="40"/>
        <v>2051–2052</v>
      </c>
      <c r="K391" s="92"/>
      <c r="L391" s="103"/>
      <c r="M391" s="92"/>
      <c r="N391" s="101"/>
      <c r="O391" s="93"/>
      <c r="Q391" s="61"/>
    </row>
    <row r="392" spans="1:17" s="55" customFormat="1" ht="20.25" customHeight="1" x14ac:dyDescent="0.2">
      <c r="A392" s="56">
        <v>55701</v>
      </c>
      <c r="B392" s="57">
        <f t="shared" si="36"/>
        <v>0</v>
      </c>
      <c r="C392" s="150"/>
      <c r="D392" s="58">
        <f t="shared" si="37"/>
        <v>0</v>
      </c>
      <c r="E392" s="59">
        <f t="shared" si="35"/>
        <v>0</v>
      </c>
      <c r="F392" s="58">
        <f t="shared" si="38"/>
        <v>0</v>
      </c>
      <c r="G392" s="60">
        <f>IF(AND(C392&lt;&gt;"",SUM(G$32:G391)&lt;E$23),$E$23/$E$28,0)</f>
        <v>0</v>
      </c>
      <c r="H392" s="58">
        <f t="shared" si="39"/>
        <v>0</v>
      </c>
      <c r="I392" s="58">
        <f t="shared" si="41"/>
        <v>0</v>
      </c>
      <c r="J392" s="92" t="str">
        <f t="shared" si="40"/>
        <v>2052–2053</v>
      </c>
      <c r="K392" s="92"/>
      <c r="L392" s="103"/>
      <c r="M392" s="92"/>
      <c r="N392" s="101"/>
      <c r="O392" s="93"/>
      <c r="Q392" s="61"/>
    </row>
    <row r="393" spans="1:17" s="55" customFormat="1" ht="20.25" customHeight="1" x14ac:dyDescent="0.2">
      <c r="A393" s="56">
        <v>55732</v>
      </c>
      <c r="B393" s="57">
        <f t="shared" si="36"/>
        <v>0</v>
      </c>
      <c r="C393" s="150"/>
      <c r="D393" s="58">
        <f t="shared" si="37"/>
        <v>0</v>
      </c>
      <c r="E393" s="59">
        <f t="shared" si="35"/>
        <v>0</v>
      </c>
      <c r="F393" s="58">
        <f t="shared" si="38"/>
        <v>0</v>
      </c>
      <c r="G393" s="60">
        <f>IF(AND(C393&lt;&gt;"",SUM(G$32:G392)&lt;E$23),$E$23/$E$28,0)</f>
        <v>0</v>
      </c>
      <c r="H393" s="58">
        <f t="shared" si="39"/>
        <v>0</v>
      </c>
      <c r="I393" s="58">
        <f t="shared" si="41"/>
        <v>0</v>
      </c>
      <c r="J393" s="92" t="str">
        <f t="shared" si="40"/>
        <v>2052–2053</v>
      </c>
      <c r="K393" s="92"/>
      <c r="L393" s="103"/>
      <c r="M393" s="92"/>
      <c r="N393" s="101"/>
      <c r="O393" s="93"/>
      <c r="Q393" s="61"/>
    </row>
    <row r="394" spans="1:17" s="55" customFormat="1" ht="20.25" customHeight="1" x14ac:dyDescent="0.2">
      <c r="A394" s="56">
        <v>55763</v>
      </c>
      <c r="B394" s="57">
        <f t="shared" si="36"/>
        <v>0</v>
      </c>
      <c r="C394" s="150"/>
      <c r="D394" s="58">
        <f t="shared" si="37"/>
        <v>0</v>
      </c>
      <c r="E394" s="59">
        <f t="shared" si="35"/>
        <v>0</v>
      </c>
      <c r="F394" s="58">
        <f t="shared" si="38"/>
        <v>0</v>
      </c>
      <c r="G394" s="60">
        <f>IF(AND(C394&lt;&gt;"",SUM(G$32:G393)&lt;E$23),$E$23/$E$28,0)</f>
        <v>0</v>
      </c>
      <c r="H394" s="58">
        <f t="shared" si="39"/>
        <v>0</v>
      </c>
      <c r="I394" s="58">
        <f t="shared" si="41"/>
        <v>0</v>
      </c>
      <c r="J394" s="92" t="str">
        <f t="shared" si="40"/>
        <v>2052–2053</v>
      </c>
      <c r="K394" s="92"/>
      <c r="L394" s="103"/>
      <c r="M394" s="92"/>
      <c r="N394" s="101"/>
      <c r="O394" s="93"/>
      <c r="Q394" s="61"/>
    </row>
    <row r="395" spans="1:17" s="55" customFormat="1" ht="20.25" customHeight="1" x14ac:dyDescent="0.2">
      <c r="A395" s="56">
        <v>55793</v>
      </c>
      <c r="B395" s="57">
        <f t="shared" si="36"/>
        <v>0</v>
      </c>
      <c r="C395" s="150"/>
      <c r="D395" s="58">
        <f t="shared" si="37"/>
        <v>0</v>
      </c>
      <c r="E395" s="59">
        <f t="shared" si="35"/>
        <v>0</v>
      </c>
      <c r="F395" s="58">
        <f t="shared" si="38"/>
        <v>0</v>
      </c>
      <c r="G395" s="60">
        <f>IF(AND(C395&lt;&gt;"",SUM(G$32:G394)&lt;E$23),$E$23/$E$28,0)</f>
        <v>0</v>
      </c>
      <c r="H395" s="58">
        <f t="shared" si="39"/>
        <v>0</v>
      </c>
      <c r="I395" s="58">
        <f t="shared" si="41"/>
        <v>0</v>
      </c>
      <c r="J395" s="92" t="str">
        <f t="shared" si="40"/>
        <v>2052–2053</v>
      </c>
      <c r="K395" s="92"/>
      <c r="L395" s="103"/>
      <c r="M395" s="92"/>
      <c r="N395" s="101"/>
      <c r="O395" s="93"/>
      <c r="Q395" s="61"/>
    </row>
    <row r="396" spans="1:17" s="55" customFormat="1" ht="20.25" customHeight="1" x14ac:dyDescent="0.2">
      <c r="A396" s="56">
        <v>55824</v>
      </c>
      <c r="B396" s="57">
        <f t="shared" si="36"/>
        <v>0</v>
      </c>
      <c r="C396" s="150"/>
      <c r="D396" s="58">
        <f t="shared" si="37"/>
        <v>0</v>
      </c>
      <c r="E396" s="59">
        <f t="shared" si="35"/>
        <v>0</v>
      </c>
      <c r="F396" s="58">
        <f t="shared" si="38"/>
        <v>0</v>
      </c>
      <c r="G396" s="60">
        <f>IF(AND(C396&lt;&gt;"",SUM(G$32:G395)&lt;E$23),$E$23/$E$28,0)</f>
        <v>0</v>
      </c>
      <c r="H396" s="58">
        <f t="shared" si="39"/>
        <v>0</v>
      </c>
      <c r="I396" s="58">
        <f t="shared" si="41"/>
        <v>0</v>
      </c>
      <c r="J396" s="92" t="str">
        <f t="shared" si="40"/>
        <v>2052–2053</v>
      </c>
      <c r="K396" s="92"/>
      <c r="L396" s="103"/>
      <c r="M396" s="92"/>
      <c r="N396" s="101"/>
      <c r="O396" s="93"/>
      <c r="Q396" s="61"/>
    </row>
    <row r="397" spans="1:17" s="55" customFormat="1" ht="20.25" customHeight="1" x14ac:dyDescent="0.2">
      <c r="A397" s="56">
        <v>55854</v>
      </c>
      <c r="B397" s="57">
        <f t="shared" si="36"/>
        <v>0</v>
      </c>
      <c r="C397" s="150"/>
      <c r="D397" s="58">
        <f t="shared" si="37"/>
        <v>0</v>
      </c>
      <c r="E397" s="59">
        <f t="shared" si="35"/>
        <v>0</v>
      </c>
      <c r="F397" s="58">
        <f t="shared" si="38"/>
        <v>0</v>
      </c>
      <c r="G397" s="60">
        <f>IF(AND(C397&lt;&gt;"",SUM(G$32:G396)&lt;E$23),$E$23/$E$28,0)</f>
        <v>0</v>
      </c>
      <c r="H397" s="58">
        <f t="shared" si="39"/>
        <v>0</v>
      </c>
      <c r="I397" s="58">
        <f t="shared" si="41"/>
        <v>0</v>
      </c>
      <c r="J397" s="92" t="str">
        <f t="shared" si="40"/>
        <v>2052–2053</v>
      </c>
      <c r="K397" s="92"/>
      <c r="L397" s="103"/>
      <c r="M397" s="92"/>
      <c r="N397" s="101"/>
      <c r="O397" s="93"/>
      <c r="Q397" s="61"/>
    </row>
    <row r="398" spans="1:17" s="55" customFormat="1" ht="20.25" customHeight="1" x14ac:dyDescent="0.2">
      <c r="A398" s="56">
        <v>55885</v>
      </c>
      <c r="B398" s="57">
        <f t="shared" si="36"/>
        <v>0</v>
      </c>
      <c r="C398" s="150"/>
      <c r="D398" s="58">
        <f t="shared" si="37"/>
        <v>0</v>
      </c>
      <c r="E398" s="59">
        <f t="shared" si="35"/>
        <v>0</v>
      </c>
      <c r="F398" s="58">
        <f t="shared" si="38"/>
        <v>0</v>
      </c>
      <c r="G398" s="60">
        <f>IF(AND(C398&lt;&gt;"",SUM(G$32:G397)&lt;E$23),$E$23/$E$28,0)</f>
        <v>0</v>
      </c>
      <c r="H398" s="58">
        <f t="shared" si="39"/>
        <v>0</v>
      </c>
      <c r="I398" s="58">
        <f t="shared" si="41"/>
        <v>0</v>
      </c>
      <c r="J398" s="92" t="str">
        <f t="shared" si="40"/>
        <v>2052–2053</v>
      </c>
      <c r="K398" s="92"/>
      <c r="L398" s="103"/>
      <c r="M398" s="92"/>
      <c r="N398" s="101"/>
      <c r="O398" s="93"/>
      <c r="Q398" s="61"/>
    </row>
    <row r="399" spans="1:17" s="55" customFormat="1" ht="20.25" customHeight="1" x14ac:dyDescent="0.2">
      <c r="A399" s="56">
        <v>55916</v>
      </c>
      <c r="B399" s="57">
        <f t="shared" si="36"/>
        <v>0</v>
      </c>
      <c r="C399" s="150"/>
      <c r="D399" s="58">
        <f t="shared" si="37"/>
        <v>0</v>
      </c>
      <c r="E399" s="59">
        <f t="shared" si="35"/>
        <v>0</v>
      </c>
      <c r="F399" s="58">
        <f t="shared" si="38"/>
        <v>0</v>
      </c>
      <c r="G399" s="60">
        <f>IF(AND(C399&lt;&gt;"",SUM(G$32:G398)&lt;E$23),$E$23/$E$28,0)</f>
        <v>0</v>
      </c>
      <c r="H399" s="58">
        <f t="shared" si="39"/>
        <v>0</v>
      </c>
      <c r="I399" s="58">
        <f t="shared" si="41"/>
        <v>0</v>
      </c>
      <c r="J399" s="92" t="str">
        <f t="shared" si="40"/>
        <v>2052–2053</v>
      </c>
      <c r="K399" s="92"/>
      <c r="L399" s="103"/>
      <c r="M399" s="92"/>
      <c r="N399" s="101"/>
      <c r="O399" s="93"/>
      <c r="Q399" s="61"/>
    </row>
    <row r="400" spans="1:17" s="55" customFormat="1" ht="20.25" customHeight="1" x14ac:dyDescent="0.2">
      <c r="A400" s="56">
        <v>55944</v>
      </c>
      <c r="B400" s="57">
        <f t="shared" si="36"/>
        <v>0</v>
      </c>
      <c r="C400" s="150"/>
      <c r="D400" s="58">
        <f t="shared" si="37"/>
        <v>0</v>
      </c>
      <c r="E400" s="59">
        <f t="shared" si="35"/>
        <v>0</v>
      </c>
      <c r="F400" s="58">
        <f t="shared" si="38"/>
        <v>0</v>
      </c>
      <c r="G400" s="60">
        <f>IF(AND(C400&lt;&gt;"",SUM(G$32:G399)&lt;E$23),$E$23/$E$28,0)</f>
        <v>0</v>
      </c>
      <c r="H400" s="58">
        <f t="shared" si="39"/>
        <v>0</v>
      </c>
      <c r="I400" s="58">
        <f t="shared" si="41"/>
        <v>0</v>
      </c>
      <c r="J400" s="92" t="str">
        <f t="shared" si="40"/>
        <v>2052–2053</v>
      </c>
      <c r="K400" s="92"/>
      <c r="L400" s="103"/>
      <c r="M400" s="92"/>
      <c r="N400" s="101"/>
      <c r="O400" s="93"/>
      <c r="Q400" s="61"/>
    </row>
    <row r="401" spans="1:17" s="55" customFormat="1" ht="20.25" customHeight="1" x14ac:dyDescent="0.2">
      <c r="A401" s="56">
        <v>55975</v>
      </c>
      <c r="B401" s="57">
        <f t="shared" si="36"/>
        <v>0</v>
      </c>
      <c r="C401" s="150"/>
      <c r="D401" s="58">
        <f t="shared" si="37"/>
        <v>0</v>
      </c>
      <c r="E401" s="59">
        <f t="shared" si="35"/>
        <v>0</v>
      </c>
      <c r="F401" s="58">
        <f t="shared" si="38"/>
        <v>0</v>
      </c>
      <c r="G401" s="60">
        <f>IF(AND(C401&lt;&gt;"",SUM(G$32:G400)&lt;E$23),$E$23/$E$28,0)</f>
        <v>0</v>
      </c>
      <c r="H401" s="58">
        <f t="shared" si="39"/>
        <v>0</v>
      </c>
      <c r="I401" s="58">
        <f t="shared" si="41"/>
        <v>0</v>
      </c>
      <c r="J401" s="92" t="str">
        <f t="shared" si="40"/>
        <v>2052–2053</v>
      </c>
      <c r="K401" s="92"/>
      <c r="L401" s="103"/>
      <c r="M401" s="92"/>
      <c r="N401" s="101"/>
      <c r="O401" s="93"/>
      <c r="Q401" s="61"/>
    </row>
    <row r="402" spans="1:17" s="55" customFormat="1" ht="20.25" customHeight="1" x14ac:dyDescent="0.2">
      <c r="A402" s="56">
        <v>56005</v>
      </c>
      <c r="B402" s="57">
        <f t="shared" si="36"/>
        <v>0</v>
      </c>
      <c r="C402" s="150"/>
      <c r="D402" s="58">
        <f t="shared" si="37"/>
        <v>0</v>
      </c>
      <c r="E402" s="59">
        <f t="shared" si="35"/>
        <v>0</v>
      </c>
      <c r="F402" s="58">
        <f t="shared" si="38"/>
        <v>0</v>
      </c>
      <c r="G402" s="60">
        <f>IF(AND(C402&lt;&gt;"",SUM(G$32:G401)&lt;E$23),$E$23/$E$28,0)</f>
        <v>0</v>
      </c>
      <c r="H402" s="58">
        <f t="shared" si="39"/>
        <v>0</v>
      </c>
      <c r="I402" s="58">
        <f t="shared" si="41"/>
        <v>0</v>
      </c>
      <c r="J402" s="92" t="str">
        <f t="shared" si="40"/>
        <v>2052–2053</v>
      </c>
      <c r="K402" s="92"/>
      <c r="L402" s="103"/>
      <c r="M402" s="92"/>
      <c r="N402" s="101"/>
      <c r="O402" s="93"/>
      <c r="Q402" s="61"/>
    </row>
    <row r="403" spans="1:17" s="55" customFormat="1" ht="20.25" customHeight="1" x14ac:dyDescent="0.2">
      <c r="A403" s="56">
        <v>56036</v>
      </c>
      <c r="B403" s="57">
        <f t="shared" si="36"/>
        <v>0</v>
      </c>
      <c r="C403" s="150"/>
      <c r="D403" s="58">
        <f t="shared" si="37"/>
        <v>0</v>
      </c>
      <c r="E403" s="59">
        <f t="shared" si="35"/>
        <v>0</v>
      </c>
      <c r="F403" s="58">
        <f t="shared" si="38"/>
        <v>0</v>
      </c>
      <c r="G403" s="60">
        <f>IF(AND(C403&lt;&gt;"",SUM(G$32:G402)&lt;E$23),$E$23/$E$28,0)</f>
        <v>0</v>
      </c>
      <c r="H403" s="58">
        <f t="shared" si="39"/>
        <v>0</v>
      </c>
      <c r="I403" s="58">
        <f t="shared" si="41"/>
        <v>0</v>
      </c>
      <c r="J403" s="92" t="str">
        <f t="shared" si="40"/>
        <v>2052–2053</v>
      </c>
      <c r="K403" s="92"/>
      <c r="L403" s="103"/>
      <c r="M403" s="92"/>
      <c r="N403" s="101"/>
      <c r="O403" s="93"/>
      <c r="Q403" s="61"/>
    </row>
    <row r="404" spans="1:17" s="55" customFormat="1" ht="20.25" customHeight="1" x14ac:dyDescent="0.2">
      <c r="A404" s="56">
        <v>56066</v>
      </c>
      <c r="B404" s="57">
        <f t="shared" si="36"/>
        <v>0</v>
      </c>
      <c r="C404" s="150"/>
      <c r="D404" s="58">
        <f t="shared" si="37"/>
        <v>0</v>
      </c>
      <c r="E404" s="59">
        <f t="shared" si="35"/>
        <v>0</v>
      </c>
      <c r="F404" s="58">
        <f t="shared" si="38"/>
        <v>0</v>
      </c>
      <c r="G404" s="60">
        <f>IF(AND(C404&lt;&gt;"",SUM(G$32:G403)&lt;E$23),$E$23/$E$28,0)</f>
        <v>0</v>
      </c>
      <c r="H404" s="58">
        <f t="shared" si="39"/>
        <v>0</v>
      </c>
      <c r="I404" s="58">
        <f t="shared" si="41"/>
        <v>0</v>
      </c>
      <c r="J404" s="92" t="str">
        <f t="shared" si="40"/>
        <v>2053–2054</v>
      </c>
      <c r="K404" s="92"/>
      <c r="L404" s="103"/>
      <c r="M404" s="92"/>
      <c r="N404" s="101"/>
      <c r="O404" s="93"/>
      <c r="Q404" s="61"/>
    </row>
    <row r="405" spans="1:17" s="55" customFormat="1" ht="20.25" customHeight="1" x14ac:dyDescent="0.2">
      <c r="A405" s="56">
        <v>56097</v>
      </c>
      <c r="B405" s="57">
        <f t="shared" si="36"/>
        <v>0</v>
      </c>
      <c r="C405" s="150"/>
      <c r="D405" s="58">
        <f t="shared" si="37"/>
        <v>0</v>
      </c>
      <c r="E405" s="59">
        <f t="shared" si="35"/>
        <v>0</v>
      </c>
      <c r="F405" s="58">
        <f t="shared" si="38"/>
        <v>0</v>
      </c>
      <c r="G405" s="60">
        <f>IF(AND(C405&lt;&gt;"",SUM(G$32:G404)&lt;E$23),$E$23/$E$28,0)</f>
        <v>0</v>
      </c>
      <c r="H405" s="58">
        <f t="shared" si="39"/>
        <v>0</v>
      </c>
      <c r="I405" s="58">
        <f t="shared" si="41"/>
        <v>0</v>
      </c>
      <c r="J405" s="92" t="str">
        <f t="shared" si="40"/>
        <v>2053–2054</v>
      </c>
      <c r="K405" s="92"/>
      <c r="L405" s="103"/>
      <c r="M405" s="92"/>
      <c r="N405" s="101"/>
      <c r="O405" s="93"/>
      <c r="Q405" s="61"/>
    </row>
    <row r="406" spans="1:17" s="55" customFormat="1" ht="20.25" customHeight="1" x14ac:dyDescent="0.2">
      <c r="A406" s="56">
        <v>56128</v>
      </c>
      <c r="B406" s="57">
        <f t="shared" si="36"/>
        <v>0</v>
      </c>
      <c r="C406" s="150"/>
      <c r="D406" s="58">
        <f t="shared" si="37"/>
        <v>0</v>
      </c>
      <c r="E406" s="59">
        <f t="shared" si="35"/>
        <v>0</v>
      </c>
      <c r="F406" s="58">
        <f t="shared" si="38"/>
        <v>0</v>
      </c>
      <c r="G406" s="60">
        <f>IF(AND(C406&lt;&gt;"",SUM(G$32:G405)&lt;E$23),$E$23/$E$28,0)</f>
        <v>0</v>
      </c>
      <c r="H406" s="58">
        <f t="shared" si="39"/>
        <v>0</v>
      </c>
      <c r="I406" s="58">
        <f t="shared" si="41"/>
        <v>0</v>
      </c>
      <c r="J406" s="92" t="str">
        <f t="shared" si="40"/>
        <v>2053–2054</v>
      </c>
      <c r="K406" s="92"/>
      <c r="L406" s="103"/>
      <c r="M406" s="92"/>
      <c r="N406" s="101"/>
      <c r="O406" s="93"/>
      <c r="Q406" s="61"/>
    </row>
    <row r="407" spans="1:17" s="55" customFormat="1" ht="20.25" customHeight="1" x14ac:dyDescent="0.2">
      <c r="A407" s="56">
        <v>56158</v>
      </c>
      <c r="B407" s="57">
        <f t="shared" si="36"/>
        <v>0</v>
      </c>
      <c r="C407" s="150"/>
      <c r="D407" s="58">
        <f t="shared" si="37"/>
        <v>0</v>
      </c>
      <c r="E407" s="59">
        <f t="shared" si="35"/>
        <v>0</v>
      </c>
      <c r="F407" s="58">
        <f t="shared" si="38"/>
        <v>0</v>
      </c>
      <c r="G407" s="60">
        <f>IF(AND(C407&lt;&gt;"",SUM(G$32:G406)&lt;E$23),$E$23/$E$28,0)</f>
        <v>0</v>
      </c>
      <c r="H407" s="58">
        <f t="shared" si="39"/>
        <v>0</v>
      </c>
      <c r="I407" s="58">
        <f t="shared" si="41"/>
        <v>0</v>
      </c>
      <c r="J407" s="92" t="str">
        <f t="shared" si="40"/>
        <v>2053–2054</v>
      </c>
      <c r="K407" s="92"/>
      <c r="L407" s="103"/>
      <c r="M407" s="92"/>
      <c r="N407" s="101"/>
      <c r="O407" s="93"/>
      <c r="Q407" s="61"/>
    </row>
    <row r="408" spans="1:17" s="55" customFormat="1" ht="20.25" customHeight="1" x14ac:dyDescent="0.2">
      <c r="A408" s="56">
        <v>56189</v>
      </c>
      <c r="B408" s="57">
        <f t="shared" si="36"/>
        <v>0</v>
      </c>
      <c r="C408" s="150"/>
      <c r="D408" s="58">
        <f t="shared" si="37"/>
        <v>0</v>
      </c>
      <c r="E408" s="59">
        <f t="shared" si="35"/>
        <v>0</v>
      </c>
      <c r="F408" s="58">
        <f t="shared" si="38"/>
        <v>0</v>
      </c>
      <c r="G408" s="60">
        <f>IF(AND(C408&lt;&gt;"",SUM(G$32:G407)&lt;E$23),$E$23/$E$28,0)</f>
        <v>0</v>
      </c>
      <c r="H408" s="58">
        <f t="shared" si="39"/>
        <v>0</v>
      </c>
      <c r="I408" s="58">
        <f t="shared" si="41"/>
        <v>0</v>
      </c>
      <c r="J408" s="92" t="str">
        <f t="shared" si="40"/>
        <v>2053–2054</v>
      </c>
      <c r="K408" s="92"/>
      <c r="L408" s="103"/>
      <c r="M408" s="92"/>
      <c r="N408" s="101"/>
      <c r="O408" s="93"/>
      <c r="Q408" s="61"/>
    </row>
    <row r="409" spans="1:17" s="55" customFormat="1" ht="20.25" customHeight="1" x14ac:dyDescent="0.2">
      <c r="A409" s="56">
        <v>56219</v>
      </c>
      <c r="B409" s="57">
        <f t="shared" si="36"/>
        <v>0</v>
      </c>
      <c r="C409" s="150"/>
      <c r="D409" s="58">
        <f t="shared" si="37"/>
        <v>0</v>
      </c>
      <c r="E409" s="59">
        <f t="shared" si="35"/>
        <v>0</v>
      </c>
      <c r="F409" s="58">
        <f t="shared" si="38"/>
        <v>0</v>
      </c>
      <c r="G409" s="60">
        <f>IF(AND(C409&lt;&gt;"",SUM(G$32:G408)&lt;E$23),$E$23/$E$28,0)</f>
        <v>0</v>
      </c>
      <c r="H409" s="58">
        <f t="shared" si="39"/>
        <v>0</v>
      </c>
      <c r="I409" s="58">
        <f t="shared" si="41"/>
        <v>0</v>
      </c>
      <c r="J409" s="92" t="str">
        <f t="shared" si="40"/>
        <v>2053–2054</v>
      </c>
      <c r="K409" s="92"/>
      <c r="L409" s="103"/>
      <c r="M409" s="92"/>
      <c r="N409" s="101"/>
      <c r="O409" s="93"/>
      <c r="Q409" s="61"/>
    </row>
    <row r="410" spans="1:17" s="55" customFormat="1" ht="20.25" customHeight="1" x14ac:dyDescent="0.2">
      <c r="A410" s="56">
        <v>56250</v>
      </c>
      <c r="B410" s="57">
        <f t="shared" si="36"/>
        <v>0</v>
      </c>
      <c r="C410" s="150"/>
      <c r="D410" s="58">
        <f t="shared" si="37"/>
        <v>0</v>
      </c>
      <c r="E410" s="59">
        <f t="shared" si="35"/>
        <v>0</v>
      </c>
      <c r="F410" s="58">
        <f t="shared" si="38"/>
        <v>0</v>
      </c>
      <c r="G410" s="60">
        <f>IF(AND(C410&lt;&gt;"",SUM(G$32:G409)&lt;E$23),$E$23/$E$28,0)</f>
        <v>0</v>
      </c>
      <c r="H410" s="58">
        <f t="shared" si="39"/>
        <v>0</v>
      </c>
      <c r="I410" s="58">
        <f t="shared" si="41"/>
        <v>0</v>
      </c>
      <c r="J410" s="92" t="str">
        <f t="shared" si="40"/>
        <v>2053–2054</v>
      </c>
      <c r="K410" s="92"/>
      <c r="L410" s="103"/>
      <c r="M410" s="92"/>
      <c r="N410" s="101"/>
      <c r="O410" s="93"/>
      <c r="Q410" s="61"/>
    </row>
    <row r="411" spans="1:17" s="55" customFormat="1" ht="20.25" customHeight="1" x14ac:dyDescent="0.2">
      <c r="A411" s="56">
        <v>56281</v>
      </c>
      <c r="B411" s="57">
        <f t="shared" si="36"/>
        <v>0</v>
      </c>
      <c r="C411" s="150"/>
      <c r="D411" s="58">
        <f t="shared" si="37"/>
        <v>0</v>
      </c>
      <c r="E411" s="59">
        <f t="shared" si="35"/>
        <v>0</v>
      </c>
      <c r="F411" s="58">
        <f t="shared" si="38"/>
        <v>0</v>
      </c>
      <c r="G411" s="60">
        <f>IF(AND(C411&lt;&gt;"",SUM(G$32:G410)&lt;E$23),$E$23/$E$28,0)</f>
        <v>0</v>
      </c>
      <c r="H411" s="58">
        <f t="shared" si="39"/>
        <v>0</v>
      </c>
      <c r="I411" s="58">
        <f t="shared" si="41"/>
        <v>0</v>
      </c>
      <c r="J411" s="92" t="str">
        <f t="shared" si="40"/>
        <v>2053–2054</v>
      </c>
      <c r="K411" s="92"/>
      <c r="L411" s="103"/>
      <c r="M411" s="92"/>
      <c r="N411" s="101"/>
      <c r="O411" s="93"/>
      <c r="Q411" s="61"/>
    </row>
    <row r="412" spans="1:17" s="55" customFormat="1" ht="20.25" customHeight="1" x14ac:dyDescent="0.2">
      <c r="A412" s="56">
        <v>56309</v>
      </c>
      <c r="B412" s="57">
        <f t="shared" si="36"/>
        <v>0</v>
      </c>
      <c r="C412" s="150"/>
      <c r="D412" s="58">
        <f t="shared" si="37"/>
        <v>0</v>
      </c>
      <c r="E412" s="59">
        <f t="shared" si="35"/>
        <v>0</v>
      </c>
      <c r="F412" s="58">
        <f t="shared" si="38"/>
        <v>0</v>
      </c>
      <c r="G412" s="60">
        <f>IF(AND(C412&lt;&gt;"",SUM(G$32:G411)&lt;E$23),$E$23/$E$28,0)</f>
        <v>0</v>
      </c>
      <c r="H412" s="58">
        <f t="shared" si="39"/>
        <v>0</v>
      </c>
      <c r="I412" s="58">
        <f t="shared" si="41"/>
        <v>0</v>
      </c>
      <c r="J412" s="92" t="str">
        <f t="shared" si="40"/>
        <v>2053–2054</v>
      </c>
      <c r="K412" s="92"/>
      <c r="L412" s="103"/>
      <c r="M412" s="92"/>
      <c r="N412" s="101"/>
      <c r="O412" s="93"/>
      <c r="Q412" s="61"/>
    </row>
    <row r="413" spans="1:17" s="55" customFormat="1" ht="20.25" customHeight="1" x14ac:dyDescent="0.2">
      <c r="A413" s="56">
        <v>56340</v>
      </c>
      <c r="B413" s="57">
        <f t="shared" si="36"/>
        <v>0</v>
      </c>
      <c r="C413" s="150"/>
      <c r="D413" s="58">
        <f t="shared" si="37"/>
        <v>0</v>
      </c>
      <c r="E413" s="59">
        <f t="shared" si="35"/>
        <v>0</v>
      </c>
      <c r="F413" s="58">
        <f t="shared" si="38"/>
        <v>0</v>
      </c>
      <c r="G413" s="60">
        <f>IF(AND(C413&lt;&gt;"",SUM(G$32:G412)&lt;E$23),$E$23/$E$28,0)</f>
        <v>0</v>
      </c>
      <c r="H413" s="58">
        <f t="shared" si="39"/>
        <v>0</v>
      </c>
      <c r="I413" s="58">
        <f t="shared" si="41"/>
        <v>0</v>
      </c>
      <c r="J413" s="92" t="str">
        <f t="shared" si="40"/>
        <v>2053–2054</v>
      </c>
      <c r="K413" s="92"/>
      <c r="L413" s="103"/>
      <c r="M413" s="92"/>
      <c r="N413" s="101"/>
      <c r="O413" s="93"/>
      <c r="Q413" s="61"/>
    </row>
    <row r="414" spans="1:17" s="55" customFormat="1" ht="20.25" customHeight="1" x14ac:dyDescent="0.2">
      <c r="A414" s="56">
        <v>56370</v>
      </c>
      <c r="B414" s="57">
        <f t="shared" si="36"/>
        <v>0</v>
      </c>
      <c r="C414" s="150"/>
      <c r="D414" s="58">
        <f t="shared" si="37"/>
        <v>0</v>
      </c>
      <c r="E414" s="59">
        <f t="shared" si="35"/>
        <v>0</v>
      </c>
      <c r="F414" s="58">
        <f t="shared" si="38"/>
        <v>0</v>
      </c>
      <c r="G414" s="60">
        <f>IF(AND(C414&lt;&gt;"",SUM(G$32:G413)&lt;E$23),$E$23/$E$28,0)</f>
        <v>0</v>
      </c>
      <c r="H414" s="58">
        <f t="shared" si="39"/>
        <v>0</v>
      </c>
      <c r="I414" s="58">
        <f t="shared" si="41"/>
        <v>0</v>
      </c>
      <c r="J414" s="92" t="str">
        <f t="shared" si="40"/>
        <v>2053–2054</v>
      </c>
      <c r="K414" s="92"/>
      <c r="L414" s="103"/>
      <c r="M414" s="92"/>
      <c r="N414" s="101"/>
      <c r="O414" s="93"/>
      <c r="Q414" s="61"/>
    </row>
    <row r="415" spans="1:17" s="55" customFormat="1" ht="20.25" customHeight="1" x14ac:dyDescent="0.2">
      <c r="A415" s="56">
        <v>56401</v>
      </c>
      <c r="B415" s="57">
        <f t="shared" si="36"/>
        <v>0</v>
      </c>
      <c r="C415" s="150"/>
      <c r="D415" s="58">
        <f t="shared" si="37"/>
        <v>0</v>
      </c>
      <c r="E415" s="59">
        <f t="shared" si="35"/>
        <v>0</v>
      </c>
      <c r="F415" s="58">
        <f t="shared" si="38"/>
        <v>0</v>
      </c>
      <c r="G415" s="60">
        <f>IF(AND(C415&lt;&gt;"",SUM(G$32:G414)&lt;E$23),$E$23/$E$28,0)</f>
        <v>0</v>
      </c>
      <c r="H415" s="58">
        <f t="shared" si="39"/>
        <v>0</v>
      </c>
      <c r="I415" s="58">
        <f t="shared" si="41"/>
        <v>0</v>
      </c>
      <c r="J415" s="92" t="str">
        <f t="shared" si="40"/>
        <v>2053–2054</v>
      </c>
      <c r="K415" s="92"/>
      <c r="L415" s="103"/>
      <c r="M415" s="92"/>
      <c r="N415" s="101"/>
      <c r="O415" s="93"/>
      <c r="Q415" s="61"/>
    </row>
    <row r="416" spans="1:17" s="55" customFormat="1" ht="20.25" customHeight="1" x14ac:dyDescent="0.2">
      <c r="A416" s="56">
        <v>56431</v>
      </c>
      <c r="B416" s="57">
        <f t="shared" si="36"/>
        <v>0</v>
      </c>
      <c r="C416" s="150"/>
      <c r="D416" s="58">
        <f t="shared" si="37"/>
        <v>0</v>
      </c>
      <c r="E416" s="59">
        <f t="shared" ref="E416:E479" si="42">C416-D416</f>
        <v>0</v>
      </c>
      <c r="F416" s="58">
        <f t="shared" si="38"/>
        <v>0</v>
      </c>
      <c r="G416" s="60">
        <f>IF(AND(C416&lt;&gt;"",SUM(G$32:G415)&lt;E$23),$E$23/$E$28,0)</f>
        <v>0</v>
      </c>
      <c r="H416" s="58">
        <f t="shared" si="39"/>
        <v>0</v>
      </c>
      <c r="I416" s="58">
        <f t="shared" si="41"/>
        <v>0</v>
      </c>
      <c r="J416" s="92" t="str">
        <f t="shared" si="40"/>
        <v>2054–2055</v>
      </c>
      <c r="K416" s="92"/>
      <c r="L416" s="103"/>
      <c r="M416" s="92"/>
      <c r="N416" s="101"/>
      <c r="O416" s="93"/>
      <c r="Q416" s="61"/>
    </row>
    <row r="417" spans="1:17" s="55" customFormat="1" ht="20.25" customHeight="1" x14ac:dyDescent="0.2">
      <c r="A417" s="56">
        <v>56462</v>
      </c>
      <c r="B417" s="57">
        <f t="shared" ref="B417:B480" si="43">IF(C417&gt;0,C417*-1,C417)</f>
        <v>0</v>
      </c>
      <c r="C417" s="150"/>
      <c r="D417" s="58">
        <f t="shared" ref="D417:D480" si="44">IF(C417="",0,IF($E$14="Beginning",IF(C416&lt;&gt;"",$F416*$E$7/12,0),IF(C416&lt;&gt;"",$F416*$E$7/12,$E$21*$E$7/12)))</f>
        <v>0</v>
      </c>
      <c r="E417" s="59">
        <f t="shared" si="42"/>
        <v>0</v>
      </c>
      <c r="F417" s="58">
        <f t="shared" ref="F417:F480" si="45">IF(C417="",0,IF(C416="",$E$21-E417,IF(C417&lt;&gt;"",F416-E417)))</f>
        <v>0</v>
      </c>
      <c r="G417" s="60">
        <f>IF(AND(C417&lt;&gt;"",SUM(G$32:G416)&lt;E$23),$E$23/$E$28,0)</f>
        <v>0</v>
      </c>
      <c r="H417" s="58">
        <f t="shared" ref="H417:H480" si="46">IF(C417&lt;&gt;"",G417+H416,0)</f>
        <v>0</v>
      </c>
      <c r="I417" s="58">
        <f t="shared" si="41"/>
        <v>0</v>
      </c>
      <c r="J417" s="92" t="str">
        <f t="shared" ref="J417:J480" si="47">IF(OR(MONTH(A417)=1,MONTH(A417)=2,MONTH(A417)=3,MONTH(A417)=4,MONTH(A417)=5,MONTH(A417)=6),YEAR(A417)-1&amp;"–"&amp;YEAR(A417),YEAR(A417)&amp;"–"&amp;YEAR(A417)+1)</f>
        <v>2054–2055</v>
      </c>
      <c r="K417" s="92"/>
      <c r="L417" s="103"/>
      <c r="M417" s="92"/>
      <c r="N417" s="101"/>
      <c r="O417" s="93"/>
      <c r="Q417" s="61"/>
    </row>
    <row r="418" spans="1:17" s="55" customFormat="1" ht="20.25" customHeight="1" x14ac:dyDescent="0.2">
      <c r="A418" s="56">
        <v>56493</v>
      </c>
      <c r="B418" s="57">
        <f t="shared" si="43"/>
        <v>0</v>
      </c>
      <c r="C418" s="150"/>
      <c r="D418" s="58">
        <f t="shared" si="44"/>
        <v>0</v>
      </c>
      <c r="E418" s="59">
        <f t="shared" si="42"/>
        <v>0</v>
      </c>
      <c r="F418" s="58">
        <f t="shared" si="45"/>
        <v>0</v>
      </c>
      <c r="G418" s="60">
        <f>IF(AND(C418&lt;&gt;"",SUM(G$32:G417)&lt;E$23),$E$23/$E$28,0)</f>
        <v>0</v>
      </c>
      <c r="H418" s="58">
        <f t="shared" si="46"/>
        <v>0</v>
      </c>
      <c r="I418" s="58">
        <f t="shared" si="41"/>
        <v>0</v>
      </c>
      <c r="J418" s="92" t="str">
        <f t="shared" si="47"/>
        <v>2054–2055</v>
      </c>
      <c r="K418" s="92"/>
      <c r="L418" s="103"/>
      <c r="M418" s="92"/>
      <c r="N418" s="101"/>
      <c r="O418" s="93"/>
      <c r="Q418" s="61"/>
    </row>
    <row r="419" spans="1:17" s="55" customFormat="1" ht="20.25" customHeight="1" x14ac:dyDescent="0.2">
      <c r="A419" s="56">
        <v>56523</v>
      </c>
      <c r="B419" s="57">
        <f t="shared" si="43"/>
        <v>0</v>
      </c>
      <c r="C419" s="150"/>
      <c r="D419" s="58">
        <f t="shared" si="44"/>
        <v>0</v>
      </c>
      <c r="E419" s="59">
        <f t="shared" si="42"/>
        <v>0</v>
      </c>
      <c r="F419" s="58">
        <f t="shared" si="45"/>
        <v>0</v>
      </c>
      <c r="G419" s="60">
        <f>IF(AND(C419&lt;&gt;"",SUM(G$32:G418)&lt;E$23),$E$23/$E$28,0)</f>
        <v>0</v>
      </c>
      <c r="H419" s="58">
        <f t="shared" si="46"/>
        <v>0</v>
      </c>
      <c r="I419" s="58">
        <f t="shared" ref="I419:I482" si="48">IF(C419&lt;&gt;"",$E$23-H419,0)</f>
        <v>0</v>
      </c>
      <c r="J419" s="92" t="str">
        <f t="shared" si="47"/>
        <v>2054–2055</v>
      </c>
      <c r="K419" s="92"/>
      <c r="L419" s="103"/>
      <c r="M419" s="92"/>
      <c r="N419" s="101"/>
      <c r="O419" s="93"/>
      <c r="Q419" s="61"/>
    </row>
    <row r="420" spans="1:17" s="55" customFormat="1" ht="20.25" customHeight="1" x14ac:dyDescent="0.2">
      <c r="A420" s="56">
        <v>56554</v>
      </c>
      <c r="B420" s="57">
        <f t="shared" si="43"/>
        <v>0</v>
      </c>
      <c r="C420" s="150"/>
      <c r="D420" s="58">
        <f t="shared" si="44"/>
        <v>0</v>
      </c>
      <c r="E420" s="59">
        <f t="shared" si="42"/>
        <v>0</v>
      </c>
      <c r="F420" s="58">
        <f t="shared" si="45"/>
        <v>0</v>
      </c>
      <c r="G420" s="60">
        <f>IF(AND(C420&lt;&gt;"",SUM(G$32:G419)&lt;E$23),$E$23/$E$28,0)</f>
        <v>0</v>
      </c>
      <c r="H420" s="58">
        <f t="shared" si="46"/>
        <v>0</v>
      </c>
      <c r="I420" s="58">
        <f t="shared" si="48"/>
        <v>0</v>
      </c>
      <c r="J420" s="92" t="str">
        <f t="shared" si="47"/>
        <v>2054–2055</v>
      </c>
      <c r="K420" s="92"/>
      <c r="L420" s="103"/>
      <c r="M420" s="92"/>
      <c r="N420" s="101"/>
      <c r="O420" s="93"/>
      <c r="Q420" s="61"/>
    </row>
    <row r="421" spans="1:17" s="55" customFormat="1" ht="20.25" customHeight="1" x14ac:dyDescent="0.2">
      <c r="A421" s="56">
        <v>56584</v>
      </c>
      <c r="B421" s="57">
        <f t="shared" si="43"/>
        <v>0</v>
      </c>
      <c r="C421" s="150"/>
      <c r="D421" s="58">
        <f t="shared" si="44"/>
        <v>0</v>
      </c>
      <c r="E421" s="59">
        <f t="shared" si="42"/>
        <v>0</v>
      </c>
      <c r="F421" s="58">
        <f t="shared" si="45"/>
        <v>0</v>
      </c>
      <c r="G421" s="60">
        <f>IF(AND(C421&lt;&gt;"",SUM(G$32:G420)&lt;E$23),$E$23/$E$28,0)</f>
        <v>0</v>
      </c>
      <c r="H421" s="58">
        <f t="shared" si="46"/>
        <v>0</v>
      </c>
      <c r="I421" s="58">
        <f t="shared" si="48"/>
        <v>0</v>
      </c>
      <c r="J421" s="92" t="str">
        <f t="shared" si="47"/>
        <v>2054–2055</v>
      </c>
      <c r="K421" s="92"/>
      <c r="L421" s="103"/>
      <c r="M421" s="92"/>
      <c r="N421" s="101"/>
      <c r="O421" s="93"/>
      <c r="Q421" s="61"/>
    </row>
    <row r="422" spans="1:17" s="55" customFormat="1" ht="20.25" customHeight="1" x14ac:dyDescent="0.2">
      <c r="A422" s="56">
        <v>56615</v>
      </c>
      <c r="B422" s="57">
        <f t="shared" si="43"/>
        <v>0</v>
      </c>
      <c r="C422" s="150"/>
      <c r="D422" s="58">
        <f t="shared" si="44"/>
        <v>0</v>
      </c>
      <c r="E422" s="59">
        <f t="shared" si="42"/>
        <v>0</v>
      </c>
      <c r="F422" s="58">
        <f t="shared" si="45"/>
        <v>0</v>
      </c>
      <c r="G422" s="60">
        <f>IF(AND(C422&lt;&gt;"",SUM(G$32:G421)&lt;E$23),$E$23/$E$28,0)</f>
        <v>0</v>
      </c>
      <c r="H422" s="58">
        <f t="shared" si="46"/>
        <v>0</v>
      </c>
      <c r="I422" s="58">
        <f t="shared" si="48"/>
        <v>0</v>
      </c>
      <c r="J422" s="92" t="str">
        <f t="shared" si="47"/>
        <v>2054–2055</v>
      </c>
      <c r="K422" s="92"/>
      <c r="L422" s="103"/>
      <c r="M422" s="92"/>
      <c r="N422" s="101"/>
      <c r="O422" s="93"/>
      <c r="Q422" s="61"/>
    </row>
    <row r="423" spans="1:17" s="55" customFormat="1" ht="20.25" customHeight="1" x14ac:dyDescent="0.2">
      <c r="A423" s="56">
        <v>56646</v>
      </c>
      <c r="B423" s="57">
        <f t="shared" si="43"/>
        <v>0</v>
      </c>
      <c r="C423" s="150"/>
      <c r="D423" s="58">
        <f t="shared" si="44"/>
        <v>0</v>
      </c>
      <c r="E423" s="59">
        <f t="shared" si="42"/>
        <v>0</v>
      </c>
      <c r="F423" s="58">
        <f t="shared" si="45"/>
        <v>0</v>
      </c>
      <c r="G423" s="60">
        <f>IF(AND(C423&lt;&gt;"",SUM(G$32:G422)&lt;E$23),$E$23/$E$28,0)</f>
        <v>0</v>
      </c>
      <c r="H423" s="58">
        <f t="shared" si="46"/>
        <v>0</v>
      </c>
      <c r="I423" s="58">
        <f t="shared" si="48"/>
        <v>0</v>
      </c>
      <c r="J423" s="92" t="str">
        <f t="shared" si="47"/>
        <v>2054–2055</v>
      </c>
      <c r="K423" s="92"/>
      <c r="L423" s="103"/>
      <c r="M423" s="92"/>
      <c r="N423" s="101"/>
      <c r="O423" s="93"/>
      <c r="Q423" s="61"/>
    </row>
    <row r="424" spans="1:17" s="55" customFormat="1" ht="20.25" customHeight="1" x14ac:dyDescent="0.2">
      <c r="A424" s="56">
        <v>56674</v>
      </c>
      <c r="B424" s="57">
        <f t="shared" si="43"/>
        <v>0</v>
      </c>
      <c r="C424" s="150"/>
      <c r="D424" s="58">
        <f t="shared" si="44"/>
        <v>0</v>
      </c>
      <c r="E424" s="59">
        <f t="shared" si="42"/>
        <v>0</v>
      </c>
      <c r="F424" s="58">
        <f t="shared" si="45"/>
        <v>0</v>
      </c>
      <c r="G424" s="60">
        <f>IF(AND(C424&lt;&gt;"",SUM(G$32:G423)&lt;E$23),$E$23/$E$28,0)</f>
        <v>0</v>
      </c>
      <c r="H424" s="58">
        <f t="shared" si="46"/>
        <v>0</v>
      </c>
      <c r="I424" s="58">
        <f t="shared" si="48"/>
        <v>0</v>
      </c>
      <c r="J424" s="92" t="str">
        <f t="shared" si="47"/>
        <v>2054–2055</v>
      </c>
      <c r="K424" s="92"/>
      <c r="L424" s="103"/>
      <c r="M424" s="92"/>
      <c r="N424" s="101"/>
      <c r="O424" s="93"/>
      <c r="Q424" s="61"/>
    </row>
    <row r="425" spans="1:17" s="55" customFormat="1" ht="20.25" customHeight="1" x14ac:dyDescent="0.2">
      <c r="A425" s="56">
        <v>56705</v>
      </c>
      <c r="B425" s="57">
        <f t="shared" si="43"/>
        <v>0</v>
      </c>
      <c r="C425" s="150"/>
      <c r="D425" s="58">
        <f t="shared" si="44"/>
        <v>0</v>
      </c>
      <c r="E425" s="59">
        <f t="shared" si="42"/>
        <v>0</v>
      </c>
      <c r="F425" s="58">
        <f t="shared" si="45"/>
        <v>0</v>
      </c>
      <c r="G425" s="60">
        <f>IF(AND(C425&lt;&gt;"",SUM(G$32:G424)&lt;E$23),$E$23/$E$28,0)</f>
        <v>0</v>
      </c>
      <c r="H425" s="58">
        <f t="shared" si="46"/>
        <v>0</v>
      </c>
      <c r="I425" s="58">
        <f t="shared" si="48"/>
        <v>0</v>
      </c>
      <c r="J425" s="92" t="str">
        <f t="shared" si="47"/>
        <v>2054–2055</v>
      </c>
      <c r="K425" s="92"/>
      <c r="L425" s="103"/>
      <c r="M425" s="92"/>
      <c r="N425" s="101"/>
      <c r="O425" s="93"/>
      <c r="Q425" s="61"/>
    </row>
    <row r="426" spans="1:17" s="55" customFormat="1" ht="20.25" customHeight="1" x14ac:dyDescent="0.2">
      <c r="A426" s="56">
        <v>56735</v>
      </c>
      <c r="B426" s="57">
        <f t="shared" si="43"/>
        <v>0</v>
      </c>
      <c r="C426" s="150"/>
      <c r="D426" s="58">
        <f t="shared" si="44"/>
        <v>0</v>
      </c>
      <c r="E426" s="59">
        <f t="shared" si="42"/>
        <v>0</v>
      </c>
      <c r="F426" s="58">
        <f t="shared" si="45"/>
        <v>0</v>
      </c>
      <c r="G426" s="60">
        <f>IF(AND(C426&lt;&gt;"",SUM(G$32:G425)&lt;E$23),$E$23/$E$28,0)</f>
        <v>0</v>
      </c>
      <c r="H426" s="58">
        <f t="shared" si="46"/>
        <v>0</v>
      </c>
      <c r="I426" s="58">
        <f t="shared" si="48"/>
        <v>0</v>
      </c>
      <c r="J426" s="92" t="str">
        <f t="shared" si="47"/>
        <v>2054–2055</v>
      </c>
      <c r="K426" s="92"/>
      <c r="L426" s="103"/>
      <c r="M426" s="92"/>
      <c r="N426" s="101"/>
      <c r="O426" s="93"/>
      <c r="Q426" s="61"/>
    </row>
    <row r="427" spans="1:17" s="55" customFormat="1" ht="20.25" customHeight="1" x14ac:dyDescent="0.2">
      <c r="A427" s="56">
        <v>56766</v>
      </c>
      <c r="B427" s="57">
        <f t="shared" si="43"/>
        <v>0</v>
      </c>
      <c r="C427" s="150"/>
      <c r="D427" s="58">
        <f t="shared" si="44"/>
        <v>0</v>
      </c>
      <c r="E427" s="59">
        <f t="shared" si="42"/>
        <v>0</v>
      </c>
      <c r="F427" s="58">
        <f t="shared" si="45"/>
        <v>0</v>
      </c>
      <c r="G427" s="60">
        <f>IF(AND(C427&lt;&gt;"",SUM(G$32:G426)&lt;E$23),$E$23/$E$28,0)</f>
        <v>0</v>
      </c>
      <c r="H427" s="58">
        <f t="shared" si="46"/>
        <v>0</v>
      </c>
      <c r="I427" s="58">
        <f t="shared" si="48"/>
        <v>0</v>
      </c>
      <c r="J427" s="92" t="str">
        <f t="shared" si="47"/>
        <v>2054–2055</v>
      </c>
      <c r="K427" s="92"/>
      <c r="L427" s="103"/>
      <c r="M427" s="92"/>
      <c r="N427" s="101"/>
      <c r="O427" s="93"/>
      <c r="Q427" s="61"/>
    </row>
    <row r="428" spans="1:17" s="55" customFormat="1" ht="20.25" customHeight="1" x14ac:dyDescent="0.2">
      <c r="A428" s="56">
        <v>56796</v>
      </c>
      <c r="B428" s="57">
        <f t="shared" si="43"/>
        <v>0</v>
      </c>
      <c r="C428" s="150"/>
      <c r="D428" s="58">
        <f t="shared" si="44"/>
        <v>0</v>
      </c>
      <c r="E428" s="59">
        <f t="shared" si="42"/>
        <v>0</v>
      </c>
      <c r="F428" s="58">
        <f t="shared" si="45"/>
        <v>0</v>
      </c>
      <c r="G428" s="60">
        <f>IF(AND(C428&lt;&gt;"",SUM(G$32:G427)&lt;E$23),$E$23/$E$28,0)</f>
        <v>0</v>
      </c>
      <c r="H428" s="58">
        <f t="shared" si="46"/>
        <v>0</v>
      </c>
      <c r="I428" s="58">
        <f t="shared" si="48"/>
        <v>0</v>
      </c>
      <c r="J428" s="92" t="str">
        <f t="shared" si="47"/>
        <v>2055–2056</v>
      </c>
      <c r="K428" s="92"/>
      <c r="L428" s="103"/>
      <c r="M428" s="92"/>
      <c r="N428" s="101"/>
      <c r="O428" s="93"/>
      <c r="Q428" s="61"/>
    </row>
    <row r="429" spans="1:17" s="55" customFormat="1" ht="20.25" customHeight="1" x14ac:dyDescent="0.2">
      <c r="A429" s="56">
        <v>56827</v>
      </c>
      <c r="B429" s="57">
        <f t="shared" si="43"/>
        <v>0</v>
      </c>
      <c r="C429" s="150"/>
      <c r="D429" s="58">
        <f t="shared" si="44"/>
        <v>0</v>
      </c>
      <c r="E429" s="59">
        <f t="shared" si="42"/>
        <v>0</v>
      </c>
      <c r="F429" s="58">
        <f t="shared" si="45"/>
        <v>0</v>
      </c>
      <c r="G429" s="60">
        <f>IF(AND(C429&lt;&gt;"",SUM(G$32:G428)&lt;E$23),$E$23/$E$28,0)</f>
        <v>0</v>
      </c>
      <c r="H429" s="58">
        <f t="shared" si="46"/>
        <v>0</v>
      </c>
      <c r="I429" s="58">
        <f t="shared" si="48"/>
        <v>0</v>
      </c>
      <c r="J429" s="92" t="str">
        <f t="shared" si="47"/>
        <v>2055–2056</v>
      </c>
      <c r="K429" s="92"/>
      <c r="L429" s="103"/>
      <c r="M429" s="92"/>
      <c r="N429" s="101"/>
      <c r="O429" s="93"/>
      <c r="Q429" s="61"/>
    </row>
    <row r="430" spans="1:17" s="55" customFormat="1" ht="20.25" customHeight="1" x14ac:dyDescent="0.2">
      <c r="A430" s="56">
        <v>56858</v>
      </c>
      <c r="B430" s="57">
        <f t="shared" si="43"/>
        <v>0</v>
      </c>
      <c r="C430" s="150"/>
      <c r="D430" s="58">
        <f t="shared" si="44"/>
        <v>0</v>
      </c>
      <c r="E430" s="59">
        <f t="shared" si="42"/>
        <v>0</v>
      </c>
      <c r="F430" s="58">
        <f t="shared" si="45"/>
        <v>0</v>
      </c>
      <c r="G430" s="60">
        <f>IF(AND(C430&lt;&gt;"",SUM(G$32:G429)&lt;E$23),$E$23/$E$28,0)</f>
        <v>0</v>
      </c>
      <c r="H430" s="58">
        <f t="shared" si="46"/>
        <v>0</v>
      </c>
      <c r="I430" s="58">
        <f t="shared" si="48"/>
        <v>0</v>
      </c>
      <c r="J430" s="92" t="str">
        <f t="shared" si="47"/>
        <v>2055–2056</v>
      </c>
      <c r="K430" s="92"/>
      <c r="L430" s="103"/>
      <c r="M430" s="92"/>
      <c r="N430" s="101"/>
      <c r="O430" s="93"/>
      <c r="Q430" s="61"/>
    </row>
    <row r="431" spans="1:17" s="55" customFormat="1" ht="20.25" customHeight="1" x14ac:dyDescent="0.2">
      <c r="A431" s="56">
        <v>56888</v>
      </c>
      <c r="B431" s="57">
        <f t="shared" si="43"/>
        <v>0</v>
      </c>
      <c r="C431" s="150"/>
      <c r="D431" s="58">
        <f t="shared" si="44"/>
        <v>0</v>
      </c>
      <c r="E431" s="59">
        <f t="shared" si="42"/>
        <v>0</v>
      </c>
      <c r="F431" s="58">
        <f t="shared" si="45"/>
        <v>0</v>
      </c>
      <c r="G431" s="60">
        <f>IF(AND(C431&lt;&gt;"",SUM(G$32:G430)&lt;E$23),$E$23/$E$28,0)</f>
        <v>0</v>
      </c>
      <c r="H431" s="58">
        <f t="shared" si="46"/>
        <v>0</v>
      </c>
      <c r="I431" s="58">
        <f t="shared" si="48"/>
        <v>0</v>
      </c>
      <c r="J431" s="92" t="str">
        <f t="shared" si="47"/>
        <v>2055–2056</v>
      </c>
      <c r="K431" s="92"/>
      <c r="L431" s="103"/>
      <c r="M431" s="92"/>
      <c r="N431" s="101"/>
      <c r="O431" s="93"/>
      <c r="Q431" s="61"/>
    </row>
    <row r="432" spans="1:17" s="55" customFormat="1" ht="20.25" customHeight="1" x14ac:dyDescent="0.2">
      <c r="A432" s="56">
        <v>56919</v>
      </c>
      <c r="B432" s="57">
        <f t="shared" si="43"/>
        <v>0</v>
      </c>
      <c r="C432" s="150"/>
      <c r="D432" s="58">
        <f t="shared" si="44"/>
        <v>0</v>
      </c>
      <c r="E432" s="59">
        <f t="shared" si="42"/>
        <v>0</v>
      </c>
      <c r="F432" s="58">
        <f t="shared" si="45"/>
        <v>0</v>
      </c>
      <c r="G432" s="60">
        <f>IF(AND(C432&lt;&gt;"",SUM(G$32:G431)&lt;E$23),$E$23/$E$28,0)</f>
        <v>0</v>
      </c>
      <c r="H432" s="58">
        <f t="shared" si="46"/>
        <v>0</v>
      </c>
      <c r="I432" s="58">
        <f t="shared" si="48"/>
        <v>0</v>
      </c>
      <c r="J432" s="92" t="str">
        <f t="shared" si="47"/>
        <v>2055–2056</v>
      </c>
      <c r="K432" s="92"/>
      <c r="L432" s="103"/>
      <c r="M432" s="92"/>
      <c r="N432" s="101"/>
      <c r="O432" s="93"/>
      <c r="Q432" s="61"/>
    </row>
    <row r="433" spans="1:17" s="55" customFormat="1" ht="20.25" customHeight="1" x14ac:dyDescent="0.2">
      <c r="A433" s="56">
        <v>56949</v>
      </c>
      <c r="B433" s="57">
        <f t="shared" si="43"/>
        <v>0</v>
      </c>
      <c r="C433" s="150"/>
      <c r="D433" s="58">
        <f t="shared" si="44"/>
        <v>0</v>
      </c>
      <c r="E433" s="59">
        <f t="shared" si="42"/>
        <v>0</v>
      </c>
      <c r="F433" s="58">
        <f t="shared" si="45"/>
        <v>0</v>
      </c>
      <c r="G433" s="60">
        <f>IF(AND(C433&lt;&gt;"",SUM(G$32:G432)&lt;E$23),$E$23/$E$28,0)</f>
        <v>0</v>
      </c>
      <c r="H433" s="58">
        <f t="shared" si="46"/>
        <v>0</v>
      </c>
      <c r="I433" s="58">
        <f t="shared" si="48"/>
        <v>0</v>
      </c>
      <c r="J433" s="92" t="str">
        <f t="shared" si="47"/>
        <v>2055–2056</v>
      </c>
      <c r="K433" s="92"/>
      <c r="L433" s="103"/>
      <c r="M433" s="92"/>
      <c r="N433" s="101"/>
      <c r="O433" s="93"/>
      <c r="Q433" s="61"/>
    </row>
    <row r="434" spans="1:17" s="55" customFormat="1" ht="20.25" customHeight="1" x14ac:dyDescent="0.2">
      <c r="A434" s="56">
        <v>56980</v>
      </c>
      <c r="B434" s="57">
        <f t="shared" si="43"/>
        <v>0</v>
      </c>
      <c r="C434" s="150"/>
      <c r="D434" s="58">
        <f t="shared" si="44"/>
        <v>0</v>
      </c>
      <c r="E434" s="59">
        <f t="shared" si="42"/>
        <v>0</v>
      </c>
      <c r="F434" s="58">
        <f t="shared" si="45"/>
        <v>0</v>
      </c>
      <c r="G434" s="60">
        <f>IF(AND(C434&lt;&gt;"",SUM(G$32:G433)&lt;E$23),$E$23/$E$28,0)</f>
        <v>0</v>
      </c>
      <c r="H434" s="58">
        <f t="shared" si="46"/>
        <v>0</v>
      </c>
      <c r="I434" s="58">
        <f t="shared" si="48"/>
        <v>0</v>
      </c>
      <c r="J434" s="92" t="str">
        <f t="shared" si="47"/>
        <v>2055–2056</v>
      </c>
      <c r="K434" s="92"/>
      <c r="L434" s="103"/>
      <c r="M434" s="92"/>
      <c r="N434" s="101"/>
      <c r="O434" s="93"/>
      <c r="Q434" s="61"/>
    </row>
    <row r="435" spans="1:17" s="55" customFormat="1" ht="20.25" customHeight="1" x14ac:dyDescent="0.2">
      <c r="A435" s="56">
        <v>57011</v>
      </c>
      <c r="B435" s="57">
        <f t="shared" si="43"/>
        <v>0</v>
      </c>
      <c r="C435" s="150"/>
      <c r="D435" s="58">
        <f t="shared" si="44"/>
        <v>0</v>
      </c>
      <c r="E435" s="59">
        <f t="shared" si="42"/>
        <v>0</v>
      </c>
      <c r="F435" s="58">
        <f t="shared" si="45"/>
        <v>0</v>
      </c>
      <c r="G435" s="60">
        <f>IF(AND(C435&lt;&gt;"",SUM(G$32:G434)&lt;E$23),$E$23/$E$28,0)</f>
        <v>0</v>
      </c>
      <c r="H435" s="58">
        <f t="shared" si="46"/>
        <v>0</v>
      </c>
      <c r="I435" s="58">
        <f t="shared" si="48"/>
        <v>0</v>
      </c>
      <c r="J435" s="92" t="str">
        <f t="shared" si="47"/>
        <v>2055–2056</v>
      </c>
      <c r="K435" s="92"/>
      <c r="L435" s="103"/>
      <c r="M435" s="92"/>
      <c r="N435" s="101"/>
      <c r="O435" s="93"/>
      <c r="Q435" s="61"/>
    </row>
    <row r="436" spans="1:17" s="55" customFormat="1" ht="20.25" customHeight="1" x14ac:dyDescent="0.2">
      <c r="A436" s="56">
        <v>57040</v>
      </c>
      <c r="B436" s="57">
        <f t="shared" si="43"/>
        <v>0</v>
      </c>
      <c r="C436" s="150"/>
      <c r="D436" s="58">
        <f t="shared" si="44"/>
        <v>0</v>
      </c>
      <c r="E436" s="59">
        <f t="shared" si="42"/>
        <v>0</v>
      </c>
      <c r="F436" s="58">
        <f t="shared" si="45"/>
        <v>0</v>
      </c>
      <c r="G436" s="60">
        <f>IF(AND(C436&lt;&gt;"",SUM(G$32:G435)&lt;E$23),$E$23/$E$28,0)</f>
        <v>0</v>
      </c>
      <c r="H436" s="58">
        <f t="shared" si="46"/>
        <v>0</v>
      </c>
      <c r="I436" s="58">
        <f t="shared" si="48"/>
        <v>0</v>
      </c>
      <c r="J436" s="92" t="str">
        <f t="shared" si="47"/>
        <v>2055–2056</v>
      </c>
      <c r="K436" s="92"/>
      <c r="L436" s="103"/>
      <c r="M436" s="92"/>
      <c r="N436" s="101"/>
      <c r="O436" s="93"/>
      <c r="Q436" s="61"/>
    </row>
    <row r="437" spans="1:17" s="55" customFormat="1" ht="20.25" customHeight="1" x14ac:dyDescent="0.2">
      <c r="A437" s="56">
        <v>57071</v>
      </c>
      <c r="B437" s="57">
        <f t="shared" si="43"/>
        <v>0</v>
      </c>
      <c r="C437" s="150"/>
      <c r="D437" s="58">
        <f t="shared" si="44"/>
        <v>0</v>
      </c>
      <c r="E437" s="59">
        <f t="shared" si="42"/>
        <v>0</v>
      </c>
      <c r="F437" s="58">
        <f t="shared" si="45"/>
        <v>0</v>
      </c>
      <c r="G437" s="60">
        <f>IF(AND(C437&lt;&gt;"",SUM(G$32:G436)&lt;E$23),$E$23/$E$28,0)</f>
        <v>0</v>
      </c>
      <c r="H437" s="58">
        <f t="shared" si="46"/>
        <v>0</v>
      </c>
      <c r="I437" s="58">
        <f t="shared" si="48"/>
        <v>0</v>
      </c>
      <c r="J437" s="92" t="str">
        <f t="shared" si="47"/>
        <v>2055–2056</v>
      </c>
      <c r="K437" s="92"/>
      <c r="L437" s="103"/>
      <c r="M437" s="92"/>
      <c r="N437" s="101"/>
      <c r="O437" s="93"/>
      <c r="Q437" s="61"/>
    </row>
    <row r="438" spans="1:17" s="55" customFormat="1" ht="20.25" customHeight="1" x14ac:dyDescent="0.2">
      <c r="A438" s="56">
        <v>57101</v>
      </c>
      <c r="B438" s="57">
        <f t="shared" si="43"/>
        <v>0</v>
      </c>
      <c r="C438" s="150"/>
      <c r="D438" s="58">
        <f t="shared" si="44"/>
        <v>0</v>
      </c>
      <c r="E438" s="59">
        <f t="shared" si="42"/>
        <v>0</v>
      </c>
      <c r="F438" s="58">
        <f t="shared" si="45"/>
        <v>0</v>
      </c>
      <c r="G438" s="60">
        <f>IF(AND(C438&lt;&gt;"",SUM(G$32:G437)&lt;E$23),$E$23/$E$28,0)</f>
        <v>0</v>
      </c>
      <c r="H438" s="58">
        <f t="shared" si="46"/>
        <v>0</v>
      </c>
      <c r="I438" s="58">
        <f t="shared" si="48"/>
        <v>0</v>
      </c>
      <c r="J438" s="92" t="str">
        <f t="shared" si="47"/>
        <v>2055–2056</v>
      </c>
      <c r="K438" s="92"/>
      <c r="L438" s="103"/>
      <c r="M438" s="92"/>
      <c r="N438" s="101"/>
      <c r="O438" s="93"/>
      <c r="Q438" s="61"/>
    </row>
    <row r="439" spans="1:17" s="55" customFormat="1" ht="20.25" customHeight="1" x14ac:dyDescent="0.2">
      <c r="A439" s="56">
        <v>57132</v>
      </c>
      <c r="B439" s="57">
        <f t="shared" si="43"/>
        <v>0</v>
      </c>
      <c r="C439" s="150"/>
      <c r="D439" s="58">
        <f t="shared" si="44"/>
        <v>0</v>
      </c>
      <c r="E439" s="59">
        <f t="shared" si="42"/>
        <v>0</v>
      </c>
      <c r="F439" s="58">
        <f t="shared" si="45"/>
        <v>0</v>
      </c>
      <c r="G439" s="60">
        <f>IF(AND(C439&lt;&gt;"",SUM(G$32:G438)&lt;E$23),$E$23/$E$28,0)</f>
        <v>0</v>
      </c>
      <c r="H439" s="58">
        <f t="shared" si="46"/>
        <v>0</v>
      </c>
      <c r="I439" s="58">
        <f t="shared" si="48"/>
        <v>0</v>
      </c>
      <c r="J439" s="92" t="str">
        <f t="shared" si="47"/>
        <v>2055–2056</v>
      </c>
      <c r="K439" s="92"/>
      <c r="L439" s="103"/>
      <c r="M439" s="92"/>
      <c r="N439" s="101"/>
      <c r="O439" s="93"/>
      <c r="Q439" s="61"/>
    </row>
    <row r="440" spans="1:17" s="55" customFormat="1" ht="20.25" customHeight="1" x14ac:dyDescent="0.2">
      <c r="A440" s="56">
        <v>57162</v>
      </c>
      <c r="B440" s="57">
        <f t="shared" si="43"/>
        <v>0</v>
      </c>
      <c r="C440" s="150"/>
      <c r="D440" s="58">
        <f t="shared" si="44"/>
        <v>0</v>
      </c>
      <c r="E440" s="59">
        <f t="shared" si="42"/>
        <v>0</v>
      </c>
      <c r="F440" s="58">
        <f t="shared" si="45"/>
        <v>0</v>
      </c>
      <c r="G440" s="60">
        <f>IF(AND(C440&lt;&gt;"",SUM(G$32:G439)&lt;E$23),$E$23/$E$28,0)</f>
        <v>0</v>
      </c>
      <c r="H440" s="58">
        <f t="shared" si="46"/>
        <v>0</v>
      </c>
      <c r="I440" s="58">
        <f t="shared" si="48"/>
        <v>0</v>
      </c>
      <c r="J440" s="92" t="str">
        <f t="shared" si="47"/>
        <v>2056–2057</v>
      </c>
      <c r="K440" s="92"/>
      <c r="L440" s="103"/>
      <c r="M440" s="92"/>
      <c r="N440" s="101"/>
      <c r="O440" s="93"/>
      <c r="Q440" s="61"/>
    </row>
    <row r="441" spans="1:17" s="55" customFormat="1" ht="20.25" customHeight="1" x14ac:dyDescent="0.2">
      <c r="A441" s="56">
        <v>57193</v>
      </c>
      <c r="B441" s="57">
        <f t="shared" si="43"/>
        <v>0</v>
      </c>
      <c r="C441" s="150"/>
      <c r="D441" s="58">
        <f t="shared" si="44"/>
        <v>0</v>
      </c>
      <c r="E441" s="59">
        <f t="shared" si="42"/>
        <v>0</v>
      </c>
      <c r="F441" s="58">
        <f t="shared" si="45"/>
        <v>0</v>
      </c>
      <c r="G441" s="60">
        <f>IF(AND(C441&lt;&gt;"",SUM(G$32:G440)&lt;E$23),$E$23/$E$28,0)</f>
        <v>0</v>
      </c>
      <c r="H441" s="58">
        <f t="shared" si="46"/>
        <v>0</v>
      </c>
      <c r="I441" s="58">
        <f t="shared" si="48"/>
        <v>0</v>
      </c>
      <c r="J441" s="92" t="str">
        <f t="shared" si="47"/>
        <v>2056–2057</v>
      </c>
      <c r="K441" s="92"/>
      <c r="L441" s="103"/>
      <c r="M441" s="92"/>
      <c r="N441" s="101"/>
      <c r="O441" s="93"/>
      <c r="Q441" s="61"/>
    </row>
    <row r="442" spans="1:17" s="55" customFormat="1" ht="20.25" customHeight="1" x14ac:dyDescent="0.2">
      <c r="A442" s="56">
        <v>57224</v>
      </c>
      <c r="B442" s="57">
        <f t="shared" si="43"/>
        <v>0</v>
      </c>
      <c r="C442" s="150"/>
      <c r="D442" s="58">
        <f t="shared" si="44"/>
        <v>0</v>
      </c>
      <c r="E442" s="59">
        <f t="shared" si="42"/>
        <v>0</v>
      </c>
      <c r="F442" s="58">
        <f t="shared" si="45"/>
        <v>0</v>
      </c>
      <c r="G442" s="60">
        <f>IF(AND(C442&lt;&gt;"",SUM(G$32:G441)&lt;E$23),$E$23/$E$28,0)</f>
        <v>0</v>
      </c>
      <c r="H442" s="58">
        <f t="shared" si="46"/>
        <v>0</v>
      </c>
      <c r="I442" s="58">
        <f t="shared" si="48"/>
        <v>0</v>
      </c>
      <c r="J442" s="92" t="str">
        <f t="shared" si="47"/>
        <v>2056–2057</v>
      </c>
      <c r="K442" s="92"/>
      <c r="L442" s="103"/>
      <c r="M442" s="92"/>
      <c r="N442" s="101"/>
      <c r="O442" s="93"/>
      <c r="Q442" s="61"/>
    </row>
    <row r="443" spans="1:17" s="55" customFormat="1" ht="20.25" customHeight="1" x14ac:dyDescent="0.2">
      <c r="A443" s="56">
        <v>57254</v>
      </c>
      <c r="B443" s="57">
        <f t="shared" si="43"/>
        <v>0</v>
      </c>
      <c r="C443" s="150"/>
      <c r="D443" s="58">
        <f t="shared" si="44"/>
        <v>0</v>
      </c>
      <c r="E443" s="59">
        <f t="shared" si="42"/>
        <v>0</v>
      </c>
      <c r="F443" s="58">
        <f t="shared" si="45"/>
        <v>0</v>
      </c>
      <c r="G443" s="60">
        <f>IF(AND(C443&lt;&gt;"",SUM(G$32:G442)&lt;E$23),$E$23/$E$28,0)</f>
        <v>0</v>
      </c>
      <c r="H443" s="58">
        <f t="shared" si="46"/>
        <v>0</v>
      </c>
      <c r="I443" s="58">
        <f t="shared" si="48"/>
        <v>0</v>
      </c>
      <c r="J443" s="92" t="str">
        <f t="shared" si="47"/>
        <v>2056–2057</v>
      </c>
      <c r="K443" s="92"/>
      <c r="L443" s="103"/>
      <c r="M443" s="92"/>
      <c r="N443" s="101"/>
      <c r="O443" s="93"/>
      <c r="Q443" s="61"/>
    </row>
    <row r="444" spans="1:17" s="55" customFormat="1" ht="20.25" customHeight="1" x14ac:dyDescent="0.2">
      <c r="A444" s="56">
        <v>57285</v>
      </c>
      <c r="B444" s="57">
        <f t="shared" si="43"/>
        <v>0</v>
      </c>
      <c r="C444" s="150"/>
      <c r="D444" s="58">
        <f t="shared" si="44"/>
        <v>0</v>
      </c>
      <c r="E444" s="59">
        <f t="shared" si="42"/>
        <v>0</v>
      </c>
      <c r="F444" s="58">
        <f t="shared" si="45"/>
        <v>0</v>
      </c>
      <c r="G444" s="60">
        <f>IF(AND(C444&lt;&gt;"",SUM(G$32:G443)&lt;E$23),$E$23/$E$28,0)</f>
        <v>0</v>
      </c>
      <c r="H444" s="58">
        <f t="shared" si="46"/>
        <v>0</v>
      </c>
      <c r="I444" s="58">
        <f t="shared" si="48"/>
        <v>0</v>
      </c>
      <c r="J444" s="92" t="str">
        <f t="shared" si="47"/>
        <v>2056–2057</v>
      </c>
      <c r="K444" s="92"/>
      <c r="L444" s="103"/>
      <c r="M444" s="92"/>
      <c r="N444" s="101"/>
      <c r="O444" s="93"/>
      <c r="Q444" s="61"/>
    </row>
    <row r="445" spans="1:17" s="55" customFormat="1" ht="20.25" customHeight="1" x14ac:dyDescent="0.2">
      <c r="A445" s="56">
        <v>57315</v>
      </c>
      <c r="B445" s="57">
        <f t="shared" si="43"/>
        <v>0</v>
      </c>
      <c r="C445" s="150"/>
      <c r="D445" s="58">
        <f t="shared" si="44"/>
        <v>0</v>
      </c>
      <c r="E445" s="59">
        <f t="shared" si="42"/>
        <v>0</v>
      </c>
      <c r="F445" s="58">
        <f t="shared" si="45"/>
        <v>0</v>
      </c>
      <c r="G445" s="60">
        <f>IF(AND(C445&lt;&gt;"",SUM(G$32:G444)&lt;E$23),$E$23/$E$28,0)</f>
        <v>0</v>
      </c>
      <c r="H445" s="58">
        <f t="shared" si="46"/>
        <v>0</v>
      </c>
      <c r="I445" s="58">
        <f t="shared" si="48"/>
        <v>0</v>
      </c>
      <c r="J445" s="92" t="str">
        <f t="shared" si="47"/>
        <v>2056–2057</v>
      </c>
      <c r="K445" s="92"/>
      <c r="L445" s="103"/>
      <c r="M445" s="92"/>
      <c r="N445" s="101"/>
      <c r="O445" s="93"/>
      <c r="Q445" s="61"/>
    </row>
    <row r="446" spans="1:17" s="55" customFormat="1" ht="20.25" customHeight="1" x14ac:dyDescent="0.2">
      <c r="A446" s="56">
        <v>57346</v>
      </c>
      <c r="B446" s="57">
        <f t="shared" si="43"/>
        <v>0</v>
      </c>
      <c r="C446" s="150"/>
      <c r="D446" s="58">
        <f t="shared" si="44"/>
        <v>0</v>
      </c>
      <c r="E446" s="59">
        <f t="shared" si="42"/>
        <v>0</v>
      </c>
      <c r="F446" s="58">
        <f t="shared" si="45"/>
        <v>0</v>
      </c>
      <c r="G446" s="60">
        <f>IF(AND(C446&lt;&gt;"",SUM(G$32:G445)&lt;E$23),$E$23/$E$28,0)</f>
        <v>0</v>
      </c>
      <c r="H446" s="58">
        <f t="shared" si="46"/>
        <v>0</v>
      </c>
      <c r="I446" s="58">
        <f t="shared" si="48"/>
        <v>0</v>
      </c>
      <c r="J446" s="92" t="str">
        <f t="shared" si="47"/>
        <v>2056–2057</v>
      </c>
      <c r="K446" s="92"/>
      <c r="L446" s="103"/>
      <c r="M446" s="92"/>
      <c r="N446" s="101"/>
      <c r="O446" s="93"/>
      <c r="Q446" s="61"/>
    </row>
    <row r="447" spans="1:17" s="55" customFormat="1" ht="20.25" customHeight="1" x14ac:dyDescent="0.2">
      <c r="A447" s="56">
        <v>57377</v>
      </c>
      <c r="B447" s="57">
        <f t="shared" si="43"/>
        <v>0</v>
      </c>
      <c r="C447" s="150"/>
      <c r="D447" s="58">
        <f t="shared" si="44"/>
        <v>0</v>
      </c>
      <c r="E447" s="59">
        <f t="shared" si="42"/>
        <v>0</v>
      </c>
      <c r="F447" s="58">
        <f t="shared" si="45"/>
        <v>0</v>
      </c>
      <c r="G447" s="60">
        <f>IF(AND(C447&lt;&gt;"",SUM(G$32:G446)&lt;E$23),$E$23/$E$28,0)</f>
        <v>0</v>
      </c>
      <c r="H447" s="58">
        <f t="shared" si="46"/>
        <v>0</v>
      </c>
      <c r="I447" s="58">
        <f t="shared" si="48"/>
        <v>0</v>
      </c>
      <c r="J447" s="92" t="str">
        <f t="shared" si="47"/>
        <v>2056–2057</v>
      </c>
      <c r="K447" s="92"/>
      <c r="L447" s="103"/>
      <c r="M447" s="92"/>
      <c r="N447" s="101"/>
      <c r="O447" s="93"/>
      <c r="Q447" s="61"/>
    </row>
    <row r="448" spans="1:17" s="55" customFormat="1" ht="20.25" customHeight="1" x14ac:dyDescent="0.2">
      <c r="A448" s="56">
        <v>57405</v>
      </c>
      <c r="B448" s="57">
        <f t="shared" si="43"/>
        <v>0</v>
      </c>
      <c r="C448" s="150"/>
      <c r="D448" s="58">
        <f t="shared" si="44"/>
        <v>0</v>
      </c>
      <c r="E448" s="59">
        <f t="shared" si="42"/>
        <v>0</v>
      </c>
      <c r="F448" s="58">
        <f t="shared" si="45"/>
        <v>0</v>
      </c>
      <c r="G448" s="60">
        <f>IF(AND(C448&lt;&gt;"",SUM(G$32:G447)&lt;E$23),$E$23/$E$28,0)</f>
        <v>0</v>
      </c>
      <c r="H448" s="58">
        <f t="shared" si="46"/>
        <v>0</v>
      </c>
      <c r="I448" s="58">
        <f t="shared" si="48"/>
        <v>0</v>
      </c>
      <c r="J448" s="92" t="str">
        <f t="shared" si="47"/>
        <v>2056–2057</v>
      </c>
      <c r="K448" s="92"/>
      <c r="L448" s="103"/>
      <c r="M448" s="92"/>
      <c r="N448" s="101"/>
      <c r="O448" s="93"/>
      <c r="Q448" s="61"/>
    </row>
    <row r="449" spans="1:17" s="55" customFormat="1" ht="20.25" customHeight="1" x14ac:dyDescent="0.2">
      <c r="A449" s="56">
        <v>57436</v>
      </c>
      <c r="B449" s="57">
        <f t="shared" si="43"/>
        <v>0</v>
      </c>
      <c r="C449" s="150"/>
      <c r="D449" s="58">
        <f t="shared" si="44"/>
        <v>0</v>
      </c>
      <c r="E449" s="59">
        <f t="shared" si="42"/>
        <v>0</v>
      </c>
      <c r="F449" s="58">
        <f t="shared" si="45"/>
        <v>0</v>
      </c>
      <c r="G449" s="60">
        <f>IF(AND(C449&lt;&gt;"",SUM(G$32:G448)&lt;E$23),$E$23/$E$28,0)</f>
        <v>0</v>
      </c>
      <c r="H449" s="58">
        <f t="shared" si="46"/>
        <v>0</v>
      </c>
      <c r="I449" s="58">
        <f t="shared" si="48"/>
        <v>0</v>
      </c>
      <c r="J449" s="92" t="str">
        <f t="shared" si="47"/>
        <v>2056–2057</v>
      </c>
      <c r="K449" s="92"/>
      <c r="L449" s="103"/>
      <c r="M449" s="92"/>
      <c r="N449" s="101"/>
      <c r="O449" s="93"/>
      <c r="Q449" s="61"/>
    </row>
    <row r="450" spans="1:17" s="55" customFormat="1" ht="20.25" customHeight="1" x14ac:dyDescent="0.2">
      <c r="A450" s="56">
        <v>57466</v>
      </c>
      <c r="B450" s="57">
        <f t="shared" si="43"/>
        <v>0</v>
      </c>
      <c r="C450" s="150"/>
      <c r="D450" s="58">
        <f t="shared" si="44"/>
        <v>0</v>
      </c>
      <c r="E450" s="59">
        <f t="shared" si="42"/>
        <v>0</v>
      </c>
      <c r="F450" s="58">
        <f t="shared" si="45"/>
        <v>0</v>
      </c>
      <c r="G450" s="60">
        <f>IF(AND(C450&lt;&gt;"",SUM(G$32:G449)&lt;E$23),$E$23/$E$28,0)</f>
        <v>0</v>
      </c>
      <c r="H450" s="58">
        <f t="shared" si="46"/>
        <v>0</v>
      </c>
      <c r="I450" s="58">
        <f t="shared" si="48"/>
        <v>0</v>
      </c>
      <c r="J450" s="92" t="str">
        <f t="shared" si="47"/>
        <v>2056–2057</v>
      </c>
      <c r="K450" s="92"/>
      <c r="L450" s="103"/>
      <c r="M450" s="92"/>
      <c r="N450" s="101"/>
      <c r="O450" s="93"/>
      <c r="Q450" s="61"/>
    </row>
    <row r="451" spans="1:17" s="55" customFormat="1" ht="20.25" customHeight="1" x14ac:dyDescent="0.2">
      <c r="A451" s="56">
        <v>57497</v>
      </c>
      <c r="B451" s="57">
        <f t="shared" si="43"/>
        <v>0</v>
      </c>
      <c r="C451" s="150"/>
      <c r="D451" s="58">
        <f t="shared" si="44"/>
        <v>0</v>
      </c>
      <c r="E451" s="59">
        <f t="shared" si="42"/>
        <v>0</v>
      </c>
      <c r="F451" s="58">
        <f t="shared" si="45"/>
        <v>0</v>
      </c>
      <c r="G451" s="60">
        <f>IF(AND(C451&lt;&gt;"",SUM(G$32:G450)&lt;E$23),$E$23/$E$28,0)</f>
        <v>0</v>
      </c>
      <c r="H451" s="58">
        <f t="shared" si="46"/>
        <v>0</v>
      </c>
      <c r="I451" s="58">
        <f t="shared" si="48"/>
        <v>0</v>
      </c>
      <c r="J451" s="92" t="str">
        <f t="shared" si="47"/>
        <v>2056–2057</v>
      </c>
      <c r="K451" s="92"/>
      <c r="L451" s="103"/>
      <c r="M451" s="92"/>
      <c r="N451" s="101"/>
      <c r="O451" s="93"/>
      <c r="Q451" s="61"/>
    </row>
    <row r="452" spans="1:17" s="55" customFormat="1" ht="20.25" customHeight="1" x14ac:dyDescent="0.2">
      <c r="A452" s="56">
        <v>57527</v>
      </c>
      <c r="B452" s="57">
        <f t="shared" si="43"/>
        <v>0</v>
      </c>
      <c r="C452" s="150"/>
      <c r="D452" s="58">
        <f t="shared" si="44"/>
        <v>0</v>
      </c>
      <c r="E452" s="59">
        <f t="shared" si="42"/>
        <v>0</v>
      </c>
      <c r="F452" s="58">
        <f t="shared" si="45"/>
        <v>0</v>
      </c>
      <c r="G452" s="60">
        <f>IF(AND(C452&lt;&gt;"",SUM(G$32:G451)&lt;E$23),$E$23/$E$28,0)</f>
        <v>0</v>
      </c>
      <c r="H452" s="58">
        <f t="shared" si="46"/>
        <v>0</v>
      </c>
      <c r="I452" s="58">
        <f t="shared" si="48"/>
        <v>0</v>
      </c>
      <c r="J452" s="92" t="str">
        <f t="shared" si="47"/>
        <v>2057–2058</v>
      </c>
      <c r="K452" s="92"/>
      <c r="L452" s="103"/>
      <c r="M452" s="92"/>
      <c r="N452" s="101"/>
      <c r="O452" s="93"/>
      <c r="Q452" s="61"/>
    </row>
    <row r="453" spans="1:17" s="55" customFormat="1" ht="20.25" customHeight="1" x14ac:dyDescent="0.2">
      <c r="A453" s="56">
        <v>57558</v>
      </c>
      <c r="B453" s="57">
        <f t="shared" si="43"/>
        <v>0</v>
      </c>
      <c r="C453" s="150"/>
      <c r="D453" s="58">
        <f t="shared" si="44"/>
        <v>0</v>
      </c>
      <c r="E453" s="59">
        <f t="shared" si="42"/>
        <v>0</v>
      </c>
      <c r="F453" s="58">
        <f t="shared" si="45"/>
        <v>0</v>
      </c>
      <c r="G453" s="60">
        <f>IF(AND(C453&lt;&gt;"",SUM(G$32:G452)&lt;E$23),$E$23/$E$28,0)</f>
        <v>0</v>
      </c>
      <c r="H453" s="58">
        <f t="shared" si="46"/>
        <v>0</v>
      </c>
      <c r="I453" s="58">
        <f t="shared" si="48"/>
        <v>0</v>
      </c>
      <c r="J453" s="92" t="str">
        <f t="shared" si="47"/>
        <v>2057–2058</v>
      </c>
      <c r="K453" s="92"/>
      <c r="L453" s="103"/>
      <c r="M453" s="92"/>
      <c r="N453" s="101"/>
      <c r="O453" s="93"/>
      <c r="Q453" s="61"/>
    </row>
    <row r="454" spans="1:17" s="55" customFormat="1" ht="20.25" customHeight="1" x14ac:dyDescent="0.2">
      <c r="A454" s="56">
        <v>57589</v>
      </c>
      <c r="B454" s="57">
        <f t="shared" si="43"/>
        <v>0</v>
      </c>
      <c r="C454" s="150"/>
      <c r="D454" s="58">
        <f t="shared" si="44"/>
        <v>0</v>
      </c>
      <c r="E454" s="59">
        <f t="shared" si="42"/>
        <v>0</v>
      </c>
      <c r="F454" s="58">
        <f t="shared" si="45"/>
        <v>0</v>
      </c>
      <c r="G454" s="60">
        <f>IF(AND(C454&lt;&gt;"",SUM(G$32:G453)&lt;E$23),$E$23/$E$28,0)</f>
        <v>0</v>
      </c>
      <c r="H454" s="58">
        <f t="shared" si="46"/>
        <v>0</v>
      </c>
      <c r="I454" s="58">
        <f t="shared" si="48"/>
        <v>0</v>
      </c>
      <c r="J454" s="92" t="str">
        <f t="shared" si="47"/>
        <v>2057–2058</v>
      </c>
      <c r="K454" s="92"/>
      <c r="L454" s="103"/>
      <c r="M454" s="92"/>
      <c r="N454" s="101"/>
      <c r="O454" s="93"/>
      <c r="Q454" s="61"/>
    </row>
    <row r="455" spans="1:17" s="55" customFormat="1" ht="20.25" customHeight="1" x14ac:dyDescent="0.2">
      <c r="A455" s="56">
        <v>57619</v>
      </c>
      <c r="B455" s="57">
        <f t="shared" si="43"/>
        <v>0</v>
      </c>
      <c r="C455" s="150"/>
      <c r="D455" s="58">
        <f t="shared" si="44"/>
        <v>0</v>
      </c>
      <c r="E455" s="59">
        <f t="shared" si="42"/>
        <v>0</v>
      </c>
      <c r="F455" s="58">
        <f t="shared" si="45"/>
        <v>0</v>
      </c>
      <c r="G455" s="60">
        <f>IF(AND(C455&lt;&gt;"",SUM(G$32:G454)&lt;E$23),$E$23/$E$28,0)</f>
        <v>0</v>
      </c>
      <c r="H455" s="58">
        <f t="shared" si="46"/>
        <v>0</v>
      </c>
      <c r="I455" s="58">
        <f t="shared" si="48"/>
        <v>0</v>
      </c>
      <c r="J455" s="92" t="str">
        <f t="shared" si="47"/>
        <v>2057–2058</v>
      </c>
      <c r="K455" s="92"/>
      <c r="L455" s="103"/>
      <c r="M455" s="92"/>
      <c r="N455" s="101"/>
      <c r="O455" s="93"/>
      <c r="Q455" s="61"/>
    </row>
    <row r="456" spans="1:17" s="55" customFormat="1" ht="20.25" customHeight="1" x14ac:dyDescent="0.2">
      <c r="A456" s="56">
        <v>57650</v>
      </c>
      <c r="B456" s="57">
        <f t="shared" si="43"/>
        <v>0</v>
      </c>
      <c r="C456" s="150"/>
      <c r="D456" s="58">
        <f t="shared" si="44"/>
        <v>0</v>
      </c>
      <c r="E456" s="59">
        <f t="shared" si="42"/>
        <v>0</v>
      </c>
      <c r="F456" s="58">
        <f t="shared" si="45"/>
        <v>0</v>
      </c>
      <c r="G456" s="60">
        <f>IF(AND(C456&lt;&gt;"",SUM(G$32:G455)&lt;E$23),$E$23/$E$28,0)</f>
        <v>0</v>
      </c>
      <c r="H456" s="58">
        <f t="shared" si="46"/>
        <v>0</v>
      </c>
      <c r="I456" s="58">
        <f t="shared" si="48"/>
        <v>0</v>
      </c>
      <c r="J456" s="92" t="str">
        <f t="shared" si="47"/>
        <v>2057–2058</v>
      </c>
      <c r="K456" s="92"/>
      <c r="L456" s="103"/>
      <c r="M456" s="92"/>
      <c r="N456" s="101"/>
      <c r="O456" s="93"/>
      <c r="Q456" s="61"/>
    </row>
    <row r="457" spans="1:17" s="55" customFormat="1" ht="20.25" customHeight="1" x14ac:dyDescent="0.2">
      <c r="A457" s="56">
        <v>57680</v>
      </c>
      <c r="B457" s="57">
        <f t="shared" si="43"/>
        <v>0</v>
      </c>
      <c r="C457" s="150"/>
      <c r="D457" s="58">
        <f t="shared" si="44"/>
        <v>0</v>
      </c>
      <c r="E457" s="59">
        <f t="shared" si="42"/>
        <v>0</v>
      </c>
      <c r="F457" s="58">
        <f t="shared" si="45"/>
        <v>0</v>
      </c>
      <c r="G457" s="60">
        <f>IF(AND(C457&lt;&gt;"",SUM(G$32:G456)&lt;E$23),$E$23/$E$28,0)</f>
        <v>0</v>
      </c>
      <c r="H457" s="58">
        <f t="shared" si="46"/>
        <v>0</v>
      </c>
      <c r="I457" s="58">
        <f t="shared" si="48"/>
        <v>0</v>
      </c>
      <c r="J457" s="92" t="str">
        <f t="shared" si="47"/>
        <v>2057–2058</v>
      </c>
      <c r="K457" s="92"/>
      <c r="L457" s="103"/>
      <c r="M457" s="92"/>
      <c r="N457" s="101"/>
      <c r="O457" s="93"/>
      <c r="Q457" s="61"/>
    </row>
    <row r="458" spans="1:17" s="55" customFormat="1" ht="20.25" customHeight="1" x14ac:dyDescent="0.2">
      <c r="A458" s="56">
        <v>57711</v>
      </c>
      <c r="B458" s="57">
        <f t="shared" si="43"/>
        <v>0</v>
      </c>
      <c r="C458" s="150"/>
      <c r="D458" s="58">
        <f t="shared" si="44"/>
        <v>0</v>
      </c>
      <c r="E458" s="59">
        <f t="shared" si="42"/>
        <v>0</v>
      </c>
      <c r="F458" s="58">
        <f t="shared" si="45"/>
        <v>0</v>
      </c>
      <c r="G458" s="60">
        <f>IF(AND(C458&lt;&gt;"",SUM(G$32:G457)&lt;E$23),$E$23/$E$28,0)</f>
        <v>0</v>
      </c>
      <c r="H458" s="58">
        <f t="shared" si="46"/>
        <v>0</v>
      </c>
      <c r="I458" s="58">
        <f t="shared" si="48"/>
        <v>0</v>
      </c>
      <c r="J458" s="92" t="str">
        <f t="shared" si="47"/>
        <v>2057–2058</v>
      </c>
      <c r="K458" s="92"/>
      <c r="L458" s="103"/>
      <c r="M458" s="92"/>
      <c r="N458" s="101"/>
      <c r="O458" s="93"/>
      <c r="Q458" s="61"/>
    </row>
    <row r="459" spans="1:17" s="55" customFormat="1" ht="20.25" customHeight="1" x14ac:dyDescent="0.2">
      <c r="A459" s="56">
        <v>57742</v>
      </c>
      <c r="B459" s="57">
        <f t="shared" si="43"/>
        <v>0</v>
      </c>
      <c r="C459" s="150"/>
      <c r="D459" s="58">
        <f t="shared" si="44"/>
        <v>0</v>
      </c>
      <c r="E459" s="59">
        <f t="shared" si="42"/>
        <v>0</v>
      </c>
      <c r="F459" s="58">
        <f t="shared" si="45"/>
        <v>0</v>
      </c>
      <c r="G459" s="60">
        <f>IF(AND(C459&lt;&gt;"",SUM(G$32:G458)&lt;E$23),$E$23/$E$28,0)</f>
        <v>0</v>
      </c>
      <c r="H459" s="58">
        <f t="shared" si="46"/>
        <v>0</v>
      </c>
      <c r="I459" s="58">
        <f t="shared" si="48"/>
        <v>0</v>
      </c>
      <c r="J459" s="92" t="str">
        <f t="shared" si="47"/>
        <v>2057–2058</v>
      </c>
      <c r="K459" s="92"/>
      <c r="L459" s="103"/>
      <c r="M459" s="92"/>
      <c r="N459" s="101"/>
      <c r="O459" s="93"/>
      <c r="Q459" s="61"/>
    </row>
    <row r="460" spans="1:17" s="55" customFormat="1" ht="20.25" customHeight="1" x14ac:dyDescent="0.2">
      <c r="A460" s="56">
        <v>57770</v>
      </c>
      <c r="B460" s="57">
        <f t="shared" si="43"/>
        <v>0</v>
      </c>
      <c r="C460" s="150"/>
      <c r="D460" s="58">
        <f t="shared" si="44"/>
        <v>0</v>
      </c>
      <c r="E460" s="59">
        <f t="shared" si="42"/>
        <v>0</v>
      </c>
      <c r="F460" s="58">
        <f t="shared" si="45"/>
        <v>0</v>
      </c>
      <c r="G460" s="60">
        <f>IF(AND(C460&lt;&gt;"",SUM(G$32:G459)&lt;E$23),$E$23/$E$28,0)</f>
        <v>0</v>
      </c>
      <c r="H460" s="58">
        <f t="shared" si="46"/>
        <v>0</v>
      </c>
      <c r="I460" s="58">
        <f t="shared" si="48"/>
        <v>0</v>
      </c>
      <c r="J460" s="92" t="str">
        <f t="shared" si="47"/>
        <v>2057–2058</v>
      </c>
      <c r="K460" s="92"/>
      <c r="L460" s="103"/>
      <c r="M460" s="92"/>
      <c r="N460" s="101"/>
      <c r="O460" s="93"/>
      <c r="Q460" s="61"/>
    </row>
    <row r="461" spans="1:17" s="55" customFormat="1" ht="20.25" customHeight="1" x14ac:dyDescent="0.2">
      <c r="A461" s="56">
        <v>57801</v>
      </c>
      <c r="B461" s="57">
        <f t="shared" si="43"/>
        <v>0</v>
      </c>
      <c r="C461" s="150"/>
      <c r="D461" s="58">
        <f t="shared" si="44"/>
        <v>0</v>
      </c>
      <c r="E461" s="59">
        <f t="shared" si="42"/>
        <v>0</v>
      </c>
      <c r="F461" s="58">
        <f t="shared" si="45"/>
        <v>0</v>
      </c>
      <c r="G461" s="60">
        <f>IF(AND(C461&lt;&gt;"",SUM(G$32:G460)&lt;E$23),$E$23/$E$28,0)</f>
        <v>0</v>
      </c>
      <c r="H461" s="58">
        <f t="shared" si="46"/>
        <v>0</v>
      </c>
      <c r="I461" s="58">
        <f t="shared" si="48"/>
        <v>0</v>
      </c>
      <c r="J461" s="92" t="str">
        <f t="shared" si="47"/>
        <v>2057–2058</v>
      </c>
      <c r="K461" s="92"/>
      <c r="L461" s="103"/>
      <c r="M461" s="92"/>
      <c r="N461" s="101"/>
      <c r="O461" s="93"/>
      <c r="Q461" s="61"/>
    </row>
    <row r="462" spans="1:17" s="55" customFormat="1" ht="20.25" customHeight="1" x14ac:dyDescent="0.2">
      <c r="A462" s="56">
        <v>57831</v>
      </c>
      <c r="B462" s="57">
        <f t="shared" si="43"/>
        <v>0</v>
      </c>
      <c r="C462" s="150"/>
      <c r="D462" s="58">
        <f t="shared" si="44"/>
        <v>0</v>
      </c>
      <c r="E462" s="59">
        <f t="shared" si="42"/>
        <v>0</v>
      </c>
      <c r="F462" s="58">
        <f t="shared" si="45"/>
        <v>0</v>
      </c>
      <c r="G462" s="60">
        <f>IF(AND(C462&lt;&gt;"",SUM(G$32:G461)&lt;E$23),$E$23/$E$28,0)</f>
        <v>0</v>
      </c>
      <c r="H462" s="58">
        <f t="shared" si="46"/>
        <v>0</v>
      </c>
      <c r="I462" s="58">
        <f t="shared" si="48"/>
        <v>0</v>
      </c>
      <c r="J462" s="92" t="str">
        <f t="shared" si="47"/>
        <v>2057–2058</v>
      </c>
      <c r="K462" s="92"/>
      <c r="L462" s="103"/>
      <c r="M462" s="92"/>
      <c r="N462" s="101"/>
      <c r="O462" s="93"/>
      <c r="Q462" s="61"/>
    </row>
    <row r="463" spans="1:17" s="55" customFormat="1" ht="20.25" customHeight="1" x14ac:dyDescent="0.2">
      <c r="A463" s="56">
        <v>57862</v>
      </c>
      <c r="B463" s="57">
        <f t="shared" si="43"/>
        <v>0</v>
      </c>
      <c r="C463" s="150"/>
      <c r="D463" s="58">
        <f t="shared" si="44"/>
        <v>0</v>
      </c>
      <c r="E463" s="59">
        <f t="shared" si="42"/>
        <v>0</v>
      </c>
      <c r="F463" s="58">
        <f t="shared" si="45"/>
        <v>0</v>
      </c>
      <c r="G463" s="60">
        <f>IF(AND(C463&lt;&gt;"",SUM(G$32:G462)&lt;E$23),$E$23/$E$28,0)</f>
        <v>0</v>
      </c>
      <c r="H463" s="58">
        <f t="shared" si="46"/>
        <v>0</v>
      </c>
      <c r="I463" s="58">
        <f t="shared" si="48"/>
        <v>0</v>
      </c>
      <c r="J463" s="92" t="str">
        <f t="shared" si="47"/>
        <v>2057–2058</v>
      </c>
      <c r="K463" s="92"/>
      <c r="L463" s="103"/>
      <c r="M463" s="92"/>
      <c r="N463" s="101"/>
      <c r="O463" s="93"/>
      <c r="Q463" s="61"/>
    </row>
    <row r="464" spans="1:17" s="55" customFormat="1" ht="20.25" customHeight="1" x14ac:dyDescent="0.2">
      <c r="A464" s="56">
        <v>57892</v>
      </c>
      <c r="B464" s="57">
        <f t="shared" si="43"/>
        <v>0</v>
      </c>
      <c r="C464" s="150"/>
      <c r="D464" s="58">
        <f t="shared" si="44"/>
        <v>0</v>
      </c>
      <c r="E464" s="59">
        <f t="shared" si="42"/>
        <v>0</v>
      </c>
      <c r="F464" s="58">
        <f t="shared" si="45"/>
        <v>0</v>
      </c>
      <c r="G464" s="60">
        <f>IF(AND(C464&lt;&gt;"",SUM(G$32:G463)&lt;E$23),$E$23/$E$28,0)</f>
        <v>0</v>
      </c>
      <c r="H464" s="58">
        <f t="shared" si="46"/>
        <v>0</v>
      </c>
      <c r="I464" s="58">
        <f t="shared" si="48"/>
        <v>0</v>
      </c>
      <c r="J464" s="92" t="str">
        <f t="shared" si="47"/>
        <v>2058–2059</v>
      </c>
      <c r="K464" s="92"/>
      <c r="L464" s="103"/>
      <c r="M464" s="92"/>
      <c r="N464" s="101"/>
      <c r="O464" s="93"/>
      <c r="Q464" s="61"/>
    </row>
    <row r="465" spans="1:17" s="55" customFormat="1" ht="20.25" customHeight="1" x14ac:dyDescent="0.2">
      <c r="A465" s="56">
        <v>57923</v>
      </c>
      <c r="B465" s="57">
        <f t="shared" si="43"/>
        <v>0</v>
      </c>
      <c r="C465" s="150"/>
      <c r="D465" s="58">
        <f t="shared" si="44"/>
        <v>0</v>
      </c>
      <c r="E465" s="59">
        <f t="shared" si="42"/>
        <v>0</v>
      </c>
      <c r="F465" s="58">
        <f t="shared" si="45"/>
        <v>0</v>
      </c>
      <c r="G465" s="60">
        <f>IF(AND(C465&lt;&gt;"",SUM(G$32:G464)&lt;E$23),$E$23/$E$28,0)</f>
        <v>0</v>
      </c>
      <c r="H465" s="58">
        <f t="shared" si="46"/>
        <v>0</v>
      </c>
      <c r="I465" s="58">
        <f t="shared" si="48"/>
        <v>0</v>
      </c>
      <c r="J465" s="92" t="str">
        <f t="shared" si="47"/>
        <v>2058–2059</v>
      </c>
      <c r="K465" s="92"/>
      <c r="L465" s="103"/>
      <c r="M465" s="92"/>
      <c r="N465" s="101"/>
      <c r="O465" s="93"/>
      <c r="Q465" s="61"/>
    </row>
    <row r="466" spans="1:17" s="55" customFormat="1" ht="20.25" customHeight="1" x14ac:dyDescent="0.2">
      <c r="A466" s="56">
        <v>57954</v>
      </c>
      <c r="B466" s="57">
        <f t="shared" si="43"/>
        <v>0</v>
      </c>
      <c r="C466" s="150"/>
      <c r="D466" s="58">
        <f t="shared" si="44"/>
        <v>0</v>
      </c>
      <c r="E466" s="59">
        <f t="shared" si="42"/>
        <v>0</v>
      </c>
      <c r="F466" s="58">
        <f t="shared" si="45"/>
        <v>0</v>
      </c>
      <c r="G466" s="60">
        <f>IF(AND(C466&lt;&gt;"",SUM(G$32:G465)&lt;E$23),$E$23/$E$28,0)</f>
        <v>0</v>
      </c>
      <c r="H466" s="58">
        <f t="shared" si="46"/>
        <v>0</v>
      </c>
      <c r="I466" s="58">
        <f t="shared" si="48"/>
        <v>0</v>
      </c>
      <c r="J466" s="92" t="str">
        <f t="shared" si="47"/>
        <v>2058–2059</v>
      </c>
      <c r="K466" s="92"/>
      <c r="L466" s="103"/>
      <c r="M466" s="92"/>
      <c r="N466" s="101"/>
      <c r="O466" s="93"/>
      <c r="Q466" s="61"/>
    </row>
    <row r="467" spans="1:17" s="55" customFormat="1" ht="20.25" customHeight="1" x14ac:dyDescent="0.2">
      <c r="A467" s="56">
        <v>57984</v>
      </c>
      <c r="B467" s="57">
        <f t="shared" si="43"/>
        <v>0</v>
      </c>
      <c r="C467" s="150"/>
      <c r="D467" s="58">
        <f t="shared" si="44"/>
        <v>0</v>
      </c>
      <c r="E467" s="59">
        <f t="shared" si="42"/>
        <v>0</v>
      </c>
      <c r="F467" s="58">
        <f t="shared" si="45"/>
        <v>0</v>
      </c>
      <c r="G467" s="60">
        <f>IF(AND(C467&lt;&gt;"",SUM(G$32:G466)&lt;E$23),$E$23/$E$28,0)</f>
        <v>0</v>
      </c>
      <c r="H467" s="58">
        <f t="shared" si="46"/>
        <v>0</v>
      </c>
      <c r="I467" s="58">
        <f t="shared" si="48"/>
        <v>0</v>
      </c>
      <c r="J467" s="92" t="str">
        <f t="shared" si="47"/>
        <v>2058–2059</v>
      </c>
      <c r="K467" s="92"/>
      <c r="L467" s="103"/>
      <c r="M467" s="92"/>
      <c r="N467" s="101"/>
      <c r="O467" s="93"/>
      <c r="Q467" s="61"/>
    </row>
    <row r="468" spans="1:17" s="55" customFormat="1" ht="20.25" customHeight="1" x14ac:dyDescent="0.2">
      <c r="A468" s="56">
        <v>58015</v>
      </c>
      <c r="B468" s="57">
        <f t="shared" si="43"/>
        <v>0</v>
      </c>
      <c r="C468" s="150"/>
      <c r="D468" s="58">
        <f t="shared" si="44"/>
        <v>0</v>
      </c>
      <c r="E468" s="59">
        <f t="shared" si="42"/>
        <v>0</v>
      </c>
      <c r="F468" s="58">
        <f t="shared" si="45"/>
        <v>0</v>
      </c>
      <c r="G468" s="60">
        <f>IF(AND(C468&lt;&gt;"",SUM(G$32:G467)&lt;E$23),$E$23/$E$28,0)</f>
        <v>0</v>
      </c>
      <c r="H468" s="58">
        <f t="shared" si="46"/>
        <v>0</v>
      </c>
      <c r="I468" s="58">
        <f t="shared" si="48"/>
        <v>0</v>
      </c>
      <c r="J468" s="92" t="str">
        <f t="shared" si="47"/>
        <v>2058–2059</v>
      </c>
      <c r="K468" s="92"/>
      <c r="L468" s="103"/>
      <c r="M468" s="92"/>
      <c r="N468" s="101"/>
      <c r="O468" s="93"/>
      <c r="Q468" s="61"/>
    </row>
    <row r="469" spans="1:17" s="55" customFormat="1" ht="20.25" customHeight="1" x14ac:dyDescent="0.2">
      <c r="A469" s="56">
        <v>58045</v>
      </c>
      <c r="B469" s="57">
        <f t="shared" si="43"/>
        <v>0</v>
      </c>
      <c r="C469" s="150"/>
      <c r="D469" s="58">
        <f t="shared" si="44"/>
        <v>0</v>
      </c>
      <c r="E469" s="59">
        <f t="shared" si="42"/>
        <v>0</v>
      </c>
      <c r="F469" s="58">
        <f t="shared" si="45"/>
        <v>0</v>
      </c>
      <c r="G469" s="60">
        <f>IF(AND(C469&lt;&gt;"",SUM(G$32:G468)&lt;E$23),$E$23/$E$28,0)</f>
        <v>0</v>
      </c>
      <c r="H469" s="58">
        <f t="shared" si="46"/>
        <v>0</v>
      </c>
      <c r="I469" s="58">
        <f t="shared" si="48"/>
        <v>0</v>
      </c>
      <c r="J469" s="92" t="str">
        <f t="shared" si="47"/>
        <v>2058–2059</v>
      </c>
      <c r="K469" s="92"/>
      <c r="L469" s="103"/>
      <c r="M469" s="92"/>
      <c r="N469" s="101"/>
      <c r="O469" s="93"/>
      <c r="Q469" s="61"/>
    </row>
    <row r="470" spans="1:17" s="55" customFormat="1" ht="20.25" customHeight="1" x14ac:dyDescent="0.2">
      <c r="A470" s="56">
        <v>58076</v>
      </c>
      <c r="B470" s="57">
        <f t="shared" si="43"/>
        <v>0</v>
      </c>
      <c r="C470" s="150"/>
      <c r="D470" s="58">
        <f t="shared" si="44"/>
        <v>0</v>
      </c>
      <c r="E470" s="59">
        <f t="shared" si="42"/>
        <v>0</v>
      </c>
      <c r="F470" s="58">
        <f t="shared" si="45"/>
        <v>0</v>
      </c>
      <c r="G470" s="60">
        <f>IF(AND(C470&lt;&gt;"",SUM(G$32:G469)&lt;E$23),$E$23/$E$28,0)</f>
        <v>0</v>
      </c>
      <c r="H470" s="58">
        <f t="shared" si="46"/>
        <v>0</v>
      </c>
      <c r="I470" s="58">
        <f t="shared" si="48"/>
        <v>0</v>
      </c>
      <c r="J470" s="92" t="str">
        <f t="shared" si="47"/>
        <v>2058–2059</v>
      </c>
      <c r="K470" s="92"/>
      <c r="L470" s="103"/>
      <c r="M470" s="92"/>
      <c r="N470" s="101"/>
      <c r="O470" s="93"/>
      <c r="Q470" s="61"/>
    </row>
    <row r="471" spans="1:17" s="55" customFormat="1" ht="20.25" customHeight="1" x14ac:dyDescent="0.2">
      <c r="A471" s="56">
        <v>58107</v>
      </c>
      <c r="B471" s="57">
        <f t="shared" si="43"/>
        <v>0</v>
      </c>
      <c r="C471" s="150"/>
      <c r="D471" s="58">
        <f t="shared" si="44"/>
        <v>0</v>
      </c>
      <c r="E471" s="59">
        <f t="shared" si="42"/>
        <v>0</v>
      </c>
      <c r="F471" s="58">
        <f t="shared" si="45"/>
        <v>0</v>
      </c>
      <c r="G471" s="60">
        <f>IF(AND(C471&lt;&gt;"",SUM(G$32:G470)&lt;E$23),$E$23/$E$28,0)</f>
        <v>0</v>
      </c>
      <c r="H471" s="58">
        <f t="shared" si="46"/>
        <v>0</v>
      </c>
      <c r="I471" s="58">
        <f t="shared" si="48"/>
        <v>0</v>
      </c>
      <c r="J471" s="92" t="str">
        <f t="shared" si="47"/>
        <v>2058–2059</v>
      </c>
      <c r="K471" s="92"/>
      <c r="L471" s="103"/>
      <c r="M471" s="92"/>
      <c r="N471" s="101"/>
      <c r="O471" s="93"/>
      <c r="Q471" s="61"/>
    </row>
    <row r="472" spans="1:17" s="55" customFormat="1" ht="20.25" customHeight="1" x14ac:dyDescent="0.2">
      <c r="A472" s="56">
        <v>58135</v>
      </c>
      <c r="B472" s="57">
        <f t="shared" si="43"/>
        <v>0</v>
      </c>
      <c r="C472" s="150"/>
      <c r="D472" s="58">
        <f t="shared" si="44"/>
        <v>0</v>
      </c>
      <c r="E472" s="59">
        <f t="shared" si="42"/>
        <v>0</v>
      </c>
      <c r="F472" s="58">
        <f t="shared" si="45"/>
        <v>0</v>
      </c>
      <c r="G472" s="60">
        <f>IF(AND(C472&lt;&gt;"",SUM(G$32:G471)&lt;E$23),$E$23/$E$28,0)</f>
        <v>0</v>
      </c>
      <c r="H472" s="58">
        <f t="shared" si="46"/>
        <v>0</v>
      </c>
      <c r="I472" s="58">
        <f t="shared" si="48"/>
        <v>0</v>
      </c>
      <c r="J472" s="92" t="str">
        <f t="shared" si="47"/>
        <v>2058–2059</v>
      </c>
      <c r="K472" s="92"/>
      <c r="L472" s="103"/>
      <c r="M472" s="92"/>
      <c r="N472" s="101"/>
      <c r="O472" s="93"/>
      <c r="Q472" s="61"/>
    </row>
    <row r="473" spans="1:17" s="55" customFormat="1" ht="20.25" customHeight="1" x14ac:dyDescent="0.2">
      <c r="A473" s="56">
        <v>58166</v>
      </c>
      <c r="B473" s="57">
        <f t="shared" si="43"/>
        <v>0</v>
      </c>
      <c r="C473" s="150"/>
      <c r="D473" s="58">
        <f t="shared" si="44"/>
        <v>0</v>
      </c>
      <c r="E473" s="59">
        <f t="shared" si="42"/>
        <v>0</v>
      </c>
      <c r="F473" s="58">
        <f t="shared" si="45"/>
        <v>0</v>
      </c>
      <c r="G473" s="60">
        <f>IF(AND(C473&lt;&gt;"",SUM(G$32:G472)&lt;E$23),$E$23/$E$28,0)</f>
        <v>0</v>
      </c>
      <c r="H473" s="58">
        <f t="shared" si="46"/>
        <v>0</v>
      </c>
      <c r="I473" s="58">
        <f t="shared" si="48"/>
        <v>0</v>
      </c>
      <c r="J473" s="92" t="str">
        <f t="shared" si="47"/>
        <v>2058–2059</v>
      </c>
      <c r="K473" s="92"/>
      <c r="L473" s="103"/>
      <c r="M473" s="92"/>
      <c r="N473" s="101"/>
      <c r="O473" s="93"/>
      <c r="Q473" s="61"/>
    </row>
    <row r="474" spans="1:17" s="55" customFormat="1" ht="20.25" customHeight="1" x14ac:dyDescent="0.2">
      <c r="A474" s="56">
        <v>58196</v>
      </c>
      <c r="B474" s="57">
        <f t="shared" si="43"/>
        <v>0</v>
      </c>
      <c r="C474" s="150"/>
      <c r="D474" s="58">
        <f t="shared" si="44"/>
        <v>0</v>
      </c>
      <c r="E474" s="59">
        <f t="shared" si="42"/>
        <v>0</v>
      </c>
      <c r="F474" s="58">
        <f t="shared" si="45"/>
        <v>0</v>
      </c>
      <c r="G474" s="60">
        <f>IF(AND(C474&lt;&gt;"",SUM(G$32:G473)&lt;E$23),$E$23/$E$28,0)</f>
        <v>0</v>
      </c>
      <c r="H474" s="58">
        <f t="shared" si="46"/>
        <v>0</v>
      </c>
      <c r="I474" s="58">
        <f t="shared" si="48"/>
        <v>0</v>
      </c>
      <c r="J474" s="92" t="str">
        <f t="shared" si="47"/>
        <v>2058–2059</v>
      </c>
      <c r="K474" s="92"/>
      <c r="L474" s="103"/>
      <c r="M474" s="92"/>
      <c r="N474" s="101"/>
      <c r="O474" s="93"/>
      <c r="Q474" s="61"/>
    </row>
    <row r="475" spans="1:17" s="55" customFormat="1" ht="20.25" customHeight="1" x14ac:dyDescent="0.2">
      <c r="A475" s="56">
        <v>58227</v>
      </c>
      <c r="B475" s="57">
        <f t="shared" si="43"/>
        <v>0</v>
      </c>
      <c r="C475" s="150"/>
      <c r="D475" s="58">
        <f t="shared" si="44"/>
        <v>0</v>
      </c>
      <c r="E475" s="59">
        <f t="shared" si="42"/>
        <v>0</v>
      </c>
      <c r="F475" s="58">
        <f t="shared" si="45"/>
        <v>0</v>
      </c>
      <c r="G475" s="60">
        <f>IF(AND(C475&lt;&gt;"",SUM(G$32:G474)&lt;E$23),$E$23/$E$28,0)</f>
        <v>0</v>
      </c>
      <c r="H475" s="58">
        <f t="shared" si="46"/>
        <v>0</v>
      </c>
      <c r="I475" s="58">
        <f t="shared" si="48"/>
        <v>0</v>
      </c>
      <c r="J475" s="92" t="str">
        <f t="shared" si="47"/>
        <v>2058–2059</v>
      </c>
      <c r="K475" s="92"/>
      <c r="L475" s="103"/>
      <c r="M475" s="92"/>
      <c r="N475" s="101"/>
      <c r="O475" s="93"/>
      <c r="Q475" s="61"/>
    </row>
    <row r="476" spans="1:17" s="55" customFormat="1" ht="20.25" customHeight="1" x14ac:dyDescent="0.2">
      <c r="A476" s="56">
        <v>58257</v>
      </c>
      <c r="B476" s="57">
        <f t="shared" si="43"/>
        <v>0</v>
      </c>
      <c r="C476" s="150"/>
      <c r="D476" s="58">
        <f t="shared" si="44"/>
        <v>0</v>
      </c>
      <c r="E476" s="59">
        <f t="shared" si="42"/>
        <v>0</v>
      </c>
      <c r="F476" s="58">
        <f t="shared" si="45"/>
        <v>0</v>
      </c>
      <c r="G476" s="60">
        <f>IF(AND(C476&lt;&gt;"",SUM(G$32:G475)&lt;E$23),$E$23/$E$28,0)</f>
        <v>0</v>
      </c>
      <c r="H476" s="58">
        <f t="shared" si="46"/>
        <v>0</v>
      </c>
      <c r="I476" s="58">
        <f t="shared" si="48"/>
        <v>0</v>
      </c>
      <c r="J476" s="92" t="str">
        <f t="shared" si="47"/>
        <v>2059–2060</v>
      </c>
      <c r="K476" s="92"/>
      <c r="L476" s="103"/>
      <c r="M476" s="92"/>
      <c r="N476" s="101"/>
      <c r="O476" s="93"/>
      <c r="Q476" s="61"/>
    </row>
    <row r="477" spans="1:17" s="55" customFormat="1" ht="20.25" customHeight="1" x14ac:dyDescent="0.2">
      <c r="A477" s="56">
        <v>58288</v>
      </c>
      <c r="B477" s="57">
        <f t="shared" si="43"/>
        <v>0</v>
      </c>
      <c r="C477" s="150"/>
      <c r="D477" s="58">
        <f t="shared" si="44"/>
        <v>0</v>
      </c>
      <c r="E477" s="59">
        <f t="shared" si="42"/>
        <v>0</v>
      </c>
      <c r="F477" s="58">
        <f t="shared" si="45"/>
        <v>0</v>
      </c>
      <c r="G477" s="60">
        <f>IF(AND(C477&lt;&gt;"",SUM(G$32:G476)&lt;E$23),$E$23/$E$28,0)</f>
        <v>0</v>
      </c>
      <c r="H477" s="58">
        <f t="shared" si="46"/>
        <v>0</v>
      </c>
      <c r="I477" s="58">
        <f t="shared" si="48"/>
        <v>0</v>
      </c>
      <c r="J477" s="92" t="str">
        <f t="shared" si="47"/>
        <v>2059–2060</v>
      </c>
      <c r="K477" s="92"/>
      <c r="L477" s="103"/>
      <c r="M477" s="92"/>
      <c r="N477" s="101"/>
      <c r="O477" s="93"/>
      <c r="Q477" s="61"/>
    </row>
    <row r="478" spans="1:17" s="55" customFormat="1" ht="20.25" customHeight="1" x14ac:dyDescent="0.2">
      <c r="A478" s="56">
        <v>58319</v>
      </c>
      <c r="B478" s="57">
        <f t="shared" si="43"/>
        <v>0</v>
      </c>
      <c r="C478" s="150"/>
      <c r="D478" s="58">
        <f t="shared" si="44"/>
        <v>0</v>
      </c>
      <c r="E478" s="59">
        <f t="shared" si="42"/>
        <v>0</v>
      </c>
      <c r="F478" s="58">
        <f t="shared" si="45"/>
        <v>0</v>
      </c>
      <c r="G478" s="60">
        <f>IF(AND(C478&lt;&gt;"",SUM(G$32:G477)&lt;E$23),$E$23/$E$28,0)</f>
        <v>0</v>
      </c>
      <c r="H478" s="58">
        <f t="shared" si="46"/>
        <v>0</v>
      </c>
      <c r="I478" s="58">
        <f t="shared" si="48"/>
        <v>0</v>
      </c>
      <c r="J478" s="92" t="str">
        <f t="shared" si="47"/>
        <v>2059–2060</v>
      </c>
      <c r="K478" s="92"/>
      <c r="L478" s="103"/>
      <c r="M478" s="92"/>
      <c r="N478" s="101"/>
      <c r="O478" s="93"/>
      <c r="Q478" s="61"/>
    </row>
    <row r="479" spans="1:17" s="55" customFormat="1" ht="20.25" customHeight="1" x14ac:dyDescent="0.2">
      <c r="A479" s="56">
        <v>58349</v>
      </c>
      <c r="B479" s="57">
        <f t="shared" si="43"/>
        <v>0</v>
      </c>
      <c r="C479" s="150"/>
      <c r="D479" s="58">
        <f t="shared" si="44"/>
        <v>0</v>
      </c>
      <c r="E479" s="59">
        <f t="shared" si="42"/>
        <v>0</v>
      </c>
      <c r="F479" s="58">
        <f t="shared" si="45"/>
        <v>0</v>
      </c>
      <c r="G479" s="60">
        <f>IF(AND(C479&lt;&gt;"",SUM(G$32:G478)&lt;E$23),$E$23/$E$28,0)</f>
        <v>0</v>
      </c>
      <c r="H479" s="58">
        <f t="shared" si="46"/>
        <v>0</v>
      </c>
      <c r="I479" s="58">
        <f t="shared" si="48"/>
        <v>0</v>
      </c>
      <c r="J479" s="92" t="str">
        <f t="shared" si="47"/>
        <v>2059–2060</v>
      </c>
      <c r="K479" s="92"/>
      <c r="L479" s="103"/>
      <c r="M479" s="92"/>
      <c r="N479" s="101"/>
      <c r="O479" s="93"/>
      <c r="Q479" s="61"/>
    </row>
    <row r="480" spans="1:17" s="55" customFormat="1" ht="20.25" customHeight="1" x14ac:dyDescent="0.2">
      <c r="A480" s="56">
        <v>58380</v>
      </c>
      <c r="B480" s="57">
        <f t="shared" si="43"/>
        <v>0</v>
      </c>
      <c r="C480" s="150"/>
      <c r="D480" s="58">
        <f t="shared" si="44"/>
        <v>0</v>
      </c>
      <c r="E480" s="59">
        <f t="shared" ref="E480:E543" si="49">C480-D480</f>
        <v>0</v>
      </c>
      <c r="F480" s="58">
        <f t="shared" si="45"/>
        <v>0</v>
      </c>
      <c r="G480" s="60">
        <f>IF(AND(C480&lt;&gt;"",SUM(G$32:G479)&lt;E$23),$E$23/$E$28,0)</f>
        <v>0</v>
      </c>
      <c r="H480" s="58">
        <f t="shared" si="46"/>
        <v>0</v>
      </c>
      <c r="I480" s="58">
        <f t="shared" si="48"/>
        <v>0</v>
      </c>
      <c r="J480" s="92" t="str">
        <f t="shared" si="47"/>
        <v>2059–2060</v>
      </c>
      <c r="K480" s="92"/>
      <c r="L480" s="103"/>
      <c r="M480" s="92"/>
      <c r="N480" s="101"/>
      <c r="O480" s="93"/>
      <c r="Q480" s="61"/>
    </row>
    <row r="481" spans="1:17" s="55" customFormat="1" ht="20.25" customHeight="1" x14ac:dyDescent="0.2">
      <c r="A481" s="56">
        <v>58410</v>
      </c>
      <c r="B481" s="57">
        <f t="shared" ref="B481:B544" si="50">IF(C481&gt;0,C481*-1,C481)</f>
        <v>0</v>
      </c>
      <c r="C481" s="150"/>
      <c r="D481" s="58">
        <f t="shared" ref="D481:D544" si="51">IF(C481="",0,IF($E$14="Beginning",IF(C480&lt;&gt;"",$F480*$E$7/12,0),IF(C480&lt;&gt;"",$F480*$E$7/12,$E$21*$E$7/12)))</f>
        <v>0</v>
      </c>
      <c r="E481" s="59">
        <f t="shared" si="49"/>
        <v>0</v>
      </c>
      <c r="F481" s="58">
        <f t="shared" ref="F481:F544" si="52">IF(C481="",0,IF(C480="",$E$21-E481,IF(C481&lt;&gt;"",F480-E481)))</f>
        <v>0</v>
      </c>
      <c r="G481" s="60">
        <f>IF(AND(C481&lt;&gt;"",SUM(G$32:G480)&lt;E$23),$E$23/$E$28,0)</f>
        <v>0</v>
      </c>
      <c r="H481" s="58">
        <f t="shared" ref="H481:H544" si="53">IF(C481&lt;&gt;"",G481+H480,0)</f>
        <v>0</v>
      </c>
      <c r="I481" s="58">
        <f t="shared" si="48"/>
        <v>0</v>
      </c>
      <c r="J481" s="92" t="str">
        <f t="shared" ref="J481:J544" si="54">IF(OR(MONTH(A481)=1,MONTH(A481)=2,MONTH(A481)=3,MONTH(A481)=4,MONTH(A481)=5,MONTH(A481)=6),YEAR(A481)-1&amp;"–"&amp;YEAR(A481),YEAR(A481)&amp;"–"&amp;YEAR(A481)+1)</f>
        <v>2059–2060</v>
      </c>
      <c r="K481" s="92"/>
      <c r="L481" s="103"/>
      <c r="M481" s="92"/>
      <c r="N481" s="101"/>
      <c r="O481" s="93"/>
      <c r="Q481" s="61"/>
    </row>
    <row r="482" spans="1:17" s="55" customFormat="1" ht="20.25" customHeight="1" x14ac:dyDescent="0.2">
      <c r="A482" s="56">
        <v>58441</v>
      </c>
      <c r="B482" s="57">
        <f t="shared" si="50"/>
        <v>0</v>
      </c>
      <c r="C482" s="150"/>
      <c r="D482" s="58">
        <f t="shared" si="51"/>
        <v>0</v>
      </c>
      <c r="E482" s="59">
        <f t="shared" si="49"/>
        <v>0</v>
      </c>
      <c r="F482" s="58">
        <f t="shared" si="52"/>
        <v>0</v>
      </c>
      <c r="G482" s="60">
        <f>IF(AND(C482&lt;&gt;"",SUM(G$32:G481)&lt;E$23),$E$23/$E$28,0)</f>
        <v>0</v>
      </c>
      <c r="H482" s="58">
        <f t="shared" si="53"/>
        <v>0</v>
      </c>
      <c r="I482" s="58">
        <f t="shared" si="48"/>
        <v>0</v>
      </c>
      <c r="J482" s="92" t="str">
        <f t="shared" si="54"/>
        <v>2059–2060</v>
      </c>
      <c r="K482" s="92"/>
      <c r="L482" s="103"/>
      <c r="M482" s="92"/>
      <c r="N482" s="101"/>
      <c r="O482" s="93"/>
      <c r="Q482" s="61"/>
    </row>
    <row r="483" spans="1:17" s="55" customFormat="1" ht="20.25" customHeight="1" x14ac:dyDescent="0.2">
      <c r="A483" s="56">
        <v>58472</v>
      </c>
      <c r="B483" s="57">
        <f t="shared" si="50"/>
        <v>0</v>
      </c>
      <c r="C483" s="150"/>
      <c r="D483" s="58">
        <f t="shared" si="51"/>
        <v>0</v>
      </c>
      <c r="E483" s="59">
        <f t="shared" si="49"/>
        <v>0</v>
      </c>
      <c r="F483" s="58">
        <f t="shared" si="52"/>
        <v>0</v>
      </c>
      <c r="G483" s="60">
        <f>IF(AND(C483&lt;&gt;"",SUM(G$32:G482)&lt;E$23),$E$23/$E$28,0)</f>
        <v>0</v>
      </c>
      <c r="H483" s="58">
        <f t="shared" si="53"/>
        <v>0</v>
      </c>
      <c r="I483" s="58">
        <f t="shared" ref="I483:I546" si="55">IF(C483&lt;&gt;"",$E$23-H483,0)</f>
        <v>0</v>
      </c>
      <c r="J483" s="92" t="str">
        <f t="shared" si="54"/>
        <v>2059–2060</v>
      </c>
      <c r="K483" s="92"/>
      <c r="L483" s="103"/>
      <c r="M483" s="92"/>
      <c r="N483" s="101"/>
      <c r="O483" s="93"/>
      <c r="Q483" s="61"/>
    </row>
    <row r="484" spans="1:17" s="55" customFormat="1" ht="20.25" customHeight="1" x14ac:dyDescent="0.2">
      <c r="A484" s="56">
        <v>58501</v>
      </c>
      <c r="B484" s="57">
        <f t="shared" si="50"/>
        <v>0</v>
      </c>
      <c r="C484" s="150"/>
      <c r="D484" s="58">
        <f t="shared" si="51"/>
        <v>0</v>
      </c>
      <c r="E484" s="59">
        <f t="shared" si="49"/>
        <v>0</v>
      </c>
      <c r="F484" s="58">
        <f t="shared" si="52"/>
        <v>0</v>
      </c>
      <c r="G484" s="60">
        <f>IF(AND(C484&lt;&gt;"",SUM(G$32:G483)&lt;E$23),$E$23/$E$28,0)</f>
        <v>0</v>
      </c>
      <c r="H484" s="58">
        <f t="shared" si="53"/>
        <v>0</v>
      </c>
      <c r="I484" s="58">
        <f t="shared" si="55"/>
        <v>0</v>
      </c>
      <c r="J484" s="92" t="str">
        <f t="shared" si="54"/>
        <v>2059–2060</v>
      </c>
      <c r="K484" s="92"/>
      <c r="L484" s="103"/>
      <c r="M484" s="92"/>
      <c r="N484" s="101"/>
      <c r="O484" s="93"/>
      <c r="Q484" s="61"/>
    </row>
    <row r="485" spans="1:17" s="55" customFormat="1" ht="20.25" customHeight="1" x14ac:dyDescent="0.2">
      <c r="A485" s="56">
        <v>58532</v>
      </c>
      <c r="B485" s="57">
        <f t="shared" si="50"/>
        <v>0</v>
      </c>
      <c r="C485" s="150"/>
      <c r="D485" s="58">
        <f t="shared" si="51"/>
        <v>0</v>
      </c>
      <c r="E485" s="59">
        <f t="shared" si="49"/>
        <v>0</v>
      </c>
      <c r="F485" s="58">
        <f t="shared" si="52"/>
        <v>0</v>
      </c>
      <c r="G485" s="60">
        <f>IF(AND(C485&lt;&gt;"",SUM(G$32:G484)&lt;E$23),$E$23/$E$28,0)</f>
        <v>0</v>
      </c>
      <c r="H485" s="58">
        <f t="shared" si="53"/>
        <v>0</v>
      </c>
      <c r="I485" s="58">
        <f t="shared" si="55"/>
        <v>0</v>
      </c>
      <c r="J485" s="92" t="str">
        <f t="shared" si="54"/>
        <v>2059–2060</v>
      </c>
      <c r="K485" s="92"/>
      <c r="L485" s="103"/>
      <c r="M485" s="92"/>
      <c r="N485" s="101"/>
      <c r="O485" s="93"/>
      <c r="Q485" s="61"/>
    </row>
    <row r="486" spans="1:17" s="55" customFormat="1" ht="20.25" customHeight="1" x14ac:dyDescent="0.2">
      <c r="A486" s="56">
        <v>58562</v>
      </c>
      <c r="B486" s="57">
        <f t="shared" si="50"/>
        <v>0</v>
      </c>
      <c r="C486" s="150"/>
      <c r="D486" s="58">
        <f t="shared" si="51"/>
        <v>0</v>
      </c>
      <c r="E486" s="59">
        <f t="shared" si="49"/>
        <v>0</v>
      </c>
      <c r="F486" s="58">
        <f t="shared" si="52"/>
        <v>0</v>
      </c>
      <c r="G486" s="60">
        <f>IF(AND(C486&lt;&gt;"",SUM(G$32:G485)&lt;E$23),$E$23/$E$28,0)</f>
        <v>0</v>
      </c>
      <c r="H486" s="58">
        <f t="shared" si="53"/>
        <v>0</v>
      </c>
      <c r="I486" s="58">
        <f t="shared" si="55"/>
        <v>0</v>
      </c>
      <c r="J486" s="92" t="str">
        <f t="shared" si="54"/>
        <v>2059–2060</v>
      </c>
      <c r="K486" s="92"/>
      <c r="L486" s="103"/>
      <c r="M486" s="92"/>
      <c r="N486" s="101"/>
      <c r="O486" s="93"/>
      <c r="Q486" s="61"/>
    </row>
    <row r="487" spans="1:17" s="55" customFormat="1" ht="20.25" customHeight="1" x14ac:dyDescent="0.2">
      <c r="A487" s="56">
        <v>58593</v>
      </c>
      <c r="B487" s="57">
        <f t="shared" si="50"/>
        <v>0</v>
      </c>
      <c r="C487" s="150"/>
      <c r="D487" s="58">
        <f t="shared" si="51"/>
        <v>0</v>
      </c>
      <c r="E487" s="59">
        <f t="shared" si="49"/>
        <v>0</v>
      </c>
      <c r="F487" s="58">
        <f t="shared" si="52"/>
        <v>0</v>
      </c>
      <c r="G487" s="60">
        <f>IF(AND(C487&lt;&gt;"",SUM(G$32:G486)&lt;E$23),$E$23/$E$28,0)</f>
        <v>0</v>
      </c>
      <c r="H487" s="58">
        <f t="shared" si="53"/>
        <v>0</v>
      </c>
      <c r="I487" s="58">
        <f t="shared" si="55"/>
        <v>0</v>
      </c>
      <c r="J487" s="92" t="str">
        <f t="shared" si="54"/>
        <v>2059–2060</v>
      </c>
      <c r="K487" s="92"/>
      <c r="L487" s="103"/>
      <c r="M487" s="92"/>
      <c r="N487" s="101"/>
      <c r="O487" s="93"/>
      <c r="Q487" s="61"/>
    </row>
    <row r="488" spans="1:17" s="55" customFormat="1" ht="20.25" customHeight="1" x14ac:dyDescent="0.2">
      <c r="A488" s="56">
        <v>58623</v>
      </c>
      <c r="B488" s="57">
        <f t="shared" si="50"/>
        <v>0</v>
      </c>
      <c r="C488" s="150"/>
      <c r="D488" s="58">
        <f t="shared" si="51"/>
        <v>0</v>
      </c>
      <c r="E488" s="59">
        <f t="shared" si="49"/>
        <v>0</v>
      </c>
      <c r="F488" s="58">
        <f t="shared" si="52"/>
        <v>0</v>
      </c>
      <c r="G488" s="60">
        <f>IF(AND(C488&lt;&gt;"",SUM(G$32:G487)&lt;E$23),$E$23/$E$28,0)</f>
        <v>0</v>
      </c>
      <c r="H488" s="58">
        <f t="shared" si="53"/>
        <v>0</v>
      </c>
      <c r="I488" s="58">
        <f t="shared" si="55"/>
        <v>0</v>
      </c>
      <c r="J488" s="92" t="str">
        <f t="shared" si="54"/>
        <v>2060–2061</v>
      </c>
      <c r="K488" s="92"/>
      <c r="L488" s="103"/>
      <c r="M488" s="92"/>
      <c r="N488" s="101"/>
      <c r="O488" s="93"/>
      <c r="Q488" s="61"/>
    </row>
    <row r="489" spans="1:17" s="55" customFormat="1" ht="20.25" customHeight="1" x14ac:dyDescent="0.2">
      <c r="A489" s="56">
        <v>58654</v>
      </c>
      <c r="B489" s="57">
        <f t="shared" si="50"/>
        <v>0</v>
      </c>
      <c r="C489" s="150"/>
      <c r="D489" s="58">
        <f t="shared" si="51"/>
        <v>0</v>
      </c>
      <c r="E489" s="59">
        <f t="shared" si="49"/>
        <v>0</v>
      </c>
      <c r="F489" s="58">
        <f t="shared" si="52"/>
        <v>0</v>
      </c>
      <c r="G489" s="60">
        <f>IF(AND(C489&lt;&gt;"",SUM(G$32:G488)&lt;E$23),$E$23/$E$28,0)</f>
        <v>0</v>
      </c>
      <c r="H489" s="58">
        <f t="shared" si="53"/>
        <v>0</v>
      </c>
      <c r="I489" s="58">
        <f t="shared" si="55"/>
        <v>0</v>
      </c>
      <c r="J489" s="92" t="str">
        <f t="shared" si="54"/>
        <v>2060–2061</v>
      </c>
      <c r="K489" s="92"/>
      <c r="L489" s="103"/>
      <c r="M489" s="92"/>
      <c r="N489" s="101"/>
      <c r="O489" s="93"/>
      <c r="Q489" s="61"/>
    </row>
    <row r="490" spans="1:17" s="55" customFormat="1" ht="20.25" customHeight="1" x14ac:dyDescent="0.2">
      <c r="A490" s="56">
        <v>58685</v>
      </c>
      <c r="B490" s="57">
        <f t="shared" si="50"/>
        <v>0</v>
      </c>
      <c r="C490" s="150"/>
      <c r="D490" s="58">
        <f t="shared" si="51"/>
        <v>0</v>
      </c>
      <c r="E490" s="59">
        <f t="shared" si="49"/>
        <v>0</v>
      </c>
      <c r="F490" s="58">
        <f t="shared" si="52"/>
        <v>0</v>
      </c>
      <c r="G490" s="60">
        <f>IF(AND(C490&lt;&gt;"",SUM(G$32:G489)&lt;E$23),$E$23/$E$28,0)</f>
        <v>0</v>
      </c>
      <c r="H490" s="58">
        <f t="shared" si="53"/>
        <v>0</v>
      </c>
      <c r="I490" s="58">
        <f t="shared" si="55"/>
        <v>0</v>
      </c>
      <c r="J490" s="92" t="str">
        <f t="shared" si="54"/>
        <v>2060–2061</v>
      </c>
      <c r="K490" s="92"/>
      <c r="L490" s="103"/>
      <c r="M490" s="92"/>
      <c r="N490" s="101"/>
      <c r="O490" s="93"/>
      <c r="Q490" s="61"/>
    </row>
    <row r="491" spans="1:17" s="55" customFormat="1" ht="20.25" customHeight="1" x14ac:dyDescent="0.2">
      <c r="A491" s="56">
        <v>58715</v>
      </c>
      <c r="B491" s="57">
        <f t="shared" si="50"/>
        <v>0</v>
      </c>
      <c r="C491" s="150"/>
      <c r="D491" s="58">
        <f t="shared" si="51"/>
        <v>0</v>
      </c>
      <c r="E491" s="59">
        <f t="shared" si="49"/>
        <v>0</v>
      </c>
      <c r="F491" s="58">
        <f t="shared" si="52"/>
        <v>0</v>
      </c>
      <c r="G491" s="60">
        <f>IF(AND(C491&lt;&gt;"",SUM(G$32:G490)&lt;E$23),$E$23/$E$28,0)</f>
        <v>0</v>
      </c>
      <c r="H491" s="58">
        <f t="shared" si="53"/>
        <v>0</v>
      </c>
      <c r="I491" s="58">
        <f t="shared" si="55"/>
        <v>0</v>
      </c>
      <c r="J491" s="92" t="str">
        <f t="shared" si="54"/>
        <v>2060–2061</v>
      </c>
      <c r="K491" s="92"/>
      <c r="L491" s="103"/>
      <c r="M491" s="92"/>
      <c r="N491" s="101"/>
      <c r="O491" s="93"/>
      <c r="Q491" s="61"/>
    </row>
    <row r="492" spans="1:17" s="55" customFormat="1" ht="20.25" customHeight="1" x14ac:dyDescent="0.2">
      <c r="A492" s="56">
        <v>58746</v>
      </c>
      <c r="B492" s="57">
        <f t="shared" si="50"/>
        <v>0</v>
      </c>
      <c r="C492" s="150"/>
      <c r="D492" s="58">
        <f t="shared" si="51"/>
        <v>0</v>
      </c>
      <c r="E492" s="59">
        <f t="shared" si="49"/>
        <v>0</v>
      </c>
      <c r="F492" s="58">
        <f t="shared" si="52"/>
        <v>0</v>
      </c>
      <c r="G492" s="60">
        <f>IF(AND(C492&lt;&gt;"",SUM(G$32:G491)&lt;E$23),$E$23/$E$28,0)</f>
        <v>0</v>
      </c>
      <c r="H492" s="58">
        <f t="shared" si="53"/>
        <v>0</v>
      </c>
      <c r="I492" s="58">
        <f t="shared" si="55"/>
        <v>0</v>
      </c>
      <c r="J492" s="92" t="str">
        <f t="shared" si="54"/>
        <v>2060–2061</v>
      </c>
      <c r="K492" s="92"/>
      <c r="L492" s="103"/>
      <c r="M492" s="92"/>
      <c r="N492" s="101"/>
      <c r="O492" s="93"/>
      <c r="Q492" s="61"/>
    </row>
    <row r="493" spans="1:17" s="55" customFormat="1" ht="20.25" customHeight="1" x14ac:dyDescent="0.2">
      <c r="A493" s="56">
        <v>58776</v>
      </c>
      <c r="B493" s="57">
        <f t="shared" si="50"/>
        <v>0</v>
      </c>
      <c r="C493" s="150"/>
      <c r="D493" s="58">
        <f t="shared" si="51"/>
        <v>0</v>
      </c>
      <c r="E493" s="59">
        <f t="shared" si="49"/>
        <v>0</v>
      </c>
      <c r="F493" s="58">
        <f t="shared" si="52"/>
        <v>0</v>
      </c>
      <c r="G493" s="60">
        <f>IF(AND(C493&lt;&gt;"",SUM(G$32:G492)&lt;E$23),$E$23/$E$28,0)</f>
        <v>0</v>
      </c>
      <c r="H493" s="58">
        <f t="shared" si="53"/>
        <v>0</v>
      </c>
      <c r="I493" s="58">
        <f t="shared" si="55"/>
        <v>0</v>
      </c>
      <c r="J493" s="92" t="str">
        <f t="shared" si="54"/>
        <v>2060–2061</v>
      </c>
      <c r="K493" s="92"/>
      <c r="L493" s="103"/>
      <c r="M493" s="92"/>
      <c r="N493" s="101"/>
      <c r="O493" s="93"/>
      <c r="Q493" s="61"/>
    </row>
    <row r="494" spans="1:17" s="55" customFormat="1" ht="20.25" customHeight="1" x14ac:dyDescent="0.2">
      <c r="A494" s="56">
        <v>58807</v>
      </c>
      <c r="B494" s="57">
        <f t="shared" si="50"/>
        <v>0</v>
      </c>
      <c r="C494" s="150"/>
      <c r="D494" s="58">
        <f t="shared" si="51"/>
        <v>0</v>
      </c>
      <c r="E494" s="59">
        <f t="shared" si="49"/>
        <v>0</v>
      </c>
      <c r="F494" s="58">
        <f t="shared" si="52"/>
        <v>0</v>
      </c>
      <c r="G494" s="60">
        <f>IF(AND(C494&lt;&gt;"",SUM(G$32:G493)&lt;E$23),$E$23/$E$28,0)</f>
        <v>0</v>
      </c>
      <c r="H494" s="58">
        <f t="shared" si="53"/>
        <v>0</v>
      </c>
      <c r="I494" s="58">
        <f t="shared" si="55"/>
        <v>0</v>
      </c>
      <c r="J494" s="92" t="str">
        <f t="shared" si="54"/>
        <v>2060–2061</v>
      </c>
      <c r="K494" s="92"/>
      <c r="L494" s="103"/>
      <c r="M494" s="92"/>
      <c r="N494" s="101"/>
      <c r="O494" s="93"/>
      <c r="Q494" s="61"/>
    </row>
    <row r="495" spans="1:17" s="55" customFormat="1" ht="20.25" customHeight="1" x14ac:dyDescent="0.2">
      <c r="A495" s="56">
        <v>58838</v>
      </c>
      <c r="B495" s="57">
        <f t="shared" si="50"/>
        <v>0</v>
      </c>
      <c r="C495" s="150"/>
      <c r="D495" s="58">
        <f t="shared" si="51"/>
        <v>0</v>
      </c>
      <c r="E495" s="59">
        <f t="shared" si="49"/>
        <v>0</v>
      </c>
      <c r="F495" s="58">
        <f t="shared" si="52"/>
        <v>0</v>
      </c>
      <c r="G495" s="60">
        <f>IF(AND(C495&lt;&gt;"",SUM(G$32:G494)&lt;E$23),$E$23/$E$28,0)</f>
        <v>0</v>
      </c>
      <c r="H495" s="58">
        <f t="shared" si="53"/>
        <v>0</v>
      </c>
      <c r="I495" s="58">
        <f t="shared" si="55"/>
        <v>0</v>
      </c>
      <c r="J495" s="92" t="str">
        <f t="shared" si="54"/>
        <v>2060–2061</v>
      </c>
      <c r="K495" s="92"/>
      <c r="L495" s="103"/>
      <c r="M495" s="92"/>
      <c r="N495" s="101"/>
      <c r="O495" s="93"/>
      <c r="Q495" s="61"/>
    </row>
    <row r="496" spans="1:17" s="55" customFormat="1" ht="20.25" customHeight="1" x14ac:dyDescent="0.2">
      <c r="A496" s="56">
        <v>58866</v>
      </c>
      <c r="B496" s="57">
        <f t="shared" si="50"/>
        <v>0</v>
      </c>
      <c r="C496" s="150"/>
      <c r="D496" s="58">
        <f t="shared" si="51"/>
        <v>0</v>
      </c>
      <c r="E496" s="59">
        <f t="shared" si="49"/>
        <v>0</v>
      </c>
      <c r="F496" s="58">
        <f t="shared" si="52"/>
        <v>0</v>
      </c>
      <c r="G496" s="60">
        <f>IF(AND(C496&lt;&gt;"",SUM(G$32:G495)&lt;E$23),$E$23/$E$28,0)</f>
        <v>0</v>
      </c>
      <c r="H496" s="58">
        <f t="shared" si="53"/>
        <v>0</v>
      </c>
      <c r="I496" s="58">
        <f t="shared" si="55"/>
        <v>0</v>
      </c>
      <c r="J496" s="92" t="str">
        <f t="shared" si="54"/>
        <v>2060–2061</v>
      </c>
      <c r="K496" s="92"/>
      <c r="L496" s="103"/>
      <c r="M496" s="92"/>
      <c r="N496" s="101"/>
      <c r="O496" s="93"/>
      <c r="Q496" s="61"/>
    </row>
    <row r="497" spans="1:17" s="55" customFormat="1" ht="20.25" customHeight="1" x14ac:dyDescent="0.2">
      <c r="A497" s="56">
        <v>58897</v>
      </c>
      <c r="B497" s="57">
        <f t="shared" si="50"/>
        <v>0</v>
      </c>
      <c r="C497" s="150"/>
      <c r="D497" s="58">
        <f t="shared" si="51"/>
        <v>0</v>
      </c>
      <c r="E497" s="59">
        <f t="shared" si="49"/>
        <v>0</v>
      </c>
      <c r="F497" s="58">
        <f t="shared" si="52"/>
        <v>0</v>
      </c>
      <c r="G497" s="60">
        <f>IF(AND(C497&lt;&gt;"",SUM(G$32:G496)&lt;E$23),$E$23/$E$28,0)</f>
        <v>0</v>
      </c>
      <c r="H497" s="58">
        <f t="shared" si="53"/>
        <v>0</v>
      </c>
      <c r="I497" s="58">
        <f t="shared" si="55"/>
        <v>0</v>
      </c>
      <c r="J497" s="92" t="str">
        <f t="shared" si="54"/>
        <v>2060–2061</v>
      </c>
      <c r="K497" s="92"/>
      <c r="L497" s="103"/>
      <c r="M497" s="92"/>
      <c r="N497" s="101"/>
      <c r="O497" s="93"/>
      <c r="Q497" s="61"/>
    </row>
    <row r="498" spans="1:17" s="55" customFormat="1" ht="20.25" customHeight="1" x14ac:dyDescent="0.2">
      <c r="A498" s="56">
        <v>58927</v>
      </c>
      <c r="B498" s="57">
        <f t="shared" si="50"/>
        <v>0</v>
      </c>
      <c r="C498" s="150"/>
      <c r="D498" s="58">
        <f t="shared" si="51"/>
        <v>0</v>
      </c>
      <c r="E498" s="59">
        <f t="shared" si="49"/>
        <v>0</v>
      </c>
      <c r="F498" s="58">
        <f t="shared" si="52"/>
        <v>0</v>
      </c>
      <c r="G498" s="60">
        <f>IF(AND(C498&lt;&gt;"",SUM(G$32:G497)&lt;E$23),$E$23/$E$28,0)</f>
        <v>0</v>
      </c>
      <c r="H498" s="58">
        <f t="shared" si="53"/>
        <v>0</v>
      </c>
      <c r="I498" s="58">
        <f t="shared" si="55"/>
        <v>0</v>
      </c>
      <c r="J498" s="92" t="str">
        <f t="shared" si="54"/>
        <v>2060–2061</v>
      </c>
      <c r="K498" s="92"/>
      <c r="L498" s="103"/>
      <c r="M498" s="92"/>
      <c r="N498" s="101"/>
      <c r="O498" s="93"/>
      <c r="Q498" s="61"/>
    </row>
    <row r="499" spans="1:17" s="55" customFormat="1" ht="20.25" customHeight="1" x14ac:dyDescent="0.2">
      <c r="A499" s="56">
        <v>58958</v>
      </c>
      <c r="B499" s="57">
        <f t="shared" si="50"/>
        <v>0</v>
      </c>
      <c r="C499" s="150"/>
      <c r="D499" s="58">
        <f t="shared" si="51"/>
        <v>0</v>
      </c>
      <c r="E499" s="59">
        <f t="shared" si="49"/>
        <v>0</v>
      </c>
      <c r="F499" s="58">
        <f t="shared" si="52"/>
        <v>0</v>
      </c>
      <c r="G499" s="60">
        <f>IF(AND(C499&lt;&gt;"",SUM(G$32:G498)&lt;E$23),$E$23/$E$28,0)</f>
        <v>0</v>
      </c>
      <c r="H499" s="58">
        <f t="shared" si="53"/>
        <v>0</v>
      </c>
      <c r="I499" s="58">
        <f t="shared" si="55"/>
        <v>0</v>
      </c>
      <c r="J499" s="92" t="str">
        <f t="shared" si="54"/>
        <v>2060–2061</v>
      </c>
      <c r="K499" s="92"/>
      <c r="L499" s="103"/>
      <c r="M499" s="92"/>
      <c r="N499" s="101"/>
      <c r="O499" s="93"/>
      <c r="Q499" s="61"/>
    </row>
    <row r="500" spans="1:17" s="55" customFormat="1" ht="20.25" customHeight="1" x14ac:dyDescent="0.2">
      <c r="A500" s="56">
        <v>58988</v>
      </c>
      <c r="B500" s="57">
        <f t="shared" si="50"/>
        <v>0</v>
      </c>
      <c r="C500" s="150"/>
      <c r="D500" s="58">
        <f t="shared" si="51"/>
        <v>0</v>
      </c>
      <c r="E500" s="59">
        <f t="shared" si="49"/>
        <v>0</v>
      </c>
      <c r="F500" s="58">
        <f t="shared" si="52"/>
        <v>0</v>
      </c>
      <c r="G500" s="60">
        <f>IF(AND(C500&lt;&gt;"",SUM(G$32:G499)&lt;E$23),$E$23/$E$28,0)</f>
        <v>0</v>
      </c>
      <c r="H500" s="58">
        <f t="shared" si="53"/>
        <v>0</v>
      </c>
      <c r="I500" s="58">
        <f t="shared" si="55"/>
        <v>0</v>
      </c>
      <c r="J500" s="92" t="str">
        <f t="shared" si="54"/>
        <v>2061–2062</v>
      </c>
      <c r="K500" s="92"/>
      <c r="L500" s="103"/>
      <c r="M500" s="92"/>
      <c r="N500" s="101"/>
      <c r="O500" s="93"/>
      <c r="Q500" s="61"/>
    </row>
    <row r="501" spans="1:17" s="55" customFormat="1" ht="20.25" customHeight="1" x14ac:dyDescent="0.2">
      <c r="A501" s="56">
        <v>59019</v>
      </c>
      <c r="B501" s="57">
        <f t="shared" si="50"/>
        <v>0</v>
      </c>
      <c r="C501" s="150"/>
      <c r="D501" s="58">
        <f t="shared" si="51"/>
        <v>0</v>
      </c>
      <c r="E501" s="59">
        <f t="shared" si="49"/>
        <v>0</v>
      </c>
      <c r="F501" s="58">
        <f t="shared" si="52"/>
        <v>0</v>
      </c>
      <c r="G501" s="60">
        <f>IF(AND(C501&lt;&gt;"",SUM(G$32:G500)&lt;E$23),$E$23/$E$28,0)</f>
        <v>0</v>
      </c>
      <c r="H501" s="58">
        <f t="shared" si="53"/>
        <v>0</v>
      </c>
      <c r="I501" s="58">
        <f t="shared" si="55"/>
        <v>0</v>
      </c>
      <c r="J501" s="92" t="str">
        <f t="shared" si="54"/>
        <v>2061–2062</v>
      </c>
      <c r="K501" s="92"/>
      <c r="L501" s="103"/>
      <c r="M501" s="92"/>
      <c r="N501" s="101"/>
      <c r="O501" s="93"/>
      <c r="Q501" s="61"/>
    </row>
    <row r="502" spans="1:17" s="55" customFormat="1" ht="20.25" customHeight="1" x14ac:dyDescent="0.2">
      <c r="A502" s="56">
        <v>59050</v>
      </c>
      <c r="B502" s="57">
        <f t="shared" si="50"/>
        <v>0</v>
      </c>
      <c r="C502" s="150"/>
      <c r="D502" s="58">
        <f t="shared" si="51"/>
        <v>0</v>
      </c>
      <c r="E502" s="59">
        <f t="shared" si="49"/>
        <v>0</v>
      </c>
      <c r="F502" s="58">
        <f t="shared" si="52"/>
        <v>0</v>
      </c>
      <c r="G502" s="60">
        <f>IF(AND(C502&lt;&gt;"",SUM(G$32:G501)&lt;E$23),$E$23/$E$28,0)</f>
        <v>0</v>
      </c>
      <c r="H502" s="58">
        <f t="shared" si="53"/>
        <v>0</v>
      </c>
      <c r="I502" s="58">
        <f t="shared" si="55"/>
        <v>0</v>
      </c>
      <c r="J502" s="92" t="str">
        <f t="shared" si="54"/>
        <v>2061–2062</v>
      </c>
      <c r="K502" s="92"/>
      <c r="L502" s="103"/>
      <c r="M502" s="92"/>
      <c r="N502" s="101"/>
      <c r="O502" s="93"/>
      <c r="Q502" s="61"/>
    </row>
    <row r="503" spans="1:17" s="55" customFormat="1" ht="20.25" customHeight="1" x14ac:dyDescent="0.2">
      <c r="A503" s="56">
        <v>59080</v>
      </c>
      <c r="B503" s="57">
        <f t="shared" si="50"/>
        <v>0</v>
      </c>
      <c r="C503" s="150"/>
      <c r="D503" s="58">
        <f t="shared" si="51"/>
        <v>0</v>
      </c>
      <c r="E503" s="59">
        <f t="shared" si="49"/>
        <v>0</v>
      </c>
      <c r="F503" s="58">
        <f t="shared" si="52"/>
        <v>0</v>
      </c>
      <c r="G503" s="60">
        <f>IF(AND(C503&lt;&gt;"",SUM(G$32:G502)&lt;E$23),$E$23/$E$28,0)</f>
        <v>0</v>
      </c>
      <c r="H503" s="58">
        <f t="shared" si="53"/>
        <v>0</v>
      </c>
      <c r="I503" s="58">
        <f t="shared" si="55"/>
        <v>0</v>
      </c>
      <c r="J503" s="92" t="str">
        <f t="shared" si="54"/>
        <v>2061–2062</v>
      </c>
      <c r="K503" s="92"/>
      <c r="L503" s="103"/>
      <c r="M503" s="92"/>
      <c r="N503" s="101"/>
      <c r="O503" s="93"/>
      <c r="Q503" s="61"/>
    </row>
    <row r="504" spans="1:17" s="55" customFormat="1" ht="20.25" customHeight="1" x14ac:dyDescent="0.2">
      <c r="A504" s="56">
        <v>59111</v>
      </c>
      <c r="B504" s="57">
        <f t="shared" si="50"/>
        <v>0</v>
      </c>
      <c r="C504" s="150"/>
      <c r="D504" s="58">
        <f t="shared" si="51"/>
        <v>0</v>
      </c>
      <c r="E504" s="59">
        <f t="shared" si="49"/>
        <v>0</v>
      </c>
      <c r="F504" s="58">
        <f t="shared" si="52"/>
        <v>0</v>
      </c>
      <c r="G504" s="60">
        <f>IF(AND(C504&lt;&gt;"",SUM(G$32:G503)&lt;E$23),$E$23/$E$28,0)</f>
        <v>0</v>
      </c>
      <c r="H504" s="58">
        <f t="shared" si="53"/>
        <v>0</v>
      </c>
      <c r="I504" s="58">
        <f t="shared" si="55"/>
        <v>0</v>
      </c>
      <c r="J504" s="92" t="str">
        <f t="shared" si="54"/>
        <v>2061–2062</v>
      </c>
      <c r="K504" s="92"/>
      <c r="L504" s="103"/>
      <c r="M504" s="92"/>
      <c r="N504" s="101"/>
      <c r="O504" s="93"/>
      <c r="Q504" s="61"/>
    </row>
    <row r="505" spans="1:17" s="55" customFormat="1" ht="20.25" customHeight="1" x14ac:dyDescent="0.2">
      <c r="A505" s="56">
        <v>59141</v>
      </c>
      <c r="B505" s="57">
        <f t="shared" si="50"/>
        <v>0</v>
      </c>
      <c r="C505" s="150"/>
      <c r="D505" s="58">
        <f t="shared" si="51"/>
        <v>0</v>
      </c>
      <c r="E505" s="59">
        <f t="shared" si="49"/>
        <v>0</v>
      </c>
      <c r="F505" s="58">
        <f t="shared" si="52"/>
        <v>0</v>
      </c>
      <c r="G505" s="60">
        <f>IF(AND(C505&lt;&gt;"",SUM(G$32:G504)&lt;E$23),$E$23/$E$28,0)</f>
        <v>0</v>
      </c>
      <c r="H505" s="58">
        <f t="shared" si="53"/>
        <v>0</v>
      </c>
      <c r="I505" s="58">
        <f t="shared" si="55"/>
        <v>0</v>
      </c>
      <c r="J505" s="92" t="str">
        <f t="shared" si="54"/>
        <v>2061–2062</v>
      </c>
      <c r="K505" s="92"/>
      <c r="L505" s="103"/>
      <c r="M505" s="92"/>
      <c r="N505" s="101"/>
      <c r="O505" s="93"/>
      <c r="Q505" s="61"/>
    </row>
    <row r="506" spans="1:17" s="55" customFormat="1" ht="20.25" customHeight="1" x14ac:dyDescent="0.2">
      <c r="A506" s="56">
        <v>59172</v>
      </c>
      <c r="B506" s="57">
        <f t="shared" si="50"/>
        <v>0</v>
      </c>
      <c r="C506" s="150"/>
      <c r="D506" s="58">
        <f t="shared" si="51"/>
        <v>0</v>
      </c>
      <c r="E506" s="59">
        <f t="shared" si="49"/>
        <v>0</v>
      </c>
      <c r="F506" s="58">
        <f t="shared" si="52"/>
        <v>0</v>
      </c>
      <c r="G506" s="60">
        <f>IF(AND(C506&lt;&gt;"",SUM(G$32:G505)&lt;E$23),$E$23/$E$28,0)</f>
        <v>0</v>
      </c>
      <c r="H506" s="58">
        <f t="shared" si="53"/>
        <v>0</v>
      </c>
      <c r="I506" s="58">
        <f t="shared" si="55"/>
        <v>0</v>
      </c>
      <c r="J506" s="92" t="str">
        <f t="shared" si="54"/>
        <v>2061–2062</v>
      </c>
      <c r="K506" s="92"/>
      <c r="L506" s="103"/>
      <c r="M506" s="92"/>
      <c r="N506" s="101"/>
      <c r="O506" s="93"/>
      <c r="Q506" s="61"/>
    </row>
    <row r="507" spans="1:17" s="55" customFormat="1" ht="20.25" customHeight="1" x14ac:dyDescent="0.2">
      <c r="A507" s="56">
        <v>59203</v>
      </c>
      <c r="B507" s="57">
        <f t="shared" si="50"/>
        <v>0</v>
      </c>
      <c r="C507" s="150"/>
      <c r="D507" s="58">
        <f t="shared" si="51"/>
        <v>0</v>
      </c>
      <c r="E507" s="59">
        <f t="shared" si="49"/>
        <v>0</v>
      </c>
      <c r="F507" s="58">
        <f t="shared" si="52"/>
        <v>0</v>
      </c>
      <c r="G507" s="60">
        <f>IF(AND(C507&lt;&gt;"",SUM(G$32:G506)&lt;E$23),$E$23/$E$28,0)</f>
        <v>0</v>
      </c>
      <c r="H507" s="58">
        <f t="shared" si="53"/>
        <v>0</v>
      </c>
      <c r="I507" s="58">
        <f t="shared" si="55"/>
        <v>0</v>
      </c>
      <c r="J507" s="92" t="str">
        <f t="shared" si="54"/>
        <v>2061–2062</v>
      </c>
      <c r="K507" s="92"/>
      <c r="L507" s="103"/>
      <c r="M507" s="92"/>
      <c r="N507" s="101"/>
      <c r="O507" s="93"/>
      <c r="Q507" s="61"/>
    </row>
    <row r="508" spans="1:17" s="55" customFormat="1" ht="20.25" customHeight="1" x14ac:dyDescent="0.2">
      <c r="A508" s="56">
        <v>59231</v>
      </c>
      <c r="B508" s="57">
        <f t="shared" si="50"/>
        <v>0</v>
      </c>
      <c r="C508" s="150"/>
      <c r="D508" s="58">
        <f t="shared" si="51"/>
        <v>0</v>
      </c>
      <c r="E508" s="59">
        <f t="shared" si="49"/>
        <v>0</v>
      </c>
      <c r="F508" s="58">
        <f t="shared" si="52"/>
        <v>0</v>
      </c>
      <c r="G508" s="60">
        <f>IF(AND(C508&lt;&gt;"",SUM(G$32:G507)&lt;E$23),$E$23/$E$28,0)</f>
        <v>0</v>
      </c>
      <c r="H508" s="58">
        <f t="shared" si="53"/>
        <v>0</v>
      </c>
      <c r="I508" s="58">
        <f t="shared" si="55"/>
        <v>0</v>
      </c>
      <c r="J508" s="92" t="str">
        <f t="shared" si="54"/>
        <v>2061–2062</v>
      </c>
      <c r="K508" s="92"/>
      <c r="L508" s="103"/>
      <c r="M508" s="92"/>
      <c r="N508" s="101"/>
      <c r="O508" s="93"/>
      <c r="Q508" s="61"/>
    </row>
    <row r="509" spans="1:17" s="55" customFormat="1" ht="20.25" customHeight="1" x14ac:dyDescent="0.2">
      <c r="A509" s="56">
        <v>59262</v>
      </c>
      <c r="B509" s="57">
        <f t="shared" si="50"/>
        <v>0</v>
      </c>
      <c r="C509" s="150"/>
      <c r="D509" s="58">
        <f t="shared" si="51"/>
        <v>0</v>
      </c>
      <c r="E509" s="59">
        <f t="shared" si="49"/>
        <v>0</v>
      </c>
      <c r="F509" s="58">
        <f t="shared" si="52"/>
        <v>0</v>
      </c>
      <c r="G509" s="60">
        <f>IF(AND(C509&lt;&gt;"",SUM(G$32:G508)&lt;E$23),$E$23/$E$28,0)</f>
        <v>0</v>
      </c>
      <c r="H509" s="58">
        <f t="shared" si="53"/>
        <v>0</v>
      </c>
      <c r="I509" s="58">
        <f t="shared" si="55"/>
        <v>0</v>
      </c>
      <c r="J509" s="92" t="str">
        <f t="shared" si="54"/>
        <v>2061–2062</v>
      </c>
      <c r="K509" s="92"/>
      <c r="L509" s="103"/>
      <c r="M509" s="92"/>
      <c r="N509" s="101"/>
      <c r="O509" s="93"/>
      <c r="Q509" s="61"/>
    </row>
    <row r="510" spans="1:17" s="55" customFormat="1" ht="20.25" customHeight="1" x14ac:dyDescent="0.2">
      <c r="A510" s="56">
        <v>59292</v>
      </c>
      <c r="B510" s="57">
        <f t="shared" si="50"/>
        <v>0</v>
      </c>
      <c r="C510" s="150"/>
      <c r="D510" s="58">
        <f t="shared" si="51"/>
        <v>0</v>
      </c>
      <c r="E510" s="59">
        <f t="shared" si="49"/>
        <v>0</v>
      </c>
      <c r="F510" s="58">
        <f t="shared" si="52"/>
        <v>0</v>
      </c>
      <c r="G510" s="60">
        <f>IF(AND(C510&lt;&gt;"",SUM(G$32:G509)&lt;E$23),$E$23/$E$28,0)</f>
        <v>0</v>
      </c>
      <c r="H510" s="58">
        <f t="shared" si="53"/>
        <v>0</v>
      </c>
      <c r="I510" s="58">
        <f t="shared" si="55"/>
        <v>0</v>
      </c>
      <c r="J510" s="92" t="str">
        <f t="shared" si="54"/>
        <v>2061–2062</v>
      </c>
      <c r="K510" s="92"/>
      <c r="L510" s="103"/>
      <c r="M510" s="92"/>
      <c r="N510" s="101"/>
      <c r="O510" s="93"/>
      <c r="Q510" s="61"/>
    </row>
    <row r="511" spans="1:17" s="55" customFormat="1" ht="20.25" customHeight="1" x14ac:dyDescent="0.2">
      <c r="A511" s="56">
        <v>59323</v>
      </c>
      <c r="B511" s="57">
        <f t="shared" si="50"/>
        <v>0</v>
      </c>
      <c r="C511" s="150"/>
      <c r="D511" s="58">
        <f t="shared" si="51"/>
        <v>0</v>
      </c>
      <c r="E511" s="59">
        <f t="shared" si="49"/>
        <v>0</v>
      </c>
      <c r="F511" s="58">
        <f t="shared" si="52"/>
        <v>0</v>
      </c>
      <c r="G511" s="60">
        <f>IF(AND(C511&lt;&gt;"",SUM(G$32:G510)&lt;E$23),$E$23/$E$28,0)</f>
        <v>0</v>
      </c>
      <c r="H511" s="58">
        <f t="shared" si="53"/>
        <v>0</v>
      </c>
      <c r="I511" s="58">
        <f t="shared" si="55"/>
        <v>0</v>
      </c>
      <c r="J511" s="92" t="str">
        <f t="shared" si="54"/>
        <v>2061–2062</v>
      </c>
      <c r="K511" s="92"/>
      <c r="L511" s="103"/>
      <c r="M511" s="92"/>
      <c r="N511" s="101"/>
      <c r="O511" s="93"/>
      <c r="Q511" s="61"/>
    </row>
    <row r="512" spans="1:17" s="55" customFormat="1" ht="20.25" customHeight="1" x14ac:dyDescent="0.2">
      <c r="A512" s="56">
        <v>59353</v>
      </c>
      <c r="B512" s="57">
        <f t="shared" si="50"/>
        <v>0</v>
      </c>
      <c r="C512" s="150"/>
      <c r="D512" s="58">
        <f t="shared" si="51"/>
        <v>0</v>
      </c>
      <c r="E512" s="59">
        <f t="shared" si="49"/>
        <v>0</v>
      </c>
      <c r="F512" s="58">
        <f t="shared" si="52"/>
        <v>0</v>
      </c>
      <c r="G512" s="60">
        <f>IF(AND(C512&lt;&gt;"",SUM(G$32:G511)&lt;E$23),$E$23/$E$28,0)</f>
        <v>0</v>
      </c>
      <c r="H512" s="58">
        <f t="shared" si="53"/>
        <v>0</v>
      </c>
      <c r="I512" s="58">
        <f t="shared" si="55"/>
        <v>0</v>
      </c>
      <c r="J512" s="92" t="str">
        <f t="shared" si="54"/>
        <v>2062–2063</v>
      </c>
      <c r="K512" s="92"/>
      <c r="L512" s="103"/>
      <c r="M512" s="92"/>
      <c r="N512" s="101"/>
      <c r="O512" s="93"/>
      <c r="Q512" s="61"/>
    </row>
    <row r="513" spans="1:17" s="55" customFormat="1" ht="20.25" customHeight="1" x14ac:dyDescent="0.2">
      <c r="A513" s="56">
        <v>59384</v>
      </c>
      <c r="B513" s="57">
        <f t="shared" si="50"/>
        <v>0</v>
      </c>
      <c r="C513" s="150"/>
      <c r="D513" s="58">
        <f t="shared" si="51"/>
        <v>0</v>
      </c>
      <c r="E513" s="59">
        <f t="shared" si="49"/>
        <v>0</v>
      </c>
      <c r="F513" s="58">
        <f t="shared" si="52"/>
        <v>0</v>
      </c>
      <c r="G513" s="60">
        <f>IF(AND(C513&lt;&gt;"",SUM(G$32:G512)&lt;E$23),$E$23/$E$28,0)</f>
        <v>0</v>
      </c>
      <c r="H513" s="58">
        <f t="shared" si="53"/>
        <v>0</v>
      </c>
      <c r="I513" s="58">
        <f t="shared" si="55"/>
        <v>0</v>
      </c>
      <c r="J513" s="92" t="str">
        <f t="shared" si="54"/>
        <v>2062–2063</v>
      </c>
      <c r="K513" s="92"/>
      <c r="L513" s="103"/>
      <c r="M513" s="92"/>
      <c r="N513" s="101"/>
      <c r="O513" s="93"/>
      <c r="Q513" s="61"/>
    </row>
    <row r="514" spans="1:17" s="55" customFormat="1" ht="20.25" customHeight="1" x14ac:dyDescent="0.2">
      <c r="A514" s="56">
        <v>59415</v>
      </c>
      <c r="B514" s="57">
        <f t="shared" si="50"/>
        <v>0</v>
      </c>
      <c r="C514" s="150"/>
      <c r="D514" s="58">
        <f t="shared" si="51"/>
        <v>0</v>
      </c>
      <c r="E514" s="59">
        <f t="shared" si="49"/>
        <v>0</v>
      </c>
      <c r="F514" s="58">
        <f t="shared" si="52"/>
        <v>0</v>
      </c>
      <c r="G514" s="60">
        <f>IF(AND(C514&lt;&gt;"",SUM(G$32:G513)&lt;E$23),$E$23/$E$28,0)</f>
        <v>0</v>
      </c>
      <c r="H514" s="58">
        <f t="shared" si="53"/>
        <v>0</v>
      </c>
      <c r="I514" s="58">
        <f t="shared" si="55"/>
        <v>0</v>
      </c>
      <c r="J514" s="92" t="str">
        <f t="shared" si="54"/>
        <v>2062–2063</v>
      </c>
      <c r="K514" s="92"/>
      <c r="L514" s="103"/>
      <c r="M514" s="92"/>
      <c r="N514" s="101"/>
      <c r="O514" s="93"/>
      <c r="Q514" s="61"/>
    </row>
    <row r="515" spans="1:17" s="55" customFormat="1" ht="20.25" customHeight="1" x14ac:dyDescent="0.2">
      <c r="A515" s="56">
        <v>59445</v>
      </c>
      <c r="B515" s="57">
        <f t="shared" si="50"/>
        <v>0</v>
      </c>
      <c r="C515" s="150"/>
      <c r="D515" s="58">
        <f t="shared" si="51"/>
        <v>0</v>
      </c>
      <c r="E515" s="59">
        <f t="shared" si="49"/>
        <v>0</v>
      </c>
      <c r="F515" s="58">
        <f t="shared" si="52"/>
        <v>0</v>
      </c>
      <c r="G515" s="60">
        <f>IF(AND(C515&lt;&gt;"",SUM(G$32:G514)&lt;E$23),$E$23/$E$28,0)</f>
        <v>0</v>
      </c>
      <c r="H515" s="58">
        <f t="shared" si="53"/>
        <v>0</v>
      </c>
      <c r="I515" s="58">
        <f t="shared" si="55"/>
        <v>0</v>
      </c>
      <c r="J515" s="92" t="str">
        <f t="shared" si="54"/>
        <v>2062–2063</v>
      </c>
      <c r="K515" s="92"/>
      <c r="L515" s="103"/>
      <c r="M515" s="92"/>
      <c r="N515" s="101"/>
      <c r="O515" s="93"/>
      <c r="Q515" s="61"/>
    </row>
    <row r="516" spans="1:17" s="55" customFormat="1" ht="20.25" customHeight="1" x14ac:dyDescent="0.2">
      <c r="A516" s="56">
        <v>59476</v>
      </c>
      <c r="B516" s="57">
        <f t="shared" si="50"/>
        <v>0</v>
      </c>
      <c r="C516" s="150"/>
      <c r="D516" s="58">
        <f t="shared" si="51"/>
        <v>0</v>
      </c>
      <c r="E516" s="59">
        <f t="shared" si="49"/>
        <v>0</v>
      </c>
      <c r="F516" s="58">
        <f t="shared" si="52"/>
        <v>0</v>
      </c>
      <c r="G516" s="60">
        <f>IF(AND(C516&lt;&gt;"",SUM(G$32:G515)&lt;E$23),$E$23/$E$28,0)</f>
        <v>0</v>
      </c>
      <c r="H516" s="58">
        <f t="shared" si="53"/>
        <v>0</v>
      </c>
      <c r="I516" s="58">
        <f t="shared" si="55"/>
        <v>0</v>
      </c>
      <c r="J516" s="92" t="str">
        <f t="shared" si="54"/>
        <v>2062–2063</v>
      </c>
      <c r="K516" s="92"/>
      <c r="L516" s="103"/>
      <c r="M516" s="92"/>
      <c r="N516" s="101"/>
      <c r="O516" s="93"/>
      <c r="Q516" s="61"/>
    </row>
    <row r="517" spans="1:17" s="55" customFormat="1" ht="20.25" customHeight="1" x14ac:dyDescent="0.2">
      <c r="A517" s="56">
        <v>59506</v>
      </c>
      <c r="B517" s="57">
        <f t="shared" si="50"/>
        <v>0</v>
      </c>
      <c r="C517" s="150"/>
      <c r="D517" s="58">
        <f t="shared" si="51"/>
        <v>0</v>
      </c>
      <c r="E517" s="59">
        <f t="shared" si="49"/>
        <v>0</v>
      </c>
      <c r="F517" s="58">
        <f t="shared" si="52"/>
        <v>0</v>
      </c>
      <c r="G517" s="60">
        <f>IF(AND(C517&lt;&gt;"",SUM(G$32:G516)&lt;E$23),$E$23/$E$28,0)</f>
        <v>0</v>
      </c>
      <c r="H517" s="58">
        <f t="shared" si="53"/>
        <v>0</v>
      </c>
      <c r="I517" s="58">
        <f t="shared" si="55"/>
        <v>0</v>
      </c>
      <c r="J517" s="92" t="str">
        <f t="shared" si="54"/>
        <v>2062–2063</v>
      </c>
      <c r="K517" s="92"/>
      <c r="L517" s="103"/>
      <c r="M517" s="92"/>
      <c r="N517" s="101"/>
      <c r="O517" s="93"/>
      <c r="Q517" s="61"/>
    </row>
    <row r="518" spans="1:17" s="55" customFormat="1" ht="20.25" customHeight="1" x14ac:dyDescent="0.2">
      <c r="A518" s="56">
        <v>59537</v>
      </c>
      <c r="B518" s="57">
        <f t="shared" si="50"/>
        <v>0</v>
      </c>
      <c r="C518" s="150"/>
      <c r="D518" s="58">
        <f t="shared" si="51"/>
        <v>0</v>
      </c>
      <c r="E518" s="59">
        <f t="shared" si="49"/>
        <v>0</v>
      </c>
      <c r="F518" s="58">
        <f t="shared" si="52"/>
        <v>0</v>
      </c>
      <c r="G518" s="60">
        <f>IF(AND(C518&lt;&gt;"",SUM(G$32:G517)&lt;E$23),$E$23/$E$28,0)</f>
        <v>0</v>
      </c>
      <c r="H518" s="58">
        <f t="shared" si="53"/>
        <v>0</v>
      </c>
      <c r="I518" s="58">
        <f t="shared" si="55"/>
        <v>0</v>
      </c>
      <c r="J518" s="92" t="str">
        <f t="shared" si="54"/>
        <v>2062–2063</v>
      </c>
      <c r="K518" s="92"/>
      <c r="L518" s="103"/>
      <c r="M518" s="92"/>
      <c r="N518" s="101"/>
      <c r="O518" s="93"/>
      <c r="Q518" s="61"/>
    </row>
    <row r="519" spans="1:17" s="55" customFormat="1" ht="20.25" customHeight="1" x14ac:dyDescent="0.2">
      <c r="A519" s="56">
        <v>59568</v>
      </c>
      <c r="B519" s="57">
        <f t="shared" si="50"/>
        <v>0</v>
      </c>
      <c r="C519" s="150"/>
      <c r="D519" s="58">
        <f t="shared" si="51"/>
        <v>0</v>
      </c>
      <c r="E519" s="59">
        <f t="shared" si="49"/>
        <v>0</v>
      </c>
      <c r="F519" s="58">
        <f t="shared" si="52"/>
        <v>0</v>
      </c>
      <c r="G519" s="60">
        <f>IF(AND(C519&lt;&gt;"",SUM(G$32:G518)&lt;E$23),$E$23/$E$28,0)</f>
        <v>0</v>
      </c>
      <c r="H519" s="58">
        <f t="shared" si="53"/>
        <v>0</v>
      </c>
      <c r="I519" s="58">
        <f t="shared" si="55"/>
        <v>0</v>
      </c>
      <c r="J519" s="92" t="str">
        <f t="shared" si="54"/>
        <v>2062–2063</v>
      </c>
      <c r="K519" s="92"/>
      <c r="L519" s="103"/>
      <c r="M519" s="92"/>
      <c r="N519" s="101"/>
      <c r="O519" s="93"/>
      <c r="Q519" s="61"/>
    </row>
    <row r="520" spans="1:17" s="55" customFormat="1" ht="20.25" customHeight="1" x14ac:dyDescent="0.2">
      <c r="A520" s="56">
        <v>59596</v>
      </c>
      <c r="B520" s="57">
        <f t="shared" si="50"/>
        <v>0</v>
      </c>
      <c r="C520" s="150"/>
      <c r="D520" s="58">
        <f t="shared" si="51"/>
        <v>0</v>
      </c>
      <c r="E520" s="59">
        <f t="shared" si="49"/>
        <v>0</v>
      </c>
      <c r="F520" s="58">
        <f t="shared" si="52"/>
        <v>0</v>
      </c>
      <c r="G520" s="60">
        <f>IF(AND(C520&lt;&gt;"",SUM(G$32:G519)&lt;E$23),$E$23/$E$28,0)</f>
        <v>0</v>
      </c>
      <c r="H520" s="58">
        <f t="shared" si="53"/>
        <v>0</v>
      </c>
      <c r="I520" s="58">
        <f t="shared" si="55"/>
        <v>0</v>
      </c>
      <c r="J520" s="92" t="str">
        <f t="shared" si="54"/>
        <v>2062–2063</v>
      </c>
      <c r="K520" s="92"/>
      <c r="L520" s="103"/>
      <c r="M520" s="92"/>
      <c r="N520" s="101"/>
      <c r="O520" s="93"/>
      <c r="Q520" s="61"/>
    </row>
    <row r="521" spans="1:17" s="55" customFormat="1" ht="20.25" customHeight="1" x14ac:dyDescent="0.2">
      <c r="A521" s="56">
        <v>59627</v>
      </c>
      <c r="B521" s="57">
        <f t="shared" si="50"/>
        <v>0</v>
      </c>
      <c r="C521" s="150"/>
      <c r="D521" s="58">
        <f t="shared" si="51"/>
        <v>0</v>
      </c>
      <c r="E521" s="59">
        <f t="shared" si="49"/>
        <v>0</v>
      </c>
      <c r="F521" s="58">
        <f t="shared" si="52"/>
        <v>0</v>
      </c>
      <c r="G521" s="60">
        <f>IF(AND(C521&lt;&gt;"",SUM(G$32:G520)&lt;E$23),$E$23/$E$28,0)</f>
        <v>0</v>
      </c>
      <c r="H521" s="58">
        <f t="shared" si="53"/>
        <v>0</v>
      </c>
      <c r="I521" s="58">
        <f t="shared" si="55"/>
        <v>0</v>
      </c>
      <c r="J521" s="92" t="str">
        <f t="shared" si="54"/>
        <v>2062–2063</v>
      </c>
      <c r="K521" s="92"/>
      <c r="L521" s="103"/>
      <c r="M521" s="92"/>
      <c r="N521" s="101"/>
      <c r="O521" s="93"/>
      <c r="Q521" s="61"/>
    </row>
    <row r="522" spans="1:17" s="55" customFormat="1" ht="20.25" customHeight="1" x14ac:dyDescent="0.2">
      <c r="A522" s="56">
        <v>59657</v>
      </c>
      <c r="B522" s="57">
        <f t="shared" si="50"/>
        <v>0</v>
      </c>
      <c r="C522" s="150"/>
      <c r="D522" s="58">
        <f t="shared" si="51"/>
        <v>0</v>
      </c>
      <c r="E522" s="59">
        <f t="shared" si="49"/>
        <v>0</v>
      </c>
      <c r="F522" s="58">
        <f t="shared" si="52"/>
        <v>0</v>
      </c>
      <c r="G522" s="60">
        <f>IF(AND(C522&lt;&gt;"",SUM(G$32:G521)&lt;E$23),$E$23/$E$28,0)</f>
        <v>0</v>
      </c>
      <c r="H522" s="58">
        <f t="shared" si="53"/>
        <v>0</v>
      </c>
      <c r="I522" s="58">
        <f t="shared" si="55"/>
        <v>0</v>
      </c>
      <c r="J522" s="92" t="str">
        <f t="shared" si="54"/>
        <v>2062–2063</v>
      </c>
      <c r="K522" s="92"/>
      <c r="L522" s="103"/>
      <c r="M522" s="92"/>
      <c r="N522" s="101"/>
      <c r="O522" s="93"/>
      <c r="Q522" s="61"/>
    </row>
    <row r="523" spans="1:17" s="55" customFormat="1" ht="20.25" customHeight="1" x14ac:dyDescent="0.2">
      <c r="A523" s="56">
        <v>59688</v>
      </c>
      <c r="B523" s="57">
        <f t="shared" si="50"/>
        <v>0</v>
      </c>
      <c r="C523" s="150"/>
      <c r="D523" s="58">
        <f t="shared" si="51"/>
        <v>0</v>
      </c>
      <c r="E523" s="59">
        <f t="shared" si="49"/>
        <v>0</v>
      </c>
      <c r="F523" s="58">
        <f t="shared" si="52"/>
        <v>0</v>
      </c>
      <c r="G523" s="60">
        <f>IF(AND(C523&lt;&gt;"",SUM(G$32:G522)&lt;E$23),$E$23/$E$28,0)</f>
        <v>0</v>
      </c>
      <c r="H523" s="58">
        <f t="shared" si="53"/>
        <v>0</v>
      </c>
      <c r="I523" s="58">
        <f t="shared" si="55"/>
        <v>0</v>
      </c>
      <c r="J523" s="92" t="str">
        <f t="shared" si="54"/>
        <v>2062–2063</v>
      </c>
      <c r="K523" s="92"/>
      <c r="L523" s="103"/>
      <c r="M523" s="92"/>
      <c r="N523" s="101"/>
      <c r="O523" s="93"/>
      <c r="Q523" s="61"/>
    </row>
    <row r="524" spans="1:17" s="55" customFormat="1" ht="20.25" customHeight="1" x14ac:dyDescent="0.2">
      <c r="A524" s="56">
        <v>59718</v>
      </c>
      <c r="B524" s="57">
        <f t="shared" si="50"/>
        <v>0</v>
      </c>
      <c r="C524" s="150"/>
      <c r="D524" s="58">
        <f t="shared" si="51"/>
        <v>0</v>
      </c>
      <c r="E524" s="59">
        <f t="shared" si="49"/>
        <v>0</v>
      </c>
      <c r="F524" s="58">
        <f t="shared" si="52"/>
        <v>0</v>
      </c>
      <c r="G524" s="60">
        <f>IF(AND(C524&lt;&gt;"",SUM(G$32:G523)&lt;E$23),$E$23/$E$28,0)</f>
        <v>0</v>
      </c>
      <c r="H524" s="58">
        <f t="shared" si="53"/>
        <v>0</v>
      </c>
      <c r="I524" s="58">
        <f t="shared" si="55"/>
        <v>0</v>
      </c>
      <c r="J524" s="92" t="str">
        <f t="shared" si="54"/>
        <v>2063–2064</v>
      </c>
      <c r="K524" s="92"/>
      <c r="L524" s="103"/>
      <c r="M524" s="92"/>
      <c r="N524" s="101"/>
      <c r="O524" s="93"/>
      <c r="Q524" s="61"/>
    </row>
    <row r="525" spans="1:17" s="55" customFormat="1" ht="20.25" customHeight="1" x14ac:dyDescent="0.2">
      <c r="A525" s="56">
        <v>59749</v>
      </c>
      <c r="B525" s="57">
        <f t="shared" si="50"/>
        <v>0</v>
      </c>
      <c r="C525" s="150"/>
      <c r="D525" s="58">
        <f t="shared" si="51"/>
        <v>0</v>
      </c>
      <c r="E525" s="59">
        <f t="shared" si="49"/>
        <v>0</v>
      </c>
      <c r="F525" s="58">
        <f t="shared" si="52"/>
        <v>0</v>
      </c>
      <c r="G525" s="60">
        <f>IF(AND(C525&lt;&gt;"",SUM(G$32:G524)&lt;E$23),$E$23/$E$28,0)</f>
        <v>0</v>
      </c>
      <c r="H525" s="58">
        <f t="shared" si="53"/>
        <v>0</v>
      </c>
      <c r="I525" s="58">
        <f t="shared" si="55"/>
        <v>0</v>
      </c>
      <c r="J525" s="92" t="str">
        <f t="shared" si="54"/>
        <v>2063–2064</v>
      </c>
      <c r="K525" s="92"/>
      <c r="L525" s="103"/>
      <c r="M525" s="92"/>
      <c r="N525" s="101"/>
      <c r="O525" s="93"/>
      <c r="Q525" s="61"/>
    </row>
    <row r="526" spans="1:17" s="55" customFormat="1" ht="20.25" customHeight="1" x14ac:dyDescent="0.2">
      <c r="A526" s="56">
        <v>59780</v>
      </c>
      <c r="B526" s="57">
        <f t="shared" si="50"/>
        <v>0</v>
      </c>
      <c r="C526" s="150"/>
      <c r="D526" s="58">
        <f t="shared" si="51"/>
        <v>0</v>
      </c>
      <c r="E526" s="59">
        <f t="shared" si="49"/>
        <v>0</v>
      </c>
      <c r="F526" s="58">
        <f t="shared" si="52"/>
        <v>0</v>
      </c>
      <c r="G526" s="60">
        <f>IF(AND(C526&lt;&gt;"",SUM(G$32:G525)&lt;E$23),$E$23/$E$28,0)</f>
        <v>0</v>
      </c>
      <c r="H526" s="58">
        <f t="shared" si="53"/>
        <v>0</v>
      </c>
      <c r="I526" s="58">
        <f t="shared" si="55"/>
        <v>0</v>
      </c>
      <c r="J526" s="92" t="str">
        <f t="shared" si="54"/>
        <v>2063–2064</v>
      </c>
      <c r="K526" s="92"/>
      <c r="L526" s="103"/>
      <c r="M526" s="92"/>
      <c r="N526" s="101"/>
      <c r="O526" s="93"/>
      <c r="Q526" s="61"/>
    </row>
    <row r="527" spans="1:17" s="55" customFormat="1" ht="20.25" customHeight="1" x14ac:dyDescent="0.2">
      <c r="A527" s="56">
        <v>59810</v>
      </c>
      <c r="B527" s="57">
        <f t="shared" si="50"/>
        <v>0</v>
      </c>
      <c r="C527" s="150"/>
      <c r="D527" s="58">
        <f t="shared" si="51"/>
        <v>0</v>
      </c>
      <c r="E527" s="59">
        <f t="shared" si="49"/>
        <v>0</v>
      </c>
      <c r="F527" s="58">
        <f t="shared" si="52"/>
        <v>0</v>
      </c>
      <c r="G527" s="60">
        <f>IF(AND(C527&lt;&gt;"",SUM(G$32:G526)&lt;E$23),$E$23/$E$28,0)</f>
        <v>0</v>
      </c>
      <c r="H527" s="58">
        <f t="shared" si="53"/>
        <v>0</v>
      </c>
      <c r="I527" s="58">
        <f t="shared" si="55"/>
        <v>0</v>
      </c>
      <c r="J527" s="92" t="str">
        <f t="shared" si="54"/>
        <v>2063–2064</v>
      </c>
      <c r="K527" s="92"/>
      <c r="L527" s="103"/>
      <c r="M527" s="92"/>
      <c r="N527" s="101"/>
      <c r="O527" s="93"/>
      <c r="Q527" s="61"/>
    </row>
    <row r="528" spans="1:17" s="55" customFormat="1" ht="20.25" customHeight="1" x14ac:dyDescent="0.2">
      <c r="A528" s="56">
        <v>59841</v>
      </c>
      <c r="B528" s="57">
        <f t="shared" si="50"/>
        <v>0</v>
      </c>
      <c r="C528" s="150"/>
      <c r="D528" s="58">
        <f t="shared" si="51"/>
        <v>0</v>
      </c>
      <c r="E528" s="59">
        <f t="shared" si="49"/>
        <v>0</v>
      </c>
      <c r="F528" s="58">
        <f t="shared" si="52"/>
        <v>0</v>
      </c>
      <c r="G528" s="60">
        <f>IF(AND(C528&lt;&gt;"",SUM(G$32:G527)&lt;E$23),$E$23/$E$28,0)</f>
        <v>0</v>
      </c>
      <c r="H528" s="58">
        <f t="shared" si="53"/>
        <v>0</v>
      </c>
      <c r="I528" s="58">
        <f t="shared" si="55"/>
        <v>0</v>
      </c>
      <c r="J528" s="92" t="str">
        <f t="shared" si="54"/>
        <v>2063–2064</v>
      </c>
      <c r="K528" s="92"/>
      <c r="L528" s="103"/>
      <c r="M528" s="92"/>
      <c r="N528" s="101"/>
      <c r="O528" s="93"/>
      <c r="Q528" s="61"/>
    </row>
    <row r="529" spans="1:17" s="55" customFormat="1" ht="20.25" customHeight="1" x14ac:dyDescent="0.2">
      <c r="A529" s="56">
        <v>59871</v>
      </c>
      <c r="B529" s="57">
        <f t="shared" si="50"/>
        <v>0</v>
      </c>
      <c r="C529" s="150"/>
      <c r="D529" s="58">
        <f t="shared" si="51"/>
        <v>0</v>
      </c>
      <c r="E529" s="59">
        <f t="shared" si="49"/>
        <v>0</v>
      </c>
      <c r="F529" s="58">
        <f t="shared" si="52"/>
        <v>0</v>
      </c>
      <c r="G529" s="60">
        <f>IF(AND(C529&lt;&gt;"",SUM(G$32:G528)&lt;E$23),$E$23/$E$28,0)</f>
        <v>0</v>
      </c>
      <c r="H529" s="58">
        <f t="shared" si="53"/>
        <v>0</v>
      </c>
      <c r="I529" s="58">
        <f t="shared" si="55"/>
        <v>0</v>
      </c>
      <c r="J529" s="92" t="str">
        <f t="shared" si="54"/>
        <v>2063–2064</v>
      </c>
      <c r="K529" s="92"/>
      <c r="L529" s="103"/>
      <c r="M529" s="92"/>
      <c r="N529" s="101"/>
      <c r="O529" s="93"/>
      <c r="Q529" s="61"/>
    </row>
    <row r="530" spans="1:17" s="55" customFormat="1" ht="20.25" customHeight="1" x14ac:dyDescent="0.2">
      <c r="A530" s="56">
        <v>59902</v>
      </c>
      <c r="B530" s="57">
        <f t="shared" si="50"/>
        <v>0</v>
      </c>
      <c r="C530" s="150"/>
      <c r="D530" s="58">
        <f t="shared" si="51"/>
        <v>0</v>
      </c>
      <c r="E530" s="59">
        <f t="shared" si="49"/>
        <v>0</v>
      </c>
      <c r="F530" s="58">
        <f t="shared" si="52"/>
        <v>0</v>
      </c>
      <c r="G530" s="60">
        <f>IF(AND(C530&lt;&gt;"",SUM(G$32:G529)&lt;E$23),$E$23/$E$28,0)</f>
        <v>0</v>
      </c>
      <c r="H530" s="58">
        <f t="shared" si="53"/>
        <v>0</v>
      </c>
      <c r="I530" s="58">
        <f t="shared" si="55"/>
        <v>0</v>
      </c>
      <c r="J530" s="92" t="str">
        <f t="shared" si="54"/>
        <v>2063–2064</v>
      </c>
      <c r="K530" s="92"/>
      <c r="L530" s="103"/>
      <c r="M530" s="92"/>
      <c r="N530" s="101"/>
      <c r="O530" s="93"/>
      <c r="Q530" s="61"/>
    </row>
    <row r="531" spans="1:17" s="55" customFormat="1" ht="20.25" customHeight="1" x14ac:dyDescent="0.2">
      <c r="A531" s="56">
        <v>59933</v>
      </c>
      <c r="B531" s="57">
        <f t="shared" si="50"/>
        <v>0</v>
      </c>
      <c r="C531" s="150"/>
      <c r="D531" s="58">
        <f t="shared" si="51"/>
        <v>0</v>
      </c>
      <c r="E531" s="59">
        <f t="shared" si="49"/>
        <v>0</v>
      </c>
      <c r="F531" s="58">
        <f t="shared" si="52"/>
        <v>0</v>
      </c>
      <c r="G531" s="60">
        <f>IF(AND(C531&lt;&gt;"",SUM(G$32:G530)&lt;E$23),$E$23/$E$28,0)</f>
        <v>0</v>
      </c>
      <c r="H531" s="58">
        <f t="shared" si="53"/>
        <v>0</v>
      </c>
      <c r="I531" s="58">
        <f t="shared" si="55"/>
        <v>0</v>
      </c>
      <c r="J531" s="92" t="str">
        <f t="shared" si="54"/>
        <v>2063–2064</v>
      </c>
      <c r="K531" s="92"/>
      <c r="L531" s="103"/>
      <c r="M531" s="92"/>
      <c r="N531" s="101"/>
      <c r="O531" s="93"/>
      <c r="Q531" s="61"/>
    </row>
    <row r="532" spans="1:17" s="55" customFormat="1" ht="20.25" customHeight="1" x14ac:dyDescent="0.2">
      <c r="A532" s="56">
        <v>59962</v>
      </c>
      <c r="B532" s="57">
        <f t="shared" si="50"/>
        <v>0</v>
      </c>
      <c r="C532" s="150"/>
      <c r="D532" s="58">
        <f t="shared" si="51"/>
        <v>0</v>
      </c>
      <c r="E532" s="59">
        <f t="shared" si="49"/>
        <v>0</v>
      </c>
      <c r="F532" s="58">
        <f t="shared" si="52"/>
        <v>0</v>
      </c>
      <c r="G532" s="60">
        <f>IF(AND(C532&lt;&gt;"",SUM(G$32:G531)&lt;E$23),$E$23/$E$28,0)</f>
        <v>0</v>
      </c>
      <c r="H532" s="58">
        <f t="shared" si="53"/>
        <v>0</v>
      </c>
      <c r="I532" s="58">
        <f t="shared" si="55"/>
        <v>0</v>
      </c>
      <c r="J532" s="92" t="str">
        <f t="shared" si="54"/>
        <v>2063–2064</v>
      </c>
      <c r="K532" s="92"/>
      <c r="L532" s="103"/>
      <c r="M532" s="92"/>
      <c r="N532" s="101"/>
      <c r="O532" s="93"/>
      <c r="Q532" s="61"/>
    </row>
    <row r="533" spans="1:17" s="55" customFormat="1" ht="20.25" customHeight="1" x14ac:dyDescent="0.2">
      <c r="A533" s="56">
        <v>59993</v>
      </c>
      <c r="B533" s="57">
        <f t="shared" si="50"/>
        <v>0</v>
      </c>
      <c r="C533" s="150"/>
      <c r="D533" s="58">
        <f t="shared" si="51"/>
        <v>0</v>
      </c>
      <c r="E533" s="59">
        <f t="shared" si="49"/>
        <v>0</v>
      </c>
      <c r="F533" s="58">
        <f t="shared" si="52"/>
        <v>0</v>
      </c>
      <c r="G533" s="60">
        <f>IF(AND(C533&lt;&gt;"",SUM(G$32:G532)&lt;E$23),$E$23/$E$28,0)</f>
        <v>0</v>
      </c>
      <c r="H533" s="58">
        <f t="shared" si="53"/>
        <v>0</v>
      </c>
      <c r="I533" s="58">
        <f t="shared" si="55"/>
        <v>0</v>
      </c>
      <c r="J533" s="92" t="str">
        <f t="shared" si="54"/>
        <v>2063–2064</v>
      </c>
      <c r="K533" s="92"/>
      <c r="L533" s="103"/>
      <c r="M533" s="92"/>
      <c r="N533" s="101"/>
      <c r="O533" s="93"/>
      <c r="Q533" s="61"/>
    </row>
    <row r="534" spans="1:17" s="55" customFormat="1" ht="20.25" customHeight="1" x14ac:dyDescent="0.2">
      <c r="A534" s="56">
        <v>60023</v>
      </c>
      <c r="B534" s="57">
        <f t="shared" si="50"/>
        <v>0</v>
      </c>
      <c r="C534" s="150"/>
      <c r="D534" s="58">
        <f t="shared" si="51"/>
        <v>0</v>
      </c>
      <c r="E534" s="59">
        <f t="shared" si="49"/>
        <v>0</v>
      </c>
      <c r="F534" s="58">
        <f t="shared" si="52"/>
        <v>0</v>
      </c>
      <c r="G534" s="60">
        <f>IF(AND(C534&lt;&gt;"",SUM(G$32:G533)&lt;E$23),$E$23/$E$28,0)</f>
        <v>0</v>
      </c>
      <c r="H534" s="58">
        <f t="shared" si="53"/>
        <v>0</v>
      </c>
      <c r="I534" s="58">
        <f t="shared" si="55"/>
        <v>0</v>
      </c>
      <c r="J534" s="92" t="str">
        <f t="shared" si="54"/>
        <v>2063–2064</v>
      </c>
      <c r="K534" s="92"/>
      <c r="L534" s="103"/>
      <c r="M534" s="92"/>
      <c r="N534" s="101"/>
      <c r="O534" s="93"/>
      <c r="Q534" s="61"/>
    </row>
    <row r="535" spans="1:17" s="55" customFormat="1" ht="20.25" customHeight="1" x14ac:dyDescent="0.2">
      <c r="A535" s="56">
        <v>60054</v>
      </c>
      <c r="B535" s="57">
        <f t="shared" si="50"/>
        <v>0</v>
      </c>
      <c r="C535" s="150"/>
      <c r="D535" s="58">
        <f t="shared" si="51"/>
        <v>0</v>
      </c>
      <c r="E535" s="59">
        <f t="shared" si="49"/>
        <v>0</v>
      </c>
      <c r="F535" s="58">
        <f t="shared" si="52"/>
        <v>0</v>
      </c>
      <c r="G535" s="60">
        <f>IF(AND(C535&lt;&gt;"",SUM(G$32:G534)&lt;E$23),$E$23/$E$28,0)</f>
        <v>0</v>
      </c>
      <c r="H535" s="58">
        <f t="shared" si="53"/>
        <v>0</v>
      </c>
      <c r="I535" s="58">
        <f t="shared" si="55"/>
        <v>0</v>
      </c>
      <c r="J535" s="92" t="str">
        <f t="shared" si="54"/>
        <v>2063–2064</v>
      </c>
      <c r="K535" s="92"/>
      <c r="L535" s="103"/>
      <c r="M535" s="92"/>
      <c r="N535" s="101"/>
      <c r="O535" s="93"/>
      <c r="Q535" s="61"/>
    </row>
    <row r="536" spans="1:17" s="55" customFormat="1" ht="20.25" customHeight="1" x14ac:dyDescent="0.2">
      <c r="A536" s="56">
        <v>60084</v>
      </c>
      <c r="B536" s="57">
        <f t="shared" si="50"/>
        <v>0</v>
      </c>
      <c r="C536" s="150"/>
      <c r="D536" s="58">
        <f t="shared" si="51"/>
        <v>0</v>
      </c>
      <c r="E536" s="59">
        <f t="shared" si="49"/>
        <v>0</v>
      </c>
      <c r="F536" s="58">
        <f t="shared" si="52"/>
        <v>0</v>
      </c>
      <c r="G536" s="60">
        <f>IF(AND(C536&lt;&gt;"",SUM(G$32:G535)&lt;E$23),$E$23/$E$28,0)</f>
        <v>0</v>
      </c>
      <c r="H536" s="58">
        <f t="shared" si="53"/>
        <v>0</v>
      </c>
      <c r="I536" s="58">
        <f t="shared" si="55"/>
        <v>0</v>
      </c>
      <c r="J536" s="92" t="str">
        <f t="shared" si="54"/>
        <v>2064–2065</v>
      </c>
      <c r="K536" s="92"/>
      <c r="L536" s="103"/>
      <c r="M536" s="92"/>
      <c r="N536" s="101"/>
      <c r="O536" s="93"/>
      <c r="Q536" s="61"/>
    </row>
    <row r="537" spans="1:17" s="55" customFormat="1" ht="20.25" customHeight="1" x14ac:dyDescent="0.2">
      <c r="A537" s="56">
        <v>60115</v>
      </c>
      <c r="B537" s="57">
        <f t="shared" si="50"/>
        <v>0</v>
      </c>
      <c r="C537" s="150"/>
      <c r="D537" s="58">
        <f t="shared" si="51"/>
        <v>0</v>
      </c>
      <c r="E537" s="59">
        <f t="shared" si="49"/>
        <v>0</v>
      </c>
      <c r="F537" s="58">
        <f t="shared" si="52"/>
        <v>0</v>
      </c>
      <c r="G537" s="60">
        <f>IF(AND(C537&lt;&gt;"",SUM(G$32:G536)&lt;E$23),$E$23/$E$28,0)</f>
        <v>0</v>
      </c>
      <c r="H537" s="58">
        <f t="shared" si="53"/>
        <v>0</v>
      </c>
      <c r="I537" s="58">
        <f t="shared" si="55"/>
        <v>0</v>
      </c>
      <c r="J537" s="92" t="str">
        <f t="shared" si="54"/>
        <v>2064–2065</v>
      </c>
      <c r="K537" s="92"/>
      <c r="L537" s="103"/>
      <c r="M537" s="92"/>
      <c r="N537" s="101"/>
      <c r="O537" s="93"/>
      <c r="Q537" s="61"/>
    </row>
    <row r="538" spans="1:17" s="55" customFormat="1" ht="20.25" customHeight="1" x14ac:dyDescent="0.2">
      <c r="A538" s="56">
        <v>60146</v>
      </c>
      <c r="B538" s="57">
        <f t="shared" si="50"/>
        <v>0</v>
      </c>
      <c r="C538" s="150"/>
      <c r="D538" s="58">
        <f t="shared" si="51"/>
        <v>0</v>
      </c>
      <c r="E538" s="59">
        <f t="shared" si="49"/>
        <v>0</v>
      </c>
      <c r="F538" s="58">
        <f t="shared" si="52"/>
        <v>0</v>
      </c>
      <c r="G538" s="60">
        <f>IF(AND(C538&lt;&gt;"",SUM(G$32:G537)&lt;E$23),$E$23/$E$28,0)</f>
        <v>0</v>
      </c>
      <c r="H538" s="58">
        <f t="shared" si="53"/>
        <v>0</v>
      </c>
      <c r="I538" s="58">
        <f t="shared" si="55"/>
        <v>0</v>
      </c>
      <c r="J538" s="92" t="str">
        <f t="shared" si="54"/>
        <v>2064–2065</v>
      </c>
      <c r="K538" s="92"/>
      <c r="L538" s="103"/>
      <c r="M538" s="92"/>
      <c r="N538" s="101"/>
      <c r="O538" s="93"/>
      <c r="Q538" s="61"/>
    </row>
    <row r="539" spans="1:17" s="55" customFormat="1" ht="20.25" customHeight="1" x14ac:dyDescent="0.2">
      <c r="A539" s="56">
        <v>60176</v>
      </c>
      <c r="B539" s="57">
        <f t="shared" si="50"/>
        <v>0</v>
      </c>
      <c r="C539" s="150"/>
      <c r="D539" s="58">
        <f t="shared" si="51"/>
        <v>0</v>
      </c>
      <c r="E539" s="59">
        <f t="shared" si="49"/>
        <v>0</v>
      </c>
      <c r="F539" s="58">
        <f t="shared" si="52"/>
        <v>0</v>
      </c>
      <c r="G539" s="60">
        <f>IF(AND(C539&lt;&gt;"",SUM(G$32:G538)&lt;E$23),$E$23/$E$28,0)</f>
        <v>0</v>
      </c>
      <c r="H539" s="58">
        <f t="shared" si="53"/>
        <v>0</v>
      </c>
      <c r="I539" s="58">
        <f t="shared" si="55"/>
        <v>0</v>
      </c>
      <c r="J539" s="92" t="str">
        <f t="shared" si="54"/>
        <v>2064–2065</v>
      </c>
      <c r="K539" s="92"/>
      <c r="L539" s="103"/>
      <c r="M539" s="92"/>
      <c r="N539" s="101"/>
      <c r="O539" s="93"/>
      <c r="Q539" s="61"/>
    </row>
    <row r="540" spans="1:17" s="55" customFormat="1" ht="20.25" customHeight="1" x14ac:dyDescent="0.2">
      <c r="A540" s="56">
        <v>60207</v>
      </c>
      <c r="B540" s="57">
        <f t="shared" si="50"/>
        <v>0</v>
      </c>
      <c r="C540" s="150"/>
      <c r="D540" s="58">
        <f t="shared" si="51"/>
        <v>0</v>
      </c>
      <c r="E540" s="59">
        <f t="shared" si="49"/>
        <v>0</v>
      </c>
      <c r="F540" s="58">
        <f t="shared" si="52"/>
        <v>0</v>
      </c>
      <c r="G540" s="60">
        <f>IF(AND(C540&lt;&gt;"",SUM(G$32:G539)&lt;E$23),$E$23/$E$28,0)</f>
        <v>0</v>
      </c>
      <c r="H540" s="58">
        <f t="shared" si="53"/>
        <v>0</v>
      </c>
      <c r="I540" s="58">
        <f t="shared" si="55"/>
        <v>0</v>
      </c>
      <c r="J540" s="92" t="str">
        <f t="shared" si="54"/>
        <v>2064–2065</v>
      </c>
      <c r="K540" s="92"/>
      <c r="L540" s="103"/>
      <c r="M540" s="92"/>
      <c r="N540" s="101"/>
      <c r="O540" s="93"/>
      <c r="Q540" s="61"/>
    </row>
    <row r="541" spans="1:17" s="55" customFormat="1" ht="20.25" customHeight="1" x14ac:dyDescent="0.2">
      <c r="A541" s="56">
        <v>60237</v>
      </c>
      <c r="B541" s="57">
        <f t="shared" si="50"/>
        <v>0</v>
      </c>
      <c r="C541" s="150"/>
      <c r="D541" s="58">
        <f t="shared" si="51"/>
        <v>0</v>
      </c>
      <c r="E541" s="59">
        <f t="shared" si="49"/>
        <v>0</v>
      </c>
      <c r="F541" s="58">
        <f t="shared" si="52"/>
        <v>0</v>
      </c>
      <c r="G541" s="60">
        <f>IF(AND(C541&lt;&gt;"",SUM(G$32:G540)&lt;E$23),$E$23/$E$28,0)</f>
        <v>0</v>
      </c>
      <c r="H541" s="58">
        <f t="shared" si="53"/>
        <v>0</v>
      </c>
      <c r="I541" s="58">
        <f t="shared" si="55"/>
        <v>0</v>
      </c>
      <c r="J541" s="92" t="str">
        <f t="shared" si="54"/>
        <v>2064–2065</v>
      </c>
      <c r="K541" s="92"/>
      <c r="L541" s="103"/>
      <c r="M541" s="92"/>
      <c r="N541" s="101"/>
      <c r="O541" s="93"/>
      <c r="Q541" s="61"/>
    </row>
    <row r="542" spans="1:17" s="55" customFormat="1" ht="20.25" customHeight="1" x14ac:dyDescent="0.2">
      <c r="A542" s="56">
        <v>60268</v>
      </c>
      <c r="B542" s="57">
        <f t="shared" si="50"/>
        <v>0</v>
      </c>
      <c r="C542" s="150"/>
      <c r="D542" s="58">
        <f t="shared" si="51"/>
        <v>0</v>
      </c>
      <c r="E542" s="59">
        <f t="shared" si="49"/>
        <v>0</v>
      </c>
      <c r="F542" s="58">
        <f t="shared" si="52"/>
        <v>0</v>
      </c>
      <c r="G542" s="60">
        <f>IF(AND(C542&lt;&gt;"",SUM(G$32:G541)&lt;E$23),$E$23/$E$28,0)</f>
        <v>0</v>
      </c>
      <c r="H542" s="58">
        <f t="shared" si="53"/>
        <v>0</v>
      </c>
      <c r="I542" s="58">
        <f t="shared" si="55"/>
        <v>0</v>
      </c>
      <c r="J542" s="92" t="str">
        <f t="shared" si="54"/>
        <v>2064–2065</v>
      </c>
      <c r="K542" s="92"/>
      <c r="L542" s="103"/>
      <c r="M542" s="92"/>
      <c r="N542" s="101"/>
      <c r="O542" s="93"/>
      <c r="Q542" s="61"/>
    </row>
    <row r="543" spans="1:17" s="55" customFormat="1" ht="20.25" customHeight="1" x14ac:dyDescent="0.2">
      <c r="A543" s="56">
        <v>60299</v>
      </c>
      <c r="B543" s="57">
        <f t="shared" si="50"/>
        <v>0</v>
      </c>
      <c r="C543" s="150"/>
      <c r="D543" s="58">
        <f t="shared" si="51"/>
        <v>0</v>
      </c>
      <c r="E543" s="59">
        <f t="shared" si="49"/>
        <v>0</v>
      </c>
      <c r="F543" s="58">
        <f t="shared" si="52"/>
        <v>0</v>
      </c>
      <c r="G543" s="60">
        <f>IF(AND(C543&lt;&gt;"",SUM(G$32:G542)&lt;E$23),$E$23/$E$28,0)</f>
        <v>0</v>
      </c>
      <c r="H543" s="58">
        <f t="shared" si="53"/>
        <v>0</v>
      </c>
      <c r="I543" s="58">
        <f t="shared" si="55"/>
        <v>0</v>
      </c>
      <c r="J543" s="92" t="str">
        <f t="shared" si="54"/>
        <v>2064–2065</v>
      </c>
      <c r="K543" s="92"/>
      <c r="L543" s="103"/>
      <c r="M543" s="92"/>
      <c r="N543" s="101"/>
      <c r="O543" s="93"/>
      <c r="Q543" s="61"/>
    </row>
    <row r="544" spans="1:17" s="55" customFormat="1" ht="20.25" customHeight="1" x14ac:dyDescent="0.2">
      <c r="A544" s="56">
        <v>60327</v>
      </c>
      <c r="B544" s="57">
        <f t="shared" si="50"/>
        <v>0</v>
      </c>
      <c r="C544" s="150"/>
      <c r="D544" s="58">
        <f t="shared" si="51"/>
        <v>0</v>
      </c>
      <c r="E544" s="59">
        <f t="shared" ref="E544:E607" si="56">C544-D544</f>
        <v>0</v>
      </c>
      <c r="F544" s="58">
        <f t="shared" si="52"/>
        <v>0</v>
      </c>
      <c r="G544" s="60">
        <f>IF(AND(C544&lt;&gt;"",SUM(G$32:G543)&lt;E$23),$E$23/$E$28,0)</f>
        <v>0</v>
      </c>
      <c r="H544" s="58">
        <f t="shared" si="53"/>
        <v>0</v>
      </c>
      <c r="I544" s="58">
        <f t="shared" si="55"/>
        <v>0</v>
      </c>
      <c r="J544" s="92" t="str">
        <f t="shared" si="54"/>
        <v>2064–2065</v>
      </c>
      <c r="K544" s="92"/>
      <c r="L544" s="103"/>
      <c r="M544" s="92"/>
      <c r="N544" s="101"/>
      <c r="O544" s="93"/>
      <c r="Q544" s="61"/>
    </row>
    <row r="545" spans="1:17" s="55" customFormat="1" ht="20.25" customHeight="1" x14ac:dyDescent="0.2">
      <c r="A545" s="56">
        <v>60358</v>
      </c>
      <c r="B545" s="57">
        <f t="shared" ref="B545:B608" si="57">IF(C545&gt;0,C545*-1,C545)</f>
        <v>0</v>
      </c>
      <c r="C545" s="150"/>
      <c r="D545" s="58">
        <f t="shared" ref="D545:D608" si="58">IF(C545="",0,IF($E$14="Beginning",IF(C544&lt;&gt;"",$F544*$E$7/12,0),IF(C544&lt;&gt;"",$F544*$E$7/12,$E$21*$E$7/12)))</f>
        <v>0</v>
      </c>
      <c r="E545" s="59">
        <f t="shared" si="56"/>
        <v>0</v>
      </c>
      <c r="F545" s="58">
        <f t="shared" ref="F545:F608" si="59">IF(C545="",0,IF(C544="",$E$21-E545,IF(C545&lt;&gt;"",F544-E545)))</f>
        <v>0</v>
      </c>
      <c r="G545" s="60">
        <f>IF(AND(C545&lt;&gt;"",SUM(G$32:G544)&lt;E$23),$E$23/$E$28,0)</f>
        <v>0</v>
      </c>
      <c r="H545" s="58">
        <f t="shared" ref="H545:H608" si="60">IF(C545&lt;&gt;"",G545+H544,0)</f>
        <v>0</v>
      </c>
      <c r="I545" s="58">
        <f t="shared" si="55"/>
        <v>0</v>
      </c>
      <c r="J545" s="92" t="str">
        <f t="shared" ref="J545:J608" si="61">IF(OR(MONTH(A545)=1,MONTH(A545)=2,MONTH(A545)=3,MONTH(A545)=4,MONTH(A545)=5,MONTH(A545)=6),YEAR(A545)-1&amp;"–"&amp;YEAR(A545),YEAR(A545)&amp;"–"&amp;YEAR(A545)+1)</f>
        <v>2064–2065</v>
      </c>
      <c r="K545" s="92"/>
      <c r="L545" s="103"/>
      <c r="M545" s="92"/>
      <c r="N545" s="101"/>
      <c r="O545" s="93"/>
      <c r="Q545" s="61"/>
    </row>
    <row r="546" spans="1:17" s="55" customFormat="1" ht="20.25" customHeight="1" x14ac:dyDescent="0.2">
      <c r="A546" s="56">
        <v>60388</v>
      </c>
      <c r="B546" s="57">
        <f t="shared" si="57"/>
        <v>0</v>
      </c>
      <c r="C546" s="150"/>
      <c r="D546" s="58">
        <f t="shared" si="58"/>
        <v>0</v>
      </c>
      <c r="E546" s="59">
        <f t="shared" si="56"/>
        <v>0</v>
      </c>
      <c r="F546" s="58">
        <f t="shared" si="59"/>
        <v>0</v>
      </c>
      <c r="G546" s="60">
        <f>IF(AND(C546&lt;&gt;"",SUM(G$32:G545)&lt;E$23),$E$23/$E$28,0)</f>
        <v>0</v>
      </c>
      <c r="H546" s="58">
        <f t="shared" si="60"/>
        <v>0</v>
      </c>
      <c r="I546" s="58">
        <f t="shared" si="55"/>
        <v>0</v>
      </c>
      <c r="J546" s="92" t="str">
        <f t="shared" si="61"/>
        <v>2064–2065</v>
      </c>
      <c r="K546" s="92"/>
      <c r="L546" s="103"/>
      <c r="M546" s="92"/>
      <c r="N546" s="101"/>
      <c r="O546" s="93"/>
      <c r="Q546" s="61"/>
    </row>
    <row r="547" spans="1:17" s="55" customFormat="1" ht="20.25" customHeight="1" x14ac:dyDescent="0.2">
      <c r="A547" s="56">
        <v>60419</v>
      </c>
      <c r="B547" s="57">
        <f t="shared" si="57"/>
        <v>0</v>
      </c>
      <c r="C547" s="150"/>
      <c r="D547" s="58">
        <f t="shared" si="58"/>
        <v>0</v>
      </c>
      <c r="E547" s="59">
        <f t="shared" si="56"/>
        <v>0</v>
      </c>
      <c r="F547" s="58">
        <f t="shared" si="59"/>
        <v>0</v>
      </c>
      <c r="G547" s="60">
        <f>IF(AND(C547&lt;&gt;"",SUM(G$32:G546)&lt;E$23),$E$23/$E$28,0)</f>
        <v>0</v>
      </c>
      <c r="H547" s="58">
        <f t="shared" si="60"/>
        <v>0</v>
      </c>
      <c r="I547" s="58">
        <f t="shared" ref="I547:I610" si="62">IF(C547&lt;&gt;"",$E$23-H547,0)</f>
        <v>0</v>
      </c>
      <c r="J547" s="92" t="str">
        <f t="shared" si="61"/>
        <v>2064–2065</v>
      </c>
      <c r="K547" s="92"/>
      <c r="L547" s="103"/>
      <c r="M547" s="92"/>
      <c r="N547" s="101"/>
      <c r="O547" s="93"/>
      <c r="Q547" s="61"/>
    </row>
    <row r="548" spans="1:17" s="55" customFormat="1" ht="20.25" customHeight="1" x14ac:dyDescent="0.2">
      <c r="A548" s="56">
        <v>60449</v>
      </c>
      <c r="B548" s="57">
        <f t="shared" si="57"/>
        <v>0</v>
      </c>
      <c r="C548" s="150"/>
      <c r="D548" s="58">
        <f t="shared" si="58"/>
        <v>0</v>
      </c>
      <c r="E548" s="59">
        <f t="shared" si="56"/>
        <v>0</v>
      </c>
      <c r="F548" s="58">
        <f t="shared" si="59"/>
        <v>0</v>
      </c>
      <c r="G548" s="60">
        <f>IF(AND(C548&lt;&gt;"",SUM(G$32:G547)&lt;E$23),$E$23/$E$28,0)</f>
        <v>0</v>
      </c>
      <c r="H548" s="58">
        <f t="shared" si="60"/>
        <v>0</v>
      </c>
      <c r="I548" s="58">
        <f t="shared" si="62"/>
        <v>0</v>
      </c>
      <c r="J548" s="92" t="str">
        <f t="shared" si="61"/>
        <v>2065–2066</v>
      </c>
      <c r="K548" s="92"/>
      <c r="L548" s="103"/>
      <c r="M548" s="92"/>
      <c r="N548" s="101"/>
      <c r="O548" s="93"/>
      <c r="Q548" s="61"/>
    </row>
    <row r="549" spans="1:17" s="55" customFormat="1" ht="20.25" customHeight="1" x14ac:dyDescent="0.2">
      <c r="A549" s="56">
        <v>60480</v>
      </c>
      <c r="B549" s="57">
        <f t="shared" si="57"/>
        <v>0</v>
      </c>
      <c r="C549" s="150"/>
      <c r="D549" s="58">
        <f t="shared" si="58"/>
        <v>0</v>
      </c>
      <c r="E549" s="59">
        <f t="shared" si="56"/>
        <v>0</v>
      </c>
      <c r="F549" s="58">
        <f t="shared" si="59"/>
        <v>0</v>
      </c>
      <c r="G549" s="60">
        <f>IF(AND(C549&lt;&gt;"",SUM(G$32:G548)&lt;E$23),$E$23/$E$28,0)</f>
        <v>0</v>
      </c>
      <c r="H549" s="58">
        <f t="shared" si="60"/>
        <v>0</v>
      </c>
      <c r="I549" s="58">
        <f t="shared" si="62"/>
        <v>0</v>
      </c>
      <c r="J549" s="92" t="str">
        <f t="shared" si="61"/>
        <v>2065–2066</v>
      </c>
      <c r="K549" s="92"/>
      <c r="L549" s="103"/>
      <c r="M549" s="92"/>
      <c r="N549" s="101"/>
      <c r="O549" s="93"/>
      <c r="Q549" s="61"/>
    </row>
    <row r="550" spans="1:17" s="55" customFormat="1" ht="20.25" customHeight="1" x14ac:dyDescent="0.2">
      <c r="A550" s="56">
        <v>60511</v>
      </c>
      <c r="B550" s="57">
        <f t="shared" si="57"/>
        <v>0</v>
      </c>
      <c r="C550" s="150"/>
      <c r="D550" s="58">
        <f t="shared" si="58"/>
        <v>0</v>
      </c>
      <c r="E550" s="59">
        <f t="shared" si="56"/>
        <v>0</v>
      </c>
      <c r="F550" s="58">
        <f t="shared" si="59"/>
        <v>0</v>
      </c>
      <c r="G550" s="60">
        <f>IF(AND(C550&lt;&gt;"",SUM(G$32:G549)&lt;E$23),$E$23/$E$28,0)</f>
        <v>0</v>
      </c>
      <c r="H550" s="58">
        <f t="shared" si="60"/>
        <v>0</v>
      </c>
      <c r="I550" s="58">
        <f t="shared" si="62"/>
        <v>0</v>
      </c>
      <c r="J550" s="92" t="str">
        <f t="shared" si="61"/>
        <v>2065–2066</v>
      </c>
      <c r="K550" s="92"/>
      <c r="L550" s="103"/>
      <c r="M550" s="92"/>
      <c r="N550" s="101"/>
      <c r="O550" s="93"/>
      <c r="Q550" s="61"/>
    </row>
    <row r="551" spans="1:17" s="55" customFormat="1" ht="20.25" customHeight="1" x14ac:dyDescent="0.2">
      <c r="A551" s="56">
        <v>60541</v>
      </c>
      <c r="B551" s="57">
        <f t="shared" si="57"/>
        <v>0</v>
      </c>
      <c r="C551" s="150"/>
      <c r="D551" s="58">
        <f t="shared" si="58"/>
        <v>0</v>
      </c>
      <c r="E551" s="59">
        <f t="shared" si="56"/>
        <v>0</v>
      </c>
      <c r="F551" s="58">
        <f t="shared" si="59"/>
        <v>0</v>
      </c>
      <c r="G551" s="60">
        <f>IF(AND(C551&lt;&gt;"",SUM(G$32:G550)&lt;E$23),$E$23/$E$28,0)</f>
        <v>0</v>
      </c>
      <c r="H551" s="58">
        <f t="shared" si="60"/>
        <v>0</v>
      </c>
      <c r="I551" s="58">
        <f t="shared" si="62"/>
        <v>0</v>
      </c>
      <c r="J551" s="92" t="str">
        <f t="shared" si="61"/>
        <v>2065–2066</v>
      </c>
      <c r="K551" s="92"/>
      <c r="L551" s="103"/>
      <c r="M551" s="92"/>
      <c r="N551" s="101"/>
      <c r="O551" s="93"/>
      <c r="Q551" s="61"/>
    </row>
    <row r="552" spans="1:17" s="55" customFormat="1" ht="20.25" customHeight="1" x14ac:dyDescent="0.2">
      <c r="A552" s="56">
        <v>60572</v>
      </c>
      <c r="B552" s="57">
        <f t="shared" si="57"/>
        <v>0</v>
      </c>
      <c r="C552" s="150"/>
      <c r="D552" s="58">
        <f t="shared" si="58"/>
        <v>0</v>
      </c>
      <c r="E552" s="59">
        <f t="shared" si="56"/>
        <v>0</v>
      </c>
      <c r="F552" s="58">
        <f t="shared" si="59"/>
        <v>0</v>
      </c>
      <c r="G552" s="60">
        <f>IF(AND(C552&lt;&gt;"",SUM(G$32:G551)&lt;E$23),$E$23/$E$28,0)</f>
        <v>0</v>
      </c>
      <c r="H552" s="58">
        <f t="shared" si="60"/>
        <v>0</v>
      </c>
      <c r="I552" s="58">
        <f t="shared" si="62"/>
        <v>0</v>
      </c>
      <c r="J552" s="92" t="str">
        <f t="shared" si="61"/>
        <v>2065–2066</v>
      </c>
      <c r="K552" s="92"/>
      <c r="L552" s="103"/>
      <c r="M552" s="92"/>
      <c r="N552" s="101"/>
      <c r="O552" s="93"/>
      <c r="Q552" s="61"/>
    </row>
    <row r="553" spans="1:17" s="55" customFormat="1" ht="20.25" customHeight="1" x14ac:dyDescent="0.2">
      <c r="A553" s="56">
        <v>60602</v>
      </c>
      <c r="B553" s="57">
        <f t="shared" si="57"/>
        <v>0</v>
      </c>
      <c r="C553" s="150"/>
      <c r="D553" s="58">
        <f t="shared" si="58"/>
        <v>0</v>
      </c>
      <c r="E553" s="59">
        <f t="shared" si="56"/>
        <v>0</v>
      </c>
      <c r="F553" s="58">
        <f t="shared" si="59"/>
        <v>0</v>
      </c>
      <c r="G553" s="60">
        <f>IF(AND(C553&lt;&gt;"",SUM(G$32:G552)&lt;E$23),$E$23/$E$28,0)</f>
        <v>0</v>
      </c>
      <c r="H553" s="58">
        <f t="shared" si="60"/>
        <v>0</v>
      </c>
      <c r="I553" s="58">
        <f t="shared" si="62"/>
        <v>0</v>
      </c>
      <c r="J553" s="92" t="str">
        <f t="shared" si="61"/>
        <v>2065–2066</v>
      </c>
      <c r="K553" s="92"/>
      <c r="L553" s="103"/>
      <c r="M553" s="92"/>
      <c r="N553" s="101"/>
      <c r="O553" s="93"/>
      <c r="Q553" s="61"/>
    </row>
    <row r="554" spans="1:17" s="55" customFormat="1" ht="20.25" customHeight="1" x14ac:dyDescent="0.2">
      <c r="A554" s="56">
        <v>60633</v>
      </c>
      <c r="B554" s="57">
        <f t="shared" si="57"/>
        <v>0</v>
      </c>
      <c r="C554" s="150"/>
      <c r="D554" s="58">
        <f t="shared" si="58"/>
        <v>0</v>
      </c>
      <c r="E554" s="59">
        <f t="shared" si="56"/>
        <v>0</v>
      </c>
      <c r="F554" s="58">
        <f t="shared" si="59"/>
        <v>0</v>
      </c>
      <c r="G554" s="60">
        <f>IF(AND(C554&lt;&gt;"",SUM(G$32:G553)&lt;E$23),$E$23/$E$28,0)</f>
        <v>0</v>
      </c>
      <c r="H554" s="58">
        <f t="shared" si="60"/>
        <v>0</v>
      </c>
      <c r="I554" s="58">
        <f t="shared" si="62"/>
        <v>0</v>
      </c>
      <c r="J554" s="92" t="str">
        <f t="shared" si="61"/>
        <v>2065–2066</v>
      </c>
      <c r="K554" s="92"/>
      <c r="L554" s="103"/>
      <c r="M554" s="92"/>
      <c r="N554" s="101"/>
      <c r="O554" s="93"/>
      <c r="Q554" s="61"/>
    </row>
    <row r="555" spans="1:17" s="55" customFormat="1" ht="20.25" customHeight="1" x14ac:dyDescent="0.2">
      <c r="A555" s="56">
        <v>60664</v>
      </c>
      <c r="B555" s="57">
        <f t="shared" si="57"/>
        <v>0</v>
      </c>
      <c r="C555" s="150"/>
      <c r="D555" s="58">
        <f t="shared" si="58"/>
        <v>0</v>
      </c>
      <c r="E555" s="59">
        <f t="shared" si="56"/>
        <v>0</v>
      </c>
      <c r="F555" s="58">
        <f t="shared" si="59"/>
        <v>0</v>
      </c>
      <c r="G555" s="60">
        <f>IF(AND(C555&lt;&gt;"",SUM(G$32:G554)&lt;E$23),$E$23/$E$28,0)</f>
        <v>0</v>
      </c>
      <c r="H555" s="58">
        <f t="shared" si="60"/>
        <v>0</v>
      </c>
      <c r="I555" s="58">
        <f t="shared" si="62"/>
        <v>0</v>
      </c>
      <c r="J555" s="92" t="str">
        <f t="shared" si="61"/>
        <v>2065–2066</v>
      </c>
      <c r="K555" s="92"/>
      <c r="L555" s="103"/>
      <c r="M555" s="92"/>
      <c r="N555" s="101"/>
      <c r="O555" s="93"/>
      <c r="Q555" s="61"/>
    </row>
    <row r="556" spans="1:17" s="55" customFormat="1" ht="20.25" customHeight="1" x14ac:dyDescent="0.2">
      <c r="A556" s="56">
        <v>60692</v>
      </c>
      <c r="B556" s="57">
        <f t="shared" si="57"/>
        <v>0</v>
      </c>
      <c r="C556" s="150"/>
      <c r="D556" s="58">
        <f t="shared" si="58"/>
        <v>0</v>
      </c>
      <c r="E556" s="59">
        <f t="shared" si="56"/>
        <v>0</v>
      </c>
      <c r="F556" s="58">
        <f t="shared" si="59"/>
        <v>0</v>
      </c>
      <c r="G556" s="60">
        <f>IF(AND(C556&lt;&gt;"",SUM(G$32:G555)&lt;E$23),$E$23/$E$28,0)</f>
        <v>0</v>
      </c>
      <c r="H556" s="58">
        <f t="shared" si="60"/>
        <v>0</v>
      </c>
      <c r="I556" s="58">
        <f t="shared" si="62"/>
        <v>0</v>
      </c>
      <c r="J556" s="92" t="str">
        <f t="shared" si="61"/>
        <v>2065–2066</v>
      </c>
      <c r="K556" s="92"/>
      <c r="L556" s="103"/>
      <c r="M556" s="92"/>
      <c r="N556" s="101"/>
      <c r="O556" s="93"/>
      <c r="Q556" s="61"/>
    </row>
    <row r="557" spans="1:17" s="55" customFormat="1" ht="20.25" customHeight="1" x14ac:dyDescent="0.2">
      <c r="A557" s="56">
        <v>60723</v>
      </c>
      <c r="B557" s="57">
        <f t="shared" si="57"/>
        <v>0</v>
      </c>
      <c r="C557" s="150"/>
      <c r="D557" s="58">
        <f t="shared" si="58"/>
        <v>0</v>
      </c>
      <c r="E557" s="59">
        <f t="shared" si="56"/>
        <v>0</v>
      </c>
      <c r="F557" s="58">
        <f t="shared" si="59"/>
        <v>0</v>
      </c>
      <c r="G557" s="60">
        <f>IF(AND(C557&lt;&gt;"",SUM(G$32:G556)&lt;E$23),$E$23/$E$28,0)</f>
        <v>0</v>
      </c>
      <c r="H557" s="58">
        <f t="shared" si="60"/>
        <v>0</v>
      </c>
      <c r="I557" s="58">
        <f t="shared" si="62"/>
        <v>0</v>
      </c>
      <c r="J557" s="92" t="str">
        <f t="shared" si="61"/>
        <v>2065–2066</v>
      </c>
      <c r="K557" s="92"/>
      <c r="L557" s="103"/>
      <c r="M557" s="92"/>
      <c r="N557" s="101"/>
      <c r="O557" s="93"/>
      <c r="Q557" s="61"/>
    </row>
    <row r="558" spans="1:17" s="55" customFormat="1" ht="20.25" customHeight="1" x14ac:dyDescent="0.2">
      <c r="A558" s="56">
        <v>60753</v>
      </c>
      <c r="B558" s="57">
        <f t="shared" si="57"/>
        <v>0</v>
      </c>
      <c r="C558" s="150"/>
      <c r="D558" s="58">
        <f t="shared" si="58"/>
        <v>0</v>
      </c>
      <c r="E558" s="59">
        <f t="shared" si="56"/>
        <v>0</v>
      </c>
      <c r="F558" s="58">
        <f t="shared" si="59"/>
        <v>0</v>
      </c>
      <c r="G558" s="60">
        <f>IF(AND(C558&lt;&gt;"",SUM(G$32:G557)&lt;E$23),$E$23/$E$28,0)</f>
        <v>0</v>
      </c>
      <c r="H558" s="58">
        <f t="shared" si="60"/>
        <v>0</v>
      </c>
      <c r="I558" s="58">
        <f t="shared" si="62"/>
        <v>0</v>
      </c>
      <c r="J558" s="92" t="str">
        <f t="shared" si="61"/>
        <v>2065–2066</v>
      </c>
      <c r="K558" s="92"/>
      <c r="L558" s="103"/>
      <c r="M558" s="92"/>
      <c r="N558" s="101"/>
      <c r="O558" s="93"/>
      <c r="Q558" s="61"/>
    </row>
    <row r="559" spans="1:17" s="55" customFormat="1" ht="20.25" customHeight="1" x14ac:dyDescent="0.2">
      <c r="A559" s="56">
        <v>60784</v>
      </c>
      <c r="B559" s="57">
        <f t="shared" si="57"/>
        <v>0</v>
      </c>
      <c r="C559" s="150"/>
      <c r="D559" s="58">
        <f t="shared" si="58"/>
        <v>0</v>
      </c>
      <c r="E559" s="59">
        <f t="shared" si="56"/>
        <v>0</v>
      </c>
      <c r="F559" s="58">
        <f t="shared" si="59"/>
        <v>0</v>
      </c>
      <c r="G559" s="60">
        <f>IF(AND(C559&lt;&gt;"",SUM(G$32:G558)&lt;E$23),$E$23/$E$28,0)</f>
        <v>0</v>
      </c>
      <c r="H559" s="58">
        <f t="shared" si="60"/>
        <v>0</v>
      </c>
      <c r="I559" s="58">
        <f t="shared" si="62"/>
        <v>0</v>
      </c>
      <c r="J559" s="92" t="str">
        <f t="shared" si="61"/>
        <v>2065–2066</v>
      </c>
      <c r="K559" s="92"/>
      <c r="L559" s="103"/>
      <c r="M559" s="92"/>
      <c r="N559" s="101"/>
      <c r="O559" s="93"/>
      <c r="Q559" s="61"/>
    </row>
    <row r="560" spans="1:17" s="55" customFormat="1" ht="20.25" customHeight="1" x14ac:dyDescent="0.2">
      <c r="A560" s="56">
        <v>60814</v>
      </c>
      <c r="B560" s="57">
        <f t="shared" si="57"/>
        <v>0</v>
      </c>
      <c r="C560" s="150"/>
      <c r="D560" s="58">
        <f t="shared" si="58"/>
        <v>0</v>
      </c>
      <c r="E560" s="59">
        <f t="shared" si="56"/>
        <v>0</v>
      </c>
      <c r="F560" s="58">
        <f t="shared" si="59"/>
        <v>0</v>
      </c>
      <c r="G560" s="60">
        <f>IF(AND(C560&lt;&gt;"",SUM(G$32:G559)&lt;E$23),$E$23/$E$28,0)</f>
        <v>0</v>
      </c>
      <c r="H560" s="58">
        <f t="shared" si="60"/>
        <v>0</v>
      </c>
      <c r="I560" s="58">
        <f t="shared" si="62"/>
        <v>0</v>
      </c>
      <c r="J560" s="92" t="str">
        <f t="shared" si="61"/>
        <v>2066–2067</v>
      </c>
      <c r="K560" s="92"/>
      <c r="L560" s="103"/>
      <c r="M560" s="92"/>
      <c r="N560" s="101"/>
      <c r="O560" s="93"/>
      <c r="Q560" s="61"/>
    </row>
    <row r="561" spans="1:17" s="55" customFormat="1" ht="20.25" customHeight="1" x14ac:dyDescent="0.2">
      <c r="A561" s="56">
        <v>60845</v>
      </c>
      <c r="B561" s="57">
        <f t="shared" si="57"/>
        <v>0</v>
      </c>
      <c r="C561" s="150"/>
      <c r="D561" s="58">
        <f t="shared" si="58"/>
        <v>0</v>
      </c>
      <c r="E561" s="59">
        <f t="shared" si="56"/>
        <v>0</v>
      </c>
      <c r="F561" s="58">
        <f t="shared" si="59"/>
        <v>0</v>
      </c>
      <c r="G561" s="60">
        <f>IF(AND(C561&lt;&gt;"",SUM(G$32:G560)&lt;E$23),$E$23/$E$28,0)</f>
        <v>0</v>
      </c>
      <c r="H561" s="58">
        <f t="shared" si="60"/>
        <v>0</v>
      </c>
      <c r="I561" s="58">
        <f t="shared" si="62"/>
        <v>0</v>
      </c>
      <c r="J561" s="92" t="str">
        <f t="shared" si="61"/>
        <v>2066–2067</v>
      </c>
      <c r="K561" s="92"/>
      <c r="L561" s="103"/>
      <c r="M561" s="92"/>
      <c r="N561" s="101"/>
      <c r="O561" s="93"/>
      <c r="Q561" s="61"/>
    </row>
    <row r="562" spans="1:17" s="55" customFormat="1" ht="20.25" customHeight="1" x14ac:dyDescent="0.2">
      <c r="A562" s="56">
        <v>60876</v>
      </c>
      <c r="B562" s="57">
        <f t="shared" si="57"/>
        <v>0</v>
      </c>
      <c r="C562" s="150"/>
      <c r="D562" s="58">
        <f t="shared" si="58"/>
        <v>0</v>
      </c>
      <c r="E562" s="59">
        <f t="shared" si="56"/>
        <v>0</v>
      </c>
      <c r="F562" s="58">
        <f t="shared" si="59"/>
        <v>0</v>
      </c>
      <c r="G562" s="60">
        <f>IF(AND(C562&lt;&gt;"",SUM(G$32:G561)&lt;E$23),$E$23/$E$28,0)</f>
        <v>0</v>
      </c>
      <c r="H562" s="58">
        <f t="shared" si="60"/>
        <v>0</v>
      </c>
      <c r="I562" s="58">
        <f t="shared" si="62"/>
        <v>0</v>
      </c>
      <c r="J562" s="92" t="str">
        <f t="shared" si="61"/>
        <v>2066–2067</v>
      </c>
      <c r="K562" s="92"/>
      <c r="L562" s="103"/>
      <c r="M562" s="92"/>
      <c r="N562" s="101"/>
      <c r="O562" s="93"/>
      <c r="Q562" s="61"/>
    </row>
    <row r="563" spans="1:17" s="55" customFormat="1" ht="20.25" customHeight="1" x14ac:dyDescent="0.2">
      <c r="A563" s="56">
        <v>60906</v>
      </c>
      <c r="B563" s="57">
        <f t="shared" si="57"/>
        <v>0</v>
      </c>
      <c r="C563" s="150"/>
      <c r="D563" s="58">
        <f t="shared" si="58"/>
        <v>0</v>
      </c>
      <c r="E563" s="59">
        <f t="shared" si="56"/>
        <v>0</v>
      </c>
      <c r="F563" s="58">
        <f t="shared" si="59"/>
        <v>0</v>
      </c>
      <c r="G563" s="60">
        <f>IF(AND(C563&lt;&gt;"",SUM(G$32:G562)&lt;E$23),$E$23/$E$28,0)</f>
        <v>0</v>
      </c>
      <c r="H563" s="58">
        <f t="shared" si="60"/>
        <v>0</v>
      </c>
      <c r="I563" s="58">
        <f t="shared" si="62"/>
        <v>0</v>
      </c>
      <c r="J563" s="92" t="str">
        <f t="shared" si="61"/>
        <v>2066–2067</v>
      </c>
      <c r="K563" s="92"/>
      <c r="L563" s="103"/>
      <c r="M563" s="92"/>
      <c r="N563" s="101"/>
      <c r="O563" s="93"/>
      <c r="Q563" s="61"/>
    </row>
    <row r="564" spans="1:17" s="55" customFormat="1" ht="20.25" customHeight="1" x14ac:dyDescent="0.2">
      <c r="A564" s="56">
        <v>60937</v>
      </c>
      <c r="B564" s="57">
        <f t="shared" si="57"/>
        <v>0</v>
      </c>
      <c r="C564" s="150"/>
      <c r="D564" s="58">
        <f t="shared" si="58"/>
        <v>0</v>
      </c>
      <c r="E564" s="59">
        <f t="shared" si="56"/>
        <v>0</v>
      </c>
      <c r="F564" s="58">
        <f t="shared" si="59"/>
        <v>0</v>
      </c>
      <c r="G564" s="60">
        <f>IF(AND(C564&lt;&gt;"",SUM(G$32:G563)&lt;E$23),$E$23/$E$28,0)</f>
        <v>0</v>
      </c>
      <c r="H564" s="58">
        <f t="shared" si="60"/>
        <v>0</v>
      </c>
      <c r="I564" s="58">
        <f t="shared" si="62"/>
        <v>0</v>
      </c>
      <c r="J564" s="92" t="str">
        <f t="shared" si="61"/>
        <v>2066–2067</v>
      </c>
      <c r="K564" s="92"/>
      <c r="L564" s="103"/>
      <c r="M564" s="92"/>
      <c r="N564" s="101"/>
      <c r="O564" s="93"/>
      <c r="Q564" s="61"/>
    </row>
    <row r="565" spans="1:17" s="55" customFormat="1" ht="20.25" customHeight="1" x14ac:dyDescent="0.2">
      <c r="A565" s="56">
        <v>60967</v>
      </c>
      <c r="B565" s="57">
        <f t="shared" si="57"/>
        <v>0</v>
      </c>
      <c r="C565" s="150"/>
      <c r="D565" s="58">
        <f t="shared" si="58"/>
        <v>0</v>
      </c>
      <c r="E565" s="59">
        <f t="shared" si="56"/>
        <v>0</v>
      </c>
      <c r="F565" s="58">
        <f t="shared" si="59"/>
        <v>0</v>
      </c>
      <c r="G565" s="60">
        <f>IF(AND(C565&lt;&gt;"",SUM(G$32:G564)&lt;E$23),$E$23/$E$28,0)</f>
        <v>0</v>
      </c>
      <c r="H565" s="58">
        <f t="shared" si="60"/>
        <v>0</v>
      </c>
      <c r="I565" s="58">
        <f t="shared" si="62"/>
        <v>0</v>
      </c>
      <c r="J565" s="92" t="str">
        <f t="shared" si="61"/>
        <v>2066–2067</v>
      </c>
      <c r="K565" s="92"/>
      <c r="L565" s="103"/>
      <c r="M565" s="92"/>
      <c r="N565" s="101"/>
      <c r="O565" s="93"/>
      <c r="Q565" s="61"/>
    </row>
    <row r="566" spans="1:17" s="55" customFormat="1" ht="20.25" customHeight="1" x14ac:dyDescent="0.2">
      <c r="A566" s="56">
        <v>60998</v>
      </c>
      <c r="B566" s="57">
        <f t="shared" si="57"/>
        <v>0</v>
      </c>
      <c r="C566" s="150"/>
      <c r="D566" s="58">
        <f t="shared" si="58"/>
        <v>0</v>
      </c>
      <c r="E566" s="59">
        <f t="shared" si="56"/>
        <v>0</v>
      </c>
      <c r="F566" s="58">
        <f t="shared" si="59"/>
        <v>0</v>
      </c>
      <c r="G566" s="60">
        <f>IF(AND(C566&lt;&gt;"",SUM(G$32:G565)&lt;E$23),$E$23/$E$28,0)</f>
        <v>0</v>
      </c>
      <c r="H566" s="58">
        <f t="shared" si="60"/>
        <v>0</v>
      </c>
      <c r="I566" s="58">
        <f t="shared" si="62"/>
        <v>0</v>
      </c>
      <c r="J566" s="92" t="str">
        <f t="shared" si="61"/>
        <v>2066–2067</v>
      </c>
      <c r="K566" s="92"/>
      <c r="L566" s="103"/>
      <c r="M566" s="92"/>
      <c r="N566" s="101"/>
      <c r="O566" s="93"/>
      <c r="Q566" s="61"/>
    </row>
    <row r="567" spans="1:17" s="55" customFormat="1" ht="20.25" customHeight="1" x14ac:dyDescent="0.2">
      <c r="A567" s="56">
        <v>61029</v>
      </c>
      <c r="B567" s="57">
        <f t="shared" si="57"/>
        <v>0</v>
      </c>
      <c r="C567" s="150"/>
      <c r="D567" s="58">
        <f t="shared" si="58"/>
        <v>0</v>
      </c>
      <c r="E567" s="59">
        <f t="shared" si="56"/>
        <v>0</v>
      </c>
      <c r="F567" s="58">
        <f t="shared" si="59"/>
        <v>0</v>
      </c>
      <c r="G567" s="60">
        <f>IF(AND(C567&lt;&gt;"",SUM(G$32:G566)&lt;E$23),$E$23/$E$28,0)</f>
        <v>0</v>
      </c>
      <c r="H567" s="58">
        <f t="shared" si="60"/>
        <v>0</v>
      </c>
      <c r="I567" s="58">
        <f t="shared" si="62"/>
        <v>0</v>
      </c>
      <c r="J567" s="92" t="str">
        <f t="shared" si="61"/>
        <v>2066–2067</v>
      </c>
      <c r="K567" s="92"/>
      <c r="L567" s="103"/>
      <c r="M567" s="92"/>
      <c r="N567" s="101"/>
      <c r="O567" s="93"/>
      <c r="Q567" s="61"/>
    </row>
    <row r="568" spans="1:17" s="55" customFormat="1" ht="20.25" customHeight="1" x14ac:dyDescent="0.2">
      <c r="A568" s="56">
        <v>61057</v>
      </c>
      <c r="B568" s="57">
        <f t="shared" si="57"/>
        <v>0</v>
      </c>
      <c r="C568" s="150"/>
      <c r="D568" s="58">
        <f t="shared" si="58"/>
        <v>0</v>
      </c>
      <c r="E568" s="59">
        <f t="shared" si="56"/>
        <v>0</v>
      </c>
      <c r="F568" s="58">
        <f t="shared" si="59"/>
        <v>0</v>
      </c>
      <c r="G568" s="60">
        <f>IF(AND(C568&lt;&gt;"",SUM(G$32:G567)&lt;E$23),$E$23/$E$28,0)</f>
        <v>0</v>
      </c>
      <c r="H568" s="58">
        <f t="shared" si="60"/>
        <v>0</v>
      </c>
      <c r="I568" s="58">
        <f t="shared" si="62"/>
        <v>0</v>
      </c>
      <c r="J568" s="92" t="str">
        <f t="shared" si="61"/>
        <v>2066–2067</v>
      </c>
      <c r="K568" s="92"/>
      <c r="L568" s="103"/>
      <c r="M568" s="92"/>
      <c r="N568" s="101"/>
      <c r="O568" s="93"/>
      <c r="Q568" s="61"/>
    </row>
    <row r="569" spans="1:17" s="55" customFormat="1" ht="20.25" customHeight="1" x14ac:dyDescent="0.2">
      <c r="A569" s="56">
        <v>61088</v>
      </c>
      <c r="B569" s="57">
        <f t="shared" si="57"/>
        <v>0</v>
      </c>
      <c r="C569" s="150"/>
      <c r="D569" s="58">
        <f t="shared" si="58"/>
        <v>0</v>
      </c>
      <c r="E569" s="59">
        <f t="shared" si="56"/>
        <v>0</v>
      </c>
      <c r="F569" s="58">
        <f t="shared" si="59"/>
        <v>0</v>
      </c>
      <c r="G569" s="60">
        <f>IF(AND(C569&lt;&gt;"",SUM(G$32:G568)&lt;E$23),$E$23/$E$28,0)</f>
        <v>0</v>
      </c>
      <c r="H569" s="58">
        <f t="shared" si="60"/>
        <v>0</v>
      </c>
      <c r="I569" s="58">
        <f t="shared" si="62"/>
        <v>0</v>
      </c>
      <c r="J569" s="92" t="str">
        <f t="shared" si="61"/>
        <v>2066–2067</v>
      </c>
      <c r="K569" s="92"/>
      <c r="L569" s="103"/>
      <c r="M569" s="92"/>
      <c r="N569" s="101"/>
      <c r="O569" s="93"/>
      <c r="Q569" s="61"/>
    </row>
    <row r="570" spans="1:17" s="55" customFormat="1" ht="20.25" customHeight="1" x14ac:dyDescent="0.2">
      <c r="A570" s="56">
        <v>61118</v>
      </c>
      <c r="B570" s="57">
        <f t="shared" si="57"/>
        <v>0</v>
      </c>
      <c r="C570" s="150"/>
      <c r="D570" s="58">
        <f t="shared" si="58"/>
        <v>0</v>
      </c>
      <c r="E570" s="59">
        <f t="shared" si="56"/>
        <v>0</v>
      </c>
      <c r="F570" s="58">
        <f t="shared" si="59"/>
        <v>0</v>
      </c>
      <c r="G570" s="60">
        <f>IF(AND(C570&lt;&gt;"",SUM(G$32:G569)&lt;E$23),$E$23/$E$28,0)</f>
        <v>0</v>
      </c>
      <c r="H570" s="58">
        <f t="shared" si="60"/>
        <v>0</v>
      </c>
      <c r="I570" s="58">
        <f t="shared" si="62"/>
        <v>0</v>
      </c>
      <c r="J570" s="92" t="str">
        <f t="shared" si="61"/>
        <v>2066–2067</v>
      </c>
      <c r="K570" s="92"/>
      <c r="L570" s="103"/>
      <c r="M570" s="92"/>
      <c r="N570" s="101"/>
      <c r="O570" s="93"/>
      <c r="Q570" s="61"/>
    </row>
    <row r="571" spans="1:17" s="55" customFormat="1" ht="20.25" customHeight="1" x14ac:dyDescent="0.2">
      <c r="A571" s="56">
        <v>61149</v>
      </c>
      <c r="B571" s="57">
        <f t="shared" si="57"/>
        <v>0</v>
      </c>
      <c r="C571" s="150"/>
      <c r="D571" s="58">
        <f t="shared" si="58"/>
        <v>0</v>
      </c>
      <c r="E571" s="59">
        <f t="shared" si="56"/>
        <v>0</v>
      </c>
      <c r="F571" s="58">
        <f t="shared" si="59"/>
        <v>0</v>
      </c>
      <c r="G571" s="60">
        <f>IF(AND(C571&lt;&gt;"",SUM(G$32:G570)&lt;E$23),$E$23/$E$28,0)</f>
        <v>0</v>
      </c>
      <c r="H571" s="58">
        <f t="shared" si="60"/>
        <v>0</v>
      </c>
      <c r="I571" s="58">
        <f t="shared" si="62"/>
        <v>0</v>
      </c>
      <c r="J571" s="92" t="str">
        <f t="shared" si="61"/>
        <v>2066–2067</v>
      </c>
      <c r="K571" s="92"/>
      <c r="L571" s="103"/>
      <c r="M571" s="92"/>
      <c r="N571" s="101"/>
      <c r="O571" s="93"/>
      <c r="Q571" s="61"/>
    </row>
    <row r="572" spans="1:17" s="55" customFormat="1" ht="20.25" customHeight="1" x14ac:dyDescent="0.2">
      <c r="A572" s="56">
        <v>61179</v>
      </c>
      <c r="B572" s="57">
        <f t="shared" si="57"/>
        <v>0</v>
      </c>
      <c r="C572" s="150"/>
      <c r="D572" s="58">
        <f t="shared" si="58"/>
        <v>0</v>
      </c>
      <c r="E572" s="59">
        <f t="shared" si="56"/>
        <v>0</v>
      </c>
      <c r="F572" s="58">
        <f t="shared" si="59"/>
        <v>0</v>
      </c>
      <c r="G572" s="60">
        <f>IF(AND(C572&lt;&gt;"",SUM(G$32:G571)&lt;E$23),$E$23/$E$28,0)</f>
        <v>0</v>
      </c>
      <c r="H572" s="58">
        <f t="shared" si="60"/>
        <v>0</v>
      </c>
      <c r="I572" s="58">
        <f t="shared" si="62"/>
        <v>0</v>
      </c>
      <c r="J572" s="92" t="str">
        <f t="shared" si="61"/>
        <v>2067–2068</v>
      </c>
      <c r="K572" s="92"/>
      <c r="L572" s="103"/>
      <c r="M572" s="92"/>
      <c r="N572" s="101"/>
      <c r="O572" s="93"/>
      <c r="Q572" s="61"/>
    </row>
    <row r="573" spans="1:17" s="55" customFormat="1" ht="20.25" customHeight="1" x14ac:dyDescent="0.2">
      <c r="A573" s="56">
        <v>61210</v>
      </c>
      <c r="B573" s="57">
        <f t="shared" si="57"/>
        <v>0</v>
      </c>
      <c r="C573" s="150"/>
      <c r="D573" s="58">
        <f t="shared" si="58"/>
        <v>0</v>
      </c>
      <c r="E573" s="59">
        <f t="shared" si="56"/>
        <v>0</v>
      </c>
      <c r="F573" s="58">
        <f t="shared" si="59"/>
        <v>0</v>
      </c>
      <c r="G573" s="60">
        <f>IF(AND(C573&lt;&gt;"",SUM(G$32:G572)&lt;E$23),$E$23/$E$28,0)</f>
        <v>0</v>
      </c>
      <c r="H573" s="58">
        <f t="shared" si="60"/>
        <v>0</v>
      </c>
      <c r="I573" s="58">
        <f t="shared" si="62"/>
        <v>0</v>
      </c>
      <c r="J573" s="92" t="str">
        <f t="shared" si="61"/>
        <v>2067–2068</v>
      </c>
      <c r="K573" s="92"/>
      <c r="L573" s="103"/>
      <c r="M573" s="92"/>
      <c r="N573" s="101"/>
      <c r="O573" s="93"/>
      <c r="Q573" s="61"/>
    </row>
    <row r="574" spans="1:17" s="55" customFormat="1" ht="20.25" customHeight="1" x14ac:dyDescent="0.2">
      <c r="A574" s="56">
        <v>61241</v>
      </c>
      <c r="B574" s="57">
        <f t="shared" si="57"/>
        <v>0</v>
      </c>
      <c r="C574" s="150"/>
      <c r="D574" s="58">
        <f t="shared" si="58"/>
        <v>0</v>
      </c>
      <c r="E574" s="59">
        <f t="shared" si="56"/>
        <v>0</v>
      </c>
      <c r="F574" s="58">
        <f t="shared" si="59"/>
        <v>0</v>
      </c>
      <c r="G574" s="60">
        <f>IF(AND(C574&lt;&gt;"",SUM(G$32:G573)&lt;E$23),$E$23/$E$28,0)</f>
        <v>0</v>
      </c>
      <c r="H574" s="58">
        <f t="shared" si="60"/>
        <v>0</v>
      </c>
      <c r="I574" s="58">
        <f t="shared" si="62"/>
        <v>0</v>
      </c>
      <c r="J574" s="92" t="str">
        <f t="shared" si="61"/>
        <v>2067–2068</v>
      </c>
      <c r="K574" s="92"/>
      <c r="L574" s="103"/>
      <c r="M574" s="92"/>
      <c r="N574" s="101"/>
      <c r="O574" s="93"/>
      <c r="Q574" s="61"/>
    </row>
    <row r="575" spans="1:17" s="55" customFormat="1" ht="20.25" customHeight="1" x14ac:dyDescent="0.2">
      <c r="A575" s="56">
        <v>61271</v>
      </c>
      <c r="B575" s="57">
        <f t="shared" si="57"/>
        <v>0</v>
      </c>
      <c r="C575" s="150"/>
      <c r="D575" s="58">
        <f t="shared" si="58"/>
        <v>0</v>
      </c>
      <c r="E575" s="59">
        <f t="shared" si="56"/>
        <v>0</v>
      </c>
      <c r="F575" s="58">
        <f t="shared" si="59"/>
        <v>0</v>
      </c>
      <c r="G575" s="60">
        <f>IF(AND(C575&lt;&gt;"",SUM(G$32:G574)&lt;E$23),$E$23/$E$28,0)</f>
        <v>0</v>
      </c>
      <c r="H575" s="58">
        <f t="shared" si="60"/>
        <v>0</v>
      </c>
      <c r="I575" s="58">
        <f t="shared" si="62"/>
        <v>0</v>
      </c>
      <c r="J575" s="92" t="str">
        <f t="shared" si="61"/>
        <v>2067–2068</v>
      </c>
      <c r="K575" s="92"/>
      <c r="L575" s="103"/>
      <c r="M575" s="92"/>
      <c r="N575" s="101"/>
      <c r="O575" s="93"/>
      <c r="Q575" s="61"/>
    </row>
    <row r="576" spans="1:17" s="55" customFormat="1" ht="20.25" customHeight="1" x14ac:dyDescent="0.2">
      <c r="A576" s="56">
        <v>61302</v>
      </c>
      <c r="B576" s="57">
        <f t="shared" si="57"/>
        <v>0</v>
      </c>
      <c r="C576" s="150"/>
      <c r="D576" s="58">
        <f t="shared" si="58"/>
        <v>0</v>
      </c>
      <c r="E576" s="59">
        <f t="shared" si="56"/>
        <v>0</v>
      </c>
      <c r="F576" s="58">
        <f t="shared" si="59"/>
        <v>0</v>
      </c>
      <c r="G576" s="60">
        <f>IF(AND(C576&lt;&gt;"",SUM(G$32:G575)&lt;E$23),$E$23/$E$28,0)</f>
        <v>0</v>
      </c>
      <c r="H576" s="58">
        <f t="shared" si="60"/>
        <v>0</v>
      </c>
      <c r="I576" s="58">
        <f t="shared" si="62"/>
        <v>0</v>
      </c>
      <c r="J576" s="92" t="str">
        <f t="shared" si="61"/>
        <v>2067–2068</v>
      </c>
      <c r="K576" s="92"/>
      <c r="L576" s="103"/>
      <c r="M576" s="92"/>
      <c r="N576" s="101"/>
      <c r="O576" s="93"/>
      <c r="Q576" s="61"/>
    </row>
    <row r="577" spans="1:17" s="55" customFormat="1" ht="20.25" customHeight="1" x14ac:dyDescent="0.2">
      <c r="A577" s="56">
        <v>61332</v>
      </c>
      <c r="B577" s="57">
        <f t="shared" si="57"/>
        <v>0</v>
      </c>
      <c r="C577" s="150"/>
      <c r="D577" s="58">
        <f t="shared" si="58"/>
        <v>0</v>
      </c>
      <c r="E577" s="59">
        <f t="shared" si="56"/>
        <v>0</v>
      </c>
      <c r="F577" s="58">
        <f t="shared" si="59"/>
        <v>0</v>
      </c>
      <c r="G577" s="60">
        <f>IF(AND(C577&lt;&gt;"",SUM(G$32:G576)&lt;E$23),$E$23/$E$28,0)</f>
        <v>0</v>
      </c>
      <c r="H577" s="58">
        <f t="shared" si="60"/>
        <v>0</v>
      </c>
      <c r="I577" s="58">
        <f t="shared" si="62"/>
        <v>0</v>
      </c>
      <c r="J577" s="92" t="str">
        <f t="shared" si="61"/>
        <v>2067–2068</v>
      </c>
      <c r="K577" s="92"/>
      <c r="L577" s="103"/>
      <c r="M577" s="92"/>
      <c r="N577" s="101"/>
      <c r="O577" s="93"/>
      <c r="Q577" s="61"/>
    </row>
    <row r="578" spans="1:17" s="55" customFormat="1" ht="20.25" customHeight="1" x14ac:dyDescent="0.2">
      <c r="A578" s="56">
        <v>61363</v>
      </c>
      <c r="B578" s="57">
        <f t="shared" si="57"/>
        <v>0</v>
      </c>
      <c r="C578" s="150"/>
      <c r="D578" s="58">
        <f t="shared" si="58"/>
        <v>0</v>
      </c>
      <c r="E578" s="59">
        <f t="shared" si="56"/>
        <v>0</v>
      </c>
      <c r="F578" s="58">
        <f t="shared" si="59"/>
        <v>0</v>
      </c>
      <c r="G578" s="60">
        <f>IF(AND(C578&lt;&gt;"",SUM(G$32:G577)&lt;E$23),$E$23/$E$28,0)</f>
        <v>0</v>
      </c>
      <c r="H578" s="58">
        <f t="shared" si="60"/>
        <v>0</v>
      </c>
      <c r="I578" s="58">
        <f t="shared" si="62"/>
        <v>0</v>
      </c>
      <c r="J578" s="92" t="str">
        <f t="shared" si="61"/>
        <v>2067–2068</v>
      </c>
      <c r="K578" s="92"/>
      <c r="L578" s="103"/>
      <c r="M578" s="92"/>
      <c r="N578" s="101"/>
      <c r="O578" s="93"/>
      <c r="Q578" s="61"/>
    </row>
    <row r="579" spans="1:17" s="55" customFormat="1" ht="20.25" customHeight="1" x14ac:dyDescent="0.2">
      <c r="A579" s="56">
        <v>61394</v>
      </c>
      <c r="B579" s="57">
        <f t="shared" si="57"/>
        <v>0</v>
      </c>
      <c r="C579" s="150"/>
      <c r="D579" s="58">
        <f t="shared" si="58"/>
        <v>0</v>
      </c>
      <c r="E579" s="59">
        <f t="shared" si="56"/>
        <v>0</v>
      </c>
      <c r="F579" s="58">
        <f t="shared" si="59"/>
        <v>0</v>
      </c>
      <c r="G579" s="60">
        <f>IF(AND(C579&lt;&gt;"",SUM(G$32:G578)&lt;E$23),$E$23/$E$28,0)</f>
        <v>0</v>
      </c>
      <c r="H579" s="58">
        <f t="shared" si="60"/>
        <v>0</v>
      </c>
      <c r="I579" s="58">
        <f t="shared" si="62"/>
        <v>0</v>
      </c>
      <c r="J579" s="92" t="str">
        <f t="shared" si="61"/>
        <v>2067–2068</v>
      </c>
      <c r="K579" s="92"/>
      <c r="L579" s="103"/>
      <c r="M579" s="92"/>
      <c r="N579" s="101"/>
      <c r="O579" s="93"/>
      <c r="Q579" s="61"/>
    </row>
    <row r="580" spans="1:17" s="55" customFormat="1" ht="20.25" customHeight="1" x14ac:dyDescent="0.2">
      <c r="A580" s="56">
        <v>61423</v>
      </c>
      <c r="B580" s="57">
        <f t="shared" si="57"/>
        <v>0</v>
      </c>
      <c r="C580" s="150"/>
      <c r="D580" s="58">
        <f t="shared" si="58"/>
        <v>0</v>
      </c>
      <c r="E580" s="59">
        <f t="shared" si="56"/>
        <v>0</v>
      </c>
      <c r="F580" s="58">
        <f t="shared" si="59"/>
        <v>0</v>
      </c>
      <c r="G580" s="60">
        <f>IF(AND(C580&lt;&gt;"",SUM(G$32:G579)&lt;E$23),$E$23/$E$28,0)</f>
        <v>0</v>
      </c>
      <c r="H580" s="58">
        <f t="shared" si="60"/>
        <v>0</v>
      </c>
      <c r="I580" s="58">
        <f t="shared" si="62"/>
        <v>0</v>
      </c>
      <c r="J580" s="92" t="str">
        <f t="shared" si="61"/>
        <v>2067–2068</v>
      </c>
      <c r="K580" s="92"/>
      <c r="L580" s="103"/>
      <c r="M580" s="92"/>
      <c r="N580" s="101"/>
      <c r="O580" s="93"/>
      <c r="Q580" s="61"/>
    </row>
    <row r="581" spans="1:17" s="55" customFormat="1" ht="20.25" customHeight="1" x14ac:dyDescent="0.2">
      <c r="A581" s="56">
        <v>61454</v>
      </c>
      <c r="B581" s="57">
        <f t="shared" si="57"/>
        <v>0</v>
      </c>
      <c r="C581" s="150"/>
      <c r="D581" s="58">
        <f t="shared" si="58"/>
        <v>0</v>
      </c>
      <c r="E581" s="59">
        <f t="shared" si="56"/>
        <v>0</v>
      </c>
      <c r="F581" s="58">
        <f t="shared" si="59"/>
        <v>0</v>
      </c>
      <c r="G581" s="60">
        <f>IF(AND(C581&lt;&gt;"",SUM(G$32:G580)&lt;E$23),$E$23/$E$28,0)</f>
        <v>0</v>
      </c>
      <c r="H581" s="58">
        <f t="shared" si="60"/>
        <v>0</v>
      </c>
      <c r="I581" s="58">
        <f t="shared" si="62"/>
        <v>0</v>
      </c>
      <c r="J581" s="92" t="str">
        <f t="shared" si="61"/>
        <v>2067–2068</v>
      </c>
      <c r="K581" s="92"/>
      <c r="L581" s="103"/>
      <c r="M581" s="92"/>
      <c r="N581" s="101"/>
      <c r="O581" s="93"/>
      <c r="Q581" s="61"/>
    </row>
    <row r="582" spans="1:17" s="55" customFormat="1" ht="20.25" customHeight="1" x14ac:dyDescent="0.2">
      <c r="A582" s="56">
        <v>61484</v>
      </c>
      <c r="B582" s="57">
        <f t="shared" si="57"/>
        <v>0</v>
      </c>
      <c r="C582" s="150"/>
      <c r="D582" s="58">
        <f t="shared" si="58"/>
        <v>0</v>
      </c>
      <c r="E582" s="59">
        <f t="shared" si="56"/>
        <v>0</v>
      </c>
      <c r="F582" s="58">
        <f t="shared" si="59"/>
        <v>0</v>
      </c>
      <c r="G582" s="60">
        <f>IF(AND(C582&lt;&gt;"",SUM(G$32:G581)&lt;E$23),$E$23/$E$28,0)</f>
        <v>0</v>
      </c>
      <c r="H582" s="58">
        <f t="shared" si="60"/>
        <v>0</v>
      </c>
      <c r="I582" s="58">
        <f t="shared" si="62"/>
        <v>0</v>
      </c>
      <c r="J582" s="92" t="str">
        <f t="shared" si="61"/>
        <v>2067–2068</v>
      </c>
      <c r="K582" s="92"/>
      <c r="L582" s="103"/>
      <c r="M582" s="92"/>
      <c r="N582" s="101"/>
      <c r="O582" s="93"/>
      <c r="Q582" s="61"/>
    </row>
    <row r="583" spans="1:17" s="55" customFormat="1" ht="20.25" customHeight="1" x14ac:dyDescent="0.2">
      <c r="A583" s="56">
        <v>61515</v>
      </c>
      <c r="B583" s="57">
        <f t="shared" si="57"/>
        <v>0</v>
      </c>
      <c r="C583" s="150"/>
      <c r="D583" s="58">
        <f t="shared" si="58"/>
        <v>0</v>
      </c>
      <c r="E583" s="59">
        <f t="shared" si="56"/>
        <v>0</v>
      </c>
      <c r="F583" s="58">
        <f t="shared" si="59"/>
        <v>0</v>
      </c>
      <c r="G583" s="60">
        <f>IF(AND(C583&lt;&gt;"",SUM(G$32:G582)&lt;E$23),$E$23/$E$28,0)</f>
        <v>0</v>
      </c>
      <c r="H583" s="58">
        <f t="shared" si="60"/>
        <v>0</v>
      </c>
      <c r="I583" s="58">
        <f t="shared" si="62"/>
        <v>0</v>
      </c>
      <c r="J583" s="92" t="str">
        <f t="shared" si="61"/>
        <v>2067–2068</v>
      </c>
      <c r="K583" s="92"/>
      <c r="L583" s="103"/>
      <c r="M583" s="92"/>
      <c r="N583" s="101"/>
      <c r="O583" s="93"/>
      <c r="Q583" s="61"/>
    </row>
    <row r="584" spans="1:17" s="55" customFormat="1" ht="20.25" customHeight="1" x14ac:dyDescent="0.2">
      <c r="A584" s="56">
        <v>61545</v>
      </c>
      <c r="B584" s="57">
        <f t="shared" si="57"/>
        <v>0</v>
      </c>
      <c r="C584" s="150"/>
      <c r="D584" s="58">
        <f t="shared" si="58"/>
        <v>0</v>
      </c>
      <c r="E584" s="59">
        <f t="shared" si="56"/>
        <v>0</v>
      </c>
      <c r="F584" s="58">
        <f t="shared" si="59"/>
        <v>0</v>
      </c>
      <c r="G584" s="60">
        <f>IF(AND(C584&lt;&gt;"",SUM(G$32:G583)&lt;E$23),$E$23/$E$28,0)</f>
        <v>0</v>
      </c>
      <c r="H584" s="58">
        <f t="shared" si="60"/>
        <v>0</v>
      </c>
      <c r="I584" s="58">
        <f t="shared" si="62"/>
        <v>0</v>
      </c>
      <c r="J584" s="92" t="str">
        <f t="shared" si="61"/>
        <v>2068–2069</v>
      </c>
      <c r="K584" s="92"/>
      <c r="L584" s="103"/>
      <c r="M584" s="92"/>
      <c r="N584" s="101"/>
      <c r="O584" s="93"/>
      <c r="Q584" s="61"/>
    </row>
    <row r="585" spans="1:17" s="55" customFormat="1" ht="20.25" customHeight="1" x14ac:dyDescent="0.2">
      <c r="A585" s="56">
        <v>61576</v>
      </c>
      <c r="B585" s="57">
        <f t="shared" si="57"/>
        <v>0</v>
      </c>
      <c r="C585" s="150"/>
      <c r="D585" s="58">
        <f t="shared" si="58"/>
        <v>0</v>
      </c>
      <c r="E585" s="59">
        <f t="shared" si="56"/>
        <v>0</v>
      </c>
      <c r="F585" s="58">
        <f t="shared" si="59"/>
        <v>0</v>
      </c>
      <c r="G585" s="60">
        <f>IF(AND(C585&lt;&gt;"",SUM(G$32:G584)&lt;E$23),$E$23/$E$28,0)</f>
        <v>0</v>
      </c>
      <c r="H585" s="58">
        <f t="shared" si="60"/>
        <v>0</v>
      </c>
      <c r="I585" s="58">
        <f t="shared" si="62"/>
        <v>0</v>
      </c>
      <c r="J585" s="92" t="str">
        <f t="shared" si="61"/>
        <v>2068–2069</v>
      </c>
      <c r="K585" s="92"/>
      <c r="L585" s="103"/>
      <c r="M585" s="92"/>
      <c r="N585" s="101"/>
      <c r="O585" s="93"/>
      <c r="Q585" s="61"/>
    </row>
    <row r="586" spans="1:17" s="55" customFormat="1" ht="20.25" customHeight="1" x14ac:dyDescent="0.2">
      <c r="A586" s="56">
        <v>61607</v>
      </c>
      <c r="B586" s="57">
        <f t="shared" si="57"/>
        <v>0</v>
      </c>
      <c r="C586" s="150"/>
      <c r="D586" s="58">
        <f t="shared" si="58"/>
        <v>0</v>
      </c>
      <c r="E586" s="59">
        <f t="shared" si="56"/>
        <v>0</v>
      </c>
      <c r="F586" s="58">
        <f t="shared" si="59"/>
        <v>0</v>
      </c>
      <c r="G586" s="60">
        <f>IF(AND(C586&lt;&gt;"",SUM(G$32:G585)&lt;E$23),$E$23/$E$28,0)</f>
        <v>0</v>
      </c>
      <c r="H586" s="58">
        <f t="shared" si="60"/>
        <v>0</v>
      </c>
      <c r="I586" s="58">
        <f t="shared" si="62"/>
        <v>0</v>
      </c>
      <c r="J586" s="92" t="str">
        <f t="shared" si="61"/>
        <v>2068–2069</v>
      </c>
      <c r="K586" s="92"/>
      <c r="L586" s="103"/>
      <c r="M586" s="92"/>
      <c r="N586" s="101"/>
      <c r="O586" s="93"/>
      <c r="Q586" s="61"/>
    </row>
    <row r="587" spans="1:17" s="55" customFormat="1" ht="20.25" customHeight="1" x14ac:dyDescent="0.2">
      <c r="A587" s="56">
        <v>61637</v>
      </c>
      <c r="B587" s="57">
        <f t="shared" si="57"/>
        <v>0</v>
      </c>
      <c r="C587" s="150"/>
      <c r="D587" s="58">
        <f t="shared" si="58"/>
        <v>0</v>
      </c>
      <c r="E587" s="59">
        <f t="shared" si="56"/>
        <v>0</v>
      </c>
      <c r="F587" s="58">
        <f t="shared" si="59"/>
        <v>0</v>
      </c>
      <c r="G587" s="60">
        <f>IF(AND(C587&lt;&gt;"",SUM(G$32:G586)&lt;E$23),$E$23/$E$28,0)</f>
        <v>0</v>
      </c>
      <c r="H587" s="58">
        <f t="shared" si="60"/>
        <v>0</v>
      </c>
      <c r="I587" s="58">
        <f t="shared" si="62"/>
        <v>0</v>
      </c>
      <c r="J587" s="92" t="str">
        <f t="shared" si="61"/>
        <v>2068–2069</v>
      </c>
      <c r="K587" s="92"/>
      <c r="L587" s="103"/>
      <c r="M587" s="92"/>
      <c r="N587" s="101"/>
      <c r="O587" s="93"/>
      <c r="Q587" s="61"/>
    </row>
    <row r="588" spans="1:17" s="55" customFormat="1" ht="20.25" customHeight="1" x14ac:dyDescent="0.2">
      <c r="A588" s="56">
        <v>61668</v>
      </c>
      <c r="B588" s="57">
        <f t="shared" si="57"/>
        <v>0</v>
      </c>
      <c r="C588" s="150"/>
      <c r="D588" s="58">
        <f t="shared" si="58"/>
        <v>0</v>
      </c>
      <c r="E588" s="59">
        <f t="shared" si="56"/>
        <v>0</v>
      </c>
      <c r="F588" s="58">
        <f t="shared" si="59"/>
        <v>0</v>
      </c>
      <c r="G588" s="60">
        <f>IF(AND(C588&lt;&gt;"",SUM(G$32:G587)&lt;E$23),$E$23/$E$28,0)</f>
        <v>0</v>
      </c>
      <c r="H588" s="58">
        <f t="shared" si="60"/>
        <v>0</v>
      </c>
      <c r="I588" s="58">
        <f t="shared" si="62"/>
        <v>0</v>
      </c>
      <c r="J588" s="92" t="str">
        <f t="shared" si="61"/>
        <v>2068–2069</v>
      </c>
      <c r="K588" s="92"/>
      <c r="L588" s="103"/>
      <c r="M588" s="92"/>
      <c r="N588" s="101"/>
      <c r="O588" s="93"/>
      <c r="Q588" s="61"/>
    </row>
    <row r="589" spans="1:17" s="55" customFormat="1" ht="20.25" customHeight="1" x14ac:dyDescent="0.2">
      <c r="A589" s="56">
        <v>61698</v>
      </c>
      <c r="B589" s="57">
        <f t="shared" si="57"/>
        <v>0</v>
      </c>
      <c r="C589" s="150"/>
      <c r="D589" s="58">
        <f t="shared" si="58"/>
        <v>0</v>
      </c>
      <c r="E589" s="59">
        <f t="shared" si="56"/>
        <v>0</v>
      </c>
      <c r="F589" s="58">
        <f t="shared" si="59"/>
        <v>0</v>
      </c>
      <c r="G589" s="60">
        <f>IF(AND(C589&lt;&gt;"",SUM(G$32:G588)&lt;E$23),$E$23/$E$28,0)</f>
        <v>0</v>
      </c>
      <c r="H589" s="58">
        <f t="shared" si="60"/>
        <v>0</v>
      </c>
      <c r="I589" s="58">
        <f t="shared" si="62"/>
        <v>0</v>
      </c>
      <c r="J589" s="92" t="str">
        <f t="shared" si="61"/>
        <v>2068–2069</v>
      </c>
      <c r="K589" s="92"/>
      <c r="L589" s="103"/>
      <c r="M589" s="92"/>
      <c r="N589" s="101"/>
      <c r="O589" s="93"/>
      <c r="Q589" s="61"/>
    </row>
    <row r="590" spans="1:17" s="55" customFormat="1" ht="20.25" customHeight="1" x14ac:dyDescent="0.2">
      <c r="A590" s="56">
        <v>61729</v>
      </c>
      <c r="B590" s="57">
        <f t="shared" si="57"/>
        <v>0</v>
      </c>
      <c r="C590" s="150"/>
      <c r="D590" s="58">
        <f t="shared" si="58"/>
        <v>0</v>
      </c>
      <c r="E590" s="59">
        <f t="shared" si="56"/>
        <v>0</v>
      </c>
      <c r="F590" s="58">
        <f t="shared" si="59"/>
        <v>0</v>
      </c>
      <c r="G590" s="60">
        <f>IF(AND(C590&lt;&gt;"",SUM(G$32:G589)&lt;E$23),$E$23/$E$28,0)</f>
        <v>0</v>
      </c>
      <c r="H590" s="58">
        <f t="shared" si="60"/>
        <v>0</v>
      </c>
      <c r="I590" s="58">
        <f t="shared" si="62"/>
        <v>0</v>
      </c>
      <c r="J590" s="92" t="str">
        <f t="shared" si="61"/>
        <v>2068–2069</v>
      </c>
      <c r="K590" s="92"/>
      <c r="L590" s="103"/>
      <c r="M590" s="92"/>
      <c r="N590" s="101"/>
      <c r="O590" s="93"/>
      <c r="Q590" s="61"/>
    </row>
    <row r="591" spans="1:17" s="55" customFormat="1" ht="20.25" customHeight="1" x14ac:dyDescent="0.2">
      <c r="A591" s="56">
        <v>61760</v>
      </c>
      <c r="B591" s="57">
        <f t="shared" si="57"/>
        <v>0</v>
      </c>
      <c r="C591" s="150"/>
      <c r="D591" s="58">
        <f t="shared" si="58"/>
        <v>0</v>
      </c>
      <c r="E591" s="59">
        <f t="shared" si="56"/>
        <v>0</v>
      </c>
      <c r="F591" s="58">
        <f t="shared" si="59"/>
        <v>0</v>
      </c>
      <c r="G591" s="60">
        <f>IF(AND(C591&lt;&gt;"",SUM(G$32:G590)&lt;E$23),$E$23/$E$28,0)</f>
        <v>0</v>
      </c>
      <c r="H591" s="58">
        <f t="shared" si="60"/>
        <v>0</v>
      </c>
      <c r="I591" s="58">
        <f t="shared" si="62"/>
        <v>0</v>
      </c>
      <c r="J591" s="92" t="str">
        <f t="shared" si="61"/>
        <v>2068–2069</v>
      </c>
      <c r="K591" s="92"/>
      <c r="L591" s="103"/>
      <c r="M591" s="92"/>
      <c r="N591" s="101"/>
      <c r="O591" s="93"/>
      <c r="Q591" s="61"/>
    </row>
    <row r="592" spans="1:17" s="55" customFormat="1" ht="20.25" customHeight="1" x14ac:dyDescent="0.2">
      <c r="A592" s="56">
        <v>61788</v>
      </c>
      <c r="B592" s="57">
        <f t="shared" si="57"/>
        <v>0</v>
      </c>
      <c r="C592" s="150"/>
      <c r="D592" s="58">
        <f t="shared" si="58"/>
        <v>0</v>
      </c>
      <c r="E592" s="59">
        <f t="shared" si="56"/>
        <v>0</v>
      </c>
      <c r="F592" s="58">
        <f t="shared" si="59"/>
        <v>0</v>
      </c>
      <c r="G592" s="60">
        <f>IF(AND(C592&lt;&gt;"",SUM(G$32:G591)&lt;E$23),$E$23/$E$28,0)</f>
        <v>0</v>
      </c>
      <c r="H592" s="58">
        <f t="shared" si="60"/>
        <v>0</v>
      </c>
      <c r="I592" s="58">
        <f t="shared" si="62"/>
        <v>0</v>
      </c>
      <c r="J592" s="92" t="str">
        <f t="shared" si="61"/>
        <v>2068–2069</v>
      </c>
      <c r="K592" s="92"/>
      <c r="L592" s="103"/>
      <c r="M592" s="92"/>
      <c r="N592" s="101"/>
      <c r="O592" s="93"/>
      <c r="Q592" s="61"/>
    </row>
    <row r="593" spans="1:17" s="55" customFormat="1" ht="20.25" customHeight="1" x14ac:dyDescent="0.2">
      <c r="A593" s="56">
        <v>61819</v>
      </c>
      <c r="B593" s="57">
        <f t="shared" si="57"/>
        <v>0</v>
      </c>
      <c r="C593" s="150"/>
      <c r="D593" s="58">
        <f t="shared" si="58"/>
        <v>0</v>
      </c>
      <c r="E593" s="59">
        <f t="shared" si="56"/>
        <v>0</v>
      </c>
      <c r="F593" s="58">
        <f t="shared" si="59"/>
        <v>0</v>
      </c>
      <c r="G593" s="60">
        <f>IF(AND(C593&lt;&gt;"",SUM(G$32:G592)&lt;E$23),$E$23/$E$28,0)</f>
        <v>0</v>
      </c>
      <c r="H593" s="58">
        <f t="shared" si="60"/>
        <v>0</v>
      </c>
      <c r="I593" s="58">
        <f t="shared" si="62"/>
        <v>0</v>
      </c>
      <c r="J593" s="92" t="str">
        <f t="shared" si="61"/>
        <v>2068–2069</v>
      </c>
      <c r="K593" s="92"/>
      <c r="L593" s="103"/>
      <c r="M593" s="92"/>
      <c r="N593" s="101"/>
      <c r="O593" s="93"/>
      <c r="Q593" s="61"/>
    </row>
    <row r="594" spans="1:17" s="55" customFormat="1" ht="20.25" customHeight="1" x14ac:dyDescent="0.2">
      <c r="A594" s="56">
        <v>61849</v>
      </c>
      <c r="B594" s="57">
        <f t="shared" si="57"/>
        <v>0</v>
      </c>
      <c r="C594" s="150"/>
      <c r="D594" s="58">
        <f t="shared" si="58"/>
        <v>0</v>
      </c>
      <c r="E594" s="59">
        <f t="shared" si="56"/>
        <v>0</v>
      </c>
      <c r="F594" s="58">
        <f t="shared" si="59"/>
        <v>0</v>
      </c>
      <c r="G594" s="60">
        <f>IF(AND(C594&lt;&gt;"",SUM(G$32:G593)&lt;E$23),$E$23/$E$28,0)</f>
        <v>0</v>
      </c>
      <c r="H594" s="58">
        <f t="shared" si="60"/>
        <v>0</v>
      </c>
      <c r="I594" s="58">
        <f t="shared" si="62"/>
        <v>0</v>
      </c>
      <c r="J594" s="92" t="str">
        <f t="shared" si="61"/>
        <v>2068–2069</v>
      </c>
      <c r="K594" s="92"/>
      <c r="L594" s="103"/>
      <c r="M594" s="92"/>
      <c r="N594" s="101"/>
      <c r="O594" s="93"/>
      <c r="Q594" s="61"/>
    </row>
    <row r="595" spans="1:17" s="55" customFormat="1" ht="20.25" customHeight="1" x14ac:dyDescent="0.2">
      <c r="A595" s="56">
        <v>61880</v>
      </c>
      <c r="B595" s="57">
        <f t="shared" si="57"/>
        <v>0</v>
      </c>
      <c r="C595" s="150"/>
      <c r="D595" s="58">
        <f t="shared" si="58"/>
        <v>0</v>
      </c>
      <c r="E595" s="59">
        <f t="shared" si="56"/>
        <v>0</v>
      </c>
      <c r="F595" s="58">
        <f t="shared" si="59"/>
        <v>0</v>
      </c>
      <c r="G595" s="60">
        <f>IF(AND(C595&lt;&gt;"",SUM(G$32:G594)&lt;E$23),$E$23/$E$28,0)</f>
        <v>0</v>
      </c>
      <c r="H595" s="58">
        <f t="shared" si="60"/>
        <v>0</v>
      </c>
      <c r="I595" s="58">
        <f t="shared" si="62"/>
        <v>0</v>
      </c>
      <c r="J595" s="92" t="str">
        <f t="shared" si="61"/>
        <v>2068–2069</v>
      </c>
      <c r="K595" s="92"/>
      <c r="L595" s="103"/>
      <c r="M595" s="92"/>
      <c r="N595" s="101"/>
      <c r="O595" s="93"/>
      <c r="Q595" s="61"/>
    </row>
    <row r="596" spans="1:17" s="55" customFormat="1" ht="20.25" customHeight="1" x14ac:dyDescent="0.2">
      <c r="A596" s="56">
        <v>61910</v>
      </c>
      <c r="B596" s="57">
        <f t="shared" si="57"/>
        <v>0</v>
      </c>
      <c r="C596" s="150"/>
      <c r="D596" s="58">
        <f t="shared" si="58"/>
        <v>0</v>
      </c>
      <c r="E596" s="59">
        <f t="shared" si="56"/>
        <v>0</v>
      </c>
      <c r="F596" s="58">
        <f t="shared" si="59"/>
        <v>0</v>
      </c>
      <c r="G596" s="60">
        <f>IF(AND(C596&lt;&gt;"",SUM(G$32:G595)&lt;E$23),$E$23/$E$28,0)</f>
        <v>0</v>
      </c>
      <c r="H596" s="58">
        <f t="shared" si="60"/>
        <v>0</v>
      </c>
      <c r="I596" s="58">
        <f t="shared" si="62"/>
        <v>0</v>
      </c>
      <c r="J596" s="92" t="str">
        <f t="shared" si="61"/>
        <v>2069–2070</v>
      </c>
      <c r="K596" s="92"/>
      <c r="L596" s="103"/>
      <c r="M596" s="92"/>
      <c r="N596" s="101"/>
      <c r="O596" s="93"/>
      <c r="Q596" s="61"/>
    </row>
    <row r="597" spans="1:17" s="55" customFormat="1" ht="20.25" customHeight="1" x14ac:dyDescent="0.2">
      <c r="A597" s="56">
        <v>61941</v>
      </c>
      <c r="B597" s="57">
        <f t="shared" si="57"/>
        <v>0</v>
      </c>
      <c r="C597" s="150"/>
      <c r="D597" s="58">
        <f t="shared" si="58"/>
        <v>0</v>
      </c>
      <c r="E597" s="59">
        <f t="shared" si="56"/>
        <v>0</v>
      </c>
      <c r="F597" s="58">
        <f t="shared" si="59"/>
        <v>0</v>
      </c>
      <c r="G597" s="60">
        <f>IF(AND(C597&lt;&gt;"",SUM(G$32:G596)&lt;E$23),$E$23/$E$28,0)</f>
        <v>0</v>
      </c>
      <c r="H597" s="58">
        <f t="shared" si="60"/>
        <v>0</v>
      </c>
      <c r="I597" s="58">
        <f t="shared" si="62"/>
        <v>0</v>
      </c>
      <c r="J597" s="92" t="str">
        <f t="shared" si="61"/>
        <v>2069–2070</v>
      </c>
      <c r="K597" s="92"/>
      <c r="L597" s="103"/>
      <c r="M597" s="92"/>
      <c r="N597" s="101"/>
      <c r="O597" s="93"/>
      <c r="Q597" s="61"/>
    </row>
    <row r="598" spans="1:17" s="55" customFormat="1" ht="20.25" customHeight="1" x14ac:dyDescent="0.2">
      <c r="A598" s="56">
        <v>61972</v>
      </c>
      <c r="B598" s="57">
        <f t="shared" si="57"/>
        <v>0</v>
      </c>
      <c r="C598" s="150"/>
      <c r="D598" s="58">
        <f t="shared" si="58"/>
        <v>0</v>
      </c>
      <c r="E598" s="59">
        <f t="shared" si="56"/>
        <v>0</v>
      </c>
      <c r="F598" s="58">
        <f t="shared" si="59"/>
        <v>0</v>
      </c>
      <c r="G598" s="60">
        <f>IF(AND(C598&lt;&gt;"",SUM(G$32:G597)&lt;E$23),$E$23/$E$28,0)</f>
        <v>0</v>
      </c>
      <c r="H598" s="58">
        <f t="shared" si="60"/>
        <v>0</v>
      </c>
      <c r="I598" s="58">
        <f t="shared" si="62"/>
        <v>0</v>
      </c>
      <c r="J598" s="92" t="str">
        <f t="shared" si="61"/>
        <v>2069–2070</v>
      </c>
      <c r="K598" s="92"/>
      <c r="L598" s="103"/>
      <c r="M598" s="92"/>
      <c r="N598" s="101"/>
      <c r="O598" s="93"/>
      <c r="Q598" s="61"/>
    </row>
    <row r="599" spans="1:17" s="55" customFormat="1" ht="20.25" customHeight="1" x14ac:dyDescent="0.2">
      <c r="A599" s="56">
        <v>62002</v>
      </c>
      <c r="B599" s="57">
        <f t="shared" si="57"/>
        <v>0</v>
      </c>
      <c r="C599" s="150"/>
      <c r="D599" s="58">
        <f t="shared" si="58"/>
        <v>0</v>
      </c>
      <c r="E599" s="59">
        <f t="shared" si="56"/>
        <v>0</v>
      </c>
      <c r="F599" s="58">
        <f t="shared" si="59"/>
        <v>0</v>
      </c>
      <c r="G599" s="60">
        <f>IF(AND(C599&lt;&gt;"",SUM(G$32:G598)&lt;E$23),$E$23/$E$28,0)</f>
        <v>0</v>
      </c>
      <c r="H599" s="58">
        <f t="shared" si="60"/>
        <v>0</v>
      </c>
      <c r="I599" s="58">
        <f t="shared" si="62"/>
        <v>0</v>
      </c>
      <c r="J599" s="92" t="str">
        <f t="shared" si="61"/>
        <v>2069–2070</v>
      </c>
      <c r="K599" s="92"/>
      <c r="L599" s="103"/>
      <c r="M599" s="92"/>
      <c r="N599" s="101"/>
      <c r="O599" s="93"/>
      <c r="Q599" s="61"/>
    </row>
    <row r="600" spans="1:17" s="55" customFormat="1" ht="20.25" customHeight="1" x14ac:dyDescent="0.2">
      <c r="A600" s="56">
        <v>62033</v>
      </c>
      <c r="B600" s="57">
        <f t="shared" si="57"/>
        <v>0</v>
      </c>
      <c r="C600" s="150"/>
      <c r="D600" s="58">
        <f t="shared" si="58"/>
        <v>0</v>
      </c>
      <c r="E600" s="59">
        <f t="shared" si="56"/>
        <v>0</v>
      </c>
      <c r="F600" s="58">
        <f t="shared" si="59"/>
        <v>0</v>
      </c>
      <c r="G600" s="60">
        <f>IF(AND(C600&lt;&gt;"",SUM(G$32:G599)&lt;E$23),$E$23/$E$28,0)</f>
        <v>0</v>
      </c>
      <c r="H600" s="58">
        <f t="shared" si="60"/>
        <v>0</v>
      </c>
      <c r="I600" s="58">
        <f t="shared" si="62"/>
        <v>0</v>
      </c>
      <c r="J600" s="92" t="str">
        <f t="shared" si="61"/>
        <v>2069–2070</v>
      </c>
      <c r="K600" s="92"/>
      <c r="L600" s="103"/>
      <c r="M600" s="92"/>
      <c r="N600" s="101"/>
      <c r="O600" s="93"/>
      <c r="Q600" s="61"/>
    </row>
    <row r="601" spans="1:17" s="55" customFormat="1" ht="20.25" customHeight="1" x14ac:dyDescent="0.2">
      <c r="A601" s="56">
        <v>62063</v>
      </c>
      <c r="B601" s="57">
        <f t="shared" si="57"/>
        <v>0</v>
      </c>
      <c r="C601" s="150"/>
      <c r="D601" s="58">
        <f t="shared" si="58"/>
        <v>0</v>
      </c>
      <c r="E601" s="59">
        <f t="shared" si="56"/>
        <v>0</v>
      </c>
      <c r="F601" s="58">
        <f t="shared" si="59"/>
        <v>0</v>
      </c>
      <c r="G601" s="60">
        <f>IF(AND(C601&lt;&gt;"",SUM(G$32:G600)&lt;E$23),$E$23/$E$28,0)</f>
        <v>0</v>
      </c>
      <c r="H601" s="58">
        <f t="shared" si="60"/>
        <v>0</v>
      </c>
      <c r="I601" s="58">
        <f t="shared" si="62"/>
        <v>0</v>
      </c>
      <c r="J601" s="92" t="str">
        <f t="shared" si="61"/>
        <v>2069–2070</v>
      </c>
      <c r="K601" s="92"/>
      <c r="L601" s="103"/>
      <c r="M601" s="92"/>
      <c r="N601" s="101"/>
      <c r="O601" s="93"/>
      <c r="Q601" s="61"/>
    </row>
    <row r="602" spans="1:17" s="55" customFormat="1" ht="20.25" customHeight="1" x14ac:dyDescent="0.2">
      <c r="A602" s="56">
        <v>62094</v>
      </c>
      <c r="B602" s="57">
        <f t="shared" si="57"/>
        <v>0</v>
      </c>
      <c r="C602" s="150"/>
      <c r="D602" s="58">
        <f t="shared" si="58"/>
        <v>0</v>
      </c>
      <c r="E602" s="59">
        <f t="shared" si="56"/>
        <v>0</v>
      </c>
      <c r="F602" s="58">
        <f t="shared" si="59"/>
        <v>0</v>
      </c>
      <c r="G602" s="60">
        <f>IF(AND(C602&lt;&gt;"",SUM(G$32:G601)&lt;E$23),$E$23/$E$28,0)</f>
        <v>0</v>
      </c>
      <c r="H602" s="58">
        <f t="shared" si="60"/>
        <v>0</v>
      </c>
      <c r="I602" s="58">
        <f t="shared" si="62"/>
        <v>0</v>
      </c>
      <c r="J602" s="92" t="str">
        <f t="shared" si="61"/>
        <v>2069–2070</v>
      </c>
      <c r="K602" s="92"/>
      <c r="L602" s="103"/>
      <c r="M602" s="92"/>
      <c r="N602" s="101"/>
      <c r="O602" s="93"/>
      <c r="Q602" s="61"/>
    </row>
    <row r="603" spans="1:17" s="55" customFormat="1" ht="20.25" customHeight="1" x14ac:dyDescent="0.2">
      <c r="A603" s="56">
        <v>62125</v>
      </c>
      <c r="B603" s="57">
        <f t="shared" si="57"/>
        <v>0</v>
      </c>
      <c r="C603" s="150"/>
      <c r="D603" s="58">
        <f t="shared" si="58"/>
        <v>0</v>
      </c>
      <c r="E603" s="59">
        <f t="shared" si="56"/>
        <v>0</v>
      </c>
      <c r="F603" s="58">
        <f t="shared" si="59"/>
        <v>0</v>
      </c>
      <c r="G603" s="60">
        <f>IF(AND(C603&lt;&gt;"",SUM(G$32:G602)&lt;E$23),$E$23/$E$28,0)</f>
        <v>0</v>
      </c>
      <c r="H603" s="58">
        <f t="shared" si="60"/>
        <v>0</v>
      </c>
      <c r="I603" s="58">
        <f t="shared" si="62"/>
        <v>0</v>
      </c>
      <c r="J603" s="92" t="str">
        <f t="shared" si="61"/>
        <v>2069–2070</v>
      </c>
      <c r="K603" s="92"/>
      <c r="L603" s="103"/>
      <c r="M603" s="92"/>
      <c r="N603" s="101"/>
      <c r="O603" s="93"/>
      <c r="Q603" s="61"/>
    </row>
    <row r="604" spans="1:17" s="55" customFormat="1" ht="20.25" customHeight="1" x14ac:dyDescent="0.2">
      <c r="A604" s="56">
        <v>62153</v>
      </c>
      <c r="B604" s="57">
        <f t="shared" si="57"/>
        <v>0</v>
      </c>
      <c r="C604" s="150"/>
      <c r="D604" s="58">
        <f t="shared" si="58"/>
        <v>0</v>
      </c>
      <c r="E604" s="59">
        <f t="shared" si="56"/>
        <v>0</v>
      </c>
      <c r="F604" s="58">
        <f t="shared" si="59"/>
        <v>0</v>
      </c>
      <c r="G604" s="60">
        <f>IF(AND(C604&lt;&gt;"",SUM(G$32:G603)&lt;E$23),$E$23/$E$28,0)</f>
        <v>0</v>
      </c>
      <c r="H604" s="58">
        <f t="shared" si="60"/>
        <v>0</v>
      </c>
      <c r="I604" s="58">
        <f t="shared" si="62"/>
        <v>0</v>
      </c>
      <c r="J604" s="92" t="str">
        <f t="shared" si="61"/>
        <v>2069–2070</v>
      </c>
      <c r="K604" s="92"/>
      <c r="L604" s="103"/>
      <c r="M604" s="92"/>
      <c r="N604" s="101"/>
      <c r="O604" s="93"/>
      <c r="Q604" s="61"/>
    </row>
    <row r="605" spans="1:17" s="55" customFormat="1" ht="20.25" customHeight="1" x14ac:dyDescent="0.2">
      <c r="A605" s="56">
        <v>62184</v>
      </c>
      <c r="B605" s="57">
        <f t="shared" si="57"/>
        <v>0</v>
      </c>
      <c r="C605" s="150"/>
      <c r="D605" s="58">
        <f t="shared" si="58"/>
        <v>0</v>
      </c>
      <c r="E605" s="59">
        <f t="shared" si="56"/>
        <v>0</v>
      </c>
      <c r="F605" s="58">
        <f t="shared" si="59"/>
        <v>0</v>
      </c>
      <c r="G605" s="60">
        <f>IF(AND(C605&lt;&gt;"",SUM(G$32:G604)&lt;E$23),$E$23/$E$28,0)</f>
        <v>0</v>
      </c>
      <c r="H605" s="58">
        <f t="shared" si="60"/>
        <v>0</v>
      </c>
      <c r="I605" s="58">
        <f t="shared" si="62"/>
        <v>0</v>
      </c>
      <c r="J605" s="92" t="str">
        <f t="shared" si="61"/>
        <v>2069–2070</v>
      </c>
      <c r="K605" s="92"/>
      <c r="L605" s="103"/>
      <c r="M605" s="92"/>
      <c r="N605" s="101"/>
      <c r="O605" s="93"/>
      <c r="Q605" s="61"/>
    </row>
    <row r="606" spans="1:17" s="55" customFormat="1" ht="20.25" customHeight="1" x14ac:dyDescent="0.2">
      <c r="A606" s="56">
        <v>62214</v>
      </c>
      <c r="B606" s="57">
        <f t="shared" si="57"/>
        <v>0</v>
      </c>
      <c r="C606" s="150"/>
      <c r="D606" s="58">
        <f t="shared" si="58"/>
        <v>0</v>
      </c>
      <c r="E606" s="59">
        <f t="shared" si="56"/>
        <v>0</v>
      </c>
      <c r="F606" s="58">
        <f t="shared" si="59"/>
        <v>0</v>
      </c>
      <c r="G606" s="60">
        <f>IF(AND(C606&lt;&gt;"",SUM(G$32:G605)&lt;E$23),$E$23/$E$28,0)</f>
        <v>0</v>
      </c>
      <c r="H606" s="58">
        <f t="shared" si="60"/>
        <v>0</v>
      </c>
      <c r="I606" s="58">
        <f t="shared" si="62"/>
        <v>0</v>
      </c>
      <c r="J606" s="92" t="str">
        <f t="shared" si="61"/>
        <v>2069–2070</v>
      </c>
      <c r="K606" s="92"/>
      <c r="L606" s="103"/>
      <c r="M606" s="92"/>
      <c r="N606" s="101"/>
      <c r="O606" s="93"/>
      <c r="Q606" s="61"/>
    </row>
    <row r="607" spans="1:17" s="55" customFormat="1" ht="20.25" customHeight="1" x14ac:dyDescent="0.2">
      <c r="A607" s="56">
        <v>62245</v>
      </c>
      <c r="B607" s="57">
        <f t="shared" si="57"/>
        <v>0</v>
      </c>
      <c r="C607" s="150"/>
      <c r="D607" s="58">
        <f t="shared" si="58"/>
        <v>0</v>
      </c>
      <c r="E607" s="59">
        <f t="shared" si="56"/>
        <v>0</v>
      </c>
      <c r="F607" s="58">
        <f t="shared" si="59"/>
        <v>0</v>
      </c>
      <c r="G607" s="60">
        <f>IF(AND(C607&lt;&gt;"",SUM(G$32:G606)&lt;E$23),$E$23/$E$28,0)</f>
        <v>0</v>
      </c>
      <c r="H607" s="58">
        <f t="shared" si="60"/>
        <v>0</v>
      </c>
      <c r="I607" s="58">
        <f t="shared" si="62"/>
        <v>0</v>
      </c>
      <c r="J607" s="92" t="str">
        <f t="shared" si="61"/>
        <v>2069–2070</v>
      </c>
      <c r="K607" s="92"/>
      <c r="L607" s="103"/>
      <c r="M607" s="92"/>
      <c r="N607" s="101"/>
      <c r="O607" s="93"/>
      <c r="Q607" s="61"/>
    </row>
    <row r="608" spans="1:17" s="55" customFormat="1" ht="20.25" customHeight="1" x14ac:dyDescent="0.2">
      <c r="A608" s="56">
        <v>62275</v>
      </c>
      <c r="B608" s="57">
        <f t="shared" si="57"/>
        <v>0</v>
      </c>
      <c r="C608" s="150"/>
      <c r="D608" s="58">
        <f t="shared" si="58"/>
        <v>0</v>
      </c>
      <c r="E608" s="59">
        <f t="shared" ref="E608:E671" si="63">C608-D608</f>
        <v>0</v>
      </c>
      <c r="F608" s="58">
        <f t="shared" si="59"/>
        <v>0</v>
      </c>
      <c r="G608" s="60">
        <f>IF(AND(C608&lt;&gt;"",SUM(G$32:G607)&lt;E$23),$E$23/$E$28,0)</f>
        <v>0</v>
      </c>
      <c r="H608" s="58">
        <f t="shared" si="60"/>
        <v>0</v>
      </c>
      <c r="I608" s="58">
        <f t="shared" si="62"/>
        <v>0</v>
      </c>
      <c r="J608" s="92" t="str">
        <f t="shared" si="61"/>
        <v>2070–2071</v>
      </c>
      <c r="K608" s="92"/>
      <c r="L608" s="103"/>
      <c r="M608" s="92"/>
      <c r="N608" s="101"/>
      <c r="O608" s="93"/>
      <c r="Q608" s="61"/>
    </row>
    <row r="609" spans="1:17" s="55" customFormat="1" ht="20.25" customHeight="1" x14ac:dyDescent="0.2">
      <c r="A609" s="56">
        <v>62306</v>
      </c>
      <c r="B609" s="57">
        <f t="shared" ref="B609:B672" si="64">IF(C609&gt;0,C609*-1,C609)</f>
        <v>0</v>
      </c>
      <c r="C609" s="150"/>
      <c r="D609" s="58">
        <f t="shared" ref="D609:D672" si="65">IF(C609="",0,IF($E$14="Beginning",IF(C608&lt;&gt;"",$F608*$E$7/12,0),IF(C608&lt;&gt;"",$F608*$E$7/12,$E$21*$E$7/12)))</f>
        <v>0</v>
      </c>
      <c r="E609" s="59">
        <f t="shared" si="63"/>
        <v>0</v>
      </c>
      <c r="F609" s="58">
        <f t="shared" ref="F609:F672" si="66">IF(C609="",0,IF(C608="",$E$21-E609,IF(C609&lt;&gt;"",F608-E609)))</f>
        <v>0</v>
      </c>
      <c r="G609" s="60">
        <f>IF(AND(C609&lt;&gt;"",SUM(G$32:G608)&lt;E$23),$E$23/$E$28,0)</f>
        <v>0</v>
      </c>
      <c r="H609" s="58">
        <f t="shared" ref="H609:H672" si="67">IF(C609&lt;&gt;"",G609+H608,0)</f>
        <v>0</v>
      </c>
      <c r="I609" s="58">
        <f t="shared" si="62"/>
        <v>0</v>
      </c>
      <c r="J609" s="92" t="str">
        <f t="shared" ref="J609:J672" si="68">IF(OR(MONTH(A609)=1,MONTH(A609)=2,MONTH(A609)=3,MONTH(A609)=4,MONTH(A609)=5,MONTH(A609)=6),YEAR(A609)-1&amp;"–"&amp;YEAR(A609),YEAR(A609)&amp;"–"&amp;YEAR(A609)+1)</f>
        <v>2070–2071</v>
      </c>
      <c r="K609" s="92"/>
      <c r="L609" s="103"/>
      <c r="M609" s="92"/>
      <c r="N609" s="101"/>
      <c r="O609" s="93"/>
      <c r="Q609" s="61"/>
    </row>
    <row r="610" spans="1:17" s="55" customFormat="1" ht="20.25" customHeight="1" x14ac:dyDescent="0.2">
      <c r="A610" s="56">
        <v>62337</v>
      </c>
      <c r="B610" s="57">
        <f t="shared" si="64"/>
        <v>0</v>
      </c>
      <c r="C610" s="150"/>
      <c r="D610" s="58">
        <f t="shared" si="65"/>
        <v>0</v>
      </c>
      <c r="E610" s="59">
        <f t="shared" si="63"/>
        <v>0</v>
      </c>
      <c r="F610" s="58">
        <f t="shared" si="66"/>
        <v>0</v>
      </c>
      <c r="G610" s="60">
        <f>IF(AND(C610&lt;&gt;"",SUM(G$32:G609)&lt;E$23),$E$23/$E$28,0)</f>
        <v>0</v>
      </c>
      <c r="H610" s="58">
        <f t="shared" si="67"/>
        <v>0</v>
      </c>
      <c r="I610" s="58">
        <f t="shared" si="62"/>
        <v>0</v>
      </c>
      <c r="J610" s="92" t="str">
        <f t="shared" si="68"/>
        <v>2070–2071</v>
      </c>
      <c r="K610" s="92"/>
      <c r="L610" s="103"/>
      <c r="M610" s="92"/>
      <c r="N610" s="101"/>
      <c r="O610" s="93"/>
      <c r="Q610" s="61"/>
    </row>
    <row r="611" spans="1:17" s="55" customFormat="1" ht="20.25" customHeight="1" x14ac:dyDescent="0.2">
      <c r="A611" s="56">
        <v>62367</v>
      </c>
      <c r="B611" s="57">
        <f t="shared" si="64"/>
        <v>0</v>
      </c>
      <c r="C611" s="150"/>
      <c r="D611" s="58">
        <f t="shared" si="65"/>
        <v>0</v>
      </c>
      <c r="E611" s="59">
        <f t="shared" si="63"/>
        <v>0</v>
      </c>
      <c r="F611" s="58">
        <f t="shared" si="66"/>
        <v>0</v>
      </c>
      <c r="G611" s="60">
        <f>IF(AND(C611&lt;&gt;"",SUM(G$32:G610)&lt;E$23),$E$23/$E$28,0)</f>
        <v>0</v>
      </c>
      <c r="H611" s="58">
        <f t="shared" si="67"/>
        <v>0</v>
      </c>
      <c r="I611" s="58">
        <f t="shared" ref="I611:I674" si="69">IF(C611&lt;&gt;"",$E$23-H611,0)</f>
        <v>0</v>
      </c>
      <c r="J611" s="92" t="str">
        <f t="shared" si="68"/>
        <v>2070–2071</v>
      </c>
      <c r="K611" s="92"/>
      <c r="L611" s="103"/>
      <c r="M611" s="92"/>
      <c r="N611" s="101"/>
      <c r="O611" s="93"/>
      <c r="Q611" s="61"/>
    </row>
    <row r="612" spans="1:17" s="55" customFormat="1" ht="20.25" customHeight="1" x14ac:dyDescent="0.2">
      <c r="A612" s="56">
        <v>62398</v>
      </c>
      <c r="B612" s="57">
        <f t="shared" si="64"/>
        <v>0</v>
      </c>
      <c r="C612" s="150"/>
      <c r="D612" s="58">
        <f t="shared" si="65"/>
        <v>0</v>
      </c>
      <c r="E612" s="59">
        <f t="shared" si="63"/>
        <v>0</v>
      </c>
      <c r="F612" s="58">
        <f t="shared" si="66"/>
        <v>0</v>
      </c>
      <c r="G612" s="60">
        <f>IF(AND(C612&lt;&gt;"",SUM(G$32:G611)&lt;E$23),$E$23/$E$28,0)</f>
        <v>0</v>
      </c>
      <c r="H612" s="58">
        <f t="shared" si="67"/>
        <v>0</v>
      </c>
      <c r="I612" s="58">
        <f t="shared" si="69"/>
        <v>0</v>
      </c>
      <c r="J612" s="92" t="str">
        <f t="shared" si="68"/>
        <v>2070–2071</v>
      </c>
      <c r="K612" s="92"/>
      <c r="L612" s="103"/>
      <c r="M612" s="92"/>
      <c r="N612" s="101"/>
      <c r="O612" s="93"/>
      <c r="Q612" s="61"/>
    </row>
    <row r="613" spans="1:17" s="55" customFormat="1" ht="20.25" customHeight="1" x14ac:dyDescent="0.2">
      <c r="A613" s="56">
        <v>62428</v>
      </c>
      <c r="B613" s="57">
        <f t="shared" si="64"/>
        <v>0</v>
      </c>
      <c r="C613" s="150"/>
      <c r="D613" s="58">
        <f t="shared" si="65"/>
        <v>0</v>
      </c>
      <c r="E613" s="59">
        <f t="shared" si="63"/>
        <v>0</v>
      </c>
      <c r="F613" s="58">
        <f t="shared" si="66"/>
        <v>0</v>
      </c>
      <c r="G613" s="60">
        <f>IF(AND(C613&lt;&gt;"",SUM(G$32:G612)&lt;E$23),$E$23/$E$28,0)</f>
        <v>0</v>
      </c>
      <c r="H613" s="58">
        <f t="shared" si="67"/>
        <v>0</v>
      </c>
      <c r="I613" s="58">
        <f t="shared" si="69"/>
        <v>0</v>
      </c>
      <c r="J613" s="92" t="str">
        <f t="shared" si="68"/>
        <v>2070–2071</v>
      </c>
      <c r="K613" s="92"/>
      <c r="L613" s="103"/>
      <c r="M613" s="92"/>
      <c r="N613" s="101"/>
      <c r="O613" s="93"/>
      <c r="Q613" s="61"/>
    </row>
    <row r="614" spans="1:17" s="55" customFormat="1" ht="20.25" customHeight="1" x14ac:dyDescent="0.2">
      <c r="A614" s="56">
        <v>62459</v>
      </c>
      <c r="B614" s="57">
        <f t="shared" si="64"/>
        <v>0</v>
      </c>
      <c r="C614" s="150"/>
      <c r="D614" s="58">
        <f t="shared" si="65"/>
        <v>0</v>
      </c>
      <c r="E614" s="59">
        <f t="shared" si="63"/>
        <v>0</v>
      </c>
      <c r="F614" s="58">
        <f t="shared" si="66"/>
        <v>0</v>
      </c>
      <c r="G614" s="60">
        <f>IF(AND(C614&lt;&gt;"",SUM(G$32:G613)&lt;E$23),$E$23/$E$28,0)</f>
        <v>0</v>
      </c>
      <c r="H614" s="58">
        <f t="shared" si="67"/>
        <v>0</v>
      </c>
      <c r="I614" s="58">
        <f t="shared" si="69"/>
        <v>0</v>
      </c>
      <c r="J614" s="92" t="str">
        <f t="shared" si="68"/>
        <v>2070–2071</v>
      </c>
      <c r="K614" s="92"/>
      <c r="L614" s="103"/>
      <c r="M614" s="92"/>
      <c r="N614" s="101"/>
      <c r="O614" s="93"/>
      <c r="Q614" s="61"/>
    </row>
    <row r="615" spans="1:17" s="55" customFormat="1" ht="20.25" customHeight="1" x14ac:dyDescent="0.2">
      <c r="A615" s="56">
        <v>62490</v>
      </c>
      <c r="B615" s="57">
        <f t="shared" si="64"/>
        <v>0</v>
      </c>
      <c r="C615" s="150"/>
      <c r="D615" s="58">
        <f t="shared" si="65"/>
        <v>0</v>
      </c>
      <c r="E615" s="59">
        <f t="shared" si="63"/>
        <v>0</v>
      </c>
      <c r="F615" s="58">
        <f t="shared" si="66"/>
        <v>0</v>
      </c>
      <c r="G615" s="60">
        <f>IF(AND(C615&lt;&gt;"",SUM(G$32:G614)&lt;E$23),$E$23/$E$28,0)</f>
        <v>0</v>
      </c>
      <c r="H615" s="58">
        <f t="shared" si="67"/>
        <v>0</v>
      </c>
      <c r="I615" s="58">
        <f t="shared" si="69"/>
        <v>0</v>
      </c>
      <c r="J615" s="92" t="str">
        <f t="shared" si="68"/>
        <v>2070–2071</v>
      </c>
      <c r="K615" s="92"/>
      <c r="L615" s="103"/>
      <c r="M615" s="92"/>
      <c r="N615" s="101"/>
      <c r="O615" s="93"/>
      <c r="Q615" s="61"/>
    </row>
    <row r="616" spans="1:17" s="55" customFormat="1" ht="20.25" customHeight="1" x14ac:dyDescent="0.2">
      <c r="A616" s="56">
        <v>62518</v>
      </c>
      <c r="B616" s="57">
        <f t="shared" si="64"/>
        <v>0</v>
      </c>
      <c r="C616" s="150"/>
      <c r="D616" s="58">
        <f t="shared" si="65"/>
        <v>0</v>
      </c>
      <c r="E616" s="59">
        <f t="shared" si="63"/>
        <v>0</v>
      </c>
      <c r="F616" s="58">
        <f t="shared" si="66"/>
        <v>0</v>
      </c>
      <c r="G616" s="60">
        <f>IF(AND(C616&lt;&gt;"",SUM(G$32:G615)&lt;E$23),$E$23/$E$28,0)</f>
        <v>0</v>
      </c>
      <c r="H616" s="58">
        <f t="shared" si="67"/>
        <v>0</v>
      </c>
      <c r="I616" s="58">
        <f t="shared" si="69"/>
        <v>0</v>
      </c>
      <c r="J616" s="92" t="str">
        <f t="shared" si="68"/>
        <v>2070–2071</v>
      </c>
      <c r="K616" s="92"/>
      <c r="L616" s="103"/>
      <c r="M616" s="92"/>
      <c r="N616" s="101"/>
      <c r="O616" s="93"/>
      <c r="Q616" s="61"/>
    </row>
    <row r="617" spans="1:17" s="55" customFormat="1" ht="20.25" customHeight="1" x14ac:dyDescent="0.2">
      <c r="A617" s="56">
        <v>62549</v>
      </c>
      <c r="B617" s="57">
        <f t="shared" si="64"/>
        <v>0</v>
      </c>
      <c r="C617" s="150"/>
      <c r="D617" s="58">
        <f t="shared" si="65"/>
        <v>0</v>
      </c>
      <c r="E617" s="59">
        <f t="shared" si="63"/>
        <v>0</v>
      </c>
      <c r="F617" s="58">
        <f t="shared" si="66"/>
        <v>0</v>
      </c>
      <c r="G617" s="60">
        <f>IF(AND(C617&lt;&gt;"",SUM(G$32:G616)&lt;E$23),$E$23/$E$28,0)</f>
        <v>0</v>
      </c>
      <c r="H617" s="58">
        <f t="shared" si="67"/>
        <v>0</v>
      </c>
      <c r="I617" s="58">
        <f t="shared" si="69"/>
        <v>0</v>
      </c>
      <c r="J617" s="92" t="str">
        <f t="shared" si="68"/>
        <v>2070–2071</v>
      </c>
      <c r="K617" s="92"/>
      <c r="L617" s="103"/>
      <c r="M617" s="92"/>
      <c r="N617" s="101"/>
      <c r="O617" s="93"/>
      <c r="Q617" s="61"/>
    </row>
    <row r="618" spans="1:17" s="55" customFormat="1" ht="20.25" customHeight="1" x14ac:dyDescent="0.2">
      <c r="A618" s="56">
        <v>62579</v>
      </c>
      <c r="B618" s="57">
        <f t="shared" si="64"/>
        <v>0</v>
      </c>
      <c r="C618" s="150"/>
      <c r="D618" s="58">
        <f t="shared" si="65"/>
        <v>0</v>
      </c>
      <c r="E618" s="59">
        <f t="shared" si="63"/>
        <v>0</v>
      </c>
      <c r="F618" s="58">
        <f t="shared" si="66"/>
        <v>0</v>
      </c>
      <c r="G618" s="60">
        <f>IF(AND(C618&lt;&gt;"",SUM(G$32:G617)&lt;E$23),$E$23/$E$28,0)</f>
        <v>0</v>
      </c>
      <c r="H618" s="58">
        <f t="shared" si="67"/>
        <v>0</v>
      </c>
      <c r="I618" s="58">
        <f t="shared" si="69"/>
        <v>0</v>
      </c>
      <c r="J618" s="92" t="str">
        <f t="shared" si="68"/>
        <v>2070–2071</v>
      </c>
      <c r="K618" s="92"/>
      <c r="L618" s="103"/>
      <c r="M618" s="92"/>
      <c r="N618" s="101"/>
      <c r="O618" s="93"/>
      <c r="Q618" s="61"/>
    </row>
    <row r="619" spans="1:17" s="55" customFormat="1" ht="20.25" customHeight="1" x14ac:dyDescent="0.2">
      <c r="A619" s="56">
        <v>62610</v>
      </c>
      <c r="B619" s="57">
        <f t="shared" si="64"/>
        <v>0</v>
      </c>
      <c r="C619" s="150"/>
      <c r="D619" s="58">
        <f t="shared" si="65"/>
        <v>0</v>
      </c>
      <c r="E619" s="59">
        <f t="shared" si="63"/>
        <v>0</v>
      </c>
      <c r="F619" s="58">
        <f t="shared" si="66"/>
        <v>0</v>
      </c>
      <c r="G619" s="60">
        <f>IF(AND(C619&lt;&gt;"",SUM(G$32:G618)&lt;E$23),$E$23/$E$28,0)</f>
        <v>0</v>
      </c>
      <c r="H619" s="58">
        <f t="shared" si="67"/>
        <v>0</v>
      </c>
      <c r="I619" s="58">
        <f t="shared" si="69"/>
        <v>0</v>
      </c>
      <c r="J619" s="92" t="str">
        <f t="shared" si="68"/>
        <v>2070–2071</v>
      </c>
      <c r="K619" s="92"/>
      <c r="L619" s="103"/>
      <c r="M619" s="92"/>
      <c r="N619" s="101"/>
      <c r="O619" s="93"/>
      <c r="Q619" s="61"/>
    </row>
    <row r="620" spans="1:17" s="55" customFormat="1" ht="20.25" customHeight="1" x14ac:dyDescent="0.2">
      <c r="A620" s="56">
        <v>62640</v>
      </c>
      <c r="B620" s="57">
        <f t="shared" si="64"/>
        <v>0</v>
      </c>
      <c r="C620" s="150"/>
      <c r="D620" s="58">
        <f t="shared" si="65"/>
        <v>0</v>
      </c>
      <c r="E620" s="59">
        <f t="shared" si="63"/>
        <v>0</v>
      </c>
      <c r="F620" s="58">
        <f t="shared" si="66"/>
        <v>0</v>
      </c>
      <c r="G620" s="60">
        <f>IF(AND(C620&lt;&gt;"",SUM(G$32:G619)&lt;E$23),$E$23/$E$28,0)</f>
        <v>0</v>
      </c>
      <c r="H620" s="58">
        <f t="shared" si="67"/>
        <v>0</v>
      </c>
      <c r="I620" s="58">
        <f t="shared" si="69"/>
        <v>0</v>
      </c>
      <c r="J620" s="92" t="str">
        <f t="shared" si="68"/>
        <v>2071–2072</v>
      </c>
      <c r="K620" s="92"/>
      <c r="L620" s="103"/>
      <c r="M620" s="92"/>
      <c r="N620" s="101"/>
      <c r="O620" s="93"/>
      <c r="Q620" s="61"/>
    </row>
    <row r="621" spans="1:17" s="55" customFormat="1" ht="20.25" customHeight="1" x14ac:dyDescent="0.2">
      <c r="A621" s="56">
        <v>62671</v>
      </c>
      <c r="B621" s="57">
        <f t="shared" si="64"/>
        <v>0</v>
      </c>
      <c r="C621" s="150"/>
      <c r="D621" s="58">
        <f t="shared" si="65"/>
        <v>0</v>
      </c>
      <c r="E621" s="59">
        <f t="shared" si="63"/>
        <v>0</v>
      </c>
      <c r="F621" s="58">
        <f t="shared" si="66"/>
        <v>0</v>
      </c>
      <c r="G621" s="60">
        <f>IF(AND(C621&lt;&gt;"",SUM(G$32:G620)&lt;E$23),$E$23/$E$28,0)</f>
        <v>0</v>
      </c>
      <c r="H621" s="58">
        <f t="shared" si="67"/>
        <v>0</v>
      </c>
      <c r="I621" s="58">
        <f t="shared" si="69"/>
        <v>0</v>
      </c>
      <c r="J621" s="92" t="str">
        <f t="shared" si="68"/>
        <v>2071–2072</v>
      </c>
      <c r="K621" s="92"/>
      <c r="L621" s="103"/>
      <c r="M621" s="92"/>
      <c r="N621" s="101"/>
      <c r="O621" s="93"/>
      <c r="Q621" s="61"/>
    </row>
    <row r="622" spans="1:17" s="55" customFormat="1" ht="20.25" customHeight="1" x14ac:dyDescent="0.2">
      <c r="A622" s="56">
        <v>62702</v>
      </c>
      <c r="B622" s="57">
        <f t="shared" si="64"/>
        <v>0</v>
      </c>
      <c r="C622" s="150"/>
      <c r="D622" s="58">
        <f t="shared" si="65"/>
        <v>0</v>
      </c>
      <c r="E622" s="59">
        <f t="shared" si="63"/>
        <v>0</v>
      </c>
      <c r="F622" s="58">
        <f t="shared" si="66"/>
        <v>0</v>
      </c>
      <c r="G622" s="60">
        <f>IF(AND(C622&lt;&gt;"",SUM(G$32:G621)&lt;E$23),$E$23/$E$28,0)</f>
        <v>0</v>
      </c>
      <c r="H622" s="58">
        <f t="shared" si="67"/>
        <v>0</v>
      </c>
      <c r="I622" s="58">
        <f t="shared" si="69"/>
        <v>0</v>
      </c>
      <c r="J622" s="92" t="str">
        <f t="shared" si="68"/>
        <v>2071–2072</v>
      </c>
      <c r="K622" s="92"/>
      <c r="L622" s="103"/>
      <c r="M622" s="92"/>
      <c r="N622" s="101"/>
      <c r="O622" s="93"/>
      <c r="Q622" s="61"/>
    </row>
    <row r="623" spans="1:17" s="55" customFormat="1" ht="20.25" customHeight="1" x14ac:dyDescent="0.2">
      <c r="A623" s="56">
        <v>62732</v>
      </c>
      <c r="B623" s="57">
        <f t="shared" si="64"/>
        <v>0</v>
      </c>
      <c r="C623" s="150"/>
      <c r="D623" s="58">
        <f t="shared" si="65"/>
        <v>0</v>
      </c>
      <c r="E623" s="59">
        <f t="shared" si="63"/>
        <v>0</v>
      </c>
      <c r="F623" s="58">
        <f t="shared" si="66"/>
        <v>0</v>
      </c>
      <c r="G623" s="60">
        <f>IF(AND(C623&lt;&gt;"",SUM(G$32:G622)&lt;E$23),$E$23/$E$28,0)</f>
        <v>0</v>
      </c>
      <c r="H623" s="58">
        <f t="shared" si="67"/>
        <v>0</v>
      </c>
      <c r="I623" s="58">
        <f t="shared" si="69"/>
        <v>0</v>
      </c>
      <c r="J623" s="92" t="str">
        <f t="shared" si="68"/>
        <v>2071–2072</v>
      </c>
      <c r="K623" s="92"/>
      <c r="L623" s="103"/>
      <c r="M623" s="92"/>
      <c r="N623" s="101"/>
      <c r="O623" s="93"/>
      <c r="Q623" s="61"/>
    </row>
    <row r="624" spans="1:17" s="55" customFormat="1" ht="20.25" customHeight="1" x14ac:dyDescent="0.2">
      <c r="A624" s="56">
        <v>62763</v>
      </c>
      <c r="B624" s="57">
        <f t="shared" si="64"/>
        <v>0</v>
      </c>
      <c r="C624" s="150"/>
      <c r="D624" s="58">
        <f t="shared" si="65"/>
        <v>0</v>
      </c>
      <c r="E624" s="59">
        <f t="shared" si="63"/>
        <v>0</v>
      </c>
      <c r="F624" s="58">
        <f t="shared" si="66"/>
        <v>0</v>
      </c>
      <c r="G624" s="60">
        <f>IF(AND(C624&lt;&gt;"",SUM(G$32:G623)&lt;E$23),$E$23/$E$28,0)</f>
        <v>0</v>
      </c>
      <c r="H624" s="58">
        <f t="shared" si="67"/>
        <v>0</v>
      </c>
      <c r="I624" s="58">
        <f t="shared" si="69"/>
        <v>0</v>
      </c>
      <c r="J624" s="92" t="str">
        <f t="shared" si="68"/>
        <v>2071–2072</v>
      </c>
      <c r="K624" s="92"/>
      <c r="L624" s="103"/>
      <c r="M624" s="92"/>
      <c r="N624" s="101"/>
      <c r="O624" s="93"/>
      <c r="Q624" s="61"/>
    </row>
    <row r="625" spans="1:17" s="55" customFormat="1" ht="20.25" customHeight="1" x14ac:dyDescent="0.2">
      <c r="A625" s="56">
        <v>62793</v>
      </c>
      <c r="B625" s="57">
        <f t="shared" si="64"/>
        <v>0</v>
      </c>
      <c r="C625" s="150"/>
      <c r="D625" s="58">
        <f t="shared" si="65"/>
        <v>0</v>
      </c>
      <c r="E625" s="59">
        <f t="shared" si="63"/>
        <v>0</v>
      </c>
      <c r="F625" s="58">
        <f t="shared" si="66"/>
        <v>0</v>
      </c>
      <c r="G625" s="60">
        <f>IF(AND(C625&lt;&gt;"",SUM(G$32:G624)&lt;E$23),$E$23/$E$28,0)</f>
        <v>0</v>
      </c>
      <c r="H625" s="58">
        <f t="shared" si="67"/>
        <v>0</v>
      </c>
      <c r="I625" s="58">
        <f t="shared" si="69"/>
        <v>0</v>
      </c>
      <c r="J625" s="92" t="str">
        <f t="shared" si="68"/>
        <v>2071–2072</v>
      </c>
      <c r="K625" s="92"/>
      <c r="L625" s="103"/>
      <c r="M625" s="92"/>
      <c r="N625" s="101"/>
      <c r="O625" s="93"/>
      <c r="Q625" s="61"/>
    </row>
    <row r="626" spans="1:17" s="55" customFormat="1" ht="20.25" customHeight="1" x14ac:dyDescent="0.2">
      <c r="A626" s="56">
        <v>62824</v>
      </c>
      <c r="B626" s="57">
        <f t="shared" si="64"/>
        <v>0</v>
      </c>
      <c r="C626" s="150"/>
      <c r="D626" s="58">
        <f t="shared" si="65"/>
        <v>0</v>
      </c>
      <c r="E626" s="59">
        <f t="shared" si="63"/>
        <v>0</v>
      </c>
      <c r="F626" s="58">
        <f t="shared" si="66"/>
        <v>0</v>
      </c>
      <c r="G626" s="60">
        <f>IF(AND(C626&lt;&gt;"",SUM(G$32:G625)&lt;E$23),$E$23/$E$28,0)</f>
        <v>0</v>
      </c>
      <c r="H626" s="58">
        <f t="shared" si="67"/>
        <v>0</v>
      </c>
      <c r="I626" s="58">
        <f t="shared" si="69"/>
        <v>0</v>
      </c>
      <c r="J626" s="92" t="str">
        <f t="shared" si="68"/>
        <v>2071–2072</v>
      </c>
      <c r="K626" s="92"/>
      <c r="L626" s="103"/>
      <c r="M626" s="92"/>
      <c r="N626" s="101"/>
      <c r="O626" s="93"/>
      <c r="Q626" s="61"/>
    </row>
    <row r="627" spans="1:17" s="55" customFormat="1" ht="20.25" customHeight="1" x14ac:dyDescent="0.2">
      <c r="A627" s="56">
        <v>62855</v>
      </c>
      <c r="B627" s="57">
        <f t="shared" si="64"/>
        <v>0</v>
      </c>
      <c r="C627" s="150"/>
      <c r="D627" s="58">
        <f t="shared" si="65"/>
        <v>0</v>
      </c>
      <c r="E627" s="59">
        <f t="shared" si="63"/>
        <v>0</v>
      </c>
      <c r="F627" s="58">
        <f t="shared" si="66"/>
        <v>0</v>
      </c>
      <c r="G627" s="60">
        <f>IF(AND(C627&lt;&gt;"",SUM(G$32:G626)&lt;E$23),$E$23/$E$28,0)</f>
        <v>0</v>
      </c>
      <c r="H627" s="58">
        <f t="shared" si="67"/>
        <v>0</v>
      </c>
      <c r="I627" s="58">
        <f t="shared" si="69"/>
        <v>0</v>
      </c>
      <c r="J627" s="92" t="str">
        <f t="shared" si="68"/>
        <v>2071–2072</v>
      </c>
      <c r="K627" s="92"/>
      <c r="L627" s="103"/>
      <c r="M627" s="92"/>
      <c r="N627" s="101"/>
      <c r="O627" s="93"/>
      <c r="Q627" s="61"/>
    </row>
    <row r="628" spans="1:17" s="55" customFormat="1" ht="20.25" customHeight="1" x14ac:dyDescent="0.2">
      <c r="A628" s="56">
        <v>62884</v>
      </c>
      <c r="B628" s="57">
        <f t="shared" si="64"/>
        <v>0</v>
      </c>
      <c r="C628" s="150"/>
      <c r="D628" s="58">
        <f t="shared" si="65"/>
        <v>0</v>
      </c>
      <c r="E628" s="59">
        <f t="shared" si="63"/>
        <v>0</v>
      </c>
      <c r="F628" s="58">
        <f t="shared" si="66"/>
        <v>0</v>
      </c>
      <c r="G628" s="60">
        <f>IF(AND(C628&lt;&gt;"",SUM(G$32:G627)&lt;E$23),$E$23/$E$28,0)</f>
        <v>0</v>
      </c>
      <c r="H628" s="58">
        <f t="shared" si="67"/>
        <v>0</v>
      </c>
      <c r="I628" s="58">
        <f t="shared" si="69"/>
        <v>0</v>
      </c>
      <c r="J628" s="92" t="str">
        <f t="shared" si="68"/>
        <v>2071–2072</v>
      </c>
      <c r="K628" s="92"/>
      <c r="L628" s="103"/>
      <c r="M628" s="92"/>
      <c r="N628" s="101"/>
      <c r="O628" s="93"/>
      <c r="Q628" s="61"/>
    </row>
    <row r="629" spans="1:17" s="55" customFormat="1" ht="20.25" customHeight="1" x14ac:dyDescent="0.2">
      <c r="A629" s="56">
        <v>62915</v>
      </c>
      <c r="B629" s="57">
        <f t="shared" si="64"/>
        <v>0</v>
      </c>
      <c r="C629" s="150"/>
      <c r="D629" s="58">
        <f t="shared" si="65"/>
        <v>0</v>
      </c>
      <c r="E629" s="59">
        <f t="shared" si="63"/>
        <v>0</v>
      </c>
      <c r="F629" s="58">
        <f t="shared" si="66"/>
        <v>0</v>
      </c>
      <c r="G629" s="60">
        <f>IF(AND(C629&lt;&gt;"",SUM(G$32:G628)&lt;E$23),$E$23/$E$28,0)</f>
        <v>0</v>
      </c>
      <c r="H629" s="58">
        <f t="shared" si="67"/>
        <v>0</v>
      </c>
      <c r="I629" s="58">
        <f t="shared" si="69"/>
        <v>0</v>
      </c>
      <c r="J629" s="92" t="str">
        <f t="shared" si="68"/>
        <v>2071–2072</v>
      </c>
      <c r="K629" s="92"/>
      <c r="L629" s="103"/>
      <c r="M629" s="92"/>
      <c r="N629" s="101"/>
      <c r="O629" s="93"/>
      <c r="Q629" s="61"/>
    </row>
    <row r="630" spans="1:17" s="55" customFormat="1" ht="20.25" customHeight="1" x14ac:dyDescent="0.2">
      <c r="A630" s="56">
        <v>62945</v>
      </c>
      <c r="B630" s="57">
        <f t="shared" si="64"/>
        <v>0</v>
      </c>
      <c r="C630" s="150"/>
      <c r="D630" s="58">
        <f t="shared" si="65"/>
        <v>0</v>
      </c>
      <c r="E630" s="59">
        <f t="shared" si="63"/>
        <v>0</v>
      </c>
      <c r="F630" s="58">
        <f t="shared" si="66"/>
        <v>0</v>
      </c>
      <c r="G630" s="60">
        <f>IF(AND(C630&lt;&gt;"",SUM(G$32:G629)&lt;E$23),$E$23/$E$28,0)</f>
        <v>0</v>
      </c>
      <c r="H630" s="58">
        <f t="shared" si="67"/>
        <v>0</v>
      </c>
      <c r="I630" s="58">
        <f t="shared" si="69"/>
        <v>0</v>
      </c>
      <c r="J630" s="92" t="str">
        <f t="shared" si="68"/>
        <v>2071–2072</v>
      </c>
      <c r="K630" s="92"/>
      <c r="L630" s="103"/>
      <c r="M630" s="92"/>
      <c r="N630" s="101"/>
      <c r="O630" s="93"/>
      <c r="Q630" s="61"/>
    </row>
    <row r="631" spans="1:17" s="55" customFormat="1" ht="20.25" customHeight="1" x14ac:dyDescent="0.2">
      <c r="A631" s="56">
        <v>62976</v>
      </c>
      <c r="B631" s="57">
        <f t="shared" si="64"/>
        <v>0</v>
      </c>
      <c r="C631" s="150"/>
      <c r="D631" s="58">
        <f t="shared" si="65"/>
        <v>0</v>
      </c>
      <c r="E631" s="59">
        <f t="shared" si="63"/>
        <v>0</v>
      </c>
      <c r="F631" s="58">
        <f t="shared" si="66"/>
        <v>0</v>
      </c>
      <c r="G631" s="60">
        <f>IF(AND(C631&lt;&gt;"",SUM(G$32:G630)&lt;E$23),$E$23/$E$28,0)</f>
        <v>0</v>
      </c>
      <c r="H631" s="58">
        <f t="shared" si="67"/>
        <v>0</v>
      </c>
      <c r="I631" s="58">
        <f t="shared" si="69"/>
        <v>0</v>
      </c>
      <c r="J631" s="92" t="str">
        <f t="shared" si="68"/>
        <v>2071–2072</v>
      </c>
      <c r="K631" s="92"/>
      <c r="L631" s="103"/>
      <c r="M631" s="92"/>
      <c r="N631" s="101"/>
      <c r="O631" s="93"/>
      <c r="Q631" s="61"/>
    </row>
    <row r="632" spans="1:17" s="55" customFormat="1" ht="20.25" customHeight="1" x14ac:dyDescent="0.2">
      <c r="A632" s="56">
        <v>63006</v>
      </c>
      <c r="B632" s="57">
        <f t="shared" si="64"/>
        <v>0</v>
      </c>
      <c r="C632" s="150"/>
      <c r="D632" s="58">
        <f t="shared" si="65"/>
        <v>0</v>
      </c>
      <c r="E632" s="59">
        <f t="shared" si="63"/>
        <v>0</v>
      </c>
      <c r="F632" s="58">
        <f t="shared" si="66"/>
        <v>0</v>
      </c>
      <c r="G632" s="60">
        <f>IF(AND(C632&lt;&gt;"",SUM(G$32:G631)&lt;E$23),$E$23/$E$28,0)</f>
        <v>0</v>
      </c>
      <c r="H632" s="58">
        <f t="shared" si="67"/>
        <v>0</v>
      </c>
      <c r="I632" s="58">
        <f t="shared" si="69"/>
        <v>0</v>
      </c>
      <c r="J632" s="92" t="str">
        <f t="shared" si="68"/>
        <v>2072–2073</v>
      </c>
      <c r="K632" s="92"/>
      <c r="L632" s="103"/>
      <c r="M632" s="92"/>
      <c r="N632" s="101"/>
      <c r="O632" s="93"/>
      <c r="Q632" s="61"/>
    </row>
    <row r="633" spans="1:17" s="55" customFormat="1" ht="20.25" customHeight="1" x14ac:dyDescent="0.2">
      <c r="A633" s="56">
        <v>63037</v>
      </c>
      <c r="B633" s="57">
        <f t="shared" si="64"/>
        <v>0</v>
      </c>
      <c r="C633" s="150"/>
      <c r="D633" s="58">
        <f t="shared" si="65"/>
        <v>0</v>
      </c>
      <c r="E633" s="59">
        <f t="shared" si="63"/>
        <v>0</v>
      </c>
      <c r="F633" s="58">
        <f t="shared" si="66"/>
        <v>0</v>
      </c>
      <c r="G633" s="60">
        <f>IF(AND(C633&lt;&gt;"",SUM(G$32:G632)&lt;E$23),$E$23/$E$28,0)</f>
        <v>0</v>
      </c>
      <c r="H633" s="58">
        <f t="shared" si="67"/>
        <v>0</v>
      </c>
      <c r="I633" s="58">
        <f t="shared" si="69"/>
        <v>0</v>
      </c>
      <c r="J633" s="92" t="str">
        <f t="shared" si="68"/>
        <v>2072–2073</v>
      </c>
      <c r="K633" s="92"/>
      <c r="L633" s="103"/>
      <c r="M633" s="92"/>
      <c r="N633" s="101"/>
      <c r="O633" s="93"/>
      <c r="Q633" s="61"/>
    </row>
    <row r="634" spans="1:17" s="55" customFormat="1" ht="20.25" customHeight="1" x14ac:dyDescent="0.2">
      <c r="A634" s="56">
        <v>63068</v>
      </c>
      <c r="B634" s="57">
        <f t="shared" si="64"/>
        <v>0</v>
      </c>
      <c r="C634" s="150"/>
      <c r="D634" s="58">
        <f t="shared" si="65"/>
        <v>0</v>
      </c>
      <c r="E634" s="59">
        <f t="shared" si="63"/>
        <v>0</v>
      </c>
      <c r="F634" s="58">
        <f t="shared" si="66"/>
        <v>0</v>
      </c>
      <c r="G634" s="60">
        <f>IF(AND(C634&lt;&gt;"",SUM(G$32:G633)&lt;E$23),$E$23/$E$28,0)</f>
        <v>0</v>
      </c>
      <c r="H634" s="58">
        <f t="shared" si="67"/>
        <v>0</v>
      </c>
      <c r="I634" s="58">
        <f t="shared" si="69"/>
        <v>0</v>
      </c>
      <c r="J634" s="92" t="str">
        <f t="shared" si="68"/>
        <v>2072–2073</v>
      </c>
      <c r="K634" s="92"/>
      <c r="L634" s="103"/>
      <c r="M634" s="92"/>
      <c r="N634" s="101"/>
      <c r="O634" s="93"/>
      <c r="Q634" s="61"/>
    </row>
    <row r="635" spans="1:17" s="55" customFormat="1" ht="20.25" customHeight="1" x14ac:dyDescent="0.2">
      <c r="A635" s="56">
        <v>63098</v>
      </c>
      <c r="B635" s="57">
        <f t="shared" si="64"/>
        <v>0</v>
      </c>
      <c r="C635" s="150"/>
      <c r="D635" s="58">
        <f t="shared" si="65"/>
        <v>0</v>
      </c>
      <c r="E635" s="59">
        <f t="shared" si="63"/>
        <v>0</v>
      </c>
      <c r="F635" s="58">
        <f t="shared" si="66"/>
        <v>0</v>
      </c>
      <c r="G635" s="60">
        <f>IF(AND(C635&lt;&gt;"",SUM(G$32:G634)&lt;E$23),$E$23/$E$28,0)</f>
        <v>0</v>
      </c>
      <c r="H635" s="58">
        <f t="shared" si="67"/>
        <v>0</v>
      </c>
      <c r="I635" s="58">
        <f t="shared" si="69"/>
        <v>0</v>
      </c>
      <c r="J635" s="92" t="str">
        <f t="shared" si="68"/>
        <v>2072–2073</v>
      </c>
      <c r="K635" s="92"/>
      <c r="L635" s="103"/>
      <c r="M635" s="92"/>
      <c r="N635" s="101"/>
      <c r="O635" s="93"/>
      <c r="Q635" s="61"/>
    </row>
    <row r="636" spans="1:17" s="55" customFormat="1" ht="20.25" customHeight="1" x14ac:dyDescent="0.2">
      <c r="A636" s="56">
        <v>63129</v>
      </c>
      <c r="B636" s="57">
        <f t="shared" si="64"/>
        <v>0</v>
      </c>
      <c r="C636" s="150"/>
      <c r="D636" s="58">
        <f t="shared" si="65"/>
        <v>0</v>
      </c>
      <c r="E636" s="59">
        <f t="shared" si="63"/>
        <v>0</v>
      </c>
      <c r="F636" s="58">
        <f t="shared" si="66"/>
        <v>0</v>
      </c>
      <c r="G636" s="60">
        <f>IF(AND(C636&lt;&gt;"",SUM(G$32:G635)&lt;E$23),$E$23/$E$28,0)</f>
        <v>0</v>
      </c>
      <c r="H636" s="58">
        <f t="shared" si="67"/>
        <v>0</v>
      </c>
      <c r="I636" s="58">
        <f t="shared" si="69"/>
        <v>0</v>
      </c>
      <c r="J636" s="92" t="str">
        <f t="shared" si="68"/>
        <v>2072–2073</v>
      </c>
      <c r="K636" s="92"/>
      <c r="L636" s="103"/>
      <c r="M636" s="92"/>
      <c r="N636" s="101"/>
      <c r="O636" s="93"/>
      <c r="Q636" s="61"/>
    </row>
    <row r="637" spans="1:17" s="55" customFormat="1" ht="20.25" customHeight="1" x14ac:dyDescent="0.2">
      <c r="A637" s="56">
        <v>63159</v>
      </c>
      <c r="B637" s="57">
        <f t="shared" si="64"/>
        <v>0</v>
      </c>
      <c r="C637" s="150"/>
      <c r="D637" s="58">
        <f t="shared" si="65"/>
        <v>0</v>
      </c>
      <c r="E637" s="59">
        <f t="shared" si="63"/>
        <v>0</v>
      </c>
      <c r="F637" s="58">
        <f t="shared" si="66"/>
        <v>0</v>
      </c>
      <c r="G637" s="60">
        <f>IF(AND(C637&lt;&gt;"",SUM(G$32:G636)&lt;E$23),$E$23/$E$28,0)</f>
        <v>0</v>
      </c>
      <c r="H637" s="58">
        <f t="shared" si="67"/>
        <v>0</v>
      </c>
      <c r="I637" s="58">
        <f t="shared" si="69"/>
        <v>0</v>
      </c>
      <c r="J637" s="92" t="str">
        <f t="shared" si="68"/>
        <v>2072–2073</v>
      </c>
      <c r="K637" s="92"/>
      <c r="L637" s="103"/>
      <c r="M637" s="92"/>
      <c r="N637" s="101"/>
      <c r="O637" s="93"/>
      <c r="Q637" s="61"/>
    </row>
    <row r="638" spans="1:17" s="55" customFormat="1" ht="20.25" customHeight="1" x14ac:dyDescent="0.2">
      <c r="A638" s="56">
        <v>63190</v>
      </c>
      <c r="B638" s="57">
        <f t="shared" si="64"/>
        <v>0</v>
      </c>
      <c r="C638" s="150"/>
      <c r="D638" s="58">
        <f t="shared" si="65"/>
        <v>0</v>
      </c>
      <c r="E638" s="59">
        <f t="shared" si="63"/>
        <v>0</v>
      </c>
      <c r="F638" s="58">
        <f t="shared" si="66"/>
        <v>0</v>
      </c>
      <c r="G638" s="60">
        <f>IF(AND(C638&lt;&gt;"",SUM(G$32:G637)&lt;E$23),$E$23/$E$28,0)</f>
        <v>0</v>
      </c>
      <c r="H638" s="58">
        <f t="shared" si="67"/>
        <v>0</v>
      </c>
      <c r="I638" s="58">
        <f t="shared" si="69"/>
        <v>0</v>
      </c>
      <c r="J638" s="92" t="str">
        <f t="shared" si="68"/>
        <v>2072–2073</v>
      </c>
      <c r="K638" s="92"/>
      <c r="L638" s="103"/>
      <c r="M638" s="92"/>
      <c r="N638" s="101"/>
      <c r="O638" s="93"/>
      <c r="Q638" s="61"/>
    </row>
    <row r="639" spans="1:17" s="55" customFormat="1" ht="20.25" customHeight="1" x14ac:dyDescent="0.2">
      <c r="A639" s="56">
        <v>63221</v>
      </c>
      <c r="B639" s="57">
        <f t="shared" si="64"/>
        <v>0</v>
      </c>
      <c r="C639" s="150"/>
      <c r="D639" s="58">
        <f t="shared" si="65"/>
        <v>0</v>
      </c>
      <c r="E639" s="59">
        <f t="shared" si="63"/>
        <v>0</v>
      </c>
      <c r="F639" s="58">
        <f t="shared" si="66"/>
        <v>0</v>
      </c>
      <c r="G639" s="60">
        <f>IF(AND(C639&lt;&gt;"",SUM(G$32:G638)&lt;E$23),$E$23/$E$28,0)</f>
        <v>0</v>
      </c>
      <c r="H639" s="58">
        <f t="shared" si="67"/>
        <v>0</v>
      </c>
      <c r="I639" s="58">
        <f t="shared" si="69"/>
        <v>0</v>
      </c>
      <c r="J639" s="92" t="str">
        <f t="shared" si="68"/>
        <v>2072–2073</v>
      </c>
      <c r="K639" s="92"/>
      <c r="L639" s="103"/>
      <c r="M639" s="92"/>
      <c r="N639" s="101"/>
      <c r="O639" s="93"/>
      <c r="Q639" s="61"/>
    </row>
    <row r="640" spans="1:17" s="55" customFormat="1" ht="20.25" customHeight="1" x14ac:dyDescent="0.2">
      <c r="A640" s="56">
        <v>63249</v>
      </c>
      <c r="B640" s="57">
        <f t="shared" si="64"/>
        <v>0</v>
      </c>
      <c r="C640" s="150"/>
      <c r="D640" s="58">
        <f t="shared" si="65"/>
        <v>0</v>
      </c>
      <c r="E640" s="59">
        <f t="shared" si="63"/>
        <v>0</v>
      </c>
      <c r="F640" s="58">
        <f t="shared" si="66"/>
        <v>0</v>
      </c>
      <c r="G640" s="60">
        <f>IF(AND(C640&lt;&gt;"",SUM(G$32:G639)&lt;E$23),$E$23/$E$28,0)</f>
        <v>0</v>
      </c>
      <c r="H640" s="58">
        <f t="shared" si="67"/>
        <v>0</v>
      </c>
      <c r="I640" s="58">
        <f t="shared" si="69"/>
        <v>0</v>
      </c>
      <c r="J640" s="92" t="str">
        <f t="shared" si="68"/>
        <v>2072–2073</v>
      </c>
      <c r="K640" s="92"/>
      <c r="L640" s="103"/>
      <c r="M640" s="92"/>
      <c r="N640" s="101"/>
      <c r="O640" s="93"/>
      <c r="Q640" s="61"/>
    </row>
    <row r="641" spans="1:17" s="55" customFormat="1" ht="20.25" customHeight="1" x14ac:dyDescent="0.2">
      <c r="A641" s="56">
        <v>63280</v>
      </c>
      <c r="B641" s="57">
        <f t="shared" si="64"/>
        <v>0</v>
      </c>
      <c r="C641" s="150"/>
      <c r="D641" s="58">
        <f t="shared" si="65"/>
        <v>0</v>
      </c>
      <c r="E641" s="59">
        <f t="shared" si="63"/>
        <v>0</v>
      </c>
      <c r="F641" s="58">
        <f t="shared" si="66"/>
        <v>0</v>
      </c>
      <c r="G641" s="60">
        <f>IF(AND(C641&lt;&gt;"",SUM(G$32:G640)&lt;E$23),$E$23/$E$28,0)</f>
        <v>0</v>
      </c>
      <c r="H641" s="58">
        <f t="shared" si="67"/>
        <v>0</v>
      </c>
      <c r="I641" s="58">
        <f t="shared" si="69"/>
        <v>0</v>
      </c>
      <c r="J641" s="92" t="str">
        <f t="shared" si="68"/>
        <v>2072–2073</v>
      </c>
      <c r="K641" s="92"/>
      <c r="L641" s="103"/>
      <c r="M641" s="92"/>
      <c r="N641" s="101"/>
      <c r="O641" s="93"/>
      <c r="Q641" s="61"/>
    </row>
    <row r="642" spans="1:17" s="55" customFormat="1" ht="20.25" customHeight="1" x14ac:dyDescent="0.2">
      <c r="A642" s="56">
        <v>63310</v>
      </c>
      <c r="B642" s="57">
        <f t="shared" si="64"/>
        <v>0</v>
      </c>
      <c r="C642" s="150"/>
      <c r="D642" s="58">
        <f t="shared" si="65"/>
        <v>0</v>
      </c>
      <c r="E642" s="59">
        <f t="shared" si="63"/>
        <v>0</v>
      </c>
      <c r="F642" s="58">
        <f t="shared" si="66"/>
        <v>0</v>
      </c>
      <c r="G642" s="60">
        <f>IF(AND(C642&lt;&gt;"",SUM(G$32:G641)&lt;E$23),$E$23/$E$28,0)</f>
        <v>0</v>
      </c>
      <c r="H642" s="58">
        <f t="shared" si="67"/>
        <v>0</v>
      </c>
      <c r="I642" s="58">
        <f t="shared" si="69"/>
        <v>0</v>
      </c>
      <c r="J642" s="92" t="str">
        <f t="shared" si="68"/>
        <v>2072–2073</v>
      </c>
      <c r="K642" s="92"/>
      <c r="L642" s="103"/>
      <c r="M642" s="92"/>
      <c r="N642" s="101"/>
      <c r="O642" s="93"/>
      <c r="Q642" s="61"/>
    </row>
    <row r="643" spans="1:17" s="55" customFormat="1" ht="20.25" customHeight="1" x14ac:dyDescent="0.2">
      <c r="A643" s="56">
        <v>63341</v>
      </c>
      <c r="B643" s="57">
        <f t="shared" si="64"/>
        <v>0</v>
      </c>
      <c r="C643" s="150"/>
      <c r="D643" s="58">
        <f t="shared" si="65"/>
        <v>0</v>
      </c>
      <c r="E643" s="59">
        <f t="shared" si="63"/>
        <v>0</v>
      </c>
      <c r="F643" s="58">
        <f t="shared" si="66"/>
        <v>0</v>
      </c>
      <c r="G643" s="60">
        <f>IF(AND(C643&lt;&gt;"",SUM(G$32:G642)&lt;E$23),$E$23/$E$28,0)</f>
        <v>0</v>
      </c>
      <c r="H643" s="58">
        <f t="shared" si="67"/>
        <v>0</v>
      </c>
      <c r="I643" s="58">
        <f t="shared" si="69"/>
        <v>0</v>
      </c>
      <c r="J643" s="92" t="str">
        <f t="shared" si="68"/>
        <v>2072–2073</v>
      </c>
      <c r="K643" s="92"/>
      <c r="L643" s="103"/>
      <c r="M643" s="92"/>
      <c r="N643" s="101"/>
      <c r="O643" s="93"/>
      <c r="Q643" s="61"/>
    </row>
    <row r="644" spans="1:17" s="55" customFormat="1" ht="20.25" customHeight="1" x14ac:dyDescent="0.2">
      <c r="A644" s="56">
        <v>63371</v>
      </c>
      <c r="B644" s="57">
        <f t="shared" si="64"/>
        <v>0</v>
      </c>
      <c r="C644" s="150"/>
      <c r="D644" s="58">
        <f t="shared" si="65"/>
        <v>0</v>
      </c>
      <c r="E644" s="59">
        <f t="shared" si="63"/>
        <v>0</v>
      </c>
      <c r="F644" s="58">
        <f t="shared" si="66"/>
        <v>0</v>
      </c>
      <c r="G644" s="60">
        <f>IF(AND(C644&lt;&gt;"",SUM(G$32:G643)&lt;E$23),$E$23/$E$28,0)</f>
        <v>0</v>
      </c>
      <c r="H644" s="58">
        <f t="shared" si="67"/>
        <v>0</v>
      </c>
      <c r="I644" s="58">
        <f t="shared" si="69"/>
        <v>0</v>
      </c>
      <c r="J644" s="92" t="str">
        <f t="shared" si="68"/>
        <v>2073–2074</v>
      </c>
      <c r="K644" s="92"/>
      <c r="L644" s="103"/>
      <c r="M644" s="92"/>
      <c r="N644" s="101"/>
      <c r="O644" s="93"/>
      <c r="Q644" s="61"/>
    </row>
    <row r="645" spans="1:17" s="55" customFormat="1" ht="20.25" customHeight="1" x14ac:dyDescent="0.2">
      <c r="A645" s="56">
        <v>63402</v>
      </c>
      <c r="B645" s="57">
        <f t="shared" si="64"/>
        <v>0</v>
      </c>
      <c r="C645" s="150"/>
      <c r="D645" s="58">
        <f t="shared" si="65"/>
        <v>0</v>
      </c>
      <c r="E645" s="59">
        <f t="shared" si="63"/>
        <v>0</v>
      </c>
      <c r="F645" s="58">
        <f t="shared" si="66"/>
        <v>0</v>
      </c>
      <c r="G645" s="60">
        <f>IF(AND(C645&lt;&gt;"",SUM(G$32:G644)&lt;E$23),$E$23/$E$28,0)</f>
        <v>0</v>
      </c>
      <c r="H645" s="58">
        <f t="shared" si="67"/>
        <v>0</v>
      </c>
      <c r="I645" s="58">
        <f t="shared" si="69"/>
        <v>0</v>
      </c>
      <c r="J645" s="92" t="str">
        <f t="shared" si="68"/>
        <v>2073–2074</v>
      </c>
      <c r="K645" s="92"/>
      <c r="L645" s="103"/>
      <c r="M645" s="92"/>
      <c r="N645" s="101"/>
      <c r="O645" s="93"/>
      <c r="Q645" s="61"/>
    </row>
    <row r="646" spans="1:17" s="55" customFormat="1" ht="20.25" customHeight="1" x14ac:dyDescent="0.2">
      <c r="A646" s="56">
        <v>63433</v>
      </c>
      <c r="B646" s="57">
        <f t="shared" si="64"/>
        <v>0</v>
      </c>
      <c r="C646" s="150"/>
      <c r="D646" s="58">
        <f t="shared" si="65"/>
        <v>0</v>
      </c>
      <c r="E646" s="59">
        <f t="shared" si="63"/>
        <v>0</v>
      </c>
      <c r="F646" s="58">
        <f t="shared" si="66"/>
        <v>0</v>
      </c>
      <c r="G646" s="60">
        <f>IF(AND(C646&lt;&gt;"",SUM(G$32:G645)&lt;E$23),$E$23/$E$28,0)</f>
        <v>0</v>
      </c>
      <c r="H646" s="58">
        <f t="shared" si="67"/>
        <v>0</v>
      </c>
      <c r="I646" s="58">
        <f t="shared" si="69"/>
        <v>0</v>
      </c>
      <c r="J646" s="92" t="str">
        <f t="shared" si="68"/>
        <v>2073–2074</v>
      </c>
      <c r="K646" s="92"/>
      <c r="L646" s="103"/>
      <c r="M646" s="92"/>
      <c r="N646" s="101"/>
      <c r="O646" s="93"/>
      <c r="Q646" s="61"/>
    </row>
    <row r="647" spans="1:17" s="55" customFormat="1" ht="20.25" customHeight="1" x14ac:dyDescent="0.2">
      <c r="A647" s="56">
        <v>63463</v>
      </c>
      <c r="B647" s="57">
        <f t="shared" si="64"/>
        <v>0</v>
      </c>
      <c r="C647" s="150"/>
      <c r="D647" s="58">
        <f t="shared" si="65"/>
        <v>0</v>
      </c>
      <c r="E647" s="59">
        <f t="shared" si="63"/>
        <v>0</v>
      </c>
      <c r="F647" s="58">
        <f t="shared" si="66"/>
        <v>0</v>
      </c>
      <c r="G647" s="60">
        <f>IF(AND(C647&lt;&gt;"",SUM(G$32:G646)&lt;E$23),$E$23/$E$28,0)</f>
        <v>0</v>
      </c>
      <c r="H647" s="58">
        <f t="shared" si="67"/>
        <v>0</v>
      </c>
      <c r="I647" s="58">
        <f t="shared" si="69"/>
        <v>0</v>
      </c>
      <c r="J647" s="92" t="str">
        <f t="shared" si="68"/>
        <v>2073–2074</v>
      </c>
      <c r="K647" s="92"/>
      <c r="L647" s="103"/>
      <c r="M647" s="92"/>
      <c r="N647" s="101"/>
      <c r="O647" s="93"/>
      <c r="Q647" s="61"/>
    </row>
    <row r="648" spans="1:17" s="55" customFormat="1" ht="20.25" customHeight="1" x14ac:dyDescent="0.2">
      <c r="A648" s="56">
        <v>63494</v>
      </c>
      <c r="B648" s="57">
        <f t="shared" si="64"/>
        <v>0</v>
      </c>
      <c r="C648" s="150"/>
      <c r="D648" s="58">
        <f t="shared" si="65"/>
        <v>0</v>
      </c>
      <c r="E648" s="59">
        <f t="shared" si="63"/>
        <v>0</v>
      </c>
      <c r="F648" s="58">
        <f t="shared" si="66"/>
        <v>0</v>
      </c>
      <c r="G648" s="60">
        <f>IF(AND(C648&lt;&gt;"",SUM(G$32:G647)&lt;E$23),$E$23/$E$28,0)</f>
        <v>0</v>
      </c>
      <c r="H648" s="58">
        <f t="shared" si="67"/>
        <v>0</v>
      </c>
      <c r="I648" s="58">
        <f t="shared" si="69"/>
        <v>0</v>
      </c>
      <c r="J648" s="92" t="str">
        <f t="shared" si="68"/>
        <v>2073–2074</v>
      </c>
      <c r="K648" s="92"/>
      <c r="L648" s="103"/>
      <c r="M648" s="92"/>
      <c r="N648" s="101"/>
      <c r="O648" s="93"/>
      <c r="Q648" s="61"/>
    </row>
    <row r="649" spans="1:17" s="55" customFormat="1" ht="20.25" customHeight="1" x14ac:dyDescent="0.2">
      <c r="A649" s="56">
        <v>63524</v>
      </c>
      <c r="B649" s="57">
        <f t="shared" si="64"/>
        <v>0</v>
      </c>
      <c r="C649" s="150"/>
      <c r="D649" s="58">
        <f t="shared" si="65"/>
        <v>0</v>
      </c>
      <c r="E649" s="59">
        <f t="shared" si="63"/>
        <v>0</v>
      </c>
      <c r="F649" s="58">
        <f t="shared" si="66"/>
        <v>0</v>
      </c>
      <c r="G649" s="60">
        <f>IF(AND(C649&lt;&gt;"",SUM(G$32:G648)&lt;E$23),$E$23/$E$28,0)</f>
        <v>0</v>
      </c>
      <c r="H649" s="58">
        <f t="shared" si="67"/>
        <v>0</v>
      </c>
      <c r="I649" s="58">
        <f t="shared" si="69"/>
        <v>0</v>
      </c>
      <c r="J649" s="92" t="str">
        <f t="shared" si="68"/>
        <v>2073–2074</v>
      </c>
      <c r="K649" s="92"/>
      <c r="L649" s="103"/>
      <c r="M649" s="92"/>
      <c r="N649" s="101"/>
      <c r="O649" s="93"/>
      <c r="Q649" s="61"/>
    </row>
    <row r="650" spans="1:17" s="55" customFormat="1" ht="20.25" customHeight="1" x14ac:dyDescent="0.2">
      <c r="A650" s="56">
        <v>63555</v>
      </c>
      <c r="B650" s="57">
        <f t="shared" si="64"/>
        <v>0</v>
      </c>
      <c r="C650" s="150"/>
      <c r="D650" s="58">
        <f t="shared" si="65"/>
        <v>0</v>
      </c>
      <c r="E650" s="59">
        <f t="shared" si="63"/>
        <v>0</v>
      </c>
      <c r="F650" s="58">
        <f t="shared" si="66"/>
        <v>0</v>
      </c>
      <c r="G650" s="60">
        <f>IF(AND(C650&lt;&gt;"",SUM(G$32:G649)&lt;E$23),$E$23/$E$28,0)</f>
        <v>0</v>
      </c>
      <c r="H650" s="58">
        <f t="shared" si="67"/>
        <v>0</v>
      </c>
      <c r="I650" s="58">
        <f t="shared" si="69"/>
        <v>0</v>
      </c>
      <c r="J650" s="92" t="str">
        <f t="shared" si="68"/>
        <v>2073–2074</v>
      </c>
      <c r="K650" s="92"/>
      <c r="L650" s="103"/>
      <c r="M650" s="92"/>
      <c r="N650" s="101"/>
      <c r="O650" s="93"/>
      <c r="Q650" s="61"/>
    </row>
    <row r="651" spans="1:17" s="55" customFormat="1" ht="20.25" customHeight="1" x14ac:dyDescent="0.2">
      <c r="A651" s="56">
        <v>63586</v>
      </c>
      <c r="B651" s="57">
        <f t="shared" si="64"/>
        <v>0</v>
      </c>
      <c r="C651" s="150"/>
      <c r="D651" s="58">
        <f t="shared" si="65"/>
        <v>0</v>
      </c>
      <c r="E651" s="59">
        <f t="shared" si="63"/>
        <v>0</v>
      </c>
      <c r="F651" s="58">
        <f t="shared" si="66"/>
        <v>0</v>
      </c>
      <c r="G651" s="60">
        <f>IF(AND(C651&lt;&gt;"",SUM(G$32:G650)&lt;E$23),$E$23/$E$28,0)</f>
        <v>0</v>
      </c>
      <c r="H651" s="58">
        <f t="shared" si="67"/>
        <v>0</v>
      </c>
      <c r="I651" s="58">
        <f t="shared" si="69"/>
        <v>0</v>
      </c>
      <c r="J651" s="92" t="str">
        <f t="shared" si="68"/>
        <v>2073–2074</v>
      </c>
      <c r="K651" s="92"/>
      <c r="L651" s="103"/>
      <c r="M651" s="92"/>
      <c r="N651" s="101"/>
      <c r="O651" s="93"/>
      <c r="Q651" s="61"/>
    </row>
    <row r="652" spans="1:17" s="55" customFormat="1" ht="20.25" customHeight="1" x14ac:dyDescent="0.2">
      <c r="A652" s="56">
        <v>63614</v>
      </c>
      <c r="B652" s="57">
        <f t="shared" si="64"/>
        <v>0</v>
      </c>
      <c r="C652" s="150"/>
      <c r="D652" s="58">
        <f t="shared" si="65"/>
        <v>0</v>
      </c>
      <c r="E652" s="59">
        <f t="shared" si="63"/>
        <v>0</v>
      </c>
      <c r="F652" s="58">
        <f t="shared" si="66"/>
        <v>0</v>
      </c>
      <c r="G652" s="60">
        <f>IF(AND(C652&lt;&gt;"",SUM(G$32:G651)&lt;E$23),$E$23/$E$28,0)</f>
        <v>0</v>
      </c>
      <c r="H652" s="58">
        <f t="shared" si="67"/>
        <v>0</v>
      </c>
      <c r="I652" s="58">
        <f t="shared" si="69"/>
        <v>0</v>
      </c>
      <c r="J652" s="92" t="str">
        <f t="shared" si="68"/>
        <v>2073–2074</v>
      </c>
      <c r="K652" s="92"/>
      <c r="L652" s="103"/>
      <c r="M652" s="92"/>
      <c r="N652" s="101"/>
      <c r="O652" s="93"/>
      <c r="Q652" s="61"/>
    </row>
    <row r="653" spans="1:17" s="55" customFormat="1" ht="20.25" customHeight="1" x14ac:dyDescent="0.2">
      <c r="A653" s="56">
        <v>63645</v>
      </c>
      <c r="B653" s="57">
        <f t="shared" si="64"/>
        <v>0</v>
      </c>
      <c r="C653" s="150"/>
      <c r="D653" s="58">
        <f t="shared" si="65"/>
        <v>0</v>
      </c>
      <c r="E653" s="59">
        <f t="shared" si="63"/>
        <v>0</v>
      </c>
      <c r="F653" s="58">
        <f t="shared" si="66"/>
        <v>0</v>
      </c>
      <c r="G653" s="60">
        <f>IF(AND(C653&lt;&gt;"",SUM(G$32:G652)&lt;E$23),$E$23/$E$28,0)</f>
        <v>0</v>
      </c>
      <c r="H653" s="58">
        <f t="shared" si="67"/>
        <v>0</v>
      </c>
      <c r="I653" s="58">
        <f t="shared" si="69"/>
        <v>0</v>
      </c>
      <c r="J653" s="92" t="str">
        <f t="shared" si="68"/>
        <v>2073–2074</v>
      </c>
      <c r="K653" s="92"/>
      <c r="L653" s="103"/>
      <c r="M653" s="92"/>
      <c r="N653" s="101"/>
      <c r="O653" s="93"/>
      <c r="Q653" s="61"/>
    </row>
    <row r="654" spans="1:17" s="55" customFormat="1" ht="20.25" customHeight="1" x14ac:dyDescent="0.2">
      <c r="A654" s="56">
        <v>63675</v>
      </c>
      <c r="B654" s="57">
        <f t="shared" si="64"/>
        <v>0</v>
      </c>
      <c r="C654" s="150"/>
      <c r="D654" s="58">
        <f t="shared" si="65"/>
        <v>0</v>
      </c>
      <c r="E654" s="59">
        <f t="shared" si="63"/>
        <v>0</v>
      </c>
      <c r="F654" s="58">
        <f t="shared" si="66"/>
        <v>0</v>
      </c>
      <c r="G654" s="60">
        <f>IF(AND(C654&lt;&gt;"",SUM(G$32:G653)&lt;E$23),$E$23/$E$28,0)</f>
        <v>0</v>
      </c>
      <c r="H654" s="58">
        <f t="shared" si="67"/>
        <v>0</v>
      </c>
      <c r="I654" s="58">
        <f t="shared" si="69"/>
        <v>0</v>
      </c>
      <c r="J654" s="92" t="str">
        <f t="shared" si="68"/>
        <v>2073–2074</v>
      </c>
      <c r="K654" s="92"/>
      <c r="L654" s="103"/>
      <c r="M654" s="92"/>
      <c r="N654" s="101"/>
      <c r="O654" s="93"/>
      <c r="Q654" s="61"/>
    </row>
    <row r="655" spans="1:17" s="55" customFormat="1" ht="20.25" customHeight="1" x14ac:dyDescent="0.2">
      <c r="A655" s="56">
        <v>63706</v>
      </c>
      <c r="B655" s="57">
        <f t="shared" si="64"/>
        <v>0</v>
      </c>
      <c r="C655" s="150"/>
      <c r="D655" s="58">
        <f t="shared" si="65"/>
        <v>0</v>
      </c>
      <c r="E655" s="59">
        <f t="shared" si="63"/>
        <v>0</v>
      </c>
      <c r="F655" s="58">
        <f t="shared" si="66"/>
        <v>0</v>
      </c>
      <c r="G655" s="60">
        <f>IF(AND(C655&lt;&gt;"",SUM(G$32:G654)&lt;E$23),$E$23/$E$28,0)</f>
        <v>0</v>
      </c>
      <c r="H655" s="58">
        <f t="shared" si="67"/>
        <v>0</v>
      </c>
      <c r="I655" s="58">
        <f t="shared" si="69"/>
        <v>0</v>
      </c>
      <c r="J655" s="92" t="str">
        <f t="shared" si="68"/>
        <v>2073–2074</v>
      </c>
      <c r="K655" s="92"/>
      <c r="L655" s="103"/>
      <c r="M655" s="92"/>
      <c r="N655" s="101"/>
      <c r="O655" s="93"/>
      <c r="Q655" s="61"/>
    </row>
    <row r="656" spans="1:17" s="55" customFormat="1" ht="20.25" customHeight="1" x14ac:dyDescent="0.2">
      <c r="A656" s="56">
        <v>63736</v>
      </c>
      <c r="B656" s="57">
        <f t="shared" si="64"/>
        <v>0</v>
      </c>
      <c r="C656" s="150"/>
      <c r="D656" s="58">
        <f t="shared" si="65"/>
        <v>0</v>
      </c>
      <c r="E656" s="59">
        <f t="shared" si="63"/>
        <v>0</v>
      </c>
      <c r="F656" s="58">
        <f t="shared" si="66"/>
        <v>0</v>
      </c>
      <c r="G656" s="60">
        <f>IF(AND(C656&lt;&gt;"",SUM(G$32:G655)&lt;E$23),$E$23/$E$28,0)</f>
        <v>0</v>
      </c>
      <c r="H656" s="58">
        <f t="shared" si="67"/>
        <v>0</v>
      </c>
      <c r="I656" s="58">
        <f t="shared" si="69"/>
        <v>0</v>
      </c>
      <c r="J656" s="92" t="str">
        <f t="shared" si="68"/>
        <v>2074–2075</v>
      </c>
      <c r="K656" s="92"/>
      <c r="L656" s="103"/>
      <c r="M656" s="92"/>
      <c r="N656" s="101"/>
      <c r="O656" s="93"/>
      <c r="Q656" s="61"/>
    </row>
    <row r="657" spans="1:17" s="55" customFormat="1" ht="20.25" customHeight="1" x14ac:dyDescent="0.2">
      <c r="A657" s="56">
        <v>63767</v>
      </c>
      <c r="B657" s="57">
        <f t="shared" si="64"/>
        <v>0</v>
      </c>
      <c r="C657" s="150"/>
      <c r="D657" s="58">
        <f t="shared" si="65"/>
        <v>0</v>
      </c>
      <c r="E657" s="59">
        <f t="shared" si="63"/>
        <v>0</v>
      </c>
      <c r="F657" s="58">
        <f t="shared" si="66"/>
        <v>0</v>
      </c>
      <c r="G657" s="60">
        <f>IF(AND(C657&lt;&gt;"",SUM(G$32:G656)&lt;E$23),$E$23/$E$28,0)</f>
        <v>0</v>
      </c>
      <c r="H657" s="58">
        <f t="shared" si="67"/>
        <v>0</v>
      </c>
      <c r="I657" s="58">
        <f t="shared" si="69"/>
        <v>0</v>
      </c>
      <c r="J657" s="92" t="str">
        <f t="shared" si="68"/>
        <v>2074–2075</v>
      </c>
      <c r="K657" s="92"/>
      <c r="L657" s="103"/>
      <c r="M657" s="92"/>
      <c r="N657" s="101"/>
      <c r="O657" s="93"/>
      <c r="Q657" s="61"/>
    </row>
    <row r="658" spans="1:17" s="55" customFormat="1" ht="20.25" customHeight="1" x14ac:dyDescent="0.2">
      <c r="A658" s="56">
        <v>63798</v>
      </c>
      <c r="B658" s="57">
        <f t="shared" si="64"/>
        <v>0</v>
      </c>
      <c r="C658" s="150"/>
      <c r="D658" s="58">
        <f t="shared" si="65"/>
        <v>0</v>
      </c>
      <c r="E658" s="59">
        <f t="shared" si="63"/>
        <v>0</v>
      </c>
      <c r="F658" s="58">
        <f t="shared" si="66"/>
        <v>0</v>
      </c>
      <c r="G658" s="60">
        <f>IF(AND(C658&lt;&gt;"",SUM(G$32:G657)&lt;E$23),$E$23/$E$28,0)</f>
        <v>0</v>
      </c>
      <c r="H658" s="58">
        <f t="shared" si="67"/>
        <v>0</v>
      </c>
      <c r="I658" s="58">
        <f t="shared" si="69"/>
        <v>0</v>
      </c>
      <c r="J658" s="92" t="str">
        <f t="shared" si="68"/>
        <v>2074–2075</v>
      </c>
      <c r="K658" s="92"/>
      <c r="L658" s="103"/>
      <c r="M658" s="92"/>
      <c r="N658" s="101"/>
      <c r="O658" s="93"/>
      <c r="Q658" s="61"/>
    </row>
    <row r="659" spans="1:17" s="55" customFormat="1" ht="20.25" customHeight="1" x14ac:dyDescent="0.2">
      <c r="A659" s="56">
        <v>63828</v>
      </c>
      <c r="B659" s="57">
        <f t="shared" si="64"/>
        <v>0</v>
      </c>
      <c r="C659" s="150"/>
      <c r="D659" s="58">
        <f t="shared" si="65"/>
        <v>0</v>
      </c>
      <c r="E659" s="59">
        <f t="shared" si="63"/>
        <v>0</v>
      </c>
      <c r="F659" s="58">
        <f t="shared" si="66"/>
        <v>0</v>
      </c>
      <c r="G659" s="60">
        <f>IF(AND(C659&lt;&gt;"",SUM(G$32:G658)&lt;E$23),$E$23/$E$28,0)</f>
        <v>0</v>
      </c>
      <c r="H659" s="58">
        <f t="shared" si="67"/>
        <v>0</v>
      </c>
      <c r="I659" s="58">
        <f t="shared" si="69"/>
        <v>0</v>
      </c>
      <c r="J659" s="92" t="str">
        <f t="shared" si="68"/>
        <v>2074–2075</v>
      </c>
      <c r="K659" s="92"/>
      <c r="L659" s="103"/>
      <c r="M659" s="92"/>
      <c r="N659" s="101"/>
      <c r="O659" s="93"/>
      <c r="Q659" s="61"/>
    </row>
    <row r="660" spans="1:17" s="55" customFormat="1" ht="20.25" customHeight="1" x14ac:dyDescent="0.2">
      <c r="A660" s="56">
        <v>63859</v>
      </c>
      <c r="B660" s="57">
        <f t="shared" si="64"/>
        <v>0</v>
      </c>
      <c r="C660" s="150"/>
      <c r="D660" s="58">
        <f t="shared" si="65"/>
        <v>0</v>
      </c>
      <c r="E660" s="59">
        <f t="shared" si="63"/>
        <v>0</v>
      </c>
      <c r="F660" s="58">
        <f t="shared" si="66"/>
        <v>0</v>
      </c>
      <c r="G660" s="60">
        <f>IF(AND(C660&lt;&gt;"",SUM(G$32:G659)&lt;E$23),$E$23/$E$28,0)</f>
        <v>0</v>
      </c>
      <c r="H660" s="58">
        <f t="shared" si="67"/>
        <v>0</v>
      </c>
      <c r="I660" s="58">
        <f t="shared" si="69"/>
        <v>0</v>
      </c>
      <c r="J660" s="92" t="str">
        <f t="shared" si="68"/>
        <v>2074–2075</v>
      </c>
      <c r="K660" s="92"/>
      <c r="L660" s="103"/>
      <c r="M660" s="92"/>
      <c r="N660" s="101"/>
      <c r="O660" s="93"/>
      <c r="Q660" s="61"/>
    </row>
    <row r="661" spans="1:17" s="55" customFormat="1" ht="20.25" customHeight="1" x14ac:dyDescent="0.2">
      <c r="A661" s="56">
        <v>63889</v>
      </c>
      <c r="B661" s="57">
        <f t="shared" si="64"/>
        <v>0</v>
      </c>
      <c r="C661" s="150"/>
      <c r="D661" s="58">
        <f t="shared" si="65"/>
        <v>0</v>
      </c>
      <c r="E661" s="59">
        <f t="shared" si="63"/>
        <v>0</v>
      </c>
      <c r="F661" s="58">
        <f t="shared" si="66"/>
        <v>0</v>
      </c>
      <c r="G661" s="60">
        <f>IF(AND(C661&lt;&gt;"",SUM(G$32:G660)&lt;E$23),$E$23/$E$28,0)</f>
        <v>0</v>
      </c>
      <c r="H661" s="58">
        <f t="shared" si="67"/>
        <v>0</v>
      </c>
      <c r="I661" s="58">
        <f t="shared" si="69"/>
        <v>0</v>
      </c>
      <c r="J661" s="92" t="str">
        <f t="shared" si="68"/>
        <v>2074–2075</v>
      </c>
      <c r="K661" s="92"/>
      <c r="L661" s="103"/>
      <c r="M661" s="92"/>
      <c r="N661" s="101"/>
      <c r="O661" s="93"/>
      <c r="Q661" s="61"/>
    </row>
    <row r="662" spans="1:17" s="55" customFormat="1" ht="20.25" customHeight="1" x14ac:dyDescent="0.2">
      <c r="A662" s="56">
        <v>63920</v>
      </c>
      <c r="B662" s="57">
        <f t="shared" si="64"/>
        <v>0</v>
      </c>
      <c r="C662" s="150"/>
      <c r="D662" s="58">
        <f t="shared" si="65"/>
        <v>0</v>
      </c>
      <c r="E662" s="59">
        <f t="shared" si="63"/>
        <v>0</v>
      </c>
      <c r="F662" s="58">
        <f t="shared" si="66"/>
        <v>0</v>
      </c>
      <c r="G662" s="60">
        <f>IF(AND(C662&lt;&gt;"",SUM(G$32:G661)&lt;E$23),$E$23/$E$28,0)</f>
        <v>0</v>
      </c>
      <c r="H662" s="58">
        <f t="shared" si="67"/>
        <v>0</v>
      </c>
      <c r="I662" s="58">
        <f t="shared" si="69"/>
        <v>0</v>
      </c>
      <c r="J662" s="92" t="str">
        <f t="shared" si="68"/>
        <v>2074–2075</v>
      </c>
      <c r="K662" s="92"/>
      <c r="L662" s="103"/>
      <c r="M662" s="92"/>
      <c r="N662" s="101"/>
      <c r="O662" s="93"/>
      <c r="Q662" s="61"/>
    </row>
    <row r="663" spans="1:17" s="55" customFormat="1" ht="20.25" customHeight="1" x14ac:dyDescent="0.2">
      <c r="A663" s="56">
        <v>63951</v>
      </c>
      <c r="B663" s="57">
        <f t="shared" si="64"/>
        <v>0</v>
      </c>
      <c r="C663" s="150"/>
      <c r="D663" s="58">
        <f t="shared" si="65"/>
        <v>0</v>
      </c>
      <c r="E663" s="59">
        <f t="shared" si="63"/>
        <v>0</v>
      </c>
      <c r="F663" s="58">
        <f t="shared" si="66"/>
        <v>0</v>
      </c>
      <c r="G663" s="60">
        <f>IF(AND(C663&lt;&gt;"",SUM(G$32:G662)&lt;E$23),$E$23/$E$28,0)</f>
        <v>0</v>
      </c>
      <c r="H663" s="58">
        <f t="shared" si="67"/>
        <v>0</v>
      </c>
      <c r="I663" s="58">
        <f t="shared" si="69"/>
        <v>0</v>
      </c>
      <c r="J663" s="92" t="str">
        <f t="shared" si="68"/>
        <v>2074–2075</v>
      </c>
      <c r="K663" s="92"/>
      <c r="L663" s="103"/>
      <c r="M663" s="92"/>
      <c r="N663" s="101"/>
      <c r="O663" s="93"/>
      <c r="Q663" s="61"/>
    </row>
    <row r="664" spans="1:17" s="55" customFormat="1" ht="20.25" customHeight="1" x14ac:dyDescent="0.2">
      <c r="A664" s="56">
        <v>63979</v>
      </c>
      <c r="B664" s="57">
        <f t="shared" si="64"/>
        <v>0</v>
      </c>
      <c r="C664" s="150"/>
      <c r="D664" s="58">
        <f t="shared" si="65"/>
        <v>0</v>
      </c>
      <c r="E664" s="59">
        <f t="shared" si="63"/>
        <v>0</v>
      </c>
      <c r="F664" s="58">
        <f t="shared" si="66"/>
        <v>0</v>
      </c>
      <c r="G664" s="60">
        <f>IF(AND(C664&lt;&gt;"",SUM(G$32:G663)&lt;E$23),$E$23/$E$28,0)</f>
        <v>0</v>
      </c>
      <c r="H664" s="58">
        <f t="shared" si="67"/>
        <v>0</v>
      </c>
      <c r="I664" s="58">
        <f t="shared" si="69"/>
        <v>0</v>
      </c>
      <c r="J664" s="92" t="str">
        <f t="shared" si="68"/>
        <v>2074–2075</v>
      </c>
      <c r="K664" s="92"/>
      <c r="L664" s="103"/>
      <c r="M664" s="92"/>
      <c r="N664" s="101"/>
      <c r="O664" s="93"/>
      <c r="Q664" s="61"/>
    </row>
    <row r="665" spans="1:17" s="55" customFormat="1" ht="20.25" customHeight="1" x14ac:dyDescent="0.2">
      <c r="A665" s="56">
        <v>64010</v>
      </c>
      <c r="B665" s="57">
        <f t="shared" si="64"/>
        <v>0</v>
      </c>
      <c r="C665" s="150"/>
      <c r="D665" s="58">
        <f t="shared" si="65"/>
        <v>0</v>
      </c>
      <c r="E665" s="59">
        <f t="shared" si="63"/>
        <v>0</v>
      </c>
      <c r="F665" s="58">
        <f t="shared" si="66"/>
        <v>0</v>
      </c>
      <c r="G665" s="60">
        <f>IF(AND(C665&lt;&gt;"",SUM(G$32:G664)&lt;E$23),$E$23/$E$28,0)</f>
        <v>0</v>
      </c>
      <c r="H665" s="58">
        <f t="shared" si="67"/>
        <v>0</v>
      </c>
      <c r="I665" s="58">
        <f t="shared" si="69"/>
        <v>0</v>
      </c>
      <c r="J665" s="92" t="str">
        <f t="shared" si="68"/>
        <v>2074–2075</v>
      </c>
      <c r="K665" s="92"/>
      <c r="L665" s="103"/>
      <c r="M665" s="92"/>
      <c r="N665" s="101"/>
      <c r="O665" s="93"/>
      <c r="Q665" s="61"/>
    </row>
    <row r="666" spans="1:17" s="55" customFormat="1" ht="20.25" customHeight="1" x14ac:dyDescent="0.2">
      <c r="A666" s="56">
        <v>64040</v>
      </c>
      <c r="B666" s="57">
        <f t="shared" si="64"/>
        <v>0</v>
      </c>
      <c r="C666" s="150"/>
      <c r="D666" s="58">
        <f t="shared" si="65"/>
        <v>0</v>
      </c>
      <c r="E666" s="59">
        <f t="shared" si="63"/>
        <v>0</v>
      </c>
      <c r="F666" s="58">
        <f t="shared" si="66"/>
        <v>0</v>
      </c>
      <c r="G666" s="60">
        <f>IF(AND(C666&lt;&gt;"",SUM(G$32:G665)&lt;E$23),$E$23/$E$28,0)</f>
        <v>0</v>
      </c>
      <c r="H666" s="58">
        <f t="shared" si="67"/>
        <v>0</v>
      </c>
      <c r="I666" s="58">
        <f t="shared" si="69"/>
        <v>0</v>
      </c>
      <c r="J666" s="92" t="str">
        <f t="shared" si="68"/>
        <v>2074–2075</v>
      </c>
      <c r="K666" s="92"/>
      <c r="L666" s="103"/>
      <c r="M666" s="92"/>
      <c r="N666" s="101"/>
      <c r="O666" s="93"/>
      <c r="Q666" s="61"/>
    </row>
    <row r="667" spans="1:17" s="55" customFormat="1" ht="20.25" customHeight="1" x14ac:dyDescent="0.2">
      <c r="A667" s="56">
        <v>64071</v>
      </c>
      <c r="B667" s="57">
        <f t="shared" si="64"/>
        <v>0</v>
      </c>
      <c r="C667" s="150"/>
      <c r="D667" s="58">
        <f t="shared" si="65"/>
        <v>0</v>
      </c>
      <c r="E667" s="59">
        <f t="shared" si="63"/>
        <v>0</v>
      </c>
      <c r="F667" s="58">
        <f t="shared" si="66"/>
        <v>0</v>
      </c>
      <c r="G667" s="60">
        <f>IF(AND(C667&lt;&gt;"",SUM(G$32:G666)&lt;E$23),$E$23/$E$28,0)</f>
        <v>0</v>
      </c>
      <c r="H667" s="58">
        <f t="shared" si="67"/>
        <v>0</v>
      </c>
      <c r="I667" s="58">
        <f t="shared" si="69"/>
        <v>0</v>
      </c>
      <c r="J667" s="92" t="str">
        <f t="shared" si="68"/>
        <v>2074–2075</v>
      </c>
      <c r="K667" s="92"/>
      <c r="L667" s="103"/>
      <c r="M667" s="92"/>
      <c r="N667" s="101"/>
      <c r="O667" s="93"/>
      <c r="Q667" s="61"/>
    </row>
    <row r="668" spans="1:17" s="55" customFormat="1" ht="20.25" customHeight="1" x14ac:dyDescent="0.2">
      <c r="A668" s="56">
        <v>64101</v>
      </c>
      <c r="B668" s="57">
        <f t="shared" si="64"/>
        <v>0</v>
      </c>
      <c r="C668" s="150"/>
      <c r="D668" s="58">
        <f t="shared" si="65"/>
        <v>0</v>
      </c>
      <c r="E668" s="59">
        <f t="shared" si="63"/>
        <v>0</v>
      </c>
      <c r="F668" s="58">
        <f t="shared" si="66"/>
        <v>0</v>
      </c>
      <c r="G668" s="60">
        <f>IF(AND(C668&lt;&gt;"",SUM(G$32:G667)&lt;E$23),$E$23/$E$28,0)</f>
        <v>0</v>
      </c>
      <c r="H668" s="58">
        <f t="shared" si="67"/>
        <v>0</v>
      </c>
      <c r="I668" s="58">
        <f t="shared" si="69"/>
        <v>0</v>
      </c>
      <c r="J668" s="92" t="str">
        <f t="shared" si="68"/>
        <v>2075–2076</v>
      </c>
      <c r="K668" s="92"/>
      <c r="L668" s="103"/>
      <c r="M668" s="92"/>
      <c r="N668" s="101"/>
      <c r="O668" s="93"/>
      <c r="Q668" s="61"/>
    </row>
    <row r="669" spans="1:17" s="55" customFormat="1" ht="20.25" customHeight="1" x14ac:dyDescent="0.2">
      <c r="A669" s="56">
        <v>64132</v>
      </c>
      <c r="B669" s="57">
        <f t="shared" si="64"/>
        <v>0</v>
      </c>
      <c r="C669" s="150"/>
      <c r="D669" s="58">
        <f t="shared" si="65"/>
        <v>0</v>
      </c>
      <c r="E669" s="59">
        <f t="shared" si="63"/>
        <v>0</v>
      </c>
      <c r="F669" s="58">
        <f t="shared" si="66"/>
        <v>0</v>
      </c>
      <c r="G669" s="60">
        <f>IF(AND(C669&lt;&gt;"",SUM(G$32:G668)&lt;E$23),$E$23/$E$28,0)</f>
        <v>0</v>
      </c>
      <c r="H669" s="58">
        <f t="shared" si="67"/>
        <v>0</v>
      </c>
      <c r="I669" s="58">
        <f t="shared" si="69"/>
        <v>0</v>
      </c>
      <c r="J669" s="92" t="str">
        <f t="shared" si="68"/>
        <v>2075–2076</v>
      </c>
      <c r="K669" s="92"/>
      <c r="L669" s="103"/>
      <c r="M669" s="92"/>
      <c r="N669" s="101"/>
      <c r="O669" s="93"/>
      <c r="Q669" s="61"/>
    </row>
    <row r="670" spans="1:17" s="55" customFormat="1" ht="20.25" customHeight="1" x14ac:dyDescent="0.2">
      <c r="A670" s="56">
        <v>64163</v>
      </c>
      <c r="B670" s="57">
        <f t="shared" si="64"/>
        <v>0</v>
      </c>
      <c r="C670" s="150"/>
      <c r="D670" s="58">
        <f t="shared" si="65"/>
        <v>0</v>
      </c>
      <c r="E670" s="59">
        <f t="shared" si="63"/>
        <v>0</v>
      </c>
      <c r="F670" s="58">
        <f t="shared" si="66"/>
        <v>0</v>
      </c>
      <c r="G670" s="60">
        <f>IF(AND(C670&lt;&gt;"",SUM(G$32:G669)&lt;E$23),$E$23/$E$28,0)</f>
        <v>0</v>
      </c>
      <c r="H670" s="58">
        <f t="shared" si="67"/>
        <v>0</v>
      </c>
      <c r="I670" s="58">
        <f t="shared" si="69"/>
        <v>0</v>
      </c>
      <c r="J670" s="92" t="str">
        <f t="shared" si="68"/>
        <v>2075–2076</v>
      </c>
      <c r="K670" s="92"/>
      <c r="L670" s="103"/>
      <c r="M670" s="92"/>
      <c r="N670" s="101"/>
      <c r="O670" s="93"/>
      <c r="Q670" s="61"/>
    </row>
    <row r="671" spans="1:17" s="55" customFormat="1" ht="20.25" customHeight="1" x14ac:dyDescent="0.2">
      <c r="A671" s="56">
        <v>64193</v>
      </c>
      <c r="B671" s="57">
        <f t="shared" si="64"/>
        <v>0</v>
      </c>
      <c r="C671" s="150"/>
      <c r="D671" s="58">
        <f t="shared" si="65"/>
        <v>0</v>
      </c>
      <c r="E671" s="59">
        <f t="shared" si="63"/>
        <v>0</v>
      </c>
      <c r="F671" s="58">
        <f t="shared" si="66"/>
        <v>0</v>
      </c>
      <c r="G671" s="60">
        <f>IF(AND(C671&lt;&gt;"",SUM(G$32:G670)&lt;E$23),$E$23/$E$28,0)</f>
        <v>0</v>
      </c>
      <c r="H671" s="58">
        <f t="shared" si="67"/>
        <v>0</v>
      </c>
      <c r="I671" s="58">
        <f t="shared" si="69"/>
        <v>0</v>
      </c>
      <c r="J671" s="92" t="str">
        <f t="shared" si="68"/>
        <v>2075–2076</v>
      </c>
      <c r="K671" s="92"/>
      <c r="L671" s="103"/>
      <c r="M671" s="92"/>
      <c r="N671" s="101"/>
      <c r="O671" s="93"/>
      <c r="Q671" s="61"/>
    </row>
    <row r="672" spans="1:17" s="55" customFormat="1" ht="20.25" customHeight="1" x14ac:dyDescent="0.2">
      <c r="A672" s="56">
        <v>64224</v>
      </c>
      <c r="B672" s="57">
        <f t="shared" si="64"/>
        <v>0</v>
      </c>
      <c r="C672" s="150"/>
      <c r="D672" s="58">
        <f t="shared" si="65"/>
        <v>0</v>
      </c>
      <c r="E672" s="59">
        <f t="shared" ref="E672:E735" si="70">C672-D672</f>
        <v>0</v>
      </c>
      <c r="F672" s="58">
        <f t="shared" si="66"/>
        <v>0</v>
      </c>
      <c r="G672" s="60">
        <f>IF(AND(C672&lt;&gt;"",SUM(G$32:G671)&lt;E$23),$E$23/$E$28,0)</f>
        <v>0</v>
      </c>
      <c r="H672" s="58">
        <f t="shared" si="67"/>
        <v>0</v>
      </c>
      <c r="I672" s="58">
        <f t="shared" si="69"/>
        <v>0</v>
      </c>
      <c r="J672" s="92" t="str">
        <f t="shared" si="68"/>
        <v>2075–2076</v>
      </c>
      <c r="K672" s="92"/>
      <c r="L672" s="103"/>
      <c r="M672" s="92"/>
      <c r="N672" s="101"/>
      <c r="O672" s="93"/>
      <c r="Q672" s="61"/>
    </row>
    <row r="673" spans="1:17" s="55" customFormat="1" ht="20.25" customHeight="1" x14ac:dyDescent="0.2">
      <c r="A673" s="56">
        <v>64254</v>
      </c>
      <c r="B673" s="57">
        <f t="shared" ref="B673:B736" si="71">IF(C673&gt;0,C673*-1,C673)</f>
        <v>0</v>
      </c>
      <c r="C673" s="150"/>
      <c r="D673" s="58">
        <f t="shared" ref="D673:D736" si="72">IF(C673="",0,IF($E$14="Beginning",IF(C672&lt;&gt;"",$F672*$E$7/12,0),IF(C672&lt;&gt;"",$F672*$E$7/12,$E$21*$E$7/12)))</f>
        <v>0</v>
      </c>
      <c r="E673" s="59">
        <f t="shared" si="70"/>
        <v>0</v>
      </c>
      <c r="F673" s="58">
        <f t="shared" ref="F673:F736" si="73">IF(C673="",0,IF(C672="",$E$21-E673,IF(C673&lt;&gt;"",F672-E673)))</f>
        <v>0</v>
      </c>
      <c r="G673" s="60">
        <f>IF(AND(C673&lt;&gt;"",SUM(G$32:G672)&lt;E$23),$E$23/$E$28,0)</f>
        <v>0</v>
      </c>
      <c r="H673" s="58">
        <f t="shared" ref="H673:H736" si="74">IF(C673&lt;&gt;"",G673+H672,0)</f>
        <v>0</v>
      </c>
      <c r="I673" s="58">
        <f t="shared" si="69"/>
        <v>0</v>
      </c>
      <c r="J673" s="92" t="str">
        <f t="shared" ref="J673:J736" si="75">IF(OR(MONTH(A673)=1,MONTH(A673)=2,MONTH(A673)=3,MONTH(A673)=4,MONTH(A673)=5,MONTH(A673)=6),YEAR(A673)-1&amp;"–"&amp;YEAR(A673),YEAR(A673)&amp;"–"&amp;YEAR(A673)+1)</f>
        <v>2075–2076</v>
      </c>
      <c r="K673" s="92"/>
      <c r="L673" s="103"/>
      <c r="M673" s="92"/>
      <c r="N673" s="101"/>
      <c r="O673" s="93"/>
      <c r="Q673" s="61"/>
    </row>
    <row r="674" spans="1:17" s="55" customFormat="1" ht="20.25" customHeight="1" x14ac:dyDescent="0.2">
      <c r="A674" s="56">
        <v>64285</v>
      </c>
      <c r="B674" s="57">
        <f t="shared" si="71"/>
        <v>0</v>
      </c>
      <c r="C674" s="150"/>
      <c r="D674" s="58">
        <f t="shared" si="72"/>
        <v>0</v>
      </c>
      <c r="E674" s="59">
        <f t="shared" si="70"/>
        <v>0</v>
      </c>
      <c r="F674" s="58">
        <f t="shared" si="73"/>
        <v>0</v>
      </c>
      <c r="G674" s="60">
        <f>IF(AND(C674&lt;&gt;"",SUM(G$32:G673)&lt;E$23),$E$23/$E$28,0)</f>
        <v>0</v>
      </c>
      <c r="H674" s="58">
        <f t="shared" si="74"/>
        <v>0</v>
      </c>
      <c r="I674" s="58">
        <f t="shared" si="69"/>
        <v>0</v>
      </c>
      <c r="J674" s="92" t="str">
        <f t="shared" si="75"/>
        <v>2075–2076</v>
      </c>
      <c r="K674" s="92"/>
      <c r="L674" s="103"/>
      <c r="M674" s="92"/>
      <c r="N674" s="101"/>
      <c r="O674" s="93"/>
      <c r="Q674" s="61"/>
    </row>
    <row r="675" spans="1:17" s="55" customFormat="1" ht="20.25" customHeight="1" x14ac:dyDescent="0.2">
      <c r="A675" s="56">
        <v>64316</v>
      </c>
      <c r="B675" s="57">
        <f t="shared" si="71"/>
        <v>0</v>
      </c>
      <c r="C675" s="150"/>
      <c r="D675" s="58">
        <f t="shared" si="72"/>
        <v>0</v>
      </c>
      <c r="E675" s="59">
        <f t="shared" si="70"/>
        <v>0</v>
      </c>
      <c r="F675" s="58">
        <f t="shared" si="73"/>
        <v>0</v>
      </c>
      <c r="G675" s="60">
        <f>IF(AND(C675&lt;&gt;"",SUM(G$32:G674)&lt;E$23),$E$23/$E$28,0)</f>
        <v>0</v>
      </c>
      <c r="H675" s="58">
        <f t="shared" si="74"/>
        <v>0</v>
      </c>
      <c r="I675" s="58">
        <f t="shared" ref="I675:I738" si="76">IF(C675&lt;&gt;"",$E$23-H675,0)</f>
        <v>0</v>
      </c>
      <c r="J675" s="92" t="str">
        <f t="shared" si="75"/>
        <v>2075–2076</v>
      </c>
      <c r="K675" s="92"/>
      <c r="L675" s="103"/>
      <c r="M675" s="92"/>
      <c r="N675" s="101"/>
      <c r="O675" s="93"/>
      <c r="Q675" s="61"/>
    </row>
    <row r="676" spans="1:17" s="55" customFormat="1" ht="20.25" customHeight="1" x14ac:dyDescent="0.2">
      <c r="A676" s="56">
        <v>64345</v>
      </c>
      <c r="B676" s="57">
        <f t="shared" si="71"/>
        <v>0</v>
      </c>
      <c r="C676" s="150"/>
      <c r="D676" s="58">
        <f t="shared" si="72"/>
        <v>0</v>
      </c>
      <c r="E676" s="59">
        <f t="shared" si="70"/>
        <v>0</v>
      </c>
      <c r="F676" s="58">
        <f t="shared" si="73"/>
        <v>0</v>
      </c>
      <c r="G676" s="60">
        <f>IF(AND(C676&lt;&gt;"",SUM(G$32:G675)&lt;E$23),$E$23/$E$28,0)</f>
        <v>0</v>
      </c>
      <c r="H676" s="58">
        <f t="shared" si="74"/>
        <v>0</v>
      </c>
      <c r="I676" s="58">
        <f t="shared" si="76"/>
        <v>0</v>
      </c>
      <c r="J676" s="92" t="str">
        <f t="shared" si="75"/>
        <v>2075–2076</v>
      </c>
      <c r="K676" s="92"/>
      <c r="L676" s="103"/>
      <c r="M676" s="92"/>
      <c r="N676" s="101"/>
      <c r="O676" s="93"/>
      <c r="Q676" s="61"/>
    </row>
    <row r="677" spans="1:17" s="55" customFormat="1" ht="20.25" customHeight="1" x14ac:dyDescent="0.2">
      <c r="A677" s="56">
        <v>64376</v>
      </c>
      <c r="B677" s="57">
        <f t="shared" si="71"/>
        <v>0</v>
      </c>
      <c r="C677" s="150"/>
      <c r="D677" s="58">
        <f t="shared" si="72"/>
        <v>0</v>
      </c>
      <c r="E677" s="59">
        <f t="shared" si="70"/>
        <v>0</v>
      </c>
      <c r="F677" s="58">
        <f t="shared" si="73"/>
        <v>0</v>
      </c>
      <c r="G677" s="60">
        <f>IF(AND(C677&lt;&gt;"",SUM(G$32:G676)&lt;E$23),$E$23/$E$28,0)</f>
        <v>0</v>
      </c>
      <c r="H677" s="58">
        <f t="shared" si="74"/>
        <v>0</v>
      </c>
      <c r="I677" s="58">
        <f t="shared" si="76"/>
        <v>0</v>
      </c>
      <c r="J677" s="92" t="str">
        <f t="shared" si="75"/>
        <v>2075–2076</v>
      </c>
      <c r="K677" s="92"/>
      <c r="L677" s="103"/>
      <c r="M677" s="92"/>
      <c r="N677" s="101"/>
      <c r="O677" s="93"/>
      <c r="Q677" s="61"/>
    </row>
    <row r="678" spans="1:17" s="55" customFormat="1" ht="20.25" customHeight="1" x14ac:dyDescent="0.2">
      <c r="A678" s="56">
        <v>64406</v>
      </c>
      <c r="B678" s="57">
        <f t="shared" si="71"/>
        <v>0</v>
      </c>
      <c r="C678" s="150"/>
      <c r="D678" s="58">
        <f t="shared" si="72"/>
        <v>0</v>
      </c>
      <c r="E678" s="59">
        <f t="shared" si="70"/>
        <v>0</v>
      </c>
      <c r="F678" s="58">
        <f t="shared" si="73"/>
        <v>0</v>
      </c>
      <c r="G678" s="60">
        <f>IF(AND(C678&lt;&gt;"",SUM(G$32:G677)&lt;E$23),$E$23/$E$28,0)</f>
        <v>0</v>
      </c>
      <c r="H678" s="58">
        <f t="shared" si="74"/>
        <v>0</v>
      </c>
      <c r="I678" s="58">
        <f t="shared" si="76"/>
        <v>0</v>
      </c>
      <c r="J678" s="92" t="str">
        <f t="shared" si="75"/>
        <v>2075–2076</v>
      </c>
      <c r="K678" s="92"/>
      <c r="L678" s="103"/>
      <c r="M678" s="92"/>
      <c r="N678" s="101"/>
      <c r="O678" s="93"/>
      <c r="Q678" s="61"/>
    </row>
    <row r="679" spans="1:17" s="55" customFormat="1" ht="20.25" customHeight="1" x14ac:dyDescent="0.2">
      <c r="A679" s="56">
        <v>64437</v>
      </c>
      <c r="B679" s="57">
        <f t="shared" si="71"/>
        <v>0</v>
      </c>
      <c r="C679" s="150"/>
      <c r="D679" s="58">
        <f t="shared" si="72"/>
        <v>0</v>
      </c>
      <c r="E679" s="59">
        <f t="shared" si="70"/>
        <v>0</v>
      </c>
      <c r="F679" s="58">
        <f t="shared" si="73"/>
        <v>0</v>
      </c>
      <c r="G679" s="60">
        <f>IF(AND(C679&lt;&gt;"",SUM(G$32:G678)&lt;E$23),$E$23/$E$28,0)</f>
        <v>0</v>
      </c>
      <c r="H679" s="58">
        <f t="shared" si="74"/>
        <v>0</v>
      </c>
      <c r="I679" s="58">
        <f t="shared" si="76"/>
        <v>0</v>
      </c>
      <c r="J679" s="92" t="str">
        <f t="shared" si="75"/>
        <v>2075–2076</v>
      </c>
      <c r="K679" s="92"/>
      <c r="L679" s="103"/>
      <c r="M679" s="92"/>
      <c r="N679" s="101"/>
      <c r="O679" s="93"/>
      <c r="Q679" s="61"/>
    </row>
    <row r="680" spans="1:17" s="55" customFormat="1" ht="20.25" customHeight="1" x14ac:dyDescent="0.2">
      <c r="A680" s="56">
        <v>64467</v>
      </c>
      <c r="B680" s="57">
        <f t="shared" si="71"/>
        <v>0</v>
      </c>
      <c r="C680" s="150"/>
      <c r="D680" s="58">
        <f t="shared" si="72"/>
        <v>0</v>
      </c>
      <c r="E680" s="59">
        <f t="shared" si="70"/>
        <v>0</v>
      </c>
      <c r="F680" s="58">
        <f t="shared" si="73"/>
        <v>0</v>
      </c>
      <c r="G680" s="60">
        <f>IF(AND(C680&lt;&gt;"",SUM(G$32:G679)&lt;E$23),$E$23/$E$28,0)</f>
        <v>0</v>
      </c>
      <c r="H680" s="58">
        <f t="shared" si="74"/>
        <v>0</v>
      </c>
      <c r="I680" s="58">
        <f t="shared" si="76"/>
        <v>0</v>
      </c>
      <c r="J680" s="92" t="str">
        <f t="shared" si="75"/>
        <v>2076–2077</v>
      </c>
      <c r="K680" s="92"/>
      <c r="L680" s="103"/>
      <c r="M680" s="92"/>
      <c r="N680" s="101"/>
      <c r="O680" s="93"/>
      <c r="Q680" s="61"/>
    </row>
    <row r="681" spans="1:17" s="55" customFormat="1" ht="20.25" customHeight="1" x14ac:dyDescent="0.2">
      <c r="A681" s="56">
        <v>64498</v>
      </c>
      <c r="B681" s="57">
        <f t="shared" si="71"/>
        <v>0</v>
      </c>
      <c r="C681" s="150"/>
      <c r="D681" s="58">
        <f t="shared" si="72"/>
        <v>0</v>
      </c>
      <c r="E681" s="59">
        <f t="shared" si="70"/>
        <v>0</v>
      </c>
      <c r="F681" s="58">
        <f t="shared" si="73"/>
        <v>0</v>
      </c>
      <c r="G681" s="60">
        <f>IF(AND(C681&lt;&gt;"",SUM(G$32:G680)&lt;E$23),$E$23/$E$28,0)</f>
        <v>0</v>
      </c>
      <c r="H681" s="58">
        <f t="shared" si="74"/>
        <v>0</v>
      </c>
      <c r="I681" s="58">
        <f t="shared" si="76"/>
        <v>0</v>
      </c>
      <c r="J681" s="92" t="str">
        <f t="shared" si="75"/>
        <v>2076–2077</v>
      </c>
      <c r="K681" s="92"/>
      <c r="L681" s="103"/>
      <c r="M681" s="92"/>
      <c r="N681" s="101"/>
      <c r="O681" s="93"/>
      <c r="Q681" s="61"/>
    </row>
    <row r="682" spans="1:17" s="55" customFormat="1" ht="20.25" customHeight="1" x14ac:dyDescent="0.2">
      <c r="A682" s="56">
        <v>64529</v>
      </c>
      <c r="B682" s="57">
        <f t="shared" si="71"/>
        <v>0</v>
      </c>
      <c r="C682" s="150"/>
      <c r="D682" s="58">
        <f t="shared" si="72"/>
        <v>0</v>
      </c>
      <c r="E682" s="59">
        <f t="shared" si="70"/>
        <v>0</v>
      </c>
      <c r="F682" s="58">
        <f t="shared" si="73"/>
        <v>0</v>
      </c>
      <c r="G682" s="60">
        <f>IF(AND(C682&lt;&gt;"",SUM(G$32:G681)&lt;E$23),$E$23/$E$28,0)</f>
        <v>0</v>
      </c>
      <c r="H682" s="58">
        <f t="shared" si="74"/>
        <v>0</v>
      </c>
      <c r="I682" s="58">
        <f t="shared" si="76"/>
        <v>0</v>
      </c>
      <c r="J682" s="92" t="str">
        <f t="shared" si="75"/>
        <v>2076–2077</v>
      </c>
      <c r="K682" s="92"/>
      <c r="L682" s="103"/>
      <c r="M682" s="92"/>
      <c r="N682" s="101"/>
      <c r="O682" s="93"/>
      <c r="Q682" s="61"/>
    </row>
    <row r="683" spans="1:17" s="55" customFormat="1" ht="20.25" customHeight="1" x14ac:dyDescent="0.2">
      <c r="A683" s="56">
        <v>64559</v>
      </c>
      <c r="B683" s="57">
        <f t="shared" si="71"/>
        <v>0</v>
      </c>
      <c r="C683" s="150"/>
      <c r="D683" s="58">
        <f t="shared" si="72"/>
        <v>0</v>
      </c>
      <c r="E683" s="59">
        <f t="shared" si="70"/>
        <v>0</v>
      </c>
      <c r="F683" s="58">
        <f t="shared" si="73"/>
        <v>0</v>
      </c>
      <c r="G683" s="60">
        <f>IF(AND(C683&lt;&gt;"",SUM(G$32:G682)&lt;E$23),$E$23/$E$28,0)</f>
        <v>0</v>
      </c>
      <c r="H683" s="58">
        <f t="shared" si="74"/>
        <v>0</v>
      </c>
      <c r="I683" s="58">
        <f t="shared" si="76"/>
        <v>0</v>
      </c>
      <c r="J683" s="92" t="str">
        <f t="shared" si="75"/>
        <v>2076–2077</v>
      </c>
      <c r="K683" s="92"/>
      <c r="L683" s="103"/>
      <c r="M683" s="92"/>
      <c r="N683" s="101"/>
      <c r="O683" s="93"/>
      <c r="Q683" s="61"/>
    </row>
    <row r="684" spans="1:17" s="55" customFormat="1" ht="20.25" customHeight="1" x14ac:dyDescent="0.2">
      <c r="A684" s="56">
        <v>64590</v>
      </c>
      <c r="B684" s="57">
        <f t="shared" si="71"/>
        <v>0</v>
      </c>
      <c r="C684" s="150"/>
      <c r="D684" s="58">
        <f t="shared" si="72"/>
        <v>0</v>
      </c>
      <c r="E684" s="59">
        <f t="shared" si="70"/>
        <v>0</v>
      </c>
      <c r="F684" s="58">
        <f t="shared" si="73"/>
        <v>0</v>
      </c>
      <c r="G684" s="60">
        <f>IF(AND(C684&lt;&gt;"",SUM(G$32:G683)&lt;E$23),$E$23/$E$28,0)</f>
        <v>0</v>
      </c>
      <c r="H684" s="58">
        <f t="shared" si="74"/>
        <v>0</v>
      </c>
      <c r="I684" s="58">
        <f t="shared" si="76"/>
        <v>0</v>
      </c>
      <c r="J684" s="92" t="str">
        <f t="shared" si="75"/>
        <v>2076–2077</v>
      </c>
      <c r="K684" s="92"/>
      <c r="L684" s="103"/>
      <c r="M684" s="92"/>
      <c r="N684" s="101"/>
      <c r="O684" s="93"/>
      <c r="Q684" s="61"/>
    </row>
    <row r="685" spans="1:17" s="55" customFormat="1" ht="20.25" customHeight="1" x14ac:dyDescent="0.2">
      <c r="A685" s="56">
        <v>64620</v>
      </c>
      <c r="B685" s="57">
        <f t="shared" si="71"/>
        <v>0</v>
      </c>
      <c r="C685" s="150"/>
      <c r="D685" s="58">
        <f t="shared" si="72"/>
        <v>0</v>
      </c>
      <c r="E685" s="59">
        <f t="shared" si="70"/>
        <v>0</v>
      </c>
      <c r="F685" s="58">
        <f t="shared" si="73"/>
        <v>0</v>
      </c>
      <c r="G685" s="60">
        <f>IF(AND(C685&lt;&gt;"",SUM(G$32:G684)&lt;E$23),$E$23/$E$28,0)</f>
        <v>0</v>
      </c>
      <c r="H685" s="58">
        <f t="shared" si="74"/>
        <v>0</v>
      </c>
      <c r="I685" s="58">
        <f t="shared" si="76"/>
        <v>0</v>
      </c>
      <c r="J685" s="92" t="str">
        <f t="shared" si="75"/>
        <v>2076–2077</v>
      </c>
      <c r="K685" s="92"/>
      <c r="L685" s="103"/>
      <c r="M685" s="92"/>
      <c r="N685" s="101"/>
      <c r="O685" s="93"/>
      <c r="Q685" s="61"/>
    </row>
    <row r="686" spans="1:17" s="55" customFormat="1" ht="20.25" customHeight="1" x14ac:dyDescent="0.2">
      <c r="A686" s="56">
        <v>64651</v>
      </c>
      <c r="B686" s="57">
        <f t="shared" si="71"/>
        <v>0</v>
      </c>
      <c r="C686" s="150"/>
      <c r="D686" s="58">
        <f t="shared" si="72"/>
        <v>0</v>
      </c>
      <c r="E686" s="59">
        <f t="shared" si="70"/>
        <v>0</v>
      </c>
      <c r="F686" s="58">
        <f t="shared" si="73"/>
        <v>0</v>
      </c>
      <c r="G686" s="60">
        <f>IF(AND(C686&lt;&gt;"",SUM(G$32:G685)&lt;E$23),$E$23/$E$28,0)</f>
        <v>0</v>
      </c>
      <c r="H686" s="58">
        <f t="shared" si="74"/>
        <v>0</v>
      </c>
      <c r="I686" s="58">
        <f t="shared" si="76"/>
        <v>0</v>
      </c>
      <c r="J686" s="92" t="str">
        <f t="shared" si="75"/>
        <v>2076–2077</v>
      </c>
      <c r="K686" s="92"/>
      <c r="L686" s="103"/>
      <c r="M686" s="92"/>
      <c r="N686" s="101"/>
      <c r="O686" s="93"/>
      <c r="Q686" s="61"/>
    </row>
    <row r="687" spans="1:17" s="55" customFormat="1" ht="20.25" customHeight="1" x14ac:dyDescent="0.2">
      <c r="A687" s="56">
        <v>64682</v>
      </c>
      <c r="B687" s="57">
        <f t="shared" si="71"/>
        <v>0</v>
      </c>
      <c r="C687" s="150"/>
      <c r="D687" s="58">
        <f t="shared" si="72"/>
        <v>0</v>
      </c>
      <c r="E687" s="59">
        <f t="shared" si="70"/>
        <v>0</v>
      </c>
      <c r="F687" s="58">
        <f t="shared" si="73"/>
        <v>0</v>
      </c>
      <c r="G687" s="60">
        <f>IF(AND(C687&lt;&gt;"",SUM(G$32:G686)&lt;E$23),$E$23/$E$28,0)</f>
        <v>0</v>
      </c>
      <c r="H687" s="58">
        <f t="shared" si="74"/>
        <v>0</v>
      </c>
      <c r="I687" s="58">
        <f t="shared" si="76"/>
        <v>0</v>
      </c>
      <c r="J687" s="92" t="str">
        <f t="shared" si="75"/>
        <v>2076–2077</v>
      </c>
      <c r="K687" s="92"/>
      <c r="L687" s="103"/>
      <c r="M687" s="92"/>
      <c r="N687" s="101"/>
      <c r="O687" s="93"/>
      <c r="Q687" s="61"/>
    </row>
    <row r="688" spans="1:17" s="55" customFormat="1" ht="20.25" customHeight="1" x14ac:dyDescent="0.2">
      <c r="A688" s="56">
        <v>64710</v>
      </c>
      <c r="B688" s="57">
        <f t="shared" si="71"/>
        <v>0</v>
      </c>
      <c r="C688" s="150"/>
      <c r="D688" s="58">
        <f t="shared" si="72"/>
        <v>0</v>
      </c>
      <c r="E688" s="59">
        <f t="shared" si="70"/>
        <v>0</v>
      </c>
      <c r="F688" s="58">
        <f t="shared" si="73"/>
        <v>0</v>
      </c>
      <c r="G688" s="60">
        <f>IF(AND(C688&lt;&gt;"",SUM(G$32:G687)&lt;E$23),$E$23/$E$28,0)</f>
        <v>0</v>
      </c>
      <c r="H688" s="58">
        <f t="shared" si="74"/>
        <v>0</v>
      </c>
      <c r="I688" s="58">
        <f t="shared" si="76"/>
        <v>0</v>
      </c>
      <c r="J688" s="92" t="str">
        <f t="shared" si="75"/>
        <v>2076–2077</v>
      </c>
      <c r="K688" s="92"/>
      <c r="L688" s="103"/>
      <c r="M688" s="92"/>
      <c r="N688" s="101"/>
      <c r="O688" s="93"/>
      <c r="Q688" s="61"/>
    </row>
    <row r="689" spans="1:17" s="55" customFormat="1" ht="20.25" customHeight="1" x14ac:dyDescent="0.2">
      <c r="A689" s="56">
        <v>64741</v>
      </c>
      <c r="B689" s="57">
        <f t="shared" si="71"/>
        <v>0</v>
      </c>
      <c r="C689" s="150"/>
      <c r="D689" s="58">
        <f t="shared" si="72"/>
        <v>0</v>
      </c>
      <c r="E689" s="59">
        <f t="shared" si="70"/>
        <v>0</v>
      </c>
      <c r="F689" s="58">
        <f t="shared" si="73"/>
        <v>0</v>
      </c>
      <c r="G689" s="60">
        <f>IF(AND(C689&lt;&gt;"",SUM(G$32:G688)&lt;E$23),$E$23/$E$28,0)</f>
        <v>0</v>
      </c>
      <c r="H689" s="58">
        <f t="shared" si="74"/>
        <v>0</v>
      </c>
      <c r="I689" s="58">
        <f t="shared" si="76"/>
        <v>0</v>
      </c>
      <c r="J689" s="92" t="str">
        <f t="shared" si="75"/>
        <v>2076–2077</v>
      </c>
      <c r="K689" s="92"/>
      <c r="L689" s="103"/>
      <c r="M689" s="92"/>
      <c r="N689" s="101"/>
      <c r="O689" s="93"/>
      <c r="Q689" s="61"/>
    </row>
    <row r="690" spans="1:17" s="55" customFormat="1" ht="20.25" customHeight="1" x14ac:dyDescent="0.2">
      <c r="A690" s="56">
        <v>64771</v>
      </c>
      <c r="B690" s="57">
        <f t="shared" si="71"/>
        <v>0</v>
      </c>
      <c r="C690" s="150"/>
      <c r="D690" s="58">
        <f t="shared" si="72"/>
        <v>0</v>
      </c>
      <c r="E690" s="59">
        <f t="shared" si="70"/>
        <v>0</v>
      </c>
      <c r="F690" s="58">
        <f t="shared" si="73"/>
        <v>0</v>
      </c>
      <c r="G690" s="60">
        <f>IF(AND(C690&lt;&gt;"",SUM(G$32:G689)&lt;E$23),$E$23/$E$28,0)</f>
        <v>0</v>
      </c>
      <c r="H690" s="58">
        <f t="shared" si="74"/>
        <v>0</v>
      </c>
      <c r="I690" s="58">
        <f t="shared" si="76"/>
        <v>0</v>
      </c>
      <c r="J690" s="92" t="str">
        <f t="shared" si="75"/>
        <v>2076–2077</v>
      </c>
      <c r="K690" s="92"/>
      <c r="L690" s="103"/>
      <c r="M690" s="92"/>
      <c r="N690" s="101"/>
      <c r="O690" s="93"/>
      <c r="Q690" s="61"/>
    </row>
    <row r="691" spans="1:17" s="55" customFormat="1" ht="20.25" customHeight="1" x14ac:dyDescent="0.2">
      <c r="A691" s="56">
        <v>64802</v>
      </c>
      <c r="B691" s="57">
        <f t="shared" si="71"/>
        <v>0</v>
      </c>
      <c r="C691" s="150"/>
      <c r="D691" s="58">
        <f t="shared" si="72"/>
        <v>0</v>
      </c>
      <c r="E691" s="59">
        <f t="shared" si="70"/>
        <v>0</v>
      </c>
      <c r="F691" s="58">
        <f t="shared" si="73"/>
        <v>0</v>
      </c>
      <c r="G691" s="60">
        <f>IF(AND(C691&lt;&gt;"",SUM(G$32:G690)&lt;E$23),$E$23/$E$28,0)</f>
        <v>0</v>
      </c>
      <c r="H691" s="58">
        <f t="shared" si="74"/>
        <v>0</v>
      </c>
      <c r="I691" s="58">
        <f t="shared" si="76"/>
        <v>0</v>
      </c>
      <c r="J691" s="92" t="str">
        <f t="shared" si="75"/>
        <v>2076–2077</v>
      </c>
      <c r="K691" s="92"/>
      <c r="L691" s="103"/>
      <c r="M691" s="92"/>
      <c r="N691" s="101"/>
      <c r="O691" s="93"/>
      <c r="Q691" s="61"/>
    </row>
    <row r="692" spans="1:17" s="55" customFormat="1" ht="20.25" customHeight="1" x14ac:dyDescent="0.2">
      <c r="A692" s="56">
        <v>64832</v>
      </c>
      <c r="B692" s="57">
        <f t="shared" si="71"/>
        <v>0</v>
      </c>
      <c r="C692" s="150"/>
      <c r="D692" s="58">
        <f t="shared" si="72"/>
        <v>0</v>
      </c>
      <c r="E692" s="59">
        <f t="shared" si="70"/>
        <v>0</v>
      </c>
      <c r="F692" s="58">
        <f t="shared" si="73"/>
        <v>0</v>
      </c>
      <c r="G692" s="60">
        <f>IF(AND(C692&lt;&gt;"",SUM(G$32:G691)&lt;E$23),$E$23/$E$28,0)</f>
        <v>0</v>
      </c>
      <c r="H692" s="58">
        <f t="shared" si="74"/>
        <v>0</v>
      </c>
      <c r="I692" s="58">
        <f t="shared" si="76"/>
        <v>0</v>
      </c>
      <c r="J692" s="92" t="str">
        <f t="shared" si="75"/>
        <v>2077–2078</v>
      </c>
      <c r="K692" s="92"/>
      <c r="L692" s="103"/>
      <c r="M692" s="92"/>
      <c r="N692" s="101"/>
      <c r="O692" s="93"/>
      <c r="Q692" s="61"/>
    </row>
    <row r="693" spans="1:17" s="55" customFormat="1" ht="20.25" customHeight="1" x14ac:dyDescent="0.2">
      <c r="A693" s="56">
        <v>64863</v>
      </c>
      <c r="B693" s="57">
        <f t="shared" si="71"/>
        <v>0</v>
      </c>
      <c r="C693" s="150"/>
      <c r="D693" s="58">
        <f t="shared" si="72"/>
        <v>0</v>
      </c>
      <c r="E693" s="59">
        <f t="shared" si="70"/>
        <v>0</v>
      </c>
      <c r="F693" s="58">
        <f t="shared" si="73"/>
        <v>0</v>
      </c>
      <c r="G693" s="60">
        <f>IF(AND(C693&lt;&gt;"",SUM(G$32:G692)&lt;E$23),$E$23/$E$28,0)</f>
        <v>0</v>
      </c>
      <c r="H693" s="58">
        <f t="shared" si="74"/>
        <v>0</v>
      </c>
      <c r="I693" s="58">
        <f t="shared" si="76"/>
        <v>0</v>
      </c>
      <c r="J693" s="92" t="str">
        <f t="shared" si="75"/>
        <v>2077–2078</v>
      </c>
      <c r="K693" s="92"/>
      <c r="L693" s="103"/>
      <c r="M693" s="92"/>
      <c r="N693" s="101"/>
      <c r="O693" s="93"/>
      <c r="Q693" s="61"/>
    </row>
    <row r="694" spans="1:17" s="55" customFormat="1" ht="20.25" customHeight="1" x14ac:dyDescent="0.2">
      <c r="A694" s="56">
        <v>64894</v>
      </c>
      <c r="B694" s="57">
        <f t="shared" si="71"/>
        <v>0</v>
      </c>
      <c r="C694" s="150"/>
      <c r="D694" s="58">
        <f t="shared" si="72"/>
        <v>0</v>
      </c>
      <c r="E694" s="59">
        <f t="shared" si="70"/>
        <v>0</v>
      </c>
      <c r="F694" s="58">
        <f t="shared" si="73"/>
        <v>0</v>
      </c>
      <c r="G694" s="60">
        <f>IF(AND(C694&lt;&gt;"",SUM(G$32:G693)&lt;E$23),$E$23/$E$28,0)</f>
        <v>0</v>
      </c>
      <c r="H694" s="58">
        <f t="shared" si="74"/>
        <v>0</v>
      </c>
      <c r="I694" s="58">
        <f t="shared" si="76"/>
        <v>0</v>
      </c>
      <c r="J694" s="92" t="str">
        <f t="shared" si="75"/>
        <v>2077–2078</v>
      </c>
      <c r="K694" s="92"/>
      <c r="L694" s="103"/>
      <c r="M694" s="92"/>
      <c r="N694" s="101"/>
      <c r="O694" s="93"/>
      <c r="Q694" s="61"/>
    </row>
    <row r="695" spans="1:17" s="55" customFormat="1" ht="20.25" customHeight="1" x14ac:dyDescent="0.2">
      <c r="A695" s="56">
        <v>64924</v>
      </c>
      <c r="B695" s="57">
        <f t="shared" si="71"/>
        <v>0</v>
      </c>
      <c r="C695" s="150"/>
      <c r="D695" s="58">
        <f t="shared" si="72"/>
        <v>0</v>
      </c>
      <c r="E695" s="59">
        <f t="shared" si="70"/>
        <v>0</v>
      </c>
      <c r="F695" s="58">
        <f t="shared" si="73"/>
        <v>0</v>
      </c>
      <c r="G695" s="60">
        <f>IF(AND(C695&lt;&gt;"",SUM(G$32:G694)&lt;E$23),$E$23/$E$28,0)</f>
        <v>0</v>
      </c>
      <c r="H695" s="58">
        <f t="shared" si="74"/>
        <v>0</v>
      </c>
      <c r="I695" s="58">
        <f t="shared" si="76"/>
        <v>0</v>
      </c>
      <c r="J695" s="92" t="str">
        <f t="shared" si="75"/>
        <v>2077–2078</v>
      </c>
      <c r="K695" s="92"/>
      <c r="L695" s="103"/>
      <c r="M695" s="92"/>
      <c r="N695" s="101"/>
      <c r="O695" s="93"/>
      <c r="Q695" s="61"/>
    </row>
    <row r="696" spans="1:17" s="55" customFormat="1" ht="20.25" customHeight="1" x14ac:dyDescent="0.2">
      <c r="A696" s="56">
        <v>64955</v>
      </c>
      <c r="B696" s="57">
        <f t="shared" si="71"/>
        <v>0</v>
      </c>
      <c r="C696" s="150"/>
      <c r="D696" s="58">
        <f t="shared" si="72"/>
        <v>0</v>
      </c>
      <c r="E696" s="59">
        <f t="shared" si="70"/>
        <v>0</v>
      </c>
      <c r="F696" s="58">
        <f t="shared" si="73"/>
        <v>0</v>
      </c>
      <c r="G696" s="60">
        <f>IF(AND(C696&lt;&gt;"",SUM(G$32:G695)&lt;E$23),$E$23/$E$28,0)</f>
        <v>0</v>
      </c>
      <c r="H696" s="58">
        <f t="shared" si="74"/>
        <v>0</v>
      </c>
      <c r="I696" s="58">
        <f t="shared" si="76"/>
        <v>0</v>
      </c>
      <c r="J696" s="92" t="str">
        <f t="shared" si="75"/>
        <v>2077–2078</v>
      </c>
      <c r="K696" s="92"/>
      <c r="L696" s="103"/>
      <c r="M696" s="92"/>
      <c r="N696" s="101"/>
      <c r="O696" s="93"/>
      <c r="Q696" s="61"/>
    </row>
    <row r="697" spans="1:17" s="55" customFormat="1" ht="20.25" customHeight="1" x14ac:dyDescent="0.2">
      <c r="A697" s="56">
        <v>64985</v>
      </c>
      <c r="B697" s="57">
        <f t="shared" si="71"/>
        <v>0</v>
      </c>
      <c r="C697" s="150"/>
      <c r="D697" s="58">
        <f t="shared" si="72"/>
        <v>0</v>
      </c>
      <c r="E697" s="59">
        <f t="shared" si="70"/>
        <v>0</v>
      </c>
      <c r="F697" s="58">
        <f t="shared" si="73"/>
        <v>0</v>
      </c>
      <c r="G697" s="60">
        <f>IF(AND(C697&lt;&gt;"",SUM(G$32:G696)&lt;E$23),$E$23/$E$28,0)</f>
        <v>0</v>
      </c>
      <c r="H697" s="58">
        <f t="shared" si="74"/>
        <v>0</v>
      </c>
      <c r="I697" s="58">
        <f t="shared" si="76"/>
        <v>0</v>
      </c>
      <c r="J697" s="92" t="str">
        <f t="shared" si="75"/>
        <v>2077–2078</v>
      </c>
      <c r="K697" s="92"/>
      <c r="L697" s="103"/>
      <c r="M697" s="92"/>
      <c r="N697" s="101"/>
      <c r="O697" s="93"/>
      <c r="Q697" s="61"/>
    </row>
    <row r="698" spans="1:17" s="55" customFormat="1" ht="20.25" customHeight="1" x14ac:dyDescent="0.2">
      <c r="A698" s="56">
        <v>65016</v>
      </c>
      <c r="B698" s="57">
        <f t="shared" si="71"/>
        <v>0</v>
      </c>
      <c r="C698" s="150"/>
      <c r="D698" s="58">
        <f t="shared" si="72"/>
        <v>0</v>
      </c>
      <c r="E698" s="59">
        <f t="shared" si="70"/>
        <v>0</v>
      </c>
      <c r="F698" s="58">
        <f t="shared" si="73"/>
        <v>0</v>
      </c>
      <c r="G698" s="60">
        <f>IF(AND(C698&lt;&gt;"",SUM(G$32:G697)&lt;E$23),$E$23/$E$28,0)</f>
        <v>0</v>
      </c>
      <c r="H698" s="58">
        <f t="shared" si="74"/>
        <v>0</v>
      </c>
      <c r="I698" s="58">
        <f t="shared" si="76"/>
        <v>0</v>
      </c>
      <c r="J698" s="92" t="str">
        <f t="shared" si="75"/>
        <v>2077–2078</v>
      </c>
      <c r="K698" s="92"/>
      <c r="L698" s="103"/>
      <c r="M698" s="92"/>
      <c r="N698" s="101"/>
      <c r="O698" s="93"/>
      <c r="Q698" s="61"/>
    </row>
    <row r="699" spans="1:17" s="55" customFormat="1" ht="20.25" customHeight="1" x14ac:dyDescent="0.2">
      <c r="A699" s="56">
        <v>65047</v>
      </c>
      <c r="B699" s="57">
        <f t="shared" si="71"/>
        <v>0</v>
      </c>
      <c r="C699" s="150"/>
      <c r="D699" s="58">
        <f t="shared" si="72"/>
        <v>0</v>
      </c>
      <c r="E699" s="59">
        <f t="shared" si="70"/>
        <v>0</v>
      </c>
      <c r="F699" s="58">
        <f t="shared" si="73"/>
        <v>0</v>
      </c>
      <c r="G699" s="60">
        <f>IF(AND(C699&lt;&gt;"",SUM(G$32:G698)&lt;E$23),$E$23/$E$28,0)</f>
        <v>0</v>
      </c>
      <c r="H699" s="58">
        <f t="shared" si="74"/>
        <v>0</v>
      </c>
      <c r="I699" s="58">
        <f t="shared" si="76"/>
        <v>0</v>
      </c>
      <c r="J699" s="92" t="str">
        <f t="shared" si="75"/>
        <v>2077–2078</v>
      </c>
      <c r="K699" s="92"/>
      <c r="L699" s="103"/>
      <c r="M699" s="92"/>
      <c r="N699" s="101"/>
      <c r="O699" s="93"/>
      <c r="Q699" s="61"/>
    </row>
    <row r="700" spans="1:17" s="55" customFormat="1" ht="20.25" customHeight="1" x14ac:dyDescent="0.2">
      <c r="A700" s="56">
        <v>65075</v>
      </c>
      <c r="B700" s="57">
        <f t="shared" si="71"/>
        <v>0</v>
      </c>
      <c r="C700" s="150"/>
      <c r="D700" s="58">
        <f t="shared" si="72"/>
        <v>0</v>
      </c>
      <c r="E700" s="59">
        <f t="shared" si="70"/>
        <v>0</v>
      </c>
      <c r="F700" s="58">
        <f t="shared" si="73"/>
        <v>0</v>
      </c>
      <c r="G700" s="60">
        <f>IF(AND(C700&lt;&gt;"",SUM(G$32:G699)&lt;E$23),$E$23/$E$28,0)</f>
        <v>0</v>
      </c>
      <c r="H700" s="58">
        <f t="shared" si="74"/>
        <v>0</v>
      </c>
      <c r="I700" s="58">
        <f t="shared" si="76"/>
        <v>0</v>
      </c>
      <c r="J700" s="92" t="str">
        <f t="shared" si="75"/>
        <v>2077–2078</v>
      </c>
      <c r="K700" s="92"/>
      <c r="L700" s="103"/>
      <c r="M700" s="92"/>
      <c r="N700" s="101"/>
      <c r="O700" s="93"/>
      <c r="Q700" s="61"/>
    </row>
    <row r="701" spans="1:17" s="55" customFormat="1" ht="20.25" customHeight="1" x14ac:dyDescent="0.2">
      <c r="A701" s="56">
        <v>65106</v>
      </c>
      <c r="B701" s="57">
        <f t="shared" si="71"/>
        <v>0</v>
      </c>
      <c r="C701" s="150"/>
      <c r="D701" s="58">
        <f t="shared" si="72"/>
        <v>0</v>
      </c>
      <c r="E701" s="59">
        <f t="shared" si="70"/>
        <v>0</v>
      </c>
      <c r="F701" s="58">
        <f t="shared" si="73"/>
        <v>0</v>
      </c>
      <c r="G701" s="60">
        <f>IF(AND(C701&lt;&gt;"",SUM(G$32:G700)&lt;E$23),$E$23/$E$28,0)</f>
        <v>0</v>
      </c>
      <c r="H701" s="58">
        <f t="shared" si="74"/>
        <v>0</v>
      </c>
      <c r="I701" s="58">
        <f t="shared" si="76"/>
        <v>0</v>
      </c>
      <c r="J701" s="92" t="str">
        <f t="shared" si="75"/>
        <v>2077–2078</v>
      </c>
      <c r="K701" s="92"/>
      <c r="L701" s="103"/>
      <c r="M701" s="92"/>
      <c r="N701" s="101"/>
      <c r="O701" s="93"/>
      <c r="Q701" s="61"/>
    </row>
    <row r="702" spans="1:17" s="55" customFormat="1" ht="20.25" customHeight="1" x14ac:dyDescent="0.2">
      <c r="A702" s="56">
        <v>65136</v>
      </c>
      <c r="B702" s="57">
        <f t="shared" si="71"/>
        <v>0</v>
      </c>
      <c r="C702" s="150"/>
      <c r="D702" s="58">
        <f t="shared" si="72"/>
        <v>0</v>
      </c>
      <c r="E702" s="59">
        <f t="shared" si="70"/>
        <v>0</v>
      </c>
      <c r="F702" s="58">
        <f t="shared" si="73"/>
        <v>0</v>
      </c>
      <c r="G702" s="60">
        <f>IF(AND(C702&lt;&gt;"",SUM(G$32:G701)&lt;E$23),$E$23/$E$28,0)</f>
        <v>0</v>
      </c>
      <c r="H702" s="58">
        <f t="shared" si="74"/>
        <v>0</v>
      </c>
      <c r="I702" s="58">
        <f t="shared" si="76"/>
        <v>0</v>
      </c>
      <c r="J702" s="92" t="str">
        <f t="shared" si="75"/>
        <v>2077–2078</v>
      </c>
      <c r="K702" s="92"/>
      <c r="L702" s="103"/>
      <c r="M702" s="92"/>
      <c r="N702" s="101"/>
      <c r="O702" s="93"/>
      <c r="Q702" s="61"/>
    </row>
    <row r="703" spans="1:17" s="55" customFormat="1" ht="20.25" customHeight="1" x14ac:dyDescent="0.2">
      <c r="A703" s="56">
        <v>65167</v>
      </c>
      <c r="B703" s="57">
        <f t="shared" si="71"/>
        <v>0</v>
      </c>
      <c r="C703" s="150"/>
      <c r="D703" s="58">
        <f t="shared" si="72"/>
        <v>0</v>
      </c>
      <c r="E703" s="59">
        <f t="shared" si="70"/>
        <v>0</v>
      </c>
      <c r="F703" s="58">
        <f t="shared" si="73"/>
        <v>0</v>
      </c>
      <c r="G703" s="60">
        <f>IF(AND(C703&lt;&gt;"",SUM(G$32:G702)&lt;E$23),$E$23/$E$28,0)</f>
        <v>0</v>
      </c>
      <c r="H703" s="58">
        <f t="shared" si="74"/>
        <v>0</v>
      </c>
      <c r="I703" s="58">
        <f t="shared" si="76"/>
        <v>0</v>
      </c>
      <c r="J703" s="92" t="str">
        <f t="shared" si="75"/>
        <v>2077–2078</v>
      </c>
      <c r="K703" s="92"/>
      <c r="L703" s="103"/>
      <c r="M703" s="92"/>
      <c r="N703" s="101"/>
      <c r="O703" s="93"/>
      <c r="Q703" s="61"/>
    </row>
    <row r="704" spans="1:17" s="55" customFormat="1" ht="20.25" customHeight="1" x14ac:dyDescent="0.2">
      <c r="A704" s="56">
        <v>65197</v>
      </c>
      <c r="B704" s="57">
        <f t="shared" si="71"/>
        <v>0</v>
      </c>
      <c r="C704" s="150"/>
      <c r="D704" s="58">
        <f t="shared" si="72"/>
        <v>0</v>
      </c>
      <c r="E704" s="59">
        <f t="shared" si="70"/>
        <v>0</v>
      </c>
      <c r="F704" s="58">
        <f t="shared" si="73"/>
        <v>0</v>
      </c>
      <c r="G704" s="60">
        <f>IF(AND(C704&lt;&gt;"",SUM(G$32:G703)&lt;E$23),$E$23/$E$28,0)</f>
        <v>0</v>
      </c>
      <c r="H704" s="58">
        <f t="shared" si="74"/>
        <v>0</v>
      </c>
      <c r="I704" s="58">
        <f t="shared" si="76"/>
        <v>0</v>
      </c>
      <c r="J704" s="92" t="str">
        <f t="shared" si="75"/>
        <v>2078–2079</v>
      </c>
      <c r="K704" s="92"/>
      <c r="L704" s="103"/>
      <c r="M704" s="92"/>
      <c r="N704" s="101"/>
      <c r="O704" s="93"/>
      <c r="Q704" s="61"/>
    </row>
    <row r="705" spans="1:17" s="55" customFormat="1" ht="20.25" customHeight="1" x14ac:dyDescent="0.2">
      <c r="A705" s="56">
        <v>65228</v>
      </c>
      <c r="B705" s="57">
        <f t="shared" si="71"/>
        <v>0</v>
      </c>
      <c r="C705" s="150"/>
      <c r="D705" s="58">
        <f t="shared" si="72"/>
        <v>0</v>
      </c>
      <c r="E705" s="59">
        <f t="shared" si="70"/>
        <v>0</v>
      </c>
      <c r="F705" s="58">
        <f t="shared" si="73"/>
        <v>0</v>
      </c>
      <c r="G705" s="60">
        <f>IF(AND(C705&lt;&gt;"",SUM(G$32:G704)&lt;E$23),$E$23/$E$28,0)</f>
        <v>0</v>
      </c>
      <c r="H705" s="58">
        <f t="shared" si="74"/>
        <v>0</v>
      </c>
      <c r="I705" s="58">
        <f t="shared" si="76"/>
        <v>0</v>
      </c>
      <c r="J705" s="92" t="str">
        <f t="shared" si="75"/>
        <v>2078–2079</v>
      </c>
      <c r="K705" s="92"/>
      <c r="L705" s="103"/>
      <c r="M705" s="92"/>
      <c r="N705" s="101"/>
      <c r="O705" s="93"/>
      <c r="Q705" s="61"/>
    </row>
    <row r="706" spans="1:17" s="55" customFormat="1" ht="20.25" customHeight="1" x14ac:dyDescent="0.2">
      <c r="A706" s="56">
        <v>65259</v>
      </c>
      <c r="B706" s="57">
        <f t="shared" si="71"/>
        <v>0</v>
      </c>
      <c r="C706" s="150"/>
      <c r="D706" s="58">
        <f t="shared" si="72"/>
        <v>0</v>
      </c>
      <c r="E706" s="59">
        <f t="shared" si="70"/>
        <v>0</v>
      </c>
      <c r="F706" s="58">
        <f t="shared" si="73"/>
        <v>0</v>
      </c>
      <c r="G706" s="60">
        <f>IF(AND(C706&lt;&gt;"",SUM(G$32:G705)&lt;E$23),$E$23/$E$28,0)</f>
        <v>0</v>
      </c>
      <c r="H706" s="58">
        <f t="shared" si="74"/>
        <v>0</v>
      </c>
      <c r="I706" s="58">
        <f t="shared" si="76"/>
        <v>0</v>
      </c>
      <c r="J706" s="92" t="str">
        <f t="shared" si="75"/>
        <v>2078–2079</v>
      </c>
      <c r="K706" s="92"/>
      <c r="L706" s="103"/>
      <c r="M706" s="92"/>
      <c r="N706" s="101"/>
      <c r="O706" s="93"/>
      <c r="Q706" s="61"/>
    </row>
    <row r="707" spans="1:17" s="55" customFormat="1" ht="20.25" customHeight="1" x14ac:dyDescent="0.2">
      <c r="A707" s="56">
        <v>65289</v>
      </c>
      <c r="B707" s="57">
        <f t="shared" si="71"/>
        <v>0</v>
      </c>
      <c r="C707" s="150"/>
      <c r="D707" s="58">
        <f t="shared" si="72"/>
        <v>0</v>
      </c>
      <c r="E707" s="59">
        <f t="shared" si="70"/>
        <v>0</v>
      </c>
      <c r="F707" s="58">
        <f t="shared" si="73"/>
        <v>0</v>
      </c>
      <c r="G707" s="60">
        <f>IF(AND(C707&lt;&gt;"",SUM(G$32:G706)&lt;E$23),$E$23/$E$28,0)</f>
        <v>0</v>
      </c>
      <c r="H707" s="58">
        <f t="shared" si="74"/>
        <v>0</v>
      </c>
      <c r="I707" s="58">
        <f t="shared" si="76"/>
        <v>0</v>
      </c>
      <c r="J707" s="92" t="str">
        <f t="shared" si="75"/>
        <v>2078–2079</v>
      </c>
      <c r="K707" s="92"/>
      <c r="L707" s="103"/>
      <c r="M707" s="92"/>
      <c r="N707" s="101"/>
      <c r="O707" s="93"/>
      <c r="Q707" s="61"/>
    </row>
    <row r="708" spans="1:17" s="55" customFormat="1" ht="20.25" customHeight="1" x14ac:dyDescent="0.2">
      <c r="A708" s="56">
        <v>65320</v>
      </c>
      <c r="B708" s="57">
        <f t="shared" si="71"/>
        <v>0</v>
      </c>
      <c r="C708" s="150"/>
      <c r="D708" s="58">
        <f t="shared" si="72"/>
        <v>0</v>
      </c>
      <c r="E708" s="59">
        <f t="shared" si="70"/>
        <v>0</v>
      </c>
      <c r="F708" s="58">
        <f t="shared" si="73"/>
        <v>0</v>
      </c>
      <c r="G708" s="60">
        <f>IF(AND(C708&lt;&gt;"",SUM(G$32:G707)&lt;E$23),$E$23/$E$28,0)</f>
        <v>0</v>
      </c>
      <c r="H708" s="58">
        <f t="shared" si="74"/>
        <v>0</v>
      </c>
      <c r="I708" s="58">
        <f t="shared" si="76"/>
        <v>0</v>
      </c>
      <c r="J708" s="92" t="str">
        <f t="shared" si="75"/>
        <v>2078–2079</v>
      </c>
      <c r="K708" s="92"/>
      <c r="L708" s="103"/>
      <c r="M708" s="92"/>
      <c r="N708" s="101"/>
      <c r="O708" s="93"/>
      <c r="Q708" s="61"/>
    </row>
    <row r="709" spans="1:17" s="55" customFormat="1" ht="20.25" customHeight="1" x14ac:dyDescent="0.2">
      <c r="A709" s="56">
        <v>65350</v>
      </c>
      <c r="B709" s="57">
        <f t="shared" si="71"/>
        <v>0</v>
      </c>
      <c r="C709" s="150"/>
      <c r="D709" s="58">
        <f t="shared" si="72"/>
        <v>0</v>
      </c>
      <c r="E709" s="59">
        <f t="shared" si="70"/>
        <v>0</v>
      </c>
      <c r="F709" s="58">
        <f t="shared" si="73"/>
        <v>0</v>
      </c>
      <c r="G709" s="60">
        <f>IF(AND(C709&lt;&gt;"",SUM(G$32:G708)&lt;E$23),$E$23/$E$28,0)</f>
        <v>0</v>
      </c>
      <c r="H709" s="58">
        <f t="shared" si="74"/>
        <v>0</v>
      </c>
      <c r="I709" s="58">
        <f t="shared" si="76"/>
        <v>0</v>
      </c>
      <c r="J709" s="92" t="str">
        <f t="shared" si="75"/>
        <v>2078–2079</v>
      </c>
      <c r="K709" s="92"/>
      <c r="L709" s="103"/>
      <c r="M709" s="92"/>
      <c r="N709" s="101"/>
      <c r="O709" s="93"/>
      <c r="Q709" s="61"/>
    </row>
    <row r="710" spans="1:17" s="55" customFormat="1" ht="20.25" customHeight="1" x14ac:dyDescent="0.2">
      <c r="A710" s="56">
        <v>65381</v>
      </c>
      <c r="B710" s="57">
        <f t="shared" si="71"/>
        <v>0</v>
      </c>
      <c r="C710" s="150"/>
      <c r="D710" s="58">
        <f t="shared" si="72"/>
        <v>0</v>
      </c>
      <c r="E710" s="59">
        <f t="shared" si="70"/>
        <v>0</v>
      </c>
      <c r="F710" s="58">
        <f t="shared" si="73"/>
        <v>0</v>
      </c>
      <c r="G710" s="60">
        <f>IF(AND(C710&lt;&gt;"",SUM(G$32:G709)&lt;E$23),$E$23/$E$28,0)</f>
        <v>0</v>
      </c>
      <c r="H710" s="58">
        <f t="shared" si="74"/>
        <v>0</v>
      </c>
      <c r="I710" s="58">
        <f t="shared" si="76"/>
        <v>0</v>
      </c>
      <c r="J710" s="92" t="str">
        <f t="shared" si="75"/>
        <v>2078–2079</v>
      </c>
      <c r="K710" s="92"/>
      <c r="L710" s="103"/>
      <c r="M710" s="92"/>
      <c r="N710" s="101"/>
      <c r="O710" s="93"/>
      <c r="Q710" s="61"/>
    </row>
    <row r="711" spans="1:17" s="55" customFormat="1" ht="20.25" customHeight="1" x14ac:dyDescent="0.2">
      <c r="A711" s="56">
        <v>65412</v>
      </c>
      <c r="B711" s="57">
        <f t="shared" si="71"/>
        <v>0</v>
      </c>
      <c r="C711" s="150"/>
      <c r="D711" s="58">
        <f t="shared" si="72"/>
        <v>0</v>
      </c>
      <c r="E711" s="59">
        <f t="shared" si="70"/>
        <v>0</v>
      </c>
      <c r="F711" s="58">
        <f t="shared" si="73"/>
        <v>0</v>
      </c>
      <c r="G711" s="60">
        <f>IF(AND(C711&lt;&gt;"",SUM(G$32:G710)&lt;E$23),$E$23/$E$28,0)</f>
        <v>0</v>
      </c>
      <c r="H711" s="58">
        <f t="shared" si="74"/>
        <v>0</v>
      </c>
      <c r="I711" s="58">
        <f t="shared" si="76"/>
        <v>0</v>
      </c>
      <c r="J711" s="92" t="str">
        <f t="shared" si="75"/>
        <v>2078–2079</v>
      </c>
      <c r="K711" s="92"/>
      <c r="L711" s="103"/>
      <c r="M711" s="92"/>
      <c r="N711" s="101"/>
      <c r="O711" s="93"/>
      <c r="Q711" s="61"/>
    </row>
    <row r="712" spans="1:17" s="55" customFormat="1" ht="20.25" customHeight="1" x14ac:dyDescent="0.2">
      <c r="A712" s="56">
        <v>65440</v>
      </c>
      <c r="B712" s="57">
        <f t="shared" si="71"/>
        <v>0</v>
      </c>
      <c r="C712" s="150"/>
      <c r="D712" s="58">
        <f t="shared" si="72"/>
        <v>0</v>
      </c>
      <c r="E712" s="59">
        <f t="shared" si="70"/>
        <v>0</v>
      </c>
      <c r="F712" s="58">
        <f t="shared" si="73"/>
        <v>0</v>
      </c>
      <c r="G712" s="60">
        <f>IF(AND(C712&lt;&gt;"",SUM(G$32:G711)&lt;E$23),$E$23/$E$28,0)</f>
        <v>0</v>
      </c>
      <c r="H712" s="58">
        <f t="shared" si="74"/>
        <v>0</v>
      </c>
      <c r="I712" s="58">
        <f t="shared" si="76"/>
        <v>0</v>
      </c>
      <c r="J712" s="92" t="str">
        <f t="shared" si="75"/>
        <v>2078–2079</v>
      </c>
      <c r="K712" s="92"/>
      <c r="L712" s="103"/>
      <c r="M712" s="92"/>
      <c r="N712" s="101"/>
      <c r="O712" s="93"/>
      <c r="Q712" s="61"/>
    </row>
    <row r="713" spans="1:17" s="55" customFormat="1" ht="20.25" customHeight="1" x14ac:dyDescent="0.2">
      <c r="A713" s="56">
        <v>65471</v>
      </c>
      <c r="B713" s="57">
        <f t="shared" si="71"/>
        <v>0</v>
      </c>
      <c r="C713" s="150"/>
      <c r="D713" s="58">
        <f t="shared" si="72"/>
        <v>0</v>
      </c>
      <c r="E713" s="59">
        <f t="shared" si="70"/>
        <v>0</v>
      </c>
      <c r="F713" s="58">
        <f t="shared" si="73"/>
        <v>0</v>
      </c>
      <c r="G713" s="60">
        <f>IF(AND(C713&lt;&gt;"",SUM(G$32:G712)&lt;E$23),$E$23/$E$28,0)</f>
        <v>0</v>
      </c>
      <c r="H713" s="58">
        <f t="shared" si="74"/>
        <v>0</v>
      </c>
      <c r="I713" s="58">
        <f t="shared" si="76"/>
        <v>0</v>
      </c>
      <c r="J713" s="92" t="str">
        <f t="shared" si="75"/>
        <v>2078–2079</v>
      </c>
      <c r="K713" s="92"/>
      <c r="L713" s="103"/>
      <c r="M713" s="92"/>
      <c r="N713" s="101"/>
      <c r="O713" s="93"/>
      <c r="Q713" s="61"/>
    </row>
    <row r="714" spans="1:17" s="55" customFormat="1" ht="20.25" customHeight="1" x14ac:dyDescent="0.2">
      <c r="A714" s="56">
        <v>65501</v>
      </c>
      <c r="B714" s="57">
        <f t="shared" si="71"/>
        <v>0</v>
      </c>
      <c r="C714" s="150"/>
      <c r="D714" s="58">
        <f t="shared" si="72"/>
        <v>0</v>
      </c>
      <c r="E714" s="59">
        <f t="shared" si="70"/>
        <v>0</v>
      </c>
      <c r="F714" s="58">
        <f t="shared" si="73"/>
        <v>0</v>
      </c>
      <c r="G714" s="60">
        <f>IF(AND(C714&lt;&gt;"",SUM(G$32:G713)&lt;E$23),$E$23/$E$28,0)</f>
        <v>0</v>
      </c>
      <c r="H714" s="58">
        <f t="shared" si="74"/>
        <v>0</v>
      </c>
      <c r="I714" s="58">
        <f t="shared" si="76"/>
        <v>0</v>
      </c>
      <c r="J714" s="92" t="str">
        <f t="shared" si="75"/>
        <v>2078–2079</v>
      </c>
      <c r="K714" s="92"/>
      <c r="L714" s="103"/>
      <c r="M714" s="92"/>
      <c r="N714" s="101"/>
      <c r="O714" s="93"/>
      <c r="Q714" s="61"/>
    </row>
    <row r="715" spans="1:17" s="55" customFormat="1" ht="20.25" customHeight="1" x14ac:dyDescent="0.2">
      <c r="A715" s="56">
        <v>65532</v>
      </c>
      <c r="B715" s="57">
        <f t="shared" si="71"/>
        <v>0</v>
      </c>
      <c r="C715" s="150"/>
      <c r="D715" s="58">
        <f t="shared" si="72"/>
        <v>0</v>
      </c>
      <c r="E715" s="59">
        <f t="shared" si="70"/>
        <v>0</v>
      </c>
      <c r="F715" s="58">
        <f t="shared" si="73"/>
        <v>0</v>
      </c>
      <c r="G715" s="60">
        <f>IF(AND(C715&lt;&gt;"",SUM(G$32:G714)&lt;E$23),$E$23/$E$28,0)</f>
        <v>0</v>
      </c>
      <c r="H715" s="58">
        <f t="shared" si="74"/>
        <v>0</v>
      </c>
      <c r="I715" s="58">
        <f t="shared" si="76"/>
        <v>0</v>
      </c>
      <c r="J715" s="92" t="str">
        <f t="shared" si="75"/>
        <v>2078–2079</v>
      </c>
      <c r="K715" s="92"/>
      <c r="L715" s="103"/>
      <c r="M715" s="92"/>
      <c r="N715" s="101"/>
      <c r="O715" s="93"/>
      <c r="Q715" s="61"/>
    </row>
    <row r="716" spans="1:17" s="55" customFormat="1" ht="20.25" customHeight="1" x14ac:dyDescent="0.2">
      <c r="A716" s="56">
        <v>65562</v>
      </c>
      <c r="B716" s="57">
        <f t="shared" si="71"/>
        <v>0</v>
      </c>
      <c r="C716" s="150"/>
      <c r="D716" s="58">
        <f t="shared" si="72"/>
        <v>0</v>
      </c>
      <c r="E716" s="59">
        <f t="shared" si="70"/>
        <v>0</v>
      </c>
      <c r="F716" s="58">
        <f t="shared" si="73"/>
        <v>0</v>
      </c>
      <c r="G716" s="60">
        <f>IF(AND(C716&lt;&gt;"",SUM(G$32:G715)&lt;E$23),$E$23/$E$28,0)</f>
        <v>0</v>
      </c>
      <c r="H716" s="58">
        <f t="shared" si="74"/>
        <v>0</v>
      </c>
      <c r="I716" s="58">
        <f t="shared" si="76"/>
        <v>0</v>
      </c>
      <c r="J716" s="92" t="str">
        <f t="shared" si="75"/>
        <v>2079–2080</v>
      </c>
      <c r="K716" s="92"/>
      <c r="L716" s="103"/>
      <c r="M716" s="92"/>
      <c r="N716" s="101"/>
      <c r="O716" s="93"/>
      <c r="Q716" s="61"/>
    </row>
    <row r="717" spans="1:17" s="55" customFormat="1" ht="20.25" customHeight="1" x14ac:dyDescent="0.2">
      <c r="A717" s="56">
        <v>65593</v>
      </c>
      <c r="B717" s="57">
        <f t="shared" si="71"/>
        <v>0</v>
      </c>
      <c r="C717" s="150"/>
      <c r="D717" s="58">
        <f t="shared" si="72"/>
        <v>0</v>
      </c>
      <c r="E717" s="59">
        <f t="shared" si="70"/>
        <v>0</v>
      </c>
      <c r="F717" s="58">
        <f t="shared" si="73"/>
        <v>0</v>
      </c>
      <c r="G717" s="60">
        <f>IF(AND(C717&lt;&gt;"",SUM(G$32:G716)&lt;E$23),$E$23/$E$28,0)</f>
        <v>0</v>
      </c>
      <c r="H717" s="58">
        <f t="shared" si="74"/>
        <v>0</v>
      </c>
      <c r="I717" s="58">
        <f t="shared" si="76"/>
        <v>0</v>
      </c>
      <c r="J717" s="92" t="str">
        <f t="shared" si="75"/>
        <v>2079–2080</v>
      </c>
      <c r="K717" s="92"/>
      <c r="L717" s="103"/>
      <c r="M717" s="92"/>
      <c r="N717" s="101"/>
      <c r="O717" s="93"/>
      <c r="Q717" s="61"/>
    </row>
    <row r="718" spans="1:17" s="55" customFormat="1" ht="20.25" customHeight="1" x14ac:dyDescent="0.2">
      <c r="A718" s="56">
        <v>65624</v>
      </c>
      <c r="B718" s="57">
        <f t="shared" si="71"/>
        <v>0</v>
      </c>
      <c r="C718" s="150"/>
      <c r="D718" s="58">
        <f t="shared" si="72"/>
        <v>0</v>
      </c>
      <c r="E718" s="59">
        <f t="shared" si="70"/>
        <v>0</v>
      </c>
      <c r="F718" s="58">
        <f t="shared" si="73"/>
        <v>0</v>
      </c>
      <c r="G718" s="60">
        <f>IF(AND(C718&lt;&gt;"",SUM(G$32:G717)&lt;E$23),$E$23/$E$28,0)</f>
        <v>0</v>
      </c>
      <c r="H718" s="58">
        <f t="shared" si="74"/>
        <v>0</v>
      </c>
      <c r="I718" s="58">
        <f t="shared" si="76"/>
        <v>0</v>
      </c>
      <c r="J718" s="92" t="str">
        <f t="shared" si="75"/>
        <v>2079–2080</v>
      </c>
      <c r="K718" s="92"/>
      <c r="L718" s="103"/>
      <c r="M718" s="92"/>
      <c r="N718" s="101"/>
      <c r="O718" s="93"/>
      <c r="Q718" s="61"/>
    </row>
    <row r="719" spans="1:17" s="55" customFormat="1" ht="20.25" customHeight="1" x14ac:dyDescent="0.2">
      <c r="A719" s="56">
        <v>65654</v>
      </c>
      <c r="B719" s="57">
        <f t="shared" si="71"/>
        <v>0</v>
      </c>
      <c r="C719" s="150"/>
      <c r="D719" s="58">
        <f t="shared" si="72"/>
        <v>0</v>
      </c>
      <c r="E719" s="59">
        <f t="shared" si="70"/>
        <v>0</v>
      </c>
      <c r="F719" s="58">
        <f t="shared" si="73"/>
        <v>0</v>
      </c>
      <c r="G719" s="60">
        <f>IF(AND(C719&lt;&gt;"",SUM(G$32:G718)&lt;E$23),$E$23/$E$28,0)</f>
        <v>0</v>
      </c>
      <c r="H719" s="58">
        <f t="shared" si="74"/>
        <v>0</v>
      </c>
      <c r="I719" s="58">
        <f t="shared" si="76"/>
        <v>0</v>
      </c>
      <c r="J719" s="92" t="str">
        <f t="shared" si="75"/>
        <v>2079–2080</v>
      </c>
      <c r="K719" s="92"/>
      <c r="L719" s="103"/>
      <c r="M719" s="92"/>
      <c r="N719" s="101"/>
      <c r="O719" s="93"/>
      <c r="Q719" s="61"/>
    </row>
    <row r="720" spans="1:17" s="55" customFormat="1" ht="20.25" customHeight="1" x14ac:dyDescent="0.2">
      <c r="A720" s="56">
        <v>65685</v>
      </c>
      <c r="B720" s="57">
        <f t="shared" si="71"/>
        <v>0</v>
      </c>
      <c r="C720" s="150"/>
      <c r="D720" s="58">
        <f t="shared" si="72"/>
        <v>0</v>
      </c>
      <c r="E720" s="59">
        <f t="shared" si="70"/>
        <v>0</v>
      </c>
      <c r="F720" s="58">
        <f t="shared" si="73"/>
        <v>0</v>
      </c>
      <c r="G720" s="60">
        <f>IF(AND(C720&lt;&gt;"",SUM(G$32:G719)&lt;E$23),$E$23/$E$28,0)</f>
        <v>0</v>
      </c>
      <c r="H720" s="58">
        <f t="shared" si="74"/>
        <v>0</v>
      </c>
      <c r="I720" s="58">
        <f t="shared" si="76"/>
        <v>0</v>
      </c>
      <c r="J720" s="92" t="str">
        <f t="shared" si="75"/>
        <v>2079–2080</v>
      </c>
      <c r="K720" s="92"/>
      <c r="L720" s="103"/>
      <c r="M720" s="92"/>
      <c r="N720" s="101"/>
      <c r="O720" s="93"/>
      <c r="Q720" s="61"/>
    </row>
    <row r="721" spans="1:17" s="55" customFormat="1" ht="20.25" customHeight="1" x14ac:dyDescent="0.2">
      <c r="A721" s="56">
        <v>65715</v>
      </c>
      <c r="B721" s="57">
        <f t="shared" si="71"/>
        <v>0</v>
      </c>
      <c r="C721" s="150"/>
      <c r="D721" s="58">
        <f t="shared" si="72"/>
        <v>0</v>
      </c>
      <c r="E721" s="59">
        <f t="shared" si="70"/>
        <v>0</v>
      </c>
      <c r="F721" s="58">
        <f t="shared" si="73"/>
        <v>0</v>
      </c>
      <c r="G721" s="60">
        <f>IF(AND(C721&lt;&gt;"",SUM(G$32:G720)&lt;E$23),$E$23/$E$28,0)</f>
        <v>0</v>
      </c>
      <c r="H721" s="58">
        <f t="shared" si="74"/>
        <v>0</v>
      </c>
      <c r="I721" s="58">
        <f t="shared" si="76"/>
        <v>0</v>
      </c>
      <c r="J721" s="92" t="str">
        <f t="shared" si="75"/>
        <v>2079–2080</v>
      </c>
      <c r="K721" s="92"/>
      <c r="L721" s="103"/>
      <c r="M721" s="92"/>
      <c r="N721" s="101"/>
      <c r="O721" s="93"/>
      <c r="Q721" s="61"/>
    </row>
    <row r="722" spans="1:17" s="55" customFormat="1" ht="20.25" customHeight="1" x14ac:dyDescent="0.2">
      <c r="A722" s="56">
        <v>65746</v>
      </c>
      <c r="B722" s="57">
        <f t="shared" si="71"/>
        <v>0</v>
      </c>
      <c r="C722" s="150"/>
      <c r="D722" s="58">
        <f t="shared" si="72"/>
        <v>0</v>
      </c>
      <c r="E722" s="59">
        <f t="shared" si="70"/>
        <v>0</v>
      </c>
      <c r="F722" s="58">
        <f t="shared" si="73"/>
        <v>0</v>
      </c>
      <c r="G722" s="60">
        <f>IF(AND(C722&lt;&gt;"",SUM(G$32:G721)&lt;E$23),$E$23/$E$28,0)</f>
        <v>0</v>
      </c>
      <c r="H722" s="58">
        <f t="shared" si="74"/>
        <v>0</v>
      </c>
      <c r="I722" s="58">
        <f t="shared" si="76"/>
        <v>0</v>
      </c>
      <c r="J722" s="92" t="str">
        <f t="shared" si="75"/>
        <v>2079–2080</v>
      </c>
      <c r="K722" s="92"/>
      <c r="L722" s="103"/>
      <c r="M722" s="92"/>
      <c r="N722" s="101"/>
      <c r="O722" s="93"/>
      <c r="Q722" s="61"/>
    </row>
    <row r="723" spans="1:17" s="55" customFormat="1" ht="20.25" customHeight="1" x14ac:dyDescent="0.2">
      <c r="A723" s="56">
        <v>65777</v>
      </c>
      <c r="B723" s="57">
        <f t="shared" si="71"/>
        <v>0</v>
      </c>
      <c r="C723" s="150"/>
      <c r="D723" s="58">
        <f t="shared" si="72"/>
        <v>0</v>
      </c>
      <c r="E723" s="59">
        <f t="shared" si="70"/>
        <v>0</v>
      </c>
      <c r="F723" s="58">
        <f t="shared" si="73"/>
        <v>0</v>
      </c>
      <c r="G723" s="60">
        <f>IF(AND(C723&lt;&gt;"",SUM(G$32:G722)&lt;E$23),$E$23/$E$28,0)</f>
        <v>0</v>
      </c>
      <c r="H723" s="58">
        <f t="shared" si="74"/>
        <v>0</v>
      </c>
      <c r="I723" s="58">
        <f t="shared" si="76"/>
        <v>0</v>
      </c>
      <c r="J723" s="92" t="str">
        <f t="shared" si="75"/>
        <v>2079–2080</v>
      </c>
      <c r="K723" s="92"/>
      <c r="L723" s="103"/>
      <c r="M723" s="92"/>
      <c r="N723" s="101"/>
      <c r="O723" s="93"/>
      <c r="Q723" s="61"/>
    </row>
    <row r="724" spans="1:17" s="55" customFormat="1" ht="20.25" customHeight="1" x14ac:dyDescent="0.2">
      <c r="A724" s="56">
        <v>65806</v>
      </c>
      <c r="B724" s="57">
        <f t="shared" si="71"/>
        <v>0</v>
      </c>
      <c r="C724" s="150"/>
      <c r="D724" s="58">
        <f t="shared" si="72"/>
        <v>0</v>
      </c>
      <c r="E724" s="59">
        <f t="shared" si="70"/>
        <v>0</v>
      </c>
      <c r="F724" s="58">
        <f t="shared" si="73"/>
        <v>0</v>
      </c>
      <c r="G724" s="60">
        <f>IF(AND(C724&lt;&gt;"",SUM(G$32:G723)&lt;E$23),$E$23/$E$28,0)</f>
        <v>0</v>
      </c>
      <c r="H724" s="58">
        <f t="shared" si="74"/>
        <v>0</v>
      </c>
      <c r="I724" s="58">
        <f t="shared" si="76"/>
        <v>0</v>
      </c>
      <c r="J724" s="92" t="str">
        <f t="shared" si="75"/>
        <v>2079–2080</v>
      </c>
      <c r="K724" s="92"/>
      <c r="L724" s="103"/>
      <c r="M724" s="92"/>
      <c r="N724" s="101"/>
      <c r="O724" s="93"/>
      <c r="Q724" s="61"/>
    </row>
    <row r="725" spans="1:17" s="55" customFormat="1" ht="20.25" customHeight="1" x14ac:dyDescent="0.2">
      <c r="A725" s="56">
        <v>65837</v>
      </c>
      <c r="B725" s="57">
        <f t="shared" si="71"/>
        <v>0</v>
      </c>
      <c r="C725" s="150"/>
      <c r="D725" s="58">
        <f t="shared" si="72"/>
        <v>0</v>
      </c>
      <c r="E725" s="59">
        <f t="shared" si="70"/>
        <v>0</v>
      </c>
      <c r="F725" s="58">
        <f t="shared" si="73"/>
        <v>0</v>
      </c>
      <c r="G725" s="60">
        <f>IF(AND(C725&lt;&gt;"",SUM(G$32:G724)&lt;E$23),$E$23/$E$28,0)</f>
        <v>0</v>
      </c>
      <c r="H725" s="58">
        <f t="shared" si="74"/>
        <v>0</v>
      </c>
      <c r="I725" s="58">
        <f t="shared" si="76"/>
        <v>0</v>
      </c>
      <c r="J725" s="92" t="str">
        <f t="shared" si="75"/>
        <v>2079–2080</v>
      </c>
      <c r="K725" s="92"/>
      <c r="L725" s="103"/>
      <c r="M725" s="92"/>
      <c r="N725" s="101"/>
      <c r="O725" s="93"/>
      <c r="Q725" s="61"/>
    </row>
    <row r="726" spans="1:17" s="55" customFormat="1" ht="20.25" customHeight="1" x14ac:dyDescent="0.2">
      <c r="A726" s="56">
        <v>65867</v>
      </c>
      <c r="B726" s="57">
        <f t="shared" si="71"/>
        <v>0</v>
      </c>
      <c r="C726" s="150"/>
      <c r="D726" s="58">
        <f t="shared" si="72"/>
        <v>0</v>
      </c>
      <c r="E726" s="59">
        <f t="shared" si="70"/>
        <v>0</v>
      </c>
      <c r="F726" s="58">
        <f t="shared" si="73"/>
        <v>0</v>
      </c>
      <c r="G726" s="60">
        <f>IF(AND(C726&lt;&gt;"",SUM(G$32:G725)&lt;E$23),$E$23/$E$28,0)</f>
        <v>0</v>
      </c>
      <c r="H726" s="58">
        <f t="shared" si="74"/>
        <v>0</v>
      </c>
      <c r="I726" s="58">
        <f t="shared" si="76"/>
        <v>0</v>
      </c>
      <c r="J726" s="92" t="str">
        <f t="shared" si="75"/>
        <v>2079–2080</v>
      </c>
      <c r="K726" s="92"/>
      <c r="L726" s="103"/>
      <c r="M726" s="92"/>
      <c r="N726" s="101"/>
      <c r="O726" s="93"/>
      <c r="Q726" s="61"/>
    </row>
    <row r="727" spans="1:17" s="55" customFormat="1" ht="20.25" customHeight="1" x14ac:dyDescent="0.2">
      <c r="A727" s="56">
        <v>65898</v>
      </c>
      <c r="B727" s="57">
        <f t="shared" si="71"/>
        <v>0</v>
      </c>
      <c r="C727" s="150"/>
      <c r="D727" s="58">
        <f t="shared" si="72"/>
        <v>0</v>
      </c>
      <c r="E727" s="59">
        <f t="shared" si="70"/>
        <v>0</v>
      </c>
      <c r="F727" s="58">
        <f t="shared" si="73"/>
        <v>0</v>
      </c>
      <c r="G727" s="60">
        <f>IF(AND(C727&lt;&gt;"",SUM(G$32:G726)&lt;E$23),$E$23/$E$28,0)</f>
        <v>0</v>
      </c>
      <c r="H727" s="58">
        <f t="shared" si="74"/>
        <v>0</v>
      </c>
      <c r="I727" s="58">
        <f t="shared" si="76"/>
        <v>0</v>
      </c>
      <c r="J727" s="92" t="str">
        <f t="shared" si="75"/>
        <v>2079–2080</v>
      </c>
      <c r="K727" s="92"/>
      <c r="L727" s="103"/>
      <c r="M727" s="92"/>
      <c r="N727" s="101"/>
      <c r="O727" s="93"/>
      <c r="Q727" s="61"/>
    </row>
    <row r="728" spans="1:17" s="55" customFormat="1" ht="20.25" customHeight="1" x14ac:dyDescent="0.2">
      <c r="A728" s="56">
        <v>65928</v>
      </c>
      <c r="B728" s="57">
        <f t="shared" si="71"/>
        <v>0</v>
      </c>
      <c r="C728" s="150"/>
      <c r="D728" s="58">
        <f t="shared" si="72"/>
        <v>0</v>
      </c>
      <c r="E728" s="59">
        <f t="shared" si="70"/>
        <v>0</v>
      </c>
      <c r="F728" s="58">
        <f t="shared" si="73"/>
        <v>0</v>
      </c>
      <c r="G728" s="60">
        <f>IF(AND(C728&lt;&gt;"",SUM(G$32:G727)&lt;E$23),$E$23/$E$28,0)</f>
        <v>0</v>
      </c>
      <c r="H728" s="58">
        <f t="shared" si="74"/>
        <v>0</v>
      </c>
      <c r="I728" s="58">
        <f t="shared" si="76"/>
        <v>0</v>
      </c>
      <c r="J728" s="92" t="str">
        <f t="shared" si="75"/>
        <v>2080–2081</v>
      </c>
      <c r="K728" s="92"/>
      <c r="L728" s="103"/>
      <c r="M728" s="92"/>
      <c r="N728" s="101"/>
      <c r="O728" s="93"/>
      <c r="Q728" s="61"/>
    </row>
    <row r="729" spans="1:17" s="55" customFormat="1" ht="20.25" customHeight="1" x14ac:dyDescent="0.2">
      <c r="A729" s="56">
        <v>65959</v>
      </c>
      <c r="B729" s="57">
        <f t="shared" si="71"/>
        <v>0</v>
      </c>
      <c r="C729" s="150"/>
      <c r="D729" s="58">
        <f t="shared" si="72"/>
        <v>0</v>
      </c>
      <c r="E729" s="59">
        <f t="shared" si="70"/>
        <v>0</v>
      </c>
      <c r="F729" s="58">
        <f t="shared" si="73"/>
        <v>0</v>
      </c>
      <c r="G729" s="60">
        <f>IF(AND(C729&lt;&gt;"",SUM(G$32:G728)&lt;E$23),$E$23/$E$28,0)</f>
        <v>0</v>
      </c>
      <c r="H729" s="58">
        <f t="shared" si="74"/>
        <v>0</v>
      </c>
      <c r="I729" s="58">
        <f t="shared" si="76"/>
        <v>0</v>
      </c>
      <c r="J729" s="92" t="str">
        <f t="shared" si="75"/>
        <v>2080–2081</v>
      </c>
      <c r="K729" s="92"/>
      <c r="L729" s="103"/>
      <c r="M729" s="92"/>
      <c r="N729" s="101"/>
      <c r="O729" s="93"/>
      <c r="Q729" s="61"/>
    </row>
    <row r="730" spans="1:17" s="55" customFormat="1" ht="20.25" customHeight="1" x14ac:dyDescent="0.2">
      <c r="A730" s="56">
        <v>65990</v>
      </c>
      <c r="B730" s="57">
        <f t="shared" si="71"/>
        <v>0</v>
      </c>
      <c r="C730" s="150"/>
      <c r="D730" s="58">
        <f t="shared" si="72"/>
        <v>0</v>
      </c>
      <c r="E730" s="59">
        <f t="shared" si="70"/>
        <v>0</v>
      </c>
      <c r="F730" s="58">
        <f t="shared" si="73"/>
        <v>0</v>
      </c>
      <c r="G730" s="60">
        <f>IF(AND(C730&lt;&gt;"",SUM(G$32:G729)&lt;E$23),$E$23/$E$28,0)</f>
        <v>0</v>
      </c>
      <c r="H730" s="58">
        <f t="shared" si="74"/>
        <v>0</v>
      </c>
      <c r="I730" s="58">
        <f t="shared" si="76"/>
        <v>0</v>
      </c>
      <c r="J730" s="92" t="str">
        <f t="shared" si="75"/>
        <v>2080–2081</v>
      </c>
      <c r="K730" s="92"/>
      <c r="L730" s="103"/>
      <c r="M730" s="92"/>
      <c r="N730" s="101"/>
      <c r="O730" s="93"/>
      <c r="Q730" s="61"/>
    </row>
    <row r="731" spans="1:17" s="55" customFormat="1" ht="20.25" customHeight="1" x14ac:dyDescent="0.2">
      <c r="A731" s="56">
        <v>66020</v>
      </c>
      <c r="B731" s="57">
        <f t="shared" si="71"/>
        <v>0</v>
      </c>
      <c r="C731" s="150"/>
      <c r="D731" s="58">
        <f t="shared" si="72"/>
        <v>0</v>
      </c>
      <c r="E731" s="59">
        <f t="shared" si="70"/>
        <v>0</v>
      </c>
      <c r="F731" s="58">
        <f t="shared" si="73"/>
        <v>0</v>
      </c>
      <c r="G731" s="60">
        <f>IF(AND(C731&lt;&gt;"",SUM(G$32:G730)&lt;E$23),$E$23/$E$28,0)</f>
        <v>0</v>
      </c>
      <c r="H731" s="58">
        <f t="shared" si="74"/>
        <v>0</v>
      </c>
      <c r="I731" s="58">
        <f t="shared" si="76"/>
        <v>0</v>
      </c>
      <c r="J731" s="92" t="str">
        <f t="shared" si="75"/>
        <v>2080–2081</v>
      </c>
      <c r="K731" s="92"/>
      <c r="L731" s="103"/>
      <c r="M731" s="92"/>
      <c r="N731" s="101"/>
      <c r="O731" s="93"/>
      <c r="Q731" s="61"/>
    </row>
    <row r="732" spans="1:17" s="55" customFormat="1" ht="20.25" customHeight="1" x14ac:dyDescent="0.2">
      <c r="A732" s="56">
        <v>66051</v>
      </c>
      <c r="B732" s="57">
        <f t="shared" si="71"/>
        <v>0</v>
      </c>
      <c r="C732" s="150"/>
      <c r="D732" s="58">
        <f t="shared" si="72"/>
        <v>0</v>
      </c>
      <c r="E732" s="59">
        <f t="shared" si="70"/>
        <v>0</v>
      </c>
      <c r="F732" s="58">
        <f t="shared" si="73"/>
        <v>0</v>
      </c>
      <c r="G732" s="60">
        <f>IF(AND(C732&lt;&gt;"",SUM(G$32:G731)&lt;E$23),$E$23/$E$28,0)</f>
        <v>0</v>
      </c>
      <c r="H732" s="58">
        <f t="shared" si="74"/>
        <v>0</v>
      </c>
      <c r="I732" s="58">
        <f t="shared" si="76"/>
        <v>0</v>
      </c>
      <c r="J732" s="92" t="str">
        <f t="shared" si="75"/>
        <v>2080–2081</v>
      </c>
      <c r="K732" s="92"/>
      <c r="L732" s="103"/>
      <c r="M732" s="92"/>
      <c r="N732" s="101"/>
      <c r="O732" s="93"/>
      <c r="Q732" s="61"/>
    </row>
    <row r="733" spans="1:17" s="55" customFormat="1" ht="20.25" customHeight="1" x14ac:dyDescent="0.2">
      <c r="A733" s="56">
        <v>66081</v>
      </c>
      <c r="B733" s="57">
        <f t="shared" si="71"/>
        <v>0</v>
      </c>
      <c r="C733" s="150"/>
      <c r="D733" s="58">
        <f t="shared" si="72"/>
        <v>0</v>
      </c>
      <c r="E733" s="59">
        <f t="shared" si="70"/>
        <v>0</v>
      </c>
      <c r="F733" s="58">
        <f t="shared" si="73"/>
        <v>0</v>
      </c>
      <c r="G733" s="60">
        <f>IF(AND(C733&lt;&gt;"",SUM(G$32:G732)&lt;E$23),$E$23/$E$28,0)</f>
        <v>0</v>
      </c>
      <c r="H733" s="58">
        <f t="shared" si="74"/>
        <v>0</v>
      </c>
      <c r="I733" s="58">
        <f t="shared" si="76"/>
        <v>0</v>
      </c>
      <c r="J733" s="92" t="str">
        <f t="shared" si="75"/>
        <v>2080–2081</v>
      </c>
      <c r="K733" s="92"/>
      <c r="L733" s="103"/>
      <c r="M733" s="92"/>
      <c r="N733" s="101"/>
      <c r="O733" s="93"/>
      <c r="Q733" s="61"/>
    </row>
    <row r="734" spans="1:17" s="55" customFormat="1" ht="20.25" customHeight="1" x14ac:dyDescent="0.2">
      <c r="A734" s="56">
        <v>66112</v>
      </c>
      <c r="B734" s="57">
        <f t="shared" si="71"/>
        <v>0</v>
      </c>
      <c r="C734" s="150"/>
      <c r="D734" s="58">
        <f t="shared" si="72"/>
        <v>0</v>
      </c>
      <c r="E734" s="59">
        <f t="shared" si="70"/>
        <v>0</v>
      </c>
      <c r="F734" s="58">
        <f t="shared" si="73"/>
        <v>0</v>
      </c>
      <c r="G734" s="60">
        <f>IF(AND(C734&lt;&gt;"",SUM(G$32:G733)&lt;E$23),$E$23/$E$28,0)</f>
        <v>0</v>
      </c>
      <c r="H734" s="58">
        <f t="shared" si="74"/>
        <v>0</v>
      </c>
      <c r="I734" s="58">
        <f t="shared" si="76"/>
        <v>0</v>
      </c>
      <c r="J734" s="92" t="str">
        <f t="shared" si="75"/>
        <v>2080–2081</v>
      </c>
      <c r="K734" s="92"/>
      <c r="L734" s="103"/>
      <c r="M734" s="92"/>
      <c r="N734" s="101"/>
      <c r="O734" s="93"/>
      <c r="Q734" s="61"/>
    </row>
    <row r="735" spans="1:17" s="55" customFormat="1" ht="20.25" customHeight="1" x14ac:dyDescent="0.2">
      <c r="A735" s="56">
        <v>66143</v>
      </c>
      <c r="B735" s="57">
        <f t="shared" si="71"/>
        <v>0</v>
      </c>
      <c r="C735" s="150"/>
      <c r="D735" s="58">
        <f t="shared" si="72"/>
        <v>0</v>
      </c>
      <c r="E735" s="59">
        <f t="shared" si="70"/>
        <v>0</v>
      </c>
      <c r="F735" s="58">
        <f t="shared" si="73"/>
        <v>0</v>
      </c>
      <c r="G735" s="60">
        <f>IF(AND(C735&lt;&gt;"",SUM(G$32:G734)&lt;E$23),$E$23/$E$28,0)</f>
        <v>0</v>
      </c>
      <c r="H735" s="58">
        <f t="shared" si="74"/>
        <v>0</v>
      </c>
      <c r="I735" s="58">
        <f t="shared" si="76"/>
        <v>0</v>
      </c>
      <c r="J735" s="92" t="str">
        <f t="shared" si="75"/>
        <v>2080–2081</v>
      </c>
      <c r="K735" s="92"/>
      <c r="L735" s="103"/>
      <c r="M735" s="92"/>
      <c r="N735" s="101"/>
      <c r="O735" s="93"/>
      <c r="Q735" s="61"/>
    </row>
    <row r="736" spans="1:17" s="55" customFormat="1" ht="20.25" customHeight="1" x14ac:dyDescent="0.2">
      <c r="A736" s="56">
        <v>66171</v>
      </c>
      <c r="B736" s="57">
        <f t="shared" si="71"/>
        <v>0</v>
      </c>
      <c r="C736" s="150"/>
      <c r="D736" s="58">
        <f t="shared" si="72"/>
        <v>0</v>
      </c>
      <c r="E736" s="59">
        <f t="shared" ref="E736:E799" si="77">C736-D736</f>
        <v>0</v>
      </c>
      <c r="F736" s="58">
        <f t="shared" si="73"/>
        <v>0</v>
      </c>
      <c r="G736" s="60">
        <f>IF(AND(C736&lt;&gt;"",SUM(G$32:G735)&lt;E$23),$E$23/$E$28,0)</f>
        <v>0</v>
      </c>
      <c r="H736" s="58">
        <f t="shared" si="74"/>
        <v>0</v>
      </c>
      <c r="I736" s="58">
        <f t="shared" si="76"/>
        <v>0</v>
      </c>
      <c r="J736" s="92" t="str">
        <f t="shared" si="75"/>
        <v>2080–2081</v>
      </c>
      <c r="K736" s="92"/>
      <c r="L736" s="103"/>
      <c r="M736" s="92"/>
      <c r="N736" s="101"/>
      <c r="O736" s="93"/>
      <c r="Q736" s="61"/>
    </row>
    <row r="737" spans="1:17" s="55" customFormat="1" ht="20.25" customHeight="1" x14ac:dyDescent="0.2">
      <c r="A737" s="56">
        <v>66202</v>
      </c>
      <c r="B737" s="57">
        <f t="shared" ref="B737:B800" si="78">IF(C737&gt;0,C737*-1,C737)</f>
        <v>0</v>
      </c>
      <c r="C737" s="150"/>
      <c r="D737" s="58">
        <f t="shared" ref="D737:D800" si="79">IF(C737="",0,IF($E$14="Beginning",IF(C736&lt;&gt;"",$F736*$E$7/12,0),IF(C736&lt;&gt;"",$F736*$E$7/12,$E$21*$E$7/12)))</f>
        <v>0</v>
      </c>
      <c r="E737" s="59">
        <f t="shared" si="77"/>
        <v>0</v>
      </c>
      <c r="F737" s="58">
        <f t="shared" ref="F737:F800" si="80">IF(C737="",0,IF(C736="",$E$21-E737,IF(C737&lt;&gt;"",F736-E737)))</f>
        <v>0</v>
      </c>
      <c r="G737" s="60">
        <f>IF(AND(C737&lt;&gt;"",SUM(G$32:G736)&lt;E$23),$E$23/$E$28,0)</f>
        <v>0</v>
      </c>
      <c r="H737" s="58">
        <f t="shared" ref="H737:H800" si="81">IF(C737&lt;&gt;"",G737+H736,0)</f>
        <v>0</v>
      </c>
      <c r="I737" s="58">
        <f t="shared" si="76"/>
        <v>0</v>
      </c>
      <c r="J737" s="92" t="str">
        <f t="shared" ref="J737:J800" si="82">IF(OR(MONTH(A737)=1,MONTH(A737)=2,MONTH(A737)=3,MONTH(A737)=4,MONTH(A737)=5,MONTH(A737)=6),YEAR(A737)-1&amp;"–"&amp;YEAR(A737),YEAR(A737)&amp;"–"&amp;YEAR(A737)+1)</f>
        <v>2080–2081</v>
      </c>
      <c r="K737" s="92"/>
      <c r="L737" s="103"/>
      <c r="M737" s="92"/>
      <c r="N737" s="101"/>
      <c r="O737" s="93"/>
      <c r="Q737" s="61"/>
    </row>
    <row r="738" spans="1:17" s="55" customFormat="1" ht="20.25" customHeight="1" x14ac:dyDescent="0.2">
      <c r="A738" s="56">
        <v>66232</v>
      </c>
      <c r="B738" s="57">
        <f t="shared" si="78"/>
        <v>0</v>
      </c>
      <c r="C738" s="150"/>
      <c r="D738" s="58">
        <f t="shared" si="79"/>
        <v>0</v>
      </c>
      <c r="E738" s="59">
        <f t="shared" si="77"/>
        <v>0</v>
      </c>
      <c r="F738" s="58">
        <f t="shared" si="80"/>
        <v>0</v>
      </c>
      <c r="G738" s="60">
        <f>IF(AND(C738&lt;&gt;"",SUM(G$32:G737)&lt;E$23),$E$23/$E$28,0)</f>
        <v>0</v>
      </c>
      <c r="H738" s="58">
        <f t="shared" si="81"/>
        <v>0</v>
      </c>
      <c r="I738" s="58">
        <f t="shared" si="76"/>
        <v>0</v>
      </c>
      <c r="J738" s="92" t="str">
        <f t="shared" si="82"/>
        <v>2080–2081</v>
      </c>
      <c r="K738" s="92"/>
      <c r="L738" s="103"/>
      <c r="M738" s="92"/>
      <c r="N738" s="101"/>
      <c r="O738" s="93"/>
      <c r="Q738" s="61"/>
    </row>
    <row r="739" spans="1:17" s="55" customFormat="1" ht="20.25" customHeight="1" x14ac:dyDescent="0.2">
      <c r="A739" s="56">
        <v>66263</v>
      </c>
      <c r="B739" s="57">
        <f t="shared" si="78"/>
        <v>0</v>
      </c>
      <c r="C739" s="150"/>
      <c r="D739" s="58">
        <f t="shared" si="79"/>
        <v>0</v>
      </c>
      <c r="E739" s="59">
        <f t="shared" si="77"/>
        <v>0</v>
      </c>
      <c r="F739" s="58">
        <f t="shared" si="80"/>
        <v>0</v>
      </c>
      <c r="G739" s="60">
        <f>IF(AND(C739&lt;&gt;"",SUM(G$32:G738)&lt;E$23),$E$23/$E$28,0)</f>
        <v>0</v>
      </c>
      <c r="H739" s="58">
        <f t="shared" si="81"/>
        <v>0</v>
      </c>
      <c r="I739" s="58">
        <f t="shared" ref="I739:I802" si="83">IF(C739&lt;&gt;"",$E$23-H739,0)</f>
        <v>0</v>
      </c>
      <c r="J739" s="92" t="str">
        <f t="shared" si="82"/>
        <v>2080–2081</v>
      </c>
      <c r="K739" s="92"/>
      <c r="L739" s="103"/>
      <c r="M739" s="92"/>
      <c r="N739" s="101"/>
      <c r="O739" s="93"/>
      <c r="Q739" s="61"/>
    </row>
    <row r="740" spans="1:17" s="55" customFormat="1" ht="20.25" customHeight="1" x14ac:dyDescent="0.2">
      <c r="A740" s="56">
        <v>66293</v>
      </c>
      <c r="B740" s="57">
        <f t="shared" si="78"/>
        <v>0</v>
      </c>
      <c r="C740" s="150"/>
      <c r="D740" s="58">
        <f t="shared" si="79"/>
        <v>0</v>
      </c>
      <c r="E740" s="59">
        <f t="shared" si="77"/>
        <v>0</v>
      </c>
      <c r="F740" s="58">
        <f t="shared" si="80"/>
        <v>0</v>
      </c>
      <c r="G740" s="60">
        <f>IF(AND(C740&lt;&gt;"",SUM(G$32:G739)&lt;E$23),$E$23/$E$28,0)</f>
        <v>0</v>
      </c>
      <c r="H740" s="58">
        <f t="shared" si="81"/>
        <v>0</v>
      </c>
      <c r="I740" s="58">
        <f t="shared" si="83"/>
        <v>0</v>
      </c>
      <c r="J740" s="92" t="str">
        <f t="shared" si="82"/>
        <v>2081–2082</v>
      </c>
      <c r="K740" s="92"/>
      <c r="L740" s="103"/>
      <c r="M740" s="92"/>
      <c r="N740" s="101"/>
      <c r="O740" s="93"/>
      <c r="Q740" s="61"/>
    </row>
    <row r="741" spans="1:17" s="55" customFormat="1" ht="20.25" customHeight="1" x14ac:dyDescent="0.2">
      <c r="A741" s="56">
        <v>66324</v>
      </c>
      <c r="B741" s="57">
        <f t="shared" si="78"/>
        <v>0</v>
      </c>
      <c r="C741" s="150"/>
      <c r="D741" s="58">
        <f t="shared" si="79"/>
        <v>0</v>
      </c>
      <c r="E741" s="59">
        <f t="shared" si="77"/>
        <v>0</v>
      </c>
      <c r="F741" s="58">
        <f t="shared" si="80"/>
        <v>0</v>
      </c>
      <c r="G741" s="60">
        <f>IF(AND(C741&lt;&gt;"",SUM(G$32:G740)&lt;E$23),$E$23/$E$28,0)</f>
        <v>0</v>
      </c>
      <c r="H741" s="58">
        <f t="shared" si="81"/>
        <v>0</v>
      </c>
      <c r="I741" s="58">
        <f t="shared" si="83"/>
        <v>0</v>
      </c>
      <c r="J741" s="92" t="str">
        <f t="shared" si="82"/>
        <v>2081–2082</v>
      </c>
      <c r="K741" s="92"/>
      <c r="L741" s="103"/>
      <c r="M741" s="92"/>
      <c r="N741" s="101"/>
      <c r="O741" s="93"/>
      <c r="Q741" s="61"/>
    </row>
    <row r="742" spans="1:17" s="55" customFormat="1" ht="20.25" customHeight="1" x14ac:dyDescent="0.2">
      <c r="A742" s="56">
        <v>66355</v>
      </c>
      <c r="B742" s="57">
        <f t="shared" si="78"/>
        <v>0</v>
      </c>
      <c r="C742" s="150"/>
      <c r="D742" s="58">
        <f t="shared" si="79"/>
        <v>0</v>
      </c>
      <c r="E742" s="59">
        <f t="shared" si="77"/>
        <v>0</v>
      </c>
      <c r="F742" s="58">
        <f t="shared" si="80"/>
        <v>0</v>
      </c>
      <c r="G742" s="60">
        <f>IF(AND(C742&lt;&gt;"",SUM(G$32:G741)&lt;E$23),$E$23/$E$28,0)</f>
        <v>0</v>
      </c>
      <c r="H742" s="58">
        <f t="shared" si="81"/>
        <v>0</v>
      </c>
      <c r="I742" s="58">
        <f t="shared" si="83"/>
        <v>0</v>
      </c>
      <c r="J742" s="92" t="str">
        <f t="shared" si="82"/>
        <v>2081–2082</v>
      </c>
      <c r="K742" s="92"/>
      <c r="L742" s="103"/>
      <c r="M742" s="92"/>
      <c r="N742" s="101"/>
      <c r="O742" s="93"/>
      <c r="Q742" s="61"/>
    </row>
    <row r="743" spans="1:17" s="55" customFormat="1" ht="20.25" customHeight="1" x14ac:dyDescent="0.2">
      <c r="A743" s="56">
        <v>66385</v>
      </c>
      <c r="B743" s="57">
        <f t="shared" si="78"/>
        <v>0</v>
      </c>
      <c r="C743" s="150"/>
      <c r="D743" s="58">
        <f t="shared" si="79"/>
        <v>0</v>
      </c>
      <c r="E743" s="59">
        <f t="shared" si="77"/>
        <v>0</v>
      </c>
      <c r="F743" s="58">
        <f t="shared" si="80"/>
        <v>0</v>
      </c>
      <c r="G743" s="60">
        <f>IF(AND(C743&lt;&gt;"",SUM(G$32:G742)&lt;E$23),$E$23/$E$28,0)</f>
        <v>0</v>
      </c>
      <c r="H743" s="58">
        <f t="shared" si="81"/>
        <v>0</v>
      </c>
      <c r="I743" s="58">
        <f t="shared" si="83"/>
        <v>0</v>
      </c>
      <c r="J743" s="92" t="str">
        <f t="shared" si="82"/>
        <v>2081–2082</v>
      </c>
      <c r="K743" s="92"/>
      <c r="L743" s="103"/>
      <c r="M743" s="92"/>
      <c r="N743" s="101"/>
      <c r="O743" s="93"/>
      <c r="Q743" s="61"/>
    </row>
    <row r="744" spans="1:17" s="55" customFormat="1" ht="20.25" customHeight="1" x14ac:dyDescent="0.2">
      <c r="A744" s="56">
        <v>66416</v>
      </c>
      <c r="B744" s="57">
        <f t="shared" si="78"/>
        <v>0</v>
      </c>
      <c r="C744" s="150"/>
      <c r="D744" s="58">
        <f t="shared" si="79"/>
        <v>0</v>
      </c>
      <c r="E744" s="59">
        <f t="shared" si="77"/>
        <v>0</v>
      </c>
      <c r="F744" s="58">
        <f t="shared" si="80"/>
        <v>0</v>
      </c>
      <c r="G744" s="60">
        <f>IF(AND(C744&lt;&gt;"",SUM(G$32:G743)&lt;E$23),$E$23/$E$28,0)</f>
        <v>0</v>
      </c>
      <c r="H744" s="58">
        <f t="shared" si="81"/>
        <v>0</v>
      </c>
      <c r="I744" s="58">
        <f t="shared" si="83"/>
        <v>0</v>
      </c>
      <c r="J744" s="92" t="str">
        <f t="shared" si="82"/>
        <v>2081–2082</v>
      </c>
      <c r="K744" s="92"/>
      <c r="L744" s="103"/>
      <c r="M744" s="92"/>
      <c r="N744" s="101"/>
      <c r="O744" s="93"/>
      <c r="Q744" s="61"/>
    </row>
    <row r="745" spans="1:17" s="55" customFormat="1" ht="20.25" customHeight="1" x14ac:dyDescent="0.2">
      <c r="A745" s="56">
        <v>66446</v>
      </c>
      <c r="B745" s="57">
        <f t="shared" si="78"/>
        <v>0</v>
      </c>
      <c r="C745" s="150"/>
      <c r="D745" s="58">
        <f t="shared" si="79"/>
        <v>0</v>
      </c>
      <c r="E745" s="59">
        <f t="shared" si="77"/>
        <v>0</v>
      </c>
      <c r="F745" s="58">
        <f t="shared" si="80"/>
        <v>0</v>
      </c>
      <c r="G745" s="60">
        <f>IF(AND(C745&lt;&gt;"",SUM(G$32:G744)&lt;E$23),$E$23/$E$28,0)</f>
        <v>0</v>
      </c>
      <c r="H745" s="58">
        <f t="shared" si="81"/>
        <v>0</v>
      </c>
      <c r="I745" s="58">
        <f t="shared" si="83"/>
        <v>0</v>
      </c>
      <c r="J745" s="92" t="str">
        <f t="shared" si="82"/>
        <v>2081–2082</v>
      </c>
      <c r="K745" s="92"/>
      <c r="L745" s="103"/>
      <c r="M745" s="92"/>
      <c r="N745" s="101"/>
      <c r="O745" s="93"/>
      <c r="Q745" s="61"/>
    </row>
    <row r="746" spans="1:17" s="55" customFormat="1" ht="20.25" customHeight="1" x14ac:dyDescent="0.2">
      <c r="A746" s="56">
        <v>66477</v>
      </c>
      <c r="B746" s="57">
        <f t="shared" si="78"/>
        <v>0</v>
      </c>
      <c r="C746" s="150"/>
      <c r="D746" s="58">
        <f t="shared" si="79"/>
        <v>0</v>
      </c>
      <c r="E746" s="59">
        <f t="shared" si="77"/>
        <v>0</v>
      </c>
      <c r="F746" s="58">
        <f t="shared" si="80"/>
        <v>0</v>
      </c>
      <c r="G746" s="60">
        <f>IF(AND(C746&lt;&gt;"",SUM(G$32:G745)&lt;E$23),$E$23/$E$28,0)</f>
        <v>0</v>
      </c>
      <c r="H746" s="58">
        <f t="shared" si="81"/>
        <v>0</v>
      </c>
      <c r="I746" s="58">
        <f t="shared" si="83"/>
        <v>0</v>
      </c>
      <c r="J746" s="92" t="str">
        <f t="shared" si="82"/>
        <v>2081–2082</v>
      </c>
      <c r="K746" s="92"/>
      <c r="L746" s="103"/>
      <c r="M746" s="92"/>
      <c r="N746" s="101"/>
      <c r="O746" s="93"/>
      <c r="Q746" s="61"/>
    </row>
    <row r="747" spans="1:17" s="55" customFormat="1" ht="20.25" customHeight="1" x14ac:dyDescent="0.2">
      <c r="A747" s="56">
        <v>66508</v>
      </c>
      <c r="B747" s="57">
        <f t="shared" si="78"/>
        <v>0</v>
      </c>
      <c r="C747" s="150"/>
      <c r="D747" s="58">
        <f t="shared" si="79"/>
        <v>0</v>
      </c>
      <c r="E747" s="59">
        <f t="shared" si="77"/>
        <v>0</v>
      </c>
      <c r="F747" s="58">
        <f t="shared" si="80"/>
        <v>0</v>
      </c>
      <c r="G747" s="60">
        <f>IF(AND(C747&lt;&gt;"",SUM(G$32:G746)&lt;E$23),$E$23/$E$28,0)</f>
        <v>0</v>
      </c>
      <c r="H747" s="58">
        <f t="shared" si="81"/>
        <v>0</v>
      </c>
      <c r="I747" s="58">
        <f t="shared" si="83"/>
        <v>0</v>
      </c>
      <c r="J747" s="92" t="str">
        <f t="shared" si="82"/>
        <v>2081–2082</v>
      </c>
      <c r="K747" s="92"/>
      <c r="L747" s="103"/>
      <c r="M747" s="92"/>
      <c r="N747" s="101"/>
      <c r="O747" s="93"/>
      <c r="Q747" s="61"/>
    </row>
    <row r="748" spans="1:17" s="55" customFormat="1" ht="20.25" customHeight="1" x14ac:dyDescent="0.2">
      <c r="A748" s="56">
        <v>66536</v>
      </c>
      <c r="B748" s="57">
        <f t="shared" si="78"/>
        <v>0</v>
      </c>
      <c r="C748" s="150"/>
      <c r="D748" s="58">
        <f t="shared" si="79"/>
        <v>0</v>
      </c>
      <c r="E748" s="59">
        <f t="shared" si="77"/>
        <v>0</v>
      </c>
      <c r="F748" s="58">
        <f t="shared" si="80"/>
        <v>0</v>
      </c>
      <c r="G748" s="60">
        <f>IF(AND(C748&lt;&gt;"",SUM(G$32:G747)&lt;E$23),$E$23/$E$28,0)</f>
        <v>0</v>
      </c>
      <c r="H748" s="58">
        <f t="shared" si="81"/>
        <v>0</v>
      </c>
      <c r="I748" s="58">
        <f t="shared" si="83"/>
        <v>0</v>
      </c>
      <c r="J748" s="92" t="str">
        <f t="shared" si="82"/>
        <v>2081–2082</v>
      </c>
      <c r="K748" s="92"/>
      <c r="L748" s="103"/>
      <c r="M748" s="92"/>
      <c r="N748" s="101"/>
      <c r="O748" s="93"/>
      <c r="Q748" s="61"/>
    </row>
    <row r="749" spans="1:17" s="55" customFormat="1" ht="20.25" customHeight="1" x14ac:dyDescent="0.2">
      <c r="A749" s="56">
        <v>66567</v>
      </c>
      <c r="B749" s="57">
        <f t="shared" si="78"/>
        <v>0</v>
      </c>
      <c r="C749" s="150"/>
      <c r="D749" s="58">
        <f t="shared" si="79"/>
        <v>0</v>
      </c>
      <c r="E749" s="59">
        <f t="shared" si="77"/>
        <v>0</v>
      </c>
      <c r="F749" s="58">
        <f t="shared" si="80"/>
        <v>0</v>
      </c>
      <c r="G749" s="60">
        <f>IF(AND(C749&lt;&gt;"",SUM(G$32:G748)&lt;E$23),$E$23/$E$28,0)</f>
        <v>0</v>
      </c>
      <c r="H749" s="58">
        <f t="shared" si="81"/>
        <v>0</v>
      </c>
      <c r="I749" s="58">
        <f t="shared" si="83"/>
        <v>0</v>
      </c>
      <c r="J749" s="92" t="str">
        <f t="shared" si="82"/>
        <v>2081–2082</v>
      </c>
      <c r="K749" s="92"/>
      <c r="L749" s="103"/>
      <c r="M749" s="92"/>
      <c r="N749" s="101"/>
      <c r="O749" s="93"/>
      <c r="Q749" s="61"/>
    </row>
    <row r="750" spans="1:17" s="55" customFormat="1" ht="20.25" customHeight="1" x14ac:dyDescent="0.2">
      <c r="A750" s="56">
        <v>66597</v>
      </c>
      <c r="B750" s="57">
        <f t="shared" si="78"/>
        <v>0</v>
      </c>
      <c r="C750" s="150"/>
      <c r="D750" s="58">
        <f t="shared" si="79"/>
        <v>0</v>
      </c>
      <c r="E750" s="59">
        <f t="shared" si="77"/>
        <v>0</v>
      </c>
      <c r="F750" s="58">
        <f t="shared" si="80"/>
        <v>0</v>
      </c>
      <c r="G750" s="60">
        <f>IF(AND(C750&lt;&gt;"",SUM(G$32:G749)&lt;E$23),$E$23/$E$28,0)</f>
        <v>0</v>
      </c>
      <c r="H750" s="58">
        <f t="shared" si="81"/>
        <v>0</v>
      </c>
      <c r="I750" s="58">
        <f t="shared" si="83"/>
        <v>0</v>
      </c>
      <c r="J750" s="92" t="str">
        <f t="shared" si="82"/>
        <v>2081–2082</v>
      </c>
      <c r="K750" s="92"/>
      <c r="L750" s="103"/>
      <c r="M750" s="92"/>
      <c r="N750" s="101"/>
      <c r="O750" s="93"/>
      <c r="Q750" s="61"/>
    </row>
    <row r="751" spans="1:17" s="55" customFormat="1" ht="20.25" customHeight="1" x14ac:dyDescent="0.2">
      <c r="A751" s="56">
        <v>66628</v>
      </c>
      <c r="B751" s="57">
        <f t="shared" si="78"/>
        <v>0</v>
      </c>
      <c r="C751" s="150"/>
      <c r="D751" s="58">
        <f t="shared" si="79"/>
        <v>0</v>
      </c>
      <c r="E751" s="59">
        <f t="shared" si="77"/>
        <v>0</v>
      </c>
      <c r="F751" s="58">
        <f t="shared" si="80"/>
        <v>0</v>
      </c>
      <c r="G751" s="60">
        <f>IF(AND(C751&lt;&gt;"",SUM(G$32:G750)&lt;E$23),$E$23/$E$28,0)</f>
        <v>0</v>
      </c>
      <c r="H751" s="58">
        <f t="shared" si="81"/>
        <v>0</v>
      </c>
      <c r="I751" s="58">
        <f t="shared" si="83"/>
        <v>0</v>
      </c>
      <c r="J751" s="92" t="str">
        <f t="shared" si="82"/>
        <v>2081–2082</v>
      </c>
      <c r="K751" s="92"/>
      <c r="L751" s="103"/>
      <c r="M751" s="92"/>
      <c r="N751" s="101"/>
      <c r="O751" s="93"/>
      <c r="Q751" s="61"/>
    </row>
    <row r="752" spans="1:17" s="55" customFormat="1" ht="20.25" customHeight="1" x14ac:dyDescent="0.2">
      <c r="A752" s="56">
        <v>66658</v>
      </c>
      <c r="B752" s="57">
        <f t="shared" si="78"/>
        <v>0</v>
      </c>
      <c r="C752" s="150"/>
      <c r="D752" s="58">
        <f t="shared" si="79"/>
        <v>0</v>
      </c>
      <c r="E752" s="59">
        <f t="shared" si="77"/>
        <v>0</v>
      </c>
      <c r="F752" s="58">
        <f t="shared" si="80"/>
        <v>0</v>
      </c>
      <c r="G752" s="60">
        <f>IF(AND(C752&lt;&gt;"",SUM(G$32:G751)&lt;E$23),$E$23/$E$28,0)</f>
        <v>0</v>
      </c>
      <c r="H752" s="58">
        <f t="shared" si="81"/>
        <v>0</v>
      </c>
      <c r="I752" s="58">
        <f t="shared" si="83"/>
        <v>0</v>
      </c>
      <c r="J752" s="92" t="str">
        <f t="shared" si="82"/>
        <v>2082–2083</v>
      </c>
      <c r="K752" s="92"/>
      <c r="L752" s="103"/>
      <c r="M752" s="92"/>
      <c r="N752" s="101"/>
      <c r="O752" s="93"/>
      <c r="Q752" s="61"/>
    </row>
    <row r="753" spans="1:17" s="55" customFormat="1" ht="20.25" customHeight="1" x14ac:dyDescent="0.2">
      <c r="A753" s="56">
        <v>66689</v>
      </c>
      <c r="B753" s="57">
        <f t="shared" si="78"/>
        <v>0</v>
      </c>
      <c r="C753" s="150"/>
      <c r="D753" s="58">
        <f t="shared" si="79"/>
        <v>0</v>
      </c>
      <c r="E753" s="59">
        <f t="shared" si="77"/>
        <v>0</v>
      </c>
      <c r="F753" s="58">
        <f t="shared" si="80"/>
        <v>0</v>
      </c>
      <c r="G753" s="60">
        <f>IF(AND(C753&lt;&gt;"",SUM(G$32:G752)&lt;E$23),$E$23/$E$28,0)</f>
        <v>0</v>
      </c>
      <c r="H753" s="58">
        <f t="shared" si="81"/>
        <v>0</v>
      </c>
      <c r="I753" s="58">
        <f t="shared" si="83"/>
        <v>0</v>
      </c>
      <c r="J753" s="92" t="str">
        <f t="shared" si="82"/>
        <v>2082–2083</v>
      </c>
      <c r="K753" s="92"/>
      <c r="L753" s="103"/>
      <c r="M753" s="92"/>
      <c r="N753" s="101"/>
      <c r="O753" s="93"/>
      <c r="Q753" s="61"/>
    </row>
    <row r="754" spans="1:17" s="55" customFormat="1" ht="20.25" customHeight="1" x14ac:dyDescent="0.2">
      <c r="A754" s="56">
        <v>66720</v>
      </c>
      <c r="B754" s="57">
        <f t="shared" si="78"/>
        <v>0</v>
      </c>
      <c r="C754" s="150"/>
      <c r="D754" s="58">
        <f t="shared" si="79"/>
        <v>0</v>
      </c>
      <c r="E754" s="59">
        <f t="shared" si="77"/>
        <v>0</v>
      </c>
      <c r="F754" s="58">
        <f t="shared" si="80"/>
        <v>0</v>
      </c>
      <c r="G754" s="60">
        <f>IF(AND(C754&lt;&gt;"",SUM(G$32:G753)&lt;E$23),$E$23/$E$28,0)</f>
        <v>0</v>
      </c>
      <c r="H754" s="58">
        <f t="shared" si="81"/>
        <v>0</v>
      </c>
      <c r="I754" s="58">
        <f t="shared" si="83"/>
        <v>0</v>
      </c>
      <c r="J754" s="92" t="str">
        <f t="shared" si="82"/>
        <v>2082–2083</v>
      </c>
      <c r="K754" s="92"/>
      <c r="L754" s="103"/>
      <c r="M754" s="92"/>
      <c r="N754" s="101"/>
      <c r="O754" s="93"/>
      <c r="Q754" s="61"/>
    </row>
    <row r="755" spans="1:17" s="55" customFormat="1" ht="20.25" customHeight="1" x14ac:dyDescent="0.2">
      <c r="A755" s="56">
        <v>66750</v>
      </c>
      <c r="B755" s="57">
        <f t="shared" si="78"/>
        <v>0</v>
      </c>
      <c r="C755" s="150"/>
      <c r="D755" s="58">
        <f t="shared" si="79"/>
        <v>0</v>
      </c>
      <c r="E755" s="59">
        <f t="shared" si="77"/>
        <v>0</v>
      </c>
      <c r="F755" s="58">
        <f t="shared" si="80"/>
        <v>0</v>
      </c>
      <c r="G755" s="60">
        <f>IF(AND(C755&lt;&gt;"",SUM(G$32:G754)&lt;E$23),$E$23/$E$28,0)</f>
        <v>0</v>
      </c>
      <c r="H755" s="58">
        <f t="shared" si="81"/>
        <v>0</v>
      </c>
      <c r="I755" s="58">
        <f t="shared" si="83"/>
        <v>0</v>
      </c>
      <c r="J755" s="92" t="str">
        <f t="shared" si="82"/>
        <v>2082–2083</v>
      </c>
      <c r="K755" s="92"/>
      <c r="L755" s="103"/>
      <c r="M755" s="92"/>
      <c r="N755" s="101"/>
      <c r="O755" s="93"/>
      <c r="Q755" s="61"/>
    </row>
    <row r="756" spans="1:17" s="55" customFormat="1" ht="20.25" customHeight="1" x14ac:dyDescent="0.2">
      <c r="A756" s="56">
        <v>66781</v>
      </c>
      <c r="B756" s="57">
        <f t="shared" si="78"/>
        <v>0</v>
      </c>
      <c r="C756" s="150"/>
      <c r="D756" s="58">
        <f t="shared" si="79"/>
        <v>0</v>
      </c>
      <c r="E756" s="59">
        <f t="shared" si="77"/>
        <v>0</v>
      </c>
      <c r="F756" s="58">
        <f t="shared" si="80"/>
        <v>0</v>
      </c>
      <c r="G756" s="60">
        <f>IF(AND(C756&lt;&gt;"",SUM(G$32:G755)&lt;E$23),$E$23/$E$28,0)</f>
        <v>0</v>
      </c>
      <c r="H756" s="58">
        <f t="shared" si="81"/>
        <v>0</v>
      </c>
      <c r="I756" s="58">
        <f t="shared" si="83"/>
        <v>0</v>
      </c>
      <c r="J756" s="92" t="str">
        <f t="shared" si="82"/>
        <v>2082–2083</v>
      </c>
      <c r="K756" s="92"/>
      <c r="L756" s="103"/>
      <c r="M756" s="92"/>
      <c r="N756" s="101"/>
      <c r="O756" s="93"/>
      <c r="Q756" s="61"/>
    </row>
    <row r="757" spans="1:17" s="55" customFormat="1" ht="20.25" customHeight="1" x14ac:dyDescent="0.2">
      <c r="A757" s="56">
        <v>66811</v>
      </c>
      <c r="B757" s="57">
        <f t="shared" si="78"/>
        <v>0</v>
      </c>
      <c r="C757" s="150"/>
      <c r="D757" s="58">
        <f t="shared" si="79"/>
        <v>0</v>
      </c>
      <c r="E757" s="59">
        <f t="shared" si="77"/>
        <v>0</v>
      </c>
      <c r="F757" s="58">
        <f t="shared" si="80"/>
        <v>0</v>
      </c>
      <c r="G757" s="60">
        <f>IF(AND(C757&lt;&gt;"",SUM(G$32:G756)&lt;E$23),$E$23/$E$28,0)</f>
        <v>0</v>
      </c>
      <c r="H757" s="58">
        <f t="shared" si="81"/>
        <v>0</v>
      </c>
      <c r="I757" s="58">
        <f t="shared" si="83"/>
        <v>0</v>
      </c>
      <c r="J757" s="92" t="str">
        <f t="shared" si="82"/>
        <v>2082–2083</v>
      </c>
      <c r="K757" s="92"/>
      <c r="L757" s="103"/>
      <c r="M757" s="92"/>
      <c r="N757" s="101"/>
      <c r="O757" s="93"/>
      <c r="Q757" s="61"/>
    </row>
    <row r="758" spans="1:17" s="55" customFormat="1" ht="20.25" customHeight="1" x14ac:dyDescent="0.2">
      <c r="A758" s="56">
        <v>66842</v>
      </c>
      <c r="B758" s="57">
        <f t="shared" si="78"/>
        <v>0</v>
      </c>
      <c r="C758" s="150"/>
      <c r="D758" s="58">
        <f t="shared" si="79"/>
        <v>0</v>
      </c>
      <c r="E758" s="59">
        <f t="shared" si="77"/>
        <v>0</v>
      </c>
      <c r="F758" s="58">
        <f t="shared" si="80"/>
        <v>0</v>
      </c>
      <c r="G758" s="60">
        <f>IF(AND(C758&lt;&gt;"",SUM(G$32:G757)&lt;E$23),$E$23/$E$28,0)</f>
        <v>0</v>
      </c>
      <c r="H758" s="58">
        <f t="shared" si="81"/>
        <v>0</v>
      </c>
      <c r="I758" s="58">
        <f t="shared" si="83"/>
        <v>0</v>
      </c>
      <c r="J758" s="92" t="str">
        <f t="shared" si="82"/>
        <v>2082–2083</v>
      </c>
      <c r="K758" s="92"/>
      <c r="L758" s="103"/>
      <c r="M758" s="92"/>
      <c r="N758" s="101"/>
      <c r="O758" s="93"/>
      <c r="Q758" s="61"/>
    </row>
    <row r="759" spans="1:17" s="55" customFormat="1" ht="20.25" customHeight="1" x14ac:dyDescent="0.2">
      <c r="A759" s="56">
        <v>66873</v>
      </c>
      <c r="B759" s="57">
        <f t="shared" si="78"/>
        <v>0</v>
      </c>
      <c r="C759" s="150"/>
      <c r="D759" s="58">
        <f t="shared" si="79"/>
        <v>0</v>
      </c>
      <c r="E759" s="59">
        <f t="shared" si="77"/>
        <v>0</v>
      </c>
      <c r="F759" s="58">
        <f t="shared" si="80"/>
        <v>0</v>
      </c>
      <c r="G759" s="60">
        <f>IF(AND(C759&lt;&gt;"",SUM(G$32:G758)&lt;E$23),$E$23/$E$28,0)</f>
        <v>0</v>
      </c>
      <c r="H759" s="58">
        <f t="shared" si="81"/>
        <v>0</v>
      </c>
      <c r="I759" s="58">
        <f t="shared" si="83"/>
        <v>0</v>
      </c>
      <c r="J759" s="92" t="str">
        <f t="shared" si="82"/>
        <v>2082–2083</v>
      </c>
      <c r="K759" s="92"/>
      <c r="L759" s="103"/>
      <c r="M759" s="92"/>
      <c r="N759" s="101"/>
      <c r="O759" s="93"/>
      <c r="Q759" s="61"/>
    </row>
    <row r="760" spans="1:17" s="55" customFormat="1" ht="20.25" customHeight="1" x14ac:dyDescent="0.2">
      <c r="A760" s="56">
        <v>66901</v>
      </c>
      <c r="B760" s="57">
        <f t="shared" si="78"/>
        <v>0</v>
      </c>
      <c r="C760" s="150"/>
      <c r="D760" s="58">
        <f t="shared" si="79"/>
        <v>0</v>
      </c>
      <c r="E760" s="59">
        <f t="shared" si="77"/>
        <v>0</v>
      </c>
      <c r="F760" s="58">
        <f t="shared" si="80"/>
        <v>0</v>
      </c>
      <c r="G760" s="60">
        <f>IF(AND(C760&lt;&gt;"",SUM(G$32:G759)&lt;E$23),$E$23/$E$28,0)</f>
        <v>0</v>
      </c>
      <c r="H760" s="58">
        <f t="shared" si="81"/>
        <v>0</v>
      </c>
      <c r="I760" s="58">
        <f t="shared" si="83"/>
        <v>0</v>
      </c>
      <c r="J760" s="92" t="str">
        <f t="shared" si="82"/>
        <v>2082–2083</v>
      </c>
      <c r="K760" s="92"/>
      <c r="L760" s="103"/>
      <c r="M760" s="92"/>
      <c r="N760" s="101"/>
      <c r="O760" s="93"/>
      <c r="Q760" s="61"/>
    </row>
    <row r="761" spans="1:17" s="55" customFormat="1" ht="20.25" customHeight="1" x14ac:dyDescent="0.2">
      <c r="A761" s="56">
        <v>66932</v>
      </c>
      <c r="B761" s="57">
        <f t="shared" si="78"/>
        <v>0</v>
      </c>
      <c r="C761" s="150"/>
      <c r="D761" s="58">
        <f t="shared" si="79"/>
        <v>0</v>
      </c>
      <c r="E761" s="59">
        <f t="shared" si="77"/>
        <v>0</v>
      </c>
      <c r="F761" s="58">
        <f t="shared" si="80"/>
        <v>0</v>
      </c>
      <c r="G761" s="60">
        <f>IF(AND(C761&lt;&gt;"",SUM(G$32:G760)&lt;E$23),$E$23/$E$28,0)</f>
        <v>0</v>
      </c>
      <c r="H761" s="58">
        <f t="shared" si="81"/>
        <v>0</v>
      </c>
      <c r="I761" s="58">
        <f t="shared" si="83"/>
        <v>0</v>
      </c>
      <c r="J761" s="92" t="str">
        <f t="shared" si="82"/>
        <v>2082–2083</v>
      </c>
      <c r="K761" s="92"/>
      <c r="L761" s="103"/>
      <c r="M761" s="92"/>
      <c r="N761" s="101"/>
      <c r="O761" s="93"/>
      <c r="Q761" s="61"/>
    </row>
    <row r="762" spans="1:17" s="55" customFormat="1" ht="20.25" customHeight="1" x14ac:dyDescent="0.2">
      <c r="A762" s="56">
        <v>66962</v>
      </c>
      <c r="B762" s="57">
        <f t="shared" si="78"/>
        <v>0</v>
      </c>
      <c r="C762" s="150"/>
      <c r="D762" s="58">
        <f t="shared" si="79"/>
        <v>0</v>
      </c>
      <c r="E762" s="59">
        <f t="shared" si="77"/>
        <v>0</v>
      </c>
      <c r="F762" s="58">
        <f t="shared" si="80"/>
        <v>0</v>
      </c>
      <c r="G762" s="60">
        <f>IF(AND(C762&lt;&gt;"",SUM(G$32:G761)&lt;E$23),$E$23/$E$28,0)</f>
        <v>0</v>
      </c>
      <c r="H762" s="58">
        <f t="shared" si="81"/>
        <v>0</v>
      </c>
      <c r="I762" s="58">
        <f t="shared" si="83"/>
        <v>0</v>
      </c>
      <c r="J762" s="92" t="str">
        <f t="shared" si="82"/>
        <v>2082–2083</v>
      </c>
      <c r="K762" s="92"/>
      <c r="L762" s="103"/>
      <c r="M762" s="92"/>
      <c r="N762" s="101"/>
      <c r="O762" s="93"/>
      <c r="Q762" s="61"/>
    </row>
    <row r="763" spans="1:17" s="55" customFormat="1" ht="20.25" customHeight="1" x14ac:dyDescent="0.2">
      <c r="A763" s="56">
        <v>66993</v>
      </c>
      <c r="B763" s="57">
        <f t="shared" si="78"/>
        <v>0</v>
      </c>
      <c r="C763" s="150"/>
      <c r="D763" s="58">
        <f t="shared" si="79"/>
        <v>0</v>
      </c>
      <c r="E763" s="59">
        <f t="shared" si="77"/>
        <v>0</v>
      </c>
      <c r="F763" s="58">
        <f t="shared" si="80"/>
        <v>0</v>
      </c>
      <c r="G763" s="60">
        <f>IF(AND(C763&lt;&gt;"",SUM(G$32:G762)&lt;E$23),$E$23/$E$28,0)</f>
        <v>0</v>
      </c>
      <c r="H763" s="58">
        <f t="shared" si="81"/>
        <v>0</v>
      </c>
      <c r="I763" s="58">
        <f t="shared" si="83"/>
        <v>0</v>
      </c>
      <c r="J763" s="92" t="str">
        <f t="shared" si="82"/>
        <v>2082–2083</v>
      </c>
      <c r="K763" s="92"/>
      <c r="L763" s="103"/>
      <c r="M763" s="92"/>
      <c r="N763" s="101"/>
      <c r="O763" s="93"/>
      <c r="Q763" s="61"/>
    </row>
    <row r="764" spans="1:17" s="55" customFormat="1" ht="20.25" customHeight="1" x14ac:dyDescent="0.2">
      <c r="A764" s="56">
        <v>67023</v>
      </c>
      <c r="B764" s="57">
        <f t="shared" si="78"/>
        <v>0</v>
      </c>
      <c r="C764" s="150"/>
      <c r="D764" s="58">
        <f t="shared" si="79"/>
        <v>0</v>
      </c>
      <c r="E764" s="59">
        <f t="shared" si="77"/>
        <v>0</v>
      </c>
      <c r="F764" s="58">
        <f t="shared" si="80"/>
        <v>0</v>
      </c>
      <c r="G764" s="60">
        <f>IF(AND(C764&lt;&gt;"",SUM(G$32:G763)&lt;E$23),$E$23/$E$28,0)</f>
        <v>0</v>
      </c>
      <c r="H764" s="58">
        <f t="shared" si="81"/>
        <v>0</v>
      </c>
      <c r="I764" s="58">
        <f t="shared" si="83"/>
        <v>0</v>
      </c>
      <c r="J764" s="92" t="str">
        <f t="shared" si="82"/>
        <v>2083–2084</v>
      </c>
      <c r="K764" s="92"/>
      <c r="L764" s="103"/>
      <c r="M764" s="92"/>
      <c r="N764" s="101"/>
      <c r="O764" s="93"/>
      <c r="Q764" s="61"/>
    </row>
    <row r="765" spans="1:17" s="55" customFormat="1" ht="20.25" customHeight="1" x14ac:dyDescent="0.2">
      <c r="A765" s="56">
        <v>67054</v>
      </c>
      <c r="B765" s="57">
        <f t="shared" si="78"/>
        <v>0</v>
      </c>
      <c r="C765" s="150"/>
      <c r="D765" s="58">
        <f t="shared" si="79"/>
        <v>0</v>
      </c>
      <c r="E765" s="59">
        <f t="shared" si="77"/>
        <v>0</v>
      </c>
      <c r="F765" s="58">
        <f t="shared" si="80"/>
        <v>0</v>
      </c>
      <c r="G765" s="60">
        <f>IF(AND(C765&lt;&gt;"",SUM(G$32:G764)&lt;E$23),$E$23/$E$28,0)</f>
        <v>0</v>
      </c>
      <c r="H765" s="58">
        <f t="shared" si="81"/>
        <v>0</v>
      </c>
      <c r="I765" s="58">
        <f t="shared" si="83"/>
        <v>0</v>
      </c>
      <c r="J765" s="92" t="str">
        <f t="shared" si="82"/>
        <v>2083–2084</v>
      </c>
      <c r="K765" s="92"/>
      <c r="L765" s="103"/>
      <c r="M765" s="92"/>
      <c r="N765" s="101"/>
      <c r="O765" s="93"/>
      <c r="Q765" s="61"/>
    </row>
    <row r="766" spans="1:17" s="55" customFormat="1" ht="20.25" customHeight="1" x14ac:dyDescent="0.2">
      <c r="A766" s="56">
        <v>67085</v>
      </c>
      <c r="B766" s="57">
        <f t="shared" si="78"/>
        <v>0</v>
      </c>
      <c r="C766" s="150"/>
      <c r="D766" s="58">
        <f t="shared" si="79"/>
        <v>0</v>
      </c>
      <c r="E766" s="59">
        <f t="shared" si="77"/>
        <v>0</v>
      </c>
      <c r="F766" s="58">
        <f t="shared" si="80"/>
        <v>0</v>
      </c>
      <c r="G766" s="60">
        <f>IF(AND(C766&lt;&gt;"",SUM(G$32:G765)&lt;E$23),$E$23/$E$28,0)</f>
        <v>0</v>
      </c>
      <c r="H766" s="58">
        <f t="shared" si="81"/>
        <v>0</v>
      </c>
      <c r="I766" s="58">
        <f t="shared" si="83"/>
        <v>0</v>
      </c>
      <c r="J766" s="92" t="str">
        <f t="shared" si="82"/>
        <v>2083–2084</v>
      </c>
      <c r="K766" s="92"/>
      <c r="L766" s="103"/>
      <c r="M766" s="92"/>
      <c r="N766" s="101"/>
      <c r="O766" s="93"/>
      <c r="Q766" s="61"/>
    </row>
    <row r="767" spans="1:17" s="55" customFormat="1" ht="20.25" customHeight="1" x14ac:dyDescent="0.2">
      <c r="A767" s="56">
        <v>67115</v>
      </c>
      <c r="B767" s="57">
        <f t="shared" si="78"/>
        <v>0</v>
      </c>
      <c r="C767" s="150"/>
      <c r="D767" s="58">
        <f t="shared" si="79"/>
        <v>0</v>
      </c>
      <c r="E767" s="59">
        <f t="shared" si="77"/>
        <v>0</v>
      </c>
      <c r="F767" s="58">
        <f t="shared" si="80"/>
        <v>0</v>
      </c>
      <c r="G767" s="60">
        <f>IF(AND(C767&lt;&gt;"",SUM(G$32:G766)&lt;E$23),$E$23/$E$28,0)</f>
        <v>0</v>
      </c>
      <c r="H767" s="58">
        <f t="shared" si="81"/>
        <v>0</v>
      </c>
      <c r="I767" s="58">
        <f t="shared" si="83"/>
        <v>0</v>
      </c>
      <c r="J767" s="92" t="str">
        <f t="shared" si="82"/>
        <v>2083–2084</v>
      </c>
      <c r="K767" s="92"/>
      <c r="L767" s="103"/>
      <c r="M767" s="92"/>
      <c r="N767" s="101"/>
      <c r="O767" s="93"/>
      <c r="Q767" s="61"/>
    </row>
    <row r="768" spans="1:17" s="55" customFormat="1" ht="20.25" customHeight="1" x14ac:dyDescent="0.2">
      <c r="A768" s="56">
        <v>67146</v>
      </c>
      <c r="B768" s="57">
        <f t="shared" si="78"/>
        <v>0</v>
      </c>
      <c r="C768" s="150"/>
      <c r="D768" s="58">
        <f t="shared" si="79"/>
        <v>0</v>
      </c>
      <c r="E768" s="59">
        <f t="shared" si="77"/>
        <v>0</v>
      </c>
      <c r="F768" s="58">
        <f t="shared" si="80"/>
        <v>0</v>
      </c>
      <c r="G768" s="60">
        <f>IF(AND(C768&lt;&gt;"",SUM(G$32:G767)&lt;E$23),$E$23/$E$28,0)</f>
        <v>0</v>
      </c>
      <c r="H768" s="58">
        <f t="shared" si="81"/>
        <v>0</v>
      </c>
      <c r="I768" s="58">
        <f t="shared" si="83"/>
        <v>0</v>
      </c>
      <c r="J768" s="92" t="str">
        <f t="shared" si="82"/>
        <v>2083–2084</v>
      </c>
      <c r="K768" s="92"/>
      <c r="L768" s="103"/>
      <c r="M768" s="92"/>
      <c r="N768" s="101"/>
      <c r="O768" s="93"/>
      <c r="Q768" s="61"/>
    </row>
    <row r="769" spans="1:17" s="55" customFormat="1" ht="20.25" customHeight="1" x14ac:dyDescent="0.2">
      <c r="A769" s="56">
        <v>67176</v>
      </c>
      <c r="B769" s="57">
        <f t="shared" si="78"/>
        <v>0</v>
      </c>
      <c r="C769" s="150"/>
      <c r="D769" s="58">
        <f t="shared" si="79"/>
        <v>0</v>
      </c>
      <c r="E769" s="59">
        <f t="shared" si="77"/>
        <v>0</v>
      </c>
      <c r="F769" s="58">
        <f t="shared" si="80"/>
        <v>0</v>
      </c>
      <c r="G769" s="60">
        <f>IF(AND(C769&lt;&gt;"",SUM(G$32:G768)&lt;E$23),$E$23/$E$28,0)</f>
        <v>0</v>
      </c>
      <c r="H769" s="58">
        <f t="shared" si="81"/>
        <v>0</v>
      </c>
      <c r="I769" s="58">
        <f t="shared" si="83"/>
        <v>0</v>
      </c>
      <c r="J769" s="92" t="str">
        <f t="shared" si="82"/>
        <v>2083–2084</v>
      </c>
      <c r="K769" s="92"/>
      <c r="L769" s="103"/>
      <c r="M769" s="92"/>
      <c r="N769" s="101"/>
      <c r="O769" s="93"/>
      <c r="Q769" s="61"/>
    </row>
    <row r="770" spans="1:17" s="55" customFormat="1" ht="20.25" customHeight="1" x14ac:dyDescent="0.2">
      <c r="A770" s="56">
        <v>67207</v>
      </c>
      <c r="B770" s="57">
        <f t="shared" si="78"/>
        <v>0</v>
      </c>
      <c r="C770" s="150"/>
      <c r="D770" s="58">
        <f t="shared" si="79"/>
        <v>0</v>
      </c>
      <c r="E770" s="59">
        <f t="shared" si="77"/>
        <v>0</v>
      </c>
      <c r="F770" s="58">
        <f t="shared" si="80"/>
        <v>0</v>
      </c>
      <c r="G770" s="60">
        <f>IF(AND(C770&lt;&gt;"",SUM(G$32:G769)&lt;E$23),$E$23/$E$28,0)</f>
        <v>0</v>
      </c>
      <c r="H770" s="58">
        <f t="shared" si="81"/>
        <v>0</v>
      </c>
      <c r="I770" s="58">
        <f t="shared" si="83"/>
        <v>0</v>
      </c>
      <c r="J770" s="92" t="str">
        <f t="shared" si="82"/>
        <v>2083–2084</v>
      </c>
      <c r="K770" s="92"/>
      <c r="L770" s="103"/>
      <c r="M770" s="92"/>
      <c r="N770" s="101"/>
      <c r="O770" s="93"/>
      <c r="Q770" s="61"/>
    </row>
    <row r="771" spans="1:17" s="55" customFormat="1" ht="20.25" customHeight="1" x14ac:dyDescent="0.2">
      <c r="A771" s="56">
        <v>67238</v>
      </c>
      <c r="B771" s="57">
        <f t="shared" si="78"/>
        <v>0</v>
      </c>
      <c r="C771" s="150"/>
      <c r="D771" s="58">
        <f t="shared" si="79"/>
        <v>0</v>
      </c>
      <c r="E771" s="59">
        <f t="shared" si="77"/>
        <v>0</v>
      </c>
      <c r="F771" s="58">
        <f t="shared" si="80"/>
        <v>0</v>
      </c>
      <c r="G771" s="60">
        <f>IF(AND(C771&lt;&gt;"",SUM(G$32:G770)&lt;E$23),$E$23/$E$28,0)</f>
        <v>0</v>
      </c>
      <c r="H771" s="58">
        <f t="shared" si="81"/>
        <v>0</v>
      </c>
      <c r="I771" s="58">
        <f t="shared" si="83"/>
        <v>0</v>
      </c>
      <c r="J771" s="92" t="str">
        <f t="shared" si="82"/>
        <v>2083–2084</v>
      </c>
      <c r="K771" s="92"/>
      <c r="L771" s="103"/>
      <c r="M771" s="92"/>
      <c r="N771" s="101"/>
      <c r="O771" s="93"/>
      <c r="Q771" s="61"/>
    </row>
    <row r="772" spans="1:17" s="55" customFormat="1" ht="20.25" customHeight="1" x14ac:dyDescent="0.2">
      <c r="A772" s="56">
        <v>67267</v>
      </c>
      <c r="B772" s="57">
        <f t="shared" si="78"/>
        <v>0</v>
      </c>
      <c r="C772" s="150"/>
      <c r="D772" s="58">
        <f t="shared" si="79"/>
        <v>0</v>
      </c>
      <c r="E772" s="59">
        <f t="shared" si="77"/>
        <v>0</v>
      </c>
      <c r="F772" s="58">
        <f t="shared" si="80"/>
        <v>0</v>
      </c>
      <c r="G772" s="60">
        <f>IF(AND(C772&lt;&gt;"",SUM(G$32:G771)&lt;E$23),$E$23/$E$28,0)</f>
        <v>0</v>
      </c>
      <c r="H772" s="58">
        <f t="shared" si="81"/>
        <v>0</v>
      </c>
      <c r="I772" s="58">
        <f t="shared" si="83"/>
        <v>0</v>
      </c>
      <c r="J772" s="92" t="str">
        <f t="shared" si="82"/>
        <v>2083–2084</v>
      </c>
      <c r="K772" s="92"/>
      <c r="L772" s="103"/>
      <c r="M772" s="92"/>
      <c r="N772" s="101"/>
      <c r="O772" s="93"/>
      <c r="Q772" s="61"/>
    </row>
    <row r="773" spans="1:17" s="55" customFormat="1" ht="20.25" customHeight="1" x14ac:dyDescent="0.2">
      <c r="A773" s="56">
        <v>67298</v>
      </c>
      <c r="B773" s="57">
        <f t="shared" si="78"/>
        <v>0</v>
      </c>
      <c r="C773" s="150"/>
      <c r="D773" s="58">
        <f t="shared" si="79"/>
        <v>0</v>
      </c>
      <c r="E773" s="59">
        <f t="shared" si="77"/>
        <v>0</v>
      </c>
      <c r="F773" s="58">
        <f t="shared" si="80"/>
        <v>0</v>
      </c>
      <c r="G773" s="60">
        <f>IF(AND(C773&lt;&gt;"",SUM(G$32:G772)&lt;E$23),$E$23/$E$28,0)</f>
        <v>0</v>
      </c>
      <c r="H773" s="58">
        <f t="shared" si="81"/>
        <v>0</v>
      </c>
      <c r="I773" s="58">
        <f t="shared" si="83"/>
        <v>0</v>
      </c>
      <c r="J773" s="92" t="str">
        <f t="shared" si="82"/>
        <v>2083–2084</v>
      </c>
      <c r="K773" s="92"/>
      <c r="L773" s="103"/>
      <c r="M773" s="92"/>
      <c r="N773" s="101"/>
      <c r="O773" s="93"/>
      <c r="Q773" s="61"/>
    </row>
    <row r="774" spans="1:17" s="55" customFormat="1" ht="20.25" customHeight="1" x14ac:dyDescent="0.2">
      <c r="A774" s="56">
        <v>67328</v>
      </c>
      <c r="B774" s="57">
        <f t="shared" si="78"/>
        <v>0</v>
      </c>
      <c r="C774" s="150"/>
      <c r="D774" s="58">
        <f t="shared" si="79"/>
        <v>0</v>
      </c>
      <c r="E774" s="59">
        <f t="shared" si="77"/>
        <v>0</v>
      </c>
      <c r="F774" s="58">
        <f t="shared" si="80"/>
        <v>0</v>
      </c>
      <c r="G774" s="60">
        <f>IF(AND(C774&lt;&gt;"",SUM(G$32:G773)&lt;E$23),$E$23/$E$28,0)</f>
        <v>0</v>
      </c>
      <c r="H774" s="58">
        <f t="shared" si="81"/>
        <v>0</v>
      </c>
      <c r="I774" s="58">
        <f t="shared" si="83"/>
        <v>0</v>
      </c>
      <c r="J774" s="92" t="str">
        <f t="shared" si="82"/>
        <v>2083–2084</v>
      </c>
      <c r="K774" s="92"/>
      <c r="L774" s="103"/>
      <c r="M774" s="92"/>
      <c r="N774" s="101"/>
      <c r="O774" s="93"/>
      <c r="Q774" s="61"/>
    </row>
    <row r="775" spans="1:17" s="55" customFormat="1" ht="20.25" customHeight="1" x14ac:dyDescent="0.2">
      <c r="A775" s="56">
        <v>67359</v>
      </c>
      <c r="B775" s="57">
        <f t="shared" si="78"/>
        <v>0</v>
      </c>
      <c r="C775" s="150"/>
      <c r="D775" s="58">
        <f t="shared" si="79"/>
        <v>0</v>
      </c>
      <c r="E775" s="59">
        <f t="shared" si="77"/>
        <v>0</v>
      </c>
      <c r="F775" s="58">
        <f t="shared" si="80"/>
        <v>0</v>
      </c>
      <c r="G775" s="60">
        <f>IF(AND(C775&lt;&gt;"",SUM(G$32:G774)&lt;E$23),$E$23/$E$28,0)</f>
        <v>0</v>
      </c>
      <c r="H775" s="58">
        <f t="shared" si="81"/>
        <v>0</v>
      </c>
      <c r="I775" s="58">
        <f t="shared" si="83"/>
        <v>0</v>
      </c>
      <c r="J775" s="92" t="str">
        <f t="shared" si="82"/>
        <v>2083–2084</v>
      </c>
      <c r="K775" s="92"/>
      <c r="L775" s="103"/>
      <c r="M775" s="92"/>
      <c r="N775" s="101"/>
      <c r="O775" s="93"/>
      <c r="Q775" s="61"/>
    </row>
    <row r="776" spans="1:17" s="55" customFormat="1" ht="20.25" customHeight="1" x14ac:dyDescent="0.2">
      <c r="A776" s="56">
        <v>67389</v>
      </c>
      <c r="B776" s="57">
        <f t="shared" si="78"/>
        <v>0</v>
      </c>
      <c r="C776" s="150"/>
      <c r="D776" s="58">
        <f t="shared" si="79"/>
        <v>0</v>
      </c>
      <c r="E776" s="59">
        <f t="shared" si="77"/>
        <v>0</v>
      </c>
      <c r="F776" s="58">
        <f t="shared" si="80"/>
        <v>0</v>
      </c>
      <c r="G776" s="60">
        <f>IF(AND(C776&lt;&gt;"",SUM(G$32:G775)&lt;E$23),$E$23/$E$28,0)</f>
        <v>0</v>
      </c>
      <c r="H776" s="58">
        <f t="shared" si="81"/>
        <v>0</v>
      </c>
      <c r="I776" s="58">
        <f t="shared" si="83"/>
        <v>0</v>
      </c>
      <c r="J776" s="92" t="str">
        <f t="shared" si="82"/>
        <v>2084–2085</v>
      </c>
      <c r="K776" s="92"/>
      <c r="L776" s="103"/>
      <c r="M776" s="92"/>
      <c r="N776" s="101"/>
      <c r="O776" s="93"/>
      <c r="Q776" s="61"/>
    </row>
    <row r="777" spans="1:17" s="55" customFormat="1" ht="20.25" customHeight="1" x14ac:dyDescent="0.2">
      <c r="A777" s="56">
        <v>67420</v>
      </c>
      <c r="B777" s="57">
        <f t="shared" si="78"/>
        <v>0</v>
      </c>
      <c r="C777" s="150"/>
      <c r="D777" s="58">
        <f t="shared" si="79"/>
        <v>0</v>
      </c>
      <c r="E777" s="59">
        <f t="shared" si="77"/>
        <v>0</v>
      </c>
      <c r="F777" s="58">
        <f t="shared" si="80"/>
        <v>0</v>
      </c>
      <c r="G777" s="60">
        <f>IF(AND(C777&lt;&gt;"",SUM(G$32:G776)&lt;E$23),$E$23/$E$28,0)</f>
        <v>0</v>
      </c>
      <c r="H777" s="58">
        <f t="shared" si="81"/>
        <v>0</v>
      </c>
      <c r="I777" s="58">
        <f t="shared" si="83"/>
        <v>0</v>
      </c>
      <c r="J777" s="92" t="str">
        <f t="shared" si="82"/>
        <v>2084–2085</v>
      </c>
      <c r="K777" s="92"/>
      <c r="L777" s="103"/>
      <c r="M777" s="92"/>
      <c r="N777" s="101"/>
      <c r="O777" s="93"/>
      <c r="Q777" s="61"/>
    </row>
    <row r="778" spans="1:17" s="55" customFormat="1" ht="20.25" customHeight="1" x14ac:dyDescent="0.2">
      <c r="A778" s="56">
        <v>67451</v>
      </c>
      <c r="B778" s="57">
        <f t="shared" si="78"/>
        <v>0</v>
      </c>
      <c r="C778" s="150"/>
      <c r="D778" s="58">
        <f t="shared" si="79"/>
        <v>0</v>
      </c>
      <c r="E778" s="59">
        <f t="shared" si="77"/>
        <v>0</v>
      </c>
      <c r="F778" s="58">
        <f t="shared" si="80"/>
        <v>0</v>
      </c>
      <c r="G778" s="60">
        <f>IF(AND(C778&lt;&gt;"",SUM(G$32:G777)&lt;E$23),$E$23/$E$28,0)</f>
        <v>0</v>
      </c>
      <c r="H778" s="58">
        <f t="shared" si="81"/>
        <v>0</v>
      </c>
      <c r="I778" s="58">
        <f t="shared" si="83"/>
        <v>0</v>
      </c>
      <c r="J778" s="92" t="str">
        <f t="shared" si="82"/>
        <v>2084–2085</v>
      </c>
      <c r="K778" s="92"/>
      <c r="L778" s="103"/>
      <c r="M778" s="92"/>
      <c r="N778" s="101"/>
      <c r="O778" s="93"/>
      <c r="Q778" s="61"/>
    </row>
    <row r="779" spans="1:17" s="55" customFormat="1" ht="20.25" customHeight="1" x14ac:dyDescent="0.2">
      <c r="A779" s="56">
        <v>67481</v>
      </c>
      <c r="B779" s="57">
        <f t="shared" si="78"/>
        <v>0</v>
      </c>
      <c r="C779" s="150"/>
      <c r="D779" s="58">
        <f t="shared" si="79"/>
        <v>0</v>
      </c>
      <c r="E779" s="59">
        <f t="shared" si="77"/>
        <v>0</v>
      </c>
      <c r="F779" s="58">
        <f t="shared" si="80"/>
        <v>0</v>
      </c>
      <c r="G779" s="60">
        <f>IF(AND(C779&lt;&gt;"",SUM(G$32:G778)&lt;E$23),$E$23/$E$28,0)</f>
        <v>0</v>
      </c>
      <c r="H779" s="58">
        <f t="shared" si="81"/>
        <v>0</v>
      </c>
      <c r="I779" s="58">
        <f t="shared" si="83"/>
        <v>0</v>
      </c>
      <c r="J779" s="92" t="str">
        <f t="shared" si="82"/>
        <v>2084–2085</v>
      </c>
      <c r="K779" s="92"/>
      <c r="L779" s="103"/>
      <c r="M779" s="92"/>
      <c r="N779" s="101"/>
      <c r="O779" s="93"/>
      <c r="Q779" s="61"/>
    </row>
    <row r="780" spans="1:17" s="55" customFormat="1" ht="20.25" customHeight="1" x14ac:dyDescent="0.2">
      <c r="A780" s="56">
        <v>67512</v>
      </c>
      <c r="B780" s="57">
        <f t="shared" si="78"/>
        <v>0</v>
      </c>
      <c r="C780" s="150"/>
      <c r="D780" s="58">
        <f t="shared" si="79"/>
        <v>0</v>
      </c>
      <c r="E780" s="59">
        <f t="shared" si="77"/>
        <v>0</v>
      </c>
      <c r="F780" s="58">
        <f t="shared" si="80"/>
        <v>0</v>
      </c>
      <c r="G780" s="60">
        <f>IF(AND(C780&lt;&gt;"",SUM(G$32:G779)&lt;E$23),$E$23/$E$28,0)</f>
        <v>0</v>
      </c>
      <c r="H780" s="58">
        <f t="shared" si="81"/>
        <v>0</v>
      </c>
      <c r="I780" s="58">
        <f t="shared" si="83"/>
        <v>0</v>
      </c>
      <c r="J780" s="92" t="str">
        <f t="shared" si="82"/>
        <v>2084–2085</v>
      </c>
      <c r="K780" s="92"/>
      <c r="L780" s="103"/>
      <c r="M780" s="92"/>
      <c r="N780" s="101"/>
      <c r="O780" s="93"/>
      <c r="Q780" s="61"/>
    </row>
    <row r="781" spans="1:17" s="55" customFormat="1" ht="20.25" customHeight="1" x14ac:dyDescent="0.2">
      <c r="A781" s="56">
        <v>67542</v>
      </c>
      <c r="B781" s="57">
        <f t="shared" si="78"/>
        <v>0</v>
      </c>
      <c r="C781" s="150"/>
      <c r="D781" s="58">
        <f t="shared" si="79"/>
        <v>0</v>
      </c>
      <c r="E781" s="59">
        <f t="shared" si="77"/>
        <v>0</v>
      </c>
      <c r="F781" s="58">
        <f t="shared" si="80"/>
        <v>0</v>
      </c>
      <c r="G781" s="60">
        <f>IF(AND(C781&lt;&gt;"",SUM(G$32:G780)&lt;E$23),$E$23/$E$28,0)</f>
        <v>0</v>
      </c>
      <c r="H781" s="58">
        <f t="shared" si="81"/>
        <v>0</v>
      </c>
      <c r="I781" s="58">
        <f t="shared" si="83"/>
        <v>0</v>
      </c>
      <c r="J781" s="92" t="str">
        <f t="shared" si="82"/>
        <v>2084–2085</v>
      </c>
      <c r="K781" s="92"/>
      <c r="L781" s="103"/>
      <c r="M781" s="92"/>
      <c r="N781" s="101"/>
      <c r="O781" s="93"/>
      <c r="Q781" s="61"/>
    </row>
    <row r="782" spans="1:17" s="55" customFormat="1" ht="20.25" customHeight="1" x14ac:dyDescent="0.2">
      <c r="A782" s="56">
        <v>67573</v>
      </c>
      <c r="B782" s="57">
        <f t="shared" si="78"/>
        <v>0</v>
      </c>
      <c r="C782" s="150"/>
      <c r="D782" s="58">
        <f t="shared" si="79"/>
        <v>0</v>
      </c>
      <c r="E782" s="59">
        <f t="shared" si="77"/>
        <v>0</v>
      </c>
      <c r="F782" s="58">
        <f t="shared" si="80"/>
        <v>0</v>
      </c>
      <c r="G782" s="60">
        <f>IF(AND(C782&lt;&gt;"",SUM(G$32:G781)&lt;E$23),$E$23/$E$28,0)</f>
        <v>0</v>
      </c>
      <c r="H782" s="58">
        <f t="shared" si="81"/>
        <v>0</v>
      </c>
      <c r="I782" s="58">
        <f t="shared" si="83"/>
        <v>0</v>
      </c>
      <c r="J782" s="92" t="str">
        <f t="shared" si="82"/>
        <v>2084–2085</v>
      </c>
      <c r="K782" s="92"/>
      <c r="L782" s="103"/>
      <c r="M782" s="92"/>
      <c r="N782" s="101"/>
      <c r="O782" s="93"/>
      <c r="Q782" s="61"/>
    </row>
    <row r="783" spans="1:17" s="55" customFormat="1" ht="20.25" customHeight="1" x14ac:dyDescent="0.2">
      <c r="A783" s="56">
        <v>67604</v>
      </c>
      <c r="B783" s="57">
        <f t="shared" si="78"/>
        <v>0</v>
      </c>
      <c r="C783" s="150"/>
      <c r="D783" s="58">
        <f t="shared" si="79"/>
        <v>0</v>
      </c>
      <c r="E783" s="59">
        <f t="shared" si="77"/>
        <v>0</v>
      </c>
      <c r="F783" s="58">
        <f t="shared" si="80"/>
        <v>0</v>
      </c>
      <c r="G783" s="60">
        <f>IF(AND(C783&lt;&gt;"",SUM(G$32:G782)&lt;E$23),$E$23/$E$28,0)</f>
        <v>0</v>
      </c>
      <c r="H783" s="58">
        <f t="shared" si="81"/>
        <v>0</v>
      </c>
      <c r="I783" s="58">
        <f t="shared" si="83"/>
        <v>0</v>
      </c>
      <c r="J783" s="92" t="str">
        <f t="shared" si="82"/>
        <v>2084–2085</v>
      </c>
      <c r="K783" s="92"/>
      <c r="L783" s="103"/>
      <c r="M783" s="92"/>
      <c r="N783" s="101"/>
      <c r="O783" s="93"/>
      <c r="Q783" s="61"/>
    </row>
    <row r="784" spans="1:17" s="55" customFormat="1" ht="20.25" customHeight="1" x14ac:dyDescent="0.2">
      <c r="A784" s="56">
        <v>67632</v>
      </c>
      <c r="B784" s="57">
        <f t="shared" si="78"/>
        <v>0</v>
      </c>
      <c r="C784" s="150"/>
      <c r="D784" s="58">
        <f t="shared" si="79"/>
        <v>0</v>
      </c>
      <c r="E784" s="59">
        <f t="shared" si="77"/>
        <v>0</v>
      </c>
      <c r="F784" s="58">
        <f t="shared" si="80"/>
        <v>0</v>
      </c>
      <c r="G784" s="60">
        <f>IF(AND(C784&lt;&gt;"",SUM(G$32:G783)&lt;E$23),$E$23/$E$28,0)</f>
        <v>0</v>
      </c>
      <c r="H784" s="58">
        <f t="shared" si="81"/>
        <v>0</v>
      </c>
      <c r="I784" s="58">
        <f t="shared" si="83"/>
        <v>0</v>
      </c>
      <c r="J784" s="92" t="str">
        <f t="shared" si="82"/>
        <v>2084–2085</v>
      </c>
      <c r="K784" s="92"/>
      <c r="L784" s="103"/>
      <c r="M784" s="92"/>
      <c r="N784" s="101"/>
      <c r="O784" s="93"/>
      <c r="Q784" s="61"/>
    </row>
    <row r="785" spans="1:17" s="55" customFormat="1" ht="20.25" customHeight="1" x14ac:dyDescent="0.2">
      <c r="A785" s="56">
        <v>67663</v>
      </c>
      <c r="B785" s="57">
        <f t="shared" si="78"/>
        <v>0</v>
      </c>
      <c r="C785" s="150"/>
      <c r="D785" s="58">
        <f t="shared" si="79"/>
        <v>0</v>
      </c>
      <c r="E785" s="59">
        <f t="shared" si="77"/>
        <v>0</v>
      </c>
      <c r="F785" s="58">
        <f t="shared" si="80"/>
        <v>0</v>
      </c>
      <c r="G785" s="60">
        <f>IF(AND(C785&lt;&gt;"",SUM(G$32:G784)&lt;E$23),$E$23/$E$28,0)</f>
        <v>0</v>
      </c>
      <c r="H785" s="58">
        <f t="shared" si="81"/>
        <v>0</v>
      </c>
      <c r="I785" s="58">
        <f t="shared" si="83"/>
        <v>0</v>
      </c>
      <c r="J785" s="92" t="str">
        <f t="shared" si="82"/>
        <v>2084–2085</v>
      </c>
      <c r="K785" s="92"/>
      <c r="L785" s="103"/>
      <c r="M785" s="92"/>
      <c r="N785" s="101"/>
      <c r="O785" s="93"/>
      <c r="Q785" s="61"/>
    </row>
    <row r="786" spans="1:17" s="55" customFormat="1" ht="20.25" customHeight="1" x14ac:dyDescent="0.2">
      <c r="A786" s="56">
        <v>67693</v>
      </c>
      <c r="B786" s="57">
        <f t="shared" si="78"/>
        <v>0</v>
      </c>
      <c r="C786" s="150"/>
      <c r="D786" s="58">
        <f t="shared" si="79"/>
        <v>0</v>
      </c>
      <c r="E786" s="59">
        <f t="shared" si="77"/>
        <v>0</v>
      </c>
      <c r="F786" s="58">
        <f t="shared" si="80"/>
        <v>0</v>
      </c>
      <c r="G786" s="60">
        <f>IF(AND(C786&lt;&gt;"",SUM(G$32:G785)&lt;E$23),$E$23/$E$28,0)</f>
        <v>0</v>
      </c>
      <c r="H786" s="58">
        <f t="shared" si="81"/>
        <v>0</v>
      </c>
      <c r="I786" s="58">
        <f t="shared" si="83"/>
        <v>0</v>
      </c>
      <c r="J786" s="92" t="str">
        <f t="shared" si="82"/>
        <v>2084–2085</v>
      </c>
      <c r="K786" s="92"/>
      <c r="L786" s="103"/>
      <c r="M786" s="92"/>
      <c r="N786" s="101"/>
      <c r="O786" s="93"/>
      <c r="Q786" s="61"/>
    </row>
    <row r="787" spans="1:17" s="55" customFormat="1" ht="20.25" customHeight="1" x14ac:dyDescent="0.2">
      <c r="A787" s="56">
        <v>67724</v>
      </c>
      <c r="B787" s="57">
        <f t="shared" si="78"/>
        <v>0</v>
      </c>
      <c r="C787" s="150"/>
      <c r="D787" s="58">
        <f t="shared" si="79"/>
        <v>0</v>
      </c>
      <c r="E787" s="59">
        <f t="shared" si="77"/>
        <v>0</v>
      </c>
      <c r="F787" s="58">
        <f t="shared" si="80"/>
        <v>0</v>
      </c>
      <c r="G787" s="60">
        <f>IF(AND(C787&lt;&gt;"",SUM(G$32:G786)&lt;E$23),$E$23/$E$28,0)</f>
        <v>0</v>
      </c>
      <c r="H787" s="58">
        <f t="shared" si="81"/>
        <v>0</v>
      </c>
      <c r="I787" s="58">
        <f t="shared" si="83"/>
        <v>0</v>
      </c>
      <c r="J787" s="92" t="str">
        <f t="shared" si="82"/>
        <v>2084–2085</v>
      </c>
      <c r="K787" s="92"/>
      <c r="L787" s="103"/>
      <c r="M787" s="92"/>
      <c r="N787" s="101"/>
      <c r="O787" s="93"/>
      <c r="Q787" s="61"/>
    </row>
    <row r="788" spans="1:17" s="55" customFormat="1" ht="20.25" customHeight="1" x14ac:dyDescent="0.2">
      <c r="A788" s="56">
        <v>67754</v>
      </c>
      <c r="B788" s="57">
        <f t="shared" si="78"/>
        <v>0</v>
      </c>
      <c r="C788" s="150"/>
      <c r="D788" s="58">
        <f t="shared" si="79"/>
        <v>0</v>
      </c>
      <c r="E788" s="59">
        <f t="shared" si="77"/>
        <v>0</v>
      </c>
      <c r="F788" s="58">
        <f t="shared" si="80"/>
        <v>0</v>
      </c>
      <c r="G788" s="60">
        <f>IF(AND(C788&lt;&gt;"",SUM(G$32:G787)&lt;E$23),$E$23/$E$28,0)</f>
        <v>0</v>
      </c>
      <c r="H788" s="58">
        <f t="shared" si="81"/>
        <v>0</v>
      </c>
      <c r="I788" s="58">
        <f t="shared" si="83"/>
        <v>0</v>
      </c>
      <c r="J788" s="92" t="str">
        <f t="shared" si="82"/>
        <v>2085–2086</v>
      </c>
      <c r="K788" s="92"/>
      <c r="L788" s="103"/>
      <c r="M788" s="92"/>
      <c r="N788" s="101"/>
      <c r="O788" s="93"/>
      <c r="Q788" s="61"/>
    </row>
    <row r="789" spans="1:17" s="55" customFormat="1" ht="20.25" customHeight="1" x14ac:dyDescent="0.2">
      <c r="A789" s="56">
        <v>67785</v>
      </c>
      <c r="B789" s="57">
        <f t="shared" si="78"/>
        <v>0</v>
      </c>
      <c r="C789" s="150"/>
      <c r="D789" s="58">
        <f t="shared" si="79"/>
        <v>0</v>
      </c>
      <c r="E789" s="59">
        <f t="shared" si="77"/>
        <v>0</v>
      </c>
      <c r="F789" s="58">
        <f t="shared" si="80"/>
        <v>0</v>
      </c>
      <c r="G789" s="60">
        <f>IF(AND(C789&lt;&gt;"",SUM(G$32:G788)&lt;E$23),$E$23/$E$28,0)</f>
        <v>0</v>
      </c>
      <c r="H789" s="58">
        <f t="shared" si="81"/>
        <v>0</v>
      </c>
      <c r="I789" s="58">
        <f t="shared" si="83"/>
        <v>0</v>
      </c>
      <c r="J789" s="92" t="str">
        <f t="shared" si="82"/>
        <v>2085–2086</v>
      </c>
      <c r="K789" s="92"/>
      <c r="L789" s="103"/>
      <c r="M789" s="92"/>
      <c r="N789" s="101"/>
      <c r="O789" s="93"/>
      <c r="Q789" s="61"/>
    </row>
    <row r="790" spans="1:17" s="55" customFormat="1" ht="20.25" customHeight="1" x14ac:dyDescent="0.2">
      <c r="A790" s="56">
        <v>67816</v>
      </c>
      <c r="B790" s="57">
        <f t="shared" si="78"/>
        <v>0</v>
      </c>
      <c r="C790" s="150"/>
      <c r="D790" s="58">
        <f t="shared" si="79"/>
        <v>0</v>
      </c>
      <c r="E790" s="59">
        <f t="shared" si="77"/>
        <v>0</v>
      </c>
      <c r="F790" s="58">
        <f t="shared" si="80"/>
        <v>0</v>
      </c>
      <c r="G790" s="60">
        <f>IF(AND(C790&lt;&gt;"",SUM(G$32:G789)&lt;E$23),$E$23/$E$28,0)</f>
        <v>0</v>
      </c>
      <c r="H790" s="58">
        <f t="shared" si="81"/>
        <v>0</v>
      </c>
      <c r="I790" s="58">
        <f t="shared" si="83"/>
        <v>0</v>
      </c>
      <c r="J790" s="92" t="str">
        <f t="shared" si="82"/>
        <v>2085–2086</v>
      </c>
      <c r="K790" s="92"/>
      <c r="L790" s="103"/>
      <c r="M790" s="92"/>
      <c r="N790" s="101"/>
      <c r="O790" s="93"/>
      <c r="Q790" s="61"/>
    </row>
    <row r="791" spans="1:17" s="55" customFormat="1" ht="20.25" customHeight="1" x14ac:dyDescent="0.2">
      <c r="A791" s="56">
        <v>67846</v>
      </c>
      <c r="B791" s="57">
        <f t="shared" si="78"/>
        <v>0</v>
      </c>
      <c r="C791" s="150"/>
      <c r="D791" s="58">
        <f t="shared" si="79"/>
        <v>0</v>
      </c>
      <c r="E791" s="59">
        <f t="shared" si="77"/>
        <v>0</v>
      </c>
      <c r="F791" s="58">
        <f t="shared" si="80"/>
        <v>0</v>
      </c>
      <c r="G791" s="60">
        <f>IF(AND(C791&lt;&gt;"",SUM(G$32:G790)&lt;E$23),$E$23/$E$28,0)</f>
        <v>0</v>
      </c>
      <c r="H791" s="58">
        <f t="shared" si="81"/>
        <v>0</v>
      </c>
      <c r="I791" s="58">
        <f t="shared" si="83"/>
        <v>0</v>
      </c>
      <c r="J791" s="92" t="str">
        <f t="shared" si="82"/>
        <v>2085–2086</v>
      </c>
      <c r="K791" s="92"/>
      <c r="L791" s="103"/>
      <c r="M791" s="92"/>
      <c r="N791" s="101"/>
      <c r="O791" s="93"/>
      <c r="Q791" s="61"/>
    </row>
    <row r="792" spans="1:17" s="55" customFormat="1" ht="20.25" customHeight="1" x14ac:dyDescent="0.2">
      <c r="A792" s="56">
        <v>67877</v>
      </c>
      <c r="B792" s="57">
        <f t="shared" si="78"/>
        <v>0</v>
      </c>
      <c r="C792" s="150"/>
      <c r="D792" s="58">
        <f t="shared" si="79"/>
        <v>0</v>
      </c>
      <c r="E792" s="59">
        <f t="shared" si="77"/>
        <v>0</v>
      </c>
      <c r="F792" s="58">
        <f t="shared" si="80"/>
        <v>0</v>
      </c>
      <c r="G792" s="60">
        <f>IF(AND(C792&lt;&gt;"",SUM(G$32:G791)&lt;E$23),$E$23/$E$28,0)</f>
        <v>0</v>
      </c>
      <c r="H792" s="58">
        <f t="shared" si="81"/>
        <v>0</v>
      </c>
      <c r="I792" s="58">
        <f t="shared" si="83"/>
        <v>0</v>
      </c>
      <c r="J792" s="92" t="str">
        <f t="shared" si="82"/>
        <v>2085–2086</v>
      </c>
      <c r="K792" s="92"/>
      <c r="L792" s="103"/>
      <c r="M792" s="92"/>
      <c r="N792" s="101"/>
      <c r="O792" s="93"/>
      <c r="Q792" s="61"/>
    </row>
    <row r="793" spans="1:17" s="55" customFormat="1" ht="20.25" customHeight="1" x14ac:dyDescent="0.2">
      <c r="A793" s="56">
        <v>67907</v>
      </c>
      <c r="B793" s="57">
        <f t="shared" si="78"/>
        <v>0</v>
      </c>
      <c r="C793" s="150"/>
      <c r="D793" s="58">
        <f t="shared" si="79"/>
        <v>0</v>
      </c>
      <c r="E793" s="59">
        <f t="shared" si="77"/>
        <v>0</v>
      </c>
      <c r="F793" s="58">
        <f t="shared" si="80"/>
        <v>0</v>
      </c>
      <c r="G793" s="60">
        <f>IF(AND(C793&lt;&gt;"",SUM(G$32:G792)&lt;E$23),$E$23/$E$28,0)</f>
        <v>0</v>
      </c>
      <c r="H793" s="58">
        <f t="shared" si="81"/>
        <v>0</v>
      </c>
      <c r="I793" s="58">
        <f t="shared" si="83"/>
        <v>0</v>
      </c>
      <c r="J793" s="92" t="str">
        <f t="shared" si="82"/>
        <v>2085–2086</v>
      </c>
      <c r="K793" s="92"/>
      <c r="L793" s="103"/>
      <c r="M793" s="92"/>
      <c r="N793" s="101"/>
      <c r="O793" s="93"/>
      <c r="Q793" s="61"/>
    </row>
    <row r="794" spans="1:17" s="55" customFormat="1" ht="20.25" customHeight="1" x14ac:dyDescent="0.2">
      <c r="A794" s="56">
        <v>67938</v>
      </c>
      <c r="B794" s="57">
        <f t="shared" si="78"/>
        <v>0</v>
      </c>
      <c r="C794" s="150"/>
      <c r="D794" s="58">
        <f t="shared" si="79"/>
        <v>0</v>
      </c>
      <c r="E794" s="59">
        <f t="shared" si="77"/>
        <v>0</v>
      </c>
      <c r="F794" s="58">
        <f t="shared" si="80"/>
        <v>0</v>
      </c>
      <c r="G794" s="60">
        <f>IF(AND(C794&lt;&gt;"",SUM(G$32:G793)&lt;E$23),$E$23/$E$28,0)</f>
        <v>0</v>
      </c>
      <c r="H794" s="58">
        <f t="shared" si="81"/>
        <v>0</v>
      </c>
      <c r="I794" s="58">
        <f t="shared" si="83"/>
        <v>0</v>
      </c>
      <c r="J794" s="92" t="str">
        <f t="shared" si="82"/>
        <v>2085–2086</v>
      </c>
      <c r="K794" s="92"/>
      <c r="L794" s="103"/>
      <c r="M794" s="92"/>
      <c r="N794" s="101"/>
      <c r="O794" s="93"/>
      <c r="Q794" s="61"/>
    </row>
    <row r="795" spans="1:17" s="55" customFormat="1" ht="20.25" customHeight="1" x14ac:dyDescent="0.2">
      <c r="A795" s="56">
        <v>67969</v>
      </c>
      <c r="B795" s="57">
        <f t="shared" si="78"/>
        <v>0</v>
      </c>
      <c r="C795" s="150"/>
      <c r="D795" s="58">
        <f t="shared" si="79"/>
        <v>0</v>
      </c>
      <c r="E795" s="59">
        <f t="shared" si="77"/>
        <v>0</v>
      </c>
      <c r="F795" s="58">
        <f t="shared" si="80"/>
        <v>0</v>
      </c>
      <c r="G795" s="60">
        <f>IF(AND(C795&lt;&gt;"",SUM(G$32:G794)&lt;E$23),$E$23/$E$28,0)</f>
        <v>0</v>
      </c>
      <c r="H795" s="58">
        <f t="shared" si="81"/>
        <v>0</v>
      </c>
      <c r="I795" s="58">
        <f t="shared" si="83"/>
        <v>0</v>
      </c>
      <c r="J795" s="92" t="str">
        <f t="shared" si="82"/>
        <v>2085–2086</v>
      </c>
      <c r="K795" s="92"/>
      <c r="L795" s="103"/>
      <c r="M795" s="92"/>
      <c r="N795" s="101"/>
      <c r="O795" s="93"/>
      <c r="Q795" s="61"/>
    </row>
    <row r="796" spans="1:17" s="55" customFormat="1" ht="20.25" customHeight="1" x14ac:dyDescent="0.2">
      <c r="A796" s="56">
        <v>67997</v>
      </c>
      <c r="B796" s="57">
        <f t="shared" si="78"/>
        <v>0</v>
      </c>
      <c r="C796" s="150"/>
      <c r="D796" s="58">
        <f t="shared" si="79"/>
        <v>0</v>
      </c>
      <c r="E796" s="59">
        <f t="shared" si="77"/>
        <v>0</v>
      </c>
      <c r="F796" s="58">
        <f t="shared" si="80"/>
        <v>0</v>
      </c>
      <c r="G796" s="60">
        <f>IF(AND(C796&lt;&gt;"",SUM(G$32:G795)&lt;E$23),$E$23/$E$28,0)</f>
        <v>0</v>
      </c>
      <c r="H796" s="58">
        <f t="shared" si="81"/>
        <v>0</v>
      </c>
      <c r="I796" s="58">
        <f t="shared" si="83"/>
        <v>0</v>
      </c>
      <c r="J796" s="92" t="str">
        <f t="shared" si="82"/>
        <v>2085–2086</v>
      </c>
      <c r="K796" s="92"/>
      <c r="L796" s="103"/>
      <c r="M796" s="92"/>
      <c r="N796" s="101"/>
      <c r="O796" s="93"/>
      <c r="Q796" s="61"/>
    </row>
    <row r="797" spans="1:17" s="55" customFormat="1" ht="20.25" customHeight="1" x14ac:dyDescent="0.2">
      <c r="A797" s="56">
        <v>68028</v>
      </c>
      <c r="B797" s="57">
        <f t="shared" si="78"/>
        <v>0</v>
      </c>
      <c r="C797" s="150"/>
      <c r="D797" s="58">
        <f t="shared" si="79"/>
        <v>0</v>
      </c>
      <c r="E797" s="59">
        <f t="shared" si="77"/>
        <v>0</v>
      </c>
      <c r="F797" s="58">
        <f t="shared" si="80"/>
        <v>0</v>
      </c>
      <c r="G797" s="60">
        <f>IF(AND(C797&lt;&gt;"",SUM(G$32:G796)&lt;E$23),$E$23/$E$28,0)</f>
        <v>0</v>
      </c>
      <c r="H797" s="58">
        <f t="shared" si="81"/>
        <v>0</v>
      </c>
      <c r="I797" s="58">
        <f t="shared" si="83"/>
        <v>0</v>
      </c>
      <c r="J797" s="92" t="str">
        <f t="shared" si="82"/>
        <v>2085–2086</v>
      </c>
      <c r="K797" s="92"/>
      <c r="L797" s="103"/>
      <c r="M797" s="92"/>
      <c r="N797" s="101"/>
      <c r="O797" s="93"/>
      <c r="Q797" s="61"/>
    </row>
    <row r="798" spans="1:17" s="55" customFormat="1" ht="20.25" customHeight="1" x14ac:dyDescent="0.2">
      <c r="A798" s="56">
        <v>68058</v>
      </c>
      <c r="B798" s="57">
        <f t="shared" si="78"/>
        <v>0</v>
      </c>
      <c r="C798" s="150"/>
      <c r="D798" s="58">
        <f t="shared" si="79"/>
        <v>0</v>
      </c>
      <c r="E798" s="59">
        <f t="shared" si="77"/>
        <v>0</v>
      </c>
      <c r="F798" s="58">
        <f t="shared" si="80"/>
        <v>0</v>
      </c>
      <c r="G798" s="60">
        <f>IF(AND(C798&lt;&gt;"",SUM(G$32:G797)&lt;E$23),$E$23/$E$28,0)</f>
        <v>0</v>
      </c>
      <c r="H798" s="58">
        <f t="shared" si="81"/>
        <v>0</v>
      </c>
      <c r="I798" s="58">
        <f t="shared" si="83"/>
        <v>0</v>
      </c>
      <c r="J798" s="92" t="str">
        <f t="shared" si="82"/>
        <v>2085–2086</v>
      </c>
      <c r="K798" s="92"/>
      <c r="L798" s="103"/>
      <c r="M798" s="92"/>
      <c r="N798" s="101"/>
      <c r="O798" s="93"/>
      <c r="Q798" s="61"/>
    </row>
    <row r="799" spans="1:17" s="55" customFormat="1" ht="20.25" customHeight="1" x14ac:dyDescent="0.2">
      <c r="A799" s="56">
        <v>68089</v>
      </c>
      <c r="B799" s="57">
        <f t="shared" si="78"/>
        <v>0</v>
      </c>
      <c r="C799" s="150"/>
      <c r="D799" s="58">
        <f t="shared" si="79"/>
        <v>0</v>
      </c>
      <c r="E799" s="59">
        <f t="shared" si="77"/>
        <v>0</v>
      </c>
      <c r="F799" s="58">
        <f t="shared" si="80"/>
        <v>0</v>
      </c>
      <c r="G799" s="60">
        <f>IF(AND(C799&lt;&gt;"",SUM(G$32:G798)&lt;E$23),$E$23/$E$28,0)</f>
        <v>0</v>
      </c>
      <c r="H799" s="58">
        <f t="shared" si="81"/>
        <v>0</v>
      </c>
      <c r="I799" s="58">
        <f t="shared" si="83"/>
        <v>0</v>
      </c>
      <c r="J799" s="92" t="str">
        <f t="shared" si="82"/>
        <v>2085–2086</v>
      </c>
      <c r="K799" s="92"/>
      <c r="L799" s="103"/>
      <c r="M799" s="92"/>
      <c r="N799" s="101"/>
      <c r="O799" s="93"/>
      <c r="Q799" s="61"/>
    </row>
    <row r="800" spans="1:17" s="55" customFormat="1" ht="20.25" customHeight="1" x14ac:dyDescent="0.2">
      <c r="A800" s="56">
        <v>68119</v>
      </c>
      <c r="B800" s="57">
        <f t="shared" si="78"/>
        <v>0</v>
      </c>
      <c r="C800" s="150"/>
      <c r="D800" s="58">
        <f t="shared" si="79"/>
        <v>0</v>
      </c>
      <c r="E800" s="59">
        <f t="shared" ref="E800:E863" si="84">C800-D800</f>
        <v>0</v>
      </c>
      <c r="F800" s="58">
        <f t="shared" si="80"/>
        <v>0</v>
      </c>
      <c r="G800" s="60">
        <f>IF(AND(C800&lt;&gt;"",SUM(G$32:G799)&lt;E$23),$E$23/$E$28,0)</f>
        <v>0</v>
      </c>
      <c r="H800" s="58">
        <f t="shared" si="81"/>
        <v>0</v>
      </c>
      <c r="I800" s="58">
        <f t="shared" si="83"/>
        <v>0</v>
      </c>
      <c r="J800" s="92" t="str">
        <f t="shared" si="82"/>
        <v>2086–2087</v>
      </c>
      <c r="K800" s="92"/>
      <c r="L800" s="103"/>
      <c r="M800" s="92"/>
      <c r="N800" s="101"/>
      <c r="O800" s="93"/>
      <c r="Q800" s="61"/>
    </row>
    <row r="801" spans="1:17" s="55" customFormat="1" ht="20.25" customHeight="1" x14ac:dyDescent="0.2">
      <c r="A801" s="56">
        <v>68150</v>
      </c>
      <c r="B801" s="57">
        <f t="shared" ref="B801:B864" si="85">IF(C801&gt;0,C801*-1,C801)</f>
        <v>0</v>
      </c>
      <c r="C801" s="150"/>
      <c r="D801" s="58">
        <f t="shared" ref="D801:D864" si="86">IF(C801="",0,IF($E$14="Beginning",IF(C800&lt;&gt;"",$F800*$E$7/12,0),IF(C800&lt;&gt;"",$F800*$E$7/12,$E$21*$E$7/12)))</f>
        <v>0</v>
      </c>
      <c r="E801" s="59">
        <f t="shared" si="84"/>
        <v>0</v>
      </c>
      <c r="F801" s="58">
        <f t="shared" ref="F801:F864" si="87">IF(C801="",0,IF(C800="",$E$21-E801,IF(C801&lt;&gt;"",F800-E801)))</f>
        <v>0</v>
      </c>
      <c r="G801" s="60">
        <f>IF(AND(C801&lt;&gt;"",SUM(G$32:G800)&lt;E$23),$E$23/$E$28,0)</f>
        <v>0</v>
      </c>
      <c r="H801" s="58">
        <f t="shared" ref="H801:H864" si="88">IF(C801&lt;&gt;"",G801+H800,0)</f>
        <v>0</v>
      </c>
      <c r="I801" s="58">
        <f t="shared" si="83"/>
        <v>0</v>
      </c>
      <c r="J801" s="92" t="str">
        <f t="shared" ref="J801:J864" si="89">IF(OR(MONTH(A801)=1,MONTH(A801)=2,MONTH(A801)=3,MONTH(A801)=4,MONTH(A801)=5,MONTH(A801)=6),YEAR(A801)-1&amp;"–"&amp;YEAR(A801),YEAR(A801)&amp;"–"&amp;YEAR(A801)+1)</f>
        <v>2086–2087</v>
      </c>
      <c r="K801" s="92"/>
      <c r="L801" s="103"/>
      <c r="M801" s="92"/>
      <c r="N801" s="101"/>
      <c r="O801" s="93"/>
      <c r="Q801" s="61"/>
    </row>
    <row r="802" spans="1:17" s="55" customFormat="1" ht="20.25" customHeight="1" x14ac:dyDescent="0.2">
      <c r="A802" s="56">
        <v>68181</v>
      </c>
      <c r="B802" s="57">
        <f t="shared" si="85"/>
        <v>0</v>
      </c>
      <c r="C802" s="150"/>
      <c r="D802" s="58">
        <f t="shared" si="86"/>
        <v>0</v>
      </c>
      <c r="E802" s="59">
        <f t="shared" si="84"/>
        <v>0</v>
      </c>
      <c r="F802" s="58">
        <f t="shared" si="87"/>
        <v>0</v>
      </c>
      <c r="G802" s="60">
        <f>IF(AND(C802&lt;&gt;"",SUM(G$32:G801)&lt;E$23),$E$23/$E$28,0)</f>
        <v>0</v>
      </c>
      <c r="H802" s="58">
        <f t="shared" si="88"/>
        <v>0</v>
      </c>
      <c r="I802" s="58">
        <f t="shared" si="83"/>
        <v>0</v>
      </c>
      <c r="J802" s="92" t="str">
        <f t="shared" si="89"/>
        <v>2086–2087</v>
      </c>
      <c r="K802" s="92"/>
      <c r="L802" s="103"/>
      <c r="M802" s="92"/>
      <c r="N802" s="101"/>
      <c r="O802" s="93"/>
      <c r="Q802" s="61"/>
    </row>
    <row r="803" spans="1:17" s="55" customFormat="1" ht="20.25" customHeight="1" x14ac:dyDescent="0.2">
      <c r="A803" s="56">
        <v>68211</v>
      </c>
      <c r="B803" s="57">
        <f t="shared" si="85"/>
        <v>0</v>
      </c>
      <c r="C803" s="150"/>
      <c r="D803" s="58">
        <f t="shared" si="86"/>
        <v>0</v>
      </c>
      <c r="E803" s="59">
        <f t="shared" si="84"/>
        <v>0</v>
      </c>
      <c r="F803" s="58">
        <f t="shared" si="87"/>
        <v>0</v>
      </c>
      <c r="G803" s="60">
        <f>IF(AND(C803&lt;&gt;"",SUM(G$32:G802)&lt;E$23),$E$23/$E$28,0)</f>
        <v>0</v>
      </c>
      <c r="H803" s="58">
        <f t="shared" si="88"/>
        <v>0</v>
      </c>
      <c r="I803" s="58">
        <f t="shared" ref="I803:I866" si="90">IF(C803&lt;&gt;"",$E$23-H803,0)</f>
        <v>0</v>
      </c>
      <c r="J803" s="92" t="str">
        <f t="shared" si="89"/>
        <v>2086–2087</v>
      </c>
      <c r="K803" s="92"/>
      <c r="L803" s="103"/>
      <c r="M803" s="92"/>
      <c r="N803" s="101"/>
      <c r="O803" s="93"/>
      <c r="Q803" s="61"/>
    </row>
    <row r="804" spans="1:17" s="55" customFormat="1" ht="20.25" customHeight="1" x14ac:dyDescent="0.2">
      <c r="A804" s="56">
        <v>68242</v>
      </c>
      <c r="B804" s="57">
        <f t="shared" si="85"/>
        <v>0</v>
      </c>
      <c r="C804" s="150"/>
      <c r="D804" s="58">
        <f t="shared" si="86"/>
        <v>0</v>
      </c>
      <c r="E804" s="59">
        <f t="shared" si="84"/>
        <v>0</v>
      </c>
      <c r="F804" s="58">
        <f t="shared" si="87"/>
        <v>0</v>
      </c>
      <c r="G804" s="60">
        <f>IF(AND(C804&lt;&gt;"",SUM(G$32:G803)&lt;E$23),$E$23/$E$28,0)</f>
        <v>0</v>
      </c>
      <c r="H804" s="58">
        <f t="shared" si="88"/>
        <v>0</v>
      </c>
      <c r="I804" s="58">
        <f t="shared" si="90"/>
        <v>0</v>
      </c>
      <c r="J804" s="92" t="str">
        <f t="shared" si="89"/>
        <v>2086–2087</v>
      </c>
      <c r="K804" s="92"/>
      <c r="L804" s="103"/>
      <c r="M804" s="92"/>
      <c r="N804" s="101"/>
      <c r="O804" s="93"/>
      <c r="Q804" s="61"/>
    </row>
    <row r="805" spans="1:17" s="55" customFormat="1" ht="20.25" customHeight="1" x14ac:dyDescent="0.2">
      <c r="A805" s="56">
        <v>68272</v>
      </c>
      <c r="B805" s="57">
        <f t="shared" si="85"/>
        <v>0</v>
      </c>
      <c r="C805" s="150"/>
      <c r="D805" s="58">
        <f t="shared" si="86"/>
        <v>0</v>
      </c>
      <c r="E805" s="59">
        <f t="shared" si="84"/>
        <v>0</v>
      </c>
      <c r="F805" s="58">
        <f t="shared" si="87"/>
        <v>0</v>
      </c>
      <c r="G805" s="60">
        <f>IF(AND(C805&lt;&gt;"",SUM(G$32:G804)&lt;E$23),$E$23/$E$28,0)</f>
        <v>0</v>
      </c>
      <c r="H805" s="58">
        <f t="shared" si="88"/>
        <v>0</v>
      </c>
      <c r="I805" s="58">
        <f t="shared" si="90"/>
        <v>0</v>
      </c>
      <c r="J805" s="92" t="str">
        <f t="shared" si="89"/>
        <v>2086–2087</v>
      </c>
      <c r="K805" s="92"/>
      <c r="L805" s="103"/>
      <c r="M805" s="92"/>
      <c r="N805" s="101"/>
      <c r="O805" s="93"/>
      <c r="Q805" s="61"/>
    </row>
    <row r="806" spans="1:17" s="55" customFormat="1" ht="20.25" customHeight="1" x14ac:dyDescent="0.2">
      <c r="A806" s="56">
        <v>68303</v>
      </c>
      <c r="B806" s="57">
        <f t="shared" si="85"/>
        <v>0</v>
      </c>
      <c r="C806" s="150"/>
      <c r="D806" s="58">
        <f t="shared" si="86"/>
        <v>0</v>
      </c>
      <c r="E806" s="59">
        <f t="shared" si="84"/>
        <v>0</v>
      </c>
      <c r="F806" s="58">
        <f t="shared" si="87"/>
        <v>0</v>
      </c>
      <c r="G806" s="60">
        <f>IF(AND(C806&lt;&gt;"",SUM(G$32:G805)&lt;E$23),$E$23/$E$28,0)</f>
        <v>0</v>
      </c>
      <c r="H806" s="58">
        <f t="shared" si="88"/>
        <v>0</v>
      </c>
      <c r="I806" s="58">
        <f t="shared" si="90"/>
        <v>0</v>
      </c>
      <c r="J806" s="92" t="str">
        <f t="shared" si="89"/>
        <v>2086–2087</v>
      </c>
      <c r="K806" s="92"/>
      <c r="L806" s="103"/>
      <c r="M806" s="92"/>
      <c r="N806" s="101"/>
      <c r="O806" s="93"/>
      <c r="Q806" s="61"/>
    </row>
    <row r="807" spans="1:17" s="55" customFormat="1" ht="20.25" customHeight="1" x14ac:dyDescent="0.2">
      <c r="A807" s="56">
        <v>68334</v>
      </c>
      <c r="B807" s="57">
        <f t="shared" si="85"/>
        <v>0</v>
      </c>
      <c r="C807" s="150"/>
      <c r="D807" s="58">
        <f t="shared" si="86"/>
        <v>0</v>
      </c>
      <c r="E807" s="59">
        <f t="shared" si="84"/>
        <v>0</v>
      </c>
      <c r="F807" s="58">
        <f t="shared" si="87"/>
        <v>0</v>
      </c>
      <c r="G807" s="60">
        <f>IF(AND(C807&lt;&gt;"",SUM(G$32:G806)&lt;E$23),$E$23/$E$28,0)</f>
        <v>0</v>
      </c>
      <c r="H807" s="58">
        <f t="shared" si="88"/>
        <v>0</v>
      </c>
      <c r="I807" s="58">
        <f t="shared" si="90"/>
        <v>0</v>
      </c>
      <c r="J807" s="92" t="str">
        <f t="shared" si="89"/>
        <v>2086–2087</v>
      </c>
      <c r="K807" s="92"/>
      <c r="L807" s="103"/>
      <c r="M807" s="92"/>
      <c r="N807" s="101"/>
      <c r="O807" s="93"/>
      <c r="Q807" s="61"/>
    </row>
    <row r="808" spans="1:17" s="55" customFormat="1" ht="20.25" customHeight="1" x14ac:dyDescent="0.2">
      <c r="A808" s="56">
        <v>68362</v>
      </c>
      <c r="B808" s="57">
        <f t="shared" si="85"/>
        <v>0</v>
      </c>
      <c r="C808" s="150"/>
      <c r="D808" s="58">
        <f t="shared" si="86"/>
        <v>0</v>
      </c>
      <c r="E808" s="59">
        <f t="shared" si="84"/>
        <v>0</v>
      </c>
      <c r="F808" s="58">
        <f t="shared" si="87"/>
        <v>0</v>
      </c>
      <c r="G808" s="60">
        <f>IF(AND(C808&lt;&gt;"",SUM(G$32:G807)&lt;E$23),$E$23/$E$28,0)</f>
        <v>0</v>
      </c>
      <c r="H808" s="58">
        <f t="shared" si="88"/>
        <v>0</v>
      </c>
      <c r="I808" s="58">
        <f t="shared" si="90"/>
        <v>0</v>
      </c>
      <c r="J808" s="92" t="str">
        <f t="shared" si="89"/>
        <v>2086–2087</v>
      </c>
      <c r="K808" s="92"/>
      <c r="L808" s="103"/>
      <c r="M808" s="92"/>
      <c r="N808" s="101"/>
      <c r="O808" s="93"/>
      <c r="Q808" s="61"/>
    </row>
    <row r="809" spans="1:17" s="55" customFormat="1" ht="20.25" customHeight="1" x14ac:dyDescent="0.2">
      <c r="A809" s="56">
        <v>68393</v>
      </c>
      <c r="B809" s="57">
        <f t="shared" si="85"/>
        <v>0</v>
      </c>
      <c r="C809" s="150"/>
      <c r="D809" s="58">
        <f t="shared" si="86"/>
        <v>0</v>
      </c>
      <c r="E809" s="59">
        <f t="shared" si="84"/>
        <v>0</v>
      </c>
      <c r="F809" s="58">
        <f t="shared" si="87"/>
        <v>0</v>
      </c>
      <c r="G809" s="60">
        <f>IF(AND(C809&lt;&gt;"",SUM(G$32:G808)&lt;E$23),$E$23/$E$28,0)</f>
        <v>0</v>
      </c>
      <c r="H809" s="58">
        <f t="shared" si="88"/>
        <v>0</v>
      </c>
      <c r="I809" s="58">
        <f t="shared" si="90"/>
        <v>0</v>
      </c>
      <c r="J809" s="92" t="str">
        <f t="shared" si="89"/>
        <v>2086–2087</v>
      </c>
      <c r="K809" s="92"/>
      <c r="L809" s="103"/>
      <c r="M809" s="92"/>
      <c r="N809" s="101"/>
      <c r="O809" s="93"/>
      <c r="Q809" s="61"/>
    </row>
    <row r="810" spans="1:17" s="55" customFormat="1" ht="20.25" customHeight="1" x14ac:dyDescent="0.2">
      <c r="A810" s="56">
        <v>68423</v>
      </c>
      <c r="B810" s="57">
        <f t="shared" si="85"/>
        <v>0</v>
      </c>
      <c r="C810" s="150"/>
      <c r="D810" s="58">
        <f t="shared" si="86"/>
        <v>0</v>
      </c>
      <c r="E810" s="59">
        <f t="shared" si="84"/>
        <v>0</v>
      </c>
      <c r="F810" s="58">
        <f t="shared" si="87"/>
        <v>0</v>
      </c>
      <c r="G810" s="60">
        <f>IF(AND(C810&lt;&gt;"",SUM(G$32:G809)&lt;E$23),$E$23/$E$28,0)</f>
        <v>0</v>
      </c>
      <c r="H810" s="58">
        <f t="shared" si="88"/>
        <v>0</v>
      </c>
      <c r="I810" s="58">
        <f t="shared" si="90"/>
        <v>0</v>
      </c>
      <c r="J810" s="92" t="str">
        <f t="shared" si="89"/>
        <v>2086–2087</v>
      </c>
      <c r="K810" s="92"/>
      <c r="L810" s="103"/>
      <c r="M810" s="92"/>
      <c r="N810" s="101"/>
      <c r="O810" s="93"/>
      <c r="Q810" s="61"/>
    </row>
    <row r="811" spans="1:17" s="55" customFormat="1" ht="20.25" customHeight="1" x14ac:dyDescent="0.2">
      <c r="A811" s="56">
        <v>68454</v>
      </c>
      <c r="B811" s="57">
        <f t="shared" si="85"/>
        <v>0</v>
      </c>
      <c r="C811" s="150"/>
      <c r="D811" s="58">
        <f t="shared" si="86"/>
        <v>0</v>
      </c>
      <c r="E811" s="59">
        <f t="shared" si="84"/>
        <v>0</v>
      </c>
      <c r="F811" s="58">
        <f t="shared" si="87"/>
        <v>0</v>
      </c>
      <c r="G811" s="60">
        <f>IF(AND(C811&lt;&gt;"",SUM(G$32:G810)&lt;E$23),$E$23/$E$28,0)</f>
        <v>0</v>
      </c>
      <c r="H811" s="58">
        <f t="shared" si="88"/>
        <v>0</v>
      </c>
      <c r="I811" s="58">
        <f t="shared" si="90"/>
        <v>0</v>
      </c>
      <c r="J811" s="92" t="str">
        <f t="shared" si="89"/>
        <v>2086–2087</v>
      </c>
      <c r="K811" s="92"/>
      <c r="L811" s="103"/>
      <c r="M811" s="92"/>
      <c r="N811" s="101"/>
      <c r="O811" s="93"/>
      <c r="Q811" s="61"/>
    </row>
    <row r="812" spans="1:17" s="55" customFormat="1" ht="20.25" customHeight="1" x14ac:dyDescent="0.2">
      <c r="A812" s="56">
        <v>68484</v>
      </c>
      <c r="B812" s="57">
        <f t="shared" si="85"/>
        <v>0</v>
      </c>
      <c r="C812" s="150"/>
      <c r="D812" s="58">
        <f t="shared" si="86"/>
        <v>0</v>
      </c>
      <c r="E812" s="59">
        <f t="shared" si="84"/>
        <v>0</v>
      </c>
      <c r="F812" s="58">
        <f t="shared" si="87"/>
        <v>0</v>
      </c>
      <c r="G812" s="60">
        <f>IF(AND(C812&lt;&gt;"",SUM(G$32:G811)&lt;E$23),$E$23/$E$28,0)</f>
        <v>0</v>
      </c>
      <c r="H812" s="58">
        <f t="shared" si="88"/>
        <v>0</v>
      </c>
      <c r="I812" s="58">
        <f t="shared" si="90"/>
        <v>0</v>
      </c>
      <c r="J812" s="92" t="str">
        <f t="shared" si="89"/>
        <v>2087–2088</v>
      </c>
      <c r="K812" s="92"/>
      <c r="L812" s="103"/>
      <c r="M812" s="92"/>
      <c r="N812" s="101"/>
      <c r="O812" s="93"/>
      <c r="Q812" s="61"/>
    </row>
    <row r="813" spans="1:17" s="55" customFormat="1" ht="20.25" customHeight="1" x14ac:dyDescent="0.2">
      <c r="A813" s="56">
        <v>68515</v>
      </c>
      <c r="B813" s="57">
        <f t="shared" si="85"/>
        <v>0</v>
      </c>
      <c r="C813" s="150"/>
      <c r="D813" s="58">
        <f t="shared" si="86"/>
        <v>0</v>
      </c>
      <c r="E813" s="59">
        <f t="shared" si="84"/>
        <v>0</v>
      </c>
      <c r="F813" s="58">
        <f t="shared" si="87"/>
        <v>0</v>
      </c>
      <c r="G813" s="60">
        <f>IF(AND(C813&lt;&gt;"",SUM(G$32:G812)&lt;E$23),$E$23/$E$28,0)</f>
        <v>0</v>
      </c>
      <c r="H813" s="58">
        <f t="shared" si="88"/>
        <v>0</v>
      </c>
      <c r="I813" s="58">
        <f t="shared" si="90"/>
        <v>0</v>
      </c>
      <c r="J813" s="92" t="str">
        <f t="shared" si="89"/>
        <v>2087–2088</v>
      </c>
      <c r="K813" s="92"/>
      <c r="L813" s="103"/>
      <c r="M813" s="92"/>
      <c r="N813" s="101"/>
      <c r="O813" s="93"/>
      <c r="Q813" s="61"/>
    </row>
    <row r="814" spans="1:17" s="55" customFormat="1" ht="20.25" customHeight="1" x14ac:dyDescent="0.2">
      <c r="A814" s="56">
        <v>68546</v>
      </c>
      <c r="B814" s="57">
        <f t="shared" si="85"/>
        <v>0</v>
      </c>
      <c r="C814" s="150"/>
      <c r="D814" s="58">
        <f t="shared" si="86"/>
        <v>0</v>
      </c>
      <c r="E814" s="59">
        <f t="shared" si="84"/>
        <v>0</v>
      </c>
      <c r="F814" s="58">
        <f t="shared" si="87"/>
        <v>0</v>
      </c>
      <c r="G814" s="60">
        <f>IF(AND(C814&lt;&gt;"",SUM(G$32:G813)&lt;E$23),$E$23/$E$28,0)</f>
        <v>0</v>
      </c>
      <c r="H814" s="58">
        <f t="shared" si="88"/>
        <v>0</v>
      </c>
      <c r="I814" s="58">
        <f t="shared" si="90"/>
        <v>0</v>
      </c>
      <c r="J814" s="92" t="str">
        <f t="shared" si="89"/>
        <v>2087–2088</v>
      </c>
      <c r="K814" s="92"/>
      <c r="L814" s="103"/>
      <c r="M814" s="92"/>
      <c r="N814" s="101"/>
      <c r="O814" s="93"/>
      <c r="Q814" s="61"/>
    </row>
    <row r="815" spans="1:17" s="55" customFormat="1" ht="20.25" customHeight="1" x14ac:dyDescent="0.2">
      <c r="A815" s="56">
        <v>68576</v>
      </c>
      <c r="B815" s="57">
        <f t="shared" si="85"/>
        <v>0</v>
      </c>
      <c r="C815" s="150"/>
      <c r="D815" s="58">
        <f t="shared" si="86"/>
        <v>0</v>
      </c>
      <c r="E815" s="59">
        <f t="shared" si="84"/>
        <v>0</v>
      </c>
      <c r="F815" s="58">
        <f t="shared" si="87"/>
        <v>0</v>
      </c>
      <c r="G815" s="60">
        <f>IF(AND(C815&lt;&gt;"",SUM(G$32:G814)&lt;E$23),$E$23/$E$28,0)</f>
        <v>0</v>
      </c>
      <c r="H815" s="58">
        <f t="shared" si="88"/>
        <v>0</v>
      </c>
      <c r="I815" s="58">
        <f t="shared" si="90"/>
        <v>0</v>
      </c>
      <c r="J815" s="92" t="str">
        <f t="shared" si="89"/>
        <v>2087–2088</v>
      </c>
      <c r="K815" s="92"/>
      <c r="L815" s="103"/>
      <c r="M815" s="92"/>
      <c r="N815" s="101"/>
      <c r="O815" s="93"/>
      <c r="Q815" s="61"/>
    </row>
    <row r="816" spans="1:17" s="55" customFormat="1" ht="20.25" customHeight="1" x14ac:dyDescent="0.2">
      <c r="A816" s="56">
        <v>68607</v>
      </c>
      <c r="B816" s="57">
        <f t="shared" si="85"/>
        <v>0</v>
      </c>
      <c r="C816" s="150"/>
      <c r="D816" s="58">
        <f t="shared" si="86"/>
        <v>0</v>
      </c>
      <c r="E816" s="59">
        <f t="shared" si="84"/>
        <v>0</v>
      </c>
      <c r="F816" s="58">
        <f t="shared" si="87"/>
        <v>0</v>
      </c>
      <c r="G816" s="60">
        <f>IF(AND(C816&lt;&gt;"",SUM(G$32:G815)&lt;E$23),$E$23/$E$28,0)</f>
        <v>0</v>
      </c>
      <c r="H816" s="58">
        <f t="shared" si="88"/>
        <v>0</v>
      </c>
      <c r="I816" s="58">
        <f t="shared" si="90"/>
        <v>0</v>
      </c>
      <c r="J816" s="92" t="str">
        <f t="shared" si="89"/>
        <v>2087–2088</v>
      </c>
      <c r="K816" s="92"/>
      <c r="L816" s="103"/>
      <c r="M816" s="92"/>
      <c r="N816" s="101"/>
      <c r="O816" s="93"/>
      <c r="Q816" s="61"/>
    </row>
    <row r="817" spans="1:17" s="55" customFormat="1" ht="20.25" customHeight="1" x14ac:dyDescent="0.2">
      <c r="A817" s="56">
        <v>68637</v>
      </c>
      <c r="B817" s="57">
        <f t="shared" si="85"/>
        <v>0</v>
      </c>
      <c r="C817" s="150"/>
      <c r="D817" s="58">
        <f t="shared" si="86"/>
        <v>0</v>
      </c>
      <c r="E817" s="59">
        <f t="shared" si="84"/>
        <v>0</v>
      </c>
      <c r="F817" s="58">
        <f t="shared" si="87"/>
        <v>0</v>
      </c>
      <c r="G817" s="60">
        <f>IF(AND(C817&lt;&gt;"",SUM(G$32:G816)&lt;E$23),$E$23/$E$28,0)</f>
        <v>0</v>
      </c>
      <c r="H817" s="58">
        <f t="shared" si="88"/>
        <v>0</v>
      </c>
      <c r="I817" s="58">
        <f t="shared" si="90"/>
        <v>0</v>
      </c>
      <c r="J817" s="92" t="str">
        <f t="shared" si="89"/>
        <v>2087–2088</v>
      </c>
      <c r="K817" s="92"/>
      <c r="L817" s="103"/>
      <c r="M817" s="92"/>
      <c r="N817" s="101"/>
      <c r="O817" s="93"/>
      <c r="Q817" s="61"/>
    </row>
    <row r="818" spans="1:17" s="55" customFormat="1" ht="20.25" customHeight="1" x14ac:dyDescent="0.2">
      <c r="A818" s="56">
        <v>68668</v>
      </c>
      <c r="B818" s="57">
        <f t="shared" si="85"/>
        <v>0</v>
      </c>
      <c r="C818" s="150"/>
      <c r="D818" s="58">
        <f t="shared" si="86"/>
        <v>0</v>
      </c>
      <c r="E818" s="59">
        <f t="shared" si="84"/>
        <v>0</v>
      </c>
      <c r="F818" s="58">
        <f t="shared" si="87"/>
        <v>0</v>
      </c>
      <c r="G818" s="60">
        <f>IF(AND(C818&lt;&gt;"",SUM(G$32:G817)&lt;E$23),$E$23/$E$28,0)</f>
        <v>0</v>
      </c>
      <c r="H818" s="58">
        <f t="shared" si="88"/>
        <v>0</v>
      </c>
      <c r="I818" s="58">
        <f t="shared" si="90"/>
        <v>0</v>
      </c>
      <c r="J818" s="92" t="str">
        <f t="shared" si="89"/>
        <v>2087–2088</v>
      </c>
      <c r="K818" s="92"/>
      <c r="L818" s="103"/>
      <c r="M818" s="92"/>
      <c r="N818" s="101"/>
      <c r="O818" s="93"/>
      <c r="Q818" s="61"/>
    </row>
    <row r="819" spans="1:17" s="55" customFormat="1" ht="20.25" customHeight="1" x14ac:dyDescent="0.2">
      <c r="A819" s="56">
        <v>68699</v>
      </c>
      <c r="B819" s="57">
        <f t="shared" si="85"/>
        <v>0</v>
      </c>
      <c r="C819" s="150"/>
      <c r="D819" s="58">
        <f t="shared" si="86"/>
        <v>0</v>
      </c>
      <c r="E819" s="59">
        <f t="shared" si="84"/>
        <v>0</v>
      </c>
      <c r="F819" s="58">
        <f t="shared" si="87"/>
        <v>0</v>
      </c>
      <c r="G819" s="60">
        <f>IF(AND(C819&lt;&gt;"",SUM(G$32:G818)&lt;E$23),$E$23/$E$28,0)</f>
        <v>0</v>
      </c>
      <c r="H819" s="58">
        <f t="shared" si="88"/>
        <v>0</v>
      </c>
      <c r="I819" s="58">
        <f t="shared" si="90"/>
        <v>0</v>
      </c>
      <c r="J819" s="92" t="str">
        <f t="shared" si="89"/>
        <v>2087–2088</v>
      </c>
      <c r="K819" s="92"/>
      <c r="L819" s="103"/>
      <c r="M819" s="92"/>
      <c r="N819" s="101"/>
      <c r="O819" s="93"/>
      <c r="Q819" s="61"/>
    </row>
    <row r="820" spans="1:17" s="55" customFormat="1" ht="20.25" customHeight="1" x14ac:dyDescent="0.2">
      <c r="A820" s="56">
        <v>68728</v>
      </c>
      <c r="B820" s="57">
        <f t="shared" si="85"/>
        <v>0</v>
      </c>
      <c r="C820" s="150"/>
      <c r="D820" s="58">
        <f t="shared" si="86"/>
        <v>0</v>
      </c>
      <c r="E820" s="59">
        <f t="shared" si="84"/>
        <v>0</v>
      </c>
      <c r="F820" s="58">
        <f t="shared" si="87"/>
        <v>0</v>
      </c>
      <c r="G820" s="60">
        <f>IF(AND(C820&lt;&gt;"",SUM(G$32:G819)&lt;E$23),$E$23/$E$28,0)</f>
        <v>0</v>
      </c>
      <c r="H820" s="58">
        <f t="shared" si="88"/>
        <v>0</v>
      </c>
      <c r="I820" s="58">
        <f t="shared" si="90"/>
        <v>0</v>
      </c>
      <c r="J820" s="92" t="str">
        <f t="shared" si="89"/>
        <v>2087–2088</v>
      </c>
      <c r="K820" s="92"/>
      <c r="L820" s="103"/>
      <c r="M820" s="92"/>
      <c r="N820" s="101"/>
      <c r="O820" s="93"/>
      <c r="Q820" s="61"/>
    </row>
    <row r="821" spans="1:17" s="55" customFormat="1" ht="20.25" customHeight="1" x14ac:dyDescent="0.2">
      <c r="A821" s="56">
        <v>68759</v>
      </c>
      <c r="B821" s="57">
        <f t="shared" si="85"/>
        <v>0</v>
      </c>
      <c r="C821" s="150"/>
      <c r="D821" s="58">
        <f t="shared" si="86"/>
        <v>0</v>
      </c>
      <c r="E821" s="59">
        <f t="shared" si="84"/>
        <v>0</v>
      </c>
      <c r="F821" s="58">
        <f t="shared" si="87"/>
        <v>0</v>
      </c>
      <c r="G821" s="60">
        <f>IF(AND(C821&lt;&gt;"",SUM(G$32:G820)&lt;E$23),$E$23/$E$28,0)</f>
        <v>0</v>
      </c>
      <c r="H821" s="58">
        <f t="shared" si="88"/>
        <v>0</v>
      </c>
      <c r="I821" s="58">
        <f t="shared" si="90"/>
        <v>0</v>
      </c>
      <c r="J821" s="92" t="str">
        <f t="shared" si="89"/>
        <v>2087–2088</v>
      </c>
      <c r="K821" s="92"/>
      <c r="L821" s="103"/>
      <c r="M821" s="92"/>
      <c r="N821" s="101"/>
      <c r="O821" s="93"/>
      <c r="Q821" s="61"/>
    </row>
    <row r="822" spans="1:17" s="55" customFormat="1" ht="20.25" customHeight="1" x14ac:dyDescent="0.2">
      <c r="A822" s="56">
        <v>68789</v>
      </c>
      <c r="B822" s="57">
        <f t="shared" si="85"/>
        <v>0</v>
      </c>
      <c r="C822" s="150"/>
      <c r="D822" s="58">
        <f t="shared" si="86"/>
        <v>0</v>
      </c>
      <c r="E822" s="59">
        <f t="shared" si="84"/>
        <v>0</v>
      </c>
      <c r="F822" s="58">
        <f t="shared" si="87"/>
        <v>0</v>
      </c>
      <c r="G822" s="60">
        <f>IF(AND(C822&lt;&gt;"",SUM(G$32:G821)&lt;E$23),$E$23/$E$28,0)</f>
        <v>0</v>
      </c>
      <c r="H822" s="58">
        <f t="shared" si="88"/>
        <v>0</v>
      </c>
      <c r="I822" s="58">
        <f t="shared" si="90"/>
        <v>0</v>
      </c>
      <c r="J822" s="92" t="str">
        <f t="shared" si="89"/>
        <v>2087–2088</v>
      </c>
      <c r="K822" s="92"/>
      <c r="L822" s="103"/>
      <c r="M822" s="92"/>
      <c r="N822" s="101"/>
      <c r="O822" s="93"/>
      <c r="Q822" s="61"/>
    </row>
    <row r="823" spans="1:17" s="55" customFormat="1" ht="20.25" customHeight="1" x14ac:dyDescent="0.2">
      <c r="A823" s="56">
        <v>68820</v>
      </c>
      <c r="B823" s="57">
        <f t="shared" si="85"/>
        <v>0</v>
      </c>
      <c r="C823" s="150"/>
      <c r="D823" s="58">
        <f t="shared" si="86"/>
        <v>0</v>
      </c>
      <c r="E823" s="59">
        <f t="shared" si="84"/>
        <v>0</v>
      </c>
      <c r="F823" s="58">
        <f t="shared" si="87"/>
        <v>0</v>
      </c>
      <c r="G823" s="60">
        <f>IF(AND(C823&lt;&gt;"",SUM(G$32:G822)&lt;E$23),$E$23/$E$28,0)</f>
        <v>0</v>
      </c>
      <c r="H823" s="58">
        <f t="shared" si="88"/>
        <v>0</v>
      </c>
      <c r="I823" s="58">
        <f t="shared" si="90"/>
        <v>0</v>
      </c>
      <c r="J823" s="92" t="str">
        <f t="shared" si="89"/>
        <v>2087–2088</v>
      </c>
      <c r="K823" s="92"/>
      <c r="L823" s="103"/>
      <c r="M823" s="92"/>
      <c r="N823" s="101"/>
      <c r="O823" s="93"/>
      <c r="Q823" s="61"/>
    </row>
    <row r="824" spans="1:17" s="55" customFormat="1" ht="20.25" customHeight="1" x14ac:dyDescent="0.2">
      <c r="A824" s="56">
        <v>68850</v>
      </c>
      <c r="B824" s="57">
        <f t="shared" si="85"/>
        <v>0</v>
      </c>
      <c r="C824" s="150"/>
      <c r="D824" s="58">
        <f t="shared" si="86"/>
        <v>0</v>
      </c>
      <c r="E824" s="59">
        <f t="shared" si="84"/>
        <v>0</v>
      </c>
      <c r="F824" s="58">
        <f t="shared" si="87"/>
        <v>0</v>
      </c>
      <c r="G824" s="60">
        <f>IF(AND(C824&lt;&gt;"",SUM(G$32:G823)&lt;E$23),$E$23/$E$28,0)</f>
        <v>0</v>
      </c>
      <c r="H824" s="58">
        <f t="shared" si="88"/>
        <v>0</v>
      </c>
      <c r="I824" s="58">
        <f t="shared" si="90"/>
        <v>0</v>
      </c>
      <c r="J824" s="92" t="str">
        <f t="shared" si="89"/>
        <v>2088–2089</v>
      </c>
      <c r="K824" s="92"/>
      <c r="L824" s="103"/>
      <c r="M824" s="92"/>
      <c r="N824" s="101"/>
      <c r="O824" s="93"/>
      <c r="Q824" s="61"/>
    </row>
    <row r="825" spans="1:17" s="55" customFormat="1" ht="20.25" customHeight="1" x14ac:dyDescent="0.2">
      <c r="A825" s="56">
        <v>68881</v>
      </c>
      <c r="B825" s="57">
        <f t="shared" si="85"/>
        <v>0</v>
      </c>
      <c r="C825" s="150"/>
      <c r="D825" s="58">
        <f t="shared" si="86"/>
        <v>0</v>
      </c>
      <c r="E825" s="59">
        <f t="shared" si="84"/>
        <v>0</v>
      </c>
      <c r="F825" s="58">
        <f t="shared" si="87"/>
        <v>0</v>
      </c>
      <c r="G825" s="60">
        <f>IF(AND(C825&lt;&gt;"",SUM(G$32:G824)&lt;E$23),$E$23/$E$28,0)</f>
        <v>0</v>
      </c>
      <c r="H825" s="58">
        <f t="shared" si="88"/>
        <v>0</v>
      </c>
      <c r="I825" s="58">
        <f t="shared" si="90"/>
        <v>0</v>
      </c>
      <c r="J825" s="92" t="str">
        <f t="shared" si="89"/>
        <v>2088–2089</v>
      </c>
      <c r="K825" s="92"/>
      <c r="L825" s="103"/>
      <c r="M825" s="92"/>
      <c r="N825" s="101"/>
      <c r="O825" s="93"/>
      <c r="Q825" s="61"/>
    </row>
    <row r="826" spans="1:17" s="55" customFormat="1" ht="20.25" customHeight="1" x14ac:dyDescent="0.2">
      <c r="A826" s="56">
        <v>68912</v>
      </c>
      <c r="B826" s="57">
        <f t="shared" si="85"/>
        <v>0</v>
      </c>
      <c r="C826" s="150"/>
      <c r="D826" s="58">
        <f t="shared" si="86"/>
        <v>0</v>
      </c>
      <c r="E826" s="59">
        <f t="shared" si="84"/>
        <v>0</v>
      </c>
      <c r="F826" s="58">
        <f t="shared" si="87"/>
        <v>0</v>
      </c>
      <c r="G826" s="60">
        <f>IF(AND(C826&lt;&gt;"",SUM(G$32:G825)&lt;E$23),$E$23/$E$28,0)</f>
        <v>0</v>
      </c>
      <c r="H826" s="58">
        <f t="shared" si="88"/>
        <v>0</v>
      </c>
      <c r="I826" s="58">
        <f t="shared" si="90"/>
        <v>0</v>
      </c>
      <c r="J826" s="92" t="str">
        <f t="shared" si="89"/>
        <v>2088–2089</v>
      </c>
      <c r="K826" s="92"/>
      <c r="L826" s="103"/>
      <c r="M826" s="92"/>
      <c r="N826" s="101"/>
      <c r="O826" s="93"/>
      <c r="Q826" s="61"/>
    </row>
    <row r="827" spans="1:17" s="55" customFormat="1" ht="20.25" customHeight="1" x14ac:dyDescent="0.2">
      <c r="A827" s="56">
        <v>68942</v>
      </c>
      <c r="B827" s="57">
        <f t="shared" si="85"/>
        <v>0</v>
      </c>
      <c r="C827" s="150"/>
      <c r="D827" s="58">
        <f t="shared" si="86"/>
        <v>0</v>
      </c>
      <c r="E827" s="59">
        <f t="shared" si="84"/>
        <v>0</v>
      </c>
      <c r="F827" s="58">
        <f t="shared" si="87"/>
        <v>0</v>
      </c>
      <c r="G827" s="60">
        <f>IF(AND(C827&lt;&gt;"",SUM(G$32:G826)&lt;E$23),$E$23/$E$28,0)</f>
        <v>0</v>
      </c>
      <c r="H827" s="58">
        <f t="shared" si="88"/>
        <v>0</v>
      </c>
      <c r="I827" s="58">
        <f t="shared" si="90"/>
        <v>0</v>
      </c>
      <c r="J827" s="92" t="str">
        <f t="shared" si="89"/>
        <v>2088–2089</v>
      </c>
      <c r="K827" s="92"/>
      <c r="L827" s="103"/>
      <c r="M827" s="92"/>
      <c r="N827" s="101"/>
      <c r="O827" s="93"/>
      <c r="Q827" s="61"/>
    </row>
    <row r="828" spans="1:17" s="55" customFormat="1" ht="20.25" customHeight="1" x14ac:dyDescent="0.2">
      <c r="A828" s="56">
        <v>68973</v>
      </c>
      <c r="B828" s="57">
        <f t="shared" si="85"/>
        <v>0</v>
      </c>
      <c r="C828" s="150"/>
      <c r="D828" s="58">
        <f t="shared" si="86"/>
        <v>0</v>
      </c>
      <c r="E828" s="59">
        <f t="shared" si="84"/>
        <v>0</v>
      </c>
      <c r="F828" s="58">
        <f t="shared" si="87"/>
        <v>0</v>
      </c>
      <c r="G828" s="60">
        <f>IF(AND(C828&lt;&gt;"",SUM(G$32:G827)&lt;E$23),$E$23/$E$28,0)</f>
        <v>0</v>
      </c>
      <c r="H828" s="58">
        <f t="shared" si="88"/>
        <v>0</v>
      </c>
      <c r="I828" s="58">
        <f t="shared" si="90"/>
        <v>0</v>
      </c>
      <c r="J828" s="92" t="str">
        <f t="shared" si="89"/>
        <v>2088–2089</v>
      </c>
      <c r="K828" s="92"/>
      <c r="L828" s="103"/>
      <c r="M828" s="92"/>
      <c r="N828" s="101"/>
      <c r="O828" s="93"/>
      <c r="Q828" s="61"/>
    </row>
    <row r="829" spans="1:17" s="55" customFormat="1" ht="20.25" customHeight="1" x14ac:dyDescent="0.2">
      <c r="A829" s="56">
        <v>69003</v>
      </c>
      <c r="B829" s="57">
        <f t="shared" si="85"/>
        <v>0</v>
      </c>
      <c r="C829" s="150"/>
      <c r="D829" s="58">
        <f t="shared" si="86"/>
        <v>0</v>
      </c>
      <c r="E829" s="59">
        <f t="shared" si="84"/>
        <v>0</v>
      </c>
      <c r="F829" s="58">
        <f t="shared" si="87"/>
        <v>0</v>
      </c>
      <c r="G829" s="60">
        <f>IF(AND(C829&lt;&gt;"",SUM(G$32:G828)&lt;E$23),$E$23/$E$28,0)</f>
        <v>0</v>
      </c>
      <c r="H829" s="58">
        <f t="shared" si="88"/>
        <v>0</v>
      </c>
      <c r="I829" s="58">
        <f t="shared" si="90"/>
        <v>0</v>
      </c>
      <c r="J829" s="92" t="str">
        <f t="shared" si="89"/>
        <v>2088–2089</v>
      </c>
      <c r="K829" s="92"/>
      <c r="L829" s="103"/>
      <c r="M829" s="92"/>
      <c r="N829" s="101"/>
      <c r="O829" s="93"/>
      <c r="Q829" s="61"/>
    </row>
    <row r="830" spans="1:17" s="55" customFormat="1" ht="20.25" customHeight="1" x14ac:dyDescent="0.2">
      <c r="A830" s="56">
        <v>69034</v>
      </c>
      <c r="B830" s="57">
        <f t="shared" si="85"/>
        <v>0</v>
      </c>
      <c r="C830" s="150"/>
      <c r="D830" s="58">
        <f t="shared" si="86"/>
        <v>0</v>
      </c>
      <c r="E830" s="59">
        <f t="shared" si="84"/>
        <v>0</v>
      </c>
      <c r="F830" s="58">
        <f t="shared" si="87"/>
        <v>0</v>
      </c>
      <c r="G830" s="60">
        <f>IF(AND(C830&lt;&gt;"",SUM(G$32:G829)&lt;E$23),$E$23/$E$28,0)</f>
        <v>0</v>
      </c>
      <c r="H830" s="58">
        <f t="shared" si="88"/>
        <v>0</v>
      </c>
      <c r="I830" s="58">
        <f t="shared" si="90"/>
        <v>0</v>
      </c>
      <c r="J830" s="92" t="str">
        <f t="shared" si="89"/>
        <v>2088–2089</v>
      </c>
      <c r="K830" s="92"/>
      <c r="L830" s="103"/>
      <c r="M830" s="92"/>
      <c r="N830" s="101"/>
      <c r="O830" s="93"/>
      <c r="Q830" s="61"/>
    </row>
    <row r="831" spans="1:17" s="55" customFormat="1" ht="20.25" customHeight="1" x14ac:dyDescent="0.2">
      <c r="A831" s="56">
        <v>69065</v>
      </c>
      <c r="B831" s="57">
        <f t="shared" si="85"/>
        <v>0</v>
      </c>
      <c r="C831" s="150"/>
      <c r="D831" s="58">
        <f t="shared" si="86"/>
        <v>0</v>
      </c>
      <c r="E831" s="59">
        <f t="shared" si="84"/>
        <v>0</v>
      </c>
      <c r="F831" s="58">
        <f t="shared" si="87"/>
        <v>0</v>
      </c>
      <c r="G831" s="60">
        <f>IF(AND(C831&lt;&gt;"",SUM(G$32:G830)&lt;E$23),$E$23/$E$28,0)</f>
        <v>0</v>
      </c>
      <c r="H831" s="58">
        <f t="shared" si="88"/>
        <v>0</v>
      </c>
      <c r="I831" s="58">
        <f t="shared" si="90"/>
        <v>0</v>
      </c>
      <c r="J831" s="92" t="str">
        <f t="shared" si="89"/>
        <v>2088–2089</v>
      </c>
      <c r="K831" s="92"/>
      <c r="L831" s="103"/>
      <c r="M831" s="92"/>
      <c r="N831" s="101"/>
      <c r="O831" s="93"/>
      <c r="Q831" s="61"/>
    </row>
    <row r="832" spans="1:17" s="55" customFormat="1" ht="20.25" customHeight="1" x14ac:dyDescent="0.2">
      <c r="A832" s="56">
        <v>69093</v>
      </c>
      <c r="B832" s="57">
        <f t="shared" si="85"/>
        <v>0</v>
      </c>
      <c r="C832" s="150"/>
      <c r="D832" s="58">
        <f t="shared" si="86"/>
        <v>0</v>
      </c>
      <c r="E832" s="59">
        <f t="shared" si="84"/>
        <v>0</v>
      </c>
      <c r="F832" s="58">
        <f t="shared" si="87"/>
        <v>0</v>
      </c>
      <c r="G832" s="60">
        <f>IF(AND(C832&lt;&gt;"",SUM(G$32:G831)&lt;E$23),$E$23/$E$28,0)</f>
        <v>0</v>
      </c>
      <c r="H832" s="58">
        <f t="shared" si="88"/>
        <v>0</v>
      </c>
      <c r="I832" s="58">
        <f t="shared" si="90"/>
        <v>0</v>
      </c>
      <c r="J832" s="92" t="str">
        <f t="shared" si="89"/>
        <v>2088–2089</v>
      </c>
      <c r="K832" s="92"/>
      <c r="L832" s="103"/>
      <c r="M832" s="92"/>
      <c r="N832" s="101"/>
      <c r="O832" s="93"/>
      <c r="Q832" s="61"/>
    </row>
    <row r="833" spans="1:17" s="55" customFormat="1" ht="20.25" customHeight="1" x14ac:dyDescent="0.2">
      <c r="A833" s="56">
        <v>69124</v>
      </c>
      <c r="B833" s="57">
        <f t="shared" si="85"/>
        <v>0</v>
      </c>
      <c r="C833" s="150"/>
      <c r="D833" s="58">
        <f t="shared" si="86"/>
        <v>0</v>
      </c>
      <c r="E833" s="59">
        <f t="shared" si="84"/>
        <v>0</v>
      </c>
      <c r="F833" s="58">
        <f t="shared" si="87"/>
        <v>0</v>
      </c>
      <c r="G833" s="60">
        <f>IF(AND(C833&lt;&gt;"",SUM(G$32:G832)&lt;E$23),$E$23/$E$28,0)</f>
        <v>0</v>
      </c>
      <c r="H833" s="58">
        <f t="shared" si="88"/>
        <v>0</v>
      </c>
      <c r="I833" s="58">
        <f t="shared" si="90"/>
        <v>0</v>
      </c>
      <c r="J833" s="92" t="str">
        <f t="shared" si="89"/>
        <v>2088–2089</v>
      </c>
      <c r="K833" s="92"/>
      <c r="L833" s="103"/>
      <c r="M833" s="92"/>
      <c r="N833" s="101"/>
      <c r="O833" s="93"/>
      <c r="Q833" s="61"/>
    </row>
    <row r="834" spans="1:17" s="55" customFormat="1" ht="20.25" customHeight="1" x14ac:dyDescent="0.2">
      <c r="A834" s="56">
        <v>69154</v>
      </c>
      <c r="B834" s="57">
        <f t="shared" si="85"/>
        <v>0</v>
      </c>
      <c r="C834" s="150"/>
      <c r="D834" s="58">
        <f t="shared" si="86"/>
        <v>0</v>
      </c>
      <c r="E834" s="59">
        <f t="shared" si="84"/>
        <v>0</v>
      </c>
      <c r="F834" s="58">
        <f t="shared" si="87"/>
        <v>0</v>
      </c>
      <c r="G834" s="60">
        <f>IF(AND(C834&lt;&gt;"",SUM(G$32:G833)&lt;E$23),$E$23/$E$28,0)</f>
        <v>0</v>
      </c>
      <c r="H834" s="58">
        <f t="shared" si="88"/>
        <v>0</v>
      </c>
      <c r="I834" s="58">
        <f t="shared" si="90"/>
        <v>0</v>
      </c>
      <c r="J834" s="92" t="str">
        <f t="shared" si="89"/>
        <v>2088–2089</v>
      </c>
      <c r="K834" s="92"/>
      <c r="L834" s="103"/>
      <c r="M834" s="92"/>
      <c r="N834" s="101"/>
      <c r="O834" s="93"/>
      <c r="Q834" s="61"/>
    </row>
    <row r="835" spans="1:17" s="55" customFormat="1" ht="20.25" customHeight="1" x14ac:dyDescent="0.2">
      <c r="A835" s="56">
        <v>69185</v>
      </c>
      <c r="B835" s="57">
        <f t="shared" si="85"/>
        <v>0</v>
      </c>
      <c r="C835" s="150"/>
      <c r="D835" s="58">
        <f t="shared" si="86"/>
        <v>0</v>
      </c>
      <c r="E835" s="59">
        <f t="shared" si="84"/>
        <v>0</v>
      </c>
      <c r="F835" s="58">
        <f t="shared" si="87"/>
        <v>0</v>
      </c>
      <c r="G835" s="60">
        <f>IF(AND(C835&lt;&gt;"",SUM(G$32:G834)&lt;E$23),$E$23/$E$28,0)</f>
        <v>0</v>
      </c>
      <c r="H835" s="58">
        <f t="shared" si="88"/>
        <v>0</v>
      </c>
      <c r="I835" s="58">
        <f t="shared" si="90"/>
        <v>0</v>
      </c>
      <c r="J835" s="92" t="str">
        <f t="shared" si="89"/>
        <v>2088–2089</v>
      </c>
      <c r="K835" s="92"/>
      <c r="L835" s="103"/>
      <c r="M835" s="92"/>
      <c r="N835" s="101"/>
      <c r="O835" s="93"/>
      <c r="Q835" s="61"/>
    </row>
    <row r="836" spans="1:17" s="55" customFormat="1" ht="20.25" customHeight="1" x14ac:dyDescent="0.2">
      <c r="A836" s="56">
        <v>69215</v>
      </c>
      <c r="B836" s="57">
        <f t="shared" si="85"/>
        <v>0</v>
      </c>
      <c r="C836" s="150"/>
      <c r="D836" s="58">
        <f t="shared" si="86"/>
        <v>0</v>
      </c>
      <c r="E836" s="59">
        <f t="shared" si="84"/>
        <v>0</v>
      </c>
      <c r="F836" s="58">
        <f t="shared" si="87"/>
        <v>0</v>
      </c>
      <c r="G836" s="60">
        <f>IF(AND(C836&lt;&gt;"",SUM(G$32:G835)&lt;E$23),$E$23/$E$28,0)</f>
        <v>0</v>
      </c>
      <c r="H836" s="58">
        <f t="shared" si="88"/>
        <v>0</v>
      </c>
      <c r="I836" s="58">
        <f t="shared" si="90"/>
        <v>0</v>
      </c>
      <c r="J836" s="92" t="str">
        <f t="shared" si="89"/>
        <v>2089–2090</v>
      </c>
      <c r="K836" s="92"/>
      <c r="L836" s="103"/>
      <c r="M836" s="92"/>
      <c r="N836" s="101"/>
      <c r="O836" s="93"/>
      <c r="Q836" s="61"/>
    </row>
    <row r="837" spans="1:17" s="55" customFormat="1" ht="20.25" customHeight="1" x14ac:dyDescent="0.2">
      <c r="A837" s="56">
        <v>69246</v>
      </c>
      <c r="B837" s="57">
        <f t="shared" si="85"/>
        <v>0</v>
      </c>
      <c r="C837" s="150"/>
      <c r="D837" s="58">
        <f t="shared" si="86"/>
        <v>0</v>
      </c>
      <c r="E837" s="59">
        <f t="shared" si="84"/>
        <v>0</v>
      </c>
      <c r="F837" s="58">
        <f t="shared" si="87"/>
        <v>0</v>
      </c>
      <c r="G837" s="60">
        <f>IF(AND(C837&lt;&gt;"",SUM(G$32:G836)&lt;E$23),$E$23/$E$28,0)</f>
        <v>0</v>
      </c>
      <c r="H837" s="58">
        <f t="shared" si="88"/>
        <v>0</v>
      </c>
      <c r="I837" s="58">
        <f t="shared" si="90"/>
        <v>0</v>
      </c>
      <c r="J837" s="92" t="str">
        <f t="shared" si="89"/>
        <v>2089–2090</v>
      </c>
      <c r="K837" s="92"/>
      <c r="L837" s="103"/>
      <c r="M837" s="92"/>
      <c r="N837" s="101"/>
      <c r="O837" s="93"/>
      <c r="Q837" s="61"/>
    </row>
    <row r="838" spans="1:17" s="55" customFormat="1" ht="20.25" customHeight="1" x14ac:dyDescent="0.2">
      <c r="A838" s="56">
        <v>69277</v>
      </c>
      <c r="B838" s="57">
        <f t="shared" si="85"/>
        <v>0</v>
      </c>
      <c r="C838" s="150"/>
      <c r="D838" s="58">
        <f t="shared" si="86"/>
        <v>0</v>
      </c>
      <c r="E838" s="59">
        <f t="shared" si="84"/>
        <v>0</v>
      </c>
      <c r="F838" s="58">
        <f t="shared" si="87"/>
        <v>0</v>
      </c>
      <c r="G838" s="60">
        <f>IF(AND(C838&lt;&gt;"",SUM(G$32:G837)&lt;E$23),$E$23/$E$28,0)</f>
        <v>0</v>
      </c>
      <c r="H838" s="58">
        <f t="shared" si="88"/>
        <v>0</v>
      </c>
      <c r="I838" s="58">
        <f t="shared" si="90"/>
        <v>0</v>
      </c>
      <c r="J838" s="92" t="str">
        <f t="shared" si="89"/>
        <v>2089–2090</v>
      </c>
      <c r="K838" s="92"/>
      <c r="L838" s="103"/>
      <c r="M838" s="92"/>
      <c r="N838" s="101"/>
      <c r="O838" s="93"/>
      <c r="Q838" s="61"/>
    </row>
    <row r="839" spans="1:17" s="55" customFormat="1" ht="20.25" customHeight="1" x14ac:dyDescent="0.2">
      <c r="A839" s="56">
        <v>69307</v>
      </c>
      <c r="B839" s="57">
        <f t="shared" si="85"/>
        <v>0</v>
      </c>
      <c r="C839" s="150"/>
      <c r="D839" s="58">
        <f t="shared" si="86"/>
        <v>0</v>
      </c>
      <c r="E839" s="59">
        <f t="shared" si="84"/>
        <v>0</v>
      </c>
      <c r="F839" s="58">
        <f t="shared" si="87"/>
        <v>0</v>
      </c>
      <c r="G839" s="60">
        <f>IF(AND(C839&lt;&gt;"",SUM(G$32:G838)&lt;E$23),$E$23/$E$28,0)</f>
        <v>0</v>
      </c>
      <c r="H839" s="58">
        <f t="shared" si="88"/>
        <v>0</v>
      </c>
      <c r="I839" s="58">
        <f t="shared" si="90"/>
        <v>0</v>
      </c>
      <c r="J839" s="92" t="str">
        <f t="shared" si="89"/>
        <v>2089–2090</v>
      </c>
      <c r="K839" s="92"/>
      <c r="L839" s="103"/>
      <c r="M839" s="92"/>
      <c r="N839" s="101"/>
      <c r="O839" s="93"/>
      <c r="Q839" s="61"/>
    </row>
    <row r="840" spans="1:17" s="55" customFormat="1" ht="20.25" customHeight="1" x14ac:dyDescent="0.2">
      <c r="A840" s="56">
        <v>69338</v>
      </c>
      <c r="B840" s="57">
        <f t="shared" si="85"/>
        <v>0</v>
      </c>
      <c r="C840" s="150"/>
      <c r="D840" s="58">
        <f t="shared" si="86"/>
        <v>0</v>
      </c>
      <c r="E840" s="59">
        <f t="shared" si="84"/>
        <v>0</v>
      </c>
      <c r="F840" s="58">
        <f t="shared" si="87"/>
        <v>0</v>
      </c>
      <c r="G840" s="60">
        <f>IF(AND(C840&lt;&gt;"",SUM(G$32:G839)&lt;E$23),$E$23/$E$28,0)</f>
        <v>0</v>
      </c>
      <c r="H840" s="58">
        <f t="shared" si="88"/>
        <v>0</v>
      </c>
      <c r="I840" s="58">
        <f t="shared" si="90"/>
        <v>0</v>
      </c>
      <c r="J840" s="92" t="str">
        <f t="shared" si="89"/>
        <v>2089–2090</v>
      </c>
      <c r="K840" s="92"/>
      <c r="L840" s="103"/>
      <c r="M840" s="92"/>
      <c r="N840" s="101"/>
      <c r="O840" s="93"/>
      <c r="Q840" s="61"/>
    </row>
    <row r="841" spans="1:17" s="55" customFormat="1" ht="20.25" customHeight="1" x14ac:dyDescent="0.2">
      <c r="A841" s="56">
        <v>69368</v>
      </c>
      <c r="B841" s="57">
        <f t="shared" si="85"/>
        <v>0</v>
      </c>
      <c r="C841" s="150"/>
      <c r="D841" s="58">
        <f t="shared" si="86"/>
        <v>0</v>
      </c>
      <c r="E841" s="59">
        <f t="shared" si="84"/>
        <v>0</v>
      </c>
      <c r="F841" s="58">
        <f t="shared" si="87"/>
        <v>0</v>
      </c>
      <c r="G841" s="60">
        <f>IF(AND(C841&lt;&gt;"",SUM(G$32:G840)&lt;E$23),$E$23/$E$28,0)</f>
        <v>0</v>
      </c>
      <c r="H841" s="58">
        <f t="shared" si="88"/>
        <v>0</v>
      </c>
      <c r="I841" s="58">
        <f t="shared" si="90"/>
        <v>0</v>
      </c>
      <c r="J841" s="92" t="str">
        <f t="shared" si="89"/>
        <v>2089–2090</v>
      </c>
      <c r="K841" s="92"/>
      <c r="L841" s="103"/>
      <c r="M841" s="92"/>
      <c r="N841" s="101"/>
      <c r="O841" s="93"/>
      <c r="Q841" s="61"/>
    </row>
    <row r="842" spans="1:17" s="55" customFormat="1" ht="20.25" customHeight="1" x14ac:dyDescent="0.2">
      <c r="A842" s="56">
        <v>69399</v>
      </c>
      <c r="B842" s="57">
        <f t="shared" si="85"/>
        <v>0</v>
      </c>
      <c r="C842" s="150"/>
      <c r="D842" s="58">
        <f t="shared" si="86"/>
        <v>0</v>
      </c>
      <c r="E842" s="59">
        <f t="shared" si="84"/>
        <v>0</v>
      </c>
      <c r="F842" s="58">
        <f t="shared" si="87"/>
        <v>0</v>
      </c>
      <c r="G842" s="60">
        <f>IF(AND(C842&lt;&gt;"",SUM(G$32:G841)&lt;E$23),$E$23/$E$28,0)</f>
        <v>0</v>
      </c>
      <c r="H842" s="58">
        <f t="shared" si="88"/>
        <v>0</v>
      </c>
      <c r="I842" s="58">
        <f t="shared" si="90"/>
        <v>0</v>
      </c>
      <c r="J842" s="92" t="str">
        <f t="shared" si="89"/>
        <v>2089–2090</v>
      </c>
      <c r="K842" s="92"/>
      <c r="L842" s="103"/>
      <c r="M842" s="92"/>
      <c r="N842" s="101"/>
      <c r="O842" s="93"/>
      <c r="Q842" s="61"/>
    </row>
    <row r="843" spans="1:17" s="55" customFormat="1" ht="20.25" customHeight="1" x14ac:dyDescent="0.2">
      <c r="A843" s="56">
        <v>69430</v>
      </c>
      <c r="B843" s="57">
        <f t="shared" si="85"/>
        <v>0</v>
      </c>
      <c r="C843" s="150"/>
      <c r="D843" s="58">
        <f t="shared" si="86"/>
        <v>0</v>
      </c>
      <c r="E843" s="59">
        <f t="shared" si="84"/>
        <v>0</v>
      </c>
      <c r="F843" s="58">
        <f t="shared" si="87"/>
        <v>0</v>
      </c>
      <c r="G843" s="60">
        <f>IF(AND(C843&lt;&gt;"",SUM(G$32:G842)&lt;E$23),$E$23/$E$28,0)</f>
        <v>0</v>
      </c>
      <c r="H843" s="58">
        <f t="shared" si="88"/>
        <v>0</v>
      </c>
      <c r="I843" s="58">
        <f t="shared" si="90"/>
        <v>0</v>
      </c>
      <c r="J843" s="92" t="str">
        <f t="shared" si="89"/>
        <v>2089–2090</v>
      </c>
      <c r="K843" s="92"/>
      <c r="L843" s="103"/>
      <c r="M843" s="92"/>
      <c r="N843" s="101"/>
      <c r="O843" s="93"/>
      <c r="Q843" s="61"/>
    </row>
    <row r="844" spans="1:17" s="55" customFormat="1" ht="20.25" customHeight="1" x14ac:dyDescent="0.2">
      <c r="A844" s="56">
        <v>69458</v>
      </c>
      <c r="B844" s="57">
        <f t="shared" si="85"/>
        <v>0</v>
      </c>
      <c r="C844" s="150"/>
      <c r="D844" s="58">
        <f t="shared" si="86"/>
        <v>0</v>
      </c>
      <c r="E844" s="59">
        <f t="shared" si="84"/>
        <v>0</v>
      </c>
      <c r="F844" s="58">
        <f t="shared" si="87"/>
        <v>0</v>
      </c>
      <c r="G844" s="60">
        <f>IF(AND(C844&lt;&gt;"",SUM(G$32:G843)&lt;E$23),$E$23/$E$28,0)</f>
        <v>0</v>
      </c>
      <c r="H844" s="58">
        <f t="shared" si="88"/>
        <v>0</v>
      </c>
      <c r="I844" s="58">
        <f t="shared" si="90"/>
        <v>0</v>
      </c>
      <c r="J844" s="92" t="str">
        <f t="shared" si="89"/>
        <v>2089–2090</v>
      </c>
      <c r="K844" s="92"/>
      <c r="L844" s="103"/>
      <c r="M844" s="92"/>
      <c r="N844" s="101"/>
      <c r="O844" s="93"/>
      <c r="Q844" s="61"/>
    </row>
    <row r="845" spans="1:17" s="55" customFormat="1" ht="20.25" customHeight="1" x14ac:dyDescent="0.2">
      <c r="A845" s="56">
        <v>69489</v>
      </c>
      <c r="B845" s="57">
        <f t="shared" si="85"/>
        <v>0</v>
      </c>
      <c r="C845" s="150"/>
      <c r="D845" s="58">
        <f t="shared" si="86"/>
        <v>0</v>
      </c>
      <c r="E845" s="59">
        <f t="shared" si="84"/>
        <v>0</v>
      </c>
      <c r="F845" s="58">
        <f t="shared" si="87"/>
        <v>0</v>
      </c>
      <c r="G845" s="60">
        <f>IF(AND(C845&lt;&gt;"",SUM(G$32:G844)&lt;E$23),$E$23/$E$28,0)</f>
        <v>0</v>
      </c>
      <c r="H845" s="58">
        <f t="shared" si="88"/>
        <v>0</v>
      </c>
      <c r="I845" s="58">
        <f t="shared" si="90"/>
        <v>0</v>
      </c>
      <c r="J845" s="92" t="str">
        <f t="shared" si="89"/>
        <v>2089–2090</v>
      </c>
      <c r="K845" s="92"/>
      <c r="L845" s="103"/>
      <c r="M845" s="92"/>
      <c r="N845" s="101"/>
      <c r="O845" s="93"/>
      <c r="Q845" s="61"/>
    </row>
    <row r="846" spans="1:17" s="55" customFormat="1" ht="20.25" customHeight="1" x14ac:dyDescent="0.2">
      <c r="A846" s="56">
        <v>69519</v>
      </c>
      <c r="B846" s="57">
        <f t="shared" si="85"/>
        <v>0</v>
      </c>
      <c r="C846" s="150"/>
      <c r="D846" s="58">
        <f t="shared" si="86"/>
        <v>0</v>
      </c>
      <c r="E846" s="59">
        <f t="shared" si="84"/>
        <v>0</v>
      </c>
      <c r="F846" s="58">
        <f t="shared" si="87"/>
        <v>0</v>
      </c>
      <c r="G846" s="60">
        <f>IF(AND(C846&lt;&gt;"",SUM(G$32:G845)&lt;E$23),$E$23/$E$28,0)</f>
        <v>0</v>
      </c>
      <c r="H846" s="58">
        <f t="shared" si="88"/>
        <v>0</v>
      </c>
      <c r="I846" s="58">
        <f t="shared" si="90"/>
        <v>0</v>
      </c>
      <c r="J846" s="92" t="str">
        <f t="shared" si="89"/>
        <v>2089–2090</v>
      </c>
      <c r="K846" s="92"/>
      <c r="L846" s="103"/>
      <c r="M846" s="92"/>
      <c r="N846" s="101"/>
      <c r="O846" s="93"/>
      <c r="Q846" s="61"/>
    </row>
    <row r="847" spans="1:17" s="55" customFormat="1" ht="20.25" customHeight="1" x14ac:dyDescent="0.2">
      <c r="A847" s="56">
        <v>69550</v>
      </c>
      <c r="B847" s="57">
        <f t="shared" si="85"/>
        <v>0</v>
      </c>
      <c r="C847" s="150"/>
      <c r="D847" s="58">
        <f t="shared" si="86"/>
        <v>0</v>
      </c>
      <c r="E847" s="59">
        <f t="shared" si="84"/>
        <v>0</v>
      </c>
      <c r="F847" s="58">
        <f t="shared" si="87"/>
        <v>0</v>
      </c>
      <c r="G847" s="60">
        <f>IF(AND(C847&lt;&gt;"",SUM(G$32:G846)&lt;E$23),$E$23/$E$28,0)</f>
        <v>0</v>
      </c>
      <c r="H847" s="58">
        <f t="shared" si="88"/>
        <v>0</v>
      </c>
      <c r="I847" s="58">
        <f t="shared" si="90"/>
        <v>0</v>
      </c>
      <c r="J847" s="92" t="str">
        <f t="shared" si="89"/>
        <v>2089–2090</v>
      </c>
      <c r="K847" s="92"/>
      <c r="L847" s="103"/>
      <c r="M847" s="92"/>
      <c r="N847" s="101"/>
      <c r="O847" s="93"/>
      <c r="Q847" s="61"/>
    </row>
    <row r="848" spans="1:17" s="55" customFormat="1" ht="20.25" customHeight="1" x14ac:dyDescent="0.2">
      <c r="A848" s="56">
        <v>69580</v>
      </c>
      <c r="B848" s="57">
        <f t="shared" si="85"/>
        <v>0</v>
      </c>
      <c r="C848" s="150"/>
      <c r="D848" s="58">
        <f t="shared" si="86"/>
        <v>0</v>
      </c>
      <c r="E848" s="59">
        <f t="shared" si="84"/>
        <v>0</v>
      </c>
      <c r="F848" s="58">
        <f t="shared" si="87"/>
        <v>0</v>
      </c>
      <c r="G848" s="60">
        <f>IF(AND(C848&lt;&gt;"",SUM(G$32:G847)&lt;E$23),$E$23/$E$28,0)</f>
        <v>0</v>
      </c>
      <c r="H848" s="58">
        <f t="shared" si="88"/>
        <v>0</v>
      </c>
      <c r="I848" s="58">
        <f t="shared" si="90"/>
        <v>0</v>
      </c>
      <c r="J848" s="92" t="str">
        <f t="shared" si="89"/>
        <v>2090–2091</v>
      </c>
      <c r="K848" s="92"/>
      <c r="L848" s="103"/>
      <c r="M848" s="92"/>
      <c r="N848" s="101"/>
      <c r="O848" s="93"/>
      <c r="Q848" s="61"/>
    </row>
    <row r="849" spans="1:17" s="55" customFormat="1" ht="20.25" customHeight="1" x14ac:dyDescent="0.2">
      <c r="A849" s="56">
        <v>69611</v>
      </c>
      <c r="B849" s="57">
        <f t="shared" si="85"/>
        <v>0</v>
      </c>
      <c r="C849" s="150"/>
      <c r="D849" s="58">
        <f t="shared" si="86"/>
        <v>0</v>
      </c>
      <c r="E849" s="59">
        <f t="shared" si="84"/>
        <v>0</v>
      </c>
      <c r="F849" s="58">
        <f t="shared" si="87"/>
        <v>0</v>
      </c>
      <c r="G849" s="60">
        <f>IF(AND(C849&lt;&gt;"",SUM(G$32:G848)&lt;E$23),$E$23/$E$28,0)</f>
        <v>0</v>
      </c>
      <c r="H849" s="58">
        <f t="shared" si="88"/>
        <v>0</v>
      </c>
      <c r="I849" s="58">
        <f t="shared" si="90"/>
        <v>0</v>
      </c>
      <c r="J849" s="92" t="str">
        <f t="shared" si="89"/>
        <v>2090–2091</v>
      </c>
      <c r="K849" s="92"/>
      <c r="L849" s="103"/>
      <c r="M849" s="92"/>
      <c r="N849" s="101"/>
      <c r="O849" s="93"/>
      <c r="Q849" s="61"/>
    </row>
    <row r="850" spans="1:17" s="55" customFormat="1" ht="20.25" customHeight="1" x14ac:dyDescent="0.2">
      <c r="A850" s="56">
        <v>69642</v>
      </c>
      <c r="B850" s="57">
        <f t="shared" si="85"/>
        <v>0</v>
      </c>
      <c r="C850" s="150"/>
      <c r="D850" s="58">
        <f t="shared" si="86"/>
        <v>0</v>
      </c>
      <c r="E850" s="59">
        <f t="shared" si="84"/>
        <v>0</v>
      </c>
      <c r="F850" s="58">
        <f t="shared" si="87"/>
        <v>0</v>
      </c>
      <c r="G850" s="60">
        <f>IF(AND(C850&lt;&gt;"",SUM(G$32:G849)&lt;E$23),$E$23/$E$28,0)</f>
        <v>0</v>
      </c>
      <c r="H850" s="58">
        <f t="shared" si="88"/>
        <v>0</v>
      </c>
      <c r="I850" s="58">
        <f t="shared" si="90"/>
        <v>0</v>
      </c>
      <c r="J850" s="92" t="str">
        <f t="shared" si="89"/>
        <v>2090–2091</v>
      </c>
      <c r="K850" s="92"/>
      <c r="L850" s="103"/>
      <c r="M850" s="92"/>
      <c r="N850" s="101"/>
      <c r="O850" s="93"/>
      <c r="Q850" s="61"/>
    </row>
    <row r="851" spans="1:17" s="55" customFormat="1" ht="20.25" customHeight="1" x14ac:dyDescent="0.2">
      <c r="A851" s="56">
        <v>69672</v>
      </c>
      <c r="B851" s="57">
        <f t="shared" si="85"/>
        <v>0</v>
      </c>
      <c r="C851" s="150"/>
      <c r="D851" s="58">
        <f t="shared" si="86"/>
        <v>0</v>
      </c>
      <c r="E851" s="59">
        <f t="shared" si="84"/>
        <v>0</v>
      </c>
      <c r="F851" s="58">
        <f t="shared" si="87"/>
        <v>0</v>
      </c>
      <c r="G851" s="60">
        <f>IF(AND(C851&lt;&gt;"",SUM(G$32:G850)&lt;E$23),$E$23/$E$28,0)</f>
        <v>0</v>
      </c>
      <c r="H851" s="58">
        <f t="shared" si="88"/>
        <v>0</v>
      </c>
      <c r="I851" s="58">
        <f t="shared" si="90"/>
        <v>0</v>
      </c>
      <c r="J851" s="92" t="str">
        <f t="shared" si="89"/>
        <v>2090–2091</v>
      </c>
      <c r="K851" s="92"/>
      <c r="L851" s="103"/>
      <c r="M851" s="92"/>
      <c r="N851" s="101"/>
      <c r="O851" s="93"/>
      <c r="Q851" s="61"/>
    </row>
    <row r="852" spans="1:17" s="55" customFormat="1" ht="20.25" customHeight="1" x14ac:dyDescent="0.2">
      <c r="A852" s="56">
        <v>69703</v>
      </c>
      <c r="B852" s="57">
        <f t="shared" si="85"/>
        <v>0</v>
      </c>
      <c r="C852" s="150"/>
      <c r="D852" s="58">
        <f t="shared" si="86"/>
        <v>0</v>
      </c>
      <c r="E852" s="59">
        <f t="shared" si="84"/>
        <v>0</v>
      </c>
      <c r="F852" s="58">
        <f t="shared" si="87"/>
        <v>0</v>
      </c>
      <c r="G852" s="60">
        <f>IF(AND(C852&lt;&gt;"",SUM(G$32:G851)&lt;E$23),$E$23/$E$28,0)</f>
        <v>0</v>
      </c>
      <c r="H852" s="58">
        <f t="shared" si="88"/>
        <v>0</v>
      </c>
      <c r="I852" s="58">
        <f t="shared" si="90"/>
        <v>0</v>
      </c>
      <c r="J852" s="92" t="str">
        <f t="shared" si="89"/>
        <v>2090–2091</v>
      </c>
      <c r="K852" s="92"/>
      <c r="L852" s="103"/>
      <c r="M852" s="92"/>
      <c r="N852" s="101"/>
      <c r="O852" s="93"/>
      <c r="Q852" s="61"/>
    </row>
    <row r="853" spans="1:17" s="55" customFormat="1" ht="20.25" customHeight="1" x14ac:dyDescent="0.2">
      <c r="A853" s="56">
        <v>69733</v>
      </c>
      <c r="B853" s="57">
        <f t="shared" si="85"/>
        <v>0</v>
      </c>
      <c r="C853" s="150"/>
      <c r="D853" s="58">
        <f t="shared" si="86"/>
        <v>0</v>
      </c>
      <c r="E853" s="59">
        <f t="shared" si="84"/>
        <v>0</v>
      </c>
      <c r="F853" s="58">
        <f t="shared" si="87"/>
        <v>0</v>
      </c>
      <c r="G853" s="60">
        <f>IF(AND(C853&lt;&gt;"",SUM(G$32:G852)&lt;E$23),$E$23/$E$28,0)</f>
        <v>0</v>
      </c>
      <c r="H853" s="58">
        <f t="shared" si="88"/>
        <v>0</v>
      </c>
      <c r="I853" s="58">
        <f t="shared" si="90"/>
        <v>0</v>
      </c>
      <c r="J853" s="92" t="str">
        <f t="shared" si="89"/>
        <v>2090–2091</v>
      </c>
      <c r="K853" s="92"/>
      <c r="L853" s="103"/>
      <c r="M853" s="92"/>
      <c r="N853" s="101"/>
      <c r="O853" s="93"/>
      <c r="Q853" s="61"/>
    </row>
    <row r="854" spans="1:17" s="55" customFormat="1" ht="20.25" customHeight="1" x14ac:dyDescent="0.2">
      <c r="A854" s="56">
        <v>69764</v>
      </c>
      <c r="B854" s="57">
        <f t="shared" si="85"/>
        <v>0</v>
      </c>
      <c r="C854" s="150"/>
      <c r="D854" s="58">
        <f t="shared" si="86"/>
        <v>0</v>
      </c>
      <c r="E854" s="59">
        <f t="shared" si="84"/>
        <v>0</v>
      </c>
      <c r="F854" s="58">
        <f t="shared" si="87"/>
        <v>0</v>
      </c>
      <c r="G854" s="60">
        <f>IF(AND(C854&lt;&gt;"",SUM(G$32:G853)&lt;E$23),$E$23/$E$28,0)</f>
        <v>0</v>
      </c>
      <c r="H854" s="58">
        <f t="shared" si="88"/>
        <v>0</v>
      </c>
      <c r="I854" s="58">
        <f t="shared" si="90"/>
        <v>0</v>
      </c>
      <c r="J854" s="92" t="str">
        <f t="shared" si="89"/>
        <v>2090–2091</v>
      </c>
      <c r="K854" s="92"/>
      <c r="L854" s="103"/>
      <c r="M854" s="92"/>
      <c r="N854" s="101"/>
      <c r="O854" s="93"/>
      <c r="Q854" s="61"/>
    </row>
    <row r="855" spans="1:17" s="55" customFormat="1" ht="20.25" customHeight="1" x14ac:dyDescent="0.2">
      <c r="A855" s="56">
        <v>69795</v>
      </c>
      <c r="B855" s="57">
        <f t="shared" si="85"/>
        <v>0</v>
      </c>
      <c r="C855" s="150"/>
      <c r="D855" s="58">
        <f t="shared" si="86"/>
        <v>0</v>
      </c>
      <c r="E855" s="59">
        <f t="shared" si="84"/>
        <v>0</v>
      </c>
      <c r="F855" s="58">
        <f t="shared" si="87"/>
        <v>0</v>
      </c>
      <c r="G855" s="60">
        <f>IF(AND(C855&lt;&gt;"",SUM(G$32:G854)&lt;E$23),$E$23/$E$28,0)</f>
        <v>0</v>
      </c>
      <c r="H855" s="58">
        <f t="shared" si="88"/>
        <v>0</v>
      </c>
      <c r="I855" s="58">
        <f t="shared" si="90"/>
        <v>0</v>
      </c>
      <c r="J855" s="92" t="str">
        <f t="shared" si="89"/>
        <v>2090–2091</v>
      </c>
      <c r="K855" s="92"/>
      <c r="L855" s="103"/>
      <c r="M855" s="92"/>
      <c r="N855" s="101"/>
      <c r="O855" s="93"/>
      <c r="Q855" s="61"/>
    </row>
    <row r="856" spans="1:17" s="55" customFormat="1" ht="20.25" customHeight="1" x14ac:dyDescent="0.2">
      <c r="A856" s="56">
        <v>69823</v>
      </c>
      <c r="B856" s="57">
        <f t="shared" si="85"/>
        <v>0</v>
      </c>
      <c r="C856" s="150"/>
      <c r="D856" s="58">
        <f t="shared" si="86"/>
        <v>0</v>
      </c>
      <c r="E856" s="59">
        <f t="shared" si="84"/>
        <v>0</v>
      </c>
      <c r="F856" s="58">
        <f t="shared" si="87"/>
        <v>0</v>
      </c>
      <c r="G856" s="60">
        <f>IF(AND(C856&lt;&gt;"",SUM(G$32:G855)&lt;E$23),$E$23/$E$28,0)</f>
        <v>0</v>
      </c>
      <c r="H856" s="58">
        <f t="shared" si="88"/>
        <v>0</v>
      </c>
      <c r="I856" s="58">
        <f t="shared" si="90"/>
        <v>0</v>
      </c>
      <c r="J856" s="92" t="str">
        <f t="shared" si="89"/>
        <v>2090–2091</v>
      </c>
      <c r="K856" s="92"/>
      <c r="L856" s="103"/>
      <c r="M856" s="92"/>
      <c r="N856" s="101"/>
      <c r="O856" s="93"/>
      <c r="Q856" s="61"/>
    </row>
    <row r="857" spans="1:17" s="55" customFormat="1" ht="20.25" customHeight="1" x14ac:dyDescent="0.2">
      <c r="A857" s="56">
        <v>69854</v>
      </c>
      <c r="B857" s="57">
        <f t="shared" si="85"/>
        <v>0</v>
      </c>
      <c r="C857" s="150"/>
      <c r="D857" s="58">
        <f t="shared" si="86"/>
        <v>0</v>
      </c>
      <c r="E857" s="59">
        <f t="shared" si="84"/>
        <v>0</v>
      </c>
      <c r="F857" s="58">
        <f t="shared" si="87"/>
        <v>0</v>
      </c>
      <c r="G857" s="60">
        <f>IF(AND(C857&lt;&gt;"",SUM(G$32:G856)&lt;E$23),$E$23/$E$28,0)</f>
        <v>0</v>
      </c>
      <c r="H857" s="58">
        <f t="shared" si="88"/>
        <v>0</v>
      </c>
      <c r="I857" s="58">
        <f t="shared" si="90"/>
        <v>0</v>
      </c>
      <c r="J857" s="92" t="str">
        <f t="shared" si="89"/>
        <v>2090–2091</v>
      </c>
      <c r="K857" s="92"/>
      <c r="L857" s="103"/>
      <c r="M857" s="92"/>
      <c r="N857" s="101"/>
      <c r="O857" s="93"/>
      <c r="Q857" s="61"/>
    </row>
    <row r="858" spans="1:17" s="55" customFormat="1" ht="20.25" customHeight="1" x14ac:dyDescent="0.2">
      <c r="A858" s="56">
        <v>69884</v>
      </c>
      <c r="B858" s="57">
        <f t="shared" si="85"/>
        <v>0</v>
      </c>
      <c r="C858" s="150"/>
      <c r="D858" s="58">
        <f t="shared" si="86"/>
        <v>0</v>
      </c>
      <c r="E858" s="59">
        <f t="shared" si="84"/>
        <v>0</v>
      </c>
      <c r="F858" s="58">
        <f t="shared" si="87"/>
        <v>0</v>
      </c>
      <c r="G858" s="60">
        <f>IF(AND(C858&lt;&gt;"",SUM(G$32:G857)&lt;E$23),$E$23/$E$28,0)</f>
        <v>0</v>
      </c>
      <c r="H858" s="58">
        <f t="shared" si="88"/>
        <v>0</v>
      </c>
      <c r="I858" s="58">
        <f t="shared" si="90"/>
        <v>0</v>
      </c>
      <c r="J858" s="92" t="str">
        <f t="shared" si="89"/>
        <v>2090–2091</v>
      </c>
      <c r="K858" s="92"/>
      <c r="L858" s="103"/>
      <c r="M858" s="92"/>
      <c r="N858" s="101"/>
      <c r="O858" s="93"/>
      <c r="Q858" s="61"/>
    </row>
    <row r="859" spans="1:17" s="55" customFormat="1" ht="20.25" customHeight="1" x14ac:dyDescent="0.2">
      <c r="A859" s="56">
        <v>69915</v>
      </c>
      <c r="B859" s="57">
        <f t="shared" si="85"/>
        <v>0</v>
      </c>
      <c r="C859" s="150"/>
      <c r="D859" s="58">
        <f t="shared" si="86"/>
        <v>0</v>
      </c>
      <c r="E859" s="59">
        <f t="shared" si="84"/>
        <v>0</v>
      </c>
      <c r="F859" s="58">
        <f t="shared" si="87"/>
        <v>0</v>
      </c>
      <c r="G859" s="60">
        <f>IF(AND(C859&lt;&gt;"",SUM(G$32:G858)&lt;E$23),$E$23/$E$28,0)</f>
        <v>0</v>
      </c>
      <c r="H859" s="58">
        <f t="shared" si="88"/>
        <v>0</v>
      </c>
      <c r="I859" s="58">
        <f t="shared" si="90"/>
        <v>0</v>
      </c>
      <c r="J859" s="92" t="str">
        <f t="shared" si="89"/>
        <v>2090–2091</v>
      </c>
      <c r="K859" s="92"/>
      <c r="L859" s="103"/>
      <c r="M859" s="92"/>
      <c r="N859" s="101"/>
      <c r="O859" s="93"/>
      <c r="Q859" s="61"/>
    </row>
    <row r="860" spans="1:17" s="55" customFormat="1" ht="20.25" customHeight="1" x14ac:dyDescent="0.2">
      <c r="A860" s="56">
        <v>69945</v>
      </c>
      <c r="B860" s="57">
        <f t="shared" si="85"/>
        <v>0</v>
      </c>
      <c r="C860" s="150"/>
      <c r="D860" s="58">
        <f t="shared" si="86"/>
        <v>0</v>
      </c>
      <c r="E860" s="59">
        <f t="shared" si="84"/>
        <v>0</v>
      </c>
      <c r="F860" s="58">
        <f t="shared" si="87"/>
        <v>0</v>
      </c>
      <c r="G860" s="60">
        <f>IF(AND(C860&lt;&gt;"",SUM(G$32:G859)&lt;E$23),$E$23/$E$28,0)</f>
        <v>0</v>
      </c>
      <c r="H860" s="58">
        <f t="shared" si="88"/>
        <v>0</v>
      </c>
      <c r="I860" s="58">
        <f t="shared" si="90"/>
        <v>0</v>
      </c>
      <c r="J860" s="92" t="str">
        <f t="shared" si="89"/>
        <v>2091–2092</v>
      </c>
      <c r="K860" s="92"/>
      <c r="L860" s="103"/>
      <c r="M860" s="92"/>
      <c r="N860" s="101"/>
      <c r="O860" s="93"/>
      <c r="Q860" s="61"/>
    </row>
    <row r="861" spans="1:17" s="55" customFormat="1" ht="20.25" customHeight="1" x14ac:dyDescent="0.2">
      <c r="A861" s="56">
        <v>69976</v>
      </c>
      <c r="B861" s="57">
        <f t="shared" si="85"/>
        <v>0</v>
      </c>
      <c r="C861" s="150"/>
      <c r="D861" s="58">
        <f t="shared" si="86"/>
        <v>0</v>
      </c>
      <c r="E861" s="59">
        <f t="shared" si="84"/>
        <v>0</v>
      </c>
      <c r="F861" s="58">
        <f t="shared" si="87"/>
        <v>0</v>
      </c>
      <c r="G861" s="60">
        <f>IF(AND(C861&lt;&gt;"",SUM(G$32:G860)&lt;E$23),$E$23/$E$28,0)</f>
        <v>0</v>
      </c>
      <c r="H861" s="58">
        <f t="shared" si="88"/>
        <v>0</v>
      </c>
      <c r="I861" s="58">
        <f t="shared" si="90"/>
        <v>0</v>
      </c>
      <c r="J861" s="92" t="str">
        <f t="shared" si="89"/>
        <v>2091–2092</v>
      </c>
      <c r="K861" s="92"/>
      <c r="L861" s="103"/>
      <c r="M861" s="92"/>
      <c r="N861" s="101"/>
      <c r="O861" s="93"/>
      <c r="Q861" s="61"/>
    </row>
    <row r="862" spans="1:17" s="55" customFormat="1" ht="20.25" customHeight="1" x14ac:dyDescent="0.2">
      <c r="A862" s="56">
        <v>70007</v>
      </c>
      <c r="B862" s="57">
        <f t="shared" si="85"/>
        <v>0</v>
      </c>
      <c r="C862" s="150"/>
      <c r="D862" s="58">
        <f t="shared" si="86"/>
        <v>0</v>
      </c>
      <c r="E862" s="59">
        <f t="shared" si="84"/>
        <v>0</v>
      </c>
      <c r="F862" s="58">
        <f t="shared" si="87"/>
        <v>0</v>
      </c>
      <c r="G862" s="60">
        <f>IF(AND(C862&lt;&gt;"",SUM(G$32:G861)&lt;E$23),$E$23/$E$28,0)</f>
        <v>0</v>
      </c>
      <c r="H862" s="58">
        <f t="shared" si="88"/>
        <v>0</v>
      </c>
      <c r="I862" s="58">
        <f t="shared" si="90"/>
        <v>0</v>
      </c>
      <c r="J862" s="92" t="str">
        <f t="shared" si="89"/>
        <v>2091–2092</v>
      </c>
      <c r="K862" s="92"/>
      <c r="L862" s="103"/>
      <c r="M862" s="92"/>
      <c r="N862" s="101"/>
      <c r="O862" s="93"/>
      <c r="Q862" s="61"/>
    </row>
    <row r="863" spans="1:17" s="55" customFormat="1" ht="20.25" customHeight="1" x14ac:dyDescent="0.2">
      <c r="A863" s="56">
        <v>70037</v>
      </c>
      <c r="B863" s="57">
        <f t="shared" si="85"/>
        <v>0</v>
      </c>
      <c r="C863" s="150"/>
      <c r="D863" s="58">
        <f t="shared" si="86"/>
        <v>0</v>
      </c>
      <c r="E863" s="59">
        <f t="shared" si="84"/>
        <v>0</v>
      </c>
      <c r="F863" s="58">
        <f t="shared" si="87"/>
        <v>0</v>
      </c>
      <c r="G863" s="60">
        <f>IF(AND(C863&lt;&gt;"",SUM(G$32:G862)&lt;E$23),$E$23/$E$28,0)</f>
        <v>0</v>
      </c>
      <c r="H863" s="58">
        <f t="shared" si="88"/>
        <v>0</v>
      </c>
      <c r="I863" s="58">
        <f t="shared" si="90"/>
        <v>0</v>
      </c>
      <c r="J863" s="92" t="str">
        <f t="shared" si="89"/>
        <v>2091–2092</v>
      </c>
      <c r="K863" s="92"/>
      <c r="L863" s="103"/>
      <c r="M863" s="92"/>
      <c r="N863" s="101"/>
      <c r="O863" s="93"/>
      <c r="Q863" s="61"/>
    </row>
    <row r="864" spans="1:17" s="55" customFormat="1" ht="20.25" customHeight="1" x14ac:dyDescent="0.2">
      <c r="A864" s="56">
        <v>70068</v>
      </c>
      <c r="B864" s="57">
        <f t="shared" si="85"/>
        <v>0</v>
      </c>
      <c r="C864" s="150"/>
      <c r="D864" s="58">
        <f t="shared" si="86"/>
        <v>0</v>
      </c>
      <c r="E864" s="59">
        <f t="shared" ref="E864:E927" si="91">C864-D864</f>
        <v>0</v>
      </c>
      <c r="F864" s="58">
        <f t="shared" si="87"/>
        <v>0</v>
      </c>
      <c r="G864" s="60">
        <f>IF(AND(C864&lt;&gt;"",SUM(G$32:G863)&lt;E$23),$E$23/$E$28,0)</f>
        <v>0</v>
      </c>
      <c r="H864" s="58">
        <f t="shared" si="88"/>
        <v>0</v>
      </c>
      <c r="I864" s="58">
        <f t="shared" si="90"/>
        <v>0</v>
      </c>
      <c r="J864" s="92" t="str">
        <f t="shared" si="89"/>
        <v>2091–2092</v>
      </c>
      <c r="K864" s="92"/>
      <c r="L864" s="103"/>
      <c r="M864" s="92"/>
      <c r="N864" s="101"/>
      <c r="O864" s="93"/>
      <c r="Q864" s="61"/>
    </row>
    <row r="865" spans="1:17" s="55" customFormat="1" ht="20.25" customHeight="1" x14ac:dyDescent="0.2">
      <c r="A865" s="56">
        <v>70098</v>
      </c>
      <c r="B865" s="57">
        <f t="shared" ref="B865:B928" si="92">IF(C865&gt;0,C865*-1,C865)</f>
        <v>0</v>
      </c>
      <c r="C865" s="150"/>
      <c r="D865" s="58">
        <f t="shared" ref="D865:D928" si="93">IF(C865="",0,IF($E$14="Beginning",IF(C864&lt;&gt;"",$F864*$E$7/12,0),IF(C864&lt;&gt;"",$F864*$E$7/12,$E$21*$E$7/12)))</f>
        <v>0</v>
      </c>
      <c r="E865" s="59">
        <f t="shared" si="91"/>
        <v>0</v>
      </c>
      <c r="F865" s="58">
        <f t="shared" ref="F865:F928" si="94">IF(C865="",0,IF(C864="",$E$21-E865,IF(C865&lt;&gt;"",F864-E865)))</f>
        <v>0</v>
      </c>
      <c r="G865" s="60">
        <f>IF(AND(C865&lt;&gt;"",SUM(G$32:G864)&lt;E$23),$E$23/$E$28,0)</f>
        <v>0</v>
      </c>
      <c r="H865" s="58">
        <f t="shared" ref="H865:H928" si="95">IF(C865&lt;&gt;"",G865+H864,0)</f>
        <v>0</v>
      </c>
      <c r="I865" s="58">
        <f t="shared" si="90"/>
        <v>0</v>
      </c>
      <c r="J865" s="92" t="str">
        <f t="shared" ref="J865:J928" si="96">IF(OR(MONTH(A865)=1,MONTH(A865)=2,MONTH(A865)=3,MONTH(A865)=4,MONTH(A865)=5,MONTH(A865)=6),YEAR(A865)-1&amp;"–"&amp;YEAR(A865),YEAR(A865)&amp;"–"&amp;YEAR(A865)+1)</f>
        <v>2091–2092</v>
      </c>
      <c r="K865" s="92"/>
      <c r="L865" s="103"/>
      <c r="M865" s="92"/>
      <c r="N865" s="101"/>
      <c r="O865" s="93"/>
      <c r="Q865" s="61"/>
    </row>
    <row r="866" spans="1:17" s="55" customFormat="1" ht="20.25" customHeight="1" x14ac:dyDescent="0.2">
      <c r="A866" s="56">
        <v>70129</v>
      </c>
      <c r="B866" s="57">
        <f t="shared" si="92"/>
        <v>0</v>
      </c>
      <c r="C866" s="150"/>
      <c r="D866" s="58">
        <f t="shared" si="93"/>
        <v>0</v>
      </c>
      <c r="E866" s="59">
        <f t="shared" si="91"/>
        <v>0</v>
      </c>
      <c r="F866" s="58">
        <f t="shared" si="94"/>
        <v>0</v>
      </c>
      <c r="G866" s="60">
        <f>IF(AND(C866&lt;&gt;"",SUM(G$32:G865)&lt;E$23),$E$23/$E$28,0)</f>
        <v>0</v>
      </c>
      <c r="H866" s="58">
        <f t="shared" si="95"/>
        <v>0</v>
      </c>
      <c r="I866" s="58">
        <f t="shared" si="90"/>
        <v>0</v>
      </c>
      <c r="J866" s="92" t="str">
        <f t="shared" si="96"/>
        <v>2091–2092</v>
      </c>
      <c r="K866" s="92"/>
      <c r="L866" s="103"/>
      <c r="M866" s="92"/>
      <c r="N866" s="101"/>
      <c r="O866" s="93"/>
      <c r="Q866" s="61"/>
    </row>
    <row r="867" spans="1:17" s="55" customFormat="1" ht="20.25" customHeight="1" x14ac:dyDescent="0.2">
      <c r="A867" s="56">
        <v>70160</v>
      </c>
      <c r="B867" s="57">
        <f t="shared" si="92"/>
        <v>0</v>
      </c>
      <c r="C867" s="150"/>
      <c r="D867" s="58">
        <f t="shared" si="93"/>
        <v>0</v>
      </c>
      <c r="E867" s="59">
        <f t="shared" si="91"/>
        <v>0</v>
      </c>
      <c r="F867" s="58">
        <f t="shared" si="94"/>
        <v>0</v>
      </c>
      <c r="G867" s="60">
        <f>IF(AND(C867&lt;&gt;"",SUM(G$32:G866)&lt;E$23),$E$23/$E$28,0)</f>
        <v>0</v>
      </c>
      <c r="H867" s="58">
        <f t="shared" si="95"/>
        <v>0</v>
      </c>
      <c r="I867" s="58">
        <f t="shared" ref="I867:I930" si="97">IF(C867&lt;&gt;"",$E$23-H867,0)</f>
        <v>0</v>
      </c>
      <c r="J867" s="92" t="str">
        <f t="shared" si="96"/>
        <v>2091–2092</v>
      </c>
      <c r="K867" s="92"/>
      <c r="L867" s="103"/>
      <c r="M867" s="92"/>
      <c r="N867" s="101"/>
      <c r="O867" s="93"/>
      <c r="Q867" s="61"/>
    </row>
    <row r="868" spans="1:17" s="55" customFormat="1" ht="20.25" customHeight="1" x14ac:dyDescent="0.2">
      <c r="A868" s="56">
        <v>70189</v>
      </c>
      <c r="B868" s="57">
        <f t="shared" si="92"/>
        <v>0</v>
      </c>
      <c r="C868" s="150"/>
      <c r="D868" s="58">
        <f t="shared" si="93"/>
        <v>0</v>
      </c>
      <c r="E868" s="59">
        <f t="shared" si="91"/>
        <v>0</v>
      </c>
      <c r="F868" s="58">
        <f t="shared" si="94"/>
        <v>0</v>
      </c>
      <c r="G868" s="60">
        <f>IF(AND(C868&lt;&gt;"",SUM(G$32:G867)&lt;E$23),$E$23/$E$28,0)</f>
        <v>0</v>
      </c>
      <c r="H868" s="58">
        <f t="shared" si="95"/>
        <v>0</v>
      </c>
      <c r="I868" s="58">
        <f t="shared" si="97"/>
        <v>0</v>
      </c>
      <c r="J868" s="92" t="str">
        <f t="shared" si="96"/>
        <v>2091–2092</v>
      </c>
      <c r="K868" s="92"/>
      <c r="L868" s="103"/>
      <c r="M868" s="92"/>
      <c r="N868" s="101"/>
      <c r="O868" s="93"/>
      <c r="Q868" s="61"/>
    </row>
    <row r="869" spans="1:17" s="55" customFormat="1" ht="20.25" customHeight="1" x14ac:dyDescent="0.2">
      <c r="A869" s="56">
        <v>70220</v>
      </c>
      <c r="B869" s="57">
        <f t="shared" si="92"/>
        <v>0</v>
      </c>
      <c r="C869" s="150"/>
      <c r="D869" s="58">
        <f t="shared" si="93"/>
        <v>0</v>
      </c>
      <c r="E869" s="59">
        <f t="shared" si="91"/>
        <v>0</v>
      </c>
      <c r="F869" s="58">
        <f t="shared" si="94"/>
        <v>0</v>
      </c>
      <c r="G869" s="60">
        <f>IF(AND(C869&lt;&gt;"",SUM(G$32:G868)&lt;E$23),$E$23/$E$28,0)</f>
        <v>0</v>
      </c>
      <c r="H869" s="58">
        <f t="shared" si="95"/>
        <v>0</v>
      </c>
      <c r="I869" s="58">
        <f t="shared" si="97"/>
        <v>0</v>
      </c>
      <c r="J869" s="92" t="str">
        <f t="shared" si="96"/>
        <v>2091–2092</v>
      </c>
      <c r="K869" s="92"/>
      <c r="L869" s="103"/>
      <c r="M869" s="92"/>
      <c r="N869" s="101"/>
      <c r="O869" s="93"/>
      <c r="Q869" s="61"/>
    </row>
    <row r="870" spans="1:17" s="55" customFormat="1" ht="20.25" customHeight="1" x14ac:dyDescent="0.2">
      <c r="A870" s="56">
        <v>70250</v>
      </c>
      <c r="B870" s="57">
        <f t="shared" si="92"/>
        <v>0</v>
      </c>
      <c r="C870" s="150"/>
      <c r="D870" s="58">
        <f t="shared" si="93"/>
        <v>0</v>
      </c>
      <c r="E870" s="59">
        <f t="shared" si="91"/>
        <v>0</v>
      </c>
      <c r="F870" s="58">
        <f t="shared" si="94"/>
        <v>0</v>
      </c>
      <c r="G870" s="60">
        <f>IF(AND(C870&lt;&gt;"",SUM(G$32:G869)&lt;E$23),$E$23/$E$28,0)</f>
        <v>0</v>
      </c>
      <c r="H870" s="58">
        <f t="shared" si="95"/>
        <v>0</v>
      </c>
      <c r="I870" s="58">
        <f t="shared" si="97"/>
        <v>0</v>
      </c>
      <c r="J870" s="92" t="str">
        <f t="shared" si="96"/>
        <v>2091–2092</v>
      </c>
      <c r="K870" s="92"/>
      <c r="L870" s="103"/>
      <c r="M870" s="92"/>
      <c r="N870" s="101"/>
      <c r="O870" s="93"/>
      <c r="Q870" s="61"/>
    </row>
    <row r="871" spans="1:17" s="55" customFormat="1" ht="20.25" customHeight="1" x14ac:dyDescent="0.2">
      <c r="A871" s="56">
        <v>70281</v>
      </c>
      <c r="B871" s="57">
        <f t="shared" si="92"/>
        <v>0</v>
      </c>
      <c r="C871" s="150"/>
      <c r="D871" s="58">
        <f t="shared" si="93"/>
        <v>0</v>
      </c>
      <c r="E871" s="59">
        <f t="shared" si="91"/>
        <v>0</v>
      </c>
      <c r="F871" s="58">
        <f t="shared" si="94"/>
        <v>0</v>
      </c>
      <c r="G871" s="60">
        <f>IF(AND(C871&lt;&gt;"",SUM(G$32:G870)&lt;E$23),$E$23/$E$28,0)</f>
        <v>0</v>
      </c>
      <c r="H871" s="58">
        <f t="shared" si="95"/>
        <v>0</v>
      </c>
      <c r="I871" s="58">
        <f t="shared" si="97"/>
        <v>0</v>
      </c>
      <c r="J871" s="92" t="str">
        <f t="shared" si="96"/>
        <v>2091–2092</v>
      </c>
      <c r="K871" s="92"/>
      <c r="L871" s="103"/>
      <c r="M871" s="92"/>
      <c r="N871" s="101"/>
      <c r="O871" s="93"/>
      <c r="Q871" s="61"/>
    </row>
    <row r="872" spans="1:17" s="55" customFormat="1" ht="20.25" customHeight="1" x14ac:dyDescent="0.2">
      <c r="A872" s="56">
        <v>70311</v>
      </c>
      <c r="B872" s="57">
        <f t="shared" si="92"/>
        <v>0</v>
      </c>
      <c r="C872" s="150"/>
      <c r="D872" s="58">
        <f t="shared" si="93"/>
        <v>0</v>
      </c>
      <c r="E872" s="59">
        <f t="shared" si="91"/>
        <v>0</v>
      </c>
      <c r="F872" s="58">
        <f t="shared" si="94"/>
        <v>0</v>
      </c>
      <c r="G872" s="60">
        <f>IF(AND(C872&lt;&gt;"",SUM(G$32:G871)&lt;E$23),$E$23/$E$28,0)</f>
        <v>0</v>
      </c>
      <c r="H872" s="58">
        <f t="shared" si="95"/>
        <v>0</v>
      </c>
      <c r="I872" s="58">
        <f t="shared" si="97"/>
        <v>0</v>
      </c>
      <c r="J872" s="92" t="str">
        <f t="shared" si="96"/>
        <v>2092–2093</v>
      </c>
      <c r="K872" s="92"/>
      <c r="L872" s="103"/>
      <c r="M872" s="92"/>
      <c r="N872" s="101"/>
      <c r="O872" s="93"/>
      <c r="Q872" s="61"/>
    </row>
    <row r="873" spans="1:17" s="55" customFormat="1" ht="20.25" customHeight="1" x14ac:dyDescent="0.2">
      <c r="A873" s="56">
        <v>70342</v>
      </c>
      <c r="B873" s="57">
        <f t="shared" si="92"/>
        <v>0</v>
      </c>
      <c r="C873" s="150"/>
      <c r="D873" s="58">
        <f t="shared" si="93"/>
        <v>0</v>
      </c>
      <c r="E873" s="59">
        <f t="shared" si="91"/>
        <v>0</v>
      </c>
      <c r="F873" s="58">
        <f t="shared" si="94"/>
        <v>0</v>
      </c>
      <c r="G873" s="60">
        <f>IF(AND(C873&lt;&gt;"",SUM(G$32:G872)&lt;E$23),$E$23/$E$28,0)</f>
        <v>0</v>
      </c>
      <c r="H873" s="58">
        <f t="shared" si="95"/>
        <v>0</v>
      </c>
      <c r="I873" s="58">
        <f t="shared" si="97"/>
        <v>0</v>
      </c>
      <c r="J873" s="92" t="str">
        <f t="shared" si="96"/>
        <v>2092–2093</v>
      </c>
      <c r="K873" s="92"/>
      <c r="L873" s="103"/>
      <c r="M873" s="92"/>
      <c r="N873" s="101"/>
      <c r="O873" s="93"/>
      <c r="Q873" s="61"/>
    </row>
    <row r="874" spans="1:17" s="55" customFormat="1" ht="20.25" customHeight="1" x14ac:dyDescent="0.2">
      <c r="A874" s="56">
        <v>70373</v>
      </c>
      <c r="B874" s="57">
        <f t="shared" si="92"/>
        <v>0</v>
      </c>
      <c r="C874" s="150"/>
      <c r="D874" s="58">
        <f t="shared" si="93"/>
        <v>0</v>
      </c>
      <c r="E874" s="59">
        <f t="shared" si="91"/>
        <v>0</v>
      </c>
      <c r="F874" s="58">
        <f t="shared" si="94"/>
        <v>0</v>
      </c>
      <c r="G874" s="60">
        <f>IF(AND(C874&lt;&gt;"",SUM(G$32:G873)&lt;E$23),$E$23/$E$28,0)</f>
        <v>0</v>
      </c>
      <c r="H874" s="58">
        <f t="shared" si="95"/>
        <v>0</v>
      </c>
      <c r="I874" s="58">
        <f t="shared" si="97"/>
        <v>0</v>
      </c>
      <c r="J874" s="92" t="str">
        <f t="shared" si="96"/>
        <v>2092–2093</v>
      </c>
      <c r="K874" s="92"/>
      <c r="L874" s="103"/>
      <c r="M874" s="92"/>
      <c r="N874" s="101"/>
      <c r="O874" s="93"/>
      <c r="Q874" s="61"/>
    </row>
    <row r="875" spans="1:17" s="55" customFormat="1" ht="20.25" customHeight="1" x14ac:dyDescent="0.2">
      <c r="A875" s="56">
        <v>70403</v>
      </c>
      <c r="B875" s="57">
        <f t="shared" si="92"/>
        <v>0</v>
      </c>
      <c r="C875" s="150"/>
      <c r="D875" s="58">
        <f t="shared" si="93"/>
        <v>0</v>
      </c>
      <c r="E875" s="59">
        <f t="shared" si="91"/>
        <v>0</v>
      </c>
      <c r="F875" s="58">
        <f t="shared" si="94"/>
        <v>0</v>
      </c>
      <c r="G875" s="60">
        <f>IF(AND(C875&lt;&gt;"",SUM(G$32:G874)&lt;E$23),$E$23/$E$28,0)</f>
        <v>0</v>
      </c>
      <c r="H875" s="58">
        <f t="shared" si="95"/>
        <v>0</v>
      </c>
      <c r="I875" s="58">
        <f t="shared" si="97"/>
        <v>0</v>
      </c>
      <c r="J875" s="92" t="str">
        <f t="shared" si="96"/>
        <v>2092–2093</v>
      </c>
      <c r="K875" s="92"/>
      <c r="L875" s="103"/>
      <c r="M875" s="92"/>
      <c r="N875" s="101"/>
      <c r="O875" s="93"/>
      <c r="Q875" s="61"/>
    </row>
    <row r="876" spans="1:17" s="55" customFormat="1" ht="20.25" customHeight="1" x14ac:dyDescent="0.2">
      <c r="A876" s="56">
        <v>70434</v>
      </c>
      <c r="B876" s="57">
        <f t="shared" si="92"/>
        <v>0</v>
      </c>
      <c r="C876" s="150"/>
      <c r="D876" s="58">
        <f t="shared" si="93"/>
        <v>0</v>
      </c>
      <c r="E876" s="59">
        <f t="shared" si="91"/>
        <v>0</v>
      </c>
      <c r="F876" s="58">
        <f t="shared" si="94"/>
        <v>0</v>
      </c>
      <c r="G876" s="60">
        <f>IF(AND(C876&lt;&gt;"",SUM(G$32:G875)&lt;E$23),$E$23/$E$28,0)</f>
        <v>0</v>
      </c>
      <c r="H876" s="58">
        <f t="shared" si="95"/>
        <v>0</v>
      </c>
      <c r="I876" s="58">
        <f t="shared" si="97"/>
        <v>0</v>
      </c>
      <c r="J876" s="92" t="str">
        <f t="shared" si="96"/>
        <v>2092–2093</v>
      </c>
      <c r="K876" s="92"/>
      <c r="L876" s="103"/>
      <c r="M876" s="92"/>
      <c r="N876" s="101"/>
      <c r="O876" s="93"/>
      <c r="Q876" s="61"/>
    </row>
    <row r="877" spans="1:17" s="55" customFormat="1" ht="20.25" customHeight="1" x14ac:dyDescent="0.2">
      <c r="A877" s="56">
        <v>70464</v>
      </c>
      <c r="B877" s="57">
        <f t="shared" si="92"/>
        <v>0</v>
      </c>
      <c r="C877" s="150"/>
      <c r="D877" s="58">
        <f t="shared" si="93"/>
        <v>0</v>
      </c>
      <c r="E877" s="59">
        <f t="shared" si="91"/>
        <v>0</v>
      </c>
      <c r="F877" s="58">
        <f t="shared" si="94"/>
        <v>0</v>
      </c>
      <c r="G877" s="60">
        <f>IF(AND(C877&lt;&gt;"",SUM(G$32:G876)&lt;E$23),$E$23/$E$28,0)</f>
        <v>0</v>
      </c>
      <c r="H877" s="58">
        <f t="shared" si="95"/>
        <v>0</v>
      </c>
      <c r="I877" s="58">
        <f t="shared" si="97"/>
        <v>0</v>
      </c>
      <c r="J877" s="92" t="str">
        <f t="shared" si="96"/>
        <v>2092–2093</v>
      </c>
      <c r="K877" s="92"/>
      <c r="L877" s="103"/>
      <c r="M877" s="92"/>
      <c r="N877" s="101"/>
      <c r="O877" s="93"/>
      <c r="Q877" s="61"/>
    </row>
    <row r="878" spans="1:17" s="55" customFormat="1" ht="20.25" customHeight="1" x14ac:dyDescent="0.2">
      <c r="A878" s="56">
        <v>70495</v>
      </c>
      <c r="B878" s="57">
        <f t="shared" si="92"/>
        <v>0</v>
      </c>
      <c r="C878" s="150"/>
      <c r="D878" s="58">
        <f t="shared" si="93"/>
        <v>0</v>
      </c>
      <c r="E878" s="59">
        <f t="shared" si="91"/>
        <v>0</v>
      </c>
      <c r="F878" s="58">
        <f t="shared" si="94"/>
        <v>0</v>
      </c>
      <c r="G878" s="60">
        <f>IF(AND(C878&lt;&gt;"",SUM(G$32:G877)&lt;E$23),$E$23/$E$28,0)</f>
        <v>0</v>
      </c>
      <c r="H878" s="58">
        <f t="shared" si="95"/>
        <v>0</v>
      </c>
      <c r="I878" s="58">
        <f t="shared" si="97"/>
        <v>0</v>
      </c>
      <c r="J878" s="92" t="str">
        <f t="shared" si="96"/>
        <v>2092–2093</v>
      </c>
      <c r="K878" s="92"/>
      <c r="L878" s="103"/>
      <c r="M878" s="92"/>
      <c r="N878" s="101"/>
      <c r="O878" s="93"/>
      <c r="Q878" s="61"/>
    </row>
    <row r="879" spans="1:17" s="55" customFormat="1" ht="20.25" customHeight="1" x14ac:dyDescent="0.2">
      <c r="A879" s="56">
        <v>70526</v>
      </c>
      <c r="B879" s="57">
        <f t="shared" si="92"/>
        <v>0</v>
      </c>
      <c r="C879" s="150"/>
      <c r="D879" s="58">
        <f t="shared" si="93"/>
        <v>0</v>
      </c>
      <c r="E879" s="59">
        <f t="shared" si="91"/>
        <v>0</v>
      </c>
      <c r="F879" s="58">
        <f t="shared" si="94"/>
        <v>0</v>
      </c>
      <c r="G879" s="60">
        <f>IF(AND(C879&lt;&gt;"",SUM(G$32:G878)&lt;E$23),$E$23/$E$28,0)</f>
        <v>0</v>
      </c>
      <c r="H879" s="58">
        <f t="shared" si="95"/>
        <v>0</v>
      </c>
      <c r="I879" s="58">
        <f t="shared" si="97"/>
        <v>0</v>
      </c>
      <c r="J879" s="92" t="str">
        <f t="shared" si="96"/>
        <v>2092–2093</v>
      </c>
      <c r="K879" s="92"/>
      <c r="L879" s="103"/>
      <c r="M879" s="92"/>
      <c r="N879" s="101"/>
      <c r="O879" s="93"/>
      <c r="Q879" s="61"/>
    </row>
    <row r="880" spans="1:17" s="55" customFormat="1" ht="20.25" customHeight="1" x14ac:dyDescent="0.2">
      <c r="A880" s="56">
        <v>70554</v>
      </c>
      <c r="B880" s="57">
        <f t="shared" si="92"/>
        <v>0</v>
      </c>
      <c r="C880" s="150"/>
      <c r="D880" s="58">
        <f t="shared" si="93"/>
        <v>0</v>
      </c>
      <c r="E880" s="59">
        <f t="shared" si="91"/>
        <v>0</v>
      </c>
      <c r="F880" s="58">
        <f t="shared" si="94"/>
        <v>0</v>
      </c>
      <c r="G880" s="60">
        <f>IF(AND(C880&lt;&gt;"",SUM(G$32:G879)&lt;E$23),$E$23/$E$28,0)</f>
        <v>0</v>
      </c>
      <c r="H880" s="58">
        <f t="shared" si="95"/>
        <v>0</v>
      </c>
      <c r="I880" s="58">
        <f t="shared" si="97"/>
        <v>0</v>
      </c>
      <c r="J880" s="92" t="str">
        <f t="shared" si="96"/>
        <v>2092–2093</v>
      </c>
      <c r="K880" s="92"/>
      <c r="L880" s="103"/>
      <c r="M880" s="92"/>
      <c r="N880" s="101"/>
      <c r="O880" s="93"/>
      <c r="Q880" s="61"/>
    </row>
    <row r="881" spans="1:17" s="55" customFormat="1" ht="20.25" customHeight="1" x14ac:dyDescent="0.2">
      <c r="A881" s="56">
        <v>70585</v>
      </c>
      <c r="B881" s="57">
        <f t="shared" si="92"/>
        <v>0</v>
      </c>
      <c r="C881" s="150"/>
      <c r="D881" s="58">
        <f t="shared" si="93"/>
        <v>0</v>
      </c>
      <c r="E881" s="59">
        <f t="shared" si="91"/>
        <v>0</v>
      </c>
      <c r="F881" s="58">
        <f t="shared" si="94"/>
        <v>0</v>
      </c>
      <c r="G881" s="60">
        <f>IF(AND(C881&lt;&gt;"",SUM(G$32:G880)&lt;E$23),$E$23/$E$28,0)</f>
        <v>0</v>
      </c>
      <c r="H881" s="58">
        <f t="shared" si="95"/>
        <v>0</v>
      </c>
      <c r="I881" s="58">
        <f t="shared" si="97"/>
        <v>0</v>
      </c>
      <c r="J881" s="92" t="str">
        <f t="shared" si="96"/>
        <v>2092–2093</v>
      </c>
      <c r="K881" s="92"/>
      <c r="L881" s="103"/>
      <c r="M881" s="92"/>
      <c r="N881" s="101"/>
      <c r="O881" s="93"/>
      <c r="Q881" s="61"/>
    </row>
    <row r="882" spans="1:17" s="55" customFormat="1" ht="20.25" customHeight="1" x14ac:dyDescent="0.2">
      <c r="A882" s="56">
        <v>70615</v>
      </c>
      <c r="B882" s="57">
        <f t="shared" si="92"/>
        <v>0</v>
      </c>
      <c r="C882" s="150"/>
      <c r="D882" s="58">
        <f t="shared" si="93"/>
        <v>0</v>
      </c>
      <c r="E882" s="59">
        <f t="shared" si="91"/>
        <v>0</v>
      </c>
      <c r="F882" s="58">
        <f t="shared" si="94"/>
        <v>0</v>
      </c>
      <c r="G882" s="60">
        <f>IF(AND(C882&lt;&gt;"",SUM(G$32:G881)&lt;E$23),$E$23/$E$28,0)</f>
        <v>0</v>
      </c>
      <c r="H882" s="58">
        <f t="shared" si="95"/>
        <v>0</v>
      </c>
      <c r="I882" s="58">
        <f t="shared" si="97"/>
        <v>0</v>
      </c>
      <c r="J882" s="92" t="str">
        <f t="shared" si="96"/>
        <v>2092–2093</v>
      </c>
      <c r="K882" s="92"/>
      <c r="L882" s="103"/>
      <c r="M882" s="92"/>
      <c r="N882" s="101"/>
      <c r="O882" s="93"/>
      <c r="Q882" s="61"/>
    </row>
    <row r="883" spans="1:17" s="55" customFormat="1" ht="20.25" customHeight="1" x14ac:dyDescent="0.2">
      <c r="A883" s="56">
        <v>70646</v>
      </c>
      <c r="B883" s="57">
        <f t="shared" si="92"/>
        <v>0</v>
      </c>
      <c r="C883" s="150"/>
      <c r="D883" s="58">
        <f t="shared" si="93"/>
        <v>0</v>
      </c>
      <c r="E883" s="59">
        <f t="shared" si="91"/>
        <v>0</v>
      </c>
      <c r="F883" s="58">
        <f t="shared" si="94"/>
        <v>0</v>
      </c>
      <c r="G883" s="60">
        <f>IF(AND(C883&lt;&gt;"",SUM(G$32:G882)&lt;E$23),$E$23/$E$28,0)</f>
        <v>0</v>
      </c>
      <c r="H883" s="58">
        <f t="shared" si="95"/>
        <v>0</v>
      </c>
      <c r="I883" s="58">
        <f t="shared" si="97"/>
        <v>0</v>
      </c>
      <c r="J883" s="92" t="str">
        <f t="shared" si="96"/>
        <v>2092–2093</v>
      </c>
      <c r="K883" s="92"/>
      <c r="L883" s="103"/>
      <c r="M883" s="92"/>
      <c r="N883" s="101"/>
      <c r="O883" s="93"/>
      <c r="Q883" s="61"/>
    </row>
    <row r="884" spans="1:17" s="55" customFormat="1" ht="20.25" customHeight="1" x14ac:dyDescent="0.2">
      <c r="A884" s="56">
        <v>70676</v>
      </c>
      <c r="B884" s="57">
        <f t="shared" si="92"/>
        <v>0</v>
      </c>
      <c r="C884" s="150"/>
      <c r="D884" s="58">
        <f t="shared" si="93"/>
        <v>0</v>
      </c>
      <c r="E884" s="59">
        <f t="shared" si="91"/>
        <v>0</v>
      </c>
      <c r="F884" s="58">
        <f t="shared" si="94"/>
        <v>0</v>
      </c>
      <c r="G884" s="60">
        <f>IF(AND(C884&lt;&gt;"",SUM(G$32:G883)&lt;E$23),$E$23/$E$28,0)</f>
        <v>0</v>
      </c>
      <c r="H884" s="58">
        <f t="shared" si="95"/>
        <v>0</v>
      </c>
      <c r="I884" s="58">
        <f t="shared" si="97"/>
        <v>0</v>
      </c>
      <c r="J884" s="92" t="str">
        <f t="shared" si="96"/>
        <v>2093–2094</v>
      </c>
      <c r="K884" s="92"/>
      <c r="L884" s="103"/>
      <c r="M884" s="92"/>
      <c r="N884" s="101"/>
      <c r="O884" s="93"/>
      <c r="Q884" s="61"/>
    </row>
    <row r="885" spans="1:17" s="55" customFormat="1" ht="20.25" customHeight="1" x14ac:dyDescent="0.2">
      <c r="A885" s="56">
        <v>70707</v>
      </c>
      <c r="B885" s="57">
        <f t="shared" si="92"/>
        <v>0</v>
      </c>
      <c r="C885" s="150"/>
      <c r="D885" s="58">
        <f t="shared" si="93"/>
        <v>0</v>
      </c>
      <c r="E885" s="59">
        <f t="shared" si="91"/>
        <v>0</v>
      </c>
      <c r="F885" s="58">
        <f t="shared" si="94"/>
        <v>0</v>
      </c>
      <c r="G885" s="60">
        <f>IF(AND(C885&lt;&gt;"",SUM(G$32:G884)&lt;E$23),$E$23/$E$28,0)</f>
        <v>0</v>
      </c>
      <c r="H885" s="58">
        <f t="shared" si="95"/>
        <v>0</v>
      </c>
      <c r="I885" s="58">
        <f t="shared" si="97"/>
        <v>0</v>
      </c>
      <c r="J885" s="92" t="str">
        <f t="shared" si="96"/>
        <v>2093–2094</v>
      </c>
      <c r="K885" s="92"/>
      <c r="L885" s="103"/>
      <c r="M885" s="92"/>
      <c r="N885" s="101"/>
      <c r="O885" s="93"/>
      <c r="Q885" s="61"/>
    </row>
    <row r="886" spans="1:17" s="55" customFormat="1" ht="20.25" customHeight="1" x14ac:dyDescent="0.2">
      <c r="A886" s="56">
        <v>70738</v>
      </c>
      <c r="B886" s="57">
        <f t="shared" si="92"/>
        <v>0</v>
      </c>
      <c r="C886" s="150"/>
      <c r="D886" s="58">
        <f t="shared" si="93"/>
        <v>0</v>
      </c>
      <c r="E886" s="59">
        <f t="shared" si="91"/>
        <v>0</v>
      </c>
      <c r="F886" s="58">
        <f t="shared" si="94"/>
        <v>0</v>
      </c>
      <c r="G886" s="60">
        <f>IF(AND(C886&lt;&gt;"",SUM(G$32:G885)&lt;E$23),$E$23/$E$28,0)</f>
        <v>0</v>
      </c>
      <c r="H886" s="58">
        <f t="shared" si="95"/>
        <v>0</v>
      </c>
      <c r="I886" s="58">
        <f t="shared" si="97"/>
        <v>0</v>
      </c>
      <c r="J886" s="92" t="str">
        <f t="shared" si="96"/>
        <v>2093–2094</v>
      </c>
      <c r="K886" s="92"/>
      <c r="L886" s="103"/>
      <c r="M886" s="92"/>
      <c r="N886" s="101"/>
      <c r="O886" s="93"/>
      <c r="Q886" s="61"/>
    </row>
    <row r="887" spans="1:17" s="55" customFormat="1" ht="20.25" customHeight="1" x14ac:dyDescent="0.2">
      <c r="A887" s="56">
        <v>70768</v>
      </c>
      <c r="B887" s="57">
        <f t="shared" si="92"/>
        <v>0</v>
      </c>
      <c r="C887" s="150"/>
      <c r="D887" s="58">
        <f t="shared" si="93"/>
        <v>0</v>
      </c>
      <c r="E887" s="59">
        <f t="shared" si="91"/>
        <v>0</v>
      </c>
      <c r="F887" s="58">
        <f t="shared" si="94"/>
        <v>0</v>
      </c>
      <c r="G887" s="60">
        <f>IF(AND(C887&lt;&gt;"",SUM(G$32:G886)&lt;E$23),$E$23/$E$28,0)</f>
        <v>0</v>
      </c>
      <c r="H887" s="58">
        <f t="shared" si="95"/>
        <v>0</v>
      </c>
      <c r="I887" s="58">
        <f t="shared" si="97"/>
        <v>0</v>
      </c>
      <c r="J887" s="92" t="str">
        <f t="shared" si="96"/>
        <v>2093–2094</v>
      </c>
      <c r="K887" s="92"/>
      <c r="L887" s="103"/>
      <c r="M887" s="92"/>
      <c r="N887" s="101"/>
      <c r="O887" s="93"/>
      <c r="Q887" s="61"/>
    </row>
    <row r="888" spans="1:17" s="55" customFormat="1" ht="20.25" customHeight="1" x14ac:dyDescent="0.2">
      <c r="A888" s="56">
        <v>70799</v>
      </c>
      <c r="B888" s="57">
        <f t="shared" si="92"/>
        <v>0</v>
      </c>
      <c r="C888" s="150"/>
      <c r="D888" s="58">
        <f t="shared" si="93"/>
        <v>0</v>
      </c>
      <c r="E888" s="59">
        <f t="shared" si="91"/>
        <v>0</v>
      </c>
      <c r="F888" s="58">
        <f t="shared" si="94"/>
        <v>0</v>
      </c>
      <c r="G888" s="60">
        <f>IF(AND(C888&lt;&gt;"",SUM(G$32:G887)&lt;E$23),$E$23/$E$28,0)</f>
        <v>0</v>
      </c>
      <c r="H888" s="58">
        <f t="shared" si="95"/>
        <v>0</v>
      </c>
      <c r="I888" s="58">
        <f t="shared" si="97"/>
        <v>0</v>
      </c>
      <c r="J888" s="92" t="str">
        <f t="shared" si="96"/>
        <v>2093–2094</v>
      </c>
      <c r="K888" s="92"/>
      <c r="L888" s="103"/>
      <c r="M888" s="92"/>
      <c r="N888" s="101"/>
      <c r="O888" s="93"/>
      <c r="Q888" s="61"/>
    </row>
    <row r="889" spans="1:17" s="55" customFormat="1" ht="20.25" customHeight="1" x14ac:dyDescent="0.2">
      <c r="A889" s="56">
        <v>70829</v>
      </c>
      <c r="B889" s="57">
        <f t="shared" si="92"/>
        <v>0</v>
      </c>
      <c r="C889" s="150"/>
      <c r="D889" s="58">
        <f t="shared" si="93"/>
        <v>0</v>
      </c>
      <c r="E889" s="59">
        <f t="shared" si="91"/>
        <v>0</v>
      </c>
      <c r="F889" s="58">
        <f t="shared" si="94"/>
        <v>0</v>
      </c>
      <c r="G889" s="60">
        <f>IF(AND(C889&lt;&gt;"",SUM(G$32:G888)&lt;E$23),$E$23/$E$28,0)</f>
        <v>0</v>
      </c>
      <c r="H889" s="58">
        <f t="shared" si="95"/>
        <v>0</v>
      </c>
      <c r="I889" s="58">
        <f t="shared" si="97"/>
        <v>0</v>
      </c>
      <c r="J889" s="92" t="str">
        <f t="shared" si="96"/>
        <v>2093–2094</v>
      </c>
      <c r="K889" s="92"/>
      <c r="L889" s="103"/>
      <c r="M889" s="92"/>
      <c r="N889" s="101"/>
      <c r="O889" s="93"/>
      <c r="Q889" s="61"/>
    </row>
    <row r="890" spans="1:17" s="55" customFormat="1" ht="20.25" customHeight="1" x14ac:dyDescent="0.2">
      <c r="A890" s="56">
        <v>70860</v>
      </c>
      <c r="B890" s="57">
        <f t="shared" si="92"/>
        <v>0</v>
      </c>
      <c r="C890" s="150"/>
      <c r="D890" s="58">
        <f t="shared" si="93"/>
        <v>0</v>
      </c>
      <c r="E890" s="59">
        <f t="shared" si="91"/>
        <v>0</v>
      </c>
      <c r="F890" s="58">
        <f t="shared" si="94"/>
        <v>0</v>
      </c>
      <c r="G890" s="60">
        <f>IF(AND(C890&lt;&gt;"",SUM(G$32:G889)&lt;E$23),$E$23/$E$28,0)</f>
        <v>0</v>
      </c>
      <c r="H890" s="58">
        <f t="shared" si="95"/>
        <v>0</v>
      </c>
      <c r="I890" s="58">
        <f t="shared" si="97"/>
        <v>0</v>
      </c>
      <c r="J890" s="92" t="str">
        <f t="shared" si="96"/>
        <v>2093–2094</v>
      </c>
      <c r="K890" s="92"/>
      <c r="L890" s="103"/>
      <c r="M890" s="92"/>
      <c r="N890" s="101"/>
      <c r="O890" s="93"/>
      <c r="Q890" s="61"/>
    </row>
    <row r="891" spans="1:17" s="55" customFormat="1" ht="20.25" customHeight="1" x14ac:dyDescent="0.2">
      <c r="A891" s="56">
        <v>70891</v>
      </c>
      <c r="B891" s="57">
        <f t="shared" si="92"/>
        <v>0</v>
      </c>
      <c r="C891" s="150"/>
      <c r="D891" s="58">
        <f t="shared" si="93"/>
        <v>0</v>
      </c>
      <c r="E891" s="59">
        <f t="shared" si="91"/>
        <v>0</v>
      </c>
      <c r="F891" s="58">
        <f t="shared" si="94"/>
        <v>0</v>
      </c>
      <c r="G891" s="60">
        <f>IF(AND(C891&lt;&gt;"",SUM(G$32:G890)&lt;E$23),$E$23/$E$28,0)</f>
        <v>0</v>
      </c>
      <c r="H891" s="58">
        <f t="shared" si="95"/>
        <v>0</v>
      </c>
      <c r="I891" s="58">
        <f t="shared" si="97"/>
        <v>0</v>
      </c>
      <c r="J891" s="92" t="str">
        <f t="shared" si="96"/>
        <v>2093–2094</v>
      </c>
      <c r="K891" s="92"/>
      <c r="L891" s="103"/>
      <c r="M891" s="92"/>
      <c r="N891" s="101"/>
      <c r="O891" s="93"/>
      <c r="Q891" s="61"/>
    </row>
    <row r="892" spans="1:17" s="55" customFormat="1" ht="20.25" customHeight="1" x14ac:dyDescent="0.2">
      <c r="A892" s="56">
        <v>70919</v>
      </c>
      <c r="B892" s="57">
        <f t="shared" si="92"/>
        <v>0</v>
      </c>
      <c r="C892" s="150"/>
      <c r="D892" s="58">
        <f t="shared" si="93"/>
        <v>0</v>
      </c>
      <c r="E892" s="59">
        <f t="shared" si="91"/>
        <v>0</v>
      </c>
      <c r="F892" s="58">
        <f t="shared" si="94"/>
        <v>0</v>
      </c>
      <c r="G892" s="60">
        <f>IF(AND(C892&lt;&gt;"",SUM(G$32:G891)&lt;E$23),$E$23/$E$28,0)</f>
        <v>0</v>
      </c>
      <c r="H892" s="58">
        <f t="shared" si="95"/>
        <v>0</v>
      </c>
      <c r="I892" s="58">
        <f t="shared" si="97"/>
        <v>0</v>
      </c>
      <c r="J892" s="92" t="str">
        <f t="shared" si="96"/>
        <v>2093–2094</v>
      </c>
      <c r="K892" s="92"/>
      <c r="L892" s="103"/>
      <c r="M892" s="92"/>
      <c r="N892" s="101"/>
      <c r="O892" s="93"/>
      <c r="Q892" s="61"/>
    </row>
    <row r="893" spans="1:17" s="55" customFormat="1" ht="20.25" customHeight="1" x14ac:dyDescent="0.2">
      <c r="A893" s="56">
        <v>70950</v>
      </c>
      <c r="B893" s="57">
        <f t="shared" si="92"/>
        <v>0</v>
      </c>
      <c r="C893" s="150"/>
      <c r="D893" s="58">
        <f t="shared" si="93"/>
        <v>0</v>
      </c>
      <c r="E893" s="59">
        <f t="shared" si="91"/>
        <v>0</v>
      </c>
      <c r="F893" s="58">
        <f t="shared" si="94"/>
        <v>0</v>
      </c>
      <c r="G893" s="60">
        <f>IF(AND(C893&lt;&gt;"",SUM(G$32:G892)&lt;E$23),$E$23/$E$28,0)</f>
        <v>0</v>
      </c>
      <c r="H893" s="58">
        <f t="shared" si="95"/>
        <v>0</v>
      </c>
      <c r="I893" s="58">
        <f t="shared" si="97"/>
        <v>0</v>
      </c>
      <c r="J893" s="92" t="str">
        <f t="shared" si="96"/>
        <v>2093–2094</v>
      </c>
      <c r="K893" s="92"/>
      <c r="L893" s="103"/>
      <c r="M893" s="92"/>
      <c r="N893" s="101"/>
      <c r="O893" s="93"/>
      <c r="Q893" s="61"/>
    </row>
    <row r="894" spans="1:17" s="55" customFormat="1" ht="20.25" customHeight="1" x14ac:dyDescent="0.2">
      <c r="A894" s="56">
        <v>70980</v>
      </c>
      <c r="B894" s="57">
        <f t="shared" si="92"/>
        <v>0</v>
      </c>
      <c r="C894" s="150"/>
      <c r="D894" s="58">
        <f t="shared" si="93"/>
        <v>0</v>
      </c>
      <c r="E894" s="59">
        <f t="shared" si="91"/>
        <v>0</v>
      </c>
      <c r="F894" s="58">
        <f t="shared" si="94"/>
        <v>0</v>
      </c>
      <c r="G894" s="60">
        <f>IF(AND(C894&lt;&gt;"",SUM(G$32:G893)&lt;E$23),$E$23/$E$28,0)</f>
        <v>0</v>
      </c>
      <c r="H894" s="58">
        <f t="shared" si="95"/>
        <v>0</v>
      </c>
      <c r="I894" s="58">
        <f t="shared" si="97"/>
        <v>0</v>
      </c>
      <c r="J894" s="92" t="str">
        <f t="shared" si="96"/>
        <v>2093–2094</v>
      </c>
      <c r="K894" s="92"/>
      <c r="L894" s="103"/>
      <c r="M894" s="92"/>
      <c r="N894" s="101"/>
      <c r="O894" s="93"/>
      <c r="Q894" s="61"/>
    </row>
    <row r="895" spans="1:17" s="55" customFormat="1" ht="20.25" customHeight="1" x14ac:dyDescent="0.2">
      <c r="A895" s="56">
        <v>71011</v>
      </c>
      <c r="B895" s="57">
        <f t="shared" si="92"/>
        <v>0</v>
      </c>
      <c r="C895" s="150"/>
      <c r="D895" s="58">
        <f t="shared" si="93"/>
        <v>0</v>
      </c>
      <c r="E895" s="59">
        <f t="shared" si="91"/>
        <v>0</v>
      </c>
      <c r="F895" s="58">
        <f t="shared" si="94"/>
        <v>0</v>
      </c>
      <c r="G895" s="60">
        <f>IF(AND(C895&lt;&gt;"",SUM(G$32:G894)&lt;E$23),$E$23/$E$28,0)</f>
        <v>0</v>
      </c>
      <c r="H895" s="58">
        <f t="shared" si="95"/>
        <v>0</v>
      </c>
      <c r="I895" s="58">
        <f t="shared" si="97"/>
        <v>0</v>
      </c>
      <c r="J895" s="92" t="str">
        <f t="shared" si="96"/>
        <v>2093–2094</v>
      </c>
      <c r="K895" s="92"/>
      <c r="L895" s="103"/>
      <c r="M895" s="92"/>
      <c r="N895" s="101"/>
      <c r="O895" s="93"/>
      <c r="Q895" s="61"/>
    </row>
    <row r="896" spans="1:17" s="55" customFormat="1" ht="20.25" customHeight="1" x14ac:dyDescent="0.2">
      <c r="A896" s="56">
        <v>71041</v>
      </c>
      <c r="B896" s="57">
        <f t="shared" si="92"/>
        <v>0</v>
      </c>
      <c r="C896" s="150"/>
      <c r="D896" s="58">
        <f t="shared" si="93"/>
        <v>0</v>
      </c>
      <c r="E896" s="59">
        <f t="shared" si="91"/>
        <v>0</v>
      </c>
      <c r="F896" s="58">
        <f t="shared" si="94"/>
        <v>0</v>
      </c>
      <c r="G896" s="60">
        <f>IF(AND(C896&lt;&gt;"",SUM(G$32:G895)&lt;E$23),$E$23/$E$28,0)</f>
        <v>0</v>
      </c>
      <c r="H896" s="58">
        <f t="shared" si="95"/>
        <v>0</v>
      </c>
      <c r="I896" s="58">
        <f t="shared" si="97"/>
        <v>0</v>
      </c>
      <c r="J896" s="92" t="str">
        <f t="shared" si="96"/>
        <v>2094–2095</v>
      </c>
      <c r="K896" s="92"/>
      <c r="L896" s="103"/>
      <c r="M896" s="92"/>
      <c r="N896" s="101"/>
      <c r="O896" s="93"/>
      <c r="Q896" s="61"/>
    </row>
    <row r="897" spans="1:17" s="55" customFormat="1" ht="20.25" customHeight="1" x14ac:dyDescent="0.2">
      <c r="A897" s="56">
        <v>71072</v>
      </c>
      <c r="B897" s="57">
        <f t="shared" si="92"/>
        <v>0</v>
      </c>
      <c r="C897" s="150"/>
      <c r="D897" s="58">
        <f t="shared" si="93"/>
        <v>0</v>
      </c>
      <c r="E897" s="59">
        <f t="shared" si="91"/>
        <v>0</v>
      </c>
      <c r="F897" s="58">
        <f t="shared" si="94"/>
        <v>0</v>
      </c>
      <c r="G897" s="60">
        <f>IF(AND(C897&lt;&gt;"",SUM(G$32:G896)&lt;E$23),$E$23/$E$28,0)</f>
        <v>0</v>
      </c>
      <c r="H897" s="58">
        <f t="shared" si="95"/>
        <v>0</v>
      </c>
      <c r="I897" s="58">
        <f t="shared" si="97"/>
        <v>0</v>
      </c>
      <c r="J897" s="92" t="str">
        <f t="shared" si="96"/>
        <v>2094–2095</v>
      </c>
      <c r="K897" s="92"/>
      <c r="L897" s="103"/>
      <c r="M897" s="92"/>
      <c r="N897" s="101"/>
      <c r="O897" s="93"/>
      <c r="Q897" s="61"/>
    </row>
    <row r="898" spans="1:17" s="55" customFormat="1" ht="20.25" customHeight="1" x14ac:dyDescent="0.2">
      <c r="A898" s="56">
        <v>71103</v>
      </c>
      <c r="B898" s="57">
        <f t="shared" si="92"/>
        <v>0</v>
      </c>
      <c r="C898" s="150"/>
      <c r="D898" s="58">
        <f t="shared" si="93"/>
        <v>0</v>
      </c>
      <c r="E898" s="59">
        <f t="shared" si="91"/>
        <v>0</v>
      </c>
      <c r="F898" s="58">
        <f t="shared" si="94"/>
        <v>0</v>
      </c>
      <c r="G898" s="60">
        <f>IF(AND(C898&lt;&gt;"",SUM(G$32:G897)&lt;E$23),$E$23/$E$28,0)</f>
        <v>0</v>
      </c>
      <c r="H898" s="58">
        <f t="shared" si="95"/>
        <v>0</v>
      </c>
      <c r="I898" s="58">
        <f t="shared" si="97"/>
        <v>0</v>
      </c>
      <c r="J898" s="92" t="str">
        <f t="shared" si="96"/>
        <v>2094–2095</v>
      </c>
      <c r="K898" s="92"/>
      <c r="L898" s="103"/>
      <c r="M898" s="92"/>
      <c r="N898" s="101"/>
      <c r="O898" s="93"/>
      <c r="Q898" s="61"/>
    </row>
    <row r="899" spans="1:17" s="55" customFormat="1" ht="20.25" customHeight="1" x14ac:dyDescent="0.2">
      <c r="A899" s="56">
        <v>71133</v>
      </c>
      <c r="B899" s="57">
        <f t="shared" si="92"/>
        <v>0</v>
      </c>
      <c r="C899" s="150"/>
      <c r="D899" s="58">
        <f t="shared" si="93"/>
        <v>0</v>
      </c>
      <c r="E899" s="59">
        <f t="shared" si="91"/>
        <v>0</v>
      </c>
      <c r="F899" s="58">
        <f t="shared" si="94"/>
        <v>0</v>
      </c>
      <c r="G899" s="60">
        <f>IF(AND(C899&lt;&gt;"",SUM(G$32:G898)&lt;E$23),$E$23/$E$28,0)</f>
        <v>0</v>
      </c>
      <c r="H899" s="58">
        <f t="shared" si="95"/>
        <v>0</v>
      </c>
      <c r="I899" s="58">
        <f t="shared" si="97"/>
        <v>0</v>
      </c>
      <c r="J899" s="92" t="str">
        <f t="shared" si="96"/>
        <v>2094–2095</v>
      </c>
      <c r="K899" s="92"/>
      <c r="L899" s="103"/>
      <c r="M899" s="92"/>
      <c r="N899" s="101"/>
      <c r="O899" s="93"/>
      <c r="Q899" s="61"/>
    </row>
    <row r="900" spans="1:17" s="55" customFormat="1" ht="20.25" customHeight="1" x14ac:dyDescent="0.2">
      <c r="A900" s="56">
        <v>71164</v>
      </c>
      <c r="B900" s="57">
        <f t="shared" si="92"/>
        <v>0</v>
      </c>
      <c r="C900" s="150"/>
      <c r="D900" s="58">
        <f t="shared" si="93"/>
        <v>0</v>
      </c>
      <c r="E900" s="59">
        <f t="shared" si="91"/>
        <v>0</v>
      </c>
      <c r="F900" s="58">
        <f t="shared" si="94"/>
        <v>0</v>
      </c>
      <c r="G900" s="60">
        <f>IF(AND(C900&lt;&gt;"",SUM(G$32:G899)&lt;E$23),$E$23/$E$28,0)</f>
        <v>0</v>
      </c>
      <c r="H900" s="58">
        <f t="shared" si="95"/>
        <v>0</v>
      </c>
      <c r="I900" s="58">
        <f t="shared" si="97"/>
        <v>0</v>
      </c>
      <c r="J900" s="92" t="str">
        <f t="shared" si="96"/>
        <v>2094–2095</v>
      </c>
      <c r="K900" s="92"/>
      <c r="L900" s="103"/>
      <c r="M900" s="92"/>
      <c r="N900" s="101"/>
      <c r="O900" s="93"/>
      <c r="Q900" s="61"/>
    </row>
    <row r="901" spans="1:17" s="55" customFormat="1" ht="20.25" customHeight="1" x14ac:dyDescent="0.2">
      <c r="A901" s="56">
        <v>71194</v>
      </c>
      <c r="B901" s="57">
        <f t="shared" si="92"/>
        <v>0</v>
      </c>
      <c r="C901" s="150"/>
      <c r="D901" s="58">
        <f t="shared" si="93"/>
        <v>0</v>
      </c>
      <c r="E901" s="59">
        <f t="shared" si="91"/>
        <v>0</v>
      </c>
      <c r="F901" s="58">
        <f t="shared" si="94"/>
        <v>0</v>
      </c>
      <c r="G901" s="60">
        <f>IF(AND(C901&lt;&gt;"",SUM(G$32:G900)&lt;E$23),$E$23/$E$28,0)</f>
        <v>0</v>
      </c>
      <c r="H901" s="58">
        <f t="shared" si="95"/>
        <v>0</v>
      </c>
      <c r="I901" s="58">
        <f t="shared" si="97"/>
        <v>0</v>
      </c>
      <c r="J901" s="92" t="str">
        <f t="shared" si="96"/>
        <v>2094–2095</v>
      </c>
      <c r="K901" s="92"/>
      <c r="L901" s="103"/>
      <c r="M901" s="92"/>
      <c r="N901" s="101"/>
      <c r="O901" s="93"/>
      <c r="Q901" s="61"/>
    </row>
    <row r="902" spans="1:17" s="55" customFormat="1" ht="20.25" customHeight="1" x14ac:dyDescent="0.2">
      <c r="A902" s="56">
        <v>71225</v>
      </c>
      <c r="B902" s="57">
        <f t="shared" si="92"/>
        <v>0</v>
      </c>
      <c r="C902" s="150"/>
      <c r="D902" s="58">
        <f t="shared" si="93"/>
        <v>0</v>
      </c>
      <c r="E902" s="59">
        <f t="shared" si="91"/>
        <v>0</v>
      </c>
      <c r="F902" s="58">
        <f t="shared" si="94"/>
        <v>0</v>
      </c>
      <c r="G902" s="60">
        <f>IF(AND(C902&lt;&gt;"",SUM(G$32:G901)&lt;E$23),$E$23/$E$28,0)</f>
        <v>0</v>
      </c>
      <c r="H902" s="58">
        <f t="shared" si="95"/>
        <v>0</v>
      </c>
      <c r="I902" s="58">
        <f t="shared" si="97"/>
        <v>0</v>
      </c>
      <c r="J902" s="92" t="str">
        <f t="shared" si="96"/>
        <v>2094–2095</v>
      </c>
      <c r="K902" s="92"/>
      <c r="L902" s="103"/>
      <c r="M902" s="92"/>
      <c r="N902" s="101"/>
      <c r="O902" s="93"/>
      <c r="Q902" s="61"/>
    </row>
    <row r="903" spans="1:17" s="55" customFormat="1" ht="20.25" customHeight="1" x14ac:dyDescent="0.2">
      <c r="A903" s="56">
        <v>71256</v>
      </c>
      <c r="B903" s="57">
        <f t="shared" si="92"/>
        <v>0</v>
      </c>
      <c r="C903" s="150"/>
      <c r="D903" s="58">
        <f t="shared" si="93"/>
        <v>0</v>
      </c>
      <c r="E903" s="59">
        <f t="shared" si="91"/>
        <v>0</v>
      </c>
      <c r="F903" s="58">
        <f t="shared" si="94"/>
        <v>0</v>
      </c>
      <c r="G903" s="60">
        <f>IF(AND(C903&lt;&gt;"",SUM(G$32:G902)&lt;E$23),$E$23/$E$28,0)</f>
        <v>0</v>
      </c>
      <c r="H903" s="58">
        <f t="shared" si="95"/>
        <v>0</v>
      </c>
      <c r="I903" s="58">
        <f t="shared" si="97"/>
        <v>0</v>
      </c>
      <c r="J903" s="92" t="str">
        <f t="shared" si="96"/>
        <v>2094–2095</v>
      </c>
      <c r="K903" s="92"/>
      <c r="L903" s="103"/>
      <c r="M903" s="92"/>
      <c r="N903" s="101"/>
      <c r="O903" s="93"/>
      <c r="Q903" s="61"/>
    </row>
    <row r="904" spans="1:17" s="55" customFormat="1" ht="20.25" customHeight="1" x14ac:dyDescent="0.2">
      <c r="A904" s="56">
        <v>71284</v>
      </c>
      <c r="B904" s="57">
        <f t="shared" si="92"/>
        <v>0</v>
      </c>
      <c r="C904" s="150"/>
      <c r="D904" s="58">
        <f t="shared" si="93"/>
        <v>0</v>
      </c>
      <c r="E904" s="59">
        <f t="shared" si="91"/>
        <v>0</v>
      </c>
      <c r="F904" s="58">
        <f t="shared" si="94"/>
        <v>0</v>
      </c>
      <c r="G904" s="60">
        <f>IF(AND(C904&lt;&gt;"",SUM(G$32:G903)&lt;E$23),$E$23/$E$28,0)</f>
        <v>0</v>
      </c>
      <c r="H904" s="58">
        <f t="shared" si="95"/>
        <v>0</v>
      </c>
      <c r="I904" s="58">
        <f t="shared" si="97"/>
        <v>0</v>
      </c>
      <c r="J904" s="92" t="str">
        <f t="shared" si="96"/>
        <v>2094–2095</v>
      </c>
      <c r="K904" s="92"/>
      <c r="L904" s="103"/>
      <c r="M904" s="92"/>
      <c r="N904" s="101"/>
      <c r="O904" s="93"/>
      <c r="Q904" s="61"/>
    </row>
    <row r="905" spans="1:17" s="55" customFormat="1" ht="20.25" customHeight="1" x14ac:dyDescent="0.2">
      <c r="A905" s="56">
        <v>71315</v>
      </c>
      <c r="B905" s="57">
        <f t="shared" si="92"/>
        <v>0</v>
      </c>
      <c r="C905" s="150"/>
      <c r="D905" s="58">
        <f t="shared" si="93"/>
        <v>0</v>
      </c>
      <c r="E905" s="59">
        <f t="shared" si="91"/>
        <v>0</v>
      </c>
      <c r="F905" s="58">
        <f t="shared" si="94"/>
        <v>0</v>
      </c>
      <c r="G905" s="60">
        <f>IF(AND(C905&lt;&gt;"",SUM(G$32:G904)&lt;E$23),$E$23/$E$28,0)</f>
        <v>0</v>
      </c>
      <c r="H905" s="58">
        <f t="shared" si="95"/>
        <v>0</v>
      </c>
      <c r="I905" s="58">
        <f t="shared" si="97"/>
        <v>0</v>
      </c>
      <c r="J905" s="92" t="str">
        <f t="shared" si="96"/>
        <v>2094–2095</v>
      </c>
      <c r="K905" s="92"/>
      <c r="L905" s="103"/>
      <c r="M905" s="92"/>
      <c r="N905" s="101"/>
      <c r="O905" s="93"/>
      <c r="Q905" s="61"/>
    </row>
    <row r="906" spans="1:17" s="55" customFormat="1" ht="20.25" customHeight="1" x14ac:dyDescent="0.2">
      <c r="A906" s="56">
        <v>71345</v>
      </c>
      <c r="B906" s="57">
        <f t="shared" si="92"/>
        <v>0</v>
      </c>
      <c r="C906" s="150"/>
      <c r="D906" s="58">
        <f t="shared" si="93"/>
        <v>0</v>
      </c>
      <c r="E906" s="59">
        <f t="shared" si="91"/>
        <v>0</v>
      </c>
      <c r="F906" s="58">
        <f t="shared" si="94"/>
        <v>0</v>
      </c>
      <c r="G906" s="60">
        <f>IF(AND(C906&lt;&gt;"",SUM(G$32:G905)&lt;E$23),$E$23/$E$28,0)</f>
        <v>0</v>
      </c>
      <c r="H906" s="58">
        <f t="shared" si="95"/>
        <v>0</v>
      </c>
      <c r="I906" s="58">
        <f t="shared" si="97"/>
        <v>0</v>
      </c>
      <c r="J906" s="92" t="str">
        <f t="shared" si="96"/>
        <v>2094–2095</v>
      </c>
      <c r="K906" s="92"/>
      <c r="L906" s="103"/>
      <c r="M906" s="92"/>
      <c r="N906" s="101"/>
      <c r="O906" s="93"/>
      <c r="Q906" s="61"/>
    </row>
    <row r="907" spans="1:17" s="55" customFormat="1" ht="20.25" customHeight="1" x14ac:dyDescent="0.2">
      <c r="A907" s="56">
        <v>71376</v>
      </c>
      <c r="B907" s="57">
        <f t="shared" si="92"/>
        <v>0</v>
      </c>
      <c r="C907" s="150"/>
      <c r="D907" s="58">
        <f t="shared" si="93"/>
        <v>0</v>
      </c>
      <c r="E907" s="59">
        <f t="shared" si="91"/>
        <v>0</v>
      </c>
      <c r="F907" s="58">
        <f t="shared" si="94"/>
        <v>0</v>
      </c>
      <c r="G907" s="60">
        <f>IF(AND(C907&lt;&gt;"",SUM(G$32:G906)&lt;E$23),$E$23/$E$28,0)</f>
        <v>0</v>
      </c>
      <c r="H907" s="58">
        <f t="shared" si="95"/>
        <v>0</v>
      </c>
      <c r="I907" s="58">
        <f t="shared" si="97"/>
        <v>0</v>
      </c>
      <c r="J907" s="92" t="str">
        <f t="shared" si="96"/>
        <v>2094–2095</v>
      </c>
      <c r="K907" s="92"/>
      <c r="L907" s="103"/>
      <c r="M907" s="92"/>
      <c r="N907" s="101"/>
      <c r="O907" s="93"/>
      <c r="Q907" s="61"/>
    </row>
    <row r="908" spans="1:17" s="55" customFormat="1" ht="20.25" customHeight="1" x14ac:dyDescent="0.2">
      <c r="A908" s="56">
        <v>71406</v>
      </c>
      <c r="B908" s="57">
        <f t="shared" si="92"/>
        <v>0</v>
      </c>
      <c r="C908" s="150"/>
      <c r="D908" s="58">
        <f t="shared" si="93"/>
        <v>0</v>
      </c>
      <c r="E908" s="59">
        <f t="shared" si="91"/>
        <v>0</v>
      </c>
      <c r="F908" s="58">
        <f t="shared" si="94"/>
        <v>0</v>
      </c>
      <c r="G908" s="60">
        <f>IF(AND(C908&lt;&gt;"",SUM(G$32:G907)&lt;E$23),$E$23/$E$28,0)</f>
        <v>0</v>
      </c>
      <c r="H908" s="58">
        <f t="shared" si="95"/>
        <v>0</v>
      </c>
      <c r="I908" s="58">
        <f t="shared" si="97"/>
        <v>0</v>
      </c>
      <c r="J908" s="92" t="str">
        <f t="shared" si="96"/>
        <v>2095–2096</v>
      </c>
      <c r="K908" s="92"/>
      <c r="L908" s="103"/>
      <c r="M908" s="92"/>
      <c r="N908" s="101"/>
      <c r="O908" s="93"/>
      <c r="Q908" s="61"/>
    </row>
    <row r="909" spans="1:17" s="55" customFormat="1" ht="20.25" customHeight="1" x14ac:dyDescent="0.2">
      <c r="A909" s="56">
        <v>71437</v>
      </c>
      <c r="B909" s="57">
        <f t="shared" si="92"/>
        <v>0</v>
      </c>
      <c r="C909" s="150"/>
      <c r="D909" s="58">
        <f t="shared" si="93"/>
        <v>0</v>
      </c>
      <c r="E909" s="59">
        <f t="shared" si="91"/>
        <v>0</v>
      </c>
      <c r="F909" s="58">
        <f t="shared" si="94"/>
        <v>0</v>
      </c>
      <c r="G909" s="60">
        <f>IF(AND(C909&lt;&gt;"",SUM(G$32:G908)&lt;E$23),$E$23/$E$28,0)</f>
        <v>0</v>
      </c>
      <c r="H909" s="58">
        <f t="shared" si="95"/>
        <v>0</v>
      </c>
      <c r="I909" s="58">
        <f t="shared" si="97"/>
        <v>0</v>
      </c>
      <c r="J909" s="92" t="str">
        <f t="shared" si="96"/>
        <v>2095–2096</v>
      </c>
      <c r="K909" s="92"/>
      <c r="L909" s="103"/>
      <c r="M909" s="92"/>
      <c r="N909" s="101"/>
      <c r="O909" s="93"/>
      <c r="Q909" s="61"/>
    </row>
    <row r="910" spans="1:17" s="55" customFormat="1" ht="20.25" customHeight="1" x14ac:dyDescent="0.2">
      <c r="A910" s="56">
        <v>71468</v>
      </c>
      <c r="B910" s="57">
        <f t="shared" si="92"/>
        <v>0</v>
      </c>
      <c r="C910" s="150"/>
      <c r="D910" s="58">
        <f t="shared" si="93"/>
        <v>0</v>
      </c>
      <c r="E910" s="59">
        <f t="shared" si="91"/>
        <v>0</v>
      </c>
      <c r="F910" s="58">
        <f t="shared" si="94"/>
        <v>0</v>
      </c>
      <c r="G910" s="60">
        <f>IF(AND(C910&lt;&gt;"",SUM(G$32:G909)&lt;E$23),$E$23/$E$28,0)</f>
        <v>0</v>
      </c>
      <c r="H910" s="58">
        <f t="shared" si="95"/>
        <v>0</v>
      </c>
      <c r="I910" s="58">
        <f t="shared" si="97"/>
        <v>0</v>
      </c>
      <c r="J910" s="92" t="str">
        <f t="shared" si="96"/>
        <v>2095–2096</v>
      </c>
      <c r="K910" s="92"/>
      <c r="L910" s="103"/>
      <c r="M910" s="92"/>
      <c r="N910" s="101"/>
      <c r="O910" s="93"/>
      <c r="Q910" s="61"/>
    </row>
    <row r="911" spans="1:17" s="55" customFormat="1" ht="20.25" customHeight="1" x14ac:dyDescent="0.2">
      <c r="A911" s="56">
        <v>71498</v>
      </c>
      <c r="B911" s="57">
        <f t="shared" si="92"/>
        <v>0</v>
      </c>
      <c r="C911" s="150"/>
      <c r="D911" s="58">
        <f t="shared" si="93"/>
        <v>0</v>
      </c>
      <c r="E911" s="59">
        <f t="shared" si="91"/>
        <v>0</v>
      </c>
      <c r="F911" s="58">
        <f t="shared" si="94"/>
        <v>0</v>
      </c>
      <c r="G911" s="60">
        <f>IF(AND(C911&lt;&gt;"",SUM(G$32:G910)&lt;E$23),$E$23/$E$28,0)</f>
        <v>0</v>
      </c>
      <c r="H911" s="58">
        <f t="shared" si="95"/>
        <v>0</v>
      </c>
      <c r="I911" s="58">
        <f t="shared" si="97"/>
        <v>0</v>
      </c>
      <c r="J911" s="92" t="str">
        <f t="shared" si="96"/>
        <v>2095–2096</v>
      </c>
      <c r="K911" s="92"/>
      <c r="L911" s="103"/>
      <c r="M911" s="92"/>
      <c r="N911" s="101"/>
      <c r="O911" s="93"/>
      <c r="Q911" s="61"/>
    </row>
    <row r="912" spans="1:17" s="55" customFormat="1" ht="20.25" customHeight="1" x14ac:dyDescent="0.2">
      <c r="A912" s="56">
        <v>71529</v>
      </c>
      <c r="B912" s="57">
        <f t="shared" si="92"/>
        <v>0</v>
      </c>
      <c r="C912" s="150"/>
      <c r="D912" s="58">
        <f t="shared" si="93"/>
        <v>0</v>
      </c>
      <c r="E912" s="59">
        <f t="shared" si="91"/>
        <v>0</v>
      </c>
      <c r="F912" s="58">
        <f t="shared" si="94"/>
        <v>0</v>
      </c>
      <c r="G912" s="60">
        <f>IF(AND(C912&lt;&gt;"",SUM(G$32:G911)&lt;E$23),$E$23/$E$28,0)</f>
        <v>0</v>
      </c>
      <c r="H912" s="58">
        <f t="shared" si="95"/>
        <v>0</v>
      </c>
      <c r="I912" s="58">
        <f t="shared" si="97"/>
        <v>0</v>
      </c>
      <c r="J912" s="92" t="str">
        <f t="shared" si="96"/>
        <v>2095–2096</v>
      </c>
      <c r="K912" s="92"/>
      <c r="L912" s="103"/>
      <c r="M912" s="92"/>
      <c r="N912" s="101"/>
      <c r="O912" s="93"/>
      <c r="Q912" s="61"/>
    </row>
    <row r="913" spans="1:17" s="55" customFormat="1" ht="20.25" customHeight="1" x14ac:dyDescent="0.2">
      <c r="A913" s="56">
        <v>71559</v>
      </c>
      <c r="B913" s="57">
        <f t="shared" si="92"/>
        <v>0</v>
      </c>
      <c r="C913" s="150"/>
      <c r="D913" s="58">
        <f t="shared" si="93"/>
        <v>0</v>
      </c>
      <c r="E913" s="59">
        <f t="shared" si="91"/>
        <v>0</v>
      </c>
      <c r="F913" s="58">
        <f t="shared" si="94"/>
        <v>0</v>
      </c>
      <c r="G913" s="60">
        <f>IF(AND(C913&lt;&gt;"",SUM(G$32:G912)&lt;E$23),$E$23/$E$28,0)</f>
        <v>0</v>
      </c>
      <c r="H913" s="58">
        <f t="shared" si="95"/>
        <v>0</v>
      </c>
      <c r="I913" s="58">
        <f t="shared" si="97"/>
        <v>0</v>
      </c>
      <c r="J913" s="92" t="str">
        <f t="shared" si="96"/>
        <v>2095–2096</v>
      </c>
      <c r="K913" s="92"/>
      <c r="L913" s="103"/>
      <c r="M913" s="92"/>
      <c r="N913" s="101"/>
      <c r="O913" s="93"/>
      <c r="Q913" s="61"/>
    </row>
    <row r="914" spans="1:17" s="55" customFormat="1" ht="20.25" customHeight="1" x14ac:dyDescent="0.2">
      <c r="A914" s="56">
        <v>71590</v>
      </c>
      <c r="B914" s="57">
        <f t="shared" si="92"/>
        <v>0</v>
      </c>
      <c r="C914" s="150"/>
      <c r="D914" s="58">
        <f t="shared" si="93"/>
        <v>0</v>
      </c>
      <c r="E914" s="59">
        <f t="shared" si="91"/>
        <v>0</v>
      </c>
      <c r="F914" s="58">
        <f t="shared" si="94"/>
        <v>0</v>
      </c>
      <c r="G914" s="60">
        <f>IF(AND(C914&lt;&gt;"",SUM(G$32:G913)&lt;E$23),$E$23/$E$28,0)</f>
        <v>0</v>
      </c>
      <c r="H914" s="58">
        <f t="shared" si="95"/>
        <v>0</v>
      </c>
      <c r="I914" s="58">
        <f t="shared" si="97"/>
        <v>0</v>
      </c>
      <c r="J914" s="92" t="str">
        <f t="shared" si="96"/>
        <v>2095–2096</v>
      </c>
      <c r="K914" s="92"/>
      <c r="L914" s="103"/>
      <c r="M914" s="92"/>
      <c r="N914" s="101"/>
      <c r="O914" s="93"/>
      <c r="Q914" s="61"/>
    </row>
    <row r="915" spans="1:17" s="55" customFormat="1" ht="20.25" customHeight="1" x14ac:dyDescent="0.2">
      <c r="A915" s="56">
        <v>71621</v>
      </c>
      <c r="B915" s="57">
        <f t="shared" si="92"/>
        <v>0</v>
      </c>
      <c r="C915" s="150"/>
      <c r="D915" s="58">
        <f t="shared" si="93"/>
        <v>0</v>
      </c>
      <c r="E915" s="59">
        <f t="shared" si="91"/>
        <v>0</v>
      </c>
      <c r="F915" s="58">
        <f t="shared" si="94"/>
        <v>0</v>
      </c>
      <c r="G915" s="60">
        <f>IF(AND(C915&lt;&gt;"",SUM(G$32:G914)&lt;E$23),$E$23/$E$28,0)</f>
        <v>0</v>
      </c>
      <c r="H915" s="58">
        <f t="shared" si="95"/>
        <v>0</v>
      </c>
      <c r="I915" s="58">
        <f t="shared" si="97"/>
        <v>0</v>
      </c>
      <c r="J915" s="92" t="str">
        <f t="shared" si="96"/>
        <v>2095–2096</v>
      </c>
      <c r="K915" s="92"/>
      <c r="L915" s="103"/>
      <c r="M915" s="92"/>
      <c r="N915" s="101"/>
      <c r="O915" s="93"/>
      <c r="Q915" s="61"/>
    </row>
    <row r="916" spans="1:17" s="55" customFormat="1" ht="20.25" customHeight="1" x14ac:dyDescent="0.2">
      <c r="A916" s="56">
        <v>71650</v>
      </c>
      <c r="B916" s="57">
        <f t="shared" si="92"/>
        <v>0</v>
      </c>
      <c r="C916" s="150"/>
      <c r="D916" s="58">
        <f t="shared" si="93"/>
        <v>0</v>
      </c>
      <c r="E916" s="59">
        <f t="shared" si="91"/>
        <v>0</v>
      </c>
      <c r="F916" s="58">
        <f t="shared" si="94"/>
        <v>0</v>
      </c>
      <c r="G916" s="60">
        <f>IF(AND(C916&lt;&gt;"",SUM(G$32:G915)&lt;E$23),$E$23/$E$28,0)</f>
        <v>0</v>
      </c>
      <c r="H916" s="58">
        <f t="shared" si="95"/>
        <v>0</v>
      </c>
      <c r="I916" s="58">
        <f t="shared" si="97"/>
        <v>0</v>
      </c>
      <c r="J916" s="92" t="str">
        <f t="shared" si="96"/>
        <v>2095–2096</v>
      </c>
      <c r="K916" s="92"/>
      <c r="L916" s="103"/>
      <c r="M916" s="92"/>
      <c r="N916" s="101"/>
      <c r="O916" s="93"/>
      <c r="Q916" s="61"/>
    </row>
    <row r="917" spans="1:17" s="55" customFormat="1" ht="20.25" customHeight="1" x14ac:dyDescent="0.2">
      <c r="A917" s="56">
        <v>71681</v>
      </c>
      <c r="B917" s="57">
        <f t="shared" si="92"/>
        <v>0</v>
      </c>
      <c r="C917" s="150"/>
      <c r="D917" s="58">
        <f t="shared" si="93"/>
        <v>0</v>
      </c>
      <c r="E917" s="59">
        <f t="shared" si="91"/>
        <v>0</v>
      </c>
      <c r="F917" s="58">
        <f t="shared" si="94"/>
        <v>0</v>
      </c>
      <c r="G917" s="60">
        <f>IF(AND(C917&lt;&gt;"",SUM(G$32:G916)&lt;E$23),$E$23/$E$28,0)</f>
        <v>0</v>
      </c>
      <c r="H917" s="58">
        <f t="shared" si="95"/>
        <v>0</v>
      </c>
      <c r="I917" s="58">
        <f t="shared" si="97"/>
        <v>0</v>
      </c>
      <c r="J917" s="92" t="str">
        <f t="shared" si="96"/>
        <v>2095–2096</v>
      </c>
      <c r="K917" s="92"/>
      <c r="L917" s="103"/>
      <c r="M917" s="92"/>
      <c r="N917" s="101"/>
      <c r="O917" s="93"/>
      <c r="Q917" s="61"/>
    </row>
    <row r="918" spans="1:17" s="55" customFormat="1" ht="20.25" customHeight="1" x14ac:dyDescent="0.2">
      <c r="A918" s="56">
        <v>71711</v>
      </c>
      <c r="B918" s="57">
        <f t="shared" si="92"/>
        <v>0</v>
      </c>
      <c r="C918" s="150"/>
      <c r="D918" s="58">
        <f t="shared" si="93"/>
        <v>0</v>
      </c>
      <c r="E918" s="59">
        <f t="shared" si="91"/>
        <v>0</v>
      </c>
      <c r="F918" s="58">
        <f t="shared" si="94"/>
        <v>0</v>
      </c>
      <c r="G918" s="60">
        <f>IF(AND(C918&lt;&gt;"",SUM(G$32:G917)&lt;E$23),$E$23/$E$28,0)</f>
        <v>0</v>
      </c>
      <c r="H918" s="58">
        <f t="shared" si="95"/>
        <v>0</v>
      </c>
      <c r="I918" s="58">
        <f t="shared" si="97"/>
        <v>0</v>
      </c>
      <c r="J918" s="92" t="str">
        <f t="shared" si="96"/>
        <v>2095–2096</v>
      </c>
      <c r="K918" s="92"/>
      <c r="L918" s="103"/>
      <c r="M918" s="92"/>
      <c r="N918" s="101"/>
      <c r="O918" s="93"/>
      <c r="Q918" s="61"/>
    </row>
    <row r="919" spans="1:17" s="55" customFormat="1" ht="20.25" customHeight="1" x14ac:dyDescent="0.2">
      <c r="A919" s="56">
        <v>71742</v>
      </c>
      <c r="B919" s="57">
        <f t="shared" si="92"/>
        <v>0</v>
      </c>
      <c r="C919" s="150"/>
      <c r="D919" s="58">
        <f t="shared" si="93"/>
        <v>0</v>
      </c>
      <c r="E919" s="59">
        <f t="shared" si="91"/>
        <v>0</v>
      </c>
      <c r="F919" s="58">
        <f t="shared" si="94"/>
        <v>0</v>
      </c>
      <c r="G919" s="60">
        <f>IF(AND(C919&lt;&gt;"",SUM(G$32:G918)&lt;E$23),$E$23/$E$28,0)</f>
        <v>0</v>
      </c>
      <c r="H919" s="58">
        <f t="shared" si="95"/>
        <v>0</v>
      </c>
      <c r="I919" s="58">
        <f t="shared" si="97"/>
        <v>0</v>
      </c>
      <c r="J919" s="92" t="str">
        <f t="shared" si="96"/>
        <v>2095–2096</v>
      </c>
      <c r="K919" s="92"/>
      <c r="L919" s="103"/>
      <c r="M919" s="92"/>
      <c r="N919" s="101"/>
      <c r="O919" s="93"/>
      <c r="Q919" s="61"/>
    </row>
    <row r="920" spans="1:17" s="55" customFormat="1" ht="20.25" customHeight="1" x14ac:dyDescent="0.2">
      <c r="A920" s="56">
        <v>71772</v>
      </c>
      <c r="B920" s="57">
        <f t="shared" si="92"/>
        <v>0</v>
      </c>
      <c r="C920" s="150"/>
      <c r="D920" s="58">
        <f t="shared" si="93"/>
        <v>0</v>
      </c>
      <c r="E920" s="59">
        <f t="shared" si="91"/>
        <v>0</v>
      </c>
      <c r="F920" s="58">
        <f t="shared" si="94"/>
        <v>0</v>
      </c>
      <c r="G920" s="60">
        <f>IF(AND(C920&lt;&gt;"",SUM(G$32:G919)&lt;E$23),$E$23/$E$28,0)</f>
        <v>0</v>
      </c>
      <c r="H920" s="58">
        <f t="shared" si="95"/>
        <v>0</v>
      </c>
      <c r="I920" s="58">
        <f t="shared" si="97"/>
        <v>0</v>
      </c>
      <c r="J920" s="92" t="str">
        <f t="shared" si="96"/>
        <v>2096–2097</v>
      </c>
      <c r="K920" s="92"/>
      <c r="L920" s="103"/>
      <c r="M920" s="92"/>
      <c r="N920" s="101"/>
      <c r="O920" s="93"/>
      <c r="Q920" s="61"/>
    </row>
    <row r="921" spans="1:17" s="55" customFormat="1" ht="20.25" customHeight="1" x14ac:dyDescent="0.2">
      <c r="A921" s="56">
        <v>71803</v>
      </c>
      <c r="B921" s="57">
        <f t="shared" si="92"/>
        <v>0</v>
      </c>
      <c r="C921" s="150"/>
      <c r="D921" s="58">
        <f t="shared" si="93"/>
        <v>0</v>
      </c>
      <c r="E921" s="59">
        <f t="shared" si="91"/>
        <v>0</v>
      </c>
      <c r="F921" s="58">
        <f t="shared" si="94"/>
        <v>0</v>
      </c>
      <c r="G921" s="60">
        <f>IF(AND(C921&lt;&gt;"",SUM(G$32:G920)&lt;E$23),$E$23/$E$28,0)</f>
        <v>0</v>
      </c>
      <c r="H921" s="58">
        <f t="shared" si="95"/>
        <v>0</v>
      </c>
      <c r="I921" s="58">
        <f t="shared" si="97"/>
        <v>0</v>
      </c>
      <c r="J921" s="92" t="str">
        <f t="shared" si="96"/>
        <v>2096–2097</v>
      </c>
      <c r="K921" s="92"/>
      <c r="L921" s="103"/>
      <c r="M921" s="92"/>
      <c r="N921" s="101"/>
      <c r="O921" s="93"/>
      <c r="Q921" s="61"/>
    </row>
    <row r="922" spans="1:17" s="55" customFormat="1" ht="20.25" customHeight="1" x14ac:dyDescent="0.2">
      <c r="A922" s="56">
        <v>71834</v>
      </c>
      <c r="B922" s="57">
        <f t="shared" si="92"/>
        <v>0</v>
      </c>
      <c r="C922" s="150"/>
      <c r="D922" s="58">
        <f t="shared" si="93"/>
        <v>0</v>
      </c>
      <c r="E922" s="59">
        <f t="shared" si="91"/>
        <v>0</v>
      </c>
      <c r="F922" s="58">
        <f t="shared" si="94"/>
        <v>0</v>
      </c>
      <c r="G922" s="60">
        <f>IF(AND(C922&lt;&gt;"",SUM(G$32:G921)&lt;E$23),$E$23/$E$28,0)</f>
        <v>0</v>
      </c>
      <c r="H922" s="58">
        <f t="shared" si="95"/>
        <v>0</v>
      </c>
      <c r="I922" s="58">
        <f t="shared" si="97"/>
        <v>0</v>
      </c>
      <c r="J922" s="92" t="str">
        <f t="shared" si="96"/>
        <v>2096–2097</v>
      </c>
      <c r="K922" s="92"/>
      <c r="L922" s="103"/>
      <c r="M922" s="92"/>
      <c r="N922" s="101"/>
      <c r="O922" s="93"/>
      <c r="Q922" s="61"/>
    </row>
    <row r="923" spans="1:17" s="55" customFormat="1" ht="20.25" customHeight="1" x14ac:dyDescent="0.2">
      <c r="A923" s="56">
        <v>71864</v>
      </c>
      <c r="B923" s="57">
        <f t="shared" si="92"/>
        <v>0</v>
      </c>
      <c r="C923" s="150"/>
      <c r="D923" s="58">
        <f t="shared" si="93"/>
        <v>0</v>
      </c>
      <c r="E923" s="59">
        <f t="shared" si="91"/>
        <v>0</v>
      </c>
      <c r="F923" s="58">
        <f t="shared" si="94"/>
        <v>0</v>
      </c>
      <c r="G923" s="60">
        <f>IF(AND(C923&lt;&gt;"",SUM(G$32:G922)&lt;E$23),$E$23/$E$28,0)</f>
        <v>0</v>
      </c>
      <c r="H923" s="58">
        <f t="shared" si="95"/>
        <v>0</v>
      </c>
      <c r="I923" s="58">
        <f t="shared" si="97"/>
        <v>0</v>
      </c>
      <c r="J923" s="92" t="str">
        <f t="shared" si="96"/>
        <v>2096–2097</v>
      </c>
      <c r="K923" s="92"/>
      <c r="L923" s="103"/>
      <c r="M923" s="92"/>
      <c r="N923" s="101"/>
      <c r="O923" s="93"/>
      <c r="Q923" s="61"/>
    </row>
    <row r="924" spans="1:17" s="55" customFormat="1" ht="20.25" customHeight="1" x14ac:dyDescent="0.2">
      <c r="A924" s="56">
        <v>71895</v>
      </c>
      <c r="B924" s="57">
        <f t="shared" si="92"/>
        <v>0</v>
      </c>
      <c r="C924" s="150"/>
      <c r="D924" s="58">
        <f t="shared" si="93"/>
        <v>0</v>
      </c>
      <c r="E924" s="59">
        <f t="shared" si="91"/>
        <v>0</v>
      </c>
      <c r="F924" s="58">
        <f t="shared" si="94"/>
        <v>0</v>
      </c>
      <c r="G924" s="60">
        <f>IF(AND(C924&lt;&gt;"",SUM(G$32:G923)&lt;E$23),$E$23/$E$28,0)</f>
        <v>0</v>
      </c>
      <c r="H924" s="58">
        <f t="shared" si="95"/>
        <v>0</v>
      </c>
      <c r="I924" s="58">
        <f t="shared" si="97"/>
        <v>0</v>
      </c>
      <c r="J924" s="92" t="str">
        <f t="shared" si="96"/>
        <v>2096–2097</v>
      </c>
      <c r="K924" s="92"/>
      <c r="L924" s="103"/>
      <c r="M924" s="92"/>
      <c r="N924" s="101"/>
      <c r="O924" s="93"/>
      <c r="Q924" s="61"/>
    </row>
    <row r="925" spans="1:17" s="55" customFormat="1" ht="20.25" customHeight="1" x14ac:dyDescent="0.2">
      <c r="A925" s="56">
        <v>71925</v>
      </c>
      <c r="B925" s="57">
        <f t="shared" si="92"/>
        <v>0</v>
      </c>
      <c r="C925" s="150"/>
      <c r="D925" s="58">
        <f t="shared" si="93"/>
        <v>0</v>
      </c>
      <c r="E925" s="59">
        <f t="shared" si="91"/>
        <v>0</v>
      </c>
      <c r="F925" s="58">
        <f t="shared" si="94"/>
        <v>0</v>
      </c>
      <c r="G925" s="60">
        <f>IF(AND(C925&lt;&gt;"",SUM(G$32:G924)&lt;E$23),$E$23/$E$28,0)</f>
        <v>0</v>
      </c>
      <c r="H925" s="58">
        <f t="shared" si="95"/>
        <v>0</v>
      </c>
      <c r="I925" s="58">
        <f t="shared" si="97"/>
        <v>0</v>
      </c>
      <c r="J925" s="92" t="str">
        <f t="shared" si="96"/>
        <v>2096–2097</v>
      </c>
      <c r="K925" s="92"/>
      <c r="L925" s="103"/>
      <c r="M925" s="92"/>
      <c r="N925" s="101"/>
      <c r="O925" s="93"/>
      <c r="Q925" s="61"/>
    </row>
    <row r="926" spans="1:17" s="55" customFormat="1" ht="20.25" customHeight="1" x14ac:dyDescent="0.2">
      <c r="A926" s="56">
        <v>71956</v>
      </c>
      <c r="B926" s="57">
        <f t="shared" si="92"/>
        <v>0</v>
      </c>
      <c r="C926" s="150"/>
      <c r="D926" s="58">
        <f t="shared" si="93"/>
        <v>0</v>
      </c>
      <c r="E926" s="59">
        <f t="shared" si="91"/>
        <v>0</v>
      </c>
      <c r="F926" s="58">
        <f t="shared" si="94"/>
        <v>0</v>
      </c>
      <c r="G926" s="60">
        <f>IF(AND(C926&lt;&gt;"",SUM(G$32:G925)&lt;E$23),$E$23/$E$28,0)</f>
        <v>0</v>
      </c>
      <c r="H926" s="58">
        <f t="shared" si="95"/>
        <v>0</v>
      </c>
      <c r="I926" s="58">
        <f t="shared" si="97"/>
        <v>0</v>
      </c>
      <c r="J926" s="92" t="str">
        <f t="shared" si="96"/>
        <v>2096–2097</v>
      </c>
      <c r="K926" s="92"/>
      <c r="L926" s="103"/>
      <c r="M926" s="92"/>
      <c r="N926" s="101"/>
      <c r="O926" s="93"/>
      <c r="Q926" s="61"/>
    </row>
    <row r="927" spans="1:17" s="55" customFormat="1" ht="20.25" customHeight="1" x14ac:dyDescent="0.2">
      <c r="A927" s="56">
        <v>71987</v>
      </c>
      <c r="B927" s="57">
        <f t="shared" si="92"/>
        <v>0</v>
      </c>
      <c r="C927" s="150"/>
      <c r="D927" s="58">
        <f t="shared" si="93"/>
        <v>0</v>
      </c>
      <c r="E927" s="59">
        <f t="shared" si="91"/>
        <v>0</v>
      </c>
      <c r="F927" s="58">
        <f t="shared" si="94"/>
        <v>0</v>
      </c>
      <c r="G927" s="60">
        <f>IF(AND(C927&lt;&gt;"",SUM(G$32:G926)&lt;E$23),$E$23/$E$28,0)</f>
        <v>0</v>
      </c>
      <c r="H927" s="58">
        <f t="shared" si="95"/>
        <v>0</v>
      </c>
      <c r="I927" s="58">
        <f t="shared" si="97"/>
        <v>0</v>
      </c>
      <c r="J927" s="92" t="str">
        <f t="shared" si="96"/>
        <v>2096–2097</v>
      </c>
      <c r="K927" s="92"/>
      <c r="L927" s="103"/>
      <c r="M927" s="92"/>
      <c r="N927" s="101"/>
      <c r="O927" s="93"/>
      <c r="Q927" s="61"/>
    </row>
    <row r="928" spans="1:17" s="55" customFormat="1" ht="20.25" customHeight="1" x14ac:dyDescent="0.2">
      <c r="A928" s="56">
        <v>72015</v>
      </c>
      <c r="B928" s="57">
        <f t="shared" si="92"/>
        <v>0</v>
      </c>
      <c r="C928" s="150"/>
      <c r="D928" s="58">
        <f t="shared" si="93"/>
        <v>0</v>
      </c>
      <c r="E928" s="59">
        <f t="shared" ref="E928:E991" si="98">C928-D928</f>
        <v>0</v>
      </c>
      <c r="F928" s="58">
        <f t="shared" si="94"/>
        <v>0</v>
      </c>
      <c r="G928" s="60">
        <f>IF(AND(C928&lt;&gt;"",SUM(G$32:G927)&lt;E$23),$E$23/$E$28,0)</f>
        <v>0</v>
      </c>
      <c r="H928" s="58">
        <f t="shared" si="95"/>
        <v>0</v>
      </c>
      <c r="I928" s="58">
        <f t="shared" si="97"/>
        <v>0</v>
      </c>
      <c r="J928" s="92" t="str">
        <f t="shared" si="96"/>
        <v>2096–2097</v>
      </c>
      <c r="K928" s="92"/>
      <c r="L928" s="103"/>
      <c r="M928" s="92"/>
      <c r="N928" s="101"/>
      <c r="O928" s="93"/>
      <c r="Q928" s="61"/>
    </row>
    <row r="929" spans="1:17" s="55" customFormat="1" ht="20.25" customHeight="1" x14ac:dyDescent="0.2">
      <c r="A929" s="56">
        <v>72046</v>
      </c>
      <c r="B929" s="57">
        <f t="shared" ref="B929:B992" si="99">IF(C929&gt;0,C929*-1,C929)</f>
        <v>0</v>
      </c>
      <c r="C929" s="150"/>
      <c r="D929" s="58">
        <f t="shared" ref="D929:D992" si="100">IF(C929="",0,IF($E$14="Beginning",IF(C928&lt;&gt;"",$F928*$E$7/12,0),IF(C928&lt;&gt;"",$F928*$E$7/12,$E$21*$E$7/12)))</f>
        <v>0</v>
      </c>
      <c r="E929" s="59">
        <f t="shared" si="98"/>
        <v>0</v>
      </c>
      <c r="F929" s="58">
        <f t="shared" ref="F929:F992" si="101">IF(C929="",0,IF(C928="",$E$21-E929,IF(C929&lt;&gt;"",F928-E929)))</f>
        <v>0</v>
      </c>
      <c r="G929" s="60">
        <f>IF(AND(C929&lt;&gt;"",SUM(G$32:G928)&lt;E$23),$E$23/$E$28,0)</f>
        <v>0</v>
      </c>
      <c r="H929" s="58">
        <f t="shared" ref="H929:H992" si="102">IF(C929&lt;&gt;"",G929+H928,0)</f>
        <v>0</v>
      </c>
      <c r="I929" s="58">
        <f t="shared" si="97"/>
        <v>0</v>
      </c>
      <c r="J929" s="92" t="str">
        <f t="shared" ref="J929:J992" si="103">IF(OR(MONTH(A929)=1,MONTH(A929)=2,MONTH(A929)=3,MONTH(A929)=4,MONTH(A929)=5,MONTH(A929)=6),YEAR(A929)-1&amp;"–"&amp;YEAR(A929),YEAR(A929)&amp;"–"&amp;YEAR(A929)+1)</f>
        <v>2096–2097</v>
      </c>
      <c r="K929" s="92"/>
      <c r="L929" s="103"/>
      <c r="M929" s="92"/>
      <c r="N929" s="101"/>
      <c r="O929" s="93"/>
      <c r="Q929" s="61"/>
    </row>
    <row r="930" spans="1:17" s="55" customFormat="1" ht="20.25" customHeight="1" x14ac:dyDescent="0.2">
      <c r="A930" s="56">
        <v>72076</v>
      </c>
      <c r="B930" s="57">
        <f t="shared" si="99"/>
        <v>0</v>
      </c>
      <c r="C930" s="150"/>
      <c r="D930" s="58">
        <f t="shared" si="100"/>
        <v>0</v>
      </c>
      <c r="E930" s="59">
        <f t="shared" si="98"/>
        <v>0</v>
      </c>
      <c r="F930" s="58">
        <f t="shared" si="101"/>
        <v>0</v>
      </c>
      <c r="G930" s="60">
        <f>IF(AND(C930&lt;&gt;"",SUM(G$32:G929)&lt;E$23),$E$23/$E$28,0)</f>
        <v>0</v>
      </c>
      <c r="H930" s="58">
        <f t="shared" si="102"/>
        <v>0</v>
      </c>
      <c r="I930" s="58">
        <f t="shared" si="97"/>
        <v>0</v>
      </c>
      <c r="J930" s="92" t="str">
        <f t="shared" si="103"/>
        <v>2096–2097</v>
      </c>
      <c r="K930" s="92"/>
      <c r="L930" s="103"/>
      <c r="M930" s="92"/>
      <c r="N930" s="101"/>
      <c r="O930" s="93"/>
      <c r="Q930" s="61"/>
    </row>
    <row r="931" spans="1:17" s="55" customFormat="1" ht="20.25" customHeight="1" x14ac:dyDescent="0.2">
      <c r="A931" s="56">
        <v>72107</v>
      </c>
      <c r="B931" s="57">
        <f t="shared" si="99"/>
        <v>0</v>
      </c>
      <c r="C931" s="150"/>
      <c r="D931" s="58">
        <f t="shared" si="100"/>
        <v>0</v>
      </c>
      <c r="E931" s="59">
        <f t="shared" si="98"/>
        <v>0</v>
      </c>
      <c r="F931" s="58">
        <f t="shared" si="101"/>
        <v>0</v>
      </c>
      <c r="G931" s="60">
        <f>IF(AND(C931&lt;&gt;"",SUM(G$32:G930)&lt;E$23),$E$23/$E$28,0)</f>
        <v>0</v>
      </c>
      <c r="H931" s="58">
        <f t="shared" si="102"/>
        <v>0</v>
      </c>
      <c r="I931" s="58">
        <f t="shared" ref="I931:I994" si="104">IF(C931&lt;&gt;"",$E$23-H931,0)</f>
        <v>0</v>
      </c>
      <c r="J931" s="92" t="str">
        <f t="shared" si="103"/>
        <v>2096–2097</v>
      </c>
      <c r="K931" s="92"/>
      <c r="L931" s="103"/>
      <c r="M931" s="92"/>
      <c r="N931" s="101"/>
      <c r="O931" s="93"/>
      <c r="Q931" s="61"/>
    </row>
    <row r="932" spans="1:17" s="55" customFormat="1" ht="20.25" customHeight="1" x14ac:dyDescent="0.2">
      <c r="A932" s="56">
        <v>72137</v>
      </c>
      <c r="B932" s="57">
        <f t="shared" si="99"/>
        <v>0</v>
      </c>
      <c r="C932" s="150"/>
      <c r="D932" s="58">
        <f t="shared" si="100"/>
        <v>0</v>
      </c>
      <c r="E932" s="59">
        <f t="shared" si="98"/>
        <v>0</v>
      </c>
      <c r="F932" s="58">
        <f t="shared" si="101"/>
        <v>0</v>
      </c>
      <c r="G932" s="60">
        <f>IF(AND(C932&lt;&gt;"",SUM(G$32:G931)&lt;E$23),$E$23/$E$28,0)</f>
        <v>0</v>
      </c>
      <c r="H932" s="58">
        <f t="shared" si="102"/>
        <v>0</v>
      </c>
      <c r="I932" s="58">
        <f t="shared" si="104"/>
        <v>0</v>
      </c>
      <c r="J932" s="92" t="str">
        <f t="shared" si="103"/>
        <v>2097–2098</v>
      </c>
      <c r="K932" s="92"/>
      <c r="L932" s="103"/>
      <c r="M932" s="92"/>
      <c r="N932" s="101"/>
      <c r="O932" s="93"/>
      <c r="Q932" s="61"/>
    </row>
    <row r="933" spans="1:17" s="55" customFormat="1" ht="20.25" customHeight="1" x14ac:dyDescent="0.2">
      <c r="A933" s="56">
        <v>72168</v>
      </c>
      <c r="B933" s="57">
        <f t="shared" si="99"/>
        <v>0</v>
      </c>
      <c r="C933" s="150"/>
      <c r="D933" s="58">
        <f t="shared" si="100"/>
        <v>0</v>
      </c>
      <c r="E933" s="59">
        <f t="shared" si="98"/>
        <v>0</v>
      </c>
      <c r="F933" s="58">
        <f t="shared" si="101"/>
        <v>0</v>
      </c>
      <c r="G933" s="60">
        <f>IF(AND(C933&lt;&gt;"",SUM(G$32:G932)&lt;E$23),$E$23/$E$28,0)</f>
        <v>0</v>
      </c>
      <c r="H933" s="58">
        <f t="shared" si="102"/>
        <v>0</v>
      </c>
      <c r="I933" s="58">
        <f t="shared" si="104"/>
        <v>0</v>
      </c>
      <c r="J933" s="92" t="str">
        <f t="shared" si="103"/>
        <v>2097–2098</v>
      </c>
      <c r="K933" s="92"/>
      <c r="L933" s="103"/>
      <c r="M933" s="92"/>
      <c r="N933" s="101"/>
      <c r="O933" s="93"/>
      <c r="Q933" s="61"/>
    </row>
    <row r="934" spans="1:17" s="55" customFormat="1" ht="20.25" customHeight="1" x14ac:dyDescent="0.2">
      <c r="A934" s="56">
        <v>72199</v>
      </c>
      <c r="B934" s="57">
        <f t="shared" si="99"/>
        <v>0</v>
      </c>
      <c r="C934" s="150"/>
      <c r="D934" s="58">
        <f t="shared" si="100"/>
        <v>0</v>
      </c>
      <c r="E934" s="59">
        <f t="shared" si="98"/>
        <v>0</v>
      </c>
      <c r="F934" s="58">
        <f t="shared" si="101"/>
        <v>0</v>
      </c>
      <c r="G934" s="60">
        <f>IF(AND(C934&lt;&gt;"",SUM(G$32:G933)&lt;E$23),$E$23/$E$28,0)</f>
        <v>0</v>
      </c>
      <c r="H934" s="58">
        <f t="shared" si="102"/>
        <v>0</v>
      </c>
      <c r="I934" s="58">
        <f t="shared" si="104"/>
        <v>0</v>
      </c>
      <c r="J934" s="92" t="str">
        <f t="shared" si="103"/>
        <v>2097–2098</v>
      </c>
      <c r="K934" s="92"/>
      <c r="L934" s="103"/>
      <c r="M934" s="92"/>
      <c r="N934" s="101"/>
      <c r="O934" s="93"/>
      <c r="Q934" s="61"/>
    </row>
    <row r="935" spans="1:17" s="55" customFormat="1" ht="20.25" customHeight="1" x14ac:dyDescent="0.2">
      <c r="A935" s="56">
        <v>72229</v>
      </c>
      <c r="B935" s="57">
        <f t="shared" si="99"/>
        <v>0</v>
      </c>
      <c r="C935" s="150"/>
      <c r="D935" s="58">
        <f t="shared" si="100"/>
        <v>0</v>
      </c>
      <c r="E935" s="59">
        <f t="shared" si="98"/>
        <v>0</v>
      </c>
      <c r="F935" s="58">
        <f t="shared" si="101"/>
        <v>0</v>
      </c>
      <c r="G935" s="60">
        <f>IF(AND(C935&lt;&gt;"",SUM(G$32:G934)&lt;E$23),$E$23/$E$28,0)</f>
        <v>0</v>
      </c>
      <c r="H935" s="58">
        <f t="shared" si="102"/>
        <v>0</v>
      </c>
      <c r="I935" s="58">
        <f t="shared" si="104"/>
        <v>0</v>
      </c>
      <c r="J935" s="92" t="str">
        <f t="shared" si="103"/>
        <v>2097–2098</v>
      </c>
      <c r="K935" s="92"/>
      <c r="L935" s="103"/>
      <c r="M935" s="92"/>
      <c r="N935" s="101"/>
      <c r="O935" s="93"/>
      <c r="Q935" s="61"/>
    </row>
    <row r="936" spans="1:17" s="55" customFormat="1" ht="20.25" customHeight="1" x14ac:dyDescent="0.2">
      <c r="A936" s="56">
        <v>72260</v>
      </c>
      <c r="B936" s="57">
        <f t="shared" si="99"/>
        <v>0</v>
      </c>
      <c r="C936" s="150"/>
      <c r="D936" s="58">
        <f t="shared" si="100"/>
        <v>0</v>
      </c>
      <c r="E936" s="59">
        <f t="shared" si="98"/>
        <v>0</v>
      </c>
      <c r="F936" s="58">
        <f t="shared" si="101"/>
        <v>0</v>
      </c>
      <c r="G936" s="60">
        <f>IF(AND(C936&lt;&gt;"",SUM(G$32:G935)&lt;E$23),$E$23/$E$28,0)</f>
        <v>0</v>
      </c>
      <c r="H936" s="58">
        <f t="shared" si="102"/>
        <v>0</v>
      </c>
      <c r="I936" s="58">
        <f t="shared" si="104"/>
        <v>0</v>
      </c>
      <c r="J936" s="92" t="str">
        <f t="shared" si="103"/>
        <v>2097–2098</v>
      </c>
      <c r="K936" s="92"/>
      <c r="L936" s="103"/>
      <c r="M936" s="92"/>
      <c r="N936" s="101"/>
      <c r="O936" s="93"/>
      <c r="Q936" s="61"/>
    </row>
    <row r="937" spans="1:17" s="55" customFormat="1" ht="20.25" customHeight="1" x14ac:dyDescent="0.2">
      <c r="A937" s="56">
        <v>72290</v>
      </c>
      <c r="B937" s="57">
        <f t="shared" si="99"/>
        <v>0</v>
      </c>
      <c r="C937" s="150"/>
      <c r="D937" s="58">
        <f t="shared" si="100"/>
        <v>0</v>
      </c>
      <c r="E937" s="59">
        <f t="shared" si="98"/>
        <v>0</v>
      </c>
      <c r="F937" s="58">
        <f t="shared" si="101"/>
        <v>0</v>
      </c>
      <c r="G937" s="60">
        <f>IF(AND(C937&lt;&gt;"",SUM(G$32:G936)&lt;E$23),$E$23/$E$28,0)</f>
        <v>0</v>
      </c>
      <c r="H937" s="58">
        <f t="shared" si="102"/>
        <v>0</v>
      </c>
      <c r="I937" s="58">
        <f t="shared" si="104"/>
        <v>0</v>
      </c>
      <c r="J937" s="92" t="str">
        <f t="shared" si="103"/>
        <v>2097–2098</v>
      </c>
      <c r="K937" s="92"/>
      <c r="L937" s="103"/>
      <c r="M937" s="92"/>
      <c r="N937" s="101"/>
      <c r="O937" s="93"/>
      <c r="Q937" s="61"/>
    </row>
    <row r="938" spans="1:17" s="55" customFormat="1" ht="20.25" customHeight="1" x14ac:dyDescent="0.2">
      <c r="A938" s="56">
        <v>72321</v>
      </c>
      <c r="B938" s="57">
        <f t="shared" si="99"/>
        <v>0</v>
      </c>
      <c r="C938" s="150"/>
      <c r="D938" s="58">
        <f t="shared" si="100"/>
        <v>0</v>
      </c>
      <c r="E938" s="59">
        <f t="shared" si="98"/>
        <v>0</v>
      </c>
      <c r="F938" s="58">
        <f t="shared" si="101"/>
        <v>0</v>
      </c>
      <c r="G938" s="60">
        <f>IF(AND(C938&lt;&gt;"",SUM(G$32:G937)&lt;E$23),$E$23/$E$28,0)</f>
        <v>0</v>
      </c>
      <c r="H938" s="58">
        <f t="shared" si="102"/>
        <v>0</v>
      </c>
      <c r="I938" s="58">
        <f t="shared" si="104"/>
        <v>0</v>
      </c>
      <c r="J938" s="92" t="str">
        <f t="shared" si="103"/>
        <v>2097–2098</v>
      </c>
      <c r="K938" s="92"/>
      <c r="L938" s="103"/>
      <c r="M938" s="92"/>
      <c r="N938" s="101"/>
      <c r="O938" s="93"/>
      <c r="Q938" s="61"/>
    </row>
    <row r="939" spans="1:17" s="55" customFormat="1" ht="20.25" customHeight="1" x14ac:dyDescent="0.2">
      <c r="A939" s="56">
        <v>72352</v>
      </c>
      <c r="B939" s="57">
        <f t="shared" si="99"/>
        <v>0</v>
      </c>
      <c r="C939" s="150"/>
      <c r="D939" s="58">
        <f t="shared" si="100"/>
        <v>0</v>
      </c>
      <c r="E939" s="59">
        <f t="shared" si="98"/>
        <v>0</v>
      </c>
      <c r="F939" s="58">
        <f t="shared" si="101"/>
        <v>0</v>
      </c>
      <c r="G939" s="60">
        <f>IF(AND(C939&lt;&gt;"",SUM(G$32:G938)&lt;E$23),$E$23/$E$28,0)</f>
        <v>0</v>
      </c>
      <c r="H939" s="58">
        <f t="shared" si="102"/>
        <v>0</v>
      </c>
      <c r="I939" s="58">
        <f t="shared" si="104"/>
        <v>0</v>
      </c>
      <c r="J939" s="92" t="str">
        <f t="shared" si="103"/>
        <v>2097–2098</v>
      </c>
      <c r="K939" s="92"/>
      <c r="L939" s="103"/>
      <c r="M939" s="92"/>
      <c r="N939" s="101"/>
      <c r="O939" s="93"/>
      <c r="Q939" s="61"/>
    </row>
    <row r="940" spans="1:17" s="55" customFormat="1" ht="20.25" customHeight="1" x14ac:dyDescent="0.2">
      <c r="A940" s="56">
        <v>72380</v>
      </c>
      <c r="B940" s="57">
        <f t="shared" si="99"/>
        <v>0</v>
      </c>
      <c r="C940" s="150"/>
      <c r="D940" s="58">
        <f t="shared" si="100"/>
        <v>0</v>
      </c>
      <c r="E940" s="59">
        <f t="shared" si="98"/>
        <v>0</v>
      </c>
      <c r="F940" s="58">
        <f t="shared" si="101"/>
        <v>0</v>
      </c>
      <c r="G940" s="60">
        <f>IF(AND(C940&lt;&gt;"",SUM(G$32:G939)&lt;E$23),$E$23/$E$28,0)</f>
        <v>0</v>
      </c>
      <c r="H940" s="58">
        <f t="shared" si="102"/>
        <v>0</v>
      </c>
      <c r="I940" s="58">
        <f t="shared" si="104"/>
        <v>0</v>
      </c>
      <c r="J940" s="92" t="str">
        <f t="shared" si="103"/>
        <v>2097–2098</v>
      </c>
      <c r="K940" s="92"/>
      <c r="L940" s="103"/>
      <c r="M940" s="92"/>
      <c r="N940" s="101"/>
      <c r="O940" s="93"/>
      <c r="Q940" s="61"/>
    </row>
    <row r="941" spans="1:17" s="55" customFormat="1" ht="20.25" customHeight="1" x14ac:dyDescent="0.2">
      <c r="A941" s="56">
        <v>72411</v>
      </c>
      <c r="B941" s="57">
        <f t="shared" si="99"/>
        <v>0</v>
      </c>
      <c r="C941" s="150"/>
      <c r="D941" s="58">
        <f t="shared" si="100"/>
        <v>0</v>
      </c>
      <c r="E941" s="59">
        <f t="shared" si="98"/>
        <v>0</v>
      </c>
      <c r="F941" s="58">
        <f t="shared" si="101"/>
        <v>0</v>
      </c>
      <c r="G941" s="60">
        <f>IF(AND(C941&lt;&gt;"",SUM(G$32:G940)&lt;E$23),$E$23/$E$28,0)</f>
        <v>0</v>
      </c>
      <c r="H941" s="58">
        <f t="shared" si="102"/>
        <v>0</v>
      </c>
      <c r="I941" s="58">
        <f t="shared" si="104"/>
        <v>0</v>
      </c>
      <c r="J941" s="92" t="str">
        <f t="shared" si="103"/>
        <v>2097–2098</v>
      </c>
      <c r="K941" s="92"/>
      <c r="L941" s="103"/>
      <c r="M941" s="92"/>
      <c r="N941" s="101"/>
      <c r="O941" s="93"/>
      <c r="Q941" s="61"/>
    </row>
    <row r="942" spans="1:17" s="55" customFormat="1" ht="20.25" customHeight="1" x14ac:dyDescent="0.2">
      <c r="A942" s="56">
        <v>72441</v>
      </c>
      <c r="B942" s="57">
        <f t="shared" si="99"/>
        <v>0</v>
      </c>
      <c r="C942" s="150"/>
      <c r="D942" s="58">
        <f t="shared" si="100"/>
        <v>0</v>
      </c>
      <c r="E942" s="59">
        <f t="shared" si="98"/>
        <v>0</v>
      </c>
      <c r="F942" s="58">
        <f t="shared" si="101"/>
        <v>0</v>
      </c>
      <c r="G942" s="60">
        <f>IF(AND(C942&lt;&gt;"",SUM(G$32:G941)&lt;E$23),$E$23/$E$28,0)</f>
        <v>0</v>
      </c>
      <c r="H942" s="58">
        <f t="shared" si="102"/>
        <v>0</v>
      </c>
      <c r="I942" s="58">
        <f t="shared" si="104"/>
        <v>0</v>
      </c>
      <c r="J942" s="92" t="str">
        <f t="shared" si="103"/>
        <v>2097–2098</v>
      </c>
      <c r="K942" s="92"/>
      <c r="L942" s="103"/>
      <c r="M942" s="92"/>
      <c r="N942" s="101"/>
      <c r="O942" s="93"/>
      <c r="Q942" s="61"/>
    </row>
    <row r="943" spans="1:17" s="55" customFormat="1" ht="20.25" customHeight="1" x14ac:dyDescent="0.2">
      <c r="A943" s="56">
        <v>72472</v>
      </c>
      <c r="B943" s="57">
        <f t="shared" si="99"/>
        <v>0</v>
      </c>
      <c r="C943" s="150"/>
      <c r="D943" s="58">
        <f t="shared" si="100"/>
        <v>0</v>
      </c>
      <c r="E943" s="59">
        <f t="shared" si="98"/>
        <v>0</v>
      </c>
      <c r="F943" s="58">
        <f t="shared" si="101"/>
        <v>0</v>
      </c>
      <c r="G943" s="60">
        <f>IF(AND(C943&lt;&gt;"",SUM(G$32:G942)&lt;E$23),$E$23/$E$28,0)</f>
        <v>0</v>
      </c>
      <c r="H943" s="58">
        <f t="shared" si="102"/>
        <v>0</v>
      </c>
      <c r="I943" s="58">
        <f t="shared" si="104"/>
        <v>0</v>
      </c>
      <c r="J943" s="92" t="str">
        <f t="shared" si="103"/>
        <v>2097–2098</v>
      </c>
      <c r="K943" s="92"/>
      <c r="L943" s="103"/>
      <c r="M943" s="92"/>
      <c r="N943" s="101"/>
      <c r="O943" s="93"/>
      <c r="Q943" s="61"/>
    </row>
    <row r="944" spans="1:17" s="55" customFormat="1" ht="20.25" customHeight="1" x14ac:dyDescent="0.2">
      <c r="A944" s="56">
        <v>72502</v>
      </c>
      <c r="B944" s="57">
        <f t="shared" si="99"/>
        <v>0</v>
      </c>
      <c r="C944" s="150"/>
      <c r="D944" s="58">
        <f t="shared" si="100"/>
        <v>0</v>
      </c>
      <c r="E944" s="59">
        <f t="shared" si="98"/>
        <v>0</v>
      </c>
      <c r="F944" s="58">
        <f t="shared" si="101"/>
        <v>0</v>
      </c>
      <c r="G944" s="60">
        <f>IF(AND(C944&lt;&gt;"",SUM(G$32:G943)&lt;E$23),$E$23/$E$28,0)</f>
        <v>0</v>
      </c>
      <c r="H944" s="58">
        <f t="shared" si="102"/>
        <v>0</v>
      </c>
      <c r="I944" s="58">
        <f t="shared" si="104"/>
        <v>0</v>
      </c>
      <c r="J944" s="92" t="str">
        <f t="shared" si="103"/>
        <v>2098–2099</v>
      </c>
      <c r="K944" s="92"/>
      <c r="L944" s="103"/>
      <c r="M944" s="92"/>
      <c r="N944" s="101"/>
      <c r="O944" s="93"/>
      <c r="Q944" s="61"/>
    </row>
    <row r="945" spans="1:17" s="55" customFormat="1" ht="20.25" customHeight="1" x14ac:dyDescent="0.2">
      <c r="A945" s="56">
        <v>72533</v>
      </c>
      <c r="B945" s="57">
        <f t="shared" si="99"/>
        <v>0</v>
      </c>
      <c r="C945" s="150"/>
      <c r="D945" s="58">
        <f t="shared" si="100"/>
        <v>0</v>
      </c>
      <c r="E945" s="59">
        <f t="shared" si="98"/>
        <v>0</v>
      </c>
      <c r="F945" s="58">
        <f t="shared" si="101"/>
        <v>0</v>
      </c>
      <c r="G945" s="60">
        <f>IF(AND(C945&lt;&gt;"",SUM(G$32:G944)&lt;E$23),$E$23/$E$28,0)</f>
        <v>0</v>
      </c>
      <c r="H945" s="58">
        <f t="shared" si="102"/>
        <v>0</v>
      </c>
      <c r="I945" s="58">
        <f t="shared" si="104"/>
        <v>0</v>
      </c>
      <c r="J945" s="92" t="str">
        <f t="shared" si="103"/>
        <v>2098–2099</v>
      </c>
      <c r="K945" s="92"/>
      <c r="L945" s="103"/>
      <c r="M945" s="92"/>
      <c r="N945" s="101"/>
      <c r="O945" s="93"/>
      <c r="Q945" s="61"/>
    </row>
    <row r="946" spans="1:17" s="55" customFormat="1" ht="20.25" customHeight="1" x14ac:dyDescent="0.2">
      <c r="A946" s="56">
        <v>72564</v>
      </c>
      <c r="B946" s="57">
        <f t="shared" si="99"/>
        <v>0</v>
      </c>
      <c r="C946" s="150"/>
      <c r="D946" s="58">
        <f t="shared" si="100"/>
        <v>0</v>
      </c>
      <c r="E946" s="59">
        <f t="shared" si="98"/>
        <v>0</v>
      </c>
      <c r="F946" s="58">
        <f t="shared" si="101"/>
        <v>0</v>
      </c>
      <c r="G946" s="60">
        <f>IF(AND(C946&lt;&gt;"",SUM(G$32:G945)&lt;E$23),$E$23/$E$28,0)</f>
        <v>0</v>
      </c>
      <c r="H946" s="58">
        <f t="shared" si="102"/>
        <v>0</v>
      </c>
      <c r="I946" s="58">
        <f t="shared" si="104"/>
        <v>0</v>
      </c>
      <c r="J946" s="92" t="str">
        <f t="shared" si="103"/>
        <v>2098–2099</v>
      </c>
      <c r="K946" s="92"/>
      <c r="L946" s="103"/>
      <c r="M946" s="92"/>
      <c r="N946" s="101"/>
      <c r="O946" s="93"/>
      <c r="Q946" s="61"/>
    </row>
    <row r="947" spans="1:17" s="55" customFormat="1" ht="20.25" customHeight="1" x14ac:dyDescent="0.2">
      <c r="A947" s="56">
        <v>72594</v>
      </c>
      <c r="B947" s="57">
        <f t="shared" si="99"/>
        <v>0</v>
      </c>
      <c r="C947" s="150"/>
      <c r="D947" s="58">
        <f t="shared" si="100"/>
        <v>0</v>
      </c>
      <c r="E947" s="59">
        <f t="shared" si="98"/>
        <v>0</v>
      </c>
      <c r="F947" s="58">
        <f t="shared" si="101"/>
        <v>0</v>
      </c>
      <c r="G947" s="60">
        <f>IF(AND(C947&lt;&gt;"",SUM(G$32:G946)&lt;E$23),$E$23/$E$28,0)</f>
        <v>0</v>
      </c>
      <c r="H947" s="58">
        <f t="shared" si="102"/>
        <v>0</v>
      </c>
      <c r="I947" s="58">
        <f t="shared" si="104"/>
        <v>0</v>
      </c>
      <c r="J947" s="92" t="str">
        <f t="shared" si="103"/>
        <v>2098–2099</v>
      </c>
      <c r="K947" s="92"/>
      <c r="L947" s="103"/>
      <c r="M947" s="92"/>
      <c r="N947" s="101"/>
      <c r="O947" s="93"/>
      <c r="Q947" s="61"/>
    </row>
    <row r="948" spans="1:17" s="55" customFormat="1" ht="20.25" customHeight="1" x14ac:dyDescent="0.2">
      <c r="A948" s="56">
        <v>72625</v>
      </c>
      <c r="B948" s="57">
        <f t="shared" si="99"/>
        <v>0</v>
      </c>
      <c r="C948" s="150"/>
      <c r="D948" s="58">
        <f t="shared" si="100"/>
        <v>0</v>
      </c>
      <c r="E948" s="59">
        <f t="shared" si="98"/>
        <v>0</v>
      </c>
      <c r="F948" s="58">
        <f t="shared" si="101"/>
        <v>0</v>
      </c>
      <c r="G948" s="60">
        <f>IF(AND(C948&lt;&gt;"",SUM(G$32:G947)&lt;E$23),$E$23/$E$28,0)</f>
        <v>0</v>
      </c>
      <c r="H948" s="58">
        <f t="shared" si="102"/>
        <v>0</v>
      </c>
      <c r="I948" s="58">
        <f t="shared" si="104"/>
        <v>0</v>
      </c>
      <c r="J948" s="92" t="str">
        <f t="shared" si="103"/>
        <v>2098–2099</v>
      </c>
      <c r="K948" s="92"/>
      <c r="L948" s="103"/>
      <c r="M948" s="92"/>
      <c r="N948" s="101"/>
      <c r="O948" s="93"/>
      <c r="Q948" s="61"/>
    </row>
    <row r="949" spans="1:17" s="55" customFormat="1" ht="20.25" customHeight="1" x14ac:dyDescent="0.2">
      <c r="A949" s="56">
        <v>72655</v>
      </c>
      <c r="B949" s="57">
        <f t="shared" si="99"/>
        <v>0</v>
      </c>
      <c r="C949" s="150"/>
      <c r="D949" s="58">
        <f t="shared" si="100"/>
        <v>0</v>
      </c>
      <c r="E949" s="59">
        <f t="shared" si="98"/>
        <v>0</v>
      </c>
      <c r="F949" s="58">
        <f t="shared" si="101"/>
        <v>0</v>
      </c>
      <c r="G949" s="60">
        <f>IF(AND(C949&lt;&gt;"",SUM(G$32:G948)&lt;E$23),$E$23/$E$28,0)</f>
        <v>0</v>
      </c>
      <c r="H949" s="58">
        <f t="shared" si="102"/>
        <v>0</v>
      </c>
      <c r="I949" s="58">
        <f t="shared" si="104"/>
        <v>0</v>
      </c>
      <c r="J949" s="92" t="str">
        <f t="shared" si="103"/>
        <v>2098–2099</v>
      </c>
      <c r="K949" s="92"/>
      <c r="L949" s="103"/>
      <c r="M949" s="92"/>
      <c r="N949" s="101"/>
      <c r="O949" s="93"/>
      <c r="Q949" s="61"/>
    </row>
    <row r="950" spans="1:17" s="55" customFormat="1" ht="20.25" customHeight="1" x14ac:dyDescent="0.2">
      <c r="A950" s="56">
        <v>72686</v>
      </c>
      <c r="B950" s="57">
        <f t="shared" si="99"/>
        <v>0</v>
      </c>
      <c r="C950" s="150"/>
      <c r="D950" s="58">
        <f t="shared" si="100"/>
        <v>0</v>
      </c>
      <c r="E950" s="59">
        <f t="shared" si="98"/>
        <v>0</v>
      </c>
      <c r="F950" s="58">
        <f t="shared" si="101"/>
        <v>0</v>
      </c>
      <c r="G950" s="60">
        <f>IF(AND(C950&lt;&gt;"",SUM(G$32:G949)&lt;E$23),$E$23/$E$28,0)</f>
        <v>0</v>
      </c>
      <c r="H950" s="58">
        <f t="shared" si="102"/>
        <v>0</v>
      </c>
      <c r="I950" s="58">
        <f t="shared" si="104"/>
        <v>0</v>
      </c>
      <c r="J950" s="92" t="str">
        <f t="shared" si="103"/>
        <v>2098–2099</v>
      </c>
      <c r="K950" s="92"/>
      <c r="L950" s="103"/>
      <c r="M950" s="92"/>
      <c r="N950" s="101"/>
      <c r="O950" s="93"/>
      <c r="Q950" s="61"/>
    </row>
    <row r="951" spans="1:17" s="55" customFormat="1" ht="20.25" customHeight="1" x14ac:dyDescent="0.2">
      <c r="A951" s="56">
        <v>72717</v>
      </c>
      <c r="B951" s="57">
        <f t="shared" si="99"/>
        <v>0</v>
      </c>
      <c r="C951" s="150"/>
      <c r="D951" s="58">
        <f t="shared" si="100"/>
        <v>0</v>
      </c>
      <c r="E951" s="59">
        <f t="shared" si="98"/>
        <v>0</v>
      </c>
      <c r="F951" s="58">
        <f t="shared" si="101"/>
        <v>0</v>
      </c>
      <c r="G951" s="60">
        <f>IF(AND(C951&lt;&gt;"",SUM(G$32:G950)&lt;E$23),$E$23/$E$28,0)</f>
        <v>0</v>
      </c>
      <c r="H951" s="58">
        <f t="shared" si="102"/>
        <v>0</v>
      </c>
      <c r="I951" s="58">
        <f t="shared" si="104"/>
        <v>0</v>
      </c>
      <c r="J951" s="92" t="str">
        <f t="shared" si="103"/>
        <v>2098–2099</v>
      </c>
      <c r="K951" s="92"/>
      <c r="L951" s="103"/>
      <c r="M951" s="92"/>
      <c r="N951" s="101"/>
      <c r="O951" s="93"/>
      <c r="Q951" s="61"/>
    </row>
    <row r="952" spans="1:17" s="55" customFormat="1" ht="20.25" customHeight="1" x14ac:dyDescent="0.2">
      <c r="A952" s="56">
        <v>72745</v>
      </c>
      <c r="B952" s="57">
        <f t="shared" si="99"/>
        <v>0</v>
      </c>
      <c r="C952" s="150"/>
      <c r="D952" s="58">
        <f t="shared" si="100"/>
        <v>0</v>
      </c>
      <c r="E952" s="59">
        <f t="shared" si="98"/>
        <v>0</v>
      </c>
      <c r="F952" s="58">
        <f t="shared" si="101"/>
        <v>0</v>
      </c>
      <c r="G952" s="60">
        <f>IF(AND(C952&lt;&gt;"",SUM(G$32:G951)&lt;E$23),$E$23/$E$28,0)</f>
        <v>0</v>
      </c>
      <c r="H952" s="58">
        <f t="shared" si="102"/>
        <v>0</v>
      </c>
      <c r="I952" s="58">
        <f t="shared" si="104"/>
        <v>0</v>
      </c>
      <c r="J952" s="92" t="str">
        <f t="shared" si="103"/>
        <v>2098–2099</v>
      </c>
      <c r="K952" s="92"/>
      <c r="L952" s="103"/>
      <c r="M952" s="92"/>
      <c r="N952" s="101"/>
      <c r="O952" s="93"/>
      <c r="Q952" s="61"/>
    </row>
    <row r="953" spans="1:17" s="55" customFormat="1" ht="20.25" customHeight="1" x14ac:dyDescent="0.2">
      <c r="A953" s="56">
        <v>72776</v>
      </c>
      <c r="B953" s="57">
        <f t="shared" si="99"/>
        <v>0</v>
      </c>
      <c r="C953" s="150"/>
      <c r="D953" s="58">
        <f t="shared" si="100"/>
        <v>0</v>
      </c>
      <c r="E953" s="59">
        <f t="shared" si="98"/>
        <v>0</v>
      </c>
      <c r="F953" s="58">
        <f t="shared" si="101"/>
        <v>0</v>
      </c>
      <c r="G953" s="60">
        <f>IF(AND(C953&lt;&gt;"",SUM(G$32:G952)&lt;E$23),$E$23/$E$28,0)</f>
        <v>0</v>
      </c>
      <c r="H953" s="58">
        <f t="shared" si="102"/>
        <v>0</v>
      </c>
      <c r="I953" s="58">
        <f t="shared" si="104"/>
        <v>0</v>
      </c>
      <c r="J953" s="92" t="str">
        <f t="shared" si="103"/>
        <v>2098–2099</v>
      </c>
      <c r="K953" s="92"/>
      <c r="L953" s="103"/>
      <c r="M953" s="92"/>
      <c r="N953" s="101"/>
      <c r="O953" s="93"/>
      <c r="Q953" s="61"/>
    </row>
    <row r="954" spans="1:17" s="55" customFormat="1" ht="20.25" customHeight="1" x14ac:dyDescent="0.2">
      <c r="A954" s="56">
        <v>72806</v>
      </c>
      <c r="B954" s="57">
        <f t="shared" si="99"/>
        <v>0</v>
      </c>
      <c r="C954" s="150"/>
      <c r="D954" s="58">
        <f t="shared" si="100"/>
        <v>0</v>
      </c>
      <c r="E954" s="59">
        <f t="shared" si="98"/>
        <v>0</v>
      </c>
      <c r="F954" s="58">
        <f t="shared" si="101"/>
        <v>0</v>
      </c>
      <c r="G954" s="60">
        <f>IF(AND(C954&lt;&gt;"",SUM(G$32:G953)&lt;E$23),$E$23/$E$28,0)</f>
        <v>0</v>
      </c>
      <c r="H954" s="58">
        <f t="shared" si="102"/>
        <v>0</v>
      </c>
      <c r="I954" s="58">
        <f t="shared" si="104"/>
        <v>0</v>
      </c>
      <c r="J954" s="92" t="str">
        <f t="shared" si="103"/>
        <v>2098–2099</v>
      </c>
      <c r="K954" s="92"/>
      <c r="L954" s="103"/>
      <c r="M954" s="92"/>
      <c r="N954" s="101"/>
      <c r="O954" s="93"/>
      <c r="Q954" s="61"/>
    </row>
    <row r="955" spans="1:17" s="55" customFormat="1" ht="20.25" customHeight="1" x14ac:dyDescent="0.2">
      <c r="A955" s="56">
        <v>72837</v>
      </c>
      <c r="B955" s="57">
        <f t="shared" si="99"/>
        <v>0</v>
      </c>
      <c r="C955" s="150"/>
      <c r="D955" s="58">
        <f t="shared" si="100"/>
        <v>0</v>
      </c>
      <c r="E955" s="59">
        <f t="shared" si="98"/>
        <v>0</v>
      </c>
      <c r="F955" s="58">
        <f t="shared" si="101"/>
        <v>0</v>
      </c>
      <c r="G955" s="60">
        <f>IF(AND(C955&lt;&gt;"",SUM(G$32:G954)&lt;E$23),$E$23/$E$28,0)</f>
        <v>0</v>
      </c>
      <c r="H955" s="58">
        <f t="shared" si="102"/>
        <v>0</v>
      </c>
      <c r="I955" s="58">
        <f t="shared" si="104"/>
        <v>0</v>
      </c>
      <c r="J955" s="92" t="str">
        <f t="shared" si="103"/>
        <v>2098–2099</v>
      </c>
      <c r="K955" s="92"/>
      <c r="L955" s="103"/>
      <c r="M955" s="92"/>
      <c r="N955" s="101"/>
      <c r="O955" s="93"/>
      <c r="Q955" s="61"/>
    </row>
    <row r="956" spans="1:17" s="55" customFormat="1" ht="20.25" customHeight="1" x14ac:dyDescent="0.2">
      <c r="A956" s="56">
        <v>72867</v>
      </c>
      <c r="B956" s="57">
        <f t="shared" si="99"/>
        <v>0</v>
      </c>
      <c r="C956" s="150"/>
      <c r="D956" s="58">
        <f t="shared" si="100"/>
        <v>0</v>
      </c>
      <c r="E956" s="59">
        <f t="shared" si="98"/>
        <v>0</v>
      </c>
      <c r="F956" s="58">
        <f t="shared" si="101"/>
        <v>0</v>
      </c>
      <c r="G956" s="60">
        <f>IF(AND(C956&lt;&gt;"",SUM(G$32:G955)&lt;E$23),$E$23/$E$28,0)</f>
        <v>0</v>
      </c>
      <c r="H956" s="58">
        <f t="shared" si="102"/>
        <v>0</v>
      </c>
      <c r="I956" s="58">
        <f t="shared" si="104"/>
        <v>0</v>
      </c>
      <c r="J956" s="92" t="str">
        <f t="shared" si="103"/>
        <v>2099–2100</v>
      </c>
      <c r="K956" s="92"/>
      <c r="L956" s="103"/>
      <c r="M956" s="92"/>
      <c r="N956" s="101"/>
      <c r="O956" s="93"/>
      <c r="Q956" s="61"/>
    </row>
    <row r="957" spans="1:17" s="55" customFormat="1" ht="20.25" customHeight="1" x14ac:dyDescent="0.2">
      <c r="A957" s="56">
        <v>72898</v>
      </c>
      <c r="B957" s="57">
        <f t="shared" si="99"/>
        <v>0</v>
      </c>
      <c r="C957" s="150"/>
      <c r="D957" s="58">
        <f t="shared" si="100"/>
        <v>0</v>
      </c>
      <c r="E957" s="59">
        <f t="shared" si="98"/>
        <v>0</v>
      </c>
      <c r="F957" s="58">
        <f t="shared" si="101"/>
        <v>0</v>
      </c>
      <c r="G957" s="60">
        <f>IF(AND(C957&lt;&gt;"",SUM(G$32:G956)&lt;E$23),$E$23/$E$28,0)</f>
        <v>0</v>
      </c>
      <c r="H957" s="58">
        <f t="shared" si="102"/>
        <v>0</v>
      </c>
      <c r="I957" s="58">
        <f t="shared" si="104"/>
        <v>0</v>
      </c>
      <c r="J957" s="92" t="str">
        <f t="shared" si="103"/>
        <v>2099–2100</v>
      </c>
      <c r="K957" s="92"/>
      <c r="L957" s="103"/>
      <c r="M957" s="92"/>
      <c r="N957" s="101"/>
      <c r="O957" s="93"/>
      <c r="Q957" s="61"/>
    </row>
    <row r="958" spans="1:17" s="55" customFormat="1" ht="20.25" customHeight="1" x14ac:dyDescent="0.2">
      <c r="A958" s="56">
        <v>72929</v>
      </c>
      <c r="B958" s="57">
        <f t="shared" si="99"/>
        <v>0</v>
      </c>
      <c r="C958" s="150"/>
      <c r="D958" s="58">
        <f t="shared" si="100"/>
        <v>0</v>
      </c>
      <c r="E958" s="59">
        <f t="shared" si="98"/>
        <v>0</v>
      </c>
      <c r="F958" s="58">
        <f t="shared" si="101"/>
        <v>0</v>
      </c>
      <c r="G958" s="60">
        <f>IF(AND(C958&lt;&gt;"",SUM(G$32:G957)&lt;E$23),$E$23/$E$28,0)</f>
        <v>0</v>
      </c>
      <c r="H958" s="58">
        <f t="shared" si="102"/>
        <v>0</v>
      </c>
      <c r="I958" s="58">
        <f t="shared" si="104"/>
        <v>0</v>
      </c>
      <c r="J958" s="92" t="str">
        <f t="shared" si="103"/>
        <v>2099–2100</v>
      </c>
      <c r="K958" s="92"/>
      <c r="L958" s="103"/>
      <c r="M958" s="92"/>
      <c r="N958" s="101"/>
      <c r="O958" s="93"/>
      <c r="Q958" s="61"/>
    </row>
    <row r="959" spans="1:17" s="55" customFormat="1" ht="20.25" customHeight="1" x14ac:dyDescent="0.2">
      <c r="A959" s="56">
        <v>72959</v>
      </c>
      <c r="B959" s="57">
        <f t="shared" si="99"/>
        <v>0</v>
      </c>
      <c r="C959" s="150"/>
      <c r="D959" s="58">
        <f t="shared" si="100"/>
        <v>0</v>
      </c>
      <c r="E959" s="59">
        <f t="shared" si="98"/>
        <v>0</v>
      </c>
      <c r="F959" s="58">
        <f t="shared" si="101"/>
        <v>0</v>
      </c>
      <c r="G959" s="60">
        <f>IF(AND(C959&lt;&gt;"",SUM(G$32:G958)&lt;E$23),$E$23/$E$28,0)</f>
        <v>0</v>
      </c>
      <c r="H959" s="58">
        <f t="shared" si="102"/>
        <v>0</v>
      </c>
      <c r="I959" s="58">
        <f t="shared" si="104"/>
        <v>0</v>
      </c>
      <c r="J959" s="92" t="str">
        <f t="shared" si="103"/>
        <v>2099–2100</v>
      </c>
      <c r="K959" s="92"/>
      <c r="L959" s="103"/>
      <c r="M959" s="92"/>
      <c r="N959" s="101"/>
      <c r="O959" s="93"/>
      <c r="Q959" s="61"/>
    </row>
    <row r="960" spans="1:17" s="55" customFormat="1" ht="20.25" customHeight="1" x14ac:dyDescent="0.2">
      <c r="A960" s="56">
        <v>72990</v>
      </c>
      <c r="B960" s="57">
        <f t="shared" si="99"/>
        <v>0</v>
      </c>
      <c r="C960" s="150"/>
      <c r="D960" s="58">
        <f t="shared" si="100"/>
        <v>0</v>
      </c>
      <c r="E960" s="59">
        <f t="shared" si="98"/>
        <v>0</v>
      </c>
      <c r="F960" s="58">
        <f t="shared" si="101"/>
        <v>0</v>
      </c>
      <c r="G960" s="60">
        <f>IF(AND(C960&lt;&gt;"",SUM(G$32:G959)&lt;E$23),$E$23/$E$28,0)</f>
        <v>0</v>
      </c>
      <c r="H960" s="58">
        <f t="shared" si="102"/>
        <v>0</v>
      </c>
      <c r="I960" s="58">
        <f t="shared" si="104"/>
        <v>0</v>
      </c>
      <c r="J960" s="92" t="str">
        <f t="shared" si="103"/>
        <v>2099–2100</v>
      </c>
      <c r="K960" s="92"/>
      <c r="L960" s="103"/>
      <c r="M960" s="92"/>
      <c r="N960" s="101"/>
      <c r="O960" s="93"/>
      <c r="Q960" s="61"/>
    </row>
    <row r="961" spans="1:17" s="55" customFormat="1" ht="20.25" customHeight="1" x14ac:dyDescent="0.2">
      <c r="A961" s="56">
        <v>73020</v>
      </c>
      <c r="B961" s="57">
        <f t="shared" si="99"/>
        <v>0</v>
      </c>
      <c r="C961" s="150"/>
      <c r="D961" s="58">
        <f t="shared" si="100"/>
        <v>0</v>
      </c>
      <c r="E961" s="59">
        <f t="shared" si="98"/>
        <v>0</v>
      </c>
      <c r="F961" s="58">
        <f t="shared" si="101"/>
        <v>0</v>
      </c>
      <c r="G961" s="60">
        <f>IF(AND(C961&lt;&gt;"",SUM(G$32:G960)&lt;E$23),$E$23/$E$28,0)</f>
        <v>0</v>
      </c>
      <c r="H961" s="58">
        <f t="shared" si="102"/>
        <v>0</v>
      </c>
      <c r="I961" s="58">
        <f t="shared" si="104"/>
        <v>0</v>
      </c>
      <c r="J961" s="92" t="str">
        <f t="shared" si="103"/>
        <v>2099–2100</v>
      </c>
      <c r="K961" s="92"/>
      <c r="L961" s="103"/>
      <c r="M961" s="92"/>
      <c r="N961" s="101"/>
      <c r="O961" s="93"/>
      <c r="Q961" s="61"/>
    </row>
    <row r="962" spans="1:17" s="55" customFormat="1" ht="20.25" customHeight="1" x14ac:dyDescent="0.2">
      <c r="A962" s="56">
        <v>73051</v>
      </c>
      <c r="B962" s="57">
        <f t="shared" si="99"/>
        <v>0</v>
      </c>
      <c r="C962" s="150"/>
      <c r="D962" s="58">
        <f t="shared" si="100"/>
        <v>0</v>
      </c>
      <c r="E962" s="59">
        <f t="shared" si="98"/>
        <v>0</v>
      </c>
      <c r="F962" s="58">
        <f t="shared" si="101"/>
        <v>0</v>
      </c>
      <c r="G962" s="60">
        <f>IF(AND(C962&lt;&gt;"",SUM(G$32:G961)&lt;E$23),$E$23/$E$28,0)</f>
        <v>0</v>
      </c>
      <c r="H962" s="58">
        <f t="shared" si="102"/>
        <v>0</v>
      </c>
      <c r="I962" s="58">
        <f t="shared" si="104"/>
        <v>0</v>
      </c>
      <c r="J962" s="92" t="str">
        <f t="shared" si="103"/>
        <v>2099–2100</v>
      </c>
      <c r="K962" s="92"/>
      <c r="L962" s="103"/>
      <c r="M962" s="92"/>
      <c r="N962" s="101"/>
      <c r="O962" s="93"/>
      <c r="Q962" s="61"/>
    </row>
    <row r="963" spans="1:17" s="55" customFormat="1" ht="20.25" customHeight="1" x14ac:dyDescent="0.2">
      <c r="A963" s="56">
        <v>73082</v>
      </c>
      <c r="B963" s="57">
        <f t="shared" si="99"/>
        <v>0</v>
      </c>
      <c r="C963" s="150"/>
      <c r="D963" s="58">
        <f t="shared" si="100"/>
        <v>0</v>
      </c>
      <c r="E963" s="59">
        <f t="shared" si="98"/>
        <v>0</v>
      </c>
      <c r="F963" s="58">
        <f t="shared" si="101"/>
        <v>0</v>
      </c>
      <c r="G963" s="60">
        <f>IF(AND(C963&lt;&gt;"",SUM(G$32:G962)&lt;E$23),$E$23/$E$28,0)</f>
        <v>0</v>
      </c>
      <c r="H963" s="58">
        <f t="shared" si="102"/>
        <v>0</v>
      </c>
      <c r="I963" s="58">
        <f t="shared" si="104"/>
        <v>0</v>
      </c>
      <c r="J963" s="92" t="str">
        <f t="shared" si="103"/>
        <v>2099–2100</v>
      </c>
      <c r="K963" s="92"/>
      <c r="L963" s="103"/>
      <c r="M963" s="92"/>
      <c r="N963" s="101"/>
      <c r="O963" s="93"/>
      <c r="Q963" s="61"/>
    </row>
    <row r="964" spans="1:17" s="55" customFormat="1" ht="20.25" customHeight="1" x14ac:dyDescent="0.2">
      <c r="A964" s="56">
        <v>73110</v>
      </c>
      <c r="B964" s="57">
        <f t="shared" si="99"/>
        <v>0</v>
      </c>
      <c r="C964" s="150"/>
      <c r="D964" s="58">
        <f t="shared" si="100"/>
        <v>0</v>
      </c>
      <c r="E964" s="59">
        <f t="shared" si="98"/>
        <v>0</v>
      </c>
      <c r="F964" s="58">
        <f t="shared" si="101"/>
        <v>0</v>
      </c>
      <c r="G964" s="60">
        <f>IF(AND(C964&lt;&gt;"",SUM(G$32:G963)&lt;E$23),$E$23/$E$28,0)</f>
        <v>0</v>
      </c>
      <c r="H964" s="58">
        <f t="shared" si="102"/>
        <v>0</v>
      </c>
      <c r="I964" s="58">
        <f t="shared" si="104"/>
        <v>0</v>
      </c>
      <c r="J964" s="92" t="str">
        <f t="shared" si="103"/>
        <v>2099–2100</v>
      </c>
      <c r="K964" s="92"/>
      <c r="L964" s="103"/>
      <c r="M964" s="92"/>
      <c r="N964" s="101"/>
      <c r="O964" s="93"/>
      <c r="Q964" s="61"/>
    </row>
    <row r="965" spans="1:17" s="55" customFormat="1" ht="20.25" customHeight="1" x14ac:dyDescent="0.2">
      <c r="A965" s="56">
        <v>73141</v>
      </c>
      <c r="B965" s="57">
        <f t="shared" si="99"/>
        <v>0</v>
      </c>
      <c r="C965" s="150"/>
      <c r="D965" s="58">
        <f t="shared" si="100"/>
        <v>0</v>
      </c>
      <c r="E965" s="59">
        <f t="shared" si="98"/>
        <v>0</v>
      </c>
      <c r="F965" s="58">
        <f t="shared" si="101"/>
        <v>0</v>
      </c>
      <c r="G965" s="60">
        <f>IF(AND(C965&lt;&gt;"",SUM(G$32:G964)&lt;E$23),$E$23/$E$28,0)</f>
        <v>0</v>
      </c>
      <c r="H965" s="58">
        <f t="shared" si="102"/>
        <v>0</v>
      </c>
      <c r="I965" s="58">
        <f t="shared" si="104"/>
        <v>0</v>
      </c>
      <c r="J965" s="92" t="str">
        <f t="shared" si="103"/>
        <v>2099–2100</v>
      </c>
      <c r="K965" s="92"/>
      <c r="L965" s="103"/>
      <c r="M965" s="92"/>
      <c r="N965" s="101"/>
      <c r="O965" s="93"/>
      <c r="Q965" s="61"/>
    </row>
    <row r="966" spans="1:17" s="55" customFormat="1" ht="20.25" customHeight="1" x14ac:dyDescent="0.2">
      <c r="A966" s="56">
        <v>73171</v>
      </c>
      <c r="B966" s="57">
        <f t="shared" si="99"/>
        <v>0</v>
      </c>
      <c r="C966" s="150"/>
      <c r="D966" s="58">
        <f t="shared" si="100"/>
        <v>0</v>
      </c>
      <c r="E966" s="59">
        <f t="shared" si="98"/>
        <v>0</v>
      </c>
      <c r="F966" s="58">
        <f t="shared" si="101"/>
        <v>0</v>
      </c>
      <c r="G966" s="60">
        <f>IF(AND(C966&lt;&gt;"",SUM(G$32:G965)&lt;E$23),$E$23/$E$28,0)</f>
        <v>0</v>
      </c>
      <c r="H966" s="58">
        <f t="shared" si="102"/>
        <v>0</v>
      </c>
      <c r="I966" s="58">
        <f t="shared" si="104"/>
        <v>0</v>
      </c>
      <c r="J966" s="92" t="str">
        <f t="shared" si="103"/>
        <v>2099–2100</v>
      </c>
      <c r="K966" s="92"/>
      <c r="L966" s="103"/>
      <c r="M966" s="92"/>
      <c r="N966" s="101"/>
      <c r="O966" s="93"/>
      <c r="Q966" s="61"/>
    </row>
    <row r="967" spans="1:17" s="55" customFormat="1" ht="20.25" customHeight="1" x14ac:dyDescent="0.2">
      <c r="A967" s="56">
        <v>73202</v>
      </c>
      <c r="B967" s="57">
        <f t="shared" si="99"/>
        <v>0</v>
      </c>
      <c r="C967" s="150"/>
      <c r="D967" s="58">
        <f t="shared" si="100"/>
        <v>0</v>
      </c>
      <c r="E967" s="59">
        <f t="shared" si="98"/>
        <v>0</v>
      </c>
      <c r="F967" s="58">
        <f t="shared" si="101"/>
        <v>0</v>
      </c>
      <c r="G967" s="60">
        <f>IF(AND(C967&lt;&gt;"",SUM(G$32:G966)&lt;E$23),$E$23/$E$28,0)</f>
        <v>0</v>
      </c>
      <c r="H967" s="58">
        <f t="shared" si="102"/>
        <v>0</v>
      </c>
      <c r="I967" s="58">
        <f t="shared" si="104"/>
        <v>0</v>
      </c>
      <c r="J967" s="92" t="str">
        <f t="shared" si="103"/>
        <v>2099–2100</v>
      </c>
      <c r="K967" s="92"/>
      <c r="L967" s="103"/>
      <c r="M967" s="92"/>
      <c r="N967" s="101"/>
      <c r="O967" s="93"/>
      <c r="Q967" s="61"/>
    </row>
    <row r="968" spans="1:17" s="55" customFormat="1" ht="20.25" customHeight="1" x14ac:dyDescent="0.2">
      <c r="A968" s="56">
        <v>73232</v>
      </c>
      <c r="B968" s="57">
        <f t="shared" si="99"/>
        <v>0</v>
      </c>
      <c r="C968" s="150"/>
      <c r="D968" s="58">
        <f t="shared" si="100"/>
        <v>0</v>
      </c>
      <c r="E968" s="59">
        <f t="shared" si="98"/>
        <v>0</v>
      </c>
      <c r="F968" s="58">
        <f t="shared" si="101"/>
        <v>0</v>
      </c>
      <c r="G968" s="60">
        <f>IF(AND(C968&lt;&gt;"",SUM(G$32:G967)&lt;E$23),$E$23/$E$28,0)</f>
        <v>0</v>
      </c>
      <c r="H968" s="58">
        <f t="shared" si="102"/>
        <v>0</v>
      </c>
      <c r="I968" s="58">
        <f t="shared" si="104"/>
        <v>0</v>
      </c>
      <c r="J968" s="92" t="str">
        <f t="shared" si="103"/>
        <v>2100–2101</v>
      </c>
      <c r="K968" s="92"/>
      <c r="L968" s="103"/>
      <c r="M968" s="92"/>
      <c r="N968" s="101"/>
      <c r="O968" s="93"/>
      <c r="Q968" s="61"/>
    </row>
    <row r="969" spans="1:17" s="55" customFormat="1" ht="20.25" customHeight="1" x14ac:dyDescent="0.2">
      <c r="A969" s="56">
        <v>73263</v>
      </c>
      <c r="B969" s="57">
        <f t="shared" si="99"/>
        <v>0</v>
      </c>
      <c r="C969" s="150"/>
      <c r="D969" s="58">
        <f t="shared" si="100"/>
        <v>0</v>
      </c>
      <c r="E969" s="59">
        <f t="shared" si="98"/>
        <v>0</v>
      </c>
      <c r="F969" s="58">
        <f t="shared" si="101"/>
        <v>0</v>
      </c>
      <c r="G969" s="60">
        <f>IF(AND(C969&lt;&gt;"",SUM(G$32:G968)&lt;E$23),$E$23/$E$28,0)</f>
        <v>0</v>
      </c>
      <c r="H969" s="58">
        <f t="shared" si="102"/>
        <v>0</v>
      </c>
      <c r="I969" s="58">
        <f t="shared" si="104"/>
        <v>0</v>
      </c>
      <c r="J969" s="92" t="str">
        <f t="shared" si="103"/>
        <v>2100–2101</v>
      </c>
      <c r="K969" s="92"/>
      <c r="L969" s="103"/>
      <c r="M969" s="92"/>
      <c r="N969" s="101"/>
      <c r="O969" s="93"/>
      <c r="Q969" s="61"/>
    </row>
    <row r="970" spans="1:17" s="55" customFormat="1" ht="20.25" customHeight="1" x14ac:dyDescent="0.2">
      <c r="A970" s="56">
        <v>73294</v>
      </c>
      <c r="B970" s="57">
        <f t="shared" si="99"/>
        <v>0</v>
      </c>
      <c r="C970" s="150"/>
      <c r="D970" s="58">
        <f t="shared" si="100"/>
        <v>0</v>
      </c>
      <c r="E970" s="59">
        <f t="shared" si="98"/>
        <v>0</v>
      </c>
      <c r="F970" s="58">
        <f t="shared" si="101"/>
        <v>0</v>
      </c>
      <c r="G970" s="60">
        <f>IF(AND(C970&lt;&gt;"",SUM(G$32:G969)&lt;E$23),$E$23/$E$28,0)</f>
        <v>0</v>
      </c>
      <c r="H970" s="58">
        <f t="shared" si="102"/>
        <v>0</v>
      </c>
      <c r="I970" s="58">
        <f t="shared" si="104"/>
        <v>0</v>
      </c>
      <c r="J970" s="92" t="str">
        <f t="shared" si="103"/>
        <v>2100–2101</v>
      </c>
      <c r="K970" s="92"/>
      <c r="L970" s="103"/>
      <c r="M970" s="92"/>
      <c r="N970" s="101"/>
      <c r="O970" s="93"/>
      <c r="Q970" s="61"/>
    </row>
    <row r="971" spans="1:17" s="55" customFormat="1" ht="20.25" customHeight="1" x14ac:dyDescent="0.2">
      <c r="A971" s="56">
        <v>73324</v>
      </c>
      <c r="B971" s="57">
        <f t="shared" si="99"/>
        <v>0</v>
      </c>
      <c r="C971" s="150"/>
      <c r="D971" s="58">
        <f t="shared" si="100"/>
        <v>0</v>
      </c>
      <c r="E971" s="59">
        <f t="shared" si="98"/>
        <v>0</v>
      </c>
      <c r="F971" s="58">
        <f t="shared" si="101"/>
        <v>0</v>
      </c>
      <c r="G971" s="60">
        <f>IF(AND(C971&lt;&gt;"",SUM(G$32:G970)&lt;E$23),$E$23/$E$28,0)</f>
        <v>0</v>
      </c>
      <c r="H971" s="58">
        <f t="shared" si="102"/>
        <v>0</v>
      </c>
      <c r="I971" s="58">
        <f t="shared" si="104"/>
        <v>0</v>
      </c>
      <c r="J971" s="92" t="str">
        <f t="shared" si="103"/>
        <v>2100–2101</v>
      </c>
      <c r="K971" s="92"/>
      <c r="L971" s="103"/>
      <c r="M971" s="92"/>
      <c r="N971" s="101"/>
      <c r="O971" s="93"/>
      <c r="Q971" s="61"/>
    </row>
    <row r="972" spans="1:17" s="55" customFormat="1" ht="20.25" customHeight="1" x14ac:dyDescent="0.2">
      <c r="A972" s="56">
        <v>73355</v>
      </c>
      <c r="B972" s="57">
        <f t="shared" si="99"/>
        <v>0</v>
      </c>
      <c r="C972" s="150"/>
      <c r="D972" s="58">
        <f t="shared" si="100"/>
        <v>0</v>
      </c>
      <c r="E972" s="59">
        <f t="shared" si="98"/>
        <v>0</v>
      </c>
      <c r="F972" s="58">
        <f t="shared" si="101"/>
        <v>0</v>
      </c>
      <c r="G972" s="60">
        <f>IF(AND(C972&lt;&gt;"",SUM(G$32:G971)&lt;E$23),$E$23/$E$28,0)</f>
        <v>0</v>
      </c>
      <c r="H972" s="58">
        <f t="shared" si="102"/>
        <v>0</v>
      </c>
      <c r="I972" s="58">
        <f t="shared" si="104"/>
        <v>0</v>
      </c>
      <c r="J972" s="92" t="str">
        <f t="shared" si="103"/>
        <v>2100–2101</v>
      </c>
      <c r="K972" s="92"/>
      <c r="L972" s="103"/>
      <c r="M972" s="92"/>
      <c r="N972" s="101"/>
      <c r="O972" s="93"/>
      <c r="Q972" s="61"/>
    </row>
    <row r="973" spans="1:17" s="55" customFormat="1" ht="20.25" customHeight="1" x14ac:dyDescent="0.2">
      <c r="A973" s="56">
        <v>73385</v>
      </c>
      <c r="B973" s="57">
        <f t="shared" si="99"/>
        <v>0</v>
      </c>
      <c r="C973" s="150"/>
      <c r="D973" s="58">
        <f t="shared" si="100"/>
        <v>0</v>
      </c>
      <c r="E973" s="59">
        <f t="shared" si="98"/>
        <v>0</v>
      </c>
      <c r="F973" s="58">
        <f t="shared" si="101"/>
        <v>0</v>
      </c>
      <c r="G973" s="60">
        <f>IF(AND(C973&lt;&gt;"",SUM(G$32:G972)&lt;E$23),$E$23/$E$28,0)</f>
        <v>0</v>
      </c>
      <c r="H973" s="58">
        <f t="shared" si="102"/>
        <v>0</v>
      </c>
      <c r="I973" s="58">
        <f t="shared" si="104"/>
        <v>0</v>
      </c>
      <c r="J973" s="92" t="str">
        <f t="shared" si="103"/>
        <v>2100–2101</v>
      </c>
      <c r="K973" s="92"/>
      <c r="L973" s="103"/>
      <c r="M973" s="92"/>
      <c r="N973" s="101"/>
      <c r="O973" s="93"/>
      <c r="Q973" s="61"/>
    </row>
    <row r="974" spans="1:17" s="55" customFormat="1" ht="20.25" customHeight="1" x14ac:dyDescent="0.2">
      <c r="A974" s="56">
        <v>73416</v>
      </c>
      <c r="B974" s="57">
        <f t="shared" si="99"/>
        <v>0</v>
      </c>
      <c r="C974" s="150"/>
      <c r="D974" s="58">
        <f t="shared" si="100"/>
        <v>0</v>
      </c>
      <c r="E974" s="59">
        <f t="shared" si="98"/>
        <v>0</v>
      </c>
      <c r="F974" s="58">
        <f t="shared" si="101"/>
        <v>0</v>
      </c>
      <c r="G974" s="60">
        <f>IF(AND(C974&lt;&gt;"",SUM(G$32:G973)&lt;E$23),$E$23/$E$28,0)</f>
        <v>0</v>
      </c>
      <c r="H974" s="58">
        <f t="shared" si="102"/>
        <v>0</v>
      </c>
      <c r="I974" s="58">
        <f t="shared" si="104"/>
        <v>0</v>
      </c>
      <c r="J974" s="92" t="str">
        <f t="shared" si="103"/>
        <v>2100–2101</v>
      </c>
      <c r="K974" s="92"/>
      <c r="L974" s="103"/>
      <c r="M974" s="92"/>
      <c r="N974" s="101"/>
      <c r="O974" s="93"/>
      <c r="Q974" s="61"/>
    </row>
    <row r="975" spans="1:17" s="55" customFormat="1" ht="20.25" customHeight="1" x14ac:dyDescent="0.2">
      <c r="A975" s="56">
        <v>73447</v>
      </c>
      <c r="B975" s="57">
        <f t="shared" si="99"/>
        <v>0</v>
      </c>
      <c r="C975" s="150"/>
      <c r="D975" s="58">
        <f t="shared" si="100"/>
        <v>0</v>
      </c>
      <c r="E975" s="59">
        <f t="shared" si="98"/>
        <v>0</v>
      </c>
      <c r="F975" s="58">
        <f t="shared" si="101"/>
        <v>0</v>
      </c>
      <c r="G975" s="60">
        <f>IF(AND(C975&lt;&gt;"",SUM(G$32:G974)&lt;E$23),$E$23/$E$28,0)</f>
        <v>0</v>
      </c>
      <c r="H975" s="58">
        <f t="shared" si="102"/>
        <v>0</v>
      </c>
      <c r="I975" s="58">
        <f t="shared" si="104"/>
        <v>0</v>
      </c>
      <c r="J975" s="92" t="str">
        <f t="shared" si="103"/>
        <v>2100–2101</v>
      </c>
      <c r="K975" s="92"/>
      <c r="L975" s="103"/>
      <c r="M975" s="92"/>
      <c r="N975" s="101"/>
      <c r="O975" s="93"/>
      <c r="Q975" s="61"/>
    </row>
    <row r="976" spans="1:17" s="55" customFormat="1" ht="20.25" customHeight="1" x14ac:dyDescent="0.2">
      <c r="A976" s="56">
        <v>73475</v>
      </c>
      <c r="B976" s="57">
        <f t="shared" si="99"/>
        <v>0</v>
      </c>
      <c r="C976" s="150"/>
      <c r="D976" s="58">
        <f t="shared" si="100"/>
        <v>0</v>
      </c>
      <c r="E976" s="59">
        <f t="shared" si="98"/>
        <v>0</v>
      </c>
      <c r="F976" s="58">
        <f t="shared" si="101"/>
        <v>0</v>
      </c>
      <c r="G976" s="60">
        <f>IF(AND(C976&lt;&gt;"",SUM(G$32:G975)&lt;E$23),$E$23/$E$28,0)</f>
        <v>0</v>
      </c>
      <c r="H976" s="58">
        <f t="shared" si="102"/>
        <v>0</v>
      </c>
      <c r="I976" s="58">
        <f t="shared" si="104"/>
        <v>0</v>
      </c>
      <c r="J976" s="92" t="str">
        <f t="shared" si="103"/>
        <v>2100–2101</v>
      </c>
      <c r="K976" s="92"/>
      <c r="L976" s="103"/>
      <c r="M976" s="92"/>
      <c r="N976" s="101"/>
      <c r="O976" s="93"/>
      <c r="Q976" s="61"/>
    </row>
    <row r="977" spans="1:17" s="55" customFormat="1" ht="20.25" customHeight="1" x14ac:dyDescent="0.2">
      <c r="A977" s="56">
        <v>73506</v>
      </c>
      <c r="B977" s="57">
        <f t="shared" si="99"/>
        <v>0</v>
      </c>
      <c r="C977" s="150"/>
      <c r="D977" s="58">
        <f t="shared" si="100"/>
        <v>0</v>
      </c>
      <c r="E977" s="59">
        <f t="shared" si="98"/>
        <v>0</v>
      </c>
      <c r="F977" s="58">
        <f t="shared" si="101"/>
        <v>0</v>
      </c>
      <c r="G977" s="60">
        <f>IF(AND(C977&lt;&gt;"",SUM(G$32:G976)&lt;E$23),$E$23/$E$28,0)</f>
        <v>0</v>
      </c>
      <c r="H977" s="58">
        <f t="shared" si="102"/>
        <v>0</v>
      </c>
      <c r="I977" s="58">
        <f t="shared" si="104"/>
        <v>0</v>
      </c>
      <c r="J977" s="92" t="str">
        <f t="shared" si="103"/>
        <v>2100–2101</v>
      </c>
      <c r="K977" s="92"/>
      <c r="L977" s="103"/>
      <c r="M977" s="92"/>
      <c r="N977" s="101"/>
      <c r="O977" s="93"/>
      <c r="Q977" s="61"/>
    </row>
    <row r="978" spans="1:17" s="55" customFormat="1" ht="20.25" customHeight="1" x14ac:dyDescent="0.2">
      <c r="A978" s="56">
        <v>73536</v>
      </c>
      <c r="B978" s="57">
        <f t="shared" si="99"/>
        <v>0</v>
      </c>
      <c r="C978" s="150"/>
      <c r="D978" s="58">
        <f t="shared" si="100"/>
        <v>0</v>
      </c>
      <c r="E978" s="59">
        <f t="shared" si="98"/>
        <v>0</v>
      </c>
      <c r="F978" s="58">
        <f t="shared" si="101"/>
        <v>0</v>
      </c>
      <c r="G978" s="60">
        <f>IF(AND(C978&lt;&gt;"",SUM(G$32:G977)&lt;E$23),$E$23/$E$28,0)</f>
        <v>0</v>
      </c>
      <c r="H978" s="58">
        <f t="shared" si="102"/>
        <v>0</v>
      </c>
      <c r="I978" s="58">
        <f t="shared" si="104"/>
        <v>0</v>
      </c>
      <c r="J978" s="92" t="str">
        <f t="shared" si="103"/>
        <v>2100–2101</v>
      </c>
      <c r="K978" s="92"/>
      <c r="L978" s="103"/>
      <c r="M978" s="92"/>
      <c r="N978" s="101"/>
      <c r="O978" s="93"/>
      <c r="Q978" s="61"/>
    </row>
    <row r="979" spans="1:17" s="55" customFormat="1" ht="20.25" customHeight="1" x14ac:dyDescent="0.2">
      <c r="A979" s="56">
        <v>73567</v>
      </c>
      <c r="B979" s="57">
        <f t="shared" si="99"/>
        <v>0</v>
      </c>
      <c r="C979" s="150"/>
      <c r="D979" s="58">
        <f t="shared" si="100"/>
        <v>0</v>
      </c>
      <c r="E979" s="59">
        <f t="shared" si="98"/>
        <v>0</v>
      </c>
      <c r="F979" s="58">
        <f t="shared" si="101"/>
        <v>0</v>
      </c>
      <c r="G979" s="60">
        <f>IF(AND(C979&lt;&gt;"",SUM(G$32:G978)&lt;E$23),$E$23/$E$28,0)</f>
        <v>0</v>
      </c>
      <c r="H979" s="58">
        <f t="shared" si="102"/>
        <v>0</v>
      </c>
      <c r="I979" s="58">
        <f t="shared" si="104"/>
        <v>0</v>
      </c>
      <c r="J979" s="92" t="str">
        <f t="shared" si="103"/>
        <v>2100–2101</v>
      </c>
      <c r="K979" s="92"/>
      <c r="L979" s="103"/>
      <c r="M979" s="92"/>
      <c r="N979" s="101"/>
      <c r="O979" s="93"/>
      <c r="Q979" s="61"/>
    </row>
    <row r="980" spans="1:17" s="55" customFormat="1" ht="20.25" customHeight="1" x14ac:dyDescent="0.2">
      <c r="A980" s="56">
        <v>73597</v>
      </c>
      <c r="B980" s="57">
        <f t="shared" si="99"/>
        <v>0</v>
      </c>
      <c r="C980" s="150"/>
      <c r="D980" s="58">
        <f t="shared" si="100"/>
        <v>0</v>
      </c>
      <c r="E980" s="59">
        <f t="shared" si="98"/>
        <v>0</v>
      </c>
      <c r="F980" s="58">
        <f t="shared" si="101"/>
        <v>0</v>
      </c>
      <c r="G980" s="60">
        <f>IF(AND(C980&lt;&gt;"",SUM(G$32:G979)&lt;E$23),$E$23/$E$28,0)</f>
        <v>0</v>
      </c>
      <c r="H980" s="58">
        <f t="shared" si="102"/>
        <v>0</v>
      </c>
      <c r="I980" s="58">
        <f t="shared" si="104"/>
        <v>0</v>
      </c>
      <c r="J980" s="92" t="str">
        <f t="shared" si="103"/>
        <v>2101–2102</v>
      </c>
      <c r="K980" s="92"/>
      <c r="L980" s="103"/>
      <c r="M980" s="92"/>
      <c r="N980" s="101"/>
      <c r="O980" s="93"/>
      <c r="Q980" s="61"/>
    </row>
    <row r="981" spans="1:17" s="55" customFormat="1" ht="20.25" customHeight="1" x14ac:dyDescent="0.2">
      <c r="A981" s="56">
        <v>73628</v>
      </c>
      <c r="B981" s="57">
        <f t="shared" si="99"/>
        <v>0</v>
      </c>
      <c r="C981" s="158"/>
      <c r="D981" s="58">
        <f t="shared" si="100"/>
        <v>0</v>
      </c>
      <c r="E981" s="59">
        <f t="shared" si="98"/>
        <v>0</v>
      </c>
      <c r="F981" s="58">
        <f t="shared" si="101"/>
        <v>0</v>
      </c>
      <c r="G981" s="60">
        <f>IF(AND(C981&lt;&gt;"",SUM(G$32:G980)&lt;E$23),$E$23/$E$28,0)</f>
        <v>0</v>
      </c>
      <c r="H981" s="58">
        <f t="shared" si="102"/>
        <v>0</v>
      </c>
      <c r="I981" s="58">
        <f t="shared" si="104"/>
        <v>0</v>
      </c>
      <c r="J981" s="92" t="str">
        <f t="shared" si="103"/>
        <v>2101–2102</v>
      </c>
      <c r="K981" s="92"/>
      <c r="L981" s="103"/>
      <c r="M981" s="92"/>
      <c r="N981" s="101"/>
      <c r="O981" s="93"/>
      <c r="Q981" s="61"/>
    </row>
    <row r="982" spans="1:17" s="55" customFormat="1" ht="20.25" customHeight="1" x14ac:dyDescent="0.2">
      <c r="A982" s="56">
        <v>73659</v>
      </c>
      <c r="B982" s="57">
        <f t="shared" si="99"/>
        <v>0</v>
      </c>
      <c r="C982" s="158"/>
      <c r="D982" s="58">
        <f t="shared" si="100"/>
        <v>0</v>
      </c>
      <c r="E982" s="59">
        <f t="shared" si="98"/>
        <v>0</v>
      </c>
      <c r="F982" s="58">
        <f t="shared" si="101"/>
        <v>0</v>
      </c>
      <c r="G982" s="60">
        <f>IF(AND(C982&lt;&gt;"",SUM(G$32:G981)&lt;E$23),$E$23/$E$28,0)</f>
        <v>0</v>
      </c>
      <c r="H982" s="58">
        <f t="shared" si="102"/>
        <v>0</v>
      </c>
      <c r="I982" s="58">
        <f t="shared" si="104"/>
        <v>0</v>
      </c>
      <c r="J982" s="92" t="str">
        <f t="shared" si="103"/>
        <v>2101–2102</v>
      </c>
      <c r="K982" s="92"/>
      <c r="L982" s="103"/>
      <c r="M982" s="92"/>
      <c r="N982" s="101"/>
      <c r="O982" s="93"/>
      <c r="Q982" s="61"/>
    </row>
    <row r="983" spans="1:17" s="55" customFormat="1" ht="20.25" customHeight="1" x14ac:dyDescent="0.2">
      <c r="A983" s="56">
        <v>73689</v>
      </c>
      <c r="B983" s="57">
        <f t="shared" si="99"/>
        <v>0</v>
      </c>
      <c r="C983" s="158"/>
      <c r="D983" s="58">
        <f t="shared" si="100"/>
        <v>0</v>
      </c>
      <c r="E983" s="59">
        <f t="shared" si="98"/>
        <v>0</v>
      </c>
      <c r="F983" s="58">
        <f t="shared" si="101"/>
        <v>0</v>
      </c>
      <c r="G983" s="60">
        <f>IF(AND(C983&lt;&gt;"",SUM(G$32:G982)&lt;E$23),$E$23/$E$28,0)</f>
        <v>0</v>
      </c>
      <c r="H983" s="58">
        <f t="shared" si="102"/>
        <v>0</v>
      </c>
      <c r="I983" s="58">
        <f t="shared" si="104"/>
        <v>0</v>
      </c>
      <c r="J983" s="92" t="str">
        <f t="shared" si="103"/>
        <v>2101–2102</v>
      </c>
      <c r="K983" s="92"/>
      <c r="L983" s="103"/>
      <c r="M983" s="92"/>
      <c r="N983" s="101"/>
      <c r="O983" s="93"/>
      <c r="Q983" s="61"/>
    </row>
    <row r="984" spans="1:17" s="55" customFormat="1" ht="20.25" customHeight="1" x14ac:dyDescent="0.2">
      <c r="A984" s="56">
        <v>73720</v>
      </c>
      <c r="B984" s="57">
        <f t="shared" si="99"/>
        <v>0</v>
      </c>
      <c r="C984" s="158"/>
      <c r="D984" s="58">
        <f t="shared" si="100"/>
        <v>0</v>
      </c>
      <c r="E984" s="59">
        <f t="shared" si="98"/>
        <v>0</v>
      </c>
      <c r="F984" s="58">
        <f t="shared" si="101"/>
        <v>0</v>
      </c>
      <c r="G984" s="60">
        <f>IF(AND(C984&lt;&gt;"",SUM(G$32:G983)&lt;E$23),$E$23/$E$28,0)</f>
        <v>0</v>
      </c>
      <c r="H984" s="58">
        <f t="shared" si="102"/>
        <v>0</v>
      </c>
      <c r="I984" s="58">
        <f t="shared" si="104"/>
        <v>0</v>
      </c>
      <c r="J984" s="92" t="str">
        <f t="shared" si="103"/>
        <v>2101–2102</v>
      </c>
      <c r="K984" s="92"/>
      <c r="L984" s="103"/>
      <c r="M984" s="92"/>
      <c r="N984" s="101"/>
      <c r="O984" s="93"/>
      <c r="Q984" s="61"/>
    </row>
    <row r="985" spans="1:17" s="55" customFormat="1" ht="20.25" customHeight="1" x14ac:dyDescent="0.2">
      <c r="A985" s="56">
        <v>73750</v>
      </c>
      <c r="B985" s="57">
        <f t="shared" si="99"/>
        <v>0</v>
      </c>
      <c r="C985" s="158"/>
      <c r="D985" s="58">
        <f t="shared" si="100"/>
        <v>0</v>
      </c>
      <c r="E985" s="59">
        <f t="shared" si="98"/>
        <v>0</v>
      </c>
      <c r="F985" s="58">
        <f t="shared" si="101"/>
        <v>0</v>
      </c>
      <c r="G985" s="60">
        <f>IF(AND(C985&lt;&gt;"",SUM(G$32:G984)&lt;E$23),$E$23/$E$28,0)</f>
        <v>0</v>
      </c>
      <c r="H985" s="58">
        <f t="shared" si="102"/>
        <v>0</v>
      </c>
      <c r="I985" s="58">
        <f t="shared" si="104"/>
        <v>0</v>
      </c>
      <c r="J985" s="92" t="str">
        <f t="shared" si="103"/>
        <v>2101–2102</v>
      </c>
      <c r="K985" s="92"/>
      <c r="L985" s="103"/>
      <c r="M985" s="92"/>
      <c r="N985" s="101"/>
      <c r="O985" s="93"/>
      <c r="Q985" s="61"/>
    </row>
    <row r="986" spans="1:17" s="55" customFormat="1" ht="20.25" customHeight="1" x14ac:dyDescent="0.2">
      <c r="A986" s="56">
        <v>73781</v>
      </c>
      <c r="B986" s="57">
        <f t="shared" si="99"/>
        <v>0</v>
      </c>
      <c r="C986" s="158"/>
      <c r="D986" s="58">
        <f t="shared" si="100"/>
        <v>0</v>
      </c>
      <c r="E986" s="59">
        <f t="shared" si="98"/>
        <v>0</v>
      </c>
      <c r="F986" s="58">
        <f t="shared" si="101"/>
        <v>0</v>
      </c>
      <c r="G986" s="60">
        <f>IF(AND(C986&lt;&gt;"",SUM(G$32:G985)&lt;E$23),$E$23/$E$28,0)</f>
        <v>0</v>
      </c>
      <c r="H986" s="58">
        <f t="shared" si="102"/>
        <v>0</v>
      </c>
      <c r="I986" s="58">
        <f t="shared" si="104"/>
        <v>0</v>
      </c>
      <c r="J986" s="92" t="str">
        <f t="shared" si="103"/>
        <v>2101–2102</v>
      </c>
      <c r="K986" s="92"/>
      <c r="L986" s="103"/>
      <c r="M986" s="92"/>
      <c r="N986" s="101"/>
      <c r="O986" s="93"/>
      <c r="Q986" s="61"/>
    </row>
    <row r="987" spans="1:17" s="55" customFormat="1" ht="20.25" customHeight="1" x14ac:dyDescent="0.2">
      <c r="A987" s="56">
        <v>73812</v>
      </c>
      <c r="B987" s="57">
        <f t="shared" si="99"/>
        <v>0</v>
      </c>
      <c r="C987" s="158"/>
      <c r="D987" s="58">
        <f t="shared" si="100"/>
        <v>0</v>
      </c>
      <c r="E987" s="59">
        <f t="shared" si="98"/>
        <v>0</v>
      </c>
      <c r="F987" s="58">
        <f t="shared" si="101"/>
        <v>0</v>
      </c>
      <c r="G987" s="60">
        <f>IF(AND(C987&lt;&gt;"",SUM(G$32:G986)&lt;E$23),$E$23/$E$28,0)</f>
        <v>0</v>
      </c>
      <c r="H987" s="58">
        <f t="shared" si="102"/>
        <v>0</v>
      </c>
      <c r="I987" s="58">
        <f t="shared" si="104"/>
        <v>0</v>
      </c>
      <c r="J987" s="92" t="str">
        <f t="shared" si="103"/>
        <v>2101–2102</v>
      </c>
      <c r="K987" s="92"/>
      <c r="L987" s="103"/>
      <c r="M987" s="92"/>
      <c r="N987" s="101"/>
      <c r="O987" s="93"/>
      <c r="Q987" s="61"/>
    </row>
    <row r="988" spans="1:17" s="55" customFormat="1" ht="20.25" customHeight="1" x14ac:dyDescent="0.2">
      <c r="A988" s="56">
        <v>73840</v>
      </c>
      <c r="B988" s="57">
        <f t="shared" si="99"/>
        <v>0</v>
      </c>
      <c r="C988" s="158"/>
      <c r="D988" s="58">
        <f t="shared" si="100"/>
        <v>0</v>
      </c>
      <c r="E988" s="59">
        <f t="shared" si="98"/>
        <v>0</v>
      </c>
      <c r="F988" s="58">
        <f t="shared" si="101"/>
        <v>0</v>
      </c>
      <c r="G988" s="60">
        <f>IF(AND(C988&lt;&gt;"",SUM(G$32:G987)&lt;E$23),$E$23/$E$28,0)</f>
        <v>0</v>
      </c>
      <c r="H988" s="58">
        <f t="shared" si="102"/>
        <v>0</v>
      </c>
      <c r="I988" s="58">
        <f t="shared" si="104"/>
        <v>0</v>
      </c>
      <c r="J988" s="92" t="str">
        <f t="shared" si="103"/>
        <v>2101–2102</v>
      </c>
      <c r="K988" s="92"/>
      <c r="L988" s="103"/>
      <c r="M988" s="92"/>
      <c r="N988" s="101"/>
      <c r="O988" s="93"/>
      <c r="Q988" s="61"/>
    </row>
    <row r="989" spans="1:17" s="55" customFormat="1" ht="20.25" customHeight="1" x14ac:dyDescent="0.2">
      <c r="A989" s="56">
        <v>73871</v>
      </c>
      <c r="B989" s="57">
        <f t="shared" si="99"/>
        <v>0</v>
      </c>
      <c r="C989" s="158"/>
      <c r="D989" s="58">
        <f t="shared" si="100"/>
        <v>0</v>
      </c>
      <c r="E989" s="59">
        <f t="shared" si="98"/>
        <v>0</v>
      </c>
      <c r="F989" s="58">
        <f t="shared" si="101"/>
        <v>0</v>
      </c>
      <c r="G989" s="60">
        <f>IF(AND(C989&lt;&gt;"",SUM(G$32:G988)&lt;E$23),$E$23/$E$28,0)</f>
        <v>0</v>
      </c>
      <c r="H989" s="58">
        <f t="shared" si="102"/>
        <v>0</v>
      </c>
      <c r="I989" s="58">
        <f t="shared" si="104"/>
        <v>0</v>
      </c>
      <c r="J989" s="92" t="str">
        <f t="shared" si="103"/>
        <v>2101–2102</v>
      </c>
      <c r="K989" s="92"/>
      <c r="L989" s="103"/>
      <c r="M989" s="92"/>
      <c r="N989" s="101"/>
      <c r="O989" s="93"/>
      <c r="Q989" s="61"/>
    </row>
    <row r="990" spans="1:17" s="55" customFormat="1" ht="20.25" customHeight="1" x14ac:dyDescent="0.2">
      <c r="A990" s="56">
        <v>73901</v>
      </c>
      <c r="B990" s="57">
        <f t="shared" si="99"/>
        <v>0</v>
      </c>
      <c r="C990" s="158"/>
      <c r="D990" s="58">
        <f t="shared" si="100"/>
        <v>0</v>
      </c>
      <c r="E990" s="59">
        <f t="shared" si="98"/>
        <v>0</v>
      </c>
      <c r="F990" s="58">
        <f t="shared" si="101"/>
        <v>0</v>
      </c>
      <c r="G990" s="60">
        <f>IF(AND(C990&lt;&gt;"",SUM(G$32:G989)&lt;E$23),$E$23/$E$28,0)</f>
        <v>0</v>
      </c>
      <c r="H990" s="58">
        <f t="shared" si="102"/>
        <v>0</v>
      </c>
      <c r="I990" s="58">
        <f t="shared" si="104"/>
        <v>0</v>
      </c>
      <c r="J990" s="92" t="str">
        <f t="shared" si="103"/>
        <v>2101–2102</v>
      </c>
      <c r="K990" s="92"/>
      <c r="L990" s="103"/>
      <c r="M990" s="92"/>
      <c r="N990" s="101"/>
      <c r="O990" s="93"/>
      <c r="Q990" s="61"/>
    </row>
    <row r="991" spans="1:17" s="55" customFormat="1" ht="20.25" customHeight="1" x14ac:dyDescent="0.2">
      <c r="A991" s="56">
        <v>73932</v>
      </c>
      <c r="B991" s="57">
        <f t="shared" si="99"/>
        <v>0</v>
      </c>
      <c r="C991" s="158"/>
      <c r="D991" s="58">
        <f t="shared" si="100"/>
        <v>0</v>
      </c>
      <c r="E991" s="59">
        <f t="shared" si="98"/>
        <v>0</v>
      </c>
      <c r="F991" s="58">
        <f t="shared" si="101"/>
        <v>0</v>
      </c>
      <c r="G991" s="60">
        <f>IF(AND(C991&lt;&gt;"",SUM(G$32:G990)&lt;E$23),$E$23/$E$28,0)</f>
        <v>0</v>
      </c>
      <c r="H991" s="58">
        <f t="shared" si="102"/>
        <v>0</v>
      </c>
      <c r="I991" s="58">
        <f t="shared" si="104"/>
        <v>0</v>
      </c>
      <c r="J991" s="92" t="str">
        <f t="shared" si="103"/>
        <v>2101–2102</v>
      </c>
      <c r="K991" s="92"/>
      <c r="L991" s="103"/>
      <c r="M991" s="92"/>
      <c r="N991" s="101"/>
      <c r="O991" s="93"/>
      <c r="Q991" s="61"/>
    </row>
    <row r="992" spans="1:17" s="55" customFormat="1" ht="20.25" customHeight="1" x14ac:dyDescent="0.2">
      <c r="A992" s="56">
        <v>73962</v>
      </c>
      <c r="B992" s="57">
        <f t="shared" si="99"/>
        <v>0</v>
      </c>
      <c r="C992" s="158"/>
      <c r="D992" s="58">
        <f t="shared" si="100"/>
        <v>0</v>
      </c>
      <c r="E992" s="59">
        <f t="shared" ref="E992:E1055" si="105">C992-D992</f>
        <v>0</v>
      </c>
      <c r="F992" s="58">
        <f t="shared" si="101"/>
        <v>0</v>
      </c>
      <c r="G992" s="60">
        <f>IF(AND(C992&lt;&gt;"",SUM(G$32:G991)&lt;E$23),$E$23/$E$28,0)</f>
        <v>0</v>
      </c>
      <c r="H992" s="58">
        <f t="shared" si="102"/>
        <v>0</v>
      </c>
      <c r="I992" s="58">
        <f t="shared" si="104"/>
        <v>0</v>
      </c>
      <c r="J992" s="92" t="str">
        <f t="shared" si="103"/>
        <v>2102–2103</v>
      </c>
      <c r="K992" s="92"/>
      <c r="L992" s="103"/>
      <c r="M992" s="92"/>
      <c r="N992" s="101"/>
      <c r="O992" s="93"/>
      <c r="Q992" s="61"/>
    </row>
    <row r="993" spans="1:17" s="55" customFormat="1" ht="20.25" customHeight="1" x14ac:dyDescent="0.2">
      <c r="A993" s="56">
        <v>73993</v>
      </c>
      <c r="B993" s="57">
        <f t="shared" ref="B993:B1056" si="106">IF(C993&gt;0,C993*-1,C993)</f>
        <v>0</v>
      </c>
      <c r="C993" s="158"/>
      <c r="D993" s="58">
        <f t="shared" ref="D993:D1056" si="107">IF(C993="",0,IF($E$14="Beginning",IF(C992&lt;&gt;"",$F992*$E$7/12,0),IF(C992&lt;&gt;"",$F992*$E$7/12,$E$21*$E$7/12)))</f>
        <v>0</v>
      </c>
      <c r="E993" s="59">
        <f t="shared" si="105"/>
        <v>0</v>
      </c>
      <c r="F993" s="58">
        <f t="shared" ref="F993:F1056" si="108">IF(C993="",0,IF(C992="",$E$21-E993,IF(C993&lt;&gt;"",F992-E993)))</f>
        <v>0</v>
      </c>
      <c r="G993" s="60">
        <f>IF(AND(C993&lt;&gt;"",SUM(G$32:G992)&lt;E$23),$E$23/$E$28,0)</f>
        <v>0</v>
      </c>
      <c r="H993" s="58">
        <f t="shared" ref="H993:H1056" si="109">IF(C993&lt;&gt;"",G993+H992,0)</f>
        <v>0</v>
      </c>
      <c r="I993" s="58">
        <f t="shared" si="104"/>
        <v>0</v>
      </c>
      <c r="J993" s="92" t="str">
        <f t="shared" ref="J993:J1056" si="110">IF(OR(MONTH(A993)=1,MONTH(A993)=2,MONTH(A993)=3,MONTH(A993)=4,MONTH(A993)=5,MONTH(A993)=6),YEAR(A993)-1&amp;"–"&amp;YEAR(A993),YEAR(A993)&amp;"–"&amp;YEAR(A993)+1)</f>
        <v>2102–2103</v>
      </c>
      <c r="K993" s="92"/>
      <c r="L993" s="103"/>
      <c r="M993" s="92"/>
      <c r="N993" s="101"/>
      <c r="O993" s="93"/>
      <c r="Q993" s="61"/>
    </row>
    <row r="994" spans="1:17" s="55" customFormat="1" ht="20.25" customHeight="1" x14ac:dyDescent="0.2">
      <c r="A994" s="56">
        <v>74024</v>
      </c>
      <c r="B994" s="57">
        <f t="shared" si="106"/>
        <v>0</v>
      </c>
      <c r="C994" s="158"/>
      <c r="D994" s="58">
        <f t="shared" si="107"/>
        <v>0</v>
      </c>
      <c r="E994" s="59">
        <f t="shared" si="105"/>
        <v>0</v>
      </c>
      <c r="F994" s="58">
        <f t="shared" si="108"/>
        <v>0</v>
      </c>
      <c r="G994" s="60">
        <f>IF(AND(C994&lt;&gt;"",SUM(G$32:G993)&lt;E$23),$E$23/$E$28,0)</f>
        <v>0</v>
      </c>
      <c r="H994" s="58">
        <f t="shared" si="109"/>
        <v>0</v>
      </c>
      <c r="I994" s="58">
        <f t="shared" si="104"/>
        <v>0</v>
      </c>
      <c r="J994" s="92" t="str">
        <f t="shared" si="110"/>
        <v>2102–2103</v>
      </c>
      <c r="K994" s="92"/>
      <c r="L994" s="103"/>
      <c r="M994" s="92"/>
      <c r="N994" s="101"/>
      <c r="O994" s="93"/>
      <c r="Q994" s="61"/>
    </row>
    <row r="995" spans="1:17" s="55" customFormat="1" ht="20.25" customHeight="1" x14ac:dyDescent="0.2">
      <c r="A995" s="56">
        <v>74054</v>
      </c>
      <c r="B995" s="57">
        <f t="shared" si="106"/>
        <v>0</v>
      </c>
      <c r="C995" s="158"/>
      <c r="D995" s="58">
        <f t="shared" si="107"/>
        <v>0</v>
      </c>
      <c r="E995" s="59">
        <f t="shared" si="105"/>
        <v>0</v>
      </c>
      <c r="F995" s="58">
        <f t="shared" si="108"/>
        <v>0</v>
      </c>
      <c r="G995" s="60">
        <f>IF(AND(C995&lt;&gt;"",SUM(G$32:G994)&lt;E$23),$E$23/$E$28,0)</f>
        <v>0</v>
      </c>
      <c r="H995" s="58">
        <f t="shared" si="109"/>
        <v>0</v>
      </c>
      <c r="I995" s="58">
        <f t="shared" ref="I995:I1058" si="111">IF(C995&lt;&gt;"",$E$23-H995,0)</f>
        <v>0</v>
      </c>
      <c r="J995" s="92" t="str">
        <f t="shared" si="110"/>
        <v>2102–2103</v>
      </c>
      <c r="K995" s="92"/>
      <c r="L995" s="103"/>
      <c r="M995" s="92"/>
      <c r="N995" s="101"/>
      <c r="O995" s="93"/>
      <c r="Q995" s="61"/>
    </row>
    <row r="996" spans="1:17" s="55" customFormat="1" ht="20.25" customHeight="1" x14ac:dyDescent="0.2">
      <c r="A996" s="56">
        <v>74085</v>
      </c>
      <c r="B996" s="57">
        <f t="shared" si="106"/>
        <v>0</v>
      </c>
      <c r="C996" s="158"/>
      <c r="D996" s="58">
        <f t="shared" si="107"/>
        <v>0</v>
      </c>
      <c r="E996" s="59">
        <f t="shared" si="105"/>
        <v>0</v>
      </c>
      <c r="F996" s="58">
        <f t="shared" si="108"/>
        <v>0</v>
      </c>
      <c r="G996" s="60">
        <f>IF(AND(C996&lt;&gt;"",SUM(G$32:G995)&lt;E$23),$E$23/$E$28,0)</f>
        <v>0</v>
      </c>
      <c r="H996" s="58">
        <f t="shared" si="109"/>
        <v>0</v>
      </c>
      <c r="I996" s="58">
        <f t="shared" si="111"/>
        <v>0</v>
      </c>
      <c r="J996" s="92" t="str">
        <f t="shared" si="110"/>
        <v>2102–2103</v>
      </c>
      <c r="K996" s="92"/>
      <c r="L996" s="103"/>
      <c r="M996" s="92"/>
      <c r="N996" s="101"/>
      <c r="O996" s="93"/>
      <c r="Q996" s="61"/>
    </row>
    <row r="997" spans="1:17" s="55" customFormat="1" ht="20.25" customHeight="1" x14ac:dyDescent="0.2">
      <c r="A997" s="56">
        <v>74115</v>
      </c>
      <c r="B997" s="57">
        <f t="shared" si="106"/>
        <v>0</v>
      </c>
      <c r="C997" s="158"/>
      <c r="D997" s="58">
        <f t="shared" si="107"/>
        <v>0</v>
      </c>
      <c r="E997" s="59">
        <f t="shared" si="105"/>
        <v>0</v>
      </c>
      <c r="F997" s="58">
        <f t="shared" si="108"/>
        <v>0</v>
      </c>
      <c r="G997" s="60">
        <f>IF(AND(C997&lt;&gt;"",SUM(G$32:G996)&lt;E$23),$E$23/$E$28,0)</f>
        <v>0</v>
      </c>
      <c r="H997" s="58">
        <f t="shared" si="109"/>
        <v>0</v>
      </c>
      <c r="I997" s="58">
        <f t="shared" si="111"/>
        <v>0</v>
      </c>
      <c r="J997" s="92" t="str">
        <f t="shared" si="110"/>
        <v>2102–2103</v>
      </c>
      <c r="K997" s="92"/>
      <c r="L997" s="103"/>
      <c r="M997" s="92"/>
      <c r="N997" s="101"/>
      <c r="O997" s="93"/>
      <c r="Q997" s="61"/>
    </row>
    <row r="998" spans="1:17" s="55" customFormat="1" ht="20.25" customHeight="1" x14ac:dyDescent="0.2">
      <c r="A998" s="56">
        <v>74146</v>
      </c>
      <c r="B998" s="57">
        <f t="shared" si="106"/>
        <v>0</v>
      </c>
      <c r="C998" s="158"/>
      <c r="D998" s="58">
        <f t="shared" si="107"/>
        <v>0</v>
      </c>
      <c r="E998" s="59">
        <f t="shared" si="105"/>
        <v>0</v>
      </c>
      <c r="F998" s="58">
        <f t="shared" si="108"/>
        <v>0</v>
      </c>
      <c r="G998" s="60">
        <f>IF(AND(C998&lt;&gt;"",SUM(G$32:G997)&lt;E$23),$E$23/$E$28,0)</f>
        <v>0</v>
      </c>
      <c r="H998" s="58">
        <f t="shared" si="109"/>
        <v>0</v>
      </c>
      <c r="I998" s="58">
        <f t="shared" si="111"/>
        <v>0</v>
      </c>
      <c r="J998" s="92" t="str">
        <f t="shared" si="110"/>
        <v>2102–2103</v>
      </c>
      <c r="K998" s="92"/>
      <c r="L998" s="103"/>
      <c r="M998" s="92"/>
      <c r="N998" s="101"/>
      <c r="O998" s="93"/>
      <c r="Q998" s="61"/>
    </row>
    <row r="999" spans="1:17" s="55" customFormat="1" ht="20.25" customHeight="1" x14ac:dyDescent="0.2">
      <c r="A999" s="56">
        <v>74177</v>
      </c>
      <c r="B999" s="57">
        <f t="shared" si="106"/>
        <v>0</v>
      </c>
      <c r="C999" s="158"/>
      <c r="D999" s="58">
        <f t="shared" si="107"/>
        <v>0</v>
      </c>
      <c r="E999" s="59">
        <f t="shared" si="105"/>
        <v>0</v>
      </c>
      <c r="F999" s="58">
        <f t="shared" si="108"/>
        <v>0</v>
      </c>
      <c r="G999" s="60">
        <f>IF(AND(C999&lt;&gt;"",SUM(G$32:G998)&lt;E$23),$E$23/$E$28,0)</f>
        <v>0</v>
      </c>
      <c r="H999" s="58">
        <f t="shared" si="109"/>
        <v>0</v>
      </c>
      <c r="I999" s="58">
        <f t="shared" si="111"/>
        <v>0</v>
      </c>
      <c r="J999" s="92" t="str">
        <f t="shared" si="110"/>
        <v>2102–2103</v>
      </c>
      <c r="K999" s="92"/>
      <c r="L999" s="103"/>
      <c r="M999" s="92"/>
      <c r="N999" s="101"/>
      <c r="O999" s="93"/>
      <c r="Q999" s="61"/>
    </row>
    <row r="1000" spans="1:17" s="55" customFormat="1" ht="20.25" customHeight="1" x14ac:dyDescent="0.2">
      <c r="A1000" s="56">
        <v>74205</v>
      </c>
      <c r="B1000" s="57">
        <f t="shared" si="106"/>
        <v>0</v>
      </c>
      <c r="C1000" s="158"/>
      <c r="D1000" s="58">
        <f t="shared" si="107"/>
        <v>0</v>
      </c>
      <c r="E1000" s="59">
        <f t="shared" si="105"/>
        <v>0</v>
      </c>
      <c r="F1000" s="58">
        <f t="shared" si="108"/>
        <v>0</v>
      </c>
      <c r="G1000" s="60">
        <f>IF(AND(C1000&lt;&gt;"",SUM(G$32:G999)&lt;E$23),$E$23/$E$28,0)</f>
        <v>0</v>
      </c>
      <c r="H1000" s="58">
        <f t="shared" si="109"/>
        <v>0</v>
      </c>
      <c r="I1000" s="58">
        <f t="shared" si="111"/>
        <v>0</v>
      </c>
      <c r="J1000" s="92" t="str">
        <f t="shared" si="110"/>
        <v>2102–2103</v>
      </c>
      <c r="K1000" s="92"/>
      <c r="L1000" s="103"/>
      <c r="M1000" s="92"/>
      <c r="N1000" s="101"/>
      <c r="O1000" s="93"/>
      <c r="Q1000" s="61"/>
    </row>
    <row r="1001" spans="1:17" s="55" customFormat="1" ht="20.25" customHeight="1" x14ac:dyDescent="0.2">
      <c r="A1001" s="56">
        <v>74236</v>
      </c>
      <c r="B1001" s="57">
        <f t="shared" si="106"/>
        <v>0</v>
      </c>
      <c r="C1001" s="158"/>
      <c r="D1001" s="58">
        <f t="shared" si="107"/>
        <v>0</v>
      </c>
      <c r="E1001" s="59">
        <f t="shared" si="105"/>
        <v>0</v>
      </c>
      <c r="F1001" s="58">
        <f t="shared" si="108"/>
        <v>0</v>
      </c>
      <c r="G1001" s="60">
        <f>IF(AND(C1001&lt;&gt;"",SUM(G$32:G1000)&lt;E$23),$E$23/$E$28,0)</f>
        <v>0</v>
      </c>
      <c r="H1001" s="58">
        <f t="shared" si="109"/>
        <v>0</v>
      </c>
      <c r="I1001" s="58">
        <f t="shared" si="111"/>
        <v>0</v>
      </c>
      <c r="J1001" s="92" t="str">
        <f t="shared" si="110"/>
        <v>2102–2103</v>
      </c>
      <c r="K1001" s="92"/>
      <c r="L1001" s="103"/>
      <c r="M1001" s="92"/>
      <c r="N1001" s="101"/>
      <c r="O1001" s="93"/>
      <c r="Q1001" s="61"/>
    </row>
    <row r="1002" spans="1:17" s="55" customFormat="1" ht="20.25" customHeight="1" x14ac:dyDescent="0.2">
      <c r="A1002" s="56">
        <v>74266</v>
      </c>
      <c r="B1002" s="57">
        <f t="shared" si="106"/>
        <v>0</v>
      </c>
      <c r="C1002" s="158"/>
      <c r="D1002" s="58">
        <f t="shared" si="107"/>
        <v>0</v>
      </c>
      <c r="E1002" s="59">
        <f t="shared" si="105"/>
        <v>0</v>
      </c>
      <c r="F1002" s="58">
        <f t="shared" si="108"/>
        <v>0</v>
      </c>
      <c r="G1002" s="60">
        <f>IF(AND(C1002&lt;&gt;"",SUM(G$32:G1001)&lt;E$23),$E$23/$E$28,0)</f>
        <v>0</v>
      </c>
      <c r="H1002" s="58">
        <f t="shared" si="109"/>
        <v>0</v>
      </c>
      <c r="I1002" s="58">
        <f t="shared" si="111"/>
        <v>0</v>
      </c>
      <c r="J1002" s="92" t="str">
        <f t="shared" si="110"/>
        <v>2102–2103</v>
      </c>
      <c r="K1002" s="92"/>
      <c r="L1002" s="103"/>
      <c r="M1002" s="92"/>
      <c r="N1002" s="101"/>
      <c r="O1002" s="93"/>
      <c r="Q1002" s="61"/>
    </row>
    <row r="1003" spans="1:17" s="55" customFormat="1" ht="20.25" customHeight="1" x14ac:dyDescent="0.2">
      <c r="A1003" s="56">
        <v>74297</v>
      </c>
      <c r="B1003" s="57">
        <f t="shared" si="106"/>
        <v>0</v>
      </c>
      <c r="C1003" s="158"/>
      <c r="D1003" s="58">
        <f t="shared" si="107"/>
        <v>0</v>
      </c>
      <c r="E1003" s="59">
        <f t="shared" si="105"/>
        <v>0</v>
      </c>
      <c r="F1003" s="58">
        <f t="shared" si="108"/>
        <v>0</v>
      </c>
      <c r="G1003" s="60">
        <f>IF(AND(C1003&lt;&gt;"",SUM(G$32:G1002)&lt;E$23),$E$23/$E$28,0)</f>
        <v>0</v>
      </c>
      <c r="H1003" s="58">
        <f t="shared" si="109"/>
        <v>0</v>
      </c>
      <c r="I1003" s="58">
        <f t="shared" si="111"/>
        <v>0</v>
      </c>
      <c r="J1003" s="92" t="str">
        <f t="shared" si="110"/>
        <v>2102–2103</v>
      </c>
      <c r="K1003" s="92"/>
      <c r="L1003" s="103"/>
      <c r="M1003" s="92"/>
      <c r="N1003" s="101"/>
      <c r="O1003" s="93"/>
      <c r="Q1003" s="61"/>
    </row>
    <row r="1004" spans="1:17" s="55" customFormat="1" ht="20.25" customHeight="1" x14ac:dyDescent="0.2">
      <c r="A1004" s="56">
        <v>74327</v>
      </c>
      <c r="B1004" s="57">
        <f t="shared" si="106"/>
        <v>0</v>
      </c>
      <c r="C1004" s="158"/>
      <c r="D1004" s="58">
        <f t="shared" si="107"/>
        <v>0</v>
      </c>
      <c r="E1004" s="59">
        <f t="shared" si="105"/>
        <v>0</v>
      </c>
      <c r="F1004" s="58">
        <f t="shared" si="108"/>
        <v>0</v>
      </c>
      <c r="G1004" s="60">
        <f>IF(AND(C1004&lt;&gt;"",SUM(G$32:G1003)&lt;E$23),$E$23/$E$28,0)</f>
        <v>0</v>
      </c>
      <c r="H1004" s="58">
        <f t="shared" si="109"/>
        <v>0</v>
      </c>
      <c r="I1004" s="58">
        <f t="shared" si="111"/>
        <v>0</v>
      </c>
      <c r="J1004" s="92" t="str">
        <f t="shared" si="110"/>
        <v>2103–2104</v>
      </c>
      <c r="K1004" s="92"/>
      <c r="L1004" s="103"/>
      <c r="M1004" s="92"/>
      <c r="N1004" s="101"/>
      <c r="O1004" s="93"/>
      <c r="Q1004" s="61"/>
    </row>
    <row r="1005" spans="1:17" s="55" customFormat="1" ht="20.25" customHeight="1" x14ac:dyDescent="0.2">
      <c r="A1005" s="56">
        <v>74358</v>
      </c>
      <c r="B1005" s="57">
        <f t="shared" si="106"/>
        <v>0</v>
      </c>
      <c r="C1005" s="158"/>
      <c r="D1005" s="58">
        <f t="shared" si="107"/>
        <v>0</v>
      </c>
      <c r="E1005" s="59">
        <f t="shared" si="105"/>
        <v>0</v>
      </c>
      <c r="F1005" s="58">
        <f t="shared" si="108"/>
        <v>0</v>
      </c>
      <c r="G1005" s="60">
        <f>IF(AND(C1005&lt;&gt;"",SUM(G$32:G1004)&lt;E$23),$E$23/$E$28,0)</f>
        <v>0</v>
      </c>
      <c r="H1005" s="58">
        <f t="shared" si="109"/>
        <v>0</v>
      </c>
      <c r="I1005" s="58">
        <f t="shared" si="111"/>
        <v>0</v>
      </c>
      <c r="J1005" s="92" t="str">
        <f t="shared" si="110"/>
        <v>2103–2104</v>
      </c>
      <c r="K1005" s="92"/>
      <c r="L1005" s="103"/>
      <c r="M1005" s="92"/>
      <c r="N1005" s="101"/>
      <c r="O1005" s="93"/>
      <c r="Q1005" s="61"/>
    </row>
    <row r="1006" spans="1:17" s="55" customFormat="1" ht="20.25" customHeight="1" x14ac:dyDescent="0.2">
      <c r="A1006" s="56">
        <v>74389</v>
      </c>
      <c r="B1006" s="57">
        <f t="shared" si="106"/>
        <v>0</v>
      </c>
      <c r="C1006" s="158"/>
      <c r="D1006" s="58">
        <f t="shared" si="107"/>
        <v>0</v>
      </c>
      <c r="E1006" s="59">
        <f t="shared" si="105"/>
        <v>0</v>
      </c>
      <c r="F1006" s="58">
        <f t="shared" si="108"/>
        <v>0</v>
      </c>
      <c r="G1006" s="60">
        <f>IF(AND(C1006&lt;&gt;"",SUM(G$32:G1005)&lt;E$23),$E$23/$E$28,0)</f>
        <v>0</v>
      </c>
      <c r="H1006" s="58">
        <f t="shared" si="109"/>
        <v>0</v>
      </c>
      <c r="I1006" s="58">
        <f t="shared" si="111"/>
        <v>0</v>
      </c>
      <c r="J1006" s="92" t="str">
        <f t="shared" si="110"/>
        <v>2103–2104</v>
      </c>
      <c r="K1006" s="92"/>
      <c r="L1006" s="103"/>
      <c r="M1006" s="92"/>
      <c r="N1006" s="101"/>
      <c r="O1006" s="93"/>
      <c r="Q1006" s="61"/>
    </row>
    <row r="1007" spans="1:17" s="55" customFormat="1" ht="20.25" customHeight="1" x14ac:dyDescent="0.2">
      <c r="A1007" s="56">
        <v>74419</v>
      </c>
      <c r="B1007" s="57">
        <f t="shared" si="106"/>
        <v>0</v>
      </c>
      <c r="C1007" s="158"/>
      <c r="D1007" s="58">
        <f t="shared" si="107"/>
        <v>0</v>
      </c>
      <c r="E1007" s="59">
        <f t="shared" si="105"/>
        <v>0</v>
      </c>
      <c r="F1007" s="58">
        <f t="shared" si="108"/>
        <v>0</v>
      </c>
      <c r="G1007" s="60">
        <f>IF(AND(C1007&lt;&gt;"",SUM(G$32:G1006)&lt;E$23),$E$23/$E$28,0)</f>
        <v>0</v>
      </c>
      <c r="H1007" s="58">
        <f t="shared" si="109"/>
        <v>0</v>
      </c>
      <c r="I1007" s="58">
        <f t="shared" si="111"/>
        <v>0</v>
      </c>
      <c r="J1007" s="92" t="str">
        <f t="shared" si="110"/>
        <v>2103–2104</v>
      </c>
      <c r="K1007" s="92"/>
      <c r="L1007" s="103"/>
      <c r="M1007" s="92"/>
      <c r="N1007" s="101"/>
      <c r="O1007" s="93"/>
      <c r="Q1007" s="61"/>
    </row>
    <row r="1008" spans="1:17" s="55" customFormat="1" ht="20.25" customHeight="1" x14ac:dyDescent="0.2">
      <c r="A1008" s="56">
        <v>74450</v>
      </c>
      <c r="B1008" s="57">
        <f t="shared" si="106"/>
        <v>0</v>
      </c>
      <c r="C1008" s="158"/>
      <c r="D1008" s="58">
        <f t="shared" si="107"/>
        <v>0</v>
      </c>
      <c r="E1008" s="59">
        <f t="shared" si="105"/>
        <v>0</v>
      </c>
      <c r="F1008" s="58">
        <f t="shared" si="108"/>
        <v>0</v>
      </c>
      <c r="G1008" s="60">
        <f>IF(AND(C1008&lt;&gt;"",SUM(G$32:G1007)&lt;E$23),$E$23/$E$28,0)</f>
        <v>0</v>
      </c>
      <c r="H1008" s="58">
        <f t="shared" si="109"/>
        <v>0</v>
      </c>
      <c r="I1008" s="58">
        <f t="shared" si="111"/>
        <v>0</v>
      </c>
      <c r="J1008" s="92" t="str">
        <f t="shared" si="110"/>
        <v>2103–2104</v>
      </c>
      <c r="K1008" s="92"/>
      <c r="L1008" s="103"/>
      <c r="M1008" s="92"/>
      <c r="N1008" s="101"/>
      <c r="O1008" s="93"/>
      <c r="Q1008" s="61"/>
    </row>
    <row r="1009" spans="1:17" s="55" customFormat="1" ht="20.25" customHeight="1" x14ac:dyDescent="0.2">
      <c r="A1009" s="56">
        <v>74480</v>
      </c>
      <c r="B1009" s="57">
        <f t="shared" si="106"/>
        <v>0</v>
      </c>
      <c r="C1009" s="158"/>
      <c r="D1009" s="58">
        <f t="shared" si="107"/>
        <v>0</v>
      </c>
      <c r="E1009" s="59">
        <f t="shared" si="105"/>
        <v>0</v>
      </c>
      <c r="F1009" s="58">
        <f t="shared" si="108"/>
        <v>0</v>
      </c>
      <c r="G1009" s="60">
        <f>IF(AND(C1009&lt;&gt;"",SUM(G$32:G1008)&lt;E$23),$E$23/$E$28,0)</f>
        <v>0</v>
      </c>
      <c r="H1009" s="58">
        <f t="shared" si="109"/>
        <v>0</v>
      </c>
      <c r="I1009" s="58">
        <f t="shared" si="111"/>
        <v>0</v>
      </c>
      <c r="J1009" s="92" t="str">
        <f t="shared" si="110"/>
        <v>2103–2104</v>
      </c>
      <c r="K1009" s="92"/>
      <c r="L1009" s="103"/>
      <c r="M1009" s="92"/>
      <c r="N1009" s="101"/>
      <c r="O1009" s="93"/>
      <c r="Q1009" s="61"/>
    </row>
    <row r="1010" spans="1:17" s="55" customFormat="1" ht="20.25" customHeight="1" x14ac:dyDescent="0.2">
      <c r="A1010" s="56">
        <v>74511</v>
      </c>
      <c r="B1010" s="57">
        <f t="shared" si="106"/>
        <v>0</v>
      </c>
      <c r="C1010" s="158"/>
      <c r="D1010" s="58">
        <f t="shared" si="107"/>
        <v>0</v>
      </c>
      <c r="E1010" s="59">
        <f t="shared" si="105"/>
        <v>0</v>
      </c>
      <c r="F1010" s="58">
        <f t="shared" si="108"/>
        <v>0</v>
      </c>
      <c r="G1010" s="60">
        <f>IF(AND(C1010&lt;&gt;"",SUM(G$32:G1009)&lt;E$23),$E$23/$E$28,0)</f>
        <v>0</v>
      </c>
      <c r="H1010" s="58">
        <f t="shared" si="109"/>
        <v>0</v>
      </c>
      <c r="I1010" s="58">
        <f t="shared" si="111"/>
        <v>0</v>
      </c>
      <c r="J1010" s="92" t="str">
        <f t="shared" si="110"/>
        <v>2103–2104</v>
      </c>
      <c r="K1010" s="92"/>
      <c r="L1010" s="103"/>
      <c r="M1010" s="92"/>
      <c r="N1010" s="101"/>
      <c r="O1010" s="93"/>
      <c r="Q1010" s="61"/>
    </row>
    <row r="1011" spans="1:17" s="55" customFormat="1" ht="20.25" customHeight="1" x14ac:dyDescent="0.2">
      <c r="A1011" s="56">
        <v>74542</v>
      </c>
      <c r="B1011" s="57">
        <f t="shared" si="106"/>
        <v>0</v>
      </c>
      <c r="C1011" s="158"/>
      <c r="D1011" s="58">
        <f t="shared" si="107"/>
        <v>0</v>
      </c>
      <c r="E1011" s="59">
        <f t="shared" si="105"/>
        <v>0</v>
      </c>
      <c r="F1011" s="58">
        <f t="shared" si="108"/>
        <v>0</v>
      </c>
      <c r="G1011" s="60">
        <f>IF(AND(C1011&lt;&gt;"",SUM(G$32:G1010)&lt;E$23),$E$23/$E$28,0)</f>
        <v>0</v>
      </c>
      <c r="H1011" s="58">
        <f t="shared" si="109"/>
        <v>0</v>
      </c>
      <c r="I1011" s="58">
        <f t="shared" si="111"/>
        <v>0</v>
      </c>
      <c r="J1011" s="92" t="str">
        <f t="shared" si="110"/>
        <v>2103–2104</v>
      </c>
      <c r="K1011" s="92"/>
      <c r="L1011" s="103"/>
      <c r="M1011" s="92"/>
      <c r="N1011" s="101"/>
      <c r="O1011" s="93"/>
      <c r="Q1011" s="61"/>
    </row>
    <row r="1012" spans="1:17" s="55" customFormat="1" ht="20.25" customHeight="1" x14ac:dyDescent="0.2">
      <c r="A1012" s="56">
        <v>74571</v>
      </c>
      <c r="B1012" s="57">
        <f t="shared" si="106"/>
        <v>0</v>
      </c>
      <c r="C1012" s="158"/>
      <c r="D1012" s="58">
        <f t="shared" si="107"/>
        <v>0</v>
      </c>
      <c r="E1012" s="59">
        <f t="shared" si="105"/>
        <v>0</v>
      </c>
      <c r="F1012" s="58">
        <f t="shared" si="108"/>
        <v>0</v>
      </c>
      <c r="G1012" s="60">
        <f>IF(AND(C1012&lt;&gt;"",SUM(G$32:G1011)&lt;E$23),$E$23/$E$28,0)</f>
        <v>0</v>
      </c>
      <c r="H1012" s="58">
        <f t="shared" si="109"/>
        <v>0</v>
      </c>
      <c r="I1012" s="58">
        <f t="shared" si="111"/>
        <v>0</v>
      </c>
      <c r="J1012" s="92" t="str">
        <f t="shared" si="110"/>
        <v>2103–2104</v>
      </c>
      <c r="K1012" s="92"/>
      <c r="L1012" s="103"/>
      <c r="M1012" s="92"/>
      <c r="N1012" s="101"/>
      <c r="O1012" s="93"/>
      <c r="Q1012" s="61"/>
    </row>
    <row r="1013" spans="1:17" s="55" customFormat="1" ht="20.25" customHeight="1" x14ac:dyDescent="0.2">
      <c r="A1013" s="56">
        <v>74602</v>
      </c>
      <c r="B1013" s="57">
        <f t="shared" si="106"/>
        <v>0</v>
      </c>
      <c r="C1013" s="158"/>
      <c r="D1013" s="58">
        <f t="shared" si="107"/>
        <v>0</v>
      </c>
      <c r="E1013" s="59">
        <f t="shared" si="105"/>
        <v>0</v>
      </c>
      <c r="F1013" s="58">
        <f t="shared" si="108"/>
        <v>0</v>
      </c>
      <c r="G1013" s="60">
        <f>IF(AND(C1013&lt;&gt;"",SUM(G$32:G1012)&lt;E$23),$E$23/$E$28,0)</f>
        <v>0</v>
      </c>
      <c r="H1013" s="58">
        <f t="shared" si="109"/>
        <v>0</v>
      </c>
      <c r="I1013" s="58">
        <f t="shared" si="111"/>
        <v>0</v>
      </c>
      <c r="J1013" s="92" t="str">
        <f t="shared" si="110"/>
        <v>2103–2104</v>
      </c>
      <c r="K1013" s="92"/>
      <c r="L1013" s="103"/>
      <c r="M1013" s="92"/>
      <c r="N1013" s="101"/>
      <c r="O1013" s="93"/>
      <c r="Q1013" s="61"/>
    </row>
    <row r="1014" spans="1:17" s="55" customFormat="1" ht="20.25" customHeight="1" x14ac:dyDescent="0.2">
      <c r="A1014" s="56">
        <v>74632</v>
      </c>
      <c r="B1014" s="57">
        <f t="shared" si="106"/>
        <v>0</v>
      </c>
      <c r="C1014" s="158"/>
      <c r="D1014" s="58">
        <f t="shared" si="107"/>
        <v>0</v>
      </c>
      <c r="E1014" s="59">
        <f t="shared" si="105"/>
        <v>0</v>
      </c>
      <c r="F1014" s="58">
        <f t="shared" si="108"/>
        <v>0</v>
      </c>
      <c r="G1014" s="60">
        <f>IF(AND(C1014&lt;&gt;"",SUM(G$32:G1013)&lt;E$23),$E$23/$E$28,0)</f>
        <v>0</v>
      </c>
      <c r="H1014" s="58">
        <f t="shared" si="109"/>
        <v>0</v>
      </c>
      <c r="I1014" s="58">
        <f t="shared" si="111"/>
        <v>0</v>
      </c>
      <c r="J1014" s="92" t="str">
        <f t="shared" si="110"/>
        <v>2103–2104</v>
      </c>
      <c r="K1014" s="92"/>
      <c r="L1014" s="103"/>
      <c r="M1014" s="92"/>
      <c r="N1014" s="101"/>
      <c r="O1014" s="93"/>
      <c r="Q1014" s="61"/>
    </row>
    <row r="1015" spans="1:17" s="55" customFormat="1" ht="20.25" customHeight="1" x14ac:dyDescent="0.2">
      <c r="A1015" s="56">
        <v>74663</v>
      </c>
      <c r="B1015" s="57">
        <f t="shared" si="106"/>
        <v>0</v>
      </c>
      <c r="C1015" s="158"/>
      <c r="D1015" s="58">
        <f t="shared" si="107"/>
        <v>0</v>
      </c>
      <c r="E1015" s="59">
        <f t="shared" si="105"/>
        <v>0</v>
      </c>
      <c r="F1015" s="58">
        <f t="shared" si="108"/>
        <v>0</v>
      </c>
      <c r="G1015" s="60">
        <f>IF(AND(C1015&lt;&gt;"",SUM(G$32:G1014)&lt;E$23),$E$23/$E$28,0)</f>
        <v>0</v>
      </c>
      <c r="H1015" s="58">
        <f t="shared" si="109"/>
        <v>0</v>
      </c>
      <c r="I1015" s="58">
        <f t="shared" si="111"/>
        <v>0</v>
      </c>
      <c r="J1015" s="92" t="str">
        <f t="shared" si="110"/>
        <v>2103–2104</v>
      </c>
      <c r="K1015" s="92"/>
      <c r="L1015" s="103"/>
      <c r="M1015" s="92"/>
      <c r="N1015" s="101"/>
      <c r="O1015" s="93"/>
      <c r="Q1015" s="61"/>
    </row>
    <row r="1016" spans="1:17" s="55" customFormat="1" ht="20.25" customHeight="1" x14ac:dyDescent="0.2">
      <c r="A1016" s="56">
        <v>74693</v>
      </c>
      <c r="B1016" s="57">
        <f t="shared" si="106"/>
        <v>0</v>
      </c>
      <c r="C1016" s="158"/>
      <c r="D1016" s="58">
        <f t="shared" si="107"/>
        <v>0</v>
      </c>
      <c r="E1016" s="59">
        <f t="shared" si="105"/>
        <v>0</v>
      </c>
      <c r="F1016" s="58">
        <f t="shared" si="108"/>
        <v>0</v>
      </c>
      <c r="G1016" s="60">
        <f>IF(AND(C1016&lt;&gt;"",SUM(G$32:G1015)&lt;E$23),$E$23/$E$28,0)</f>
        <v>0</v>
      </c>
      <c r="H1016" s="58">
        <f t="shared" si="109"/>
        <v>0</v>
      </c>
      <c r="I1016" s="58">
        <f t="shared" si="111"/>
        <v>0</v>
      </c>
      <c r="J1016" s="92" t="str">
        <f t="shared" si="110"/>
        <v>2104–2105</v>
      </c>
      <c r="K1016" s="92"/>
      <c r="L1016" s="103"/>
      <c r="M1016" s="92"/>
      <c r="N1016" s="101"/>
      <c r="O1016" s="93"/>
      <c r="Q1016" s="61"/>
    </row>
    <row r="1017" spans="1:17" s="55" customFormat="1" ht="20.25" customHeight="1" x14ac:dyDescent="0.2">
      <c r="A1017" s="56">
        <v>74724</v>
      </c>
      <c r="B1017" s="57">
        <f t="shared" si="106"/>
        <v>0</v>
      </c>
      <c r="C1017" s="158"/>
      <c r="D1017" s="58">
        <f t="shared" si="107"/>
        <v>0</v>
      </c>
      <c r="E1017" s="59">
        <f t="shared" si="105"/>
        <v>0</v>
      </c>
      <c r="F1017" s="58">
        <f t="shared" si="108"/>
        <v>0</v>
      </c>
      <c r="G1017" s="60">
        <f>IF(AND(C1017&lt;&gt;"",SUM(G$32:G1016)&lt;E$23),$E$23/$E$28,0)</f>
        <v>0</v>
      </c>
      <c r="H1017" s="58">
        <f t="shared" si="109"/>
        <v>0</v>
      </c>
      <c r="I1017" s="58">
        <f t="shared" si="111"/>
        <v>0</v>
      </c>
      <c r="J1017" s="92" t="str">
        <f t="shared" si="110"/>
        <v>2104–2105</v>
      </c>
      <c r="K1017" s="92"/>
      <c r="L1017" s="103"/>
      <c r="M1017" s="92"/>
      <c r="N1017" s="101"/>
      <c r="O1017" s="93"/>
      <c r="Q1017" s="61"/>
    </row>
    <row r="1018" spans="1:17" s="55" customFormat="1" ht="20.25" customHeight="1" x14ac:dyDescent="0.2">
      <c r="A1018" s="56">
        <v>74755</v>
      </c>
      <c r="B1018" s="57">
        <f t="shared" si="106"/>
        <v>0</v>
      </c>
      <c r="C1018" s="158"/>
      <c r="D1018" s="58">
        <f t="shared" si="107"/>
        <v>0</v>
      </c>
      <c r="E1018" s="59">
        <f t="shared" si="105"/>
        <v>0</v>
      </c>
      <c r="F1018" s="58">
        <f t="shared" si="108"/>
        <v>0</v>
      </c>
      <c r="G1018" s="60">
        <f>IF(AND(C1018&lt;&gt;"",SUM(G$32:G1017)&lt;E$23),$E$23/$E$28,0)</f>
        <v>0</v>
      </c>
      <c r="H1018" s="58">
        <f t="shared" si="109"/>
        <v>0</v>
      </c>
      <c r="I1018" s="58">
        <f t="shared" si="111"/>
        <v>0</v>
      </c>
      <c r="J1018" s="92" t="str">
        <f t="shared" si="110"/>
        <v>2104–2105</v>
      </c>
      <c r="K1018" s="92"/>
      <c r="L1018" s="103"/>
      <c r="M1018" s="92"/>
      <c r="N1018" s="101"/>
      <c r="O1018" s="93"/>
      <c r="Q1018" s="61"/>
    </row>
    <row r="1019" spans="1:17" s="55" customFormat="1" ht="20.25" customHeight="1" x14ac:dyDescent="0.2">
      <c r="A1019" s="56">
        <v>74785</v>
      </c>
      <c r="B1019" s="57">
        <f t="shared" si="106"/>
        <v>0</v>
      </c>
      <c r="C1019" s="158"/>
      <c r="D1019" s="58">
        <f t="shared" si="107"/>
        <v>0</v>
      </c>
      <c r="E1019" s="59">
        <f t="shared" si="105"/>
        <v>0</v>
      </c>
      <c r="F1019" s="58">
        <f t="shared" si="108"/>
        <v>0</v>
      </c>
      <c r="G1019" s="60">
        <f>IF(AND(C1019&lt;&gt;"",SUM(G$32:G1018)&lt;E$23),$E$23/$E$28,0)</f>
        <v>0</v>
      </c>
      <c r="H1019" s="58">
        <f t="shared" si="109"/>
        <v>0</v>
      </c>
      <c r="I1019" s="58">
        <f t="shared" si="111"/>
        <v>0</v>
      </c>
      <c r="J1019" s="92" t="str">
        <f t="shared" si="110"/>
        <v>2104–2105</v>
      </c>
      <c r="K1019" s="92"/>
      <c r="L1019" s="103"/>
      <c r="M1019" s="92"/>
      <c r="N1019" s="101"/>
      <c r="O1019" s="93"/>
      <c r="Q1019" s="61"/>
    </row>
    <row r="1020" spans="1:17" s="55" customFormat="1" ht="20.25" customHeight="1" x14ac:dyDescent="0.2">
      <c r="A1020" s="56">
        <v>74816</v>
      </c>
      <c r="B1020" s="57">
        <f t="shared" si="106"/>
        <v>0</v>
      </c>
      <c r="C1020" s="158"/>
      <c r="D1020" s="58">
        <f t="shared" si="107"/>
        <v>0</v>
      </c>
      <c r="E1020" s="59">
        <f t="shared" si="105"/>
        <v>0</v>
      </c>
      <c r="F1020" s="58">
        <f t="shared" si="108"/>
        <v>0</v>
      </c>
      <c r="G1020" s="60">
        <f>IF(AND(C1020&lt;&gt;"",SUM(G$32:G1019)&lt;E$23),$E$23/$E$28,0)</f>
        <v>0</v>
      </c>
      <c r="H1020" s="58">
        <f t="shared" si="109"/>
        <v>0</v>
      </c>
      <c r="I1020" s="58">
        <f t="shared" si="111"/>
        <v>0</v>
      </c>
      <c r="J1020" s="92" t="str">
        <f t="shared" si="110"/>
        <v>2104–2105</v>
      </c>
      <c r="K1020" s="92"/>
      <c r="L1020" s="103"/>
      <c r="M1020" s="92"/>
      <c r="N1020" s="101"/>
      <c r="O1020" s="93"/>
      <c r="Q1020" s="61"/>
    </row>
    <row r="1021" spans="1:17" s="55" customFormat="1" ht="20.25" customHeight="1" x14ac:dyDescent="0.2">
      <c r="A1021" s="56">
        <v>74846</v>
      </c>
      <c r="B1021" s="57">
        <f t="shared" si="106"/>
        <v>0</v>
      </c>
      <c r="C1021" s="158"/>
      <c r="D1021" s="58">
        <f t="shared" si="107"/>
        <v>0</v>
      </c>
      <c r="E1021" s="59">
        <f t="shared" si="105"/>
        <v>0</v>
      </c>
      <c r="F1021" s="58">
        <f t="shared" si="108"/>
        <v>0</v>
      </c>
      <c r="G1021" s="60">
        <f>IF(AND(C1021&lt;&gt;"",SUM(G$32:G1020)&lt;E$23),$E$23/$E$28,0)</f>
        <v>0</v>
      </c>
      <c r="H1021" s="58">
        <f t="shared" si="109"/>
        <v>0</v>
      </c>
      <c r="I1021" s="58">
        <f t="shared" si="111"/>
        <v>0</v>
      </c>
      <c r="J1021" s="92" t="str">
        <f t="shared" si="110"/>
        <v>2104–2105</v>
      </c>
      <c r="K1021" s="92"/>
      <c r="L1021" s="103"/>
      <c r="M1021" s="92"/>
      <c r="N1021" s="101"/>
      <c r="O1021" s="93"/>
      <c r="Q1021" s="61"/>
    </row>
    <row r="1022" spans="1:17" s="55" customFormat="1" ht="20.25" customHeight="1" x14ac:dyDescent="0.2">
      <c r="A1022" s="56">
        <v>74877</v>
      </c>
      <c r="B1022" s="57">
        <f t="shared" si="106"/>
        <v>0</v>
      </c>
      <c r="C1022" s="158"/>
      <c r="D1022" s="58">
        <f t="shared" si="107"/>
        <v>0</v>
      </c>
      <c r="E1022" s="59">
        <f t="shared" si="105"/>
        <v>0</v>
      </c>
      <c r="F1022" s="58">
        <f t="shared" si="108"/>
        <v>0</v>
      </c>
      <c r="G1022" s="60">
        <f>IF(AND(C1022&lt;&gt;"",SUM(G$32:G1021)&lt;E$23),$E$23/$E$28,0)</f>
        <v>0</v>
      </c>
      <c r="H1022" s="58">
        <f t="shared" si="109"/>
        <v>0</v>
      </c>
      <c r="I1022" s="58">
        <f t="shared" si="111"/>
        <v>0</v>
      </c>
      <c r="J1022" s="92" t="str">
        <f t="shared" si="110"/>
        <v>2104–2105</v>
      </c>
      <c r="K1022" s="92"/>
      <c r="L1022" s="103"/>
      <c r="M1022" s="92"/>
      <c r="N1022" s="101"/>
      <c r="O1022" s="93"/>
      <c r="Q1022" s="61"/>
    </row>
    <row r="1023" spans="1:17" s="55" customFormat="1" ht="20.25" customHeight="1" x14ac:dyDescent="0.2">
      <c r="A1023" s="56">
        <v>74908</v>
      </c>
      <c r="B1023" s="57">
        <f t="shared" si="106"/>
        <v>0</v>
      </c>
      <c r="C1023" s="158"/>
      <c r="D1023" s="58">
        <f t="shared" si="107"/>
        <v>0</v>
      </c>
      <c r="E1023" s="59">
        <f t="shared" si="105"/>
        <v>0</v>
      </c>
      <c r="F1023" s="58">
        <f t="shared" si="108"/>
        <v>0</v>
      </c>
      <c r="G1023" s="60">
        <f>IF(AND(C1023&lt;&gt;"",SUM(G$32:G1022)&lt;E$23),$E$23/$E$28,0)</f>
        <v>0</v>
      </c>
      <c r="H1023" s="58">
        <f t="shared" si="109"/>
        <v>0</v>
      </c>
      <c r="I1023" s="58">
        <f t="shared" si="111"/>
        <v>0</v>
      </c>
      <c r="J1023" s="92" t="str">
        <f t="shared" si="110"/>
        <v>2104–2105</v>
      </c>
      <c r="K1023" s="92"/>
      <c r="L1023" s="103"/>
      <c r="M1023" s="92"/>
      <c r="N1023" s="101"/>
      <c r="O1023" s="93"/>
      <c r="Q1023" s="61"/>
    </row>
    <row r="1024" spans="1:17" s="55" customFormat="1" ht="20.25" customHeight="1" x14ac:dyDescent="0.2">
      <c r="A1024" s="56">
        <v>74936</v>
      </c>
      <c r="B1024" s="57">
        <f t="shared" si="106"/>
        <v>0</v>
      </c>
      <c r="C1024" s="158"/>
      <c r="D1024" s="58">
        <f t="shared" si="107"/>
        <v>0</v>
      </c>
      <c r="E1024" s="59">
        <f t="shared" si="105"/>
        <v>0</v>
      </c>
      <c r="F1024" s="58">
        <f t="shared" si="108"/>
        <v>0</v>
      </c>
      <c r="G1024" s="60">
        <f>IF(AND(C1024&lt;&gt;"",SUM(G$32:G1023)&lt;E$23),$E$23/$E$28,0)</f>
        <v>0</v>
      </c>
      <c r="H1024" s="58">
        <f t="shared" si="109"/>
        <v>0</v>
      </c>
      <c r="I1024" s="58">
        <f t="shared" si="111"/>
        <v>0</v>
      </c>
      <c r="J1024" s="92" t="str">
        <f t="shared" si="110"/>
        <v>2104–2105</v>
      </c>
      <c r="K1024" s="92"/>
      <c r="L1024" s="103"/>
      <c r="M1024" s="92"/>
      <c r="N1024" s="101"/>
      <c r="O1024" s="93"/>
      <c r="Q1024" s="61"/>
    </row>
    <row r="1025" spans="1:17" s="55" customFormat="1" ht="20.25" customHeight="1" x14ac:dyDescent="0.2">
      <c r="A1025" s="56">
        <v>74967</v>
      </c>
      <c r="B1025" s="57">
        <f t="shared" si="106"/>
        <v>0</v>
      </c>
      <c r="C1025" s="158"/>
      <c r="D1025" s="58">
        <f t="shared" si="107"/>
        <v>0</v>
      </c>
      <c r="E1025" s="59">
        <f t="shared" si="105"/>
        <v>0</v>
      </c>
      <c r="F1025" s="58">
        <f t="shared" si="108"/>
        <v>0</v>
      </c>
      <c r="G1025" s="60">
        <f>IF(AND(C1025&lt;&gt;"",SUM(G$32:G1024)&lt;E$23),$E$23/$E$28,0)</f>
        <v>0</v>
      </c>
      <c r="H1025" s="58">
        <f t="shared" si="109"/>
        <v>0</v>
      </c>
      <c r="I1025" s="58">
        <f t="shared" si="111"/>
        <v>0</v>
      </c>
      <c r="J1025" s="92" t="str">
        <f t="shared" si="110"/>
        <v>2104–2105</v>
      </c>
      <c r="K1025" s="92"/>
      <c r="L1025" s="103"/>
      <c r="M1025" s="92"/>
      <c r="N1025" s="101"/>
      <c r="O1025" s="93"/>
      <c r="Q1025" s="61"/>
    </row>
    <row r="1026" spans="1:17" s="55" customFormat="1" ht="20.25" customHeight="1" x14ac:dyDescent="0.2">
      <c r="A1026" s="56">
        <v>74997</v>
      </c>
      <c r="B1026" s="57">
        <f t="shared" si="106"/>
        <v>0</v>
      </c>
      <c r="C1026" s="158"/>
      <c r="D1026" s="58">
        <f t="shared" si="107"/>
        <v>0</v>
      </c>
      <c r="E1026" s="59">
        <f t="shared" si="105"/>
        <v>0</v>
      </c>
      <c r="F1026" s="58">
        <f t="shared" si="108"/>
        <v>0</v>
      </c>
      <c r="G1026" s="60">
        <f>IF(AND(C1026&lt;&gt;"",SUM(G$32:G1025)&lt;E$23),$E$23/$E$28,0)</f>
        <v>0</v>
      </c>
      <c r="H1026" s="58">
        <f t="shared" si="109"/>
        <v>0</v>
      </c>
      <c r="I1026" s="58">
        <f t="shared" si="111"/>
        <v>0</v>
      </c>
      <c r="J1026" s="92" t="str">
        <f t="shared" si="110"/>
        <v>2104–2105</v>
      </c>
      <c r="K1026" s="92"/>
      <c r="L1026" s="103"/>
      <c r="M1026" s="92"/>
      <c r="N1026" s="101"/>
      <c r="O1026" s="93"/>
      <c r="Q1026" s="61"/>
    </row>
    <row r="1027" spans="1:17" s="55" customFormat="1" ht="20.25" customHeight="1" x14ac:dyDescent="0.2">
      <c r="A1027" s="56">
        <v>75028</v>
      </c>
      <c r="B1027" s="57">
        <f t="shared" si="106"/>
        <v>0</v>
      </c>
      <c r="C1027" s="158"/>
      <c r="D1027" s="58">
        <f t="shared" si="107"/>
        <v>0</v>
      </c>
      <c r="E1027" s="59">
        <f t="shared" si="105"/>
        <v>0</v>
      </c>
      <c r="F1027" s="58">
        <f t="shared" si="108"/>
        <v>0</v>
      </c>
      <c r="G1027" s="60">
        <f>IF(AND(C1027&lt;&gt;"",SUM(G$32:G1026)&lt;E$23),$E$23/$E$28,0)</f>
        <v>0</v>
      </c>
      <c r="H1027" s="58">
        <f t="shared" si="109"/>
        <v>0</v>
      </c>
      <c r="I1027" s="58">
        <f t="shared" si="111"/>
        <v>0</v>
      </c>
      <c r="J1027" s="92" t="str">
        <f t="shared" si="110"/>
        <v>2104–2105</v>
      </c>
      <c r="K1027" s="92"/>
      <c r="L1027" s="103"/>
      <c r="M1027" s="92"/>
      <c r="N1027" s="101"/>
      <c r="O1027" s="93"/>
      <c r="Q1027" s="61"/>
    </row>
    <row r="1028" spans="1:17" s="55" customFormat="1" ht="20.25" customHeight="1" x14ac:dyDescent="0.2">
      <c r="A1028" s="56">
        <v>75058</v>
      </c>
      <c r="B1028" s="57">
        <f t="shared" si="106"/>
        <v>0</v>
      </c>
      <c r="C1028" s="158"/>
      <c r="D1028" s="58">
        <f t="shared" si="107"/>
        <v>0</v>
      </c>
      <c r="E1028" s="59">
        <f t="shared" si="105"/>
        <v>0</v>
      </c>
      <c r="F1028" s="58">
        <f t="shared" si="108"/>
        <v>0</v>
      </c>
      <c r="G1028" s="60">
        <f>IF(AND(C1028&lt;&gt;"",SUM(G$32:G1027)&lt;E$23),$E$23/$E$28,0)</f>
        <v>0</v>
      </c>
      <c r="H1028" s="58">
        <f t="shared" si="109"/>
        <v>0</v>
      </c>
      <c r="I1028" s="58">
        <f t="shared" si="111"/>
        <v>0</v>
      </c>
      <c r="J1028" s="92" t="str">
        <f t="shared" si="110"/>
        <v>2105–2106</v>
      </c>
      <c r="K1028" s="92"/>
      <c r="L1028" s="103"/>
      <c r="M1028" s="92"/>
      <c r="N1028" s="101"/>
      <c r="O1028" s="93"/>
      <c r="Q1028" s="61"/>
    </row>
    <row r="1029" spans="1:17" s="55" customFormat="1" ht="20.25" customHeight="1" x14ac:dyDescent="0.2">
      <c r="A1029" s="56">
        <v>75089</v>
      </c>
      <c r="B1029" s="57">
        <f t="shared" si="106"/>
        <v>0</v>
      </c>
      <c r="C1029" s="158"/>
      <c r="D1029" s="58">
        <f t="shared" si="107"/>
        <v>0</v>
      </c>
      <c r="E1029" s="59">
        <f t="shared" si="105"/>
        <v>0</v>
      </c>
      <c r="F1029" s="58">
        <f t="shared" si="108"/>
        <v>0</v>
      </c>
      <c r="G1029" s="60">
        <f>IF(AND(C1029&lt;&gt;"",SUM(G$32:G1028)&lt;E$23),$E$23/$E$28,0)</f>
        <v>0</v>
      </c>
      <c r="H1029" s="58">
        <f t="shared" si="109"/>
        <v>0</v>
      </c>
      <c r="I1029" s="58">
        <f t="shared" si="111"/>
        <v>0</v>
      </c>
      <c r="J1029" s="92" t="str">
        <f t="shared" si="110"/>
        <v>2105–2106</v>
      </c>
      <c r="K1029" s="92"/>
      <c r="L1029" s="103"/>
      <c r="M1029" s="92"/>
      <c r="N1029" s="101"/>
      <c r="O1029" s="93"/>
      <c r="Q1029" s="61"/>
    </row>
    <row r="1030" spans="1:17" s="55" customFormat="1" ht="20.25" customHeight="1" x14ac:dyDescent="0.2">
      <c r="A1030" s="56">
        <v>75120</v>
      </c>
      <c r="B1030" s="57">
        <f t="shared" si="106"/>
        <v>0</v>
      </c>
      <c r="C1030" s="158"/>
      <c r="D1030" s="58">
        <f t="shared" si="107"/>
        <v>0</v>
      </c>
      <c r="E1030" s="59">
        <f t="shared" si="105"/>
        <v>0</v>
      </c>
      <c r="F1030" s="58">
        <f t="shared" si="108"/>
        <v>0</v>
      </c>
      <c r="G1030" s="60">
        <f>IF(AND(C1030&lt;&gt;"",SUM(G$32:G1029)&lt;E$23),$E$23/$E$28,0)</f>
        <v>0</v>
      </c>
      <c r="H1030" s="58">
        <f t="shared" si="109"/>
        <v>0</v>
      </c>
      <c r="I1030" s="58">
        <f t="shared" si="111"/>
        <v>0</v>
      </c>
      <c r="J1030" s="92" t="str">
        <f t="shared" si="110"/>
        <v>2105–2106</v>
      </c>
      <c r="K1030" s="92"/>
      <c r="L1030" s="103"/>
      <c r="M1030" s="92"/>
      <c r="N1030" s="101"/>
      <c r="O1030" s="93"/>
      <c r="Q1030" s="61"/>
    </row>
    <row r="1031" spans="1:17" s="55" customFormat="1" ht="20.25" customHeight="1" x14ac:dyDescent="0.2">
      <c r="A1031" s="56">
        <v>75150</v>
      </c>
      <c r="B1031" s="57">
        <f t="shared" si="106"/>
        <v>0</v>
      </c>
      <c r="C1031" s="158"/>
      <c r="D1031" s="58">
        <f t="shared" si="107"/>
        <v>0</v>
      </c>
      <c r="E1031" s="59">
        <f t="shared" si="105"/>
        <v>0</v>
      </c>
      <c r="F1031" s="58">
        <f t="shared" si="108"/>
        <v>0</v>
      </c>
      <c r="G1031" s="60">
        <f>IF(AND(C1031&lt;&gt;"",SUM(G$32:G1030)&lt;E$23),$E$23/$E$28,0)</f>
        <v>0</v>
      </c>
      <c r="H1031" s="58">
        <f t="shared" si="109"/>
        <v>0</v>
      </c>
      <c r="I1031" s="58">
        <f t="shared" si="111"/>
        <v>0</v>
      </c>
      <c r="J1031" s="92" t="str">
        <f t="shared" si="110"/>
        <v>2105–2106</v>
      </c>
      <c r="K1031" s="92"/>
      <c r="L1031" s="103"/>
      <c r="M1031" s="92"/>
      <c r="N1031" s="101"/>
      <c r="O1031" s="93"/>
      <c r="Q1031" s="61"/>
    </row>
    <row r="1032" spans="1:17" s="55" customFormat="1" ht="20.25" customHeight="1" x14ac:dyDescent="0.2">
      <c r="A1032" s="56">
        <v>75181</v>
      </c>
      <c r="B1032" s="57">
        <f t="shared" si="106"/>
        <v>0</v>
      </c>
      <c r="C1032" s="158"/>
      <c r="D1032" s="58">
        <f t="shared" si="107"/>
        <v>0</v>
      </c>
      <c r="E1032" s="59">
        <f t="shared" si="105"/>
        <v>0</v>
      </c>
      <c r="F1032" s="58">
        <f t="shared" si="108"/>
        <v>0</v>
      </c>
      <c r="G1032" s="60">
        <f>IF(AND(C1032&lt;&gt;"",SUM(G$32:G1031)&lt;E$23),$E$23/$E$28,0)</f>
        <v>0</v>
      </c>
      <c r="H1032" s="58">
        <f t="shared" si="109"/>
        <v>0</v>
      </c>
      <c r="I1032" s="58">
        <f t="shared" si="111"/>
        <v>0</v>
      </c>
      <c r="J1032" s="92" t="str">
        <f t="shared" si="110"/>
        <v>2105–2106</v>
      </c>
      <c r="K1032" s="92"/>
      <c r="L1032" s="103"/>
      <c r="M1032" s="92"/>
      <c r="N1032" s="101"/>
      <c r="O1032" s="93"/>
      <c r="Q1032" s="61"/>
    </row>
    <row r="1033" spans="1:17" s="55" customFormat="1" ht="20.25" customHeight="1" x14ac:dyDescent="0.2">
      <c r="A1033" s="56">
        <v>75211</v>
      </c>
      <c r="B1033" s="57">
        <f t="shared" si="106"/>
        <v>0</v>
      </c>
      <c r="C1033" s="158"/>
      <c r="D1033" s="58">
        <f t="shared" si="107"/>
        <v>0</v>
      </c>
      <c r="E1033" s="59">
        <f t="shared" si="105"/>
        <v>0</v>
      </c>
      <c r="F1033" s="58">
        <f t="shared" si="108"/>
        <v>0</v>
      </c>
      <c r="G1033" s="60">
        <f>IF(AND(C1033&lt;&gt;"",SUM(G$32:G1032)&lt;E$23),$E$23/$E$28,0)</f>
        <v>0</v>
      </c>
      <c r="H1033" s="58">
        <f t="shared" si="109"/>
        <v>0</v>
      </c>
      <c r="I1033" s="58">
        <f t="shared" si="111"/>
        <v>0</v>
      </c>
      <c r="J1033" s="92" t="str">
        <f t="shared" si="110"/>
        <v>2105–2106</v>
      </c>
      <c r="K1033" s="92"/>
      <c r="L1033" s="103"/>
      <c r="M1033" s="92"/>
      <c r="N1033" s="101"/>
      <c r="O1033" s="93"/>
      <c r="Q1033" s="61"/>
    </row>
    <row r="1034" spans="1:17" s="55" customFormat="1" ht="20.25" customHeight="1" x14ac:dyDescent="0.2">
      <c r="A1034" s="56">
        <v>75242</v>
      </c>
      <c r="B1034" s="57">
        <f t="shared" si="106"/>
        <v>0</v>
      </c>
      <c r="C1034" s="158"/>
      <c r="D1034" s="58">
        <f t="shared" si="107"/>
        <v>0</v>
      </c>
      <c r="E1034" s="59">
        <f t="shared" si="105"/>
        <v>0</v>
      </c>
      <c r="F1034" s="58">
        <f t="shared" si="108"/>
        <v>0</v>
      </c>
      <c r="G1034" s="60">
        <f>IF(AND(C1034&lt;&gt;"",SUM(G$32:G1033)&lt;E$23),$E$23/$E$28,0)</f>
        <v>0</v>
      </c>
      <c r="H1034" s="58">
        <f t="shared" si="109"/>
        <v>0</v>
      </c>
      <c r="I1034" s="58">
        <f t="shared" si="111"/>
        <v>0</v>
      </c>
      <c r="J1034" s="92" t="str">
        <f t="shared" si="110"/>
        <v>2105–2106</v>
      </c>
      <c r="K1034" s="92"/>
      <c r="L1034" s="103"/>
      <c r="M1034" s="92"/>
      <c r="N1034" s="101"/>
      <c r="O1034" s="93"/>
      <c r="Q1034" s="61"/>
    </row>
    <row r="1035" spans="1:17" s="55" customFormat="1" ht="20.25" customHeight="1" x14ac:dyDescent="0.2">
      <c r="A1035" s="56">
        <v>75273</v>
      </c>
      <c r="B1035" s="57">
        <f t="shared" si="106"/>
        <v>0</v>
      </c>
      <c r="C1035" s="158"/>
      <c r="D1035" s="58">
        <f t="shared" si="107"/>
        <v>0</v>
      </c>
      <c r="E1035" s="59">
        <f t="shared" si="105"/>
        <v>0</v>
      </c>
      <c r="F1035" s="58">
        <f t="shared" si="108"/>
        <v>0</v>
      </c>
      <c r="G1035" s="60">
        <f>IF(AND(C1035&lt;&gt;"",SUM(G$32:G1034)&lt;E$23),$E$23/$E$28,0)</f>
        <v>0</v>
      </c>
      <c r="H1035" s="58">
        <f t="shared" si="109"/>
        <v>0</v>
      </c>
      <c r="I1035" s="58">
        <f t="shared" si="111"/>
        <v>0</v>
      </c>
      <c r="J1035" s="92" t="str">
        <f t="shared" si="110"/>
        <v>2105–2106</v>
      </c>
      <c r="K1035" s="92"/>
      <c r="L1035" s="103"/>
      <c r="M1035" s="92"/>
      <c r="N1035" s="101"/>
      <c r="O1035" s="93"/>
      <c r="Q1035" s="61"/>
    </row>
    <row r="1036" spans="1:17" s="55" customFormat="1" ht="20.25" customHeight="1" x14ac:dyDescent="0.2">
      <c r="A1036" s="56">
        <v>75301</v>
      </c>
      <c r="B1036" s="57">
        <f t="shared" si="106"/>
        <v>0</v>
      </c>
      <c r="C1036" s="158"/>
      <c r="D1036" s="58">
        <f t="shared" si="107"/>
        <v>0</v>
      </c>
      <c r="E1036" s="59">
        <f t="shared" si="105"/>
        <v>0</v>
      </c>
      <c r="F1036" s="58">
        <f t="shared" si="108"/>
        <v>0</v>
      </c>
      <c r="G1036" s="60">
        <f>IF(AND(C1036&lt;&gt;"",SUM(G$32:G1035)&lt;E$23),$E$23/$E$28,0)</f>
        <v>0</v>
      </c>
      <c r="H1036" s="58">
        <f t="shared" si="109"/>
        <v>0</v>
      </c>
      <c r="I1036" s="58">
        <f t="shared" si="111"/>
        <v>0</v>
      </c>
      <c r="J1036" s="92" t="str">
        <f t="shared" si="110"/>
        <v>2105–2106</v>
      </c>
      <c r="K1036" s="92"/>
      <c r="L1036" s="103"/>
      <c r="M1036" s="92"/>
      <c r="N1036" s="101"/>
      <c r="O1036" s="93"/>
      <c r="Q1036" s="61"/>
    </row>
    <row r="1037" spans="1:17" s="55" customFormat="1" ht="20.25" customHeight="1" x14ac:dyDescent="0.2">
      <c r="A1037" s="56">
        <v>75332</v>
      </c>
      <c r="B1037" s="57">
        <f t="shared" si="106"/>
        <v>0</v>
      </c>
      <c r="C1037" s="158"/>
      <c r="D1037" s="58">
        <f t="shared" si="107"/>
        <v>0</v>
      </c>
      <c r="E1037" s="59">
        <f t="shared" si="105"/>
        <v>0</v>
      </c>
      <c r="F1037" s="58">
        <f t="shared" si="108"/>
        <v>0</v>
      </c>
      <c r="G1037" s="60">
        <f>IF(AND(C1037&lt;&gt;"",SUM(G$32:G1036)&lt;E$23),$E$23/$E$28,0)</f>
        <v>0</v>
      </c>
      <c r="H1037" s="58">
        <f t="shared" si="109"/>
        <v>0</v>
      </c>
      <c r="I1037" s="58">
        <f t="shared" si="111"/>
        <v>0</v>
      </c>
      <c r="J1037" s="92" t="str">
        <f t="shared" si="110"/>
        <v>2105–2106</v>
      </c>
      <c r="K1037" s="92"/>
      <c r="L1037" s="103"/>
      <c r="M1037" s="92"/>
      <c r="N1037" s="101"/>
      <c r="O1037" s="93"/>
      <c r="Q1037" s="61"/>
    </row>
    <row r="1038" spans="1:17" s="55" customFormat="1" ht="20.25" customHeight="1" x14ac:dyDescent="0.2">
      <c r="A1038" s="56">
        <v>75362</v>
      </c>
      <c r="B1038" s="57">
        <f t="shared" si="106"/>
        <v>0</v>
      </c>
      <c r="C1038" s="158"/>
      <c r="D1038" s="58">
        <f t="shared" si="107"/>
        <v>0</v>
      </c>
      <c r="E1038" s="59">
        <f t="shared" si="105"/>
        <v>0</v>
      </c>
      <c r="F1038" s="58">
        <f t="shared" si="108"/>
        <v>0</v>
      </c>
      <c r="G1038" s="60">
        <f>IF(AND(C1038&lt;&gt;"",SUM(G$32:G1037)&lt;E$23),$E$23/$E$28,0)</f>
        <v>0</v>
      </c>
      <c r="H1038" s="58">
        <f t="shared" si="109"/>
        <v>0</v>
      </c>
      <c r="I1038" s="58">
        <f t="shared" si="111"/>
        <v>0</v>
      </c>
      <c r="J1038" s="92" t="str">
        <f t="shared" si="110"/>
        <v>2105–2106</v>
      </c>
      <c r="K1038" s="92"/>
      <c r="L1038" s="103"/>
      <c r="M1038" s="92"/>
      <c r="N1038" s="101"/>
      <c r="O1038" s="93"/>
      <c r="Q1038" s="61"/>
    </row>
    <row r="1039" spans="1:17" s="55" customFormat="1" ht="20.25" customHeight="1" x14ac:dyDescent="0.2">
      <c r="A1039" s="56">
        <v>75393</v>
      </c>
      <c r="B1039" s="57">
        <f t="shared" si="106"/>
        <v>0</v>
      </c>
      <c r="C1039" s="158"/>
      <c r="D1039" s="58">
        <f t="shared" si="107"/>
        <v>0</v>
      </c>
      <c r="E1039" s="59">
        <f t="shared" si="105"/>
        <v>0</v>
      </c>
      <c r="F1039" s="58">
        <f t="shared" si="108"/>
        <v>0</v>
      </c>
      <c r="G1039" s="60">
        <f>IF(AND(C1039&lt;&gt;"",SUM(G$32:G1038)&lt;E$23),$E$23/$E$28,0)</f>
        <v>0</v>
      </c>
      <c r="H1039" s="58">
        <f t="shared" si="109"/>
        <v>0</v>
      </c>
      <c r="I1039" s="58">
        <f t="shared" si="111"/>
        <v>0</v>
      </c>
      <c r="J1039" s="92" t="str">
        <f t="shared" si="110"/>
        <v>2105–2106</v>
      </c>
      <c r="K1039" s="92"/>
      <c r="L1039" s="103"/>
      <c r="M1039" s="92"/>
      <c r="N1039" s="101"/>
      <c r="O1039" s="93"/>
      <c r="Q1039" s="61"/>
    </row>
    <row r="1040" spans="1:17" s="55" customFormat="1" ht="20.25" customHeight="1" x14ac:dyDescent="0.2">
      <c r="A1040" s="56">
        <v>75423</v>
      </c>
      <c r="B1040" s="57">
        <f t="shared" si="106"/>
        <v>0</v>
      </c>
      <c r="C1040" s="158"/>
      <c r="D1040" s="58">
        <f t="shared" si="107"/>
        <v>0</v>
      </c>
      <c r="E1040" s="59">
        <f t="shared" si="105"/>
        <v>0</v>
      </c>
      <c r="F1040" s="58">
        <f t="shared" si="108"/>
        <v>0</v>
      </c>
      <c r="G1040" s="60">
        <f>IF(AND(C1040&lt;&gt;"",SUM(G$32:G1039)&lt;E$23),$E$23/$E$28,0)</f>
        <v>0</v>
      </c>
      <c r="H1040" s="58">
        <f t="shared" si="109"/>
        <v>0</v>
      </c>
      <c r="I1040" s="58">
        <f t="shared" si="111"/>
        <v>0</v>
      </c>
      <c r="J1040" s="92" t="str">
        <f t="shared" si="110"/>
        <v>2106–2107</v>
      </c>
      <c r="K1040" s="92"/>
      <c r="L1040" s="103"/>
      <c r="M1040" s="92"/>
      <c r="N1040" s="101"/>
      <c r="O1040" s="93"/>
      <c r="Q1040" s="61"/>
    </row>
    <row r="1041" spans="1:17" s="55" customFormat="1" ht="20.25" customHeight="1" x14ac:dyDescent="0.2">
      <c r="A1041" s="56">
        <v>75454</v>
      </c>
      <c r="B1041" s="57">
        <f t="shared" si="106"/>
        <v>0</v>
      </c>
      <c r="C1041" s="158"/>
      <c r="D1041" s="58">
        <f t="shared" si="107"/>
        <v>0</v>
      </c>
      <c r="E1041" s="59">
        <f t="shared" si="105"/>
        <v>0</v>
      </c>
      <c r="F1041" s="58">
        <f t="shared" si="108"/>
        <v>0</v>
      </c>
      <c r="G1041" s="60">
        <f>IF(AND(C1041&lt;&gt;"",SUM(G$32:G1040)&lt;E$23),$E$23/$E$28,0)</f>
        <v>0</v>
      </c>
      <c r="H1041" s="58">
        <f t="shared" si="109"/>
        <v>0</v>
      </c>
      <c r="I1041" s="58">
        <f t="shared" si="111"/>
        <v>0</v>
      </c>
      <c r="J1041" s="92" t="str">
        <f t="shared" si="110"/>
        <v>2106–2107</v>
      </c>
      <c r="K1041" s="92"/>
      <c r="L1041" s="103"/>
      <c r="M1041" s="92"/>
      <c r="N1041" s="101"/>
      <c r="O1041" s="93"/>
      <c r="Q1041" s="61"/>
    </row>
    <row r="1042" spans="1:17" s="55" customFormat="1" ht="20.25" customHeight="1" x14ac:dyDescent="0.2">
      <c r="A1042" s="56">
        <v>75485</v>
      </c>
      <c r="B1042" s="57">
        <f t="shared" si="106"/>
        <v>0</v>
      </c>
      <c r="C1042" s="158"/>
      <c r="D1042" s="58">
        <f t="shared" si="107"/>
        <v>0</v>
      </c>
      <c r="E1042" s="59">
        <f t="shared" si="105"/>
        <v>0</v>
      </c>
      <c r="F1042" s="58">
        <f t="shared" si="108"/>
        <v>0</v>
      </c>
      <c r="G1042" s="60">
        <f>IF(AND(C1042&lt;&gt;"",SUM(G$32:G1041)&lt;E$23),$E$23/$E$28,0)</f>
        <v>0</v>
      </c>
      <c r="H1042" s="58">
        <f t="shared" si="109"/>
        <v>0</v>
      </c>
      <c r="I1042" s="58">
        <f t="shared" si="111"/>
        <v>0</v>
      </c>
      <c r="J1042" s="92" t="str">
        <f t="shared" si="110"/>
        <v>2106–2107</v>
      </c>
      <c r="K1042" s="92"/>
      <c r="L1042" s="103"/>
      <c r="M1042" s="92"/>
      <c r="N1042" s="101"/>
      <c r="O1042" s="93"/>
      <c r="Q1042" s="61"/>
    </row>
    <row r="1043" spans="1:17" s="55" customFormat="1" ht="20.25" customHeight="1" x14ac:dyDescent="0.2">
      <c r="A1043" s="56">
        <v>75515</v>
      </c>
      <c r="B1043" s="57">
        <f t="shared" si="106"/>
        <v>0</v>
      </c>
      <c r="C1043" s="158"/>
      <c r="D1043" s="58">
        <f t="shared" si="107"/>
        <v>0</v>
      </c>
      <c r="E1043" s="59">
        <f t="shared" si="105"/>
        <v>0</v>
      </c>
      <c r="F1043" s="58">
        <f t="shared" si="108"/>
        <v>0</v>
      </c>
      <c r="G1043" s="60">
        <f>IF(AND(C1043&lt;&gt;"",SUM(G$32:G1042)&lt;E$23),$E$23/$E$28,0)</f>
        <v>0</v>
      </c>
      <c r="H1043" s="58">
        <f t="shared" si="109"/>
        <v>0</v>
      </c>
      <c r="I1043" s="58">
        <f t="shared" si="111"/>
        <v>0</v>
      </c>
      <c r="J1043" s="92" t="str">
        <f t="shared" si="110"/>
        <v>2106–2107</v>
      </c>
      <c r="K1043" s="92"/>
      <c r="L1043" s="103"/>
      <c r="M1043" s="92"/>
      <c r="N1043" s="101"/>
      <c r="O1043" s="93"/>
      <c r="Q1043" s="61"/>
    </row>
    <row r="1044" spans="1:17" s="55" customFormat="1" ht="20.25" customHeight="1" x14ac:dyDescent="0.2">
      <c r="A1044" s="56">
        <v>75546</v>
      </c>
      <c r="B1044" s="57">
        <f t="shared" si="106"/>
        <v>0</v>
      </c>
      <c r="C1044" s="158"/>
      <c r="D1044" s="58">
        <f t="shared" si="107"/>
        <v>0</v>
      </c>
      <c r="E1044" s="59">
        <f t="shared" si="105"/>
        <v>0</v>
      </c>
      <c r="F1044" s="58">
        <f t="shared" si="108"/>
        <v>0</v>
      </c>
      <c r="G1044" s="60">
        <f>IF(AND(C1044&lt;&gt;"",SUM(G$32:G1043)&lt;E$23),$E$23/$E$28,0)</f>
        <v>0</v>
      </c>
      <c r="H1044" s="58">
        <f t="shared" si="109"/>
        <v>0</v>
      </c>
      <c r="I1044" s="58">
        <f t="shared" si="111"/>
        <v>0</v>
      </c>
      <c r="J1044" s="92" t="str">
        <f t="shared" si="110"/>
        <v>2106–2107</v>
      </c>
      <c r="K1044" s="92"/>
      <c r="L1044" s="103"/>
      <c r="M1044" s="92"/>
      <c r="N1044" s="101"/>
      <c r="O1044" s="93"/>
      <c r="Q1044" s="61"/>
    </row>
    <row r="1045" spans="1:17" s="55" customFormat="1" ht="20.25" customHeight="1" x14ac:dyDescent="0.2">
      <c r="A1045" s="56">
        <v>75576</v>
      </c>
      <c r="B1045" s="57">
        <f t="shared" si="106"/>
        <v>0</v>
      </c>
      <c r="C1045" s="158"/>
      <c r="D1045" s="58">
        <f t="shared" si="107"/>
        <v>0</v>
      </c>
      <c r="E1045" s="59">
        <f t="shared" si="105"/>
        <v>0</v>
      </c>
      <c r="F1045" s="58">
        <f t="shared" si="108"/>
        <v>0</v>
      </c>
      <c r="G1045" s="60">
        <f>IF(AND(C1045&lt;&gt;"",SUM(G$32:G1044)&lt;E$23),$E$23/$E$28,0)</f>
        <v>0</v>
      </c>
      <c r="H1045" s="58">
        <f t="shared" si="109"/>
        <v>0</v>
      </c>
      <c r="I1045" s="58">
        <f t="shared" si="111"/>
        <v>0</v>
      </c>
      <c r="J1045" s="92" t="str">
        <f t="shared" si="110"/>
        <v>2106–2107</v>
      </c>
      <c r="K1045" s="92"/>
      <c r="L1045" s="103"/>
      <c r="M1045" s="92"/>
      <c r="N1045" s="101"/>
      <c r="O1045" s="93"/>
      <c r="Q1045" s="61"/>
    </row>
    <row r="1046" spans="1:17" s="55" customFormat="1" ht="20.25" customHeight="1" x14ac:dyDescent="0.2">
      <c r="A1046" s="56">
        <v>75607</v>
      </c>
      <c r="B1046" s="57">
        <f t="shared" si="106"/>
        <v>0</v>
      </c>
      <c r="C1046" s="158"/>
      <c r="D1046" s="58">
        <f t="shared" si="107"/>
        <v>0</v>
      </c>
      <c r="E1046" s="59">
        <f t="shared" si="105"/>
        <v>0</v>
      </c>
      <c r="F1046" s="58">
        <f t="shared" si="108"/>
        <v>0</v>
      </c>
      <c r="G1046" s="60">
        <f>IF(AND(C1046&lt;&gt;"",SUM(G$32:G1045)&lt;E$23),$E$23/$E$28,0)</f>
        <v>0</v>
      </c>
      <c r="H1046" s="58">
        <f t="shared" si="109"/>
        <v>0</v>
      </c>
      <c r="I1046" s="58">
        <f t="shared" si="111"/>
        <v>0</v>
      </c>
      <c r="J1046" s="92" t="str">
        <f t="shared" si="110"/>
        <v>2106–2107</v>
      </c>
      <c r="K1046" s="92"/>
      <c r="L1046" s="103"/>
      <c r="M1046" s="92"/>
      <c r="N1046" s="101"/>
      <c r="O1046" s="93"/>
      <c r="Q1046" s="61"/>
    </row>
    <row r="1047" spans="1:17" s="55" customFormat="1" ht="20.25" customHeight="1" x14ac:dyDescent="0.2">
      <c r="A1047" s="56">
        <v>75638</v>
      </c>
      <c r="B1047" s="57">
        <f t="shared" si="106"/>
        <v>0</v>
      </c>
      <c r="C1047" s="158"/>
      <c r="D1047" s="58">
        <f t="shared" si="107"/>
        <v>0</v>
      </c>
      <c r="E1047" s="59">
        <f t="shared" si="105"/>
        <v>0</v>
      </c>
      <c r="F1047" s="58">
        <f t="shared" si="108"/>
        <v>0</v>
      </c>
      <c r="G1047" s="60">
        <f>IF(AND(C1047&lt;&gt;"",SUM(G$32:G1046)&lt;E$23),$E$23/$E$28,0)</f>
        <v>0</v>
      </c>
      <c r="H1047" s="58">
        <f t="shared" si="109"/>
        <v>0</v>
      </c>
      <c r="I1047" s="58">
        <f t="shared" si="111"/>
        <v>0</v>
      </c>
      <c r="J1047" s="92" t="str">
        <f t="shared" si="110"/>
        <v>2106–2107</v>
      </c>
      <c r="K1047" s="92"/>
      <c r="L1047" s="103"/>
      <c r="M1047" s="92"/>
      <c r="N1047" s="101"/>
      <c r="O1047" s="93"/>
      <c r="Q1047" s="61"/>
    </row>
    <row r="1048" spans="1:17" s="55" customFormat="1" ht="20.25" customHeight="1" x14ac:dyDescent="0.2">
      <c r="A1048" s="56">
        <v>75666</v>
      </c>
      <c r="B1048" s="57">
        <f t="shared" si="106"/>
        <v>0</v>
      </c>
      <c r="C1048" s="158"/>
      <c r="D1048" s="58">
        <f t="shared" si="107"/>
        <v>0</v>
      </c>
      <c r="E1048" s="59">
        <f t="shared" si="105"/>
        <v>0</v>
      </c>
      <c r="F1048" s="58">
        <f t="shared" si="108"/>
        <v>0</v>
      </c>
      <c r="G1048" s="60">
        <f>IF(AND(C1048&lt;&gt;"",SUM(G$32:G1047)&lt;E$23),$E$23/$E$28,0)</f>
        <v>0</v>
      </c>
      <c r="H1048" s="58">
        <f t="shared" si="109"/>
        <v>0</v>
      </c>
      <c r="I1048" s="58">
        <f t="shared" si="111"/>
        <v>0</v>
      </c>
      <c r="J1048" s="92" t="str">
        <f t="shared" si="110"/>
        <v>2106–2107</v>
      </c>
      <c r="K1048" s="92"/>
      <c r="L1048" s="103"/>
      <c r="M1048" s="92"/>
      <c r="N1048" s="101"/>
      <c r="O1048" s="93"/>
      <c r="Q1048" s="61"/>
    </row>
    <row r="1049" spans="1:17" s="55" customFormat="1" ht="20.25" customHeight="1" x14ac:dyDescent="0.2">
      <c r="A1049" s="56">
        <v>75697</v>
      </c>
      <c r="B1049" s="57">
        <f t="shared" si="106"/>
        <v>0</v>
      </c>
      <c r="C1049" s="158"/>
      <c r="D1049" s="58">
        <f t="shared" si="107"/>
        <v>0</v>
      </c>
      <c r="E1049" s="59">
        <f t="shared" si="105"/>
        <v>0</v>
      </c>
      <c r="F1049" s="58">
        <f t="shared" si="108"/>
        <v>0</v>
      </c>
      <c r="G1049" s="60">
        <f>IF(AND(C1049&lt;&gt;"",SUM(G$32:G1048)&lt;E$23),$E$23/$E$28,0)</f>
        <v>0</v>
      </c>
      <c r="H1049" s="58">
        <f t="shared" si="109"/>
        <v>0</v>
      </c>
      <c r="I1049" s="58">
        <f t="shared" si="111"/>
        <v>0</v>
      </c>
      <c r="J1049" s="92" t="str">
        <f t="shared" si="110"/>
        <v>2106–2107</v>
      </c>
      <c r="K1049" s="92"/>
      <c r="L1049" s="103"/>
      <c r="M1049" s="92"/>
      <c r="N1049" s="101"/>
      <c r="O1049" s="93"/>
      <c r="Q1049" s="61"/>
    </row>
    <row r="1050" spans="1:17" s="55" customFormat="1" ht="20.25" customHeight="1" x14ac:dyDescent="0.2">
      <c r="A1050" s="56">
        <v>75727</v>
      </c>
      <c r="B1050" s="57">
        <f t="shared" si="106"/>
        <v>0</v>
      </c>
      <c r="C1050" s="158"/>
      <c r="D1050" s="58">
        <f t="shared" si="107"/>
        <v>0</v>
      </c>
      <c r="E1050" s="59">
        <f t="shared" si="105"/>
        <v>0</v>
      </c>
      <c r="F1050" s="58">
        <f t="shared" si="108"/>
        <v>0</v>
      </c>
      <c r="G1050" s="60">
        <f>IF(AND(C1050&lt;&gt;"",SUM(G$32:G1049)&lt;E$23),$E$23/$E$28,0)</f>
        <v>0</v>
      </c>
      <c r="H1050" s="58">
        <f t="shared" si="109"/>
        <v>0</v>
      </c>
      <c r="I1050" s="58">
        <f t="shared" si="111"/>
        <v>0</v>
      </c>
      <c r="J1050" s="92" t="str">
        <f t="shared" si="110"/>
        <v>2106–2107</v>
      </c>
      <c r="K1050" s="92"/>
      <c r="L1050" s="103"/>
      <c r="M1050" s="92"/>
      <c r="N1050" s="101"/>
      <c r="O1050" s="93"/>
      <c r="Q1050" s="61"/>
    </row>
    <row r="1051" spans="1:17" s="55" customFormat="1" ht="20.25" customHeight="1" x14ac:dyDescent="0.2">
      <c r="A1051" s="56">
        <v>75758</v>
      </c>
      <c r="B1051" s="57">
        <f t="shared" si="106"/>
        <v>0</v>
      </c>
      <c r="C1051" s="158"/>
      <c r="D1051" s="58">
        <f t="shared" si="107"/>
        <v>0</v>
      </c>
      <c r="E1051" s="59">
        <f t="shared" si="105"/>
        <v>0</v>
      </c>
      <c r="F1051" s="58">
        <f t="shared" si="108"/>
        <v>0</v>
      </c>
      <c r="G1051" s="60">
        <f>IF(AND(C1051&lt;&gt;"",SUM(G$32:G1050)&lt;E$23),$E$23/$E$28,0)</f>
        <v>0</v>
      </c>
      <c r="H1051" s="58">
        <f t="shared" si="109"/>
        <v>0</v>
      </c>
      <c r="I1051" s="58">
        <f t="shared" si="111"/>
        <v>0</v>
      </c>
      <c r="J1051" s="92" t="str">
        <f t="shared" si="110"/>
        <v>2106–2107</v>
      </c>
      <c r="K1051" s="92"/>
      <c r="L1051" s="103"/>
      <c r="M1051" s="92"/>
      <c r="N1051" s="101"/>
      <c r="O1051" s="93"/>
      <c r="Q1051" s="61"/>
    </row>
    <row r="1052" spans="1:17" s="55" customFormat="1" ht="20.25" customHeight="1" x14ac:dyDescent="0.2">
      <c r="A1052" s="56">
        <v>75788</v>
      </c>
      <c r="B1052" s="57">
        <f t="shared" si="106"/>
        <v>0</v>
      </c>
      <c r="C1052" s="158"/>
      <c r="D1052" s="58">
        <f t="shared" si="107"/>
        <v>0</v>
      </c>
      <c r="E1052" s="59">
        <f t="shared" si="105"/>
        <v>0</v>
      </c>
      <c r="F1052" s="58">
        <f t="shared" si="108"/>
        <v>0</v>
      </c>
      <c r="G1052" s="60">
        <f>IF(AND(C1052&lt;&gt;"",SUM(G$32:G1051)&lt;E$23),$E$23/$E$28,0)</f>
        <v>0</v>
      </c>
      <c r="H1052" s="58">
        <f t="shared" si="109"/>
        <v>0</v>
      </c>
      <c r="I1052" s="58">
        <f t="shared" si="111"/>
        <v>0</v>
      </c>
      <c r="J1052" s="92" t="str">
        <f t="shared" si="110"/>
        <v>2107–2108</v>
      </c>
      <c r="K1052" s="92"/>
      <c r="L1052" s="103"/>
      <c r="M1052" s="92"/>
      <c r="N1052" s="101"/>
      <c r="O1052" s="93"/>
      <c r="Q1052" s="61"/>
    </row>
    <row r="1053" spans="1:17" s="55" customFormat="1" ht="20.25" customHeight="1" x14ac:dyDescent="0.2">
      <c r="A1053" s="56">
        <v>75819</v>
      </c>
      <c r="B1053" s="57">
        <f t="shared" si="106"/>
        <v>0</v>
      </c>
      <c r="C1053" s="158"/>
      <c r="D1053" s="58">
        <f t="shared" si="107"/>
        <v>0</v>
      </c>
      <c r="E1053" s="59">
        <f t="shared" si="105"/>
        <v>0</v>
      </c>
      <c r="F1053" s="58">
        <f t="shared" si="108"/>
        <v>0</v>
      </c>
      <c r="G1053" s="60">
        <f>IF(AND(C1053&lt;&gt;"",SUM(G$32:G1052)&lt;E$23),$E$23/$E$28,0)</f>
        <v>0</v>
      </c>
      <c r="H1053" s="58">
        <f t="shared" si="109"/>
        <v>0</v>
      </c>
      <c r="I1053" s="58">
        <f t="shared" si="111"/>
        <v>0</v>
      </c>
      <c r="J1053" s="92" t="str">
        <f t="shared" si="110"/>
        <v>2107–2108</v>
      </c>
      <c r="K1053" s="92"/>
      <c r="L1053" s="103"/>
      <c r="M1053" s="92"/>
      <c r="N1053" s="101"/>
      <c r="O1053" s="93"/>
      <c r="Q1053" s="61"/>
    </row>
    <row r="1054" spans="1:17" s="55" customFormat="1" ht="20.25" customHeight="1" x14ac:dyDescent="0.2">
      <c r="A1054" s="56">
        <v>75850</v>
      </c>
      <c r="B1054" s="57">
        <f t="shared" si="106"/>
        <v>0</v>
      </c>
      <c r="C1054" s="158"/>
      <c r="D1054" s="58">
        <f t="shared" si="107"/>
        <v>0</v>
      </c>
      <c r="E1054" s="59">
        <f t="shared" si="105"/>
        <v>0</v>
      </c>
      <c r="F1054" s="58">
        <f t="shared" si="108"/>
        <v>0</v>
      </c>
      <c r="G1054" s="60">
        <f>IF(AND(C1054&lt;&gt;"",SUM(G$32:G1053)&lt;E$23),$E$23/$E$28,0)</f>
        <v>0</v>
      </c>
      <c r="H1054" s="58">
        <f t="shared" si="109"/>
        <v>0</v>
      </c>
      <c r="I1054" s="58">
        <f t="shared" si="111"/>
        <v>0</v>
      </c>
      <c r="J1054" s="92" t="str">
        <f t="shared" si="110"/>
        <v>2107–2108</v>
      </c>
      <c r="K1054" s="92"/>
      <c r="L1054" s="103"/>
      <c r="M1054" s="92"/>
      <c r="N1054" s="101"/>
      <c r="O1054" s="93"/>
      <c r="Q1054" s="61"/>
    </row>
    <row r="1055" spans="1:17" s="55" customFormat="1" ht="20.25" customHeight="1" x14ac:dyDescent="0.2">
      <c r="A1055" s="56">
        <v>75880</v>
      </c>
      <c r="B1055" s="57">
        <f t="shared" si="106"/>
        <v>0</v>
      </c>
      <c r="C1055" s="158"/>
      <c r="D1055" s="58">
        <f t="shared" si="107"/>
        <v>0</v>
      </c>
      <c r="E1055" s="59">
        <f t="shared" si="105"/>
        <v>0</v>
      </c>
      <c r="F1055" s="58">
        <f t="shared" si="108"/>
        <v>0</v>
      </c>
      <c r="G1055" s="60">
        <f>IF(AND(C1055&lt;&gt;"",SUM(G$32:G1054)&lt;E$23),$E$23/$E$28,0)</f>
        <v>0</v>
      </c>
      <c r="H1055" s="58">
        <f t="shared" si="109"/>
        <v>0</v>
      </c>
      <c r="I1055" s="58">
        <f t="shared" si="111"/>
        <v>0</v>
      </c>
      <c r="J1055" s="92" t="str">
        <f t="shared" si="110"/>
        <v>2107–2108</v>
      </c>
      <c r="K1055" s="92"/>
      <c r="L1055" s="103"/>
      <c r="M1055" s="92"/>
      <c r="N1055" s="101"/>
      <c r="O1055" s="93"/>
      <c r="Q1055" s="61"/>
    </row>
    <row r="1056" spans="1:17" s="55" customFormat="1" ht="20.25" customHeight="1" x14ac:dyDescent="0.2">
      <c r="A1056" s="56">
        <v>75911</v>
      </c>
      <c r="B1056" s="57">
        <f t="shared" si="106"/>
        <v>0</v>
      </c>
      <c r="C1056" s="158"/>
      <c r="D1056" s="58">
        <f t="shared" si="107"/>
        <v>0</v>
      </c>
      <c r="E1056" s="59">
        <f t="shared" ref="E1056:E1119" si="112">C1056-D1056</f>
        <v>0</v>
      </c>
      <c r="F1056" s="58">
        <f t="shared" si="108"/>
        <v>0</v>
      </c>
      <c r="G1056" s="60">
        <f>IF(AND(C1056&lt;&gt;"",SUM(G$32:G1055)&lt;E$23),$E$23/$E$28,0)</f>
        <v>0</v>
      </c>
      <c r="H1056" s="58">
        <f t="shared" si="109"/>
        <v>0</v>
      </c>
      <c r="I1056" s="58">
        <f t="shared" si="111"/>
        <v>0</v>
      </c>
      <c r="J1056" s="92" t="str">
        <f t="shared" si="110"/>
        <v>2107–2108</v>
      </c>
      <c r="K1056" s="92"/>
      <c r="L1056" s="103"/>
      <c r="M1056" s="92"/>
      <c r="N1056" s="101"/>
      <c r="O1056" s="93"/>
      <c r="Q1056" s="61"/>
    </row>
    <row r="1057" spans="1:17" s="55" customFormat="1" ht="20.25" customHeight="1" x14ac:dyDescent="0.2">
      <c r="A1057" s="56">
        <v>75941</v>
      </c>
      <c r="B1057" s="57">
        <f t="shared" ref="B1057:B1120" si="113">IF(C1057&gt;0,C1057*-1,C1057)</f>
        <v>0</v>
      </c>
      <c r="C1057" s="158"/>
      <c r="D1057" s="58">
        <f t="shared" ref="D1057:D1120" si="114">IF(C1057="",0,IF($E$14="Beginning",IF(C1056&lt;&gt;"",$F1056*$E$7/12,0),IF(C1056&lt;&gt;"",$F1056*$E$7/12,$E$21*$E$7/12)))</f>
        <v>0</v>
      </c>
      <c r="E1057" s="59">
        <f t="shared" si="112"/>
        <v>0</v>
      </c>
      <c r="F1057" s="58">
        <f t="shared" ref="F1057:F1120" si="115">IF(C1057="",0,IF(C1056="",$E$21-E1057,IF(C1057&lt;&gt;"",F1056-E1057)))</f>
        <v>0</v>
      </c>
      <c r="G1057" s="60">
        <f>IF(AND(C1057&lt;&gt;"",SUM(G$32:G1056)&lt;E$23),$E$23/$E$28,0)</f>
        <v>0</v>
      </c>
      <c r="H1057" s="58">
        <f t="shared" ref="H1057:H1120" si="116">IF(C1057&lt;&gt;"",G1057+H1056,0)</f>
        <v>0</v>
      </c>
      <c r="I1057" s="58">
        <f t="shared" si="111"/>
        <v>0</v>
      </c>
      <c r="J1057" s="92" t="str">
        <f t="shared" ref="J1057:J1120" si="117">IF(OR(MONTH(A1057)=1,MONTH(A1057)=2,MONTH(A1057)=3,MONTH(A1057)=4,MONTH(A1057)=5,MONTH(A1057)=6),YEAR(A1057)-1&amp;"–"&amp;YEAR(A1057),YEAR(A1057)&amp;"–"&amp;YEAR(A1057)+1)</f>
        <v>2107–2108</v>
      </c>
      <c r="K1057" s="92"/>
      <c r="L1057" s="103"/>
      <c r="M1057" s="92"/>
      <c r="N1057" s="101"/>
      <c r="O1057" s="93"/>
      <c r="Q1057" s="61"/>
    </row>
    <row r="1058" spans="1:17" s="55" customFormat="1" ht="20.25" customHeight="1" x14ac:dyDescent="0.2">
      <c r="A1058" s="56">
        <v>75972</v>
      </c>
      <c r="B1058" s="57">
        <f t="shared" si="113"/>
        <v>0</v>
      </c>
      <c r="C1058" s="158"/>
      <c r="D1058" s="58">
        <f t="shared" si="114"/>
        <v>0</v>
      </c>
      <c r="E1058" s="59">
        <f t="shared" si="112"/>
        <v>0</v>
      </c>
      <c r="F1058" s="58">
        <f t="shared" si="115"/>
        <v>0</v>
      </c>
      <c r="G1058" s="60">
        <f>IF(AND(C1058&lt;&gt;"",SUM(G$32:G1057)&lt;E$23),$E$23/$E$28,0)</f>
        <v>0</v>
      </c>
      <c r="H1058" s="58">
        <f t="shared" si="116"/>
        <v>0</v>
      </c>
      <c r="I1058" s="58">
        <f t="shared" si="111"/>
        <v>0</v>
      </c>
      <c r="J1058" s="92" t="str">
        <f t="shared" si="117"/>
        <v>2107–2108</v>
      </c>
      <c r="K1058" s="92"/>
      <c r="L1058" s="103"/>
      <c r="M1058" s="92"/>
      <c r="N1058" s="101"/>
      <c r="O1058" s="93"/>
      <c r="Q1058" s="61"/>
    </row>
    <row r="1059" spans="1:17" s="55" customFormat="1" ht="20.25" customHeight="1" x14ac:dyDescent="0.2">
      <c r="A1059" s="56">
        <v>76003</v>
      </c>
      <c r="B1059" s="57">
        <f t="shared" si="113"/>
        <v>0</v>
      </c>
      <c r="C1059" s="158"/>
      <c r="D1059" s="58">
        <f t="shared" si="114"/>
        <v>0</v>
      </c>
      <c r="E1059" s="59">
        <f t="shared" si="112"/>
        <v>0</v>
      </c>
      <c r="F1059" s="58">
        <f t="shared" si="115"/>
        <v>0</v>
      </c>
      <c r="G1059" s="60">
        <f>IF(AND(C1059&lt;&gt;"",SUM(G$32:G1058)&lt;E$23),$E$23/$E$28,0)</f>
        <v>0</v>
      </c>
      <c r="H1059" s="58">
        <f t="shared" si="116"/>
        <v>0</v>
      </c>
      <c r="I1059" s="58">
        <f t="shared" ref="I1059:I1122" si="118">IF(C1059&lt;&gt;"",$E$23-H1059,0)</f>
        <v>0</v>
      </c>
      <c r="J1059" s="92" t="str">
        <f t="shared" si="117"/>
        <v>2107–2108</v>
      </c>
      <c r="K1059" s="92"/>
      <c r="L1059" s="103"/>
      <c r="M1059" s="92"/>
      <c r="N1059" s="101"/>
      <c r="O1059" s="93"/>
      <c r="Q1059" s="61"/>
    </row>
    <row r="1060" spans="1:17" s="55" customFormat="1" ht="20.25" customHeight="1" x14ac:dyDescent="0.2">
      <c r="A1060" s="56">
        <v>76032</v>
      </c>
      <c r="B1060" s="57">
        <f t="shared" si="113"/>
        <v>0</v>
      </c>
      <c r="C1060" s="158"/>
      <c r="D1060" s="58">
        <f t="shared" si="114"/>
        <v>0</v>
      </c>
      <c r="E1060" s="59">
        <f t="shared" si="112"/>
        <v>0</v>
      </c>
      <c r="F1060" s="58">
        <f t="shared" si="115"/>
        <v>0</v>
      </c>
      <c r="G1060" s="60">
        <f>IF(AND(C1060&lt;&gt;"",SUM(G$32:G1059)&lt;E$23),$E$23/$E$28,0)</f>
        <v>0</v>
      </c>
      <c r="H1060" s="58">
        <f t="shared" si="116"/>
        <v>0</v>
      </c>
      <c r="I1060" s="58">
        <f t="shared" si="118"/>
        <v>0</v>
      </c>
      <c r="J1060" s="92" t="str">
        <f t="shared" si="117"/>
        <v>2107–2108</v>
      </c>
      <c r="K1060" s="92"/>
      <c r="L1060" s="103"/>
      <c r="M1060" s="92"/>
      <c r="N1060" s="101"/>
      <c r="O1060" s="93"/>
      <c r="Q1060" s="61"/>
    </row>
    <row r="1061" spans="1:17" s="55" customFormat="1" ht="20.25" customHeight="1" x14ac:dyDescent="0.2">
      <c r="A1061" s="56">
        <v>76063</v>
      </c>
      <c r="B1061" s="57">
        <f t="shared" si="113"/>
        <v>0</v>
      </c>
      <c r="C1061" s="158"/>
      <c r="D1061" s="58">
        <f t="shared" si="114"/>
        <v>0</v>
      </c>
      <c r="E1061" s="59">
        <f t="shared" si="112"/>
        <v>0</v>
      </c>
      <c r="F1061" s="58">
        <f t="shared" si="115"/>
        <v>0</v>
      </c>
      <c r="G1061" s="60">
        <f>IF(AND(C1061&lt;&gt;"",SUM(G$32:G1060)&lt;E$23),$E$23/$E$28,0)</f>
        <v>0</v>
      </c>
      <c r="H1061" s="58">
        <f t="shared" si="116"/>
        <v>0</v>
      </c>
      <c r="I1061" s="58">
        <f t="shared" si="118"/>
        <v>0</v>
      </c>
      <c r="J1061" s="92" t="str">
        <f t="shared" si="117"/>
        <v>2107–2108</v>
      </c>
      <c r="K1061" s="92"/>
      <c r="L1061" s="103"/>
      <c r="M1061" s="92"/>
      <c r="N1061" s="101"/>
      <c r="O1061" s="93"/>
      <c r="Q1061" s="61"/>
    </row>
    <row r="1062" spans="1:17" s="55" customFormat="1" ht="20.25" customHeight="1" x14ac:dyDescent="0.2">
      <c r="A1062" s="56">
        <v>76093</v>
      </c>
      <c r="B1062" s="57">
        <f t="shared" si="113"/>
        <v>0</v>
      </c>
      <c r="C1062" s="158"/>
      <c r="D1062" s="58">
        <f t="shared" si="114"/>
        <v>0</v>
      </c>
      <c r="E1062" s="59">
        <f t="shared" si="112"/>
        <v>0</v>
      </c>
      <c r="F1062" s="58">
        <f t="shared" si="115"/>
        <v>0</v>
      </c>
      <c r="G1062" s="60">
        <f>IF(AND(C1062&lt;&gt;"",SUM(G$32:G1061)&lt;E$23),$E$23/$E$28,0)</f>
        <v>0</v>
      </c>
      <c r="H1062" s="58">
        <f t="shared" si="116"/>
        <v>0</v>
      </c>
      <c r="I1062" s="58">
        <f t="shared" si="118"/>
        <v>0</v>
      </c>
      <c r="J1062" s="92" t="str">
        <f t="shared" si="117"/>
        <v>2107–2108</v>
      </c>
      <c r="K1062" s="92"/>
      <c r="L1062" s="103"/>
      <c r="M1062" s="92"/>
      <c r="N1062" s="101"/>
      <c r="O1062" s="93"/>
      <c r="Q1062" s="61"/>
    </row>
    <row r="1063" spans="1:17" s="55" customFormat="1" ht="20.25" customHeight="1" x14ac:dyDescent="0.2">
      <c r="A1063" s="56">
        <v>76124</v>
      </c>
      <c r="B1063" s="57">
        <f t="shared" si="113"/>
        <v>0</v>
      </c>
      <c r="C1063" s="158"/>
      <c r="D1063" s="58">
        <f t="shared" si="114"/>
        <v>0</v>
      </c>
      <c r="E1063" s="59">
        <f t="shared" si="112"/>
        <v>0</v>
      </c>
      <c r="F1063" s="58">
        <f t="shared" si="115"/>
        <v>0</v>
      </c>
      <c r="G1063" s="60">
        <f>IF(AND(C1063&lt;&gt;"",SUM(G$32:G1062)&lt;E$23),$E$23/$E$28,0)</f>
        <v>0</v>
      </c>
      <c r="H1063" s="58">
        <f t="shared" si="116"/>
        <v>0</v>
      </c>
      <c r="I1063" s="58">
        <f t="shared" si="118"/>
        <v>0</v>
      </c>
      <c r="J1063" s="92" t="str">
        <f t="shared" si="117"/>
        <v>2107–2108</v>
      </c>
      <c r="K1063" s="92"/>
      <c r="L1063" s="103"/>
      <c r="M1063" s="92"/>
      <c r="N1063" s="101"/>
      <c r="O1063" s="93"/>
      <c r="Q1063" s="61"/>
    </row>
    <row r="1064" spans="1:17" s="55" customFormat="1" ht="20.25" customHeight="1" x14ac:dyDescent="0.2">
      <c r="A1064" s="56">
        <v>76154</v>
      </c>
      <c r="B1064" s="57">
        <f t="shared" si="113"/>
        <v>0</v>
      </c>
      <c r="C1064" s="158"/>
      <c r="D1064" s="58">
        <f t="shared" si="114"/>
        <v>0</v>
      </c>
      <c r="E1064" s="59">
        <f t="shared" si="112"/>
        <v>0</v>
      </c>
      <c r="F1064" s="58">
        <f t="shared" si="115"/>
        <v>0</v>
      </c>
      <c r="G1064" s="60">
        <f>IF(AND(C1064&lt;&gt;"",SUM(G$32:G1063)&lt;E$23),$E$23/$E$28,0)</f>
        <v>0</v>
      </c>
      <c r="H1064" s="58">
        <f t="shared" si="116"/>
        <v>0</v>
      </c>
      <c r="I1064" s="58">
        <f t="shared" si="118"/>
        <v>0</v>
      </c>
      <c r="J1064" s="92" t="str">
        <f t="shared" si="117"/>
        <v>2108–2109</v>
      </c>
      <c r="K1064" s="92"/>
      <c r="L1064" s="103"/>
      <c r="M1064" s="92"/>
      <c r="N1064" s="101"/>
      <c r="O1064" s="93"/>
      <c r="Q1064" s="61"/>
    </row>
    <row r="1065" spans="1:17" s="55" customFormat="1" ht="20.25" customHeight="1" x14ac:dyDescent="0.2">
      <c r="A1065" s="56">
        <v>76185</v>
      </c>
      <c r="B1065" s="57">
        <f t="shared" si="113"/>
        <v>0</v>
      </c>
      <c r="C1065" s="158"/>
      <c r="D1065" s="58">
        <f t="shared" si="114"/>
        <v>0</v>
      </c>
      <c r="E1065" s="59">
        <f t="shared" si="112"/>
        <v>0</v>
      </c>
      <c r="F1065" s="58">
        <f t="shared" si="115"/>
        <v>0</v>
      </c>
      <c r="G1065" s="60">
        <f>IF(AND(C1065&lt;&gt;"",SUM(G$32:G1064)&lt;E$23),$E$23/$E$28,0)</f>
        <v>0</v>
      </c>
      <c r="H1065" s="58">
        <f t="shared" si="116"/>
        <v>0</v>
      </c>
      <c r="I1065" s="58">
        <f t="shared" si="118"/>
        <v>0</v>
      </c>
      <c r="J1065" s="92" t="str">
        <f t="shared" si="117"/>
        <v>2108–2109</v>
      </c>
      <c r="K1065" s="92"/>
      <c r="L1065" s="103"/>
      <c r="M1065" s="92"/>
      <c r="N1065" s="101"/>
      <c r="O1065" s="93"/>
      <c r="Q1065" s="61"/>
    </row>
    <row r="1066" spans="1:17" s="55" customFormat="1" ht="20.25" customHeight="1" x14ac:dyDescent="0.2">
      <c r="A1066" s="56">
        <v>76216</v>
      </c>
      <c r="B1066" s="57">
        <f t="shared" si="113"/>
        <v>0</v>
      </c>
      <c r="C1066" s="158"/>
      <c r="D1066" s="58">
        <f t="shared" si="114"/>
        <v>0</v>
      </c>
      <c r="E1066" s="59">
        <f t="shared" si="112"/>
        <v>0</v>
      </c>
      <c r="F1066" s="58">
        <f t="shared" si="115"/>
        <v>0</v>
      </c>
      <c r="G1066" s="60">
        <f>IF(AND(C1066&lt;&gt;"",SUM(G$32:G1065)&lt;E$23),$E$23/$E$28,0)</f>
        <v>0</v>
      </c>
      <c r="H1066" s="58">
        <f t="shared" si="116"/>
        <v>0</v>
      </c>
      <c r="I1066" s="58">
        <f t="shared" si="118"/>
        <v>0</v>
      </c>
      <c r="J1066" s="92" t="str">
        <f t="shared" si="117"/>
        <v>2108–2109</v>
      </c>
      <c r="K1066" s="92"/>
      <c r="L1066" s="103"/>
      <c r="M1066" s="92"/>
      <c r="N1066" s="101"/>
      <c r="O1066" s="93"/>
      <c r="Q1066" s="61"/>
    </row>
    <row r="1067" spans="1:17" s="55" customFormat="1" ht="20.25" customHeight="1" x14ac:dyDescent="0.2">
      <c r="A1067" s="56">
        <v>76246</v>
      </c>
      <c r="B1067" s="57">
        <f t="shared" si="113"/>
        <v>0</v>
      </c>
      <c r="C1067" s="158"/>
      <c r="D1067" s="58">
        <f t="shared" si="114"/>
        <v>0</v>
      </c>
      <c r="E1067" s="59">
        <f t="shared" si="112"/>
        <v>0</v>
      </c>
      <c r="F1067" s="58">
        <f t="shared" si="115"/>
        <v>0</v>
      </c>
      <c r="G1067" s="60">
        <f>IF(AND(C1067&lt;&gt;"",SUM(G$32:G1066)&lt;E$23),$E$23/$E$28,0)</f>
        <v>0</v>
      </c>
      <c r="H1067" s="58">
        <f t="shared" si="116"/>
        <v>0</v>
      </c>
      <c r="I1067" s="58">
        <f t="shared" si="118"/>
        <v>0</v>
      </c>
      <c r="J1067" s="92" t="str">
        <f t="shared" si="117"/>
        <v>2108–2109</v>
      </c>
      <c r="K1067" s="92"/>
      <c r="L1067" s="103"/>
      <c r="M1067" s="92"/>
      <c r="N1067" s="101"/>
      <c r="O1067" s="93"/>
      <c r="Q1067" s="61"/>
    </row>
    <row r="1068" spans="1:17" s="55" customFormat="1" ht="20.25" customHeight="1" x14ac:dyDescent="0.2">
      <c r="A1068" s="56">
        <v>76277</v>
      </c>
      <c r="B1068" s="57">
        <f t="shared" si="113"/>
        <v>0</v>
      </c>
      <c r="C1068" s="158"/>
      <c r="D1068" s="58">
        <f t="shared" si="114"/>
        <v>0</v>
      </c>
      <c r="E1068" s="59">
        <f t="shared" si="112"/>
        <v>0</v>
      </c>
      <c r="F1068" s="58">
        <f t="shared" si="115"/>
        <v>0</v>
      </c>
      <c r="G1068" s="60">
        <f>IF(AND(C1068&lt;&gt;"",SUM(G$32:G1067)&lt;E$23),$E$23/$E$28,0)</f>
        <v>0</v>
      </c>
      <c r="H1068" s="58">
        <f t="shared" si="116"/>
        <v>0</v>
      </c>
      <c r="I1068" s="58">
        <f t="shared" si="118"/>
        <v>0</v>
      </c>
      <c r="J1068" s="92" t="str">
        <f t="shared" si="117"/>
        <v>2108–2109</v>
      </c>
      <c r="K1068" s="92"/>
      <c r="L1068" s="103"/>
      <c r="M1068" s="92"/>
      <c r="N1068" s="101"/>
      <c r="O1068" s="93"/>
      <c r="Q1068" s="61"/>
    </row>
    <row r="1069" spans="1:17" s="55" customFormat="1" ht="20.25" customHeight="1" x14ac:dyDescent="0.2">
      <c r="A1069" s="56">
        <v>76307</v>
      </c>
      <c r="B1069" s="57">
        <f t="shared" si="113"/>
        <v>0</v>
      </c>
      <c r="C1069" s="158"/>
      <c r="D1069" s="58">
        <f t="shared" si="114"/>
        <v>0</v>
      </c>
      <c r="E1069" s="59">
        <f t="shared" si="112"/>
        <v>0</v>
      </c>
      <c r="F1069" s="58">
        <f t="shared" si="115"/>
        <v>0</v>
      </c>
      <c r="G1069" s="60">
        <f>IF(AND(C1069&lt;&gt;"",SUM(G$32:G1068)&lt;E$23),$E$23/$E$28,0)</f>
        <v>0</v>
      </c>
      <c r="H1069" s="58">
        <f t="shared" si="116"/>
        <v>0</v>
      </c>
      <c r="I1069" s="58">
        <f t="shared" si="118"/>
        <v>0</v>
      </c>
      <c r="J1069" s="92" t="str">
        <f t="shared" si="117"/>
        <v>2108–2109</v>
      </c>
      <c r="K1069" s="92"/>
      <c r="L1069" s="103"/>
      <c r="M1069" s="92"/>
      <c r="N1069" s="101"/>
      <c r="O1069" s="93"/>
      <c r="Q1069" s="61"/>
    </row>
    <row r="1070" spans="1:17" s="55" customFormat="1" ht="20.25" customHeight="1" x14ac:dyDescent="0.2">
      <c r="A1070" s="56">
        <v>76338</v>
      </c>
      <c r="B1070" s="57">
        <f t="shared" si="113"/>
        <v>0</v>
      </c>
      <c r="C1070" s="158"/>
      <c r="D1070" s="58">
        <f t="shared" si="114"/>
        <v>0</v>
      </c>
      <c r="E1070" s="59">
        <f t="shared" si="112"/>
        <v>0</v>
      </c>
      <c r="F1070" s="58">
        <f t="shared" si="115"/>
        <v>0</v>
      </c>
      <c r="G1070" s="60">
        <f>IF(AND(C1070&lt;&gt;"",SUM(G$32:G1069)&lt;E$23),$E$23/$E$28,0)</f>
        <v>0</v>
      </c>
      <c r="H1070" s="58">
        <f t="shared" si="116"/>
        <v>0</v>
      </c>
      <c r="I1070" s="58">
        <f t="shared" si="118"/>
        <v>0</v>
      </c>
      <c r="J1070" s="92" t="str">
        <f t="shared" si="117"/>
        <v>2108–2109</v>
      </c>
      <c r="K1070" s="92"/>
      <c r="L1070" s="103"/>
      <c r="M1070" s="92"/>
      <c r="N1070" s="101"/>
      <c r="O1070" s="93"/>
      <c r="Q1070" s="61"/>
    </row>
    <row r="1071" spans="1:17" s="55" customFormat="1" ht="20.25" customHeight="1" x14ac:dyDescent="0.2">
      <c r="A1071" s="56">
        <v>76369</v>
      </c>
      <c r="B1071" s="57">
        <f t="shared" si="113"/>
        <v>0</v>
      </c>
      <c r="C1071" s="158"/>
      <c r="D1071" s="58">
        <f t="shared" si="114"/>
        <v>0</v>
      </c>
      <c r="E1071" s="59">
        <f t="shared" si="112"/>
        <v>0</v>
      </c>
      <c r="F1071" s="58">
        <f t="shared" si="115"/>
        <v>0</v>
      </c>
      <c r="G1071" s="60">
        <f>IF(AND(C1071&lt;&gt;"",SUM(G$32:G1070)&lt;E$23),$E$23/$E$28,0)</f>
        <v>0</v>
      </c>
      <c r="H1071" s="58">
        <f t="shared" si="116"/>
        <v>0</v>
      </c>
      <c r="I1071" s="58">
        <f t="shared" si="118"/>
        <v>0</v>
      </c>
      <c r="J1071" s="92" t="str">
        <f t="shared" si="117"/>
        <v>2108–2109</v>
      </c>
      <c r="K1071" s="92"/>
      <c r="L1071" s="103"/>
      <c r="M1071" s="92"/>
      <c r="N1071" s="101"/>
      <c r="O1071" s="93"/>
      <c r="Q1071" s="61"/>
    </row>
    <row r="1072" spans="1:17" s="55" customFormat="1" ht="20.25" customHeight="1" x14ac:dyDescent="0.2">
      <c r="A1072" s="56">
        <v>76397</v>
      </c>
      <c r="B1072" s="57">
        <f t="shared" si="113"/>
        <v>0</v>
      </c>
      <c r="C1072" s="158"/>
      <c r="D1072" s="58">
        <f t="shared" si="114"/>
        <v>0</v>
      </c>
      <c r="E1072" s="59">
        <f t="shared" si="112"/>
        <v>0</v>
      </c>
      <c r="F1072" s="58">
        <f t="shared" si="115"/>
        <v>0</v>
      </c>
      <c r="G1072" s="60">
        <f>IF(AND(C1072&lt;&gt;"",SUM(G$32:G1071)&lt;E$23),$E$23/$E$28,0)</f>
        <v>0</v>
      </c>
      <c r="H1072" s="58">
        <f t="shared" si="116"/>
        <v>0</v>
      </c>
      <c r="I1072" s="58">
        <f t="shared" si="118"/>
        <v>0</v>
      </c>
      <c r="J1072" s="92" t="str">
        <f t="shared" si="117"/>
        <v>2108–2109</v>
      </c>
      <c r="K1072" s="92"/>
      <c r="L1072" s="103"/>
      <c r="M1072" s="92"/>
      <c r="N1072" s="101"/>
      <c r="O1072" s="93"/>
      <c r="Q1072" s="61"/>
    </row>
    <row r="1073" spans="1:17" s="55" customFormat="1" ht="20.25" customHeight="1" x14ac:dyDescent="0.2">
      <c r="A1073" s="56">
        <v>76428</v>
      </c>
      <c r="B1073" s="57">
        <f t="shared" si="113"/>
        <v>0</v>
      </c>
      <c r="C1073" s="158"/>
      <c r="D1073" s="58">
        <f t="shared" si="114"/>
        <v>0</v>
      </c>
      <c r="E1073" s="59">
        <f t="shared" si="112"/>
        <v>0</v>
      </c>
      <c r="F1073" s="58">
        <f t="shared" si="115"/>
        <v>0</v>
      </c>
      <c r="G1073" s="60">
        <f>IF(AND(C1073&lt;&gt;"",SUM(G$32:G1072)&lt;E$23),$E$23/$E$28,0)</f>
        <v>0</v>
      </c>
      <c r="H1073" s="58">
        <f t="shared" si="116"/>
        <v>0</v>
      </c>
      <c r="I1073" s="58">
        <f t="shared" si="118"/>
        <v>0</v>
      </c>
      <c r="J1073" s="92" t="str">
        <f t="shared" si="117"/>
        <v>2108–2109</v>
      </c>
      <c r="K1073" s="92"/>
      <c r="L1073" s="103"/>
      <c r="M1073" s="92"/>
      <c r="N1073" s="101"/>
      <c r="O1073" s="93"/>
      <c r="Q1073" s="61"/>
    </row>
    <row r="1074" spans="1:17" s="55" customFormat="1" ht="20.25" customHeight="1" x14ac:dyDescent="0.2">
      <c r="A1074" s="56">
        <v>76458</v>
      </c>
      <c r="B1074" s="57">
        <f t="shared" si="113"/>
        <v>0</v>
      </c>
      <c r="C1074" s="158"/>
      <c r="D1074" s="58">
        <f t="shared" si="114"/>
        <v>0</v>
      </c>
      <c r="E1074" s="59">
        <f t="shared" si="112"/>
        <v>0</v>
      </c>
      <c r="F1074" s="58">
        <f t="shared" si="115"/>
        <v>0</v>
      </c>
      <c r="G1074" s="60">
        <f>IF(AND(C1074&lt;&gt;"",SUM(G$32:G1073)&lt;E$23),$E$23/$E$28,0)</f>
        <v>0</v>
      </c>
      <c r="H1074" s="58">
        <f t="shared" si="116"/>
        <v>0</v>
      </c>
      <c r="I1074" s="58">
        <f t="shared" si="118"/>
        <v>0</v>
      </c>
      <c r="J1074" s="92" t="str">
        <f t="shared" si="117"/>
        <v>2108–2109</v>
      </c>
      <c r="K1074" s="92"/>
      <c r="L1074" s="103"/>
      <c r="M1074" s="92"/>
      <c r="N1074" s="101"/>
      <c r="O1074" s="93"/>
      <c r="Q1074" s="61"/>
    </row>
    <row r="1075" spans="1:17" s="55" customFormat="1" ht="20.25" customHeight="1" x14ac:dyDescent="0.2">
      <c r="A1075" s="56">
        <v>76489</v>
      </c>
      <c r="B1075" s="57">
        <f t="shared" si="113"/>
        <v>0</v>
      </c>
      <c r="C1075" s="158"/>
      <c r="D1075" s="58">
        <f t="shared" si="114"/>
        <v>0</v>
      </c>
      <c r="E1075" s="59">
        <f t="shared" si="112"/>
        <v>0</v>
      </c>
      <c r="F1075" s="58">
        <f t="shared" si="115"/>
        <v>0</v>
      </c>
      <c r="G1075" s="60">
        <f>IF(AND(C1075&lt;&gt;"",SUM(G$32:G1074)&lt;E$23),$E$23/$E$28,0)</f>
        <v>0</v>
      </c>
      <c r="H1075" s="58">
        <f t="shared" si="116"/>
        <v>0</v>
      </c>
      <c r="I1075" s="58">
        <f t="shared" si="118"/>
        <v>0</v>
      </c>
      <c r="J1075" s="92" t="str">
        <f t="shared" si="117"/>
        <v>2108–2109</v>
      </c>
      <c r="K1075" s="92"/>
      <c r="L1075" s="103"/>
      <c r="M1075" s="92"/>
      <c r="N1075" s="101"/>
      <c r="O1075" s="93"/>
      <c r="Q1075" s="61"/>
    </row>
    <row r="1076" spans="1:17" s="55" customFormat="1" ht="20.25" customHeight="1" x14ac:dyDescent="0.2">
      <c r="A1076" s="56">
        <v>76519</v>
      </c>
      <c r="B1076" s="57">
        <f t="shared" si="113"/>
        <v>0</v>
      </c>
      <c r="C1076" s="158"/>
      <c r="D1076" s="58">
        <f t="shared" si="114"/>
        <v>0</v>
      </c>
      <c r="E1076" s="59">
        <f t="shared" si="112"/>
        <v>0</v>
      </c>
      <c r="F1076" s="58">
        <f t="shared" si="115"/>
        <v>0</v>
      </c>
      <c r="G1076" s="60">
        <f>IF(AND(C1076&lt;&gt;"",SUM(G$32:G1075)&lt;E$23),$E$23/$E$28,0)</f>
        <v>0</v>
      </c>
      <c r="H1076" s="58">
        <f t="shared" si="116"/>
        <v>0</v>
      </c>
      <c r="I1076" s="58">
        <f t="shared" si="118"/>
        <v>0</v>
      </c>
      <c r="J1076" s="92" t="str">
        <f t="shared" si="117"/>
        <v>2109–2110</v>
      </c>
      <c r="K1076" s="92"/>
      <c r="L1076" s="103"/>
      <c r="M1076" s="92"/>
      <c r="N1076" s="101"/>
      <c r="O1076" s="93"/>
      <c r="Q1076" s="61"/>
    </row>
    <row r="1077" spans="1:17" s="55" customFormat="1" ht="20.25" customHeight="1" x14ac:dyDescent="0.2">
      <c r="A1077" s="56">
        <v>76550</v>
      </c>
      <c r="B1077" s="57">
        <f t="shared" si="113"/>
        <v>0</v>
      </c>
      <c r="C1077" s="158"/>
      <c r="D1077" s="58">
        <f t="shared" si="114"/>
        <v>0</v>
      </c>
      <c r="E1077" s="59">
        <f t="shared" si="112"/>
        <v>0</v>
      </c>
      <c r="F1077" s="58">
        <f t="shared" si="115"/>
        <v>0</v>
      </c>
      <c r="G1077" s="60">
        <f>IF(AND(C1077&lt;&gt;"",SUM(G$32:G1076)&lt;E$23),$E$23/$E$28,0)</f>
        <v>0</v>
      </c>
      <c r="H1077" s="58">
        <f t="shared" si="116"/>
        <v>0</v>
      </c>
      <c r="I1077" s="58">
        <f t="shared" si="118"/>
        <v>0</v>
      </c>
      <c r="J1077" s="92" t="str">
        <f t="shared" si="117"/>
        <v>2109–2110</v>
      </c>
      <c r="K1077" s="92"/>
      <c r="L1077" s="103"/>
      <c r="M1077" s="92"/>
      <c r="N1077" s="101"/>
      <c r="O1077" s="93"/>
      <c r="Q1077" s="61"/>
    </row>
    <row r="1078" spans="1:17" s="55" customFormat="1" ht="20.25" customHeight="1" x14ac:dyDescent="0.2">
      <c r="A1078" s="56">
        <v>76581</v>
      </c>
      <c r="B1078" s="57">
        <f t="shared" si="113"/>
        <v>0</v>
      </c>
      <c r="C1078" s="158"/>
      <c r="D1078" s="58">
        <f t="shared" si="114"/>
        <v>0</v>
      </c>
      <c r="E1078" s="59">
        <f t="shared" si="112"/>
        <v>0</v>
      </c>
      <c r="F1078" s="58">
        <f t="shared" si="115"/>
        <v>0</v>
      </c>
      <c r="G1078" s="60">
        <f>IF(AND(C1078&lt;&gt;"",SUM(G$32:G1077)&lt;E$23),$E$23/$E$28,0)</f>
        <v>0</v>
      </c>
      <c r="H1078" s="58">
        <f t="shared" si="116"/>
        <v>0</v>
      </c>
      <c r="I1078" s="58">
        <f t="shared" si="118"/>
        <v>0</v>
      </c>
      <c r="J1078" s="92" t="str">
        <f t="shared" si="117"/>
        <v>2109–2110</v>
      </c>
      <c r="K1078" s="92"/>
      <c r="L1078" s="103"/>
      <c r="M1078" s="92"/>
      <c r="N1078" s="101"/>
      <c r="O1078" s="93"/>
      <c r="Q1078" s="61"/>
    </row>
    <row r="1079" spans="1:17" s="55" customFormat="1" ht="20.25" customHeight="1" x14ac:dyDescent="0.2">
      <c r="A1079" s="56">
        <v>76611</v>
      </c>
      <c r="B1079" s="57">
        <f t="shared" si="113"/>
        <v>0</v>
      </c>
      <c r="C1079" s="158"/>
      <c r="D1079" s="58">
        <f t="shared" si="114"/>
        <v>0</v>
      </c>
      <c r="E1079" s="59">
        <f t="shared" si="112"/>
        <v>0</v>
      </c>
      <c r="F1079" s="58">
        <f t="shared" si="115"/>
        <v>0</v>
      </c>
      <c r="G1079" s="60">
        <f>IF(AND(C1079&lt;&gt;"",SUM(G$32:G1078)&lt;E$23),$E$23/$E$28,0)</f>
        <v>0</v>
      </c>
      <c r="H1079" s="58">
        <f t="shared" si="116"/>
        <v>0</v>
      </c>
      <c r="I1079" s="58">
        <f t="shared" si="118"/>
        <v>0</v>
      </c>
      <c r="J1079" s="92" t="str">
        <f t="shared" si="117"/>
        <v>2109–2110</v>
      </c>
      <c r="K1079" s="92"/>
      <c r="L1079" s="103"/>
      <c r="M1079" s="92"/>
      <c r="N1079" s="101"/>
      <c r="O1079" s="93"/>
      <c r="Q1079" s="61"/>
    </row>
    <row r="1080" spans="1:17" s="55" customFormat="1" ht="20.25" customHeight="1" x14ac:dyDescent="0.2">
      <c r="A1080" s="56">
        <v>76642</v>
      </c>
      <c r="B1080" s="57">
        <f t="shared" si="113"/>
        <v>0</v>
      </c>
      <c r="C1080" s="158"/>
      <c r="D1080" s="58">
        <f t="shared" si="114"/>
        <v>0</v>
      </c>
      <c r="E1080" s="59">
        <f t="shared" si="112"/>
        <v>0</v>
      </c>
      <c r="F1080" s="58">
        <f t="shared" si="115"/>
        <v>0</v>
      </c>
      <c r="G1080" s="60">
        <f>IF(AND(C1080&lt;&gt;"",SUM(G$32:G1079)&lt;E$23),$E$23/$E$28,0)</f>
        <v>0</v>
      </c>
      <c r="H1080" s="58">
        <f t="shared" si="116"/>
        <v>0</v>
      </c>
      <c r="I1080" s="58">
        <f t="shared" si="118"/>
        <v>0</v>
      </c>
      <c r="J1080" s="92" t="str">
        <f t="shared" si="117"/>
        <v>2109–2110</v>
      </c>
      <c r="K1080" s="92"/>
      <c r="L1080" s="103"/>
      <c r="M1080" s="92"/>
      <c r="N1080" s="101"/>
      <c r="O1080" s="93"/>
      <c r="Q1080" s="61"/>
    </row>
    <row r="1081" spans="1:17" s="55" customFormat="1" ht="20.25" customHeight="1" x14ac:dyDescent="0.2">
      <c r="A1081" s="56">
        <v>76672</v>
      </c>
      <c r="B1081" s="57">
        <f t="shared" si="113"/>
        <v>0</v>
      </c>
      <c r="C1081" s="158"/>
      <c r="D1081" s="58">
        <f t="shared" si="114"/>
        <v>0</v>
      </c>
      <c r="E1081" s="59">
        <f t="shared" si="112"/>
        <v>0</v>
      </c>
      <c r="F1081" s="58">
        <f t="shared" si="115"/>
        <v>0</v>
      </c>
      <c r="G1081" s="60">
        <f>IF(AND(C1081&lt;&gt;"",SUM(G$32:G1080)&lt;E$23),$E$23/$E$28,0)</f>
        <v>0</v>
      </c>
      <c r="H1081" s="58">
        <f t="shared" si="116"/>
        <v>0</v>
      </c>
      <c r="I1081" s="58">
        <f t="shared" si="118"/>
        <v>0</v>
      </c>
      <c r="J1081" s="92" t="str">
        <f t="shared" si="117"/>
        <v>2109–2110</v>
      </c>
      <c r="K1081" s="92"/>
      <c r="L1081" s="103"/>
      <c r="M1081" s="92"/>
      <c r="N1081" s="101"/>
      <c r="O1081" s="93"/>
      <c r="Q1081" s="61"/>
    </row>
    <row r="1082" spans="1:17" s="55" customFormat="1" ht="20.25" customHeight="1" x14ac:dyDescent="0.2">
      <c r="A1082" s="56">
        <v>76703</v>
      </c>
      <c r="B1082" s="57">
        <f t="shared" si="113"/>
        <v>0</v>
      </c>
      <c r="C1082" s="158"/>
      <c r="D1082" s="58">
        <f t="shared" si="114"/>
        <v>0</v>
      </c>
      <c r="E1082" s="59">
        <f t="shared" si="112"/>
        <v>0</v>
      </c>
      <c r="F1082" s="58">
        <f t="shared" si="115"/>
        <v>0</v>
      </c>
      <c r="G1082" s="60">
        <f>IF(AND(C1082&lt;&gt;"",SUM(G$32:G1081)&lt;E$23),$E$23/$E$28,0)</f>
        <v>0</v>
      </c>
      <c r="H1082" s="58">
        <f t="shared" si="116"/>
        <v>0</v>
      </c>
      <c r="I1082" s="58">
        <f t="shared" si="118"/>
        <v>0</v>
      </c>
      <c r="J1082" s="92" t="str">
        <f t="shared" si="117"/>
        <v>2109–2110</v>
      </c>
      <c r="K1082" s="92"/>
      <c r="L1082" s="103"/>
      <c r="M1082" s="92"/>
      <c r="N1082" s="101"/>
      <c r="O1082" s="93"/>
      <c r="Q1082" s="61"/>
    </row>
    <row r="1083" spans="1:17" s="55" customFormat="1" ht="20.25" customHeight="1" x14ac:dyDescent="0.2">
      <c r="A1083" s="56">
        <v>76734</v>
      </c>
      <c r="B1083" s="57">
        <f t="shared" si="113"/>
        <v>0</v>
      </c>
      <c r="C1083" s="158"/>
      <c r="D1083" s="58">
        <f t="shared" si="114"/>
        <v>0</v>
      </c>
      <c r="E1083" s="59">
        <f t="shared" si="112"/>
        <v>0</v>
      </c>
      <c r="F1083" s="58">
        <f t="shared" si="115"/>
        <v>0</v>
      </c>
      <c r="G1083" s="60">
        <f>IF(AND(C1083&lt;&gt;"",SUM(G$32:G1082)&lt;E$23),$E$23/$E$28,0)</f>
        <v>0</v>
      </c>
      <c r="H1083" s="58">
        <f t="shared" si="116"/>
        <v>0</v>
      </c>
      <c r="I1083" s="58">
        <f t="shared" si="118"/>
        <v>0</v>
      </c>
      <c r="J1083" s="92" t="str">
        <f t="shared" si="117"/>
        <v>2109–2110</v>
      </c>
      <c r="K1083" s="92"/>
      <c r="L1083" s="103"/>
      <c r="M1083" s="92"/>
      <c r="N1083" s="101"/>
      <c r="O1083" s="93"/>
      <c r="Q1083" s="61"/>
    </row>
    <row r="1084" spans="1:17" s="55" customFormat="1" ht="20.25" customHeight="1" x14ac:dyDescent="0.2">
      <c r="A1084" s="56">
        <v>76762</v>
      </c>
      <c r="B1084" s="57">
        <f t="shared" si="113"/>
        <v>0</v>
      </c>
      <c r="C1084" s="158"/>
      <c r="D1084" s="58">
        <f t="shared" si="114"/>
        <v>0</v>
      </c>
      <c r="E1084" s="59">
        <f t="shared" si="112"/>
        <v>0</v>
      </c>
      <c r="F1084" s="58">
        <f t="shared" si="115"/>
        <v>0</v>
      </c>
      <c r="G1084" s="60">
        <f>IF(AND(C1084&lt;&gt;"",SUM(G$32:G1083)&lt;E$23),$E$23/$E$28,0)</f>
        <v>0</v>
      </c>
      <c r="H1084" s="58">
        <f t="shared" si="116"/>
        <v>0</v>
      </c>
      <c r="I1084" s="58">
        <f t="shared" si="118"/>
        <v>0</v>
      </c>
      <c r="J1084" s="92" t="str">
        <f t="shared" si="117"/>
        <v>2109–2110</v>
      </c>
      <c r="K1084" s="92"/>
      <c r="L1084" s="103"/>
      <c r="M1084" s="92"/>
      <c r="N1084" s="101"/>
      <c r="O1084" s="93"/>
      <c r="Q1084" s="61"/>
    </row>
    <row r="1085" spans="1:17" s="55" customFormat="1" ht="20.25" customHeight="1" x14ac:dyDescent="0.2">
      <c r="A1085" s="56">
        <v>76793</v>
      </c>
      <c r="B1085" s="57">
        <f t="shared" si="113"/>
        <v>0</v>
      </c>
      <c r="C1085" s="158"/>
      <c r="D1085" s="58">
        <f t="shared" si="114"/>
        <v>0</v>
      </c>
      <c r="E1085" s="59">
        <f t="shared" si="112"/>
        <v>0</v>
      </c>
      <c r="F1085" s="58">
        <f t="shared" si="115"/>
        <v>0</v>
      </c>
      <c r="G1085" s="60">
        <f>IF(AND(C1085&lt;&gt;"",SUM(G$32:G1084)&lt;E$23),$E$23/$E$28,0)</f>
        <v>0</v>
      </c>
      <c r="H1085" s="58">
        <f t="shared" si="116"/>
        <v>0</v>
      </c>
      <c r="I1085" s="58">
        <f t="shared" si="118"/>
        <v>0</v>
      </c>
      <c r="J1085" s="92" t="str">
        <f t="shared" si="117"/>
        <v>2109–2110</v>
      </c>
      <c r="K1085" s="92"/>
      <c r="L1085" s="103"/>
      <c r="M1085" s="92"/>
      <c r="N1085" s="101"/>
      <c r="O1085" s="93"/>
      <c r="Q1085" s="61"/>
    </row>
    <row r="1086" spans="1:17" s="55" customFormat="1" ht="20.25" customHeight="1" x14ac:dyDescent="0.2">
      <c r="A1086" s="56">
        <v>76823</v>
      </c>
      <c r="B1086" s="57">
        <f t="shared" si="113"/>
        <v>0</v>
      </c>
      <c r="C1086" s="158"/>
      <c r="D1086" s="58">
        <f t="shared" si="114"/>
        <v>0</v>
      </c>
      <c r="E1086" s="59">
        <f t="shared" si="112"/>
        <v>0</v>
      </c>
      <c r="F1086" s="58">
        <f t="shared" si="115"/>
        <v>0</v>
      </c>
      <c r="G1086" s="60">
        <f>IF(AND(C1086&lt;&gt;"",SUM(G$32:G1085)&lt;E$23),$E$23/$E$28,0)</f>
        <v>0</v>
      </c>
      <c r="H1086" s="58">
        <f t="shared" si="116"/>
        <v>0</v>
      </c>
      <c r="I1086" s="58">
        <f t="shared" si="118"/>
        <v>0</v>
      </c>
      <c r="J1086" s="92" t="str">
        <f t="shared" si="117"/>
        <v>2109–2110</v>
      </c>
      <c r="K1086" s="92"/>
      <c r="L1086" s="103"/>
      <c r="M1086" s="92"/>
      <c r="N1086" s="101"/>
      <c r="O1086" s="93"/>
      <c r="Q1086" s="61"/>
    </row>
    <row r="1087" spans="1:17" s="55" customFormat="1" ht="20.25" customHeight="1" x14ac:dyDescent="0.2">
      <c r="A1087" s="56">
        <v>76854</v>
      </c>
      <c r="B1087" s="57">
        <f t="shared" si="113"/>
        <v>0</v>
      </c>
      <c r="C1087" s="158"/>
      <c r="D1087" s="58">
        <f t="shared" si="114"/>
        <v>0</v>
      </c>
      <c r="E1087" s="59">
        <f t="shared" si="112"/>
        <v>0</v>
      </c>
      <c r="F1087" s="58">
        <f t="shared" si="115"/>
        <v>0</v>
      </c>
      <c r="G1087" s="60">
        <f>IF(AND(C1087&lt;&gt;"",SUM(G$32:G1086)&lt;E$23),$E$23/$E$28,0)</f>
        <v>0</v>
      </c>
      <c r="H1087" s="58">
        <f t="shared" si="116"/>
        <v>0</v>
      </c>
      <c r="I1087" s="58">
        <f t="shared" si="118"/>
        <v>0</v>
      </c>
      <c r="J1087" s="92" t="str">
        <f t="shared" si="117"/>
        <v>2109–2110</v>
      </c>
      <c r="K1087" s="92"/>
      <c r="L1087" s="103"/>
      <c r="M1087" s="92"/>
      <c r="N1087" s="101"/>
      <c r="O1087" s="93"/>
      <c r="Q1087" s="61"/>
    </row>
    <row r="1088" spans="1:17" s="55" customFormat="1" ht="20.25" customHeight="1" x14ac:dyDescent="0.2">
      <c r="A1088" s="56">
        <v>76884</v>
      </c>
      <c r="B1088" s="57">
        <f t="shared" si="113"/>
        <v>0</v>
      </c>
      <c r="C1088" s="158"/>
      <c r="D1088" s="58">
        <f t="shared" si="114"/>
        <v>0</v>
      </c>
      <c r="E1088" s="59">
        <f t="shared" si="112"/>
        <v>0</v>
      </c>
      <c r="F1088" s="58">
        <f t="shared" si="115"/>
        <v>0</v>
      </c>
      <c r="G1088" s="60">
        <f>IF(AND(C1088&lt;&gt;"",SUM(G$32:G1087)&lt;E$23),$E$23/$E$28,0)</f>
        <v>0</v>
      </c>
      <c r="H1088" s="58">
        <f t="shared" si="116"/>
        <v>0</v>
      </c>
      <c r="I1088" s="58">
        <f t="shared" si="118"/>
        <v>0</v>
      </c>
      <c r="J1088" s="92" t="str">
        <f t="shared" si="117"/>
        <v>2110–2111</v>
      </c>
      <c r="K1088" s="92"/>
      <c r="L1088" s="103"/>
      <c r="M1088" s="92"/>
      <c r="N1088" s="101"/>
      <c r="O1088" s="93"/>
      <c r="Q1088" s="61"/>
    </row>
    <row r="1089" spans="1:17" s="55" customFormat="1" ht="20.25" customHeight="1" x14ac:dyDescent="0.2">
      <c r="A1089" s="56">
        <v>76915</v>
      </c>
      <c r="B1089" s="57">
        <f t="shared" si="113"/>
        <v>0</v>
      </c>
      <c r="C1089" s="158"/>
      <c r="D1089" s="58">
        <f t="shared" si="114"/>
        <v>0</v>
      </c>
      <c r="E1089" s="59">
        <f t="shared" si="112"/>
        <v>0</v>
      </c>
      <c r="F1089" s="58">
        <f t="shared" si="115"/>
        <v>0</v>
      </c>
      <c r="G1089" s="60">
        <f>IF(AND(C1089&lt;&gt;"",SUM(G$32:G1088)&lt;E$23),$E$23/$E$28,0)</f>
        <v>0</v>
      </c>
      <c r="H1089" s="58">
        <f t="shared" si="116"/>
        <v>0</v>
      </c>
      <c r="I1089" s="58">
        <f t="shared" si="118"/>
        <v>0</v>
      </c>
      <c r="J1089" s="92" t="str">
        <f t="shared" si="117"/>
        <v>2110–2111</v>
      </c>
      <c r="K1089" s="92"/>
      <c r="L1089" s="103"/>
      <c r="M1089" s="92"/>
      <c r="N1089" s="101"/>
      <c r="O1089" s="93"/>
      <c r="Q1089" s="61"/>
    </row>
    <row r="1090" spans="1:17" s="55" customFormat="1" ht="20.25" customHeight="1" x14ac:dyDescent="0.2">
      <c r="A1090" s="56">
        <v>76946</v>
      </c>
      <c r="B1090" s="57">
        <f t="shared" si="113"/>
        <v>0</v>
      </c>
      <c r="C1090" s="158"/>
      <c r="D1090" s="58">
        <f t="shared" si="114"/>
        <v>0</v>
      </c>
      <c r="E1090" s="59">
        <f t="shared" si="112"/>
        <v>0</v>
      </c>
      <c r="F1090" s="58">
        <f t="shared" si="115"/>
        <v>0</v>
      </c>
      <c r="G1090" s="60">
        <f>IF(AND(C1090&lt;&gt;"",SUM(G$32:G1089)&lt;E$23),$E$23/$E$28,0)</f>
        <v>0</v>
      </c>
      <c r="H1090" s="58">
        <f t="shared" si="116"/>
        <v>0</v>
      </c>
      <c r="I1090" s="58">
        <f t="shared" si="118"/>
        <v>0</v>
      </c>
      <c r="J1090" s="92" t="str">
        <f t="shared" si="117"/>
        <v>2110–2111</v>
      </c>
      <c r="K1090" s="92"/>
      <c r="L1090" s="103"/>
      <c r="M1090" s="92"/>
      <c r="N1090" s="101"/>
      <c r="O1090" s="93"/>
      <c r="Q1090" s="61"/>
    </row>
    <row r="1091" spans="1:17" s="55" customFormat="1" ht="20.25" customHeight="1" x14ac:dyDescent="0.2">
      <c r="A1091" s="56">
        <v>76976</v>
      </c>
      <c r="B1091" s="57">
        <f t="shared" si="113"/>
        <v>0</v>
      </c>
      <c r="C1091" s="158"/>
      <c r="D1091" s="58">
        <f t="shared" si="114"/>
        <v>0</v>
      </c>
      <c r="E1091" s="59">
        <f t="shared" si="112"/>
        <v>0</v>
      </c>
      <c r="F1091" s="58">
        <f t="shared" si="115"/>
        <v>0</v>
      </c>
      <c r="G1091" s="60">
        <f>IF(AND(C1091&lt;&gt;"",SUM(G$32:G1090)&lt;E$23),$E$23/$E$28,0)</f>
        <v>0</v>
      </c>
      <c r="H1091" s="58">
        <f t="shared" si="116"/>
        <v>0</v>
      </c>
      <c r="I1091" s="58">
        <f t="shared" si="118"/>
        <v>0</v>
      </c>
      <c r="J1091" s="92" t="str">
        <f t="shared" si="117"/>
        <v>2110–2111</v>
      </c>
      <c r="K1091" s="92"/>
      <c r="L1091" s="103"/>
      <c r="M1091" s="92"/>
      <c r="N1091" s="101"/>
      <c r="O1091" s="93"/>
      <c r="Q1091" s="61"/>
    </row>
    <row r="1092" spans="1:17" s="55" customFormat="1" ht="20.25" customHeight="1" x14ac:dyDescent="0.2">
      <c r="A1092" s="56">
        <v>77007</v>
      </c>
      <c r="B1092" s="57">
        <f t="shared" si="113"/>
        <v>0</v>
      </c>
      <c r="C1092" s="158"/>
      <c r="D1092" s="58">
        <f t="shared" si="114"/>
        <v>0</v>
      </c>
      <c r="E1092" s="59">
        <f t="shared" si="112"/>
        <v>0</v>
      </c>
      <c r="F1092" s="58">
        <f t="shared" si="115"/>
        <v>0</v>
      </c>
      <c r="G1092" s="60">
        <f>IF(AND(C1092&lt;&gt;"",SUM(G$32:G1091)&lt;E$23),$E$23/$E$28,0)</f>
        <v>0</v>
      </c>
      <c r="H1092" s="58">
        <f t="shared" si="116"/>
        <v>0</v>
      </c>
      <c r="I1092" s="58">
        <f t="shared" si="118"/>
        <v>0</v>
      </c>
      <c r="J1092" s="92" t="str">
        <f t="shared" si="117"/>
        <v>2110–2111</v>
      </c>
      <c r="K1092" s="92"/>
      <c r="L1092" s="103"/>
      <c r="M1092" s="92"/>
      <c r="N1092" s="101"/>
      <c r="O1092" s="93"/>
      <c r="Q1092" s="61"/>
    </row>
    <row r="1093" spans="1:17" s="55" customFormat="1" ht="20.25" customHeight="1" x14ac:dyDescent="0.2">
      <c r="A1093" s="56">
        <v>77037</v>
      </c>
      <c r="B1093" s="57">
        <f t="shared" si="113"/>
        <v>0</v>
      </c>
      <c r="C1093" s="158"/>
      <c r="D1093" s="58">
        <f t="shared" si="114"/>
        <v>0</v>
      </c>
      <c r="E1093" s="59">
        <f t="shared" si="112"/>
        <v>0</v>
      </c>
      <c r="F1093" s="58">
        <f t="shared" si="115"/>
        <v>0</v>
      </c>
      <c r="G1093" s="60">
        <f>IF(AND(C1093&lt;&gt;"",SUM(G$32:G1092)&lt;E$23),$E$23/$E$28,0)</f>
        <v>0</v>
      </c>
      <c r="H1093" s="58">
        <f t="shared" si="116"/>
        <v>0</v>
      </c>
      <c r="I1093" s="58">
        <f t="shared" si="118"/>
        <v>0</v>
      </c>
      <c r="J1093" s="92" t="str">
        <f t="shared" si="117"/>
        <v>2110–2111</v>
      </c>
      <c r="K1093" s="92"/>
      <c r="L1093" s="103"/>
      <c r="M1093" s="92"/>
      <c r="N1093" s="101"/>
      <c r="O1093" s="93"/>
      <c r="Q1093" s="61"/>
    </row>
    <row r="1094" spans="1:17" s="55" customFormat="1" ht="20.25" customHeight="1" x14ac:dyDescent="0.2">
      <c r="A1094" s="56">
        <v>77068</v>
      </c>
      <c r="B1094" s="57">
        <f t="shared" si="113"/>
        <v>0</v>
      </c>
      <c r="C1094" s="158"/>
      <c r="D1094" s="58">
        <f t="shared" si="114"/>
        <v>0</v>
      </c>
      <c r="E1094" s="59">
        <f t="shared" si="112"/>
        <v>0</v>
      </c>
      <c r="F1094" s="58">
        <f t="shared" si="115"/>
        <v>0</v>
      </c>
      <c r="G1094" s="60">
        <f>IF(AND(C1094&lt;&gt;"",SUM(G$32:G1093)&lt;E$23),$E$23/$E$28,0)</f>
        <v>0</v>
      </c>
      <c r="H1094" s="58">
        <f t="shared" si="116"/>
        <v>0</v>
      </c>
      <c r="I1094" s="58">
        <f t="shared" si="118"/>
        <v>0</v>
      </c>
      <c r="J1094" s="92" t="str">
        <f t="shared" si="117"/>
        <v>2110–2111</v>
      </c>
      <c r="K1094" s="92"/>
      <c r="L1094" s="103"/>
      <c r="M1094" s="92"/>
      <c r="N1094" s="101"/>
      <c r="O1094" s="93"/>
      <c r="Q1094" s="61"/>
    </row>
    <row r="1095" spans="1:17" s="55" customFormat="1" ht="20.25" customHeight="1" x14ac:dyDescent="0.2">
      <c r="A1095" s="56">
        <v>77099</v>
      </c>
      <c r="B1095" s="57">
        <f t="shared" si="113"/>
        <v>0</v>
      </c>
      <c r="C1095" s="158"/>
      <c r="D1095" s="58">
        <f t="shared" si="114"/>
        <v>0</v>
      </c>
      <c r="E1095" s="59">
        <f t="shared" si="112"/>
        <v>0</v>
      </c>
      <c r="F1095" s="58">
        <f t="shared" si="115"/>
        <v>0</v>
      </c>
      <c r="G1095" s="60">
        <f>IF(AND(C1095&lt;&gt;"",SUM(G$32:G1094)&lt;E$23),$E$23/$E$28,0)</f>
        <v>0</v>
      </c>
      <c r="H1095" s="58">
        <f t="shared" si="116"/>
        <v>0</v>
      </c>
      <c r="I1095" s="58">
        <f t="shared" si="118"/>
        <v>0</v>
      </c>
      <c r="J1095" s="92" t="str">
        <f t="shared" si="117"/>
        <v>2110–2111</v>
      </c>
      <c r="K1095" s="92"/>
      <c r="L1095" s="103"/>
      <c r="M1095" s="92"/>
      <c r="N1095" s="101"/>
      <c r="O1095" s="93"/>
      <c r="Q1095" s="61"/>
    </row>
    <row r="1096" spans="1:17" s="55" customFormat="1" ht="20.25" customHeight="1" x14ac:dyDescent="0.2">
      <c r="A1096" s="56">
        <v>77127</v>
      </c>
      <c r="B1096" s="57">
        <f t="shared" si="113"/>
        <v>0</v>
      </c>
      <c r="C1096" s="158"/>
      <c r="D1096" s="58">
        <f t="shared" si="114"/>
        <v>0</v>
      </c>
      <c r="E1096" s="59">
        <f t="shared" si="112"/>
        <v>0</v>
      </c>
      <c r="F1096" s="58">
        <f t="shared" si="115"/>
        <v>0</v>
      </c>
      <c r="G1096" s="60">
        <f>IF(AND(C1096&lt;&gt;"",SUM(G$32:G1095)&lt;E$23),$E$23/$E$28,0)</f>
        <v>0</v>
      </c>
      <c r="H1096" s="58">
        <f t="shared" si="116"/>
        <v>0</v>
      </c>
      <c r="I1096" s="58">
        <f t="shared" si="118"/>
        <v>0</v>
      </c>
      <c r="J1096" s="92" t="str">
        <f t="shared" si="117"/>
        <v>2110–2111</v>
      </c>
      <c r="K1096" s="92"/>
      <c r="L1096" s="103"/>
      <c r="M1096" s="92"/>
      <c r="N1096" s="101"/>
      <c r="O1096" s="93"/>
      <c r="Q1096" s="61"/>
    </row>
    <row r="1097" spans="1:17" s="55" customFormat="1" ht="20.25" customHeight="1" x14ac:dyDescent="0.2">
      <c r="A1097" s="56">
        <v>77158</v>
      </c>
      <c r="B1097" s="57">
        <f t="shared" si="113"/>
        <v>0</v>
      </c>
      <c r="C1097" s="158"/>
      <c r="D1097" s="58">
        <f t="shared" si="114"/>
        <v>0</v>
      </c>
      <c r="E1097" s="59">
        <f t="shared" si="112"/>
        <v>0</v>
      </c>
      <c r="F1097" s="58">
        <f t="shared" si="115"/>
        <v>0</v>
      </c>
      <c r="G1097" s="60">
        <f>IF(AND(C1097&lt;&gt;"",SUM(G$32:G1096)&lt;E$23),$E$23/$E$28,0)</f>
        <v>0</v>
      </c>
      <c r="H1097" s="58">
        <f t="shared" si="116"/>
        <v>0</v>
      </c>
      <c r="I1097" s="58">
        <f t="shared" si="118"/>
        <v>0</v>
      </c>
      <c r="J1097" s="92" t="str">
        <f t="shared" si="117"/>
        <v>2110–2111</v>
      </c>
      <c r="K1097" s="92"/>
      <c r="L1097" s="103"/>
      <c r="M1097" s="92"/>
      <c r="N1097" s="101"/>
      <c r="O1097" s="93"/>
      <c r="Q1097" s="61"/>
    </row>
    <row r="1098" spans="1:17" s="55" customFormat="1" ht="20.25" customHeight="1" x14ac:dyDescent="0.2">
      <c r="A1098" s="56">
        <v>77188</v>
      </c>
      <c r="B1098" s="57">
        <f t="shared" si="113"/>
        <v>0</v>
      </c>
      <c r="C1098" s="158"/>
      <c r="D1098" s="58">
        <f t="shared" si="114"/>
        <v>0</v>
      </c>
      <c r="E1098" s="59">
        <f t="shared" si="112"/>
        <v>0</v>
      </c>
      <c r="F1098" s="58">
        <f t="shared" si="115"/>
        <v>0</v>
      </c>
      <c r="G1098" s="60">
        <f>IF(AND(C1098&lt;&gt;"",SUM(G$32:G1097)&lt;E$23),$E$23/$E$28,0)</f>
        <v>0</v>
      </c>
      <c r="H1098" s="58">
        <f t="shared" si="116"/>
        <v>0</v>
      </c>
      <c r="I1098" s="58">
        <f t="shared" si="118"/>
        <v>0</v>
      </c>
      <c r="J1098" s="92" t="str">
        <f t="shared" si="117"/>
        <v>2110–2111</v>
      </c>
      <c r="K1098" s="92"/>
      <c r="L1098" s="103"/>
      <c r="M1098" s="92"/>
      <c r="N1098" s="101"/>
      <c r="O1098" s="93"/>
      <c r="Q1098" s="61"/>
    </row>
    <row r="1099" spans="1:17" s="55" customFormat="1" ht="20.25" customHeight="1" x14ac:dyDescent="0.2">
      <c r="A1099" s="56">
        <v>77219</v>
      </c>
      <c r="B1099" s="57">
        <f t="shared" si="113"/>
        <v>0</v>
      </c>
      <c r="C1099" s="158"/>
      <c r="D1099" s="58">
        <f t="shared" si="114"/>
        <v>0</v>
      </c>
      <c r="E1099" s="59">
        <f t="shared" si="112"/>
        <v>0</v>
      </c>
      <c r="F1099" s="58">
        <f t="shared" si="115"/>
        <v>0</v>
      </c>
      <c r="G1099" s="60">
        <f>IF(AND(C1099&lt;&gt;"",SUM(G$32:G1098)&lt;E$23),$E$23/$E$28,0)</f>
        <v>0</v>
      </c>
      <c r="H1099" s="58">
        <f t="shared" si="116"/>
        <v>0</v>
      </c>
      <c r="I1099" s="58">
        <f t="shared" si="118"/>
        <v>0</v>
      </c>
      <c r="J1099" s="92" t="str">
        <f t="shared" si="117"/>
        <v>2110–2111</v>
      </c>
      <c r="K1099" s="92"/>
      <c r="L1099" s="103"/>
      <c r="M1099" s="92"/>
      <c r="N1099" s="101"/>
      <c r="O1099" s="93"/>
      <c r="Q1099" s="61"/>
    </row>
    <row r="1100" spans="1:17" s="55" customFormat="1" ht="20.25" customHeight="1" x14ac:dyDescent="0.2">
      <c r="A1100" s="56">
        <v>77249</v>
      </c>
      <c r="B1100" s="57">
        <f t="shared" si="113"/>
        <v>0</v>
      </c>
      <c r="C1100" s="158"/>
      <c r="D1100" s="58">
        <f t="shared" si="114"/>
        <v>0</v>
      </c>
      <c r="E1100" s="59">
        <f t="shared" si="112"/>
        <v>0</v>
      </c>
      <c r="F1100" s="58">
        <f t="shared" si="115"/>
        <v>0</v>
      </c>
      <c r="G1100" s="60">
        <f>IF(AND(C1100&lt;&gt;"",SUM(G$32:G1099)&lt;E$23),$E$23/$E$28,0)</f>
        <v>0</v>
      </c>
      <c r="H1100" s="58">
        <f t="shared" si="116"/>
        <v>0</v>
      </c>
      <c r="I1100" s="58">
        <f t="shared" si="118"/>
        <v>0</v>
      </c>
      <c r="J1100" s="92" t="str">
        <f t="shared" si="117"/>
        <v>2111–2112</v>
      </c>
      <c r="K1100" s="92"/>
      <c r="L1100" s="103"/>
      <c r="M1100" s="92"/>
      <c r="N1100" s="101"/>
      <c r="O1100" s="93"/>
      <c r="Q1100" s="61"/>
    </row>
    <row r="1101" spans="1:17" s="55" customFormat="1" ht="20.25" customHeight="1" x14ac:dyDescent="0.2">
      <c r="A1101" s="56">
        <v>77280</v>
      </c>
      <c r="B1101" s="57">
        <f t="shared" si="113"/>
        <v>0</v>
      </c>
      <c r="C1101" s="158"/>
      <c r="D1101" s="58">
        <f t="shared" si="114"/>
        <v>0</v>
      </c>
      <c r="E1101" s="59">
        <f t="shared" si="112"/>
        <v>0</v>
      </c>
      <c r="F1101" s="58">
        <f t="shared" si="115"/>
        <v>0</v>
      </c>
      <c r="G1101" s="60">
        <f>IF(AND(C1101&lt;&gt;"",SUM(G$32:G1100)&lt;E$23),$E$23/$E$28,0)</f>
        <v>0</v>
      </c>
      <c r="H1101" s="58">
        <f t="shared" si="116"/>
        <v>0</v>
      </c>
      <c r="I1101" s="58">
        <f t="shared" si="118"/>
        <v>0</v>
      </c>
      <c r="J1101" s="92" t="str">
        <f t="shared" si="117"/>
        <v>2111–2112</v>
      </c>
      <c r="K1101" s="92"/>
      <c r="L1101" s="103"/>
      <c r="M1101" s="92"/>
      <c r="N1101" s="101"/>
      <c r="O1101" s="93"/>
      <c r="Q1101" s="61"/>
    </row>
    <row r="1102" spans="1:17" s="55" customFormat="1" ht="20.25" customHeight="1" x14ac:dyDescent="0.2">
      <c r="A1102" s="56">
        <v>77311</v>
      </c>
      <c r="B1102" s="57">
        <f t="shared" si="113"/>
        <v>0</v>
      </c>
      <c r="C1102" s="158"/>
      <c r="D1102" s="58">
        <f t="shared" si="114"/>
        <v>0</v>
      </c>
      <c r="E1102" s="59">
        <f t="shared" si="112"/>
        <v>0</v>
      </c>
      <c r="F1102" s="58">
        <f t="shared" si="115"/>
        <v>0</v>
      </c>
      <c r="G1102" s="60">
        <f>IF(AND(C1102&lt;&gt;"",SUM(G$32:G1101)&lt;E$23),$E$23/$E$28,0)</f>
        <v>0</v>
      </c>
      <c r="H1102" s="58">
        <f t="shared" si="116"/>
        <v>0</v>
      </c>
      <c r="I1102" s="58">
        <f t="shared" si="118"/>
        <v>0</v>
      </c>
      <c r="J1102" s="92" t="str">
        <f t="shared" si="117"/>
        <v>2111–2112</v>
      </c>
      <c r="K1102" s="92"/>
      <c r="L1102" s="103"/>
      <c r="M1102" s="92"/>
      <c r="N1102" s="101"/>
      <c r="O1102" s="93"/>
      <c r="Q1102" s="61"/>
    </row>
    <row r="1103" spans="1:17" s="55" customFormat="1" ht="20.25" customHeight="1" x14ac:dyDescent="0.2">
      <c r="A1103" s="56">
        <v>77341</v>
      </c>
      <c r="B1103" s="57">
        <f t="shared" si="113"/>
        <v>0</v>
      </c>
      <c r="C1103" s="158"/>
      <c r="D1103" s="58">
        <f t="shared" si="114"/>
        <v>0</v>
      </c>
      <c r="E1103" s="59">
        <f t="shared" si="112"/>
        <v>0</v>
      </c>
      <c r="F1103" s="58">
        <f t="shared" si="115"/>
        <v>0</v>
      </c>
      <c r="G1103" s="60">
        <f>IF(AND(C1103&lt;&gt;"",SUM(G$32:G1102)&lt;E$23),$E$23/$E$28,0)</f>
        <v>0</v>
      </c>
      <c r="H1103" s="58">
        <f t="shared" si="116"/>
        <v>0</v>
      </c>
      <c r="I1103" s="58">
        <f t="shared" si="118"/>
        <v>0</v>
      </c>
      <c r="J1103" s="92" t="str">
        <f t="shared" si="117"/>
        <v>2111–2112</v>
      </c>
      <c r="K1103" s="92"/>
      <c r="L1103" s="103"/>
      <c r="M1103" s="92"/>
      <c r="N1103" s="101"/>
      <c r="O1103" s="93"/>
      <c r="Q1103" s="61"/>
    </row>
    <row r="1104" spans="1:17" s="55" customFormat="1" ht="20.25" customHeight="1" x14ac:dyDescent="0.2">
      <c r="A1104" s="56">
        <v>77372</v>
      </c>
      <c r="B1104" s="57">
        <f t="shared" si="113"/>
        <v>0</v>
      </c>
      <c r="C1104" s="158"/>
      <c r="D1104" s="58">
        <f t="shared" si="114"/>
        <v>0</v>
      </c>
      <c r="E1104" s="59">
        <f t="shared" si="112"/>
        <v>0</v>
      </c>
      <c r="F1104" s="58">
        <f t="shared" si="115"/>
        <v>0</v>
      </c>
      <c r="G1104" s="60">
        <f>IF(AND(C1104&lt;&gt;"",SUM(G$32:G1103)&lt;E$23),$E$23/$E$28,0)</f>
        <v>0</v>
      </c>
      <c r="H1104" s="58">
        <f t="shared" si="116"/>
        <v>0</v>
      </c>
      <c r="I1104" s="58">
        <f t="shared" si="118"/>
        <v>0</v>
      </c>
      <c r="J1104" s="92" t="str">
        <f t="shared" si="117"/>
        <v>2111–2112</v>
      </c>
      <c r="K1104" s="92"/>
      <c r="L1104" s="103"/>
      <c r="M1104" s="92"/>
      <c r="N1104" s="101"/>
      <c r="O1104" s="93"/>
      <c r="Q1104" s="61"/>
    </row>
    <row r="1105" spans="1:17" s="55" customFormat="1" ht="20.25" customHeight="1" x14ac:dyDescent="0.2">
      <c r="A1105" s="56">
        <v>77402</v>
      </c>
      <c r="B1105" s="57">
        <f t="shared" si="113"/>
        <v>0</v>
      </c>
      <c r="C1105" s="158"/>
      <c r="D1105" s="58">
        <f t="shared" si="114"/>
        <v>0</v>
      </c>
      <c r="E1105" s="59">
        <f t="shared" si="112"/>
        <v>0</v>
      </c>
      <c r="F1105" s="58">
        <f t="shared" si="115"/>
        <v>0</v>
      </c>
      <c r="G1105" s="60">
        <f>IF(AND(C1105&lt;&gt;"",SUM(G$32:G1104)&lt;E$23),$E$23/$E$28,0)</f>
        <v>0</v>
      </c>
      <c r="H1105" s="58">
        <f t="shared" si="116"/>
        <v>0</v>
      </c>
      <c r="I1105" s="58">
        <f t="shared" si="118"/>
        <v>0</v>
      </c>
      <c r="J1105" s="92" t="str">
        <f t="shared" si="117"/>
        <v>2111–2112</v>
      </c>
      <c r="K1105" s="92"/>
      <c r="L1105" s="103"/>
      <c r="M1105" s="92"/>
      <c r="N1105" s="101"/>
      <c r="O1105" s="93"/>
      <c r="Q1105" s="61"/>
    </row>
    <row r="1106" spans="1:17" s="55" customFormat="1" ht="20.25" customHeight="1" x14ac:dyDescent="0.2">
      <c r="A1106" s="56">
        <v>77433</v>
      </c>
      <c r="B1106" s="57">
        <f t="shared" si="113"/>
        <v>0</v>
      </c>
      <c r="C1106" s="158"/>
      <c r="D1106" s="58">
        <f t="shared" si="114"/>
        <v>0</v>
      </c>
      <c r="E1106" s="59">
        <f t="shared" si="112"/>
        <v>0</v>
      </c>
      <c r="F1106" s="58">
        <f t="shared" si="115"/>
        <v>0</v>
      </c>
      <c r="G1106" s="60">
        <f>IF(AND(C1106&lt;&gt;"",SUM(G$32:G1105)&lt;E$23),$E$23/$E$28,0)</f>
        <v>0</v>
      </c>
      <c r="H1106" s="58">
        <f t="shared" si="116"/>
        <v>0</v>
      </c>
      <c r="I1106" s="58">
        <f t="shared" si="118"/>
        <v>0</v>
      </c>
      <c r="J1106" s="92" t="str">
        <f t="shared" si="117"/>
        <v>2111–2112</v>
      </c>
      <c r="K1106" s="92"/>
      <c r="L1106" s="103"/>
      <c r="M1106" s="92"/>
      <c r="N1106" s="101"/>
      <c r="O1106" s="93"/>
      <c r="Q1106" s="61"/>
    </row>
    <row r="1107" spans="1:17" s="55" customFormat="1" ht="20.25" customHeight="1" x14ac:dyDescent="0.2">
      <c r="A1107" s="56">
        <v>77464</v>
      </c>
      <c r="B1107" s="57">
        <f t="shared" si="113"/>
        <v>0</v>
      </c>
      <c r="C1107" s="158"/>
      <c r="D1107" s="58">
        <f t="shared" si="114"/>
        <v>0</v>
      </c>
      <c r="E1107" s="59">
        <f t="shared" si="112"/>
        <v>0</v>
      </c>
      <c r="F1107" s="58">
        <f t="shared" si="115"/>
        <v>0</v>
      </c>
      <c r="G1107" s="60">
        <f>IF(AND(C1107&lt;&gt;"",SUM(G$32:G1106)&lt;E$23),$E$23/$E$28,0)</f>
        <v>0</v>
      </c>
      <c r="H1107" s="58">
        <f t="shared" si="116"/>
        <v>0</v>
      </c>
      <c r="I1107" s="58">
        <f t="shared" si="118"/>
        <v>0</v>
      </c>
      <c r="J1107" s="92" t="str">
        <f t="shared" si="117"/>
        <v>2111–2112</v>
      </c>
      <c r="K1107" s="92"/>
      <c r="L1107" s="103"/>
      <c r="M1107" s="92"/>
      <c r="N1107" s="101"/>
      <c r="O1107" s="93"/>
      <c r="Q1107" s="61"/>
    </row>
    <row r="1108" spans="1:17" s="55" customFormat="1" ht="20.25" customHeight="1" x14ac:dyDescent="0.2">
      <c r="A1108" s="56">
        <v>77493</v>
      </c>
      <c r="B1108" s="57">
        <f t="shared" si="113"/>
        <v>0</v>
      </c>
      <c r="C1108" s="158"/>
      <c r="D1108" s="58">
        <f t="shared" si="114"/>
        <v>0</v>
      </c>
      <c r="E1108" s="59">
        <f t="shared" si="112"/>
        <v>0</v>
      </c>
      <c r="F1108" s="58">
        <f t="shared" si="115"/>
        <v>0</v>
      </c>
      <c r="G1108" s="60">
        <f>IF(AND(C1108&lt;&gt;"",SUM(G$32:G1107)&lt;E$23),$E$23/$E$28,0)</f>
        <v>0</v>
      </c>
      <c r="H1108" s="58">
        <f t="shared" si="116"/>
        <v>0</v>
      </c>
      <c r="I1108" s="58">
        <f t="shared" si="118"/>
        <v>0</v>
      </c>
      <c r="J1108" s="92" t="str">
        <f t="shared" si="117"/>
        <v>2111–2112</v>
      </c>
      <c r="K1108" s="92"/>
      <c r="L1108" s="103"/>
      <c r="M1108" s="92"/>
      <c r="N1108" s="101"/>
      <c r="O1108" s="93"/>
      <c r="Q1108" s="61"/>
    </row>
    <row r="1109" spans="1:17" s="55" customFormat="1" ht="20.25" customHeight="1" x14ac:dyDescent="0.2">
      <c r="A1109" s="56">
        <v>77524</v>
      </c>
      <c r="B1109" s="57">
        <f t="shared" si="113"/>
        <v>0</v>
      </c>
      <c r="C1109" s="158"/>
      <c r="D1109" s="58">
        <f t="shared" si="114"/>
        <v>0</v>
      </c>
      <c r="E1109" s="59">
        <f t="shared" si="112"/>
        <v>0</v>
      </c>
      <c r="F1109" s="58">
        <f t="shared" si="115"/>
        <v>0</v>
      </c>
      <c r="G1109" s="60">
        <f>IF(AND(C1109&lt;&gt;"",SUM(G$32:G1108)&lt;E$23),$E$23/$E$28,0)</f>
        <v>0</v>
      </c>
      <c r="H1109" s="58">
        <f t="shared" si="116"/>
        <v>0</v>
      </c>
      <c r="I1109" s="58">
        <f t="shared" si="118"/>
        <v>0</v>
      </c>
      <c r="J1109" s="92" t="str">
        <f t="shared" si="117"/>
        <v>2111–2112</v>
      </c>
      <c r="K1109" s="92"/>
      <c r="L1109" s="103"/>
      <c r="M1109" s="92"/>
      <c r="N1109" s="101"/>
      <c r="O1109" s="93"/>
      <c r="Q1109" s="61"/>
    </row>
    <row r="1110" spans="1:17" s="55" customFormat="1" ht="20.25" customHeight="1" x14ac:dyDescent="0.2">
      <c r="A1110" s="56">
        <v>77554</v>
      </c>
      <c r="B1110" s="57">
        <f t="shared" si="113"/>
        <v>0</v>
      </c>
      <c r="C1110" s="158"/>
      <c r="D1110" s="58">
        <f t="shared" si="114"/>
        <v>0</v>
      </c>
      <c r="E1110" s="59">
        <f t="shared" si="112"/>
        <v>0</v>
      </c>
      <c r="F1110" s="58">
        <f t="shared" si="115"/>
        <v>0</v>
      </c>
      <c r="G1110" s="60">
        <f>IF(AND(C1110&lt;&gt;"",SUM(G$32:G1109)&lt;E$23),$E$23/$E$28,0)</f>
        <v>0</v>
      </c>
      <c r="H1110" s="58">
        <f t="shared" si="116"/>
        <v>0</v>
      </c>
      <c r="I1110" s="58">
        <f t="shared" si="118"/>
        <v>0</v>
      </c>
      <c r="J1110" s="92" t="str">
        <f t="shared" si="117"/>
        <v>2111–2112</v>
      </c>
      <c r="K1110" s="92"/>
      <c r="L1110" s="103"/>
      <c r="M1110" s="92"/>
      <c r="N1110" s="101"/>
      <c r="O1110" s="93"/>
      <c r="Q1110" s="61"/>
    </row>
    <row r="1111" spans="1:17" s="55" customFormat="1" ht="20.25" customHeight="1" x14ac:dyDescent="0.2">
      <c r="A1111" s="56">
        <v>77585</v>
      </c>
      <c r="B1111" s="57">
        <f t="shared" si="113"/>
        <v>0</v>
      </c>
      <c r="C1111" s="158"/>
      <c r="D1111" s="58">
        <f t="shared" si="114"/>
        <v>0</v>
      </c>
      <c r="E1111" s="59">
        <f t="shared" si="112"/>
        <v>0</v>
      </c>
      <c r="F1111" s="58">
        <f t="shared" si="115"/>
        <v>0</v>
      </c>
      <c r="G1111" s="60">
        <f>IF(AND(C1111&lt;&gt;"",SUM(G$32:G1110)&lt;E$23),$E$23/$E$28,0)</f>
        <v>0</v>
      </c>
      <c r="H1111" s="58">
        <f t="shared" si="116"/>
        <v>0</v>
      </c>
      <c r="I1111" s="58">
        <f t="shared" si="118"/>
        <v>0</v>
      </c>
      <c r="J1111" s="92" t="str">
        <f t="shared" si="117"/>
        <v>2111–2112</v>
      </c>
      <c r="K1111" s="92"/>
      <c r="L1111" s="103"/>
      <c r="M1111" s="92"/>
      <c r="N1111" s="101"/>
      <c r="O1111" s="93"/>
      <c r="Q1111" s="61"/>
    </row>
    <row r="1112" spans="1:17" s="55" customFormat="1" ht="20.25" customHeight="1" x14ac:dyDescent="0.2">
      <c r="A1112" s="56">
        <v>77615</v>
      </c>
      <c r="B1112" s="57">
        <f t="shared" si="113"/>
        <v>0</v>
      </c>
      <c r="C1112" s="158"/>
      <c r="D1112" s="58">
        <f t="shared" si="114"/>
        <v>0</v>
      </c>
      <c r="E1112" s="59">
        <f t="shared" si="112"/>
        <v>0</v>
      </c>
      <c r="F1112" s="58">
        <f t="shared" si="115"/>
        <v>0</v>
      </c>
      <c r="G1112" s="60">
        <f>IF(AND(C1112&lt;&gt;"",SUM(G$32:G1111)&lt;E$23),$E$23/$E$28,0)</f>
        <v>0</v>
      </c>
      <c r="H1112" s="58">
        <f t="shared" si="116"/>
        <v>0</v>
      </c>
      <c r="I1112" s="58">
        <f t="shared" si="118"/>
        <v>0</v>
      </c>
      <c r="J1112" s="92" t="str">
        <f t="shared" si="117"/>
        <v>2112–2113</v>
      </c>
      <c r="K1112" s="92"/>
      <c r="L1112" s="103"/>
      <c r="M1112" s="92"/>
      <c r="N1112" s="101"/>
      <c r="O1112" s="93"/>
      <c r="Q1112" s="61"/>
    </row>
    <row r="1113" spans="1:17" s="55" customFormat="1" ht="20.25" customHeight="1" x14ac:dyDescent="0.2">
      <c r="A1113" s="56">
        <v>77646</v>
      </c>
      <c r="B1113" s="57">
        <f t="shared" si="113"/>
        <v>0</v>
      </c>
      <c r="C1113" s="158"/>
      <c r="D1113" s="58">
        <f t="shared" si="114"/>
        <v>0</v>
      </c>
      <c r="E1113" s="59">
        <f t="shared" si="112"/>
        <v>0</v>
      </c>
      <c r="F1113" s="58">
        <f t="shared" si="115"/>
        <v>0</v>
      </c>
      <c r="G1113" s="60">
        <f>IF(AND(C1113&lt;&gt;"",SUM(G$32:G1112)&lt;E$23),$E$23/$E$28,0)</f>
        <v>0</v>
      </c>
      <c r="H1113" s="58">
        <f t="shared" si="116"/>
        <v>0</v>
      </c>
      <c r="I1113" s="58">
        <f t="shared" si="118"/>
        <v>0</v>
      </c>
      <c r="J1113" s="92" t="str">
        <f t="shared" si="117"/>
        <v>2112–2113</v>
      </c>
      <c r="K1113" s="92"/>
      <c r="L1113" s="103"/>
      <c r="M1113" s="92"/>
      <c r="N1113" s="101"/>
      <c r="O1113" s="93"/>
      <c r="Q1113" s="61"/>
    </row>
    <row r="1114" spans="1:17" s="55" customFormat="1" ht="20.25" customHeight="1" x14ac:dyDescent="0.2">
      <c r="A1114" s="56">
        <v>77677</v>
      </c>
      <c r="B1114" s="57">
        <f t="shared" si="113"/>
        <v>0</v>
      </c>
      <c r="C1114" s="158"/>
      <c r="D1114" s="58">
        <f t="shared" si="114"/>
        <v>0</v>
      </c>
      <c r="E1114" s="59">
        <f t="shared" si="112"/>
        <v>0</v>
      </c>
      <c r="F1114" s="58">
        <f t="shared" si="115"/>
        <v>0</v>
      </c>
      <c r="G1114" s="60">
        <f>IF(AND(C1114&lt;&gt;"",SUM(G$32:G1113)&lt;E$23),$E$23/$E$28,0)</f>
        <v>0</v>
      </c>
      <c r="H1114" s="58">
        <f t="shared" si="116"/>
        <v>0</v>
      </c>
      <c r="I1114" s="58">
        <f t="shared" si="118"/>
        <v>0</v>
      </c>
      <c r="J1114" s="92" t="str">
        <f t="shared" si="117"/>
        <v>2112–2113</v>
      </c>
      <c r="K1114" s="92"/>
      <c r="L1114" s="103"/>
      <c r="M1114" s="92"/>
      <c r="N1114" s="101"/>
      <c r="O1114" s="93"/>
      <c r="Q1114" s="61"/>
    </row>
    <row r="1115" spans="1:17" s="55" customFormat="1" ht="20.25" customHeight="1" x14ac:dyDescent="0.2">
      <c r="A1115" s="56">
        <v>77707</v>
      </c>
      <c r="B1115" s="57">
        <f t="shared" si="113"/>
        <v>0</v>
      </c>
      <c r="C1115" s="158"/>
      <c r="D1115" s="58">
        <f t="shared" si="114"/>
        <v>0</v>
      </c>
      <c r="E1115" s="59">
        <f t="shared" si="112"/>
        <v>0</v>
      </c>
      <c r="F1115" s="58">
        <f t="shared" si="115"/>
        <v>0</v>
      </c>
      <c r="G1115" s="60">
        <f>IF(AND(C1115&lt;&gt;"",SUM(G$32:G1114)&lt;E$23),$E$23/$E$28,0)</f>
        <v>0</v>
      </c>
      <c r="H1115" s="58">
        <f t="shared" si="116"/>
        <v>0</v>
      </c>
      <c r="I1115" s="58">
        <f t="shared" si="118"/>
        <v>0</v>
      </c>
      <c r="J1115" s="92" t="str">
        <f t="shared" si="117"/>
        <v>2112–2113</v>
      </c>
      <c r="K1115" s="92"/>
      <c r="L1115" s="103"/>
      <c r="M1115" s="92"/>
      <c r="N1115" s="101"/>
      <c r="O1115" s="93"/>
      <c r="Q1115" s="61"/>
    </row>
    <row r="1116" spans="1:17" s="55" customFormat="1" ht="20.25" customHeight="1" x14ac:dyDescent="0.2">
      <c r="A1116" s="56">
        <v>77738</v>
      </c>
      <c r="B1116" s="57">
        <f t="shared" si="113"/>
        <v>0</v>
      </c>
      <c r="C1116" s="158"/>
      <c r="D1116" s="58">
        <f t="shared" si="114"/>
        <v>0</v>
      </c>
      <c r="E1116" s="59">
        <f t="shared" si="112"/>
        <v>0</v>
      </c>
      <c r="F1116" s="58">
        <f t="shared" si="115"/>
        <v>0</v>
      </c>
      <c r="G1116" s="60">
        <f>IF(AND(C1116&lt;&gt;"",SUM(G$32:G1115)&lt;E$23),$E$23/$E$28,0)</f>
        <v>0</v>
      </c>
      <c r="H1116" s="58">
        <f t="shared" si="116"/>
        <v>0</v>
      </c>
      <c r="I1116" s="58">
        <f t="shared" si="118"/>
        <v>0</v>
      </c>
      <c r="J1116" s="92" t="str">
        <f t="shared" si="117"/>
        <v>2112–2113</v>
      </c>
      <c r="K1116" s="92"/>
      <c r="L1116" s="103"/>
      <c r="M1116" s="92"/>
      <c r="N1116" s="101"/>
      <c r="O1116" s="93"/>
      <c r="Q1116" s="61"/>
    </row>
    <row r="1117" spans="1:17" s="55" customFormat="1" ht="20.25" customHeight="1" x14ac:dyDescent="0.2">
      <c r="A1117" s="56">
        <v>77768</v>
      </c>
      <c r="B1117" s="57">
        <f t="shared" si="113"/>
        <v>0</v>
      </c>
      <c r="C1117" s="158"/>
      <c r="D1117" s="58">
        <f t="shared" si="114"/>
        <v>0</v>
      </c>
      <c r="E1117" s="59">
        <f t="shared" si="112"/>
        <v>0</v>
      </c>
      <c r="F1117" s="58">
        <f t="shared" si="115"/>
        <v>0</v>
      </c>
      <c r="G1117" s="60">
        <f>IF(AND(C1117&lt;&gt;"",SUM(G$32:G1116)&lt;E$23),$E$23/$E$28,0)</f>
        <v>0</v>
      </c>
      <c r="H1117" s="58">
        <f t="shared" si="116"/>
        <v>0</v>
      </c>
      <c r="I1117" s="58">
        <f t="shared" si="118"/>
        <v>0</v>
      </c>
      <c r="J1117" s="92" t="str">
        <f t="shared" si="117"/>
        <v>2112–2113</v>
      </c>
      <c r="K1117" s="92"/>
      <c r="L1117" s="103"/>
      <c r="M1117" s="92"/>
      <c r="N1117" s="101"/>
      <c r="O1117" s="93"/>
      <c r="Q1117" s="61"/>
    </row>
    <row r="1118" spans="1:17" s="55" customFormat="1" ht="20.25" customHeight="1" x14ac:dyDescent="0.2">
      <c r="A1118" s="56">
        <v>77799</v>
      </c>
      <c r="B1118" s="57">
        <f t="shared" si="113"/>
        <v>0</v>
      </c>
      <c r="C1118" s="158"/>
      <c r="D1118" s="58">
        <f t="shared" si="114"/>
        <v>0</v>
      </c>
      <c r="E1118" s="59">
        <f t="shared" si="112"/>
        <v>0</v>
      </c>
      <c r="F1118" s="58">
        <f t="shared" si="115"/>
        <v>0</v>
      </c>
      <c r="G1118" s="60">
        <f>IF(AND(C1118&lt;&gt;"",SUM(G$32:G1117)&lt;E$23),$E$23/$E$28,0)</f>
        <v>0</v>
      </c>
      <c r="H1118" s="58">
        <f t="shared" si="116"/>
        <v>0</v>
      </c>
      <c r="I1118" s="58">
        <f t="shared" si="118"/>
        <v>0</v>
      </c>
      <c r="J1118" s="92" t="str">
        <f t="shared" si="117"/>
        <v>2112–2113</v>
      </c>
      <c r="K1118" s="92"/>
      <c r="L1118" s="103"/>
      <c r="M1118" s="92"/>
      <c r="N1118" s="101"/>
      <c r="O1118" s="93"/>
      <c r="Q1118" s="61"/>
    </row>
    <row r="1119" spans="1:17" s="55" customFormat="1" ht="20.25" customHeight="1" x14ac:dyDescent="0.2">
      <c r="A1119" s="56">
        <v>77830</v>
      </c>
      <c r="B1119" s="57">
        <f t="shared" si="113"/>
        <v>0</v>
      </c>
      <c r="C1119" s="158"/>
      <c r="D1119" s="58">
        <f t="shared" si="114"/>
        <v>0</v>
      </c>
      <c r="E1119" s="59">
        <f t="shared" si="112"/>
        <v>0</v>
      </c>
      <c r="F1119" s="58">
        <f t="shared" si="115"/>
        <v>0</v>
      </c>
      <c r="G1119" s="60">
        <f>IF(AND(C1119&lt;&gt;"",SUM(G$32:G1118)&lt;E$23),$E$23/$E$28,0)</f>
        <v>0</v>
      </c>
      <c r="H1119" s="58">
        <f t="shared" si="116"/>
        <v>0</v>
      </c>
      <c r="I1119" s="58">
        <f t="shared" si="118"/>
        <v>0</v>
      </c>
      <c r="J1119" s="92" t="str">
        <f t="shared" si="117"/>
        <v>2112–2113</v>
      </c>
      <c r="K1119" s="92"/>
      <c r="L1119" s="103"/>
      <c r="M1119" s="92"/>
      <c r="N1119" s="101"/>
      <c r="O1119" s="93"/>
      <c r="Q1119" s="61"/>
    </row>
    <row r="1120" spans="1:17" s="55" customFormat="1" ht="20.25" customHeight="1" x14ac:dyDescent="0.2">
      <c r="A1120" s="56">
        <v>77858</v>
      </c>
      <c r="B1120" s="57">
        <f t="shared" si="113"/>
        <v>0</v>
      </c>
      <c r="C1120" s="158"/>
      <c r="D1120" s="58">
        <f t="shared" si="114"/>
        <v>0</v>
      </c>
      <c r="E1120" s="59">
        <f t="shared" ref="E1120:E1183" si="119">C1120-D1120</f>
        <v>0</v>
      </c>
      <c r="F1120" s="58">
        <f t="shared" si="115"/>
        <v>0</v>
      </c>
      <c r="G1120" s="60">
        <f>IF(AND(C1120&lt;&gt;"",SUM(G$32:G1119)&lt;E$23),$E$23/$E$28,0)</f>
        <v>0</v>
      </c>
      <c r="H1120" s="58">
        <f t="shared" si="116"/>
        <v>0</v>
      </c>
      <c r="I1120" s="58">
        <f t="shared" si="118"/>
        <v>0</v>
      </c>
      <c r="J1120" s="92" t="str">
        <f t="shared" si="117"/>
        <v>2112–2113</v>
      </c>
      <c r="K1120" s="92"/>
      <c r="L1120" s="103"/>
      <c r="M1120" s="92"/>
      <c r="N1120" s="101"/>
      <c r="O1120" s="93"/>
      <c r="Q1120" s="61"/>
    </row>
    <row r="1121" spans="1:17" s="55" customFormat="1" ht="20.25" customHeight="1" x14ac:dyDescent="0.2">
      <c r="A1121" s="56">
        <v>77889</v>
      </c>
      <c r="B1121" s="57">
        <f t="shared" ref="B1121:B1184" si="120">IF(C1121&gt;0,C1121*-1,C1121)</f>
        <v>0</v>
      </c>
      <c r="C1121" s="158"/>
      <c r="D1121" s="58">
        <f t="shared" ref="D1121:D1184" si="121">IF(C1121="",0,IF($E$14="Beginning",IF(C1120&lt;&gt;"",$F1120*$E$7/12,0),IF(C1120&lt;&gt;"",$F1120*$E$7/12,$E$21*$E$7/12)))</f>
        <v>0</v>
      </c>
      <c r="E1121" s="59">
        <f t="shared" si="119"/>
        <v>0</v>
      </c>
      <c r="F1121" s="58">
        <f t="shared" ref="F1121:F1184" si="122">IF(C1121="",0,IF(C1120="",$E$21-E1121,IF(C1121&lt;&gt;"",F1120-E1121)))</f>
        <v>0</v>
      </c>
      <c r="G1121" s="60">
        <f>IF(AND(C1121&lt;&gt;"",SUM(G$32:G1120)&lt;E$23),$E$23/$E$28,0)</f>
        <v>0</v>
      </c>
      <c r="H1121" s="58">
        <f t="shared" ref="H1121:H1184" si="123">IF(C1121&lt;&gt;"",G1121+H1120,0)</f>
        <v>0</v>
      </c>
      <c r="I1121" s="58">
        <f t="shared" si="118"/>
        <v>0</v>
      </c>
      <c r="J1121" s="92" t="str">
        <f t="shared" ref="J1121:J1184" si="124">IF(OR(MONTH(A1121)=1,MONTH(A1121)=2,MONTH(A1121)=3,MONTH(A1121)=4,MONTH(A1121)=5,MONTH(A1121)=6),YEAR(A1121)-1&amp;"–"&amp;YEAR(A1121),YEAR(A1121)&amp;"–"&amp;YEAR(A1121)+1)</f>
        <v>2112–2113</v>
      </c>
      <c r="K1121" s="92"/>
      <c r="L1121" s="103"/>
      <c r="M1121" s="92"/>
      <c r="N1121" s="101"/>
      <c r="O1121" s="93"/>
      <c r="Q1121" s="61"/>
    </row>
    <row r="1122" spans="1:17" s="55" customFormat="1" ht="20.25" customHeight="1" x14ac:dyDescent="0.2">
      <c r="A1122" s="56">
        <v>77919</v>
      </c>
      <c r="B1122" s="57">
        <f t="shared" si="120"/>
        <v>0</v>
      </c>
      <c r="C1122" s="158"/>
      <c r="D1122" s="58">
        <f t="shared" si="121"/>
        <v>0</v>
      </c>
      <c r="E1122" s="59">
        <f t="shared" si="119"/>
        <v>0</v>
      </c>
      <c r="F1122" s="58">
        <f t="shared" si="122"/>
        <v>0</v>
      </c>
      <c r="G1122" s="60">
        <f>IF(AND(C1122&lt;&gt;"",SUM(G$32:G1121)&lt;E$23),$E$23/$E$28,0)</f>
        <v>0</v>
      </c>
      <c r="H1122" s="58">
        <f t="shared" si="123"/>
        <v>0</v>
      </c>
      <c r="I1122" s="58">
        <f t="shared" si="118"/>
        <v>0</v>
      </c>
      <c r="J1122" s="92" t="str">
        <f t="shared" si="124"/>
        <v>2112–2113</v>
      </c>
      <c r="K1122" s="92"/>
      <c r="L1122" s="103"/>
      <c r="M1122" s="92"/>
      <c r="N1122" s="101"/>
      <c r="O1122" s="93"/>
      <c r="Q1122" s="61"/>
    </row>
    <row r="1123" spans="1:17" s="55" customFormat="1" ht="20.25" customHeight="1" x14ac:dyDescent="0.2">
      <c r="A1123" s="56">
        <v>77950</v>
      </c>
      <c r="B1123" s="57">
        <f t="shared" si="120"/>
        <v>0</v>
      </c>
      <c r="C1123" s="158"/>
      <c r="D1123" s="58">
        <f t="shared" si="121"/>
        <v>0</v>
      </c>
      <c r="E1123" s="59">
        <f t="shared" si="119"/>
        <v>0</v>
      </c>
      <c r="F1123" s="58">
        <f t="shared" si="122"/>
        <v>0</v>
      </c>
      <c r="G1123" s="60">
        <f>IF(AND(C1123&lt;&gt;"",SUM(G$32:G1122)&lt;E$23),$E$23/$E$28,0)</f>
        <v>0</v>
      </c>
      <c r="H1123" s="58">
        <f t="shared" si="123"/>
        <v>0</v>
      </c>
      <c r="I1123" s="58">
        <f t="shared" ref="I1123:I1186" si="125">IF(C1123&lt;&gt;"",$E$23-H1123,0)</f>
        <v>0</v>
      </c>
      <c r="J1123" s="92" t="str">
        <f t="shared" si="124"/>
        <v>2112–2113</v>
      </c>
      <c r="K1123" s="92"/>
      <c r="L1123" s="103"/>
      <c r="M1123" s="92"/>
      <c r="N1123" s="101"/>
      <c r="O1123" s="93"/>
      <c r="Q1123" s="61"/>
    </row>
    <row r="1124" spans="1:17" s="55" customFormat="1" ht="20.25" customHeight="1" x14ac:dyDescent="0.2">
      <c r="A1124" s="56">
        <v>77980</v>
      </c>
      <c r="B1124" s="57">
        <f t="shared" si="120"/>
        <v>0</v>
      </c>
      <c r="C1124" s="158"/>
      <c r="D1124" s="58">
        <f t="shared" si="121"/>
        <v>0</v>
      </c>
      <c r="E1124" s="59">
        <f t="shared" si="119"/>
        <v>0</v>
      </c>
      <c r="F1124" s="58">
        <f t="shared" si="122"/>
        <v>0</v>
      </c>
      <c r="G1124" s="60">
        <f>IF(AND(C1124&lt;&gt;"",SUM(G$32:G1123)&lt;E$23),$E$23/$E$28,0)</f>
        <v>0</v>
      </c>
      <c r="H1124" s="58">
        <f t="shared" si="123"/>
        <v>0</v>
      </c>
      <c r="I1124" s="58">
        <f t="shared" si="125"/>
        <v>0</v>
      </c>
      <c r="J1124" s="92" t="str">
        <f t="shared" si="124"/>
        <v>2113–2114</v>
      </c>
      <c r="K1124" s="92"/>
      <c r="L1124" s="103"/>
      <c r="M1124" s="92"/>
      <c r="N1124" s="101"/>
      <c r="O1124" s="93"/>
      <c r="Q1124" s="61"/>
    </row>
    <row r="1125" spans="1:17" s="55" customFormat="1" ht="20.25" customHeight="1" x14ac:dyDescent="0.2">
      <c r="A1125" s="56">
        <v>78011</v>
      </c>
      <c r="B1125" s="57">
        <f t="shared" si="120"/>
        <v>0</v>
      </c>
      <c r="C1125" s="158"/>
      <c r="D1125" s="58">
        <f t="shared" si="121"/>
        <v>0</v>
      </c>
      <c r="E1125" s="59">
        <f t="shared" si="119"/>
        <v>0</v>
      </c>
      <c r="F1125" s="58">
        <f t="shared" si="122"/>
        <v>0</v>
      </c>
      <c r="G1125" s="60">
        <f>IF(AND(C1125&lt;&gt;"",SUM(G$32:G1124)&lt;E$23),$E$23/$E$28,0)</f>
        <v>0</v>
      </c>
      <c r="H1125" s="58">
        <f t="shared" si="123"/>
        <v>0</v>
      </c>
      <c r="I1125" s="58">
        <f t="shared" si="125"/>
        <v>0</v>
      </c>
      <c r="J1125" s="92" t="str">
        <f t="shared" si="124"/>
        <v>2113–2114</v>
      </c>
      <c r="K1125" s="92"/>
      <c r="L1125" s="103"/>
      <c r="M1125" s="92"/>
      <c r="N1125" s="101"/>
      <c r="O1125" s="93"/>
      <c r="Q1125" s="61"/>
    </row>
    <row r="1126" spans="1:17" s="55" customFormat="1" ht="20.25" customHeight="1" x14ac:dyDescent="0.2">
      <c r="A1126" s="56">
        <v>78042</v>
      </c>
      <c r="B1126" s="57">
        <f t="shared" si="120"/>
        <v>0</v>
      </c>
      <c r="C1126" s="158"/>
      <c r="D1126" s="58">
        <f t="shared" si="121"/>
        <v>0</v>
      </c>
      <c r="E1126" s="59">
        <f t="shared" si="119"/>
        <v>0</v>
      </c>
      <c r="F1126" s="58">
        <f t="shared" si="122"/>
        <v>0</v>
      </c>
      <c r="G1126" s="60">
        <f>IF(AND(C1126&lt;&gt;"",SUM(G$32:G1125)&lt;E$23),$E$23/$E$28,0)</f>
        <v>0</v>
      </c>
      <c r="H1126" s="58">
        <f t="shared" si="123"/>
        <v>0</v>
      </c>
      <c r="I1126" s="58">
        <f t="shared" si="125"/>
        <v>0</v>
      </c>
      <c r="J1126" s="92" t="str">
        <f t="shared" si="124"/>
        <v>2113–2114</v>
      </c>
      <c r="K1126" s="92"/>
      <c r="L1126" s="103"/>
      <c r="M1126" s="92"/>
      <c r="N1126" s="101"/>
      <c r="O1126" s="93"/>
      <c r="Q1126" s="61"/>
    </row>
    <row r="1127" spans="1:17" s="55" customFormat="1" ht="20.25" customHeight="1" x14ac:dyDescent="0.2">
      <c r="A1127" s="56">
        <v>78072</v>
      </c>
      <c r="B1127" s="57">
        <f t="shared" si="120"/>
        <v>0</v>
      </c>
      <c r="C1127" s="158"/>
      <c r="D1127" s="58">
        <f t="shared" si="121"/>
        <v>0</v>
      </c>
      <c r="E1127" s="59">
        <f t="shared" si="119"/>
        <v>0</v>
      </c>
      <c r="F1127" s="58">
        <f t="shared" si="122"/>
        <v>0</v>
      </c>
      <c r="G1127" s="60">
        <f>IF(AND(C1127&lt;&gt;"",SUM(G$32:G1126)&lt;E$23),$E$23/$E$28,0)</f>
        <v>0</v>
      </c>
      <c r="H1127" s="58">
        <f t="shared" si="123"/>
        <v>0</v>
      </c>
      <c r="I1127" s="58">
        <f t="shared" si="125"/>
        <v>0</v>
      </c>
      <c r="J1127" s="92" t="str">
        <f t="shared" si="124"/>
        <v>2113–2114</v>
      </c>
      <c r="K1127" s="92"/>
      <c r="L1127" s="103"/>
      <c r="M1127" s="92"/>
      <c r="N1127" s="101"/>
      <c r="O1127" s="93"/>
      <c r="Q1127" s="61"/>
    </row>
    <row r="1128" spans="1:17" s="55" customFormat="1" ht="20.25" customHeight="1" x14ac:dyDescent="0.2">
      <c r="A1128" s="56">
        <v>78103</v>
      </c>
      <c r="B1128" s="57">
        <f t="shared" si="120"/>
        <v>0</v>
      </c>
      <c r="C1128" s="158"/>
      <c r="D1128" s="58">
        <f t="shared" si="121"/>
        <v>0</v>
      </c>
      <c r="E1128" s="59">
        <f t="shared" si="119"/>
        <v>0</v>
      </c>
      <c r="F1128" s="58">
        <f t="shared" si="122"/>
        <v>0</v>
      </c>
      <c r="G1128" s="60">
        <f>IF(AND(C1128&lt;&gt;"",SUM(G$32:G1127)&lt;E$23),$E$23/$E$28,0)</f>
        <v>0</v>
      </c>
      <c r="H1128" s="58">
        <f t="shared" si="123"/>
        <v>0</v>
      </c>
      <c r="I1128" s="58">
        <f t="shared" si="125"/>
        <v>0</v>
      </c>
      <c r="J1128" s="92" t="str">
        <f t="shared" si="124"/>
        <v>2113–2114</v>
      </c>
      <c r="K1128" s="92"/>
      <c r="L1128" s="103"/>
      <c r="M1128" s="92"/>
      <c r="N1128" s="101"/>
      <c r="O1128" s="93"/>
      <c r="Q1128" s="61"/>
    </row>
    <row r="1129" spans="1:17" s="55" customFormat="1" ht="20.25" customHeight="1" x14ac:dyDescent="0.2">
      <c r="A1129" s="56">
        <v>78133</v>
      </c>
      <c r="B1129" s="57">
        <f t="shared" si="120"/>
        <v>0</v>
      </c>
      <c r="C1129" s="158"/>
      <c r="D1129" s="58">
        <f t="shared" si="121"/>
        <v>0</v>
      </c>
      <c r="E1129" s="59">
        <f t="shared" si="119"/>
        <v>0</v>
      </c>
      <c r="F1129" s="58">
        <f t="shared" si="122"/>
        <v>0</v>
      </c>
      <c r="G1129" s="60">
        <f>IF(AND(C1129&lt;&gt;"",SUM(G$32:G1128)&lt;E$23),$E$23/$E$28,0)</f>
        <v>0</v>
      </c>
      <c r="H1129" s="58">
        <f t="shared" si="123"/>
        <v>0</v>
      </c>
      <c r="I1129" s="58">
        <f t="shared" si="125"/>
        <v>0</v>
      </c>
      <c r="J1129" s="92" t="str">
        <f t="shared" si="124"/>
        <v>2113–2114</v>
      </c>
      <c r="K1129" s="92"/>
      <c r="L1129" s="103"/>
      <c r="M1129" s="92"/>
      <c r="N1129" s="101"/>
      <c r="O1129" s="93"/>
      <c r="Q1129" s="61"/>
    </row>
    <row r="1130" spans="1:17" s="55" customFormat="1" ht="20.25" customHeight="1" x14ac:dyDescent="0.2">
      <c r="A1130" s="56">
        <v>78164</v>
      </c>
      <c r="B1130" s="57">
        <f t="shared" si="120"/>
        <v>0</v>
      </c>
      <c r="C1130" s="158"/>
      <c r="D1130" s="58">
        <f t="shared" si="121"/>
        <v>0</v>
      </c>
      <c r="E1130" s="59">
        <f t="shared" si="119"/>
        <v>0</v>
      </c>
      <c r="F1130" s="58">
        <f t="shared" si="122"/>
        <v>0</v>
      </c>
      <c r="G1130" s="60">
        <f>IF(AND(C1130&lt;&gt;"",SUM(G$32:G1129)&lt;E$23),$E$23/$E$28,0)</f>
        <v>0</v>
      </c>
      <c r="H1130" s="58">
        <f t="shared" si="123"/>
        <v>0</v>
      </c>
      <c r="I1130" s="58">
        <f t="shared" si="125"/>
        <v>0</v>
      </c>
      <c r="J1130" s="92" t="str">
        <f t="shared" si="124"/>
        <v>2113–2114</v>
      </c>
      <c r="K1130" s="92"/>
      <c r="L1130" s="103"/>
      <c r="M1130" s="92"/>
      <c r="N1130" s="101"/>
      <c r="O1130" s="93"/>
      <c r="Q1130" s="61"/>
    </row>
    <row r="1131" spans="1:17" s="55" customFormat="1" ht="20.25" customHeight="1" x14ac:dyDescent="0.2">
      <c r="A1131" s="56">
        <v>78195</v>
      </c>
      <c r="B1131" s="57">
        <f t="shared" si="120"/>
        <v>0</v>
      </c>
      <c r="C1131" s="158"/>
      <c r="D1131" s="58">
        <f t="shared" si="121"/>
        <v>0</v>
      </c>
      <c r="E1131" s="59">
        <f t="shared" si="119"/>
        <v>0</v>
      </c>
      <c r="F1131" s="58">
        <f t="shared" si="122"/>
        <v>0</v>
      </c>
      <c r="G1131" s="60">
        <f>IF(AND(C1131&lt;&gt;"",SUM(G$32:G1130)&lt;E$23),$E$23/$E$28,0)</f>
        <v>0</v>
      </c>
      <c r="H1131" s="58">
        <f t="shared" si="123"/>
        <v>0</v>
      </c>
      <c r="I1131" s="58">
        <f t="shared" si="125"/>
        <v>0</v>
      </c>
      <c r="J1131" s="92" t="str">
        <f t="shared" si="124"/>
        <v>2113–2114</v>
      </c>
      <c r="K1131" s="92"/>
      <c r="L1131" s="103"/>
      <c r="M1131" s="92"/>
      <c r="N1131" s="101"/>
      <c r="O1131" s="93"/>
      <c r="Q1131" s="61"/>
    </row>
    <row r="1132" spans="1:17" s="55" customFormat="1" ht="20.25" customHeight="1" x14ac:dyDescent="0.2">
      <c r="A1132" s="56">
        <v>78223</v>
      </c>
      <c r="B1132" s="57">
        <f t="shared" si="120"/>
        <v>0</v>
      </c>
      <c r="C1132" s="158"/>
      <c r="D1132" s="58">
        <f t="shared" si="121"/>
        <v>0</v>
      </c>
      <c r="E1132" s="59">
        <f t="shared" si="119"/>
        <v>0</v>
      </c>
      <c r="F1132" s="58">
        <f t="shared" si="122"/>
        <v>0</v>
      </c>
      <c r="G1132" s="60">
        <f>IF(AND(C1132&lt;&gt;"",SUM(G$32:G1131)&lt;E$23),$E$23/$E$28,0)</f>
        <v>0</v>
      </c>
      <c r="H1132" s="58">
        <f t="shared" si="123"/>
        <v>0</v>
      </c>
      <c r="I1132" s="58">
        <f t="shared" si="125"/>
        <v>0</v>
      </c>
      <c r="J1132" s="92" t="str">
        <f t="shared" si="124"/>
        <v>2113–2114</v>
      </c>
      <c r="K1132" s="92"/>
      <c r="L1132" s="103"/>
      <c r="M1132" s="92"/>
      <c r="N1132" s="101"/>
      <c r="O1132" s="93"/>
      <c r="Q1132" s="61"/>
    </row>
    <row r="1133" spans="1:17" s="55" customFormat="1" ht="20.25" customHeight="1" x14ac:dyDescent="0.2">
      <c r="A1133" s="56">
        <v>78254</v>
      </c>
      <c r="B1133" s="57">
        <f t="shared" si="120"/>
        <v>0</v>
      </c>
      <c r="C1133" s="158"/>
      <c r="D1133" s="58">
        <f t="shared" si="121"/>
        <v>0</v>
      </c>
      <c r="E1133" s="59">
        <f t="shared" si="119"/>
        <v>0</v>
      </c>
      <c r="F1133" s="58">
        <f t="shared" si="122"/>
        <v>0</v>
      </c>
      <c r="G1133" s="60">
        <f>IF(AND(C1133&lt;&gt;"",SUM(G$32:G1132)&lt;E$23),$E$23/$E$28,0)</f>
        <v>0</v>
      </c>
      <c r="H1133" s="58">
        <f t="shared" si="123"/>
        <v>0</v>
      </c>
      <c r="I1133" s="58">
        <f t="shared" si="125"/>
        <v>0</v>
      </c>
      <c r="J1133" s="92" t="str">
        <f t="shared" si="124"/>
        <v>2113–2114</v>
      </c>
      <c r="K1133" s="92"/>
      <c r="L1133" s="103"/>
      <c r="M1133" s="92"/>
      <c r="N1133" s="101"/>
      <c r="O1133" s="93"/>
      <c r="Q1133" s="61"/>
    </row>
    <row r="1134" spans="1:17" s="55" customFormat="1" ht="20.25" customHeight="1" x14ac:dyDescent="0.2">
      <c r="A1134" s="56">
        <v>78284</v>
      </c>
      <c r="B1134" s="57">
        <f t="shared" si="120"/>
        <v>0</v>
      </c>
      <c r="C1134" s="158"/>
      <c r="D1134" s="58">
        <f t="shared" si="121"/>
        <v>0</v>
      </c>
      <c r="E1134" s="59">
        <f t="shared" si="119"/>
        <v>0</v>
      </c>
      <c r="F1134" s="58">
        <f t="shared" si="122"/>
        <v>0</v>
      </c>
      <c r="G1134" s="60">
        <f>IF(AND(C1134&lt;&gt;"",SUM(G$32:G1133)&lt;E$23),$E$23/$E$28,0)</f>
        <v>0</v>
      </c>
      <c r="H1134" s="58">
        <f t="shared" si="123"/>
        <v>0</v>
      </c>
      <c r="I1134" s="58">
        <f t="shared" si="125"/>
        <v>0</v>
      </c>
      <c r="J1134" s="92" t="str">
        <f t="shared" si="124"/>
        <v>2113–2114</v>
      </c>
      <c r="K1134" s="92"/>
      <c r="L1134" s="103"/>
      <c r="M1134" s="92"/>
      <c r="N1134" s="101"/>
      <c r="O1134" s="93"/>
      <c r="Q1134" s="61"/>
    </row>
    <row r="1135" spans="1:17" s="55" customFormat="1" ht="20.25" customHeight="1" x14ac:dyDescent="0.2">
      <c r="A1135" s="56">
        <v>78315</v>
      </c>
      <c r="B1135" s="57">
        <f t="shared" si="120"/>
        <v>0</v>
      </c>
      <c r="C1135" s="158"/>
      <c r="D1135" s="58">
        <f t="shared" si="121"/>
        <v>0</v>
      </c>
      <c r="E1135" s="59">
        <f t="shared" si="119"/>
        <v>0</v>
      </c>
      <c r="F1135" s="58">
        <f t="shared" si="122"/>
        <v>0</v>
      </c>
      <c r="G1135" s="60">
        <f>IF(AND(C1135&lt;&gt;"",SUM(G$32:G1134)&lt;E$23),$E$23/$E$28,0)</f>
        <v>0</v>
      </c>
      <c r="H1135" s="58">
        <f t="shared" si="123"/>
        <v>0</v>
      </c>
      <c r="I1135" s="58">
        <f t="shared" si="125"/>
        <v>0</v>
      </c>
      <c r="J1135" s="92" t="str">
        <f t="shared" si="124"/>
        <v>2113–2114</v>
      </c>
      <c r="K1135" s="92"/>
      <c r="L1135" s="103"/>
      <c r="M1135" s="92"/>
      <c r="N1135" s="101"/>
      <c r="O1135" s="93"/>
      <c r="Q1135" s="61"/>
    </row>
    <row r="1136" spans="1:17" s="55" customFormat="1" ht="20.25" customHeight="1" x14ac:dyDescent="0.2">
      <c r="A1136" s="56">
        <v>78345</v>
      </c>
      <c r="B1136" s="57">
        <f t="shared" si="120"/>
        <v>0</v>
      </c>
      <c r="C1136" s="158"/>
      <c r="D1136" s="58">
        <f t="shared" si="121"/>
        <v>0</v>
      </c>
      <c r="E1136" s="59">
        <f t="shared" si="119"/>
        <v>0</v>
      </c>
      <c r="F1136" s="58">
        <f t="shared" si="122"/>
        <v>0</v>
      </c>
      <c r="G1136" s="60">
        <f>IF(AND(C1136&lt;&gt;"",SUM(G$32:G1135)&lt;E$23),$E$23/$E$28,0)</f>
        <v>0</v>
      </c>
      <c r="H1136" s="58">
        <f t="shared" si="123"/>
        <v>0</v>
      </c>
      <c r="I1136" s="58">
        <f t="shared" si="125"/>
        <v>0</v>
      </c>
      <c r="J1136" s="92" t="str">
        <f t="shared" si="124"/>
        <v>2114–2115</v>
      </c>
      <c r="K1136" s="92"/>
      <c r="L1136" s="103"/>
      <c r="M1136" s="92"/>
      <c r="N1136" s="101"/>
      <c r="O1136" s="93"/>
      <c r="Q1136" s="61"/>
    </row>
    <row r="1137" spans="1:17" s="55" customFormat="1" ht="20.25" customHeight="1" x14ac:dyDescent="0.2">
      <c r="A1137" s="56">
        <v>78376</v>
      </c>
      <c r="B1137" s="57">
        <f t="shared" si="120"/>
        <v>0</v>
      </c>
      <c r="C1137" s="158"/>
      <c r="D1137" s="58">
        <f t="shared" si="121"/>
        <v>0</v>
      </c>
      <c r="E1137" s="59">
        <f t="shared" si="119"/>
        <v>0</v>
      </c>
      <c r="F1137" s="58">
        <f t="shared" si="122"/>
        <v>0</v>
      </c>
      <c r="G1137" s="60">
        <f>IF(AND(C1137&lt;&gt;"",SUM(G$32:G1136)&lt;E$23),$E$23/$E$28,0)</f>
        <v>0</v>
      </c>
      <c r="H1137" s="58">
        <f t="shared" si="123"/>
        <v>0</v>
      </c>
      <c r="I1137" s="58">
        <f t="shared" si="125"/>
        <v>0</v>
      </c>
      <c r="J1137" s="92" t="str">
        <f t="shared" si="124"/>
        <v>2114–2115</v>
      </c>
      <c r="K1137" s="92"/>
      <c r="L1137" s="103"/>
      <c r="M1137" s="92"/>
      <c r="N1137" s="101"/>
      <c r="O1137" s="93"/>
      <c r="Q1137" s="61"/>
    </row>
    <row r="1138" spans="1:17" s="55" customFormat="1" ht="20.25" customHeight="1" x14ac:dyDescent="0.2">
      <c r="A1138" s="56">
        <v>78407</v>
      </c>
      <c r="B1138" s="57">
        <f t="shared" si="120"/>
        <v>0</v>
      </c>
      <c r="C1138" s="158"/>
      <c r="D1138" s="58">
        <f t="shared" si="121"/>
        <v>0</v>
      </c>
      <c r="E1138" s="59">
        <f t="shared" si="119"/>
        <v>0</v>
      </c>
      <c r="F1138" s="58">
        <f t="shared" si="122"/>
        <v>0</v>
      </c>
      <c r="G1138" s="60">
        <f>IF(AND(C1138&lt;&gt;"",SUM(G$32:G1137)&lt;E$23),$E$23/$E$28,0)</f>
        <v>0</v>
      </c>
      <c r="H1138" s="58">
        <f t="shared" si="123"/>
        <v>0</v>
      </c>
      <c r="I1138" s="58">
        <f t="shared" si="125"/>
        <v>0</v>
      </c>
      <c r="J1138" s="92" t="str">
        <f t="shared" si="124"/>
        <v>2114–2115</v>
      </c>
      <c r="K1138" s="92"/>
      <c r="L1138" s="103"/>
      <c r="M1138" s="92"/>
      <c r="N1138" s="101"/>
      <c r="O1138" s="93"/>
      <c r="Q1138" s="61"/>
    </row>
    <row r="1139" spans="1:17" s="55" customFormat="1" ht="20.25" customHeight="1" x14ac:dyDescent="0.2">
      <c r="A1139" s="56">
        <v>78437</v>
      </c>
      <c r="B1139" s="57">
        <f t="shared" si="120"/>
        <v>0</v>
      </c>
      <c r="C1139" s="158"/>
      <c r="D1139" s="58">
        <f t="shared" si="121"/>
        <v>0</v>
      </c>
      <c r="E1139" s="59">
        <f t="shared" si="119"/>
        <v>0</v>
      </c>
      <c r="F1139" s="58">
        <f t="shared" si="122"/>
        <v>0</v>
      </c>
      <c r="G1139" s="60">
        <f>IF(AND(C1139&lt;&gt;"",SUM(G$32:G1138)&lt;E$23),$E$23/$E$28,0)</f>
        <v>0</v>
      </c>
      <c r="H1139" s="58">
        <f t="shared" si="123"/>
        <v>0</v>
      </c>
      <c r="I1139" s="58">
        <f t="shared" si="125"/>
        <v>0</v>
      </c>
      <c r="J1139" s="92" t="str">
        <f t="shared" si="124"/>
        <v>2114–2115</v>
      </c>
      <c r="K1139" s="92"/>
      <c r="L1139" s="103"/>
      <c r="M1139" s="92"/>
      <c r="N1139" s="101"/>
      <c r="O1139" s="93"/>
      <c r="Q1139" s="61"/>
    </row>
    <row r="1140" spans="1:17" s="55" customFormat="1" ht="20.25" customHeight="1" x14ac:dyDescent="0.2">
      <c r="A1140" s="56">
        <v>78468</v>
      </c>
      <c r="B1140" s="57">
        <f t="shared" si="120"/>
        <v>0</v>
      </c>
      <c r="C1140" s="158"/>
      <c r="D1140" s="58">
        <f t="shared" si="121"/>
        <v>0</v>
      </c>
      <c r="E1140" s="59">
        <f t="shared" si="119"/>
        <v>0</v>
      </c>
      <c r="F1140" s="58">
        <f t="shared" si="122"/>
        <v>0</v>
      </c>
      <c r="G1140" s="60">
        <f>IF(AND(C1140&lt;&gt;"",SUM(G$32:G1139)&lt;E$23),$E$23/$E$28,0)</f>
        <v>0</v>
      </c>
      <c r="H1140" s="58">
        <f t="shared" si="123"/>
        <v>0</v>
      </c>
      <c r="I1140" s="58">
        <f t="shared" si="125"/>
        <v>0</v>
      </c>
      <c r="J1140" s="92" t="str">
        <f t="shared" si="124"/>
        <v>2114–2115</v>
      </c>
      <c r="K1140" s="92"/>
      <c r="L1140" s="103"/>
      <c r="M1140" s="92"/>
      <c r="N1140" s="101"/>
      <c r="O1140" s="93"/>
      <c r="Q1140" s="61"/>
    </row>
    <row r="1141" spans="1:17" s="55" customFormat="1" ht="20.25" customHeight="1" x14ac:dyDescent="0.2">
      <c r="A1141" s="56">
        <v>78498</v>
      </c>
      <c r="B1141" s="57">
        <f t="shared" si="120"/>
        <v>0</v>
      </c>
      <c r="C1141" s="158"/>
      <c r="D1141" s="58">
        <f t="shared" si="121"/>
        <v>0</v>
      </c>
      <c r="E1141" s="59">
        <f t="shared" si="119"/>
        <v>0</v>
      </c>
      <c r="F1141" s="58">
        <f t="shared" si="122"/>
        <v>0</v>
      </c>
      <c r="G1141" s="60">
        <f>IF(AND(C1141&lt;&gt;"",SUM(G$32:G1140)&lt;E$23),$E$23/$E$28,0)</f>
        <v>0</v>
      </c>
      <c r="H1141" s="58">
        <f t="shared" si="123"/>
        <v>0</v>
      </c>
      <c r="I1141" s="58">
        <f t="shared" si="125"/>
        <v>0</v>
      </c>
      <c r="J1141" s="92" t="str">
        <f t="shared" si="124"/>
        <v>2114–2115</v>
      </c>
      <c r="K1141" s="92"/>
      <c r="L1141" s="103"/>
      <c r="M1141" s="92"/>
      <c r="N1141" s="101"/>
      <c r="O1141" s="93"/>
      <c r="Q1141" s="61"/>
    </row>
    <row r="1142" spans="1:17" s="55" customFormat="1" ht="20.25" customHeight="1" x14ac:dyDescent="0.2">
      <c r="A1142" s="56">
        <v>78529</v>
      </c>
      <c r="B1142" s="57">
        <f t="shared" si="120"/>
        <v>0</v>
      </c>
      <c r="C1142" s="158"/>
      <c r="D1142" s="58">
        <f t="shared" si="121"/>
        <v>0</v>
      </c>
      <c r="E1142" s="59">
        <f t="shared" si="119"/>
        <v>0</v>
      </c>
      <c r="F1142" s="58">
        <f t="shared" si="122"/>
        <v>0</v>
      </c>
      <c r="G1142" s="60">
        <f>IF(AND(C1142&lt;&gt;"",SUM(G$32:G1141)&lt;E$23),$E$23/$E$28,0)</f>
        <v>0</v>
      </c>
      <c r="H1142" s="58">
        <f t="shared" si="123"/>
        <v>0</v>
      </c>
      <c r="I1142" s="58">
        <f t="shared" si="125"/>
        <v>0</v>
      </c>
      <c r="J1142" s="92" t="str">
        <f t="shared" si="124"/>
        <v>2114–2115</v>
      </c>
      <c r="K1142" s="92"/>
      <c r="L1142" s="103"/>
      <c r="M1142" s="92"/>
      <c r="N1142" s="101"/>
      <c r="O1142" s="93"/>
      <c r="Q1142" s="61"/>
    </row>
    <row r="1143" spans="1:17" s="55" customFormat="1" ht="20.25" customHeight="1" x14ac:dyDescent="0.2">
      <c r="A1143" s="56">
        <v>78560</v>
      </c>
      <c r="B1143" s="57">
        <f t="shared" si="120"/>
        <v>0</v>
      </c>
      <c r="C1143" s="158"/>
      <c r="D1143" s="58">
        <f t="shared" si="121"/>
        <v>0</v>
      </c>
      <c r="E1143" s="59">
        <f t="shared" si="119"/>
        <v>0</v>
      </c>
      <c r="F1143" s="58">
        <f t="shared" si="122"/>
        <v>0</v>
      </c>
      <c r="G1143" s="60">
        <f>IF(AND(C1143&lt;&gt;"",SUM(G$32:G1142)&lt;E$23),$E$23/$E$28,0)</f>
        <v>0</v>
      </c>
      <c r="H1143" s="58">
        <f t="shared" si="123"/>
        <v>0</v>
      </c>
      <c r="I1143" s="58">
        <f t="shared" si="125"/>
        <v>0</v>
      </c>
      <c r="J1143" s="92" t="str">
        <f t="shared" si="124"/>
        <v>2114–2115</v>
      </c>
      <c r="K1143" s="92"/>
      <c r="L1143" s="103"/>
      <c r="M1143" s="92"/>
      <c r="N1143" s="101"/>
      <c r="O1143" s="93"/>
      <c r="Q1143" s="61"/>
    </row>
    <row r="1144" spans="1:17" s="55" customFormat="1" ht="20.25" customHeight="1" x14ac:dyDescent="0.2">
      <c r="A1144" s="56">
        <v>78588</v>
      </c>
      <c r="B1144" s="57">
        <f t="shared" si="120"/>
        <v>0</v>
      </c>
      <c r="C1144" s="158"/>
      <c r="D1144" s="58">
        <f t="shared" si="121"/>
        <v>0</v>
      </c>
      <c r="E1144" s="59">
        <f t="shared" si="119"/>
        <v>0</v>
      </c>
      <c r="F1144" s="58">
        <f t="shared" si="122"/>
        <v>0</v>
      </c>
      <c r="G1144" s="60">
        <f>IF(AND(C1144&lt;&gt;"",SUM(G$32:G1143)&lt;E$23),$E$23/$E$28,0)</f>
        <v>0</v>
      </c>
      <c r="H1144" s="58">
        <f t="shared" si="123"/>
        <v>0</v>
      </c>
      <c r="I1144" s="58">
        <f t="shared" si="125"/>
        <v>0</v>
      </c>
      <c r="J1144" s="92" t="str">
        <f t="shared" si="124"/>
        <v>2114–2115</v>
      </c>
      <c r="K1144" s="92"/>
      <c r="L1144" s="103"/>
      <c r="M1144" s="92"/>
      <c r="N1144" s="101"/>
      <c r="O1144" s="93"/>
      <c r="Q1144" s="61"/>
    </row>
    <row r="1145" spans="1:17" s="55" customFormat="1" ht="20.25" customHeight="1" x14ac:dyDescent="0.2">
      <c r="A1145" s="56">
        <v>78619</v>
      </c>
      <c r="B1145" s="57">
        <f t="shared" si="120"/>
        <v>0</v>
      </c>
      <c r="C1145" s="158"/>
      <c r="D1145" s="58">
        <f t="shared" si="121"/>
        <v>0</v>
      </c>
      <c r="E1145" s="59">
        <f t="shared" si="119"/>
        <v>0</v>
      </c>
      <c r="F1145" s="58">
        <f t="shared" si="122"/>
        <v>0</v>
      </c>
      <c r="G1145" s="60">
        <f>IF(AND(C1145&lt;&gt;"",SUM(G$32:G1144)&lt;E$23),$E$23/$E$28,0)</f>
        <v>0</v>
      </c>
      <c r="H1145" s="58">
        <f t="shared" si="123"/>
        <v>0</v>
      </c>
      <c r="I1145" s="58">
        <f t="shared" si="125"/>
        <v>0</v>
      </c>
      <c r="J1145" s="92" t="str">
        <f t="shared" si="124"/>
        <v>2114–2115</v>
      </c>
      <c r="K1145" s="92"/>
      <c r="L1145" s="103"/>
      <c r="M1145" s="92"/>
      <c r="N1145" s="101"/>
      <c r="O1145" s="93"/>
      <c r="Q1145" s="61"/>
    </row>
    <row r="1146" spans="1:17" s="55" customFormat="1" ht="20.25" customHeight="1" x14ac:dyDescent="0.2">
      <c r="A1146" s="56">
        <v>78649</v>
      </c>
      <c r="B1146" s="57">
        <f t="shared" si="120"/>
        <v>0</v>
      </c>
      <c r="C1146" s="158"/>
      <c r="D1146" s="58">
        <f t="shared" si="121"/>
        <v>0</v>
      </c>
      <c r="E1146" s="59">
        <f t="shared" si="119"/>
        <v>0</v>
      </c>
      <c r="F1146" s="58">
        <f t="shared" si="122"/>
        <v>0</v>
      </c>
      <c r="G1146" s="60">
        <f>IF(AND(C1146&lt;&gt;"",SUM(G$32:G1145)&lt;E$23),$E$23/$E$28,0)</f>
        <v>0</v>
      </c>
      <c r="H1146" s="58">
        <f t="shared" si="123"/>
        <v>0</v>
      </c>
      <c r="I1146" s="58">
        <f t="shared" si="125"/>
        <v>0</v>
      </c>
      <c r="J1146" s="92" t="str">
        <f t="shared" si="124"/>
        <v>2114–2115</v>
      </c>
      <c r="K1146" s="92"/>
      <c r="L1146" s="103"/>
      <c r="M1146" s="92"/>
      <c r="N1146" s="101"/>
      <c r="O1146" s="93"/>
      <c r="Q1146" s="61"/>
    </row>
    <row r="1147" spans="1:17" s="55" customFormat="1" ht="20.25" customHeight="1" x14ac:dyDescent="0.2">
      <c r="A1147" s="56">
        <v>78680</v>
      </c>
      <c r="B1147" s="57">
        <f t="shared" si="120"/>
        <v>0</v>
      </c>
      <c r="C1147" s="158"/>
      <c r="D1147" s="58">
        <f t="shared" si="121"/>
        <v>0</v>
      </c>
      <c r="E1147" s="59">
        <f t="shared" si="119"/>
        <v>0</v>
      </c>
      <c r="F1147" s="58">
        <f t="shared" si="122"/>
        <v>0</v>
      </c>
      <c r="G1147" s="60">
        <f>IF(AND(C1147&lt;&gt;"",SUM(G$32:G1146)&lt;E$23),$E$23/$E$28,0)</f>
        <v>0</v>
      </c>
      <c r="H1147" s="58">
        <f t="shared" si="123"/>
        <v>0</v>
      </c>
      <c r="I1147" s="58">
        <f t="shared" si="125"/>
        <v>0</v>
      </c>
      <c r="J1147" s="92" t="str">
        <f t="shared" si="124"/>
        <v>2114–2115</v>
      </c>
      <c r="K1147" s="92"/>
      <c r="L1147" s="103"/>
      <c r="M1147" s="92"/>
      <c r="N1147" s="101"/>
      <c r="O1147" s="93"/>
      <c r="Q1147" s="61"/>
    </row>
    <row r="1148" spans="1:17" s="55" customFormat="1" ht="20.25" customHeight="1" x14ac:dyDescent="0.2">
      <c r="A1148" s="56">
        <v>78710</v>
      </c>
      <c r="B1148" s="57">
        <f t="shared" si="120"/>
        <v>0</v>
      </c>
      <c r="C1148" s="158"/>
      <c r="D1148" s="58">
        <f t="shared" si="121"/>
        <v>0</v>
      </c>
      <c r="E1148" s="59">
        <f t="shared" si="119"/>
        <v>0</v>
      </c>
      <c r="F1148" s="58">
        <f t="shared" si="122"/>
        <v>0</v>
      </c>
      <c r="G1148" s="60">
        <f>IF(AND(C1148&lt;&gt;"",SUM(G$32:G1147)&lt;E$23),$E$23/$E$28,0)</f>
        <v>0</v>
      </c>
      <c r="H1148" s="58">
        <f t="shared" si="123"/>
        <v>0</v>
      </c>
      <c r="I1148" s="58">
        <f t="shared" si="125"/>
        <v>0</v>
      </c>
      <c r="J1148" s="92" t="str">
        <f t="shared" si="124"/>
        <v>2115–2116</v>
      </c>
      <c r="K1148" s="92"/>
      <c r="L1148" s="103"/>
      <c r="M1148" s="92"/>
      <c r="N1148" s="101"/>
      <c r="O1148" s="93"/>
      <c r="Q1148" s="61"/>
    </row>
    <row r="1149" spans="1:17" s="55" customFormat="1" ht="20.25" customHeight="1" x14ac:dyDescent="0.2">
      <c r="A1149" s="56">
        <v>78741</v>
      </c>
      <c r="B1149" s="57">
        <f t="shared" si="120"/>
        <v>0</v>
      </c>
      <c r="C1149" s="158"/>
      <c r="D1149" s="58">
        <f t="shared" si="121"/>
        <v>0</v>
      </c>
      <c r="E1149" s="59">
        <f t="shared" si="119"/>
        <v>0</v>
      </c>
      <c r="F1149" s="58">
        <f t="shared" si="122"/>
        <v>0</v>
      </c>
      <c r="G1149" s="60">
        <f>IF(AND(C1149&lt;&gt;"",SUM(G$32:G1148)&lt;E$23),$E$23/$E$28,0)</f>
        <v>0</v>
      </c>
      <c r="H1149" s="58">
        <f t="shared" si="123"/>
        <v>0</v>
      </c>
      <c r="I1149" s="58">
        <f t="shared" si="125"/>
        <v>0</v>
      </c>
      <c r="J1149" s="92" t="str">
        <f t="shared" si="124"/>
        <v>2115–2116</v>
      </c>
      <c r="K1149" s="92"/>
      <c r="L1149" s="103"/>
      <c r="M1149" s="92"/>
      <c r="N1149" s="101"/>
      <c r="O1149" s="93"/>
      <c r="Q1149" s="61"/>
    </row>
    <row r="1150" spans="1:17" s="55" customFormat="1" ht="20.25" customHeight="1" x14ac:dyDescent="0.2">
      <c r="A1150" s="56">
        <v>78772</v>
      </c>
      <c r="B1150" s="57">
        <f t="shared" si="120"/>
        <v>0</v>
      </c>
      <c r="C1150" s="158"/>
      <c r="D1150" s="58">
        <f t="shared" si="121"/>
        <v>0</v>
      </c>
      <c r="E1150" s="59">
        <f t="shared" si="119"/>
        <v>0</v>
      </c>
      <c r="F1150" s="58">
        <f t="shared" si="122"/>
        <v>0</v>
      </c>
      <c r="G1150" s="60">
        <f>IF(AND(C1150&lt;&gt;"",SUM(G$32:G1149)&lt;E$23),$E$23/$E$28,0)</f>
        <v>0</v>
      </c>
      <c r="H1150" s="58">
        <f t="shared" si="123"/>
        <v>0</v>
      </c>
      <c r="I1150" s="58">
        <f t="shared" si="125"/>
        <v>0</v>
      </c>
      <c r="J1150" s="92" t="str">
        <f t="shared" si="124"/>
        <v>2115–2116</v>
      </c>
      <c r="K1150" s="92"/>
      <c r="L1150" s="103"/>
      <c r="M1150" s="92"/>
      <c r="N1150" s="101"/>
      <c r="O1150" s="93"/>
      <c r="Q1150" s="61"/>
    </row>
    <row r="1151" spans="1:17" s="55" customFormat="1" ht="20.25" customHeight="1" x14ac:dyDescent="0.2">
      <c r="A1151" s="56">
        <v>78802</v>
      </c>
      <c r="B1151" s="57">
        <f t="shared" si="120"/>
        <v>0</v>
      </c>
      <c r="C1151" s="158"/>
      <c r="D1151" s="58">
        <f t="shared" si="121"/>
        <v>0</v>
      </c>
      <c r="E1151" s="59">
        <f t="shared" si="119"/>
        <v>0</v>
      </c>
      <c r="F1151" s="58">
        <f t="shared" si="122"/>
        <v>0</v>
      </c>
      <c r="G1151" s="60">
        <f>IF(AND(C1151&lt;&gt;"",SUM(G$32:G1150)&lt;E$23),$E$23/$E$28,0)</f>
        <v>0</v>
      </c>
      <c r="H1151" s="58">
        <f t="shared" si="123"/>
        <v>0</v>
      </c>
      <c r="I1151" s="58">
        <f t="shared" si="125"/>
        <v>0</v>
      </c>
      <c r="J1151" s="92" t="str">
        <f t="shared" si="124"/>
        <v>2115–2116</v>
      </c>
      <c r="K1151" s="92"/>
      <c r="L1151" s="103"/>
      <c r="M1151" s="92"/>
      <c r="N1151" s="101"/>
      <c r="O1151" s="93"/>
      <c r="Q1151" s="61"/>
    </row>
    <row r="1152" spans="1:17" s="55" customFormat="1" ht="20.25" customHeight="1" x14ac:dyDescent="0.2">
      <c r="A1152" s="56">
        <v>78833</v>
      </c>
      <c r="B1152" s="57">
        <f t="shared" si="120"/>
        <v>0</v>
      </c>
      <c r="C1152" s="158"/>
      <c r="D1152" s="58">
        <f t="shared" si="121"/>
        <v>0</v>
      </c>
      <c r="E1152" s="59">
        <f t="shared" si="119"/>
        <v>0</v>
      </c>
      <c r="F1152" s="58">
        <f t="shared" si="122"/>
        <v>0</v>
      </c>
      <c r="G1152" s="60">
        <f>IF(AND(C1152&lt;&gt;"",SUM(G$32:G1151)&lt;E$23),$E$23/$E$28,0)</f>
        <v>0</v>
      </c>
      <c r="H1152" s="58">
        <f t="shared" si="123"/>
        <v>0</v>
      </c>
      <c r="I1152" s="58">
        <f t="shared" si="125"/>
        <v>0</v>
      </c>
      <c r="J1152" s="92" t="str">
        <f t="shared" si="124"/>
        <v>2115–2116</v>
      </c>
      <c r="K1152" s="92"/>
      <c r="L1152" s="103"/>
      <c r="M1152" s="92"/>
      <c r="N1152" s="101"/>
      <c r="O1152" s="93"/>
      <c r="Q1152" s="61"/>
    </row>
    <row r="1153" spans="1:17" s="55" customFormat="1" ht="20.25" customHeight="1" x14ac:dyDescent="0.2">
      <c r="A1153" s="56">
        <v>78863</v>
      </c>
      <c r="B1153" s="57">
        <f t="shared" si="120"/>
        <v>0</v>
      </c>
      <c r="C1153" s="158"/>
      <c r="D1153" s="58">
        <f t="shared" si="121"/>
        <v>0</v>
      </c>
      <c r="E1153" s="59">
        <f t="shared" si="119"/>
        <v>0</v>
      </c>
      <c r="F1153" s="58">
        <f t="shared" si="122"/>
        <v>0</v>
      </c>
      <c r="G1153" s="60">
        <f>IF(AND(C1153&lt;&gt;"",SUM(G$32:G1152)&lt;E$23),$E$23/$E$28,0)</f>
        <v>0</v>
      </c>
      <c r="H1153" s="58">
        <f t="shared" si="123"/>
        <v>0</v>
      </c>
      <c r="I1153" s="58">
        <f t="shared" si="125"/>
        <v>0</v>
      </c>
      <c r="J1153" s="92" t="str">
        <f t="shared" si="124"/>
        <v>2115–2116</v>
      </c>
      <c r="K1153" s="92"/>
      <c r="L1153" s="103"/>
      <c r="M1153" s="92"/>
      <c r="N1153" s="101"/>
      <c r="O1153" s="93"/>
      <c r="Q1153" s="61"/>
    </row>
    <row r="1154" spans="1:17" s="55" customFormat="1" ht="20.25" customHeight="1" x14ac:dyDescent="0.2">
      <c r="A1154" s="56">
        <v>78894</v>
      </c>
      <c r="B1154" s="57">
        <f t="shared" si="120"/>
        <v>0</v>
      </c>
      <c r="C1154" s="158"/>
      <c r="D1154" s="58">
        <f t="shared" si="121"/>
        <v>0</v>
      </c>
      <c r="E1154" s="59">
        <f t="shared" si="119"/>
        <v>0</v>
      </c>
      <c r="F1154" s="58">
        <f t="shared" si="122"/>
        <v>0</v>
      </c>
      <c r="G1154" s="60">
        <f>IF(AND(C1154&lt;&gt;"",SUM(G$32:G1153)&lt;E$23),$E$23/$E$28,0)</f>
        <v>0</v>
      </c>
      <c r="H1154" s="58">
        <f t="shared" si="123"/>
        <v>0</v>
      </c>
      <c r="I1154" s="58">
        <f t="shared" si="125"/>
        <v>0</v>
      </c>
      <c r="J1154" s="92" t="str">
        <f t="shared" si="124"/>
        <v>2115–2116</v>
      </c>
      <c r="K1154" s="92"/>
      <c r="L1154" s="103"/>
      <c r="M1154" s="92"/>
      <c r="N1154" s="101"/>
      <c r="O1154" s="93"/>
      <c r="Q1154" s="61"/>
    </row>
    <row r="1155" spans="1:17" s="55" customFormat="1" ht="20.25" customHeight="1" x14ac:dyDescent="0.2">
      <c r="A1155" s="56">
        <v>78925</v>
      </c>
      <c r="B1155" s="57">
        <f t="shared" si="120"/>
        <v>0</v>
      </c>
      <c r="C1155" s="158"/>
      <c r="D1155" s="58">
        <f t="shared" si="121"/>
        <v>0</v>
      </c>
      <c r="E1155" s="59">
        <f t="shared" si="119"/>
        <v>0</v>
      </c>
      <c r="F1155" s="58">
        <f t="shared" si="122"/>
        <v>0</v>
      </c>
      <c r="G1155" s="60">
        <f>IF(AND(C1155&lt;&gt;"",SUM(G$32:G1154)&lt;E$23),$E$23/$E$28,0)</f>
        <v>0</v>
      </c>
      <c r="H1155" s="58">
        <f t="shared" si="123"/>
        <v>0</v>
      </c>
      <c r="I1155" s="58">
        <f t="shared" si="125"/>
        <v>0</v>
      </c>
      <c r="J1155" s="92" t="str">
        <f t="shared" si="124"/>
        <v>2115–2116</v>
      </c>
      <c r="K1155" s="92"/>
      <c r="L1155" s="103"/>
      <c r="M1155" s="92"/>
      <c r="N1155" s="101"/>
      <c r="O1155" s="93"/>
      <c r="Q1155" s="61"/>
    </row>
    <row r="1156" spans="1:17" s="55" customFormat="1" ht="20.25" customHeight="1" x14ac:dyDescent="0.2">
      <c r="A1156" s="56">
        <v>78954</v>
      </c>
      <c r="B1156" s="57">
        <f t="shared" si="120"/>
        <v>0</v>
      </c>
      <c r="C1156" s="158"/>
      <c r="D1156" s="58">
        <f t="shared" si="121"/>
        <v>0</v>
      </c>
      <c r="E1156" s="59">
        <f t="shared" si="119"/>
        <v>0</v>
      </c>
      <c r="F1156" s="58">
        <f t="shared" si="122"/>
        <v>0</v>
      </c>
      <c r="G1156" s="60">
        <f>IF(AND(C1156&lt;&gt;"",SUM(G$32:G1155)&lt;E$23),$E$23/$E$28,0)</f>
        <v>0</v>
      </c>
      <c r="H1156" s="58">
        <f t="shared" si="123"/>
        <v>0</v>
      </c>
      <c r="I1156" s="58">
        <f t="shared" si="125"/>
        <v>0</v>
      </c>
      <c r="J1156" s="92" t="str">
        <f t="shared" si="124"/>
        <v>2115–2116</v>
      </c>
      <c r="K1156" s="92"/>
      <c r="L1156" s="103"/>
      <c r="M1156" s="92"/>
      <c r="N1156" s="101"/>
      <c r="O1156" s="93"/>
      <c r="Q1156" s="61"/>
    </row>
    <row r="1157" spans="1:17" s="55" customFormat="1" ht="20.25" customHeight="1" x14ac:dyDescent="0.2">
      <c r="A1157" s="56">
        <v>78985</v>
      </c>
      <c r="B1157" s="57">
        <f t="shared" si="120"/>
        <v>0</v>
      </c>
      <c r="C1157" s="158"/>
      <c r="D1157" s="58">
        <f t="shared" si="121"/>
        <v>0</v>
      </c>
      <c r="E1157" s="59">
        <f t="shared" si="119"/>
        <v>0</v>
      </c>
      <c r="F1157" s="58">
        <f t="shared" si="122"/>
        <v>0</v>
      </c>
      <c r="G1157" s="60">
        <f>IF(AND(C1157&lt;&gt;"",SUM(G$32:G1156)&lt;E$23),$E$23/$E$28,0)</f>
        <v>0</v>
      </c>
      <c r="H1157" s="58">
        <f t="shared" si="123"/>
        <v>0</v>
      </c>
      <c r="I1157" s="58">
        <f t="shared" si="125"/>
        <v>0</v>
      </c>
      <c r="J1157" s="92" t="str">
        <f t="shared" si="124"/>
        <v>2115–2116</v>
      </c>
      <c r="K1157" s="92"/>
      <c r="L1157" s="103"/>
      <c r="M1157" s="92"/>
      <c r="N1157" s="101"/>
      <c r="O1157" s="93"/>
      <c r="Q1157" s="61"/>
    </row>
    <row r="1158" spans="1:17" s="55" customFormat="1" ht="20.25" customHeight="1" x14ac:dyDescent="0.2">
      <c r="A1158" s="56">
        <v>79015</v>
      </c>
      <c r="B1158" s="57">
        <f t="shared" si="120"/>
        <v>0</v>
      </c>
      <c r="C1158" s="158"/>
      <c r="D1158" s="58">
        <f t="shared" si="121"/>
        <v>0</v>
      </c>
      <c r="E1158" s="59">
        <f t="shared" si="119"/>
        <v>0</v>
      </c>
      <c r="F1158" s="58">
        <f t="shared" si="122"/>
        <v>0</v>
      </c>
      <c r="G1158" s="60">
        <f>IF(AND(C1158&lt;&gt;"",SUM(G$32:G1157)&lt;E$23),$E$23/$E$28,0)</f>
        <v>0</v>
      </c>
      <c r="H1158" s="58">
        <f t="shared" si="123"/>
        <v>0</v>
      </c>
      <c r="I1158" s="58">
        <f t="shared" si="125"/>
        <v>0</v>
      </c>
      <c r="J1158" s="92" t="str">
        <f t="shared" si="124"/>
        <v>2115–2116</v>
      </c>
      <c r="K1158" s="92"/>
      <c r="L1158" s="103"/>
      <c r="M1158" s="92"/>
      <c r="N1158" s="101"/>
      <c r="O1158" s="93"/>
      <c r="Q1158" s="61"/>
    </row>
    <row r="1159" spans="1:17" s="55" customFormat="1" ht="20.25" customHeight="1" x14ac:dyDescent="0.2">
      <c r="A1159" s="56">
        <v>79046</v>
      </c>
      <c r="B1159" s="57">
        <f t="shared" si="120"/>
        <v>0</v>
      </c>
      <c r="C1159" s="158"/>
      <c r="D1159" s="58">
        <f t="shared" si="121"/>
        <v>0</v>
      </c>
      <c r="E1159" s="59">
        <f t="shared" si="119"/>
        <v>0</v>
      </c>
      <c r="F1159" s="58">
        <f t="shared" si="122"/>
        <v>0</v>
      </c>
      <c r="G1159" s="60">
        <f>IF(AND(C1159&lt;&gt;"",SUM(G$32:G1158)&lt;E$23),$E$23/$E$28,0)</f>
        <v>0</v>
      </c>
      <c r="H1159" s="58">
        <f t="shared" si="123"/>
        <v>0</v>
      </c>
      <c r="I1159" s="58">
        <f t="shared" si="125"/>
        <v>0</v>
      </c>
      <c r="J1159" s="92" t="str">
        <f t="shared" si="124"/>
        <v>2115–2116</v>
      </c>
      <c r="K1159" s="92"/>
      <c r="L1159" s="103"/>
      <c r="M1159" s="92"/>
      <c r="N1159" s="101"/>
      <c r="O1159" s="93"/>
      <c r="Q1159" s="61"/>
    </row>
    <row r="1160" spans="1:17" s="55" customFormat="1" ht="20.25" customHeight="1" x14ac:dyDescent="0.2">
      <c r="A1160" s="56">
        <v>79076</v>
      </c>
      <c r="B1160" s="57">
        <f t="shared" si="120"/>
        <v>0</v>
      </c>
      <c r="C1160" s="158"/>
      <c r="D1160" s="58">
        <f t="shared" si="121"/>
        <v>0</v>
      </c>
      <c r="E1160" s="59">
        <f t="shared" si="119"/>
        <v>0</v>
      </c>
      <c r="F1160" s="58">
        <f t="shared" si="122"/>
        <v>0</v>
      </c>
      <c r="G1160" s="60">
        <f>IF(AND(C1160&lt;&gt;"",SUM(G$32:G1159)&lt;E$23),$E$23/$E$28,0)</f>
        <v>0</v>
      </c>
      <c r="H1160" s="58">
        <f t="shared" si="123"/>
        <v>0</v>
      </c>
      <c r="I1160" s="58">
        <f t="shared" si="125"/>
        <v>0</v>
      </c>
      <c r="J1160" s="92" t="str">
        <f t="shared" si="124"/>
        <v>2116–2117</v>
      </c>
      <c r="K1160" s="92"/>
      <c r="L1160" s="103"/>
      <c r="M1160" s="92"/>
      <c r="N1160" s="101"/>
      <c r="O1160" s="93"/>
      <c r="Q1160" s="61"/>
    </row>
    <row r="1161" spans="1:17" s="55" customFormat="1" ht="20.25" customHeight="1" x14ac:dyDescent="0.2">
      <c r="A1161" s="56">
        <v>79107</v>
      </c>
      <c r="B1161" s="57">
        <f t="shared" si="120"/>
        <v>0</v>
      </c>
      <c r="C1161" s="158"/>
      <c r="D1161" s="58">
        <f t="shared" si="121"/>
        <v>0</v>
      </c>
      <c r="E1161" s="59">
        <f t="shared" si="119"/>
        <v>0</v>
      </c>
      <c r="F1161" s="58">
        <f t="shared" si="122"/>
        <v>0</v>
      </c>
      <c r="G1161" s="60">
        <f>IF(AND(C1161&lt;&gt;"",SUM(G$32:G1160)&lt;E$23),$E$23/$E$28,0)</f>
        <v>0</v>
      </c>
      <c r="H1161" s="58">
        <f t="shared" si="123"/>
        <v>0</v>
      </c>
      <c r="I1161" s="58">
        <f t="shared" si="125"/>
        <v>0</v>
      </c>
      <c r="J1161" s="92" t="str">
        <f t="shared" si="124"/>
        <v>2116–2117</v>
      </c>
      <c r="K1161" s="92"/>
      <c r="L1161" s="103"/>
      <c r="M1161" s="92"/>
      <c r="N1161" s="101"/>
      <c r="O1161" s="93"/>
      <c r="Q1161" s="61"/>
    </row>
    <row r="1162" spans="1:17" s="55" customFormat="1" ht="20.25" customHeight="1" x14ac:dyDescent="0.2">
      <c r="A1162" s="56">
        <v>79138</v>
      </c>
      <c r="B1162" s="57">
        <f t="shared" si="120"/>
        <v>0</v>
      </c>
      <c r="C1162" s="158"/>
      <c r="D1162" s="58">
        <f t="shared" si="121"/>
        <v>0</v>
      </c>
      <c r="E1162" s="59">
        <f t="shared" si="119"/>
        <v>0</v>
      </c>
      <c r="F1162" s="58">
        <f t="shared" si="122"/>
        <v>0</v>
      </c>
      <c r="G1162" s="60">
        <f>IF(AND(C1162&lt;&gt;"",SUM(G$32:G1161)&lt;E$23),$E$23/$E$28,0)</f>
        <v>0</v>
      </c>
      <c r="H1162" s="58">
        <f t="shared" si="123"/>
        <v>0</v>
      </c>
      <c r="I1162" s="58">
        <f t="shared" si="125"/>
        <v>0</v>
      </c>
      <c r="J1162" s="92" t="str">
        <f t="shared" si="124"/>
        <v>2116–2117</v>
      </c>
      <c r="K1162" s="92"/>
      <c r="L1162" s="103"/>
      <c r="M1162" s="92"/>
      <c r="N1162" s="101"/>
      <c r="O1162" s="93"/>
      <c r="Q1162" s="61"/>
    </row>
    <row r="1163" spans="1:17" s="55" customFormat="1" ht="20.25" customHeight="1" x14ac:dyDescent="0.2">
      <c r="A1163" s="56">
        <v>79168</v>
      </c>
      <c r="B1163" s="57">
        <f t="shared" si="120"/>
        <v>0</v>
      </c>
      <c r="C1163" s="158"/>
      <c r="D1163" s="58">
        <f t="shared" si="121"/>
        <v>0</v>
      </c>
      <c r="E1163" s="59">
        <f t="shared" si="119"/>
        <v>0</v>
      </c>
      <c r="F1163" s="58">
        <f t="shared" si="122"/>
        <v>0</v>
      </c>
      <c r="G1163" s="60">
        <f>IF(AND(C1163&lt;&gt;"",SUM(G$32:G1162)&lt;E$23),$E$23/$E$28,0)</f>
        <v>0</v>
      </c>
      <c r="H1163" s="58">
        <f t="shared" si="123"/>
        <v>0</v>
      </c>
      <c r="I1163" s="58">
        <f t="shared" si="125"/>
        <v>0</v>
      </c>
      <c r="J1163" s="92" t="str">
        <f t="shared" si="124"/>
        <v>2116–2117</v>
      </c>
      <c r="K1163" s="92"/>
      <c r="L1163" s="103"/>
      <c r="M1163" s="92"/>
      <c r="N1163" s="101"/>
      <c r="O1163" s="93"/>
      <c r="Q1163" s="61"/>
    </row>
    <row r="1164" spans="1:17" s="55" customFormat="1" ht="20.25" customHeight="1" x14ac:dyDescent="0.2">
      <c r="A1164" s="56">
        <v>79199</v>
      </c>
      <c r="B1164" s="57">
        <f t="shared" si="120"/>
        <v>0</v>
      </c>
      <c r="C1164" s="158"/>
      <c r="D1164" s="58">
        <f t="shared" si="121"/>
        <v>0</v>
      </c>
      <c r="E1164" s="59">
        <f t="shared" si="119"/>
        <v>0</v>
      </c>
      <c r="F1164" s="58">
        <f t="shared" si="122"/>
        <v>0</v>
      </c>
      <c r="G1164" s="60">
        <f>IF(AND(C1164&lt;&gt;"",SUM(G$32:G1163)&lt;E$23),$E$23/$E$28,0)</f>
        <v>0</v>
      </c>
      <c r="H1164" s="58">
        <f t="shared" si="123"/>
        <v>0</v>
      </c>
      <c r="I1164" s="58">
        <f t="shared" si="125"/>
        <v>0</v>
      </c>
      <c r="J1164" s="92" t="str">
        <f t="shared" si="124"/>
        <v>2116–2117</v>
      </c>
      <c r="K1164" s="92"/>
      <c r="L1164" s="103"/>
      <c r="M1164" s="92"/>
      <c r="N1164" s="101"/>
      <c r="O1164" s="93"/>
      <c r="Q1164" s="61"/>
    </row>
    <row r="1165" spans="1:17" s="55" customFormat="1" ht="20.25" customHeight="1" x14ac:dyDescent="0.2">
      <c r="A1165" s="56">
        <v>79229</v>
      </c>
      <c r="B1165" s="57">
        <f t="shared" si="120"/>
        <v>0</v>
      </c>
      <c r="C1165" s="158"/>
      <c r="D1165" s="58">
        <f t="shared" si="121"/>
        <v>0</v>
      </c>
      <c r="E1165" s="59">
        <f t="shared" si="119"/>
        <v>0</v>
      </c>
      <c r="F1165" s="58">
        <f t="shared" si="122"/>
        <v>0</v>
      </c>
      <c r="G1165" s="60">
        <f>IF(AND(C1165&lt;&gt;"",SUM(G$32:G1164)&lt;E$23),$E$23/$E$28,0)</f>
        <v>0</v>
      </c>
      <c r="H1165" s="58">
        <f t="shared" si="123"/>
        <v>0</v>
      </c>
      <c r="I1165" s="58">
        <f t="shared" si="125"/>
        <v>0</v>
      </c>
      <c r="J1165" s="92" t="str">
        <f t="shared" si="124"/>
        <v>2116–2117</v>
      </c>
      <c r="K1165" s="92"/>
      <c r="L1165" s="103"/>
      <c r="M1165" s="92"/>
      <c r="N1165" s="101"/>
      <c r="O1165" s="93"/>
      <c r="Q1165" s="61"/>
    </row>
    <row r="1166" spans="1:17" s="55" customFormat="1" ht="20.25" customHeight="1" x14ac:dyDescent="0.2">
      <c r="A1166" s="56">
        <v>79260</v>
      </c>
      <c r="B1166" s="57">
        <f t="shared" si="120"/>
        <v>0</v>
      </c>
      <c r="C1166" s="158"/>
      <c r="D1166" s="58">
        <f t="shared" si="121"/>
        <v>0</v>
      </c>
      <c r="E1166" s="59">
        <f t="shared" si="119"/>
        <v>0</v>
      </c>
      <c r="F1166" s="58">
        <f t="shared" si="122"/>
        <v>0</v>
      </c>
      <c r="G1166" s="60">
        <f>IF(AND(C1166&lt;&gt;"",SUM(G$32:G1165)&lt;E$23),$E$23/$E$28,0)</f>
        <v>0</v>
      </c>
      <c r="H1166" s="58">
        <f t="shared" si="123"/>
        <v>0</v>
      </c>
      <c r="I1166" s="58">
        <f t="shared" si="125"/>
        <v>0</v>
      </c>
      <c r="J1166" s="92" t="str">
        <f t="shared" si="124"/>
        <v>2116–2117</v>
      </c>
      <c r="K1166" s="92"/>
      <c r="L1166" s="103"/>
      <c r="M1166" s="92"/>
      <c r="N1166" s="101"/>
      <c r="O1166" s="93"/>
      <c r="Q1166" s="61"/>
    </row>
    <row r="1167" spans="1:17" s="55" customFormat="1" ht="20.25" customHeight="1" x14ac:dyDescent="0.2">
      <c r="A1167" s="56">
        <v>79291</v>
      </c>
      <c r="B1167" s="57">
        <f t="shared" si="120"/>
        <v>0</v>
      </c>
      <c r="C1167" s="158"/>
      <c r="D1167" s="58">
        <f t="shared" si="121"/>
        <v>0</v>
      </c>
      <c r="E1167" s="59">
        <f t="shared" si="119"/>
        <v>0</v>
      </c>
      <c r="F1167" s="58">
        <f t="shared" si="122"/>
        <v>0</v>
      </c>
      <c r="G1167" s="60">
        <f>IF(AND(C1167&lt;&gt;"",SUM(G$32:G1166)&lt;E$23),$E$23/$E$28,0)</f>
        <v>0</v>
      </c>
      <c r="H1167" s="58">
        <f t="shared" si="123"/>
        <v>0</v>
      </c>
      <c r="I1167" s="58">
        <f t="shared" si="125"/>
        <v>0</v>
      </c>
      <c r="J1167" s="92" t="str">
        <f t="shared" si="124"/>
        <v>2116–2117</v>
      </c>
      <c r="K1167" s="92"/>
      <c r="L1167" s="103"/>
      <c r="M1167" s="92"/>
      <c r="N1167" s="101"/>
      <c r="O1167" s="93"/>
      <c r="Q1167" s="61"/>
    </row>
    <row r="1168" spans="1:17" s="55" customFormat="1" ht="20.25" customHeight="1" x14ac:dyDescent="0.2">
      <c r="A1168" s="56">
        <v>79319</v>
      </c>
      <c r="B1168" s="57">
        <f t="shared" si="120"/>
        <v>0</v>
      </c>
      <c r="C1168" s="158"/>
      <c r="D1168" s="58">
        <f t="shared" si="121"/>
        <v>0</v>
      </c>
      <c r="E1168" s="59">
        <f t="shared" si="119"/>
        <v>0</v>
      </c>
      <c r="F1168" s="58">
        <f t="shared" si="122"/>
        <v>0</v>
      </c>
      <c r="G1168" s="60">
        <f>IF(AND(C1168&lt;&gt;"",SUM(G$32:G1167)&lt;E$23),$E$23/$E$28,0)</f>
        <v>0</v>
      </c>
      <c r="H1168" s="58">
        <f t="shared" si="123"/>
        <v>0</v>
      </c>
      <c r="I1168" s="58">
        <f t="shared" si="125"/>
        <v>0</v>
      </c>
      <c r="J1168" s="92" t="str">
        <f t="shared" si="124"/>
        <v>2116–2117</v>
      </c>
      <c r="K1168" s="92"/>
      <c r="L1168" s="103"/>
      <c r="M1168" s="92"/>
      <c r="N1168" s="101"/>
      <c r="O1168" s="93"/>
      <c r="Q1168" s="61"/>
    </row>
    <row r="1169" spans="1:17" s="55" customFormat="1" ht="20.25" customHeight="1" x14ac:dyDescent="0.2">
      <c r="A1169" s="56">
        <v>79350</v>
      </c>
      <c r="B1169" s="57">
        <f t="shared" si="120"/>
        <v>0</v>
      </c>
      <c r="C1169" s="158"/>
      <c r="D1169" s="58">
        <f t="shared" si="121"/>
        <v>0</v>
      </c>
      <c r="E1169" s="59">
        <f t="shared" si="119"/>
        <v>0</v>
      </c>
      <c r="F1169" s="58">
        <f t="shared" si="122"/>
        <v>0</v>
      </c>
      <c r="G1169" s="60">
        <f>IF(AND(C1169&lt;&gt;"",SUM(G$32:G1168)&lt;E$23),$E$23/$E$28,0)</f>
        <v>0</v>
      </c>
      <c r="H1169" s="58">
        <f t="shared" si="123"/>
        <v>0</v>
      </c>
      <c r="I1169" s="58">
        <f t="shared" si="125"/>
        <v>0</v>
      </c>
      <c r="J1169" s="92" t="str">
        <f t="shared" si="124"/>
        <v>2116–2117</v>
      </c>
      <c r="K1169" s="92"/>
      <c r="L1169" s="103"/>
      <c r="M1169" s="92"/>
      <c r="N1169" s="101"/>
      <c r="O1169" s="93"/>
      <c r="Q1169" s="61"/>
    </row>
    <row r="1170" spans="1:17" s="55" customFormat="1" ht="20.25" customHeight="1" x14ac:dyDescent="0.2">
      <c r="A1170" s="56">
        <v>79380</v>
      </c>
      <c r="B1170" s="57">
        <f t="shared" si="120"/>
        <v>0</v>
      </c>
      <c r="C1170" s="158"/>
      <c r="D1170" s="58">
        <f t="shared" si="121"/>
        <v>0</v>
      </c>
      <c r="E1170" s="59">
        <f t="shared" si="119"/>
        <v>0</v>
      </c>
      <c r="F1170" s="58">
        <f t="shared" si="122"/>
        <v>0</v>
      </c>
      <c r="G1170" s="60">
        <f>IF(AND(C1170&lt;&gt;"",SUM(G$32:G1169)&lt;E$23),$E$23/$E$28,0)</f>
        <v>0</v>
      </c>
      <c r="H1170" s="58">
        <f t="shared" si="123"/>
        <v>0</v>
      </c>
      <c r="I1170" s="58">
        <f t="shared" si="125"/>
        <v>0</v>
      </c>
      <c r="J1170" s="92" t="str">
        <f t="shared" si="124"/>
        <v>2116–2117</v>
      </c>
      <c r="K1170" s="92"/>
      <c r="L1170" s="103"/>
      <c r="M1170" s="92"/>
      <c r="N1170" s="101"/>
      <c r="O1170" s="93"/>
      <c r="Q1170" s="61"/>
    </row>
    <row r="1171" spans="1:17" s="55" customFormat="1" ht="20.25" customHeight="1" x14ac:dyDescent="0.2">
      <c r="A1171" s="56">
        <v>79411</v>
      </c>
      <c r="B1171" s="57">
        <f t="shared" si="120"/>
        <v>0</v>
      </c>
      <c r="C1171" s="158"/>
      <c r="D1171" s="58">
        <f t="shared" si="121"/>
        <v>0</v>
      </c>
      <c r="E1171" s="59">
        <f t="shared" si="119"/>
        <v>0</v>
      </c>
      <c r="F1171" s="58">
        <f t="shared" si="122"/>
        <v>0</v>
      </c>
      <c r="G1171" s="60">
        <f>IF(AND(C1171&lt;&gt;"",SUM(G$32:G1170)&lt;E$23),$E$23/$E$28,0)</f>
        <v>0</v>
      </c>
      <c r="H1171" s="58">
        <f t="shared" si="123"/>
        <v>0</v>
      </c>
      <c r="I1171" s="58">
        <f t="shared" si="125"/>
        <v>0</v>
      </c>
      <c r="J1171" s="92" t="str">
        <f t="shared" si="124"/>
        <v>2116–2117</v>
      </c>
      <c r="K1171" s="92"/>
      <c r="L1171" s="103"/>
      <c r="M1171" s="92"/>
      <c r="N1171" s="101"/>
      <c r="O1171" s="93"/>
      <c r="Q1171" s="61"/>
    </row>
    <row r="1172" spans="1:17" s="55" customFormat="1" ht="20.25" customHeight="1" x14ac:dyDescent="0.2">
      <c r="A1172" s="56">
        <v>79441</v>
      </c>
      <c r="B1172" s="57">
        <f t="shared" si="120"/>
        <v>0</v>
      </c>
      <c r="C1172" s="158"/>
      <c r="D1172" s="58">
        <f t="shared" si="121"/>
        <v>0</v>
      </c>
      <c r="E1172" s="59">
        <f t="shared" si="119"/>
        <v>0</v>
      </c>
      <c r="F1172" s="58">
        <f t="shared" si="122"/>
        <v>0</v>
      </c>
      <c r="G1172" s="60">
        <f>IF(AND(C1172&lt;&gt;"",SUM(G$32:G1171)&lt;E$23),$E$23/$E$28,0)</f>
        <v>0</v>
      </c>
      <c r="H1172" s="58">
        <f t="shared" si="123"/>
        <v>0</v>
      </c>
      <c r="I1172" s="58">
        <f t="shared" si="125"/>
        <v>0</v>
      </c>
      <c r="J1172" s="92" t="str">
        <f t="shared" si="124"/>
        <v>2117–2118</v>
      </c>
      <c r="K1172" s="92"/>
      <c r="L1172" s="103"/>
      <c r="M1172" s="92"/>
      <c r="N1172" s="101"/>
      <c r="O1172" s="93"/>
      <c r="Q1172" s="61"/>
    </row>
    <row r="1173" spans="1:17" s="55" customFormat="1" ht="20.25" customHeight="1" x14ac:dyDescent="0.2">
      <c r="A1173" s="56">
        <v>79472</v>
      </c>
      <c r="B1173" s="57">
        <f t="shared" si="120"/>
        <v>0</v>
      </c>
      <c r="C1173" s="158"/>
      <c r="D1173" s="58">
        <f t="shared" si="121"/>
        <v>0</v>
      </c>
      <c r="E1173" s="59">
        <f t="shared" si="119"/>
        <v>0</v>
      </c>
      <c r="F1173" s="58">
        <f t="shared" si="122"/>
        <v>0</v>
      </c>
      <c r="G1173" s="60">
        <f>IF(AND(C1173&lt;&gt;"",SUM(G$32:G1172)&lt;E$23),$E$23/$E$28,0)</f>
        <v>0</v>
      </c>
      <c r="H1173" s="58">
        <f t="shared" si="123"/>
        <v>0</v>
      </c>
      <c r="I1173" s="58">
        <f t="shared" si="125"/>
        <v>0</v>
      </c>
      <c r="J1173" s="92" t="str">
        <f t="shared" si="124"/>
        <v>2117–2118</v>
      </c>
      <c r="K1173" s="92"/>
      <c r="L1173" s="103"/>
      <c r="M1173" s="92"/>
      <c r="N1173" s="101"/>
      <c r="O1173" s="93"/>
      <c r="Q1173" s="61"/>
    </row>
    <row r="1174" spans="1:17" s="55" customFormat="1" ht="20.25" customHeight="1" x14ac:dyDescent="0.2">
      <c r="A1174" s="56">
        <v>79503</v>
      </c>
      <c r="B1174" s="57">
        <f t="shared" si="120"/>
        <v>0</v>
      </c>
      <c r="C1174" s="158"/>
      <c r="D1174" s="58">
        <f t="shared" si="121"/>
        <v>0</v>
      </c>
      <c r="E1174" s="59">
        <f t="shared" si="119"/>
        <v>0</v>
      </c>
      <c r="F1174" s="58">
        <f t="shared" si="122"/>
        <v>0</v>
      </c>
      <c r="G1174" s="60">
        <f>IF(AND(C1174&lt;&gt;"",SUM(G$32:G1173)&lt;E$23),$E$23/$E$28,0)</f>
        <v>0</v>
      </c>
      <c r="H1174" s="58">
        <f t="shared" si="123"/>
        <v>0</v>
      </c>
      <c r="I1174" s="58">
        <f t="shared" si="125"/>
        <v>0</v>
      </c>
      <c r="J1174" s="92" t="str">
        <f t="shared" si="124"/>
        <v>2117–2118</v>
      </c>
      <c r="K1174" s="92"/>
      <c r="L1174" s="103"/>
      <c r="M1174" s="92"/>
      <c r="N1174" s="101"/>
      <c r="O1174" s="93"/>
      <c r="Q1174" s="61"/>
    </row>
    <row r="1175" spans="1:17" s="55" customFormat="1" ht="20.25" customHeight="1" x14ac:dyDescent="0.2">
      <c r="A1175" s="56">
        <v>79533</v>
      </c>
      <c r="B1175" s="57">
        <f t="shared" si="120"/>
        <v>0</v>
      </c>
      <c r="C1175" s="158"/>
      <c r="D1175" s="58">
        <f t="shared" si="121"/>
        <v>0</v>
      </c>
      <c r="E1175" s="59">
        <f t="shared" si="119"/>
        <v>0</v>
      </c>
      <c r="F1175" s="58">
        <f t="shared" si="122"/>
        <v>0</v>
      </c>
      <c r="G1175" s="60">
        <f>IF(AND(C1175&lt;&gt;"",SUM(G$32:G1174)&lt;E$23),$E$23/$E$28,0)</f>
        <v>0</v>
      </c>
      <c r="H1175" s="58">
        <f t="shared" si="123"/>
        <v>0</v>
      </c>
      <c r="I1175" s="58">
        <f t="shared" si="125"/>
        <v>0</v>
      </c>
      <c r="J1175" s="92" t="str">
        <f t="shared" si="124"/>
        <v>2117–2118</v>
      </c>
      <c r="K1175" s="92"/>
      <c r="L1175" s="103"/>
      <c r="M1175" s="92"/>
      <c r="N1175" s="101"/>
      <c r="O1175" s="93"/>
      <c r="Q1175" s="61"/>
    </row>
    <row r="1176" spans="1:17" s="55" customFormat="1" ht="20.25" customHeight="1" x14ac:dyDescent="0.2">
      <c r="A1176" s="56">
        <v>79564</v>
      </c>
      <c r="B1176" s="57">
        <f t="shared" si="120"/>
        <v>0</v>
      </c>
      <c r="C1176" s="158"/>
      <c r="D1176" s="58">
        <f t="shared" si="121"/>
        <v>0</v>
      </c>
      <c r="E1176" s="59">
        <f t="shared" si="119"/>
        <v>0</v>
      </c>
      <c r="F1176" s="58">
        <f t="shared" si="122"/>
        <v>0</v>
      </c>
      <c r="G1176" s="60">
        <f>IF(AND(C1176&lt;&gt;"",SUM(G$32:G1175)&lt;E$23),$E$23/$E$28,0)</f>
        <v>0</v>
      </c>
      <c r="H1176" s="58">
        <f t="shared" si="123"/>
        <v>0</v>
      </c>
      <c r="I1176" s="58">
        <f t="shared" si="125"/>
        <v>0</v>
      </c>
      <c r="J1176" s="92" t="str">
        <f t="shared" si="124"/>
        <v>2117–2118</v>
      </c>
      <c r="K1176" s="92"/>
      <c r="L1176" s="103"/>
      <c r="M1176" s="92"/>
      <c r="N1176" s="101"/>
      <c r="O1176" s="93"/>
      <c r="Q1176" s="61"/>
    </row>
    <row r="1177" spans="1:17" s="55" customFormat="1" ht="20.25" customHeight="1" x14ac:dyDescent="0.2">
      <c r="A1177" s="56">
        <v>79594</v>
      </c>
      <c r="B1177" s="57">
        <f t="shared" si="120"/>
        <v>0</v>
      </c>
      <c r="C1177" s="158"/>
      <c r="D1177" s="58">
        <f t="shared" si="121"/>
        <v>0</v>
      </c>
      <c r="E1177" s="59">
        <f t="shared" si="119"/>
        <v>0</v>
      </c>
      <c r="F1177" s="58">
        <f t="shared" si="122"/>
        <v>0</v>
      </c>
      <c r="G1177" s="60">
        <f>IF(AND(C1177&lt;&gt;"",SUM(G$32:G1176)&lt;E$23),$E$23/$E$28,0)</f>
        <v>0</v>
      </c>
      <c r="H1177" s="58">
        <f t="shared" si="123"/>
        <v>0</v>
      </c>
      <c r="I1177" s="58">
        <f t="shared" si="125"/>
        <v>0</v>
      </c>
      <c r="J1177" s="92" t="str">
        <f t="shared" si="124"/>
        <v>2117–2118</v>
      </c>
      <c r="K1177" s="92"/>
      <c r="L1177" s="103"/>
      <c r="M1177" s="92"/>
      <c r="N1177" s="101"/>
      <c r="O1177" s="93"/>
      <c r="Q1177" s="61"/>
    </row>
    <row r="1178" spans="1:17" s="55" customFormat="1" ht="20.25" customHeight="1" x14ac:dyDescent="0.2">
      <c r="A1178" s="56">
        <v>79625</v>
      </c>
      <c r="B1178" s="57">
        <f t="shared" si="120"/>
        <v>0</v>
      </c>
      <c r="C1178" s="158"/>
      <c r="D1178" s="58">
        <f t="shared" si="121"/>
        <v>0</v>
      </c>
      <c r="E1178" s="59">
        <f t="shared" si="119"/>
        <v>0</v>
      </c>
      <c r="F1178" s="58">
        <f t="shared" si="122"/>
        <v>0</v>
      </c>
      <c r="G1178" s="60">
        <f>IF(AND(C1178&lt;&gt;"",SUM(G$32:G1177)&lt;E$23),$E$23/$E$28,0)</f>
        <v>0</v>
      </c>
      <c r="H1178" s="58">
        <f t="shared" si="123"/>
        <v>0</v>
      </c>
      <c r="I1178" s="58">
        <f t="shared" si="125"/>
        <v>0</v>
      </c>
      <c r="J1178" s="92" t="str">
        <f t="shared" si="124"/>
        <v>2117–2118</v>
      </c>
      <c r="K1178" s="92"/>
      <c r="L1178" s="103"/>
      <c r="M1178" s="92"/>
      <c r="N1178" s="101"/>
      <c r="O1178" s="93"/>
      <c r="Q1178" s="61"/>
    </row>
    <row r="1179" spans="1:17" s="55" customFormat="1" ht="20.25" customHeight="1" x14ac:dyDescent="0.2">
      <c r="A1179" s="56">
        <v>79656</v>
      </c>
      <c r="B1179" s="57">
        <f t="shared" si="120"/>
        <v>0</v>
      </c>
      <c r="C1179" s="158"/>
      <c r="D1179" s="58">
        <f t="shared" si="121"/>
        <v>0</v>
      </c>
      <c r="E1179" s="59">
        <f t="shared" si="119"/>
        <v>0</v>
      </c>
      <c r="F1179" s="58">
        <f t="shared" si="122"/>
        <v>0</v>
      </c>
      <c r="G1179" s="60">
        <f>IF(AND(C1179&lt;&gt;"",SUM(G$32:G1178)&lt;E$23),$E$23/$E$28,0)</f>
        <v>0</v>
      </c>
      <c r="H1179" s="58">
        <f t="shared" si="123"/>
        <v>0</v>
      </c>
      <c r="I1179" s="58">
        <f t="shared" si="125"/>
        <v>0</v>
      </c>
      <c r="J1179" s="92" t="str">
        <f t="shared" si="124"/>
        <v>2117–2118</v>
      </c>
      <c r="K1179" s="92"/>
      <c r="L1179" s="103"/>
      <c r="M1179" s="92"/>
      <c r="N1179" s="101"/>
      <c r="O1179" s="93"/>
      <c r="Q1179" s="61"/>
    </row>
    <row r="1180" spans="1:17" s="55" customFormat="1" ht="20.25" customHeight="1" x14ac:dyDescent="0.2">
      <c r="A1180" s="56">
        <v>79684</v>
      </c>
      <c r="B1180" s="57">
        <f t="shared" si="120"/>
        <v>0</v>
      </c>
      <c r="C1180" s="158"/>
      <c r="D1180" s="58">
        <f t="shared" si="121"/>
        <v>0</v>
      </c>
      <c r="E1180" s="59">
        <f t="shared" si="119"/>
        <v>0</v>
      </c>
      <c r="F1180" s="58">
        <f t="shared" si="122"/>
        <v>0</v>
      </c>
      <c r="G1180" s="60">
        <f>IF(AND(C1180&lt;&gt;"",SUM(G$32:G1179)&lt;E$23),$E$23/$E$28,0)</f>
        <v>0</v>
      </c>
      <c r="H1180" s="58">
        <f t="shared" si="123"/>
        <v>0</v>
      </c>
      <c r="I1180" s="58">
        <f t="shared" si="125"/>
        <v>0</v>
      </c>
      <c r="J1180" s="92" t="str">
        <f t="shared" si="124"/>
        <v>2117–2118</v>
      </c>
      <c r="K1180" s="92"/>
      <c r="L1180" s="103"/>
      <c r="M1180" s="92"/>
      <c r="N1180" s="101"/>
      <c r="O1180" s="93"/>
      <c r="Q1180" s="61"/>
    </row>
    <row r="1181" spans="1:17" s="55" customFormat="1" ht="20.25" customHeight="1" x14ac:dyDescent="0.2">
      <c r="A1181" s="56">
        <v>79715</v>
      </c>
      <c r="B1181" s="57">
        <f t="shared" si="120"/>
        <v>0</v>
      </c>
      <c r="C1181" s="158"/>
      <c r="D1181" s="58">
        <f t="shared" si="121"/>
        <v>0</v>
      </c>
      <c r="E1181" s="59">
        <f t="shared" si="119"/>
        <v>0</v>
      </c>
      <c r="F1181" s="58">
        <f t="shared" si="122"/>
        <v>0</v>
      </c>
      <c r="G1181" s="60">
        <f>IF(AND(C1181&lt;&gt;"",SUM(G$32:G1180)&lt;E$23),$E$23/$E$28,0)</f>
        <v>0</v>
      </c>
      <c r="H1181" s="58">
        <f t="shared" si="123"/>
        <v>0</v>
      </c>
      <c r="I1181" s="58">
        <f t="shared" si="125"/>
        <v>0</v>
      </c>
      <c r="J1181" s="92" t="str">
        <f t="shared" si="124"/>
        <v>2117–2118</v>
      </c>
      <c r="K1181" s="92"/>
      <c r="L1181" s="103"/>
      <c r="M1181" s="92"/>
      <c r="N1181" s="101"/>
      <c r="O1181" s="93"/>
      <c r="Q1181" s="61"/>
    </row>
    <row r="1182" spans="1:17" s="55" customFormat="1" ht="20.25" customHeight="1" x14ac:dyDescent="0.2">
      <c r="A1182" s="56">
        <v>79745</v>
      </c>
      <c r="B1182" s="57">
        <f t="shared" si="120"/>
        <v>0</v>
      </c>
      <c r="C1182" s="158"/>
      <c r="D1182" s="58">
        <f t="shared" si="121"/>
        <v>0</v>
      </c>
      <c r="E1182" s="59">
        <f t="shared" si="119"/>
        <v>0</v>
      </c>
      <c r="F1182" s="58">
        <f t="shared" si="122"/>
        <v>0</v>
      </c>
      <c r="G1182" s="60">
        <f>IF(AND(C1182&lt;&gt;"",SUM(G$32:G1181)&lt;E$23),$E$23/$E$28,0)</f>
        <v>0</v>
      </c>
      <c r="H1182" s="58">
        <f t="shared" si="123"/>
        <v>0</v>
      </c>
      <c r="I1182" s="58">
        <f t="shared" si="125"/>
        <v>0</v>
      </c>
      <c r="J1182" s="92" t="str">
        <f t="shared" si="124"/>
        <v>2117–2118</v>
      </c>
      <c r="K1182" s="92"/>
      <c r="L1182" s="103"/>
      <c r="M1182" s="92"/>
      <c r="N1182" s="101"/>
      <c r="O1182" s="93"/>
      <c r="Q1182" s="61"/>
    </row>
    <row r="1183" spans="1:17" s="55" customFormat="1" ht="20.25" customHeight="1" x14ac:dyDescent="0.2">
      <c r="A1183" s="56">
        <v>79776</v>
      </c>
      <c r="B1183" s="57">
        <f t="shared" si="120"/>
        <v>0</v>
      </c>
      <c r="C1183" s="158"/>
      <c r="D1183" s="58">
        <f t="shared" si="121"/>
        <v>0</v>
      </c>
      <c r="E1183" s="59">
        <f t="shared" si="119"/>
        <v>0</v>
      </c>
      <c r="F1183" s="58">
        <f t="shared" si="122"/>
        <v>0</v>
      </c>
      <c r="G1183" s="60">
        <f>IF(AND(C1183&lt;&gt;"",SUM(G$32:G1182)&lt;E$23),$E$23/$E$28,0)</f>
        <v>0</v>
      </c>
      <c r="H1183" s="58">
        <f t="shared" si="123"/>
        <v>0</v>
      </c>
      <c r="I1183" s="58">
        <f t="shared" si="125"/>
        <v>0</v>
      </c>
      <c r="J1183" s="92" t="str">
        <f t="shared" si="124"/>
        <v>2117–2118</v>
      </c>
      <c r="K1183" s="92"/>
      <c r="L1183" s="103"/>
      <c r="M1183" s="92"/>
      <c r="N1183" s="101"/>
      <c r="O1183" s="93"/>
      <c r="Q1183" s="61"/>
    </row>
    <row r="1184" spans="1:17" s="55" customFormat="1" ht="20.25" customHeight="1" x14ac:dyDescent="0.2">
      <c r="A1184" s="56">
        <v>79806</v>
      </c>
      <c r="B1184" s="57">
        <f t="shared" si="120"/>
        <v>0</v>
      </c>
      <c r="C1184" s="158"/>
      <c r="D1184" s="58">
        <f t="shared" si="121"/>
        <v>0</v>
      </c>
      <c r="E1184" s="59">
        <f t="shared" ref="E1184:E1243" si="126">C1184-D1184</f>
        <v>0</v>
      </c>
      <c r="F1184" s="58">
        <f t="shared" si="122"/>
        <v>0</v>
      </c>
      <c r="G1184" s="60">
        <f>IF(AND(C1184&lt;&gt;"",SUM(G$32:G1183)&lt;E$23),$E$23/$E$28,0)</f>
        <v>0</v>
      </c>
      <c r="H1184" s="58">
        <f t="shared" si="123"/>
        <v>0</v>
      </c>
      <c r="I1184" s="58">
        <f t="shared" si="125"/>
        <v>0</v>
      </c>
      <c r="J1184" s="92" t="str">
        <f t="shared" si="124"/>
        <v>2118–2119</v>
      </c>
      <c r="K1184" s="92"/>
      <c r="L1184" s="103"/>
      <c r="M1184" s="92"/>
      <c r="N1184" s="101"/>
      <c r="O1184" s="93"/>
      <c r="Q1184" s="61"/>
    </row>
    <row r="1185" spans="1:17" s="55" customFormat="1" ht="20.25" customHeight="1" x14ac:dyDescent="0.2">
      <c r="A1185" s="56">
        <v>79837</v>
      </c>
      <c r="B1185" s="57">
        <f t="shared" ref="B1185:B1243" si="127">IF(C1185&gt;0,C1185*-1,C1185)</f>
        <v>0</v>
      </c>
      <c r="C1185" s="158"/>
      <c r="D1185" s="58">
        <f t="shared" ref="D1185:D1243" si="128">IF(C1185="",0,IF($E$14="Beginning",IF(C1184&lt;&gt;"",$F1184*$E$7/12,0),IF(C1184&lt;&gt;"",$F1184*$E$7/12,$E$21*$E$7/12)))</f>
        <v>0</v>
      </c>
      <c r="E1185" s="59">
        <f t="shared" si="126"/>
        <v>0</v>
      </c>
      <c r="F1185" s="58">
        <f t="shared" ref="F1185:F1243" si="129">IF(C1185="",0,IF(C1184="",$E$21-E1185,IF(C1185&lt;&gt;"",F1184-E1185)))</f>
        <v>0</v>
      </c>
      <c r="G1185" s="60">
        <f>IF(AND(C1185&lt;&gt;"",SUM(G$32:G1184)&lt;E$23),$E$23/$E$28,0)</f>
        <v>0</v>
      </c>
      <c r="H1185" s="58">
        <f t="shared" ref="H1185:H1241" si="130">IF(C1185&lt;&gt;"",G1185+H1184,0)</f>
        <v>0</v>
      </c>
      <c r="I1185" s="58">
        <f t="shared" si="125"/>
        <v>0</v>
      </c>
      <c r="J1185" s="92" t="str">
        <f t="shared" ref="J1185:J1243" si="131">IF(OR(MONTH(A1185)=1,MONTH(A1185)=2,MONTH(A1185)=3,MONTH(A1185)=4,MONTH(A1185)=5,MONTH(A1185)=6),YEAR(A1185)-1&amp;"–"&amp;YEAR(A1185),YEAR(A1185)&amp;"–"&amp;YEAR(A1185)+1)</f>
        <v>2118–2119</v>
      </c>
      <c r="K1185" s="92"/>
      <c r="L1185" s="103"/>
      <c r="M1185" s="92"/>
      <c r="N1185" s="101"/>
      <c r="O1185" s="93"/>
      <c r="Q1185" s="61"/>
    </row>
    <row r="1186" spans="1:17" s="55" customFormat="1" ht="20.25" customHeight="1" x14ac:dyDescent="0.2">
      <c r="A1186" s="56">
        <v>79868</v>
      </c>
      <c r="B1186" s="57">
        <f t="shared" si="127"/>
        <v>0</v>
      </c>
      <c r="C1186" s="158"/>
      <c r="D1186" s="58">
        <f t="shared" si="128"/>
        <v>0</v>
      </c>
      <c r="E1186" s="59">
        <f t="shared" si="126"/>
        <v>0</v>
      </c>
      <c r="F1186" s="58">
        <f t="shared" si="129"/>
        <v>0</v>
      </c>
      <c r="G1186" s="60">
        <f>IF(AND(C1186&lt;&gt;"",SUM(G$32:G1185)&lt;E$23),$E$23/$E$28,0)</f>
        <v>0</v>
      </c>
      <c r="H1186" s="58">
        <f t="shared" si="130"/>
        <v>0</v>
      </c>
      <c r="I1186" s="58">
        <f t="shared" si="125"/>
        <v>0</v>
      </c>
      <c r="J1186" s="92" t="str">
        <f t="shared" si="131"/>
        <v>2118–2119</v>
      </c>
      <c r="K1186" s="92"/>
      <c r="L1186" s="103"/>
      <c r="M1186" s="92"/>
      <c r="N1186" s="101"/>
      <c r="O1186" s="93"/>
      <c r="Q1186" s="61"/>
    </row>
    <row r="1187" spans="1:17" s="55" customFormat="1" ht="20.25" customHeight="1" x14ac:dyDescent="0.2">
      <c r="A1187" s="56">
        <v>79898</v>
      </c>
      <c r="B1187" s="57">
        <f t="shared" si="127"/>
        <v>0</v>
      </c>
      <c r="C1187" s="158"/>
      <c r="D1187" s="58">
        <f t="shared" si="128"/>
        <v>0</v>
      </c>
      <c r="E1187" s="59">
        <f t="shared" si="126"/>
        <v>0</v>
      </c>
      <c r="F1187" s="58">
        <f t="shared" si="129"/>
        <v>0</v>
      </c>
      <c r="G1187" s="60">
        <f>IF(AND(C1187&lt;&gt;"",SUM(G$32:G1186)&lt;E$23),$E$23/$E$28,0)</f>
        <v>0</v>
      </c>
      <c r="H1187" s="58">
        <f t="shared" si="130"/>
        <v>0</v>
      </c>
      <c r="I1187" s="58">
        <f t="shared" ref="I1187:I1242" si="132">IF(C1187&lt;&gt;"",$E$23-H1187,0)</f>
        <v>0</v>
      </c>
      <c r="J1187" s="92" t="str">
        <f t="shared" si="131"/>
        <v>2118–2119</v>
      </c>
      <c r="K1187" s="92"/>
      <c r="L1187" s="103"/>
      <c r="M1187" s="92"/>
      <c r="N1187" s="101"/>
      <c r="O1187" s="93"/>
      <c r="Q1187" s="61"/>
    </row>
    <row r="1188" spans="1:17" s="55" customFormat="1" ht="20.25" customHeight="1" x14ac:dyDescent="0.2">
      <c r="A1188" s="56">
        <v>79929</v>
      </c>
      <c r="B1188" s="57">
        <f t="shared" si="127"/>
        <v>0</v>
      </c>
      <c r="C1188" s="158"/>
      <c r="D1188" s="58">
        <f t="shared" si="128"/>
        <v>0</v>
      </c>
      <c r="E1188" s="59">
        <f t="shared" si="126"/>
        <v>0</v>
      </c>
      <c r="F1188" s="58">
        <f t="shared" si="129"/>
        <v>0</v>
      </c>
      <c r="G1188" s="60">
        <f>IF(AND(C1188&lt;&gt;"",SUM(G$32:G1187)&lt;E$23),$E$23/$E$28,0)</f>
        <v>0</v>
      </c>
      <c r="H1188" s="58">
        <f t="shared" si="130"/>
        <v>0</v>
      </c>
      <c r="I1188" s="58">
        <f t="shared" si="132"/>
        <v>0</v>
      </c>
      <c r="J1188" s="92" t="str">
        <f t="shared" si="131"/>
        <v>2118–2119</v>
      </c>
      <c r="K1188" s="92"/>
      <c r="L1188" s="103"/>
      <c r="M1188" s="92"/>
      <c r="N1188" s="101"/>
      <c r="O1188" s="93"/>
      <c r="Q1188" s="61"/>
    </row>
    <row r="1189" spans="1:17" s="55" customFormat="1" ht="20.25" customHeight="1" x14ac:dyDescent="0.2">
      <c r="A1189" s="56">
        <v>79959</v>
      </c>
      <c r="B1189" s="57">
        <f t="shared" si="127"/>
        <v>0</v>
      </c>
      <c r="C1189" s="158"/>
      <c r="D1189" s="58">
        <f t="shared" si="128"/>
        <v>0</v>
      </c>
      <c r="E1189" s="59">
        <f t="shared" si="126"/>
        <v>0</v>
      </c>
      <c r="F1189" s="58">
        <f t="shared" si="129"/>
        <v>0</v>
      </c>
      <c r="G1189" s="60">
        <f>IF(AND(C1189&lt;&gt;"",SUM(G$32:G1188)&lt;E$23),$E$23/$E$28,0)</f>
        <v>0</v>
      </c>
      <c r="H1189" s="58">
        <f t="shared" si="130"/>
        <v>0</v>
      </c>
      <c r="I1189" s="58">
        <f t="shared" si="132"/>
        <v>0</v>
      </c>
      <c r="J1189" s="92" t="str">
        <f t="shared" si="131"/>
        <v>2118–2119</v>
      </c>
      <c r="K1189" s="92"/>
      <c r="L1189" s="103"/>
      <c r="M1189" s="92"/>
      <c r="N1189" s="101"/>
      <c r="O1189" s="93"/>
      <c r="Q1189" s="61"/>
    </row>
    <row r="1190" spans="1:17" s="55" customFormat="1" ht="20.25" customHeight="1" x14ac:dyDescent="0.2">
      <c r="A1190" s="56">
        <v>79990</v>
      </c>
      <c r="B1190" s="57">
        <f t="shared" si="127"/>
        <v>0</v>
      </c>
      <c r="C1190" s="158"/>
      <c r="D1190" s="58">
        <f t="shared" si="128"/>
        <v>0</v>
      </c>
      <c r="E1190" s="59">
        <f t="shared" si="126"/>
        <v>0</v>
      </c>
      <c r="F1190" s="58">
        <f t="shared" si="129"/>
        <v>0</v>
      </c>
      <c r="G1190" s="60">
        <f>IF(AND(C1190&lt;&gt;"",SUM(G$32:G1189)&lt;E$23),$E$23/$E$28,0)</f>
        <v>0</v>
      </c>
      <c r="H1190" s="58">
        <f t="shared" si="130"/>
        <v>0</v>
      </c>
      <c r="I1190" s="58">
        <f t="shared" si="132"/>
        <v>0</v>
      </c>
      <c r="J1190" s="92" t="str">
        <f t="shared" si="131"/>
        <v>2118–2119</v>
      </c>
      <c r="K1190" s="92"/>
      <c r="L1190" s="103"/>
      <c r="M1190" s="92"/>
      <c r="N1190" s="101"/>
      <c r="O1190" s="93"/>
      <c r="Q1190" s="61"/>
    </row>
    <row r="1191" spans="1:17" s="55" customFormat="1" ht="20.25" customHeight="1" x14ac:dyDescent="0.2">
      <c r="A1191" s="56">
        <v>80021</v>
      </c>
      <c r="B1191" s="57">
        <f t="shared" si="127"/>
        <v>0</v>
      </c>
      <c r="C1191" s="158"/>
      <c r="D1191" s="58">
        <f t="shared" si="128"/>
        <v>0</v>
      </c>
      <c r="E1191" s="59">
        <f t="shared" si="126"/>
        <v>0</v>
      </c>
      <c r="F1191" s="58">
        <f t="shared" si="129"/>
        <v>0</v>
      </c>
      <c r="G1191" s="60">
        <f>IF(AND(C1191&lt;&gt;"",SUM(G$32:G1190)&lt;E$23),$E$23/$E$28,0)</f>
        <v>0</v>
      </c>
      <c r="H1191" s="58">
        <f t="shared" si="130"/>
        <v>0</v>
      </c>
      <c r="I1191" s="58">
        <f t="shared" si="132"/>
        <v>0</v>
      </c>
      <c r="J1191" s="92" t="str">
        <f t="shared" si="131"/>
        <v>2118–2119</v>
      </c>
      <c r="K1191" s="92"/>
      <c r="L1191" s="103"/>
      <c r="M1191" s="92"/>
      <c r="N1191" s="101"/>
      <c r="O1191" s="93"/>
      <c r="Q1191" s="61"/>
    </row>
    <row r="1192" spans="1:17" s="55" customFormat="1" ht="20.25" customHeight="1" x14ac:dyDescent="0.2">
      <c r="A1192" s="56">
        <v>80049</v>
      </c>
      <c r="B1192" s="57">
        <f t="shared" si="127"/>
        <v>0</v>
      </c>
      <c r="C1192" s="158"/>
      <c r="D1192" s="58">
        <f t="shared" si="128"/>
        <v>0</v>
      </c>
      <c r="E1192" s="59">
        <f t="shared" si="126"/>
        <v>0</v>
      </c>
      <c r="F1192" s="58">
        <f t="shared" si="129"/>
        <v>0</v>
      </c>
      <c r="G1192" s="60">
        <f>IF(AND(C1192&lt;&gt;"",SUM(G$32:G1191)&lt;E$23),$E$23/$E$28,0)</f>
        <v>0</v>
      </c>
      <c r="H1192" s="58">
        <f t="shared" si="130"/>
        <v>0</v>
      </c>
      <c r="I1192" s="58">
        <f t="shared" si="132"/>
        <v>0</v>
      </c>
      <c r="J1192" s="92" t="str">
        <f t="shared" si="131"/>
        <v>2118–2119</v>
      </c>
      <c r="K1192" s="92"/>
      <c r="L1192" s="103"/>
      <c r="M1192" s="92"/>
      <c r="N1192" s="101"/>
      <c r="O1192" s="93"/>
      <c r="Q1192" s="61"/>
    </row>
    <row r="1193" spans="1:17" s="55" customFormat="1" ht="20.25" customHeight="1" x14ac:dyDescent="0.2">
      <c r="A1193" s="56">
        <v>80080</v>
      </c>
      <c r="B1193" s="57">
        <f t="shared" si="127"/>
        <v>0</v>
      </c>
      <c r="C1193" s="158"/>
      <c r="D1193" s="58">
        <f t="shared" si="128"/>
        <v>0</v>
      </c>
      <c r="E1193" s="59">
        <f t="shared" si="126"/>
        <v>0</v>
      </c>
      <c r="F1193" s="58">
        <f t="shared" si="129"/>
        <v>0</v>
      </c>
      <c r="G1193" s="60">
        <f>IF(AND(C1193&lt;&gt;"",SUM(G$32:G1192)&lt;E$23),$E$23/$E$28,0)</f>
        <v>0</v>
      </c>
      <c r="H1193" s="58">
        <f t="shared" si="130"/>
        <v>0</v>
      </c>
      <c r="I1193" s="58">
        <f t="shared" si="132"/>
        <v>0</v>
      </c>
      <c r="J1193" s="92" t="str">
        <f t="shared" si="131"/>
        <v>2118–2119</v>
      </c>
      <c r="K1193" s="92"/>
      <c r="L1193" s="103"/>
      <c r="M1193" s="92"/>
      <c r="N1193" s="101"/>
      <c r="O1193" s="93"/>
      <c r="Q1193" s="61"/>
    </row>
    <row r="1194" spans="1:17" s="55" customFormat="1" ht="20.25" customHeight="1" x14ac:dyDescent="0.2">
      <c r="A1194" s="56">
        <v>80110</v>
      </c>
      <c r="B1194" s="57">
        <f t="shared" si="127"/>
        <v>0</v>
      </c>
      <c r="C1194" s="158"/>
      <c r="D1194" s="58">
        <f t="shared" si="128"/>
        <v>0</v>
      </c>
      <c r="E1194" s="59">
        <f t="shared" si="126"/>
        <v>0</v>
      </c>
      <c r="F1194" s="58">
        <f t="shared" si="129"/>
        <v>0</v>
      </c>
      <c r="G1194" s="60">
        <f>IF(AND(C1194&lt;&gt;"",SUM(G$32:G1193)&lt;E$23),$E$23/$E$28,0)</f>
        <v>0</v>
      </c>
      <c r="H1194" s="58">
        <f t="shared" si="130"/>
        <v>0</v>
      </c>
      <c r="I1194" s="58">
        <f t="shared" si="132"/>
        <v>0</v>
      </c>
      <c r="J1194" s="92" t="str">
        <f t="shared" si="131"/>
        <v>2118–2119</v>
      </c>
      <c r="K1194" s="92"/>
      <c r="L1194" s="103"/>
      <c r="M1194" s="92"/>
      <c r="N1194" s="101"/>
      <c r="O1194" s="93"/>
      <c r="Q1194" s="61"/>
    </row>
    <row r="1195" spans="1:17" s="55" customFormat="1" ht="20.25" customHeight="1" x14ac:dyDescent="0.2">
      <c r="A1195" s="56">
        <v>80141</v>
      </c>
      <c r="B1195" s="57">
        <f t="shared" si="127"/>
        <v>0</v>
      </c>
      <c r="C1195" s="158"/>
      <c r="D1195" s="58">
        <f t="shared" si="128"/>
        <v>0</v>
      </c>
      <c r="E1195" s="59">
        <f t="shared" si="126"/>
        <v>0</v>
      </c>
      <c r="F1195" s="58">
        <f t="shared" si="129"/>
        <v>0</v>
      </c>
      <c r="G1195" s="60">
        <f>IF(AND(C1195&lt;&gt;"",SUM(G$32:G1194)&lt;E$23),$E$23/$E$28,0)</f>
        <v>0</v>
      </c>
      <c r="H1195" s="58">
        <f t="shared" si="130"/>
        <v>0</v>
      </c>
      <c r="I1195" s="58">
        <f t="shared" si="132"/>
        <v>0</v>
      </c>
      <c r="J1195" s="92" t="str">
        <f t="shared" si="131"/>
        <v>2118–2119</v>
      </c>
      <c r="K1195" s="92"/>
      <c r="L1195" s="103"/>
      <c r="M1195" s="92"/>
      <c r="N1195" s="101"/>
      <c r="O1195" s="93"/>
      <c r="Q1195" s="61"/>
    </row>
    <row r="1196" spans="1:17" s="55" customFormat="1" ht="20.25" customHeight="1" x14ac:dyDescent="0.2">
      <c r="A1196" s="56">
        <v>80171</v>
      </c>
      <c r="B1196" s="57">
        <f t="shared" si="127"/>
        <v>0</v>
      </c>
      <c r="C1196" s="158"/>
      <c r="D1196" s="58">
        <f t="shared" si="128"/>
        <v>0</v>
      </c>
      <c r="E1196" s="59">
        <f t="shared" si="126"/>
        <v>0</v>
      </c>
      <c r="F1196" s="58">
        <f t="shared" si="129"/>
        <v>0</v>
      </c>
      <c r="G1196" s="60">
        <f>IF(AND(C1196&lt;&gt;"",SUM(G$32:G1195)&lt;E$23),$E$23/$E$28,0)</f>
        <v>0</v>
      </c>
      <c r="H1196" s="58">
        <f t="shared" si="130"/>
        <v>0</v>
      </c>
      <c r="I1196" s="58">
        <f t="shared" si="132"/>
        <v>0</v>
      </c>
      <c r="J1196" s="92" t="str">
        <f t="shared" si="131"/>
        <v>2119–2120</v>
      </c>
      <c r="K1196" s="92"/>
      <c r="L1196" s="103"/>
      <c r="M1196" s="92"/>
      <c r="N1196" s="101"/>
      <c r="O1196" s="93"/>
      <c r="Q1196" s="61"/>
    </row>
    <row r="1197" spans="1:17" s="55" customFormat="1" ht="20.25" customHeight="1" x14ac:dyDescent="0.2">
      <c r="A1197" s="56">
        <v>80202</v>
      </c>
      <c r="B1197" s="57">
        <f t="shared" si="127"/>
        <v>0</v>
      </c>
      <c r="C1197" s="158"/>
      <c r="D1197" s="58">
        <f t="shared" si="128"/>
        <v>0</v>
      </c>
      <c r="E1197" s="59">
        <f t="shared" si="126"/>
        <v>0</v>
      </c>
      <c r="F1197" s="58">
        <f t="shared" si="129"/>
        <v>0</v>
      </c>
      <c r="G1197" s="60">
        <f>IF(AND(C1197&lt;&gt;"",SUM(G$32:G1196)&lt;E$23),$E$23/$E$28,0)</f>
        <v>0</v>
      </c>
      <c r="H1197" s="58">
        <f t="shared" si="130"/>
        <v>0</v>
      </c>
      <c r="I1197" s="58">
        <f t="shared" si="132"/>
        <v>0</v>
      </c>
      <c r="J1197" s="92" t="str">
        <f t="shared" si="131"/>
        <v>2119–2120</v>
      </c>
      <c r="K1197" s="92"/>
      <c r="L1197" s="103"/>
      <c r="M1197" s="92"/>
      <c r="N1197" s="101"/>
      <c r="O1197" s="93"/>
      <c r="Q1197" s="61"/>
    </row>
    <row r="1198" spans="1:17" s="55" customFormat="1" ht="20.25" customHeight="1" x14ac:dyDescent="0.2">
      <c r="A1198" s="56">
        <v>80233</v>
      </c>
      <c r="B1198" s="57">
        <f t="shared" si="127"/>
        <v>0</v>
      </c>
      <c r="C1198" s="158"/>
      <c r="D1198" s="58">
        <f t="shared" si="128"/>
        <v>0</v>
      </c>
      <c r="E1198" s="59">
        <f t="shared" si="126"/>
        <v>0</v>
      </c>
      <c r="F1198" s="58">
        <f t="shared" si="129"/>
        <v>0</v>
      </c>
      <c r="G1198" s="60">
        <f>IF(AND(C1198&lt;&gt;"",SUM(G$32:G1197)&lt;E$23),$E$23/$E$28,0)</f>
        <v>0</v>
      </c>
      <c r="H1198" s="58">
        <f t="shared" si="130"/>
        <v>0</v>
      </c>
      <c r="I1198" s="58">
        <f t="shared" si="132"/>
        <v>0</v>
      </c>
      <c r="J1198" s="92" t="str">
        <f t="shared" si="131"/>
        <v>2119–2120</v>
      </c>
      <c r="K1198" s="92"/>
      <c r="L1198" s="103"/>
      <c r="M1198" s="92"/>
      <c r="N1198" s="101"/>
      <c r="O1198" s="93"/>
      <c r="Q1198" s="61"/>
    </row>
    <row r="1199" spans="1:17" s="55" customFormat="1" ht="20.25" customHeight="1" x14ac:dyDescent="0.2">
      <c r="A1199" s="56">
        <v>80263</v>
      </c>
      <c r="B1199" s="57">
        <f t="shared" si="127"/>
        <v>0</v>
      </c>
      <c r="C1199" s="158"/>
      <c r="D1199" s="58">
        <f t="shared" si="128"/>
        <v>0</v>
      </c>
      <c r="E1199" s="59">
        <f t="shared" si="126"/>
        <v>0</v>
      </c>
      <c r="F1199" s="58">
        <f t="shared" si="129"/>
        <v>0</v>
      </c>
      <c r="G1199" s="60">
        <f>IF(AND(C1199&lt;&gt;"",SUM(G$32:G1198)&lt;E$23),$E$23/$E$28,0)</f>
        <v>0</v>
      </c>
      <c r="H1199" s="58">
        <f t="shared" si="130"/>
        <v>0</v>
      </c>
      <c r="I1199" s="58">
        <f t="shared" si="132"/>
        <v>0</v>
      </c>
      <c r="J1199" s="92" t="str">
        <f t="shared" si="131"/>
        <v>2119–2120</v>
      </c>
      <c r="K1199" s="92"/>
      <c r="L1199" s="103"/>
      <c r="M1199" s="92"/>
      <c r="N1199" s="101"/>
      <c r="O1199" s="93"/>
      <c r="Q1199" s="61"/>
    </row>
    <row r="1200" spans="1:17" s="55" customFormat="1" ht="20.25" customHeight="1" x14ac:dyDescent="0.2">
      <c r="A1200" s="56">
        <v>80294</v>
      </c>
      <c r="B1200" s="57">
        <f t="shared" si="127"/>
        <v>0</v>
      </c>
      <c r="C1200" s="158"/>
      <c r="D1200" s="58">
        <f t="shared" si="128"/>
        <v>0</v>
      </c>
      <c r="E1200" s="59">
        <f t="shared" si="126"/>
        <v>0</v>
      </c>
      <c r="F1200" s="58">
        <f t="shared" si="129"/>
        <v>0</v>
      </c>
      <c r="G1200" s="60">
        <f>IF(AND(C1200&lt;&gt;"",SUM(G$32:G1199)&lt;E$23),$E$23/$E$28,0)</f>
        <v>0</v>
      </c>
      <c r="H1200" s="58">
        <f t="shared" si="130"/>
        <v>0</v>
      </c>
      <c r="I1200" s="58">
        <f t="shared" si="132"/>
        <v>0</v>
      </c>
      <c r="J1200" s="92" t="str">
        <f t="shared" si="131"/>
        <v>2119–2120</v>
      </c>
      <c r="K1200" s="92"/>
      <c r="L1200" s="103"/>
      <c r="M1200" s="92"/>
      <c r="N1200" s="101"/>
      <c r="O1200" s="93"/>
      <c r="Q1200" s="61"/>
    </row>
    <row r="1201" spans="1:17" s="55" customFormat="1" ht="20.25" customHeight="1" x14ac:dyDescent="0.2">
      <c r="A1201" s="56">
        <v>80324</v>
      </c>
      <c r="B1201" s="57">
        <f t="shared" si="127"/>
        <v>0</v>
      </c>
      <c r="C1201" s="158"/>
      <c r="D1201" s="58">
        <f t="shared" si="128"/>
        <v>0</v>
      </c>
      <c r="E1201" s="59">
        <f t="shared" si="126"/>
        <v>0</v>
      </c>
      <c r="F1201" s="58">
        <f t="shared" si="129"/>
        <v>0</v>
      </c>
      <c r="G1201" s="60">
        <f>IF(AND(C1201&lt;&gt;"",SUM(G$32:G1200)&lt;E$23),$E$23/$E$28,0)</f>
        <v>0</v>
      </c>
      <c r="H1201" s="58">
        <f t="shared" si="130"/>
        <v>0</v>
      </c>
      <c r="I1201" s="58">
        <f t="shared" si="132"/>
        <v>0</v>
      </c>
      <c r="J1201" s="92" t="str">
        <f t="shared" si="131"/>
        <v>2119–2120</v>
      </c>
      <c r="K1201" s="92"/>
      <c r="L1201" s="103"/>
      <c r="M1201" s="92"/>
      <c r="N1201" s="101"/>
      <c r="O1201" s="93"/>
      <c r="Q1201" s="61"/>
    </row>
    <row r="1202" spans="1:17" s="55" customFormat="1" ht="20.25" customHeight="1" x14ac:dyDescent="0.2">
      <c r="A1202" s="56">
        <v>80355</v>
      </c>
      <c r="B1202" s="57">
        <f t="shared" si="127"/>
        <v>0</v>
      </c>
      <c r="C1202" s="158"/>
      <c r="D1202" s="58">
        <f t="shared" si="128"/>
        <v>0</v>
      </c>
      <c r="E1202" s="59">
        <f t="shared" si="126"/>
        <v>0</v>
      </c>
      <c r="F1202" s="58">
        <f t="shared" si="129"/>
        <v>0</v>
      </c>
      <c r="G1202" s="60">
        <f>IF(AND(C1202&lt;&gt;"",SUM(G$32:G1201)&lt;E$23),$E$23/$E$28,0)</f>
        <v>0</v>
      </c>
      <c r="H1202" s="58">
        <f t="shared" si="130"/>
        <v>0</v>
      </c>
      <c r="I1202" s="58">
        <f t="shared" si="132"/>
        <v>0</v>
      </c>
      <c r="J1202" s="92" t="str">
        <f t="shared" si="131"/>
        <v>2119–2120</v>
      </c>
      <c r="K1202" s="92"/>
      <c r="L1202" s="103"/>
      <c r="M1202" s="92"/>
      <c r="N1202" s="101"/>
      <c r="O1202" s="93"/>
      <c r="Q1202" s="61"/>
    </row>
    <row r="1203" spans="1:17" s="55" customFormat="1" ht="20.25" customHeight="1" x14ac:dyDescent="0.2">
      <c r="A1203" s="56">
        <v>80386</v>
      </c>
      <c r="B1203" s="57">
        <f t="shared" si="127"/>
        <v>0</v>
      </c>
      <c r="C1203" s="158"/>
      <c r="D1203" s="58">
        <f t="shared" si="128"/>
        <v>0</v>
      </c>
      <c r="E1203" s="59">
        <f t="shared" si="126"/>
        <v>0</v>
      </c>
      <c r="F1203" s="58">
        <f t="shared" si="129"/>
        <v>0</v>
      </c>
      <c r="G1203" s="60">
        <f>IF(AND(C1203&lt;&gt;"",SUM(G$32:G1202)&lt;E$23),$E$23/$E$28,0)</f>
        <v>0</v>
      </c>
      <c r="H1203" s="58">
        <f t="shared" si="130"/>
        <v>0</v>
      </c>
      <c r="I1203" s="58">
        <f t="shared" si="132"/>
        <v>0</v>
      </c>
      <c r="J1203" s="92" t="str">
        <f t="shared" si="131"/>
        <v>2119–2120</v>
      </c>
      <c r="K1203" s="92"/>
      <c r="L1203" s="103"/>
      <c r="M1203" s="92"/>
      <c r="N1203" s="101"/>
      <c r="O1203" s="93"/>
      <c r="Q1203" s="61"/>
    </row>
    <row r="1204" spans="1:17" s="55" customFormat="1" ht="20.25" customHeight="1" x14ac:dyDescent="0.2">
      <c r="A1204" s="56">
        <v>80415</v>
      </c>
      <c r="B1204" s="57">
        <f t="shared" si="127"/>
        <v>0</v>
      </c>
      <c r="C1204" s="158"/>
      <c r="D1204" s="58">
        <f t="shared" si="128"/>
        <v>0</v>
      </c>
      <c r="E1204" s="59">
        <f t="shared" si="126"/>
        <v>0</v>
      </c>
      <c r="F1204" s="58">
        <f t="shared" si="129"/>
        <v>0</v>
      </c>
      <c r="G1204" s="60">
        <f>IF(AND(C1204&lt;&gt;"",SUM(G$32:G1203)&lt;E$23),$E$23/$E$28,0)</f>
        <v>0</v>
      </c>
      <c r="H1204" s="58">
        <f t="shared" si="130"/>
        <v>0</v>
      </c>
      <c r="I1204" s="58">
        <f t="shared" si="132"/>
        <v>0</v>
      </c>
      <c r="J1204" s="92" t="str">
        <f t="shared" si="131"/>
        <v>2119–2120</v>
      </c>
      <c r="K1204" s="92"/>
      <c r="L1204" s="103"/>
      <c r="M1204" s="92"/>
      <c r="N1204" s="101"/>
      <c r="O1204" s="93"/>
      <c r="Q1204" s="61"/>
    </row>
    <row r="1205" spans="1:17" s="55" customFormat="1" ht="20.25" customHeight="1" x14ac:dyDescent="0.2">
      <c r="A1205" s="56">
        <v>80446</v>
      </c>
      <c r="B1205" s="57">
        <f t="shared" si="127"/>
        <v>0</v>
      </c>
      <c r="C1205" s="158"/>
      <c r="D1205" s="58">
        <f t="shared" si="128"/>
        <v>0</v>
      </c>
      <c r="E1205" s="59">
        <f t="shared" si="126"/>
        <v>0</v>
      </c>
      <c r="F1205" s="58">
        <f t="shared" si="129"/>
        <v>0</v>
      </c>
      <c r="G1205" s="60">
        <f>IF(AND(C1205&lt;&gt;"",SUM(G$32:G1204)&lt;E$23),$E$23/$E$28,0)</f>
        <v>0</v>
      </c>
      <c r="H1205" s="58">
        <f t="shared" si="130"/>
        <v>0</v>
      </c>
      <c r="I1205" s="58">
        <f t="shared" si="132"/>
        <v>0</v>
      </c>
      <c r="J1205" s="92" t="str">
        <f t="shared" si="131"/>
        <v>2119–2120</v>
      </c>
      <c r="K1205" s="92"/>
      <c r="L1205" s="103"/>
      <c r="M1205" s="92"/>
      <c r="N1205" s="101"/>
      <c r="O1205" s="93"/>
      <c r="Q1205" s="61"/>
    </row>
    <row r="1206" spans="1:17" s="55" customFormat="1" ht="20.25" customHeight="1" x14ac:dyDescent="0.2">
      <c r="A1206" s="56">
        <v>80476</v>
      </c>
      <c r="B1206" s="57">
        <f t="shared" si="127"/>
        <v>0</v>
      </c>
      <c r="C1206" s="158"/>
      <c r="D1206" s="58">
        <f t="shared" si="128"/>
        <v>0</v>
      </c>
      <c r="E1206" s="59">
        <f t="shared" si="126"/>
        <v>0</v>
      </c>
      <c r="F1206" s="58">
        <f t="shared" si="129"/>
        <v>0</v>
      </c>
      <c r="G1206" s="60">
        <f>IF(AND(C1206&lt;&gt;"",SUM(G$32:G1205)&lt;E$23),$E$23/$E$28,0)</f>
        <v>0</v>
      </c>
      <c r="H1206" s="58">
        <f t="shared" si="130"/>
        <v>0</v>
      </c>
      <c r="I1206" s="58">
        <f t="shared" si="132"/>
        <v>0</v>
      </c>
      <c r="J1206" s="92" t="str">
        <f t="shared" si="131"/>
        <v>2119–2120</v>
      </c>
      <c r="K1206" s="92"/>
      <c r="L1206" s="103"/>
      <c r="M1206" s="92"/>
      <c r="N1206" s="101"/>
      <c r="O1206" s="93"/>
      <c r="Q1206" s="61"/>
    </row>
    <row r="1207" spans="1:17" s="55" customFormat="1" ht="20.25" customHeight="1" x14ac:dyDescent="0.2">
      <c r="A1207" s="56">
        <v>80507</v>
      </c>
      <c r="B1207" s="57">
        <f t="shared" si="127"/>
        <v>0</v>
      </c>
      <c r="C1207" s="158"/>
      <c r="D1207" s="58">
        <f t="shared" si="128"/>
        <v>0</v>
      </c>
      <c r="E1207" s="59">
        <f t="shared" si="126"/>
        <v>0</v>
      </c>
      <c r="F1207" s="58">
        <f t="shared" si="129"/>
        <v>0</v>
      </c>
      <c r="G1207" s="60">
        <f>IF(AND(C1207&lt;&gt;"",SUM(G$32:G1206)&lt;E$23),$E$23/$E$28,0)</f>
        <v>0</v>
      </c>
      <c r="H1207" s="58">
        <f t="shared" si="130"/>
        <v>0</v>
      </c>
      <c r="I1207" s="58">
        <f t="shared" si="132"/>
        <v>0</v>
      </c>
      <c r="J1207" s="92" t="str">
        <f t="shared" si="131"/>
        <v>2119–2120</v>
      </c>
      <c r="K1207" s="92"/>
      <c r="L1207" s="103"/>
      <c r="M1207" s="92"/>
      <c r="N1207" s="101"/>
      <c r="O1207" s="93"/>
      <c r="Q1207" s="61"/>
    </row>
    <row r="1208" spans="1:17" s="55" customFormat="1" ht="20.25" customHeight="1" x14ac:dyDescent="0.2">
      <c r="A1208" s="56">
        <v>80537</v>
      </c>
      <c r="B1208" s="57">
        <f t="shared" si="127"/>
        <v>0</v>
      </c>
      <c r="C1208" s="158"/>
      <c r="D1208" s="58">
        <f t="shared" si="128"/>
        <v>0</v>
      </c>
      <c r="E1208" s="59">
        <f t="shared" si="126"/>
        <v>0</v>
      </c>
      <c r="F1208" s="58">
        <f t="shared" si="129"/>
        <v>0</v>
      </c>
      <c r="G1208" s="60">
        <f>IF(AND(C1208&lt;&gt;"",SUM(G$32:G1207)&lt;E$23),$E$23/$E$28,0)</f>
        <v>0</v>
      </c>
      <c r="H1208" s="58">
        <f t="shared" si="130"/>
        <v>0</v>
      </c>
      <c r="I1208" s="58">
        <f t="shared" si="132"/>
        <v>0</v>
      </c>
      <c r="J1208" s="92" t="str">
        <f t="shared" si="131"/>
        <v>2120–2121</v>
      </c>
      <c r="K1208" s="92"/>
      <c r="L1208" s="103"/>
      <c r="M1208" s="92"/>
      <c r="N1208" s="101"/>
      <c r="O1208" s="93"/>
      <c r="Q1208" s="61"/>
    </row>
    <row r="1209" spans="1:17" s="55" customFormat="1" ht="20.25" customHeight="1" x14ac:dyDescent="0.2">
      <c r="A1209" s="56">
        <v>80568</v>
      </c>
      <c r="B1209" s="57">
        <f t="shared" si="127"/>
        <v>0</v>
      </c>
      <c r="C1209" s="158"/>
      <c r="D1209" s="58">
        <f t="shared" si="128"/>
        <v>0</v>
      </c>
      <c r="E1209" s="59">
        <f t="shared" si="126"/>
        <v>0</v>
      </c>
      <c r="F1209" s="58">
        <f t="shared" si="129"/>
        <v>0</v>
      </c>
      <c r="G1209" s="60">
        <f>IF(AND(C1209&lt;&gt;"",SUM(G$32:G1208)&lt;E$23),$E$23/$E$28,0)</f>
        <v>0</v>
      </c>
      <c r="H1209" s="58">
        <f t="shared" si="130"/>
        <v>0</v>
      </c>
      <c r="I1209" s="58">
        <f t="shared" si="132"/>
        <v>0</v>
      </c>
      <c r="J1209" s="92" t="str">
        <f t="shared" si="131"/>
        <v>2120–2121</v>
      </c>
      <c r="K1209" s="92"/>
      <c r="L1209" s="103"/>
      <c r="M1209" s="92"/>
      <c r="N1209" s="101"/>
      <c r="O1209" s="93"/>
      <c r="Q1209" s="61"/>
    </row>
    <row r="1210" spans="1:17" s="55" customFormat="1" ht="20.25" customHeight="1" x14ac:dyDescent="0.2">
      <c r="A1210" s="56">
        <v>80599</v>
      </c>
      <c r="B1210" s="57">
        <f t="shared" si="127"/>
        <v>0</v>
      </c>
      <c r="C1210" s="158"/>
      <c r="D1210" s="58">
        <f t="shared" si="128"/>
        <v>0</v>
      </c>
      <c r="E1210" s="59">
        <f t="shared" si="126"/>
        <v>0</v>
      </c>
      <c r="F1210" s="58">
        <f t="shared" si="129"/>
        <v>0</v>
      </c>
      <c r="G1210" s="60">
        <f>IF(AND(C1210&lt;&gt;"",SUM(G$32:G1209)&lt;E$23),$E$23/$E$28,0)</f>
        <v>0</v>
      </c>
      <c r="H1210" s="58">
        <f t="shared" si="130"/>
        <v>0</v>
      </c>
      <c r="I1210" s="58">
        <f t="shared" si="132"/>
        <v>0</v>
      </c>
      <c r="J1210" s="92" t="str">
        <f t="shared" si="131"/>
        <v>2120–2121</v>
      </c>
      <c r="K1210" s="92"/>
      <c r="L1210" s="103"/>
      <c r="M1210" s="92"/>
      <c r="N1210" s="101"/>
      <c r="O1210" s="93"/>
      <c r="Q1210" s="61"/>
    </row>
    <row r="1211" spans="1:17" s="55" customFormat="1" ht="20.25" customHeight="1" x14ac:dyDescent="0.2">
      <c r="A1211" s="56">
        <v>80629</v>
      </c>
      <c r="B1211" s="57">
        <f t="shared" si="127"/>
        <v>0</v>
      </c>
      <c r="C1211" s="158"/>
      <c r="D1211" s="58">
        <f t="shared" si="128"/>
        <v>0</v>
      </c>
      <c r="E1211" s="59">
        <f t="shared" si="126"/>
        <v>0</v>
      </c>
      <c r="F1211" s="58">
        <f t="shared" si="129"/>
        <v>0</v>
      </c>
      <c r="G1211" s="60">
        <f>IF(AND(C1211&lt;&gt;"",SUM(G$32:G1210)&lt;E$23),$E$23/$E$28,0)</f>
        <v>0</v>
      </c>
      <c r="H1211" s="58">
        <f t="shared" si="130"/>
        <v>0</v>
      </c>
      <c r="I1211" s="58">
        <f t="shared" si="132"/>
        <v>0</v>
      </c>
      <c r="J1211" s="92" t="str">
        <f t="shared" si="131"/>
        <v>2120–2121</v>
      </c>
      <c r="K1211" s="92"/>
      <c r="L1211" s="103"/>
      <c r="M1211" s="92"/>
      <c r="N1211" s="101"/>
      <c r="O1211" s="93"/>
      <c r="Q1211" s="61"/>
    </row>
    <row r="1212" spans="1:17" s="55" customFormat="1" ht="20.25" customHeight="1" x14ac:dyDescent="0.2">
      <c r="A1212" s="56">
        <v>80660</v>
      </c>
      <c r="B1212" s="57">
        <f t="shared" si="127"/>
        <v>0</v>
      </c>
      <c r="C1212" s="158"/>
      <c r="D1212" s="58">
        <f t="shared" si="128"/>
        <v>0</v>
      </c>
      <c r="E1212" s="59">
        <f t="shared" si="126"/>
        <v>0</v>
      </c>
      <c r="F1212" s="58">
        <f t="shared" si="129"/>
        <v>0</v>
      </c>
      <c r="G1212" s="60">
        <f>IF(AND(C1212&lt;&gt;"",SUM(G$32:G1211)&lt;E$23),$E$23/$E$28,0)</f>
        <v>0</v>
      </c>
      <c r="H1212" s="58">
        <f t="shared" si="130"/>
        <v>0</v>
      </c>
      <c r="I1212" s="58">
        <f t="shared" si="132"/>
        <v>0</v>
      </c>
      <c r="J1212" s="92" t="str">
        <f t="shared" si="131"/>
        <v>2120–2121</v>
      </c>
      <c r="K1212" s="92"/>
      <c r="L1212" s="103"/>
      <c r="M1212" s="92"/>
      <c r="N1212" s="101"/>
      <c r="O1212" s="93"/>
      <c r="Q1212" s="61"/>
    </row>
    <row r="1213" spans="1:17" s="55" customFormat="1" ht="20.25" customHeight="1" x14ac:dyDescent="0.2">
      <c r="A1213" s="56">
        <v>80690</v>
      </c>
      <c r="B1213" s="57">
        <f t="shared" si="127"/>
        <v>0</v>
      </c>
      <c r="C1213" s="158"/>
      <c r="D1213" s="58">
        <f t="shared" si="128"/>
        <v>0</v>
      </c>
      <c r="E1213" s="59">
        <f t="shared" si="126"/>
        <v>0</v>
      </c>
      <c r="F1213" s="58">
        <f t="shared" si="129"/>
        <v>0</v>
      </c>
      <c r="G1213" s="60">
        <f>IF(AND(C1213&lt;&gt;"",SUM(G$32:G1212)&lt;E$23),$E$23/$E$28,0)</f>
        <v>0</v>
      </c>
      <c r="H1213" s="58">
        <f t="shared" si="130"/>
        <v>0</v>
      </c>
      <c r="I1213" s="58">
        <f t="shared" si="132"/>
        <v>0</v>
      </c>
      <c r="J1213" s="92" t="str">
        <f t="shared" si="131"/>
        <v>2120–2121</v>
      </c>
      <c r="K1213" s="92"/>
      <c r="L1213" s="103"/>
      <c r="M1213" s="92"/>
      <c r="N1213" s="101"/>
      <c r="O1213" s="93"/>
      <c r="Q1213" s="61"/>
    </row>
    <row r="1214" spans="1:17" s="55" customFormat="1" ht="20.25" customHeight="1" x14ac:dyDescent="0.2">
      <c r="A1214" s="56">
        <v>80721</v>
      </c>
      <c r="B1214" s="57">
        <f t="shared" si="127"/>
        <v>0</v>
      </c>
      <c r="C1214" s="158"/>
      <c r="D1214" s="58">
        <f t="shared" si="128"/>
        <v>0</v>
      </c>
      <c r="E1214" s="59">
        <f t="shared" si="126"/>
        <v>0</v>
      </c>
      <c r="F1214" s="58">
        <f t="shared" si="129"/>
        <v>0</v>
      </c>
      <c r="G1214" s="60">
        <f>IF(AND(C1214&lt;&gt;"",SUM(G$32:G1213)&lt;E$23),$E$23/$E$28,0)</f>
        <v>0</v>
      </c>
      <c r="H1214" s="58">
        <f t="shared" si="130"/>
        <v>0</v>
      </c>
      <c r="I1214" s="58">
        <f t="shared" si="132"/>
        <v>0</v>
      </c>
      <c r="J1214" s="92" t="str">
        <f t="shared" si="131"/>
        <v>2120–2121</v>
      </c>
      <c r="K1214" s="92"/>
      <c r="L1214" s="103"/>
      <c r="M1214" s="92"/>
      <c r="N1214" s="101"/>
      <c r="O1214" s="93"/>
      <c r="Q1214" s="61"/>
    </row>
    <row r="1215" spans="1:17" s="55" customFormat="1" ht="20.25" customHeight="1" x14ac:dyDescent="0.2">
      <c r="A1215" s="56">
        <v>80752</v>
      </c>
      <c r="B1215" s="57">
        <f t="shared" si="127"/>
        <v>0</v>
      </c>
      <c r="C1215" s="158"/>
      <c r="D1215" s="58">
        <f t="shared" si="128"/>
        <v>0</v>
      </c>
      <c r="E1215" s="59">
        <f t="shared" si="126"/>
        <v>0</v>
      </c>
      <c r="F1215" s="58">
        <f t="shared" si="129"/>
        <v>0</v>
      </c>
      <c r="G1215" s="60">
        <f>IF(AND(C1215&lt;&gt;"",SUM(G$32:G1214)&lt;E$23),$E$23/$E$28,0)</f>
        <v>0</v>
      </c>
      <c r="H1215" s="58">
        <f t="shared" si="130"/>
        <v>0</v>
      </c>
      <c r="I1215" s="58">
        <f t="shared" si="132"/>
        <v>0</v>
      </c>
      <c r="J1215" s="92" t="str">
        <f t="shared" si="131"/>
        <v>2120–2121</v>
      </c>
      <c r="K1215" s="92"/>
      <c r="L1215" s="103"/>
      <c r="M1215" s="92"/>
      <c r="N1215" s="101"/>
      <c r="O1215" s="93"/>
      <c r="Q1215" s="61"/>
    </row>
    <row r="1216" spans="1:17" s="55" customFormat="1" ht="20.25" customHeight="1" x14ac:dyDescent="0.2">
      <c r="A1216" s="56">
        <v>80780</v>
      </c>
      <c r="B1216" s="57">
        <f t="shared" si="127"/>
        <v>0</v>
      </c>
      <c r="C1216" s="158"/>
      <c r="D1216" s="58">
        <f t="shared" si="128"/>
        <v>0</v>
      </c>
      <c r="E1216" s="59">
        <f t="shared" si="126"/>
        <v>0</v>
      </c>
      <c r="F1216" s="58">
        <f t="shared" si="129"/>
        <v>0</v>
      </c>
      <c r="G1216" s="60">
        <f>IF(AND(C1216&lt;&gt;"",SUM(G$32:G1215)&lt;E$23),$E$23/$E$28,0)</f>
        <v>0</v>
      </c>
      <c r="H1216" s="58">
        <f t="shared" si="130"/>
        <v>0</v>
      </c>
      <c r="I1216" s="58">
        <f t="shared" si="132"/>
        <v>0</v>
      </c>
      <c r="J1216" s="92" t="str">
        <f t="shared" si="131"/>
        <v>2120–2121</v>
      </c>
      <c r="K1216" s="92"/>
      <c r="L1216" s="103"/>
      <c r="M1216" s="92"/>
      <c r="N1216" s="101"/>
      <c r="O1216" s="93"/>
      <c r="Q1216" s="61"/>
    </row>
    <row r="1217" spans="1:17" s="55" customFormat="1" ht="20.25" customHeight="1" x14ac:dyDescent="0.2">
      <c r="A1217" s="56">
        <v>80811</v>
      </c>
      <c r="B1217" s="57">
        <f t="shared" si="127"/>
        <v>0</v>
      </c>
      <c r="C1217" s="158"/>
      <c r="D1217" s="58">
        <f t="shared" si="128"/>
        <v>0</v>
      </c>
      <c r="E1217" s="59">
        <f t="shared" si="126"/>
        <v>0</v>
      </c>
      <c r="F1217" s="58">
        <f t="shared" si="129"/>
        <v>0</v>
      </c>
      <c r="G1217" s="60">
        <f>IF(AND(C1217&lt;&gt;"",SUM(G$32:G1216)&lt;E$23),$E$23/$E$28,0)</f>
        <v>0</v>
      </c>
      <c r="H1217" s="58">
        <f t="shared" si="130"/>
        <v>0</v>
      </c>
      <c r="I1217" s="58">
        <f t="shared" si="132"/>
        <v>0</v>
      </c>
      <c r="J1217" s="92" t="str">
        <f t="shared" si="131"/>
        <v>2120–2121</v>
      </c>
      <c r="K1217" s="92"/>
      <c r="L1217" s="103"/>
      <c r="M1217" s="92"/>
      <c r="N1217" s="101"/>
      <c r="O1217" s="93"/>
      <c r="Q1217" s="61"/>
    </row>
    <row r="1218" spans="1:17" s="55" customFormat="1" ht="20.25" customHeight="1" x14ac:dyDescent="0.2">
      <c r="A1218" s="56">
        <v>80841</v>
      </c>
      <c r="B1218" s="57">
        <f t="shared" si="127"/>
        <v>0</v>
      </c>
      <c r="C1218" s="158"/>
      <c r="D1218" s="58">
        <f t="shared" si="128"/>
        <v>0</v>
      </c>
      <c r="E1218" s="59">
        <f t="shared" si="126"/>
        <v>0</v>
      </c>
      <c r="F1218" s="58">
        <f t="shared" si="129"/>
        <v>0</v>
      </c>
      <c r="G1218" s="60">
        <f>IF(AND(C1218&lt;&gt;"",SUM(G$32:G1217)&lt;E$23),$E$23/$E$28,0)</f>
        <v>0</v>
      </c>
      <c r="H1218" s="58">
        <f t="shared" si="130"/>
        <v>0</v>
      </c>
      <c r="I1218" s="58">
        <f t="shared" si="132"/>
        <v>0</v>
      </c>
      <c r="J1218" s="92" t="str">
        <f t="shared" si="131"/>
        <v>2120–2121</v>
      </c>
      <c r="K1218" s="92"/>
      <c r="L1218" s="103"/>
      <c r="M1218" s="92"/>
      <c r="N1218" s="101"/>
      <c r="O1218" s="93"/>
      <c r="Q1218" s="61"/>
    </row>
    <row r="1219" spans="1:17" s="55" customFormat="1" ht="20.25" customHeight="1" x14ac:dyDescent="0.2">
      <c r="A1219" s="56">
        <v>80872</v>
      </c>
      <c r="B1219" s="57">
        <f t="shared" si="127"/>
        <v>0</v>
      </c>
      <c r="C1219" s="158"/>
      <c r="D1219" s="58">
        <f t="shared" si="128"/>
        <v>0</v>
      </c>
      <c r="E1219" s="59">
        <f t="shared" si="126"/>
        <v>0</v>
      </c>
      <c r="F1219" s="58">
        <f t="shared" si="129"/>
        <v>0</v>
      </c>
      <c r="G1219" s="60">
        <f>IF(AND(C1219&lt;&gt;"",SUM(G$32:G1218)&lt;E$23),$E$23/$E$28,0)</f>
        <v>0</v>
      </c>
      <c r="H1219" s="58">
        <f t="shared" si="130"/>
        <v>0</v>
      </c>
      <c r="I1219" s="58">
        <f t="shared" si="132"/>
        <v>0</v>
      </c>
      <c r="J1219" s="92" t="str">
        <f t="shared" si="131"/>
        <v>2120–2121</v>
      </c>
      <c r="K1219" s="92"/>
      <c r="L1219" s="103"/>
      <c r="M1219" s="92"/>
      <c r="N1219" s="101"/>
      <c r="O1219" s="93"/>
      <c r="Q1219" s="61"/>
    </row>
    <row r="1220" spans="1:17" s="55" customFormat="1" ht="20.25" customHeight="1" x14ac:dyDescent="0.2">
      <c r="A1220" s="56">
        <v>80902</v>
      </c>
      <c r="B1220" s="57">
        <f t="shared" si="127"/>
        <v>0</v>
      </c>
      <c r="C1220" s="158"/>
      <c r="D1220" s="58">
        <f t="shared" si="128"/>
        <v>0</v>
      </c>
      <c r="E1220" s="59">
        <f t="shared" si="126"/>
        <v>0</v>
      </c>
      <c r="F1220" s="58">
        <f t="shared" si="129"/>
        <v>0</v>
      </c>
      <c r="G1220" s="60">
        <f>IF(AND(C1220&lt;&gt;"",SUM(G$32:G1219)&lt;E$23),$E$23/$E$28,0)</f>
        <v>0</v>
      </c>
      <c r="H1220" s="58">
        <f t="shared" si="130"/>
        <v>0</v>
      </c>
      <c r="I1220" s="58">
        <f t="shared" si="132"/>
        <v>0</v>
      </c>
      <c r="J1220" s="92" t="str">
        <f t="shared" si="131"/>
        <v>2121–2122</v>
      </c>
      <c r="K1220" s="92"/>
      <c r="L1220" s="103"/>
      <c r="M1220" s="92"/>
      <c r="N1220" s="101"/>
      <c r="O1220" s="93"/>
      <c r="Q1220" s="61"/>
    </row>
    <row r="1221" spans="1:17" s="55" customFormat="1" ht="20.25" customHeight="1" x14ac:dyDescent="0.2">
      <c r="A1221" s="56">
        <v>80933</v>
      </c>
      <c r="B1221" s="57">
        <f t="shared" si="127"/>
        <v>0</v>
      </c>
      <c r="C1221" s="158"/>
      <c r="D1221" s="58">
        <f t="shared" si="128"/>
        <v>0</v>
      </c>
      <c r="E1221" s="59">
        <f t="shared" si="126"/>
        <v>0</v>
      </c>
      <c r="F1221" s="58">
        <f t="shared" si="129"/>
        <v>0</v>
      </c>
      <c r="G1221" s="60">
        <f>IF(AND(C1221&lt;&gt;"",SUM(G$32:G1220)&lt;E$23),$E$23/$E$28,0)</f>
        <v>0</v>
      </c>
      <c r="H1221" s="58">
        <f t="shared" si="130"/>
        <v>0</v>
      </c>
      <c r="I1221" s="58">
        <f t="shared" si="132"/>
        <v>0</v>
      </c>
      <c r="J1221" s="92" t="str">
        <f t="shared" si="131"/>
        <v>2121–2122</v>
      </c>
      <c r="K1221" s="92"/>
      <c r="L1221" s="103"/>
      <c r="M1221" s="92"/>
      <c r="N1221" s="101"/>
      <c r="O1221" s="93"/>
      <c r="Q1221" s="61"/>
    </row>
    <row r="1222" spans="1:17" s="55" customFormat="1" ht="20.25" customHeight="1" x14ac:dyDescent="0.2">
      <c r="A1222" s="56">
        <v>80964</v>
      </c>
      <c r="B1222" s="57">
        <f t="shared" si="127"/>
        <v>0</v>
      </c>
      <c r="C1222" s="158"/>
      <c r="D1222" s="58">
        <f t="shared" si="128"/>
        <v>0</v>
      </c>
      <c r="E1222" s="59">
        <f t="shared" si="126"/>
        <v>0</v>
      </c>
      <c r="F1222" s="58">
        <f t="shared" si="129"/>
        <v>0</v>
      </c>
      <c r="G1222" s="60">
        <f>IF(AND(C1222&lt;&gt;"",SUM(G$32:G1221)&lt;E$23),$E$23/$E$28,0)</f>
        <v>0</v>
      </c>
      <c r="H1222" s="58">
        <f t="shared" si="130"/>
        <v>0</v>
      </c>
      <c r="I1222" s="58">
        <f t="shared" si="132"/>
        <v>0</v>
      </c>
      <c r="J1222" s="92" t="str">
        <f t="shared" si="131"/>
        <v>2121–2122</v>
      </c>
      <c r="K1222" s="92"/>
      <c r="L1222" s="103"/>
      <c r="M1222" s="92"/>
      <c r="N1222" s="101"/>
      <c r="O1222" s="93"/>
      <c r="Q1222" s="61"/>
    </row>
    <row r="1223" spans="1:17" s="55" customFormat="1" ht="20.25" customHeight="1" x14ac:dyDescent="0.2">
      <c r="A1223" s="56">
        <v>80994</v>
      </c>
      <c r="B1223" s="57">
        <f t="shared" si="127"/>
        <v>0</v>
      </c>
      <c r="C1223" s="158"/>
      <c r="D1223" s="58">
        <f t="shared" si="128"/>
        <v>0</v>
      </c>
      <c r="E1223" s="59">
        <f t="shared" si="126"/>
        <v>0</v>
      </c>
      <c r="F1223" s="58">
        <f t="shared" si="129"/>
        <v>0</v>
      </c>
      <c r="G1223" s="60">
        <f>IF(AND(C1223&lt;&gt;"",SUM(G$32:G1222)&lt;E$23),$E$23/$E$28,0)</f>
        <v>0</v>
      </c>
      <c r="H1223" s="58">
        <f t="shared" si="130"/>
        <v>0</v>
      </c>
      <c r="I1223" s="58">
        <f t="shared" si="132"/>
        <v>0</v>
      </c>
      <c r="J1223" s="92" t="str">
        <f t="shared" si="131"/>
        <v>2121–2122</v>
      </c>
      <c r="K1223" s="92"/>
      <c r="L1223" s="103"/>
      <c r="M1223" s="92"/>
      <c r="N1223" s="101"/>
      <c r="O1223" s="93"/>
      <c r="Q1223" s="61"/>
    </row>
    <row r="1224" spans="1:17" s="55" customFormat="1" ht="20.25" customHeight="1" x14ac:dyDescent="0.2">
      <c r="A1224" s="56">
        <v>81025</v>
      </c>
      <c r="B1224" s="57">
        <f t="shared" si="127"/>
        <v>0</v>
      </c>
      <c r="C1224" s="158"/>
      <c r="D1224" s="58">
        <f t="shared" si="128"/>
        <v>0</v>
      </c>
      <c r="E1224" s="59">
        <f t="shared" si="126"/>
        <v>0</v>
      </c>
      <c r="F1224" s="58">
        <f t="shared" si="129"/>
        <v>0</v>
      </c>
      <c r="G1224" s="60">
        <f>IF(AND(C1224&lt;&gt;"",SUM(G$32:G1223)&lt;E$23),$E$23/$E$28,0)</f>
        <v>0</v>
      </c>
      <c r="H1224" s="58">
        <f t="shared" si="130"/>
        <v>0</v>
      </c>
      <c r="I1224" s="58">
        <f t="shared" si="132"/>
        <v>0</v>
      </c>
      <c r="J1224" s="92" t="str">
        <f t="shared" si="131"/>
        <v>2121–2122</v>
      </c>
      <c r="K1224" s="92"/>
      <c r="L1224" s="103"/>
      <c r="M1224" s="92"/>
      <c r="N1224" s="101"/>
      <c r="O1224" s="93"/>
      <c r="Q1224" s="61"/>
    </row>
    <row r="1225" spans="1:17" s="55" customFormat="1" ht="20.25" customHeight="1" x14ac:dyDescent="0.2">
      <c r="A1225" s="56">
        <v>81055</v>
      </c>
      <c r="B1225" s="57">
        <f t="shared" si="127"/>
        <v>0</v>
      </c>
      <c r="C1225" s="158"/>
      <c r="D1225" s="58">
        <f t="shared" si="128"/>
        <v>0</v>
      </c>
      <c r="E1225" s="59">
        <f t="shared" si="126"/>
        <v>0</v>
      </c>
      <c r="F1225" s="58">
        <f t="shared" si="129"/>
        <v>0</v>
      </c>
      <c r="G1225" s="60">
        <f>IF(AND(C1225&lt;&gt;"",SUM(G$32:G1224)&lt;E$23),$E$23/$E$28,0)</f>
        <v>0</v>
      </c>
      <c r="H1225" s="58">
        <f t="shared" si="130"/>
        <v>0</v>
      </c>
      <c r="I1225" s="58">
        <f t="shared" si="132"/>
        <v>0</v>
      </c>
      <c r="J1225" s="92" t="str">
        <f t="shared" si="131"/>
        <v>2121–2122</v>
      </c>
      <c r="K1225" s="92"/>
      <c r="L1225" s="103"/>
      <c r="M1225" s="92"/>
      <c r="N1225" s="101"/>
      <c r="O1225" s="93"/>
      <c r="Q1225" s="61"/>
    </row>
    <row r="1226" spans="1:17" s="55" customFormat="1" ht="20.25" customHeight="1" x14ac:dyDescent="0.2">
      <c r="A1226" s="56">
        <v>81086</v>
      </c>
      <c r="B1226" s="57">
        <f t="shared" si="127"/>
        <v>0</v>
      </c>
      <c r="C1226" s="158"/>
      <c r="D1226" s="58">
        <f t="shared" si="128"/>
        <v>0</v>
      </c>
      <c r="E1226" s="59">
        <f t="shared" si="126"/>
        <v>0</v>
      </c>
      <c r="F1226" s="58">
        <f t="shared" si="129"/>
        <v>0</v>
      </c>
      <c r="G1226" s="60">
        <f>IF(AND(C1226&lt;&gt;"",SUM(G$32:G1225)&lt;E$23),$E$23/$E$28,0)</f>
        <v>0</v>
      </c>
      <c r="H1226" s="58">
        <f t="shared" si="130"/>
        <v>0</v>
      </c>
      <c r="I1226" s="58">
        <f t="shared" si="132"/>
        <v>0</v>
      </c>
      <c r="J1226" s="92" t="str">
        <f t="shared" si="131"/>
        <v>2121–2122</v>
      </c>
      <c r="K1226" s="92"/>
      <c r="L1226" s="103"/>
      <c r="M1226" s="92"/>
      <c r="N1226" s="101"/>
      <c r="O1226" s="93"/>
      <c r="Q1226" s="61"/>
    </row>
    <row r="1227" spans="1:17" s="55" customFormat="1" ht="20.25" customHeight="1" x14ac:dyDescent="0.2">
      <c r="A1227" s="56">
        <v>81117</v>
      </c>
      <c r="B1227" s="57">
        <f t="shared" si="127"/>
        <v>0</v>
      </c>
      <c r="C1227" s="158"/>
      <c r="D1227" s="58">
        <f t="shared" si="128"/>
        <v>0</v>
      </c>
      <c r="E1227" s="59">
        <f t="shared" si="126"/>
        <v>0</v>
      </c>
      <c r="F1227" s="58">
        <f t="shared" si="129"/>
        <v>0</v>
      </c>
      <c r="G1227" s="60">
        <f>IF(AND(C1227&lt;&gt;"",SUM(G$32:G1226)&lt;E$23),$E$23/$E$28,0)</f>
        <v>0</v>
      </c>
      <c r="H1227" s="58">
        <f t="shared" si="130"/>
        <v>0</v>
      </c>
      <c r="I1227" s="58">
        <f t="shared" si="132"/>
        <v>0</v>
      </c>
      <c r="J1227" s="92" t="str">
        <f t="shared" si="131"/>
        <v>2121–2122</v>
      </c>
      <c r="K1227" s="92"/>
      <c r="L1227" s="103"/>
      <c r="M1227" s="92"/>
      <c r="N1227" s="101"/>
      <c r="O1227" s="93"/>
      <c r="Q1227" s="61"/>
    </row>
    <row r="1228" spans="1:17" s="55" customFormat="1" ht="20.25" customHeight="1" x14ac:dyDescent="0.2">
      <c r="A1228" s="56">
        <v>81145</v>
      </c>
      <c r="B1228" s="57">
        <f t="shared" si="127"/>
        <v>0</v>
      </c>
      <c r="C1228" s="158"/>
      <c r="D1228" s="58">
        <f t="shared" si="128"/>
        <v>0</v>
      </c>
      <c r="E1228" s="59">
        <f t="shared" si="126"/>
        <v>0</v>
      </c>
      <c r="F1228" s="58">
        <f t="shared" si="129"/>
        <v>0</v>
      </c>
      <c r="G1228" s="60">
        <f>IF(AND(C1228&lt;&gt;"",SUM(G$32:G1227)&lt;E$23),$E$23/$E$28,0)</f>
        <v>0</v>
      </c>
      <c r="H1228" s="58">
        <f t="shared" si="130"/>
        <v>0</v>
      </c>
      <c r="I1228" s="58">
        <f t="shared" si="132"/>
        <v>0</v>
      </c>
      <c r="J1228" s="92" t="str">
        <f t="shared" si="131"/>
        <v>2121–2122</v>
      </c>
      <c r="K1228" s="92"/>
      <c r="L1228" s="103"/>
      <c r="M1228" s="92"/>
      <c r="N1228" s="101"/>
      <c r="O1228" s="93"/>
      <c r="Q1228" s="61"/>
    </row>
    <row r="1229" spans="1:17" s="55" customFormat="1" ht="20.25" customHeight="1" x14ac:dyDescent="0.2">
      <c r="A1229" s="56">
        <v>81176</v>
      </c>
      <c r="B1229" s="57">
        <f t="shared" si="127"/>
        <v>0</v>
      </c>
      <c r="C1229" s="158"/>
      <c r="D1229" s="58">
        <f t="shared" si="128"/>
        <v>0</v>
      </c>
      <c r="E1229" s="59">
        <f t="shared" si="126"/>
        <v>0</v>
      </c>
      <c r="F1229" s="58">
        <f t="shared" si="129"/>
        <v>0</v>
      </c>
      <c r="G1229" s="60">
        <f>IF(AND(C1229&lt;&gt;"",SUM(G$32:G1228)&lt;E$23),$E$23/$E$28,0)</f>
        <v>0</v>
      </c>
      <c r="H1229" s="58">
        <f t="shared" si="130"/>
        <v>0</v>
      </c>
      <c r="I1229" s="58">
        <f t="shared" si="132"/>
        <v>0</v>
      </c>
      <c r="J1229" s="92" t="str">
        <f t="shared" si="131"/>
        <v>2121–2122</v>
      </c>
      <c r="K1229" s="92"/>
      <c r="L1229" s="103"/>
      <c r="M1229" s="92"/>
      <c r="N1229" s="101"/>
      <c r="O1229" s="93"/>
      <c r="Q1229" s="61"/>
    </row>
    <row r="1230" spans="1:17" s="55" customFormat="1" ht="20.25" customHeight="1" x14ac:dyDescent="0.2">
      <c r="A1230" s="56">
        <v>81206</v>
      </c>
      <c r="B1230" s="57">
        <f t="shared" si="127"/>
        <v>0</v>
      </c>
      <c r="C1230" s="158"/>
      <c r="D1230" s="58">
        <f t="shared" si="128"/>
        <v>0</v>
      </c>
      <c r="E1230" s="59">
        <f t="shared" si="126"/>
        <v>0</v>
      </c>
      <c r="F1230" s="58">
        <f t="shared" si="129"/>
        <v>0</v>
      </c>
      <c r="G1230" s="60">
        <f>IF(AND(C1230&lt;&gt;"",SUM(G$32:G1229)&lt;E$23),$E$23/$E$28,0)</f>
        <v>0</v>
      </c>
      <c r="H1230" s="58">
        <f t="shared" si="130"/>
        <v>0</v>
      </c>
      <c r="I1230" s="58">
        <f t="shared" si="132"/>
        <v>0</v>
      </c>
      <c r="J1230" s="92" t="str">
        <f t="shared" si="131"/>
        <v>2121–2122</v>
      </c>
      <c r="K1230" s="92"/>
      <c r="L1230" s="103"/>
      <c r="M1230" s="92"/>
      <c r="N1230" s="101"/>
      <c r="O1230" s="93"/>
      <c r="Q1230" s="61"/>
    </row>
    <row r="1231" spans="1:17" s="55" customFormat="1" ht="20.25" customHeight="1" x14ac:dyDescent="0.2">
      <c r="A1231" s="56">
        <v>81237</v>
      </c>
      <c r="B1231" s="57">
        <f t="shared" si="127"/>
        <v>0</v>
      </c>
      <c r="C1231" s="158"/>
      <c r="D1231" s="58">
        <f t="shared" si="128"/>
        <v>0</v>
      </c>
      <c r="E1231" s="59">
        <f t="shared" si="126"/>
        <v>0</v>
      </c>
      <c r="F1231" s="58">
        <f t="shared" si="129"/>
        <v>0</v>
      </c>
      <c r="G1231" s="60">
        <f>IF(AND(C1231&lt;&gt;"",SUM(G$32:G1230)&lt;E$23),$E$23/$E$28,0)</f>
        <v>0</v>
      </c>
      <c r="H1231" s="58">
        <f t="shared" si="130"/>
        <v>0</v>
      </c>
      <c r="I1231" s="58">
        <f t="shared" si="132"/>
        <v>0</v>
      </c>
      <c r="J1231" s="92" t="str">
        <f t="shared" si="131"/>
        <v>2121–2122</v>
      </c>
      <c r="K1231" s="92"/>
      <c r="L1231" s="103"/>
      <c r="M1231" s="92"/>
      <c r="N1231" s="101"/>
      <c r="O1231" s="93"/>
      <c r="Q1231" s="61"/>
    </row>
    <row r="1232" spans="1:17" s="55" customFormat="1" ht="20.25" customHeight="1" x14ac:dyDescent="0.2">
      <c r="A1232" s="56">
        <v>81267</v>
      </c>
      <c r="B1232" s="57">
        <f t="shared" si="127"/>
        <v>0</v>
      </c>
      <c r="C1232" s="158"/>
      <c r="D1232" s="58">
        <f t="shared" si="128"/>
        <v>0</v>
      </c>
      <c r="E1232" s="59">
        <f t="shared" si="126"/>
        <v>0</v>
      </c>
      <c r="F1232" s="58">
        <f t="shared" si="129"/>
        <v>0</v>
      </c>
      <c r="G1232" s="60">
        <f>IF(AND(C1232&lt;&gt;"",SUM(G$32:G1231)&lt;E$23),$E$23/$E$28,0)</f>
        <v>0</v>
      </c>
      <c r="H1232" s="58">
        <f t="shared" si="130"/>
        <v>0</v>
      </c>
      <c r="I1232" s="58">
        <f t="shared" si="132"/>
        <v>0</v>
      </c>
      <c r="J1232" s="92" t="str">
        <f t="shared" si="131"/>
        <v>2122–2123</v>
      </c>
      <c r="K1232" s="92"/>
      <c r="L1232" s="103"/>
      <c r="M1232" s="92"/>
      <c r="N1232" s="101"/>
      <c r="O1232" s="93"/>
      <c r="Q1232" s="61"/>
    </row>
    <row r="1233" spans="1:17" s="55" customFormat="1" ht="20.25" customHeight="1" x14ac:dyDescent="0.2">
      <c r="A1233" s="56">
        <v>81298</v>
      </c>
      <c r="B1233" s="57">
        <f t="shared" si="127"/>
        <v>0</v>
      </c>
      <c r="C1233" s="158"/>
      <c r="D1233" s="58">
        <f t="shared" si="128"/>
        <v>0</v>
      </c>
      <c r="E1233" s="59">
        <f t="shared" si="126"/>
        <v>0</v>
      </c>
      <c r="F1233" s="58">
        <f t="shared" si="129"/>
        <v>0</v>
      </c>
      <c r="G1233" s="60">
        <f>IF(AND(C1233&lt;&gt;"",SUM(G$32:G1232)&lt;E$23),$E$23/$E$28,0)</f>
        <v>0</v>
      </c>
      <c r="H1233" s="58">
        <f t="shared" si="130"/>
        <v>0</v>
      </c>
      <c r="I1233" s="58">
        <f t="shared" si="132"/>
        <v>0</v>
      </c>
      <c r="J1233" s="92" t="str">
        <f t="shared" si="131"/>
        <v>2122–2123</v>
      </c>
      <c r="K1233" s="92"/>
      <c r="L1233" s="103"/>
      <c r="M1233" s="92"/>
      <c r="N1233" s="101"/>
      <c r="O1233" s="93"/>
      <c r="Q1233" s="61"/>
    </row>
    <row r="1234" spans="1:17" s="55" customFormat="1" ht="20.25" customHeight="1" x14ac:dyDescent="0.2">
      <c r="A1234" s="56">
        <v>81329</v>
      </c>
      <c r="B1234" s="57">
        <f t="shared" si="127"/>
        <v>0</v>
      </c>
      <c r="C1234" s="158"/>
      <c r="D1234" s="58">
        <f t="shared" si="128"/>
        <v>0</v>
      </c>
      <c r="E1234" s="59">
        <f t="shared" si="126"/>
        <v>0</v>
      </c>
      <c r="F1234" s="58">
        <f t="shared" si="129"/>
        <v>0</v>
      </c>
      <c r="G1234" s="60">
        <f>IF(AND(C1234&lt;&gt;"",SUM(G$32:G1233)&lt;E$23),$E$23/$E$28,0)</f>
        <v>0</v>
      </c>
      <c r="H1234" s="58">
        <f t="shared" si="130"/>
        <v>0</v>
      </c>
      <c r="I1234" s="58">
        <f t="shared" si="132"/>
        <v>0</v>
      </c>
      <c r="J1234" s="92" t="str">
        <f t="shared" si="131"/>
        <v>2122–2123</v>
      </c>
      <c r="K1234" s="92"/>
      <c r="L1234" s="103"/>
      <c r="M1234" s="92"/>
      <c r="N1234" s="101"/>
      <c r="O1234" s="93"/>
      <c r="Q1234" s="61"/>
    </row>
    <row r="1235" spans="1:17" s="55" customFormat="1" ht="20.25" customHeight="1" x14ac:dyDescent="0.2">
      <c r="A1235" s="56">
        <v>81359</v>
      </c>
      <c r="B1235" s="57">
        <f t="shared" si="127"/>
        <v>0</v>
      </c>
      <c r="C1235" s="158"/>
      <c r="D1235" s="58">
        <f t="shared" si="128"/>
        <v>0</v>
      </c>
      <c r="E1235" s="59">
        <f t="shared" si="126"/>
        <v>0</v>
      </c>
      <c r="F1235" s="58">
        <f t="shared" si="129"/>
        <v>0</v>
      </c>
      <c r="G1235" s="60">
        <f>IF(AND(C1235&lt;&gt;"",SUM(G$32:G1234)&lt;E$23),$E$23/$E$28,0)</f>
        <v>0</v>
      </c>
      <c r="H1235" s="58">
        <f t="shared" si="130"/>
        <v>0</v>
      </c>
      <c r="I1235" s="58">
        <f t="shared" si="132"/>
        <v>0</v>
      </c>
      <c r="J1235" s="92" t="str">
        <f t="shared" si="131"/>
        <v>2122–2123</v>
      </c>
      <c r="K1235" s="92"/>
      <c r="L1235" s="103"/>
      <c r="M1235" s="92"/>
      <c r="N1235" s="101"/>
      <c r="O1235" s="93"/>
      <c r="Q1235" s="61"/>
    </row>
    <row r="1236" spans="1:17" s="55" customFormat="1" ht="20.25" customHeight="1" x14ac:dyDescent="0.2">
      <c r="A1236" s="56">
        <v>81390</v>
      </c>
      <c r="B1236" s="57">
        <f t="shared" si="127"/>
        <v>0</v>
      </c>
      <c r="C1236" s="158"/>
      <c r="D1236" s="58">
        <f t="shared" si="128"/>
        <v>0</v>
      </c>
      <c r="E1236" s="59">
        <f t="shared" si="126"/>
        <v>0</v>
      </c>
      <c r="F1236" s="58">
        <f t="shared" si="129"/>
        <v>0</v>
      </c>
      <c r="G1236" s="60">
        <f>IF(AND(C1236&lt;&gt;"",SUM(G$32:G1235)&lt;E$23),$E$23/$E$28,0)</f>
        <v>0</v>
      </c>
      <c r="H1236" s="58">
        <f t="shared" si="130"/>
        <v>0</v>
      </c>
      <c r="I1236" s="58">
        <f t="shared" si="132"/>
        <v>0</v>
      </c>
      <c r="J1236" s="92" t="str">
        <f t="shared" si="131"/>
        <v>2122–2123</v>
      </c>
      <c r="K1236" s="92"/>
      <c r="L1236" s="103"/>
      <c r="M1236" s="92"/>
      <c r="N1236" s="101"/>
      <c r="O1236" s="93"/>
      <c r="Q1236" s="61"/>
    </row>
    <row r="1237" spans="1:17" s="55" customFormat="1" ht="20.25" customHeight="1" x14ac:dyDescent="0.2">
      <c r="A1237" s="56">
        <v>81420</v>
      </c>
      <c r="B1237" s="57">
        <f t="shared" si="127"/>
        <v>0</v>
      </c>
      <c r="C1237" s="158"/>
      <c r="D1237" s="58">
        <f t="shared" si="128"/>
        <v>0</v>
      </c>
      <c r="E1237" s="59">
        <f t="shared" si="126"/>
        <v>0</v>
      </c>
      <c r="F1237" s="58">
        <f t="shared" si="129"/>
        <v>0</v>
      </c>
      <c r="G1237" s="60">
        <f>IF(AND(C1237&lt;&gt;"",SUM(G$32:G1236)&lt;E$23),$E$23/$E$28,0)</f>
        <v>0</v>
      </c>
      <c r="H1237" s="58">
        <f t="shared" si="130"/>
        <v>0</v>
      </c>
      <c r="I1237" s="58">
        <f t="shared" si="132"/>
        <v>0</v>
      </c>
      <c r="J1237" s="92" t="str">
        <f t="shared" si="131"/>
        <v>2122–2123</v>
      </c>
      <c r="K1237" s="92"/>
      <c r="L1237" s="103"/>
      <c r="M1237" s="92"/>
      <c r="N1237" s="101"/>
      <c r="O1237" s="93"/>
      <c r="Q1237" s="61"/>
    </row>
    <row r="1238" spans="1:17" s="55" customFormat="1" ht="20.25" customHeight="1" x14ac:dyDescent="0.2">
      <c r="A1238" s="56">
        <v>81451</v>
      </c>
      <c r="B1238" s="57">
        <f t="shared" si="127"/>
        <v>0</v>
      </c>
      <c r="C1238" s="158"/>
      <c r="D1238" s="58">
        <f t="shared" si="128"/>
        <v>0</v>
      </c>
      <c r="E1238" s="59">
        <f t="shared" si="126"/>
        <v>0</v>
      </c>
      <c r="F1238" s="58">
        <f t="shared" si="129"/>
        <v>0</v>
      </c>
      <c r="G1238" s="60">
        <f>IF(AND(C1238&lt;&gt;"",SUM(G$32:G1237)&lt;E$23),$E$23/$E$28,0)</f>
        <v>0</v>
      </c>
      <c r="H1238" s="58">
        <f t="shared" si="130"/>
        <v>0</v>
      </c>
      <c r="I1238" s="58">
        <f t="shared" si="132"/>
        <v>0</v>
      </c>
      <c r="J1238" s="92" t="str">
        <f t="shared" si="131"/>
        <v>2122–2123</v>
      </c>
      <c r="K1238" s="92"/>
      <c r="L1238" s="103"/>
      <c r="M1238" s="92"/>
      <c r="N1238" s="101"/>
      <c r="O1238" s="93"/>
      <c r="Q1238" s="61"/>
    </row>
    <row r="1239" spans="1:17" s="55" customFormat="1" ht="20.25" customHeight="1" x14ac:dyDescent="0.2">
      <c r="A1239" s="56">
        <v>81482</v>
      </c>
      <c r="B1239" s="57">
        <f t="shared" si="127"/>
        <v>0</v>
      </c>
      <c r="C1239" s="158"/>
      <c r="D1239" s="58">
        <f t="shared" si="128"/>
        <v>0</v>
      </c>
      <c r="E1239" s="59">
        <f t="shared" si="126"/>
        <v>0</v>
      </c>
      <c r="F1239" s="58">
        <f t="shared" si="129"/>
        <v>0</v>
      </c>
      <c r="G1239" s="60">
        <f>IF(AND(C1239&lt;&gt;"",SUM(G$32:G1238)&lt;E$23),$E$23/$E$28,0)</f>
        <v>0</v>
      </c>
      <c r="H1239" s="58">
        <f t="shared" si="130"/>
        <v>0</v>
      </c>
      <c r="I1239" s="58">
        <f t="shared" si="132"/>
        <v>0</v>
      </c>
      <c r="J1239" s="92" t="str">
        <f t="shared" si="131"/>
        <v>2122–2123</v>
      </c>
      <c r="K1239" s="92"/>
      <c r="L1239" s="103"/>
      <c r="M1239" s="92"/>
      <c r="N1239" s="101"/>
      <c r="O1239" s="93"/>
      <c r="Q1239" s="61"/>
    </row>
    <row r="1240" spans="1:17" s="55" customFormat="1" ht="20.25" customHeight="1" x14ac:dyDescent="0.2">
      <c r="A1240" s="56">
        <v>81510</v>
      </c>
      <c r="B1240" s="57">
        <f t="shared" si="127"/>
        <v>0</v>
      </c>
      <c r="C1240" s="158"/>
      <c r="D1240" s="58">
        <f t="shared" si="128"/>
        <v>0</v>
      </c>
      <c r="E1240" s="59">
        <f t="shared" si="126"/>
        <v>0</v>
      </c>
      <c r="F1240" s="58">
        <f t="shared" si="129"/>
        <v>0</v>
      </c>
      <c r="G1240" s="60">
        <f>IF(AND(C1240&lt;&gt;"",SUM(G$32:G1239)&lt;E$23),$E$23/$E$28,0)</f>
        <v>0</v>
      </c>
      <c r="H1240" s="58">
        <f t="shared" si="130"/>
        <v>0</v>
      </c>
      <c r="I1240" s="58">
        <f t="shared" si="132"/>
        <v>0</v>
      </c>
      <c r="J1240" s="92" t="str">
        <f t="shared" si="131"/>
        <v>2122–2123</v>
      </c>
      <c r="K1240" s="92"/>
      <c r="L1240" s="103"/>
      <c r="M1240" s="92"/>
      <c r="N1240" s="101"/>
      <c r="O1240" s="93"/>
      <c r="Q1240" s="61"/>
    </row>
    <row r="1241" spans="1:17" s="55" customFormat="1" ht="20.25" customHeight="1" x14ac:dyDescent="0.2">
      <c r="A1241" s="56">
        <v>81541</v>
      </c>
      <c r="B1241" s="57">
        <f t="shared" si="127"/>
        <v>0</v>
      </c>
      <c r="C1241" s="158"/>
      <c r="D1241" s="58">
        <f t="shared" si="128"/>
        <v>0</v>
      </c>
      <c r="E1241" s="59">
        <f t="shared" si="126"/>
        <v>0</v>
      </c>
      <c r="F1241" s="58">
        <f t="shared" si="129"/>
        <v>0</v>
      </c>
      <c r="G1241" s="60">
        <f>IF(AND(C1241&lt;&gt;"",SUM(G$32:G1240)&lt;E$23),$E$23/$E$28,0)</f>
        <v>0</v>
      </c>
      <c r="H1241" s="58">
        <f t="shared" si="130"/>
        <v>0</v>
      </c>
      <c r="I1241" s="58">
        <f t="shared" si="132"/>
        <v>0</v>
      </c>
      <c r="J1241" s="92" t="str">
        <f t="shared" si="131"/>
        <v>2122–2123</v>
      </c>
      <c r="K1241" s="92"/>
      <c r="L1241" s="103"/>
      <c r="M1241" s="92"/>
      <c r="N1241" s="101"/>
      <c r="O1241" s="93"/>
      <c r="Q1241" s="61"/>
    </row>
    <row r="1242" spans="1:17" s="55" customFormat="1" ht="20.25" customHeight="1" x14ac:dyDescent="0.2">
      <c r="A1242" s="56">
        <v>81571</v>
      </c>
      <c r="B1242" s="57">
        <f t="shared" si="127"/>
        <v>0</v>
      </c>
      <c r="C1242" s="158"/>
      <c r="D1242" s="58">
        <f t="shared" si="128"/>
        <v>0</v>
      </c>
      <c r="E1242" s="59">
        <f t="shared" si="126"/>
        <v>0</v>
      </c>
      <c r="F1242" s="58">
        <f t="shared" si="129"/>
        <v>0</v>
      </c>
      <c r="G1242" s="60">
        <f>IF(AND(C1242&lt;&gt;"",SUM(G$32:G1241)&lt;E$23),$E$23/$E$28,0)</f>
        <v>0</v>
      </c>
      <c r="H1242" s="58">
        <f>IF(C1242&lt;&gt;"",G1242+H1241,0)</f>
        <v>0</v>
      </c>
      <c r="I1242" s="58">
        <f t="shared" si="132"/>
        <v>0</v>
      </c>
      <c r="J1242" s="92" t="str">
        <f t="shared" si="131"/>
        <v>2122–2123</v>
      </c>
      <c r="K1242" s="92"/>
      <c r="L1242" s="103"/>
      <c r="M1242" s="92"/>
      <c r="N1242" s="101"/>
      <c r="O1242" s="93"/>
      <c r="Q1242" s="61"/>
    </row>
    <row r="1243" spans="1:17" s="55" customFormat="1" ht="20.25" customHeight="1" x14ac:dyDescent="0.2">
      <c r="A1243" s="56">
        <v>81602</v>
      </c>
      <c r="B1243" s="57">
        <f t="shared" si="127"/>
        <v>0</v>
      </c>
      <c r="C1243" s="158"/>
      <c r="D1243" s="58">
        <f t="shared" si="128"/>
        <v>0</v>
      </c>
      <c r="E1243" s="59">
        <f t="shared" si="126"/>
        <v>0</v>
      </c>
      <c r="F1243" s="58">
        <f t="shared" si="129"/>
        <v>0</v>
      </c>
      <c r="G1243" s="60">
        <f>IF(AND(C1243&lt;&gt;"",SUM(G$32:G1242)&lt;E$23),$E$23/$E$28,0)</f>
        <v>0</v>
      </c>
      <c r="H1243" s="58">
        <f>IF(C1243&lt;&gt;"",G1243+H1242,0)</f>
        <v>0</v>
      </c>
      <c r="I1243" s="58">
        <f>IF(C1243&lt;&gt;"",$E$23-H1243,0)</f>
        <v>0</v>
      </c>
      <c r="J1243" s="92" t="str">
        <f t="shared" si="131"/>
        <v>2122–2123</v>
      </c>
      <c r="K1243" s="92"/>
      <c r="L1243" s="103"/>
      <c r="M1243" s="92"/>
      <c r="N1243" s="101"/>
      <c r="O1243" s="93"/>
      <c r="Q1243" s="61"/>
    </row>
    <row r="1244" spans="1:17" s="55" customFormat="1" ht="20.25" customHeight="1" x14ac:dyDescent="0.2">
      <c r="A1244" s="29"/>
      <c r="B1244" s="29"/>
      <c r="C1244" s="29"/>
      <c r="D1244" s="29"/>
      <c r="E1244" s="29"/>
      <c r="F1244" s="29"/>
      <c r="G1244" s="29"/>
      <c r="H1244" s="29"/>
      <c r="I1244" s="29"/>
      <c r="J1244" s="92"/>
      <c r="K1244" s="92"/>
      <c r="L1244" s="92"/>
      <c r="M1244" s="92"/>
      <c r="N1244" s="92"/>
      <c r="O1244" s="104"/>
    </row>
  </sheetData>
  <sheetProtection sheet="1" formatColumns="0" formatRows="0" insertColumns="0" insertRows="0"/>
  <mergeCells count="52">
    <mergeCell ref="A30:I30"/>
    <mergeCell ref="A26:D26"/>
    <mergeCell ref="E26:F26"/>
    <mergeCell ref="A27:D27"/>
    <mergeCell ref="E27:F27"/>
    <mergeCell ref="A28:D28"/>
    <mergeCell ref="E28:F28"/>
    <mergeCell ref="A23:D23"/>
    <mergeCell ref="E23:F23"/>
    <mergeCell ref="A24:D24"/>
    <mergeCell ref="E24:F24"/>
    <mergeCell ref="A25:D25"/>
    <mergeCell ref="E25:F25"/>
    <mergeCell ref="K22:L22"/>
    <mergeCell ref="A16:D16"/>
    <mergeCell ref="E16:F16"/>
    <mergeCell ref="A17:D17"/>
    <mergeCell ref="E17:F17"/>
    <mergeCell ref="A18:D18"/>
    <mergeCell ref="E18:F18"/>
    <mergeCell ref="A19:C20"/>
    <mergeCell ref="A21:D21"/>
    <mergeCell ref="E21:F21"/>
    <mergeCell ref="A22:D22"/>
    <mergeCell ref="E22:F22"/>
    <mergeCell ref="J16:K16"/>
    <mergeCell ref="L16:M16"/>
    <mergeCell ref="G15:I15"/>
    <mergeCell ref="A10:D10"/>
    <mergeCell ref="E10:F10"/>
    <mergeCell ref="A11:D11"/>
    <mergeCell ref="E11:F11"/>
    <mergeCell ref="A12:D12"/>
    <mergeCell ref="E12:F12"/>
    <mergeCell ref="A13:D13"/>
    <mergeCell ref="E13:F13"/>
    <mergeCell ref="A14:D14"/>
    <mergeCell ref="E14:F14"/>
    <mergeCell ref="A15:D15"/>
    <mergeCell ref="A7:D7"/>
    <mergeCell ref="E7:F7"/>
    <mergeCell ref="A8:D8"/>
    <mergeCell ref="E8:F8"/>
    <mergeCell ref="A9:D9"/>
    <mergeCell ref="E9:F9"/>
    <mergeCell ref="A6:D6"/>
    <mergeCell ref="E6:F6"/>
    <mergeCell ref="A1:F1"/>
    <mergeCell ref="C2:F2"/>
    <mergeCell ref="A3:F3"/>
    <mergeCell ref="A4:F4"/>
    <mergeCell ref="A5:F5"/>
  </mergeCells>
  <dataValidations count="3">
    <dataValidation operator="lessThan" allowBlank="1" showInputMessage="1" showErrorMessage="1" sqref="R1244:R1048576 R30 A32:A1243 G28:I28 G26:I26 AE4 Q31 E13 E21:E24 E26 E28 G21:I24 S5:S26 G13 E16:E18" xr:uid="{28AD3D91-26EE-4EFD-A14D-D23BFEC20D1D}"/>
    <dataValidation type="textLength" operator="lessThan" allowBlank="1" showInputMessage="1" showErrorMessage="1" sqref="E27 G27:I27" xr:uid="{50B2A1B7-F916-44E4-990C-59BDEC0C238B}">
      <formula1>0</formula1>
    </dataValidation>
    <dataValidation operator="lessThan" showInputMessage="1" showErrorMessage="1" sqref="C32:C980" xr:uid="{FB81DCCF-3A8B-45F8-B63F-E0797BDE3530}"/>
  </dataValidations>
  <hyperlinks>
    <hyperlink ref="C2:F2" r:id="rId1" display="https://sco.ca.gov/sard_gasb_96_reporting_instructions.html" xr:uid="{DC90917B-4989-4F48-AA3B-07BDD87FEFEA}"/>
  </hyperlinks>
  <pageMargins left="0.7" right="0.7" top="0.75" bottom="0.75" header="0.3" footer="0.3"/>
  <pageSetup scale="57" fitToHeight="0" orientation="portrait" r:id="rId2"/>
  <headerFooter>
    <oddHeader>&amp;C&amp;"arial,Bold"&amp;14GASB 96 
Amortization Schedule</oddHeader>
    <oddFooter>&amp;L&amp;"arial,Regular"&amp;12State Controller's Office&amp;C&amp;"arial,Regular"&amp;12
Example 1 Input&amp;R&amp;"arial,Regular"&amp;12Page &amp;P</oddFooter>
  </headerFooter>
  <drawing r:id="rId3"/>
  <extLst>
    <ext xmlns:x14="http://schemas.microsoft.com/office/spreadsheetml/2009/9/main" uri="{CCE6A557-97BC-4b89-ADB6-D9C93CAAB3DF}">
      <x14:dataValidations xmlns:xm="http://schemas.microsoft.com/office/excel/2006/main" count="5">
        <x14:dataValidation type="list" allowBlank="1" showInputMessage="1" showErrorMessage="1" xr:uid="{942CBD0A-0947-480D-8764-B5371707C111}">
          <x14:formula1>
            <xm:f>'Drop-down menus'!$N$1:$N$2</xm:f>
          </x14:formula1>
          <xm:sqref>K22</xm:sqref>
        </x14:dataValidation>
        <x14:dataValidation type="list" allowBlank="1" showInputMessage="1" showErrorMessage="1" xr:uid="{D5112989-5459-4896-AB46-EA504CBE3600}">
          <x14:formula1>
            <xm:f>'Drop-down menus'!$M$1:$M$2</xm:f>
          </x14:formula1>
          <xm:sqref>E15 E11:F11</xm:sqref>
        </x14:dataValidation>
        <x14:dataValidation type="list" allowBlank="1" showInputMessage="1" showErrorMessage="1" xr:uid="{07EABD93-0324-4749-9D49-C7358FCA163E}">
          <x14:formula1>
            <xm:f>'Drop-down menus'!$K$2:$K$3</xm:f>
          </x14:formula1>
          <xm:sqref>E14:F14</xm:sqref>
        </x14:dataValidation>
        <x14:dataValidation type="list" allowBlank="1" showInputMessage="1" showErrorMessage="1" xr:uid="{F64B0C01-469F-4156-AB39-3B1927B0BF54}">
          <x14:formula1>
            <xm:f>'Drop-down menus'!$L$2:$L$102</xm:f>
          </x14:formula1>
          <xm:sqref>F15</xm:sqref>
        </x14:dataValidation>
        <x14:dataValidation type="list" allowBlank="1" showInputMessage="1" showErrorMessage="1" xr:uid="{2CEFA37F-B4AA-45D7-92CF-CE1665D79C89}">
          <x14:formula1>
            <xm:f>'Drop-down menus'!$O$1:$O$3</xm:f>
          </x14:formula1>
          <xm:sqref>E12:F12</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1D253-61B1-4FB2-9E2E-22D7764EA98E}">
  <sheetPr>
    <tabColor theme="5" tint="-0.249977111117893"/>
    <pageSetUpPr fitToPage="1"/>
  </sheetPr>
  <dimension ref="A1:XFC85"/>
  <sheetViews>
    <sheetView zoomScale="75" zoomScaleNormal="75" workbookViewId="0">
      <selection activeCell="J20" sqref="J20"/>
    </sheetView>
  </sheetViews>
  <sheetFormatPr defaultColWidth="0" defaultRowHeight="15" customHeight="1" zeroHeight="1" x14ac:dyDescent="0.2"/>
  <cols>
    <col min="1" max="1" width="12" style="63" customWidth="1"/>
    <col min="2" max="2" width="10.85546875" style="32" customWidth="1"/>
    <col min="3" max="3" width="10.42578125" style="32" customWidth="1"/>
    <col min="4" max="4" width="27.5703125" style="32" customWidth="1"/>
    <col min="5" max="9" width="14.28515625" style="32" customWidth="1"/>
    <col min="10" max="11" width="25.7109375" style="64" customWidth="1"/>
    <col min="12" max="12" width="15.140625" style="32" hidden="1"/>
    <col min="13" max="13" width="13.140625" style="32" hidden="1"/>
    <col min="14" max="14" width="12.140625" style="32" hidden="1"/>
    <col min="15" max="19" width="0" style="32" hidden="1"/>
    <col min="20" max="16383" width="12.140625" style="32" hidden="1"/>
    <col min="16384" max="16384" width="23.140625" style="32" hidden="1" customWidth="1"/>
  </cols>
  <sheetData>
    <row r="1" spans="1:11" ht="30" customHeight="1" x14ac:dyDescent="0.25">
      <c r="B1" s="319" t="s">
        <v>1512</v>
      </c>
      <c r="C1" s="319"/>
      <c r="D1" s="319"/>
      <c r="E1" s="319"/>
      <c r="F1" s="319"/>
      <c r="G1" s="319"/>
      <c r="H1" s="319"/>
      <c r="I1" s="319"/>
      <c r="J1" s="319"/>
      <c r="K1" s="319"/>
    </row>
    <row r="2" spans="1:11" ht="18.75" customHeight="1" x14ac:dyDescent="0.25">
      <c r="B2" s="320" t="s">
        <v>32</v>
      </c>
      <c r="C2" s="320"/>
      <c r="D2" s="320"/>
      <c r="E2" s="321" t="str">
        <f>'Example 3 Modification Input'!$E$6</f>
        <v>IaaS Agreement</v>
      </c>
      <c r="F2" s="321"/>
      <c r="G2" s="321"/>
    </row>
    <row r="3" spans="1:11" ht="18.75" customHeight="1" x14ac:dyDescent="0.25">
      <c r="B3" s="322" t="s">
        <v>1451</v>
      </c>
      <c r="C3" s="323"/>
      <c r="D3" s="324"/>
      <c r="E3" s="316" t="str">
        <f>'Example 3 Modification Input'!E9</f>
        <v>1234</v>
      </c>
      <c r="F3" s="317"/>
      <c r="G3" s="318"/>
    </row>
    <row r="4" spans="1:11" ht="18.75" customHeight="1" x14ac:dyDescent="0.25">
      <c r="B4" s="110" t="s">
        <v>1491</v>
      </c>
      <c r="C4" s="111"/>
      <c r="D4" s="112"/>
      <c r="E4" s="316" t="str">
        <f>IFERROR(IF('Example 3 Modification Input'!E11="Yes","Proprietary Fund",VLOOKUP(E3,GAAP02Aindex!$A$2:$K$654,4,FALSE)),"Unidentified")</f>
        <v>Unidentified</v>
      </c>
      <c r="F4" s="317"/>
      <c r="G4" s="318"/>
    </row>
    <row r="5" spans="1:11" ht="18.75" customHeight="1" x14ac:dyDescent="0.25">
      <c r="B5" s="322" t="s">
        <v>1452</v>
      </c>
      <c r="C5" s="323"/>
      <c r="D5" s="324"/>
      <c r="E5" s="336">
        <f>'Example 3 Modification Input'!E10</f>
        <v>4321</v>
      </c>
      <c r="F5" s="336"/>
      <c r="G5" s="336"/>
    </row>
    <row r="6" spans="1:11" ht="18.75" customHeight="1" x14ac:dyDescent="0.25">
      <c r="B6" s="320" t="s">
        <v>1470</v>
      </c>
      <c r="C6" s="320"/>
      <c r="D6" s="320"/>
      <c r="E6" s="321" t="str">
        <f>'Example 3 Modification Input'!$E$12</f>
        <v>Governmental Fund</v>
      </c>
      <c r="F6" s="321"/>
      <c r="G6" s="321"/>
      <c r="H6" s="65"/>
      <c r="I6" s="41"/>
      <c r="J6" s="41"/>
      <c r="K6" s="41"/>
    </row>
    <row r="7" spans="1:11" ht="18.75" customHeight="1" x14ac:dyDescent="0.25">
      <c r="B7" s="320" t="s">
        <v>13</v>
      </c>
      <c r="C7" s="320"/>
      <c r="D7" s="320"/>
      <c r="E7" s="337" t="s">
        <v>1544</v>
      </c>
      <c r="F7" s="337"/>
      <c r="G7" s="337"/>
      <c r="H7" s="66" t="s">
        <v>1466</v>
      </c>
      <c r="I7" s="41"/>
      <c r="J7" s="41"/>
      <c r="K7" s="67"/>
    </row>
    <row r="8" spans="1:11" ht="18.75" customHeight="1" x14ac:dyDescent="0.2">
      <c r="B8" s="325" t="str">
        <f>IF($E$7="","Was this modified SBITA included in your prior year Annual Reporting Submission Workbook? (see instructions)",CONCATENATE("Was this modified SBITA included in your ",LEFT(E7,4)-1,"-",RIGHT(E7,4)-1," Annual Reporting Submission Workbook? (see instructions)"))</f>
        <v>Was this modified SBITA included in your 2022-2023 Annual Reporting Submission Workbook? (see instructions)</v>
      </c>
      <c r="C8" s="325"/>
      <c r="D8" s="325"/>
      <c r="E8" s="326" t="s">
        <v>1551</v>
      </c>
      <c r="F8" s="327"/>
      <c r="G8" s="328"/>
      <c r="H8" s="71"/>
      <c r="I8" s="71"/>
      <c r="J8" s="70"/>
      <c r="K8" s="70"/>
    </row>
    <row r="9" spans="1:11" ht="18.75" customHeight="1" x14ac:dyDescent="0.2">
      <c r="B9" s="325"/>
      <c r="C9" s="325"/>
      <c r="D9" s="325"/>
      <c r="E9" s="329"/>
      <c r="F9" s="330"/>
      <c r="G9" s="331"/>
      <c r="H9" s="71"/>
      <c r="I9" s="71"/>
      <c r="J9" s="70"/>
      <c r="K9" s="70"/>
    </row>
    <row r="10" spans="1:11" ht="18.75" customHeight="1" x14ac:dyDescent="0.2">
      <c r="B10" s="325"/>
      <c r="C10" s="325"/>
      <c r="D10" s="325"/>
      <c r="E10" s="332"/>
      <c r="F10" s="333"/>
      <c r="G10" s="334"/>
      <c r="H10" s="71"/>
      <c r="I10" s="71"/>
      <c r="J10" s="70"/>
      <c r="K10" s="70"/>
    </row>
    <row r="11" spans="1:11" ht="18.75" customHeight="1" x14ac:dyDescent="0.25">
      <c r="B11" s="68"/>
      <c r="C11" s="69"/>
      <c r="D11" s="69"/>
      <c r="E11" s="69"/>
      <c r="F11" s="70"/>
      <c r="G11" s="70"/>
      <c r="H11" s="71"/>
      <c r="I11" s="71"/>
      <c r="J11" s="70"/>
      <c r="K11" s="70"/>
    </row>
    <row r="12" spans="1:11" ht="18.75" customHeight="1" x14ac:dyDescent="0.2">
      <c r="A12" s="335" t="s">
        <v>1508</v>
      </c>
      <c r="B12" s="335"/>
      <c r="C12" s="335"/>
      <c r="D12" s="335"/>
      <c r="E12" s="335"/>
      <c r="F12" s="335"/>
      <c r="G12" s="335"/>
      <c r="H12" s="335"/>
      <c r="I12" s="335"/>
      <c r="J12" s="335"/>
      <c r="K12" s="335"/>
    </row>
    <row r="13" spans="1:11" ht="18.75" customHeight="1" x14ac:dyDescent="0.2">
      <c r="A13" s="335"/>
      <c r="B13" s="335"/>
      <c r="C13" s="335"/>
      <c r="D13" s="335"/>
      <c r="E13" s="335"/>
      <c r="F13" s="335"/>
      <c r="G13" s="335"/>
      <c r="H13" s="335"/>
      <c r="I13" s="335"/>
      <c r="J13" s="335"/>
      <c r="K13" s="335"/>
    </row>
    <row r="14" spans="1:11" ht="18.75" customHeight="1" x14ac:dyDescent="0.3">
      <c r="A14" s="130"/>
      <c r="B14" s="130"/>
      <c r="C14" s="130"/>
      <c r="D14" s="130"/>
      <c r="E14" s="130"/>
      <c r="F14" s="130"/>
      <c r="G14" s="130"/>
      <c r="H14" s="130"/>
      <c r="I14" s="130"/>
      <c r="J14" s="130"/>
      <c r="K14" s="130"/>
    </row>
    <row r="15" spans="1:11" ht="18.75" customHeight="1" x14ac:dyDescent="0.2">
      <c r="A15" s="125" t="s">
        <v>1515</v>
      </c>
      <c r="B15" s="126"/>
      <c r="C15" s="127"/>
      <c r="D15" s="127"/>
      <c r="E15" s="127"/>
      <c r="F15" s="128"/>
      <c r="G15" s="128"/>
      <c r="H15" s="129"/>
      <c r="I15" s="129"/>
      <c r="J15" s="128"/>
      <c r="K15" s="128"/>
    </row>
    <row r="16" spans="1:11" ht="18.75" customHeight="1" x14ac:dyDescent="0.25">
      <c r="A16" s="140" t="s">
        <v>64</v>
      </c>
      <c r="B16" s="136"/>
      <c r="C16" s="69"/>
      <c r="D16" s="137"/>
      <c r="E16" s="137"/>
      <c r="F16" s="138"/>
      <c r="G16" s="138"/>
      <c r="H16" s="139"/>
      <c r="I16" s="139"/>
      <c r="J16" s="138"/>
      <c r="K16" s="138"/>
    </row>
    <row r="17" spans="1:19" ht="18.75" customHeight="1" x14ac:dyDescent="0.3">
      <c r="A17" s="121">
        <v>0</v>
      </c>
      <c r="B17" s="131" t="s">
        <v>1516</v>
      </c>
      <c r="D17" s="69"/>
      <c r="E17" s="69"/>
      <c r="F17" s="72"/>
      <c r="G17" s="72"/>
      <c r="H17" s="71"/>
      <c r="I17" s="71"/>
      <c r="J17" s="72"/>
      <c r="K17" s="72"/>
    </row>
    <row r="18" spans="1:19" ht="18.75" customHeight="1" x14ac:dyDescent="0.2">
      <c r="A18" s="32"/>
      <c r="B18" s="141" t="str">
        <f>IF('Example 3 Modification Input'!$K$22="FI$Cal","Dr: 1624100 - Right-to-Use SBITA - Amortizable",
IF('Example 3 Modification Input'!$K$22="Non-FI$Cal", "Dr: Acct 0480 - RIGHT-TO-USE SBITA - AMORTIZABLE","Please complete rows 5 and 14 of the input sheet."))</f>
        <v>Dr: Acct 0480 - RIGHT-TO-USE SBITA - AMORTIZABLE</v>
      </c>
      <c r="C18" s="74"/>
      <c r="D18" s="74"/>
      <c r="E18" s="74"/>
      <c r="F18" s="142"/>
      <c r="G18" s="142"/>
      <c r="H18" s="141"/>
      <c r="I18" s="141"/>
      <c r="J18" s="142">
        <f>IF(OR('Example 3 Modification Input'!$E$15="Yes",'Example 3 Modification Input'!$E$15="No"),'Example 3 Modification Input'!$N$25,IF('Example 3 Modification Input'!$J$28='Example 3 Modification Output'!$E$7,0,'Example 3 Modification Input'!$N$25))</f>
        <v>102532.10055851679</v>
      </c>
      <c r="K18" s="142"/>
    </row>
    <row r="19" spans="1:19" ht="18.75" customHeight="1" x14ac:dyDescent="0.2">
      <c r="B19" s="74" t="str">
        <f>IF('Example 3 Modification Input'!$K$22="FI$Cal","Dr: 390XXXXXX - Fund Balance",IF('Example 3 Modification Input'!$K$22="Non-FI$Cal", "Dr: Acct 0950 - BEGINNING FUND BALANCE","Please complete the input sheet fully."))</f>
        <v>Dr: Acct 0950 - BEGINNING FUND BALANCE</v>
      </c>
      <c r="C19" s="74"/>
      <c r="D19" s="74"/>
      <c r="E19" s="74"/>
      <c r="F19" s="142"/>
      <c r="G19" s="142"/>
      <c r="H19" s="141"/>
      <c r="I19" s="141"/>
      <c r="J19" s="142">
        <f>IF('Example 3 Modification Input'!$E$15="Yes",'Example 3 Modification Input'!$J$18,IF(AND($E$8&lt;&gt;'Drop-down menus'!$P$2,$J$18&lt;($K$21+$K$22)),($K$21+$K$22)-$J$18,0))</f>
        <v>678.01962719178118</v>
      </c>
      <c r="K19" s="142"/>
    </row>
    <row r="20" spans="1:19" ht="18.75" customHeight="1" x14ac:dyDescent="0.2">
      <c r="B20" s="74" t="str">
        <f>IF('Example 3 Modification Input'!$K$22="FI$Cal","Dr: 390XXXXXX - Fund Balance",IF('Example 3 Modification Input'!$K$22="Non-FI$Cal", "Dr: Acct 0952 - BEG FB ADJ/PRIOR PERIOD ADJUSTMENT","Please complete the input sheet fully."))</f>
        <v>Dr: Acct 0952 - BEG FB ADJ/PRIOR PERIOD ADJUSTMENT</v>
      </c>
      <c r="C20" s="74"/>
      <c r="D20" s="74"/>
      <c r="E20" s="74"/>
      <c r="F20" s="142"/>
      <c r="G20" s="142"/>
      <c r="H20" s="141"/>
      <c r="I20" s="141"/>
      <c r="J20" s="142">
        <f>IF('Example 3 Modification Input'!$E$15="Yes",'Example 3 Modification Input'!$L$18,IF(AND($E$8='Drop-down menus'!$P$2,$J$18&lt;($K$21+$K$22)),($K$21+$K$22)-$J$18,0))</f>
        <v>0</v>
      </c>
      <c r="K20" s="142"/>
    </row>
    <row r="21" spans="1:19" ht="18.75" customHeight="1" x14ac:dyDescent="0.2">
      <c r="B21" s="74"/>
      <c r="C21" s="74" t="str">
        <f>IF('Example 3 Modification Input'!$K$22="FI$Cal","Cr: 1624190 - Accumulated Amortization - Right-to-Use SBITA",IF('Example 3 Modification Input'!$K$22="Non-FI$Cal", "Cr: Acct 0475 - ACCUMULATED AMORTIZATION - RIGHT-TO-USE SBITA","Please select either FI$Cal or non-FI$Cal in the input sheet"))</f>
        <v>Cr: Acct 0475 - ACCUMULATED AMORTIZATION - RIGHT-TO-USE SBITA</v>
      </c>
      <c r="D21" s="74"/>
      <c r="E21" s="74"/>
      <c r="F21" s="142"/>
      <c r="G21" s="142"/>
      <c r="H21" s="141"/>
      <c r="I21" s="141"/>
      <c r="J21" s="142"/>
      <c r="K21" s="142">
        <f>IF(OR('Example 3 Modification Input'!$E$15="Yes",'Example 3 Modification Input'!$E$15="No"),'Example 3 Modification Input'!$M$25,IF('Example 3 Modification Input'!$J$28='Example 3 Modification Output'!$E$7,0,'Example 3 Modification Input'!$M$25))</f>
        <v>34177.366852838939</v>
      </c>
    </row>
    <row r="22" spans="1:19" ht="18.75" customHeight="1" x14ac:dyDescent="0.25">
      <c r="B22" s="79"/>
      <c r="C22" s="74" t="str">
        <f>IF('Example 3 Modification Input'!$K$22="FI$Cal","Cr: 2590180 - Right-to-Use SBITA Liability - Noncurrent (GAAP)",IF('Example 3 Modification Input'!$K$22="Non-FI$Cal", "Cr: Acct 0674 - RIGHT-TO-USE SBITA LIABILITY","Please complete the input sheet fully."))</f>
        <v>Cr: Acct 0674 - RIGHT-TO-USE SBITA LIABILITY</v>
      </c>
      <c r="D22" s="74"/>
      <c r="E22" s="74"/>
      <c r="F22" s="142"/>
      <c r="G22" s="142"/>
      <c r="H22" s="141"/>
      <c r="I22" s="141"/>
      <c r="J22" s="142"/>
      <c r="K22" s="142">
        <f>ROUND(IF(OR('Example 3 Modification Input'!$E$15="Yes",'Example 3 Modification Input'!$E$15="No"),'Example 3 Modification Input'!$L$25,IF('Example 3 Modification Input'!$J$28='Example 3 Modification Output'!$E$7,0,'Example 3 Modification Input'!$L$25)),2)</f>
        <v>69032.75</v>
      </c>
    </row>
    <row r="23" spans="1:19" ht="18.75" customHeight="1" x14ac:dyDescent="0.25">
      <c r="B23" s="79"/>
      <c r="C23" s="74" t="str">
        <f>IF('Example 3 Modification Input'!$K$22="FI$Cal","Cr: 390XXXXXX - Fund Balance",IF('Example 3 Modification Input'!$K$22="Non-FI$Cal", "Cr: Acct 0950 - BEGINNING FUND BALANCE","Please complete the input sheet fully."))</f>
        <v>Cr: Acct 0950 - BEGINNING FUND BALANCE</v>
      </c>
      <c r="D23" s="74"/>
      <c r="E23" s="74"/>
      <c r="F23" s="142"/>
      <c r="G23" s="142"/>
      <c r="H23" s="141"/>
      <c r="I23" s="141"/>
      <c r="J23" s="142"/>
      <c r="K23" s="142">
        <f>IF('Example 3 Modification Input'!$E$15="Yes",'Example 3 Modification Input'!$K$18,IF(AND($E$8&lt;&gt;'Drop-down menus'!$P$2,($K$21+$K$22)&lt;J18),$J$18-($K$21+$K$22),0))</f>
        <v>0</v>
      </c>
    </row>
    <row r="24" spans="1:19" ht="18.75" customHeight="1" x14ac:dyDescent="0.25">
      <c r="B24" s="79"/>
      <c r="C24" s="74" t="str">
        <f>IF('Example 3 Modification Input'!$K$22="FI$Cal","Cr: 390XXXXXX - Fund Balance",IF('Example 3 Modification Input'!$K$22="Non-FI$Cal", "Cr: Acct 0952 - BEG FB ADJ/PRIOR PERIOD ADJUSTMENT","Please complete the input sheet fully."))</f>
        <v>Cr: Acct 0952 - BEG FB ADJ/PRIOR PERIOD ADJUSTMENT</v>
      </c>
      <c r="D24" s="74"/>
      <c r="E24" s="74"/>
      <c r="F24" s="142"/>
      <c r="G24" s="142"/>
      <c r="H24" s="141"/>
      <c r="I24" s="141"/>
      <c r="J24" s="142"/>
      <c r="K24" s="142">
        <f>IF('Example 3 Modification Input'!$E$15="Yes",'Example 3 Modification Input'!$M$18,IF(AND($E$8='Drop-down menus'!$P$2,($K$21+$K$22)&lt;$J$18),$J$18-($K$21+$K$22),0))</f>
        <v>0</v>
      </c>
    </row>
    <row r="25" spans="1:19" ht="18.75" customHeight="1" x14ac:dyDescent="0.2">
      <c r="B25" s="117"/>
      <c r="C25" s="69"/>
      <c r="D25" s="69"/>
      <c r="E25" s="69"/>
      <c r="F25" s="72"/>
      <c r="G25" s="72"/>
      <c r="H25" s="71"/>
      <c r="I25" s="71"/>
      <c r="J25" s="72"/>
      <c r="K25" s="72"/>
    </row>
    <row r="26" spans="1:19" ht="18.75" hidden="1" customHeight="1" x14ac:dyDescent="0.2">
      <c r="A26" s="125" t="s">
        <v>1517</v>
      </c>
      <c r="B26" s="126"/>
      <c r="C26" s="127"/>
      <c r="D26" s="127"/>
      <c r="E26" s="127"/>
      <c r="F26" s="128"/>
      <c r="G26" s="128"/>
      <c r="H26" s="129"/>
      <c r="I26" s="129"/>
      <c r="J26" s="128"/>
      <c r="K26" s="128"/>
    </row>
    <row r="27" spans="1:19" ht="18.75" hidden="1" customHeight="1" x14ac:dyDescent="0.3">
      <c r="A27" s="121">
        <v>1</v>
      </c>
      <c r="B27" s="131" t="s">
        <v>1509</v>
      </c>
      <c r="C27" s="69"/>
      <c r="D27" s="69"/>
      <c r="E27" s="69"/>
      <c r="F27" s="72"/>
      <c r="G27" s="72"/>
      <c r="H27" s="71"/>
      <c r="I27" s="71"/>
      <c r="J27" s="72"/>
      <c r="K27" s="72"/>
      <c r="S27" s="55"/>
    </row>
    <row r="28" spans="1:19" ht="18.75" hidden="1" customHeight="1" x14ac:dyDescent="0.2">
      <c r="B28" s="74" t="str">
        <f>IF('Example 3 Modification Input'!$K$22="FI$Cal","Dr: 5362548 - Right-to-Use SBITA - Amortizable","Dr: Acct 0842 - CAPITAL OUTLAY (GAAP ADJ)")</f>
        <v>Dr: Acct 0842 - CAPITAL OUTLAY (GAAP ADJ)</v>
      </c>
      <c r="C28" s="74"/>
      <c r="D28" s="74"/>
      <c r="E28" s="74"/>
      <c r="F28" s="142"/>
      <c r="G28" s="142"/>
      <c r="H28" s="141"/>
      <c r="I28" s="141"/>
      <c r="J28" s="142">
        <v>0</v>
      </c>
      <c r="K28" s="142"/>
      <c r="O28" s="73"/>
      <c r="S28" s="55" t="s">
        <v>1458</v>
      </c>
    </row>
    <row r="29" spans="1:19" ht="18.75" hidden="1" customHeight="1" x14ac:dyDescent="0.25">
      <c r="B29" s="79"/>
      <c r="C29" s="74" t="str">
        <f>IF('Example 3 Modification Input'!$K$22="FI$Cal","Cr: 4598400 - Lease &amp; Other Financing Proceeds",IF('Example 3 Modification Input'!$K$22="Non-FI$Cal", "Cr: Acct 0789 - LEASE AND OTHER FINANCING PROCEEDS","Please select either FI$Cal or non-FI$Cal in the input sheet"))</f>
        <v>Cr: Acct 0789 - LEASE AND OTHER FINANCING PROCEEDS</v>
      </c>
      <c r="D29" s="74"/>
      <c r="E29" s="74"/>
      <c r="F29" s="142"/>
      <c r="G29" s="142"/>
      <c r="H29" s="141"/>
      <c r="I29" s="141"/>
      <c r="J29" s="142"/>
      <c r="K29" s="142">
        <v>0</v>
      </c>
      <c r="O29" s="73"/>
    </row>
    <row r="30" spans="1:19" ht="18.75" hidden="1" customHeight="1" x14ac:dyDescent="0.25">
      <c r="B30" s="79"/>
      <c r="C30" s="74" t="str">
        <f>IF('Example 3 Modification Input'!$K$22="Non-FI$Cal",VLOOKUP($E$4,'Drop-down menus'!$T$1:$W$10,4,FALSE),"Cr: 5346350 - Information Technology Services - Subscription")</f>
        <v>Cr: Acct 0XXX - FUNCTIONAL EXPENSE</v>
      </c>
      <c r="D30" s="74"/>
      <c r="E30" s="74"/>
      <c r="F30" s="142"/>
      <c r="G30" s="142"/>
      <c r="H30" s="141"/>
      <c r="I30" s="141"/>
      <c r="J30" s="142"/>
      <c r="K30" s="142">
        <v>0</v>
      </c>
      <c r="O30" s="73"/>
    </row>
    <row r="31" spans="1:19" ht="18.75" hidden="1" customHeight="1" x14ac:dyDescent="0.2">
      <c r="B31" s="117"/>
      <c r="C31" s="69"/>
      <c r="E31" s="69"/>
      <c r="F31" s="77"/>
      <c r="G31" s="77"/>
      <c r="H31" s="71"/>
      <c r="I31" s="71"/>
      <c r="J31" s="77"/>
      <c r="K31" s="77"/>
    </row>
    <row r="32" spans="1:19" ht="18.75" hidden="1" customHeight="1" x14ac:dyDescent="0.3">
      <c r="A32" s="121">
        <v>2</v>
      </c>
      <c r="B32" s="131" t="s">
        <v>1490</v>
      </c>
      <c r="C32" s="69"/>
      <c r="D32" s="69"/>
      <c r="E32" s="69"/>
      <c r="F32" s="72"/>
      <c r="G32" s="72"/>
      <c r="H32" s="71"/>
      <c r="I32" s="71"/>
      <c r="J32" s="72"/>
      <c r="K32" s="72"/>
    </row>
    <row r="33" spans="1:15" ht="18.75" hidden="1" customHeight="1" x14ac:dyDescent="0.2">
      <c r="A33" s="146"/>
      <c r="B33" s="141" t="str">
        <f>IF('Example 3 Modification Input'!$K$22="FI$Cal","Dr: 1624100 - Right-to-Use SBITA - Amortizable",
IF('Example 3 Modification Input'!$K$22="Non-FI$Cal", "Dr: Acct 0480 - RIGHT-TO-USE SBITA - AMORTIZABLE","Please complete rows 5 and 14 of the input sheet."))</f>
        <v>Dr: Acct 0480 - RIGHT-TO-USE SBITA - AMORTIZABLE</v>
      </c>
      <c r="C33" s="74"/>
      <c r="D33" s="74"/>
      <c r="E33" s="74"/>
      <c r="F33" s="143"/>
      <c r="G33" s="143"/>
      <c r="H33" s="141"/>
      <c r="I33" s="141"/>
      <c r="J33" s="142">
        <v>0</v>
      </c>
      <c r="K33" s="72"/>
    </row>
    <row r="34" spans="1:15" ht="18.75" hidden="1" customHeight="1" x14ac:dyDescent="0.2">
      <c r="A34" s="32"/>
      <c r="B34" s="74" t="str">
        <f>IF('Example 3 Modification Input'!$K$22="FI$Cal","Dr: 4598400 - Lease &amp; Other Financing Proceeds",IF('Example 3 Modification Input'!$K$22="Non-FI$Cal", "Dr: Acct 0789 - LEASE AND OTHER FINANCING PROCEEDS","Please select either FI$Cal or non-FI$Cal in the input sheet"))</f>
        <v>Dr: Acct 0789 - LEASE AND OTHER FINANCING PROCEEDS</v>
      </c>
      <c r="C34" s="74"/>
      <c r="D34" s="74"/>
      <c r="E34" s="74"/>
      <c r="F34" s="142"/>
      <c r="G34" s="142"/>
      <c r="H34" s="141"/>
      <c r="I34" s="141"/>
      <c r="J34" s="142">
        <v>0</v>
      </c>
      <c r="K34" s="142"/>
    </row>
    <row r="35" spans="1:15" ht="18.75" hidden="1" customHeight="1" x14ac:dyDescent="0.2">
      <c r="B35" s="141"/>
      <c r="C35" s="74" t="str">
        <f>IF('Example 3 Modification Input'!$K$22="FI$Cal","Cr: 5362548 - Right-to-Use SBITA - Amortizable","Cr: Acct 0842 - CAPITAL OUTLAY (GAAP ADJ)")</f>
        <v>Cr: Acct 0842 - CAPITAL OUTLAY (GAAP ADJ)</v>
      </c>
      <c r="D35" s="74"/>
      <c r="E35" s="74"/>
      <c r="F35" s="142"/>
      <c r="G35" s="142"/>
      <c r="H35" s="141"/>
      <c r="I35" s="141"/>
      <c r="J35" s="142"/>
      <c r="K35" s="142">
        <v>0</v>
      </c>
    </row>
    <row r="36" spans="1:15" ht="18.75" hidden="1" customHeight="1" x14ac:dyDescent="0.2">
      <c r="C36" s="74" t="str">
        <f>IF('Example 3 Modification Input'!$K$22="FI$Cal","Cr: 2590180 - Right-to-Use SBITA Liability - Noncurrent (GAAP)",IF('Example 3 Modification Input'!$K$22="Non-FI$Cal", "Cr: Acct 0674 - RIGHT-TO-USE SBITA LIABILITY","Please complete the input sheet fully."))</f>
        <v>Cr: Acct 0674 - RIGHT-TO-USE SBITA LIABILITY</v>
      </c>
      <c r="D36" s="74"/>
      <c r="E36" s="74"/>
      <c r="F36" s="142"/>
      <c r="G36" s="142"/>
      <c r="H36" s="141"/>
      <c r="I36" s="141"/>
      <c r="J36" s="142"/>
      <c r="K36" s="142">
        <v>0</v>
      </c>
    </row>
    <row r="37" spans="1:15" ht="18.75" hidden="1" customHeight="1" x14ac:dyDescent="0.25">
      <c r="B37" s="79"/>
      <c r="C37" s="74" t="str">
        <f>IF('Example 3 Modification Input'!$K$22="Non-FI$Cal",VLOOKUP($E$4,'Drop-down menus'!$T$1:$W$10,4,FALSE),"Cr: 5346350 - Information Technology Services - Subscription")</f>
        <v>Cr: Acct 0XXX - FUNCTIONAL EXPENSE</v>
      </c>
      <c r="D37" s="74"/>
      <c r="E37" s="74"/>
      <c r="F37" s="142"/>
      <c r="G37" s="142"/>
      <c r="H37" s="141"/>
      <c r="I37" s="141"/>
      <c r="J37" s="142"/>
      <c r="K37" s="142">
        <f>J34+J33-K35-K36</f>
        <v>0</v>
      </c>
    </row>
    <row r="38" spans="1:15" ht="18.75" hidden="1" customHeight="1" x14ac:dyDescent="0.25">
      <c r="A38" s="132"/>
      <c r="B38" s="68"/>
      <c r="C38" s="69"/>
      <c r="D38" s="69"/>
      <c r="E38" s="69"/>
      <c r="F38" s="72"/>
      <c r="G38" s="72"/>
      <c r="H38" s="71"/>
      <c r="I38" s="71"/>
      <c r="J38" s="72"/>
      <c r="K38" s="72"/>
      <c r="L38" s="75"/>
      <c r="M38" s="76"/>
    </row>
    <row r="39" spans="1:15" ht="18.75" customHeight="1" x14ac:dyDescent="0.25">
      <c r="A39" s="125" t="s">
        <v>1502</v>
      </c>
      <c r="B39" s="113"/>
      <c r="C39" s="114"/>
      <c r="D39" s="114"/>
      <c r="E39" s="114"/>
      <c r="F39" s="115"/>
      <c r="G39" s="115"/>
      <c r="H39" s="116"/>
      <c r="I39" s="116"/>
      <c r="J39" s="115"/>
      <c r="K39" s="115"/>
      <c r="L39" s="75"/>
      <c r="M39" s="76"/>
    </row>
    <row r="40" spans="1:15" ht="18.75" customHeight="1" x14ac:dyDescent="0.3">
      <c r="A40" s="121">
        <v>3</v>
      </c>
      <c r="B40" s="131" t="s">
        <v>1503</v>
      </c>
      <c r="C40" s="133"/>
      <c r="D40" s="133"/>
      <c r="E40" s="133"/>
      <c r="F40" s="134"/>
      <c r="G40" s="134"/>
      <c r="H40" s="135"/>
      <c r="I40" s="135"/>
      <c r="J40" s="134"/>
      <c r="K40" s="134"/>
      <c r="L40" s="75"/>
      <c r="M40" s="76"/>
    </row>
    <row r="41" spans="1:15" ht="18.75" customHeight="1" x14ac:dyDescent="0.2">
      <c r="B41" s="74" t="str">
        <f>IF($C$45="There is no amortization/depreciation for this asset class.","There is no amortization/depreciation for this asset class.",IF('Example 3 Modification Input'!$K$22="Non-FI$Cal","Dr: Acct 0875 - DEPRECIATION/AMORTIZATION","Dr: 5424920 - Amortization - Right-to-Use SBITA"))</f>
        <v>Dr: Acct 0875 - DEPRECIATION/AMORTIZATION</v>
      </c>
      <c r="C41" s="74"/>
      <c r="D41" s="74"/>
      <c r="E41" s="74"/>
      <c r="F41" s="142"/>
      <c r="G41" s="142"/>
      <c r="H41" s="141"/>
      <c r="I41" s="141"/>
      <c r="J41" s="78">
        <f>IF('Example 3 Modification Input'!$E$15="Yes",0,IF('Example 3 Modification Input'!$J$28=$E$7,SUMIFS('Example 3 Modification Input'!$G$32:$G$1243,'Example 3 Modification Input'!$J$32:$J$1243,'Example 3 Modification Output'!$E$7)+'Example 3 Modification Input'!$F$20,SUMIFS('Example 3 Modification Input'!$G$32:$G$1243,'Example 3 Modification Input'!$J$32:$J$1243,'Example 3 Modification Output'!$E$7)))</f>
        <v>0</v>
      </c>
      <c r="K41" s="142"/>
    </row>
    <row r="42" spans="1:15" ht="18.75" customHeight="1" x14ac:dyDescent="0.25">
      <c r="B42" s="79"/>
      <c r="C42" s="74" t="str">
        <f>IF('Example 3 Modification Input'!$K$22="FI$Cal","Cr: 1624190 - Accumulated Amortization - Right-to-Use SBITA",IF('Example 3 Modification Input'!$K$22="Non-FI$Cal", "Cr: Acct 0475 - ACCUMULATED AMORTIZATION - RIGHT-TO-USE SBITA","Please select either FI$Cal or non-FI$Cal in the input sheet"))</f>
        <v>Cr: Acct 0475 - ACCUMULATED AMORTIZATION - RIGHT-TO-USE SBITA</v>
      </c>
      <c r="D42" s="74"/>
      <c r="E42" s="74"/>
      <c r="F42" s="78"/>
      <c r="G42" s="78"/>
      <c r="H42" s="141"/>
      <c r="I42" s="141"/>
      <c r="J42" s="142"/>
      <c r="K42" s="142">
        <f>J41</f>
        <v>0</v>
      </c>
    </row>
    <row r="43" spans="1:15" ht="18.75" customHeight="1" x14ac:dyDescent="0.2">
      <c r="B43" s="118" t="s">
        <v>51</v>
      </c>
      <c r="C43" s="144"/>
      <c r="D43" s="144"/>
      <c r="E43" s="74"/>
      <c r="F43" s="142"/>
      <c r="G43" s="142"/>
      <c r="H43" s="141"/>
      <c r="I43" s="141"/>
      <c r="J43" s="142"/>
      <c r="K43" s="142"/>
    </row>
    <row r="44" spans="1:15" ht="18.75" customHeight="1" x14ac:dyDescent="0.3">
      <c r="A44" s="121">
        <v>4</v>
      </c>
      <c r="B44" s="131" t="s">
        <v>1510</v>
      </c>
      <c r="C44" s="69"/>
      <c r="D44" s="69"/>
      <c r="E44" s="69"/>
      <c r="F44" s="72"/>
      <c r="G44" s="72"/>
      <c r="H44" s="71"/>
      <c r="I44" s="71"/>
      <c r="J44" s="72"/>
      <c r="K44" s="72"/>
      <c r="L44" s="75"/>
      <c r="M44" s="76"/>
    </row>
    <row r="45" spans="1:15" ht="18.75" customHeight="1" x14ac:dyDescent="0.2">
      <c r="B45" s="74" t="str">
        <f>IF('Example 3 Modification Input'!$K$22="FI$Cal","Dr: 5420488 - Debt Service - Principal - SBITA",
IF('Example 3 Modification Input'!$K$22="Non-FI$Cal", "Dr: Acct 0848 - DEBT SERVICE - PRINCIPAL LEASES","Please select either FI$Cal or non-FI$Cal in the input sheet"))</f>
        <v>Dr: Acct 0848 - DEBT SERVICE - PRINCIPAL LEASES</v>
      </c>
      <c r="C45" s="74"/>
      <c r="D45" s="74"/>
      <c r="E45" s="74"/>
      <c r="F45" s="78"/>
      <c r="G45" s="78"/>
      <c r="H45" s="141"/>
      <c r="I45" s="141"/>
      <c r="J45" s="145">
        <f>ROUND(IF('Example 3 Modification Input'!$E$15="Yes",0,IF('Example 3 Modification Input'!$J$28=$E$7,SUMIFS('Example 3 Modification Input'!$E$32:$E$1243,'Example 3 Modification Input'!$J$32:$J$1243,'Example 3 Modification Output'!$E$7)+'Example 3 Modification Input'!$E$20,SUMIFS('Example 3 Modification Input'!$E$32:$E$1243,'Example 3 Modification Input'!$J$32:$J$1243,'Example 3 Modification Output'!$E$7))),2)</f>
        <v>0</v>
      </c>
      <c r="K45" s="78"/>
      <c r="L45" s="74"/>
      <c r="M45" s="74"/>
      <c r="O45" s="73"/>
    </row>
    <row r="46" spans="1:15" ht="18.75" customHeight="1" x14ac:dyDescent="0.2">
      <c r="B46" s="74" t="str">
        <f>IF('Example 3 Modification Input'!$K$22="FI$Cal","Dr: 5420098 - Debt Service - Interest - SBITA",
IF('Example 3 Modification Input'!$K$22="Non-FI$Cal",
IF('Example 3 Modification Input'!$E$11="NO","Dr: Acct 0851 - DEBT SERVICE - INTEREST LEASES","Dr: Acct 0894 - INTEREST EXPENSE AND FISCAL CHARGES"),"Please select either FI$Cal or non-FI$Cal in the input sheet"))</f>
        <v>Dr: Acct 0851 - DEBT SERVICE - INTEREST LEASES</v>
      </c>
      <c r="C46" s="74"/>
      <c r="D46" s="74"/>
      <c r="E46" s="74"/>
      <c r="F46" s="78"/>
      <c r="G46" s="78"/>
      <c r="H46" s="141"/>
      <c r="I46" s="141"/>
      <c r="J46" s="145">
        <f>ROUND(IF('Example 3 Modification Input'!$E$15="Yes",0,IF('Example 3 Modification Input'!$J$28=$E$7,SUMIFS('Example 3 Modification Input'!$D$32:$D$1243,'Example 3 Modification Input'!$J$32:$J$1243,'Example 3 Modification Output'!$E$7)+'Example 3 Modification Input'!$D$20,SUMIFS('Example 3 Modification Input'!$D$32:$D$1243,'Example 3 Modification Input'!$J$32:$J$1243,'Example 3 Modification Output'!$E$7))),2)</f>
        <v>0</v>
      </c>
      <c r="K46" s="78"/>
      <c r="L46" s="74"/>
      <c r="M46" s="74"/>
      <c r="O46" s="73"/>
    </row>
    <row r="47" spans="1:15" ht="18.75" customHeight="1" x14ac:dyDescent="0.25">
      <c r="B47" s="79"/>
      <c r="C47" s="74" t="str">
        <f>IF('Example 3 Modification Input'!$K$22="Non-FI$Cal",VLOOKUP($E$4,'Drop-down menus'!$T$1:$W$10,4,FALSE),"Cr: 5346350 - Information Technology Services - Subscription")</f>
        <v>Cr: Acct 0XXX - FUNCTIONAL EXPENSE</v>
      </c>
      <c r="D47" s="74"/>
      <c r="E47" s="74"/>
      <c r="F47" s="78"/>
      <c r="G47" s="78"/>
      <c r="H47" s="141"/>
      <c r="I47" s="141"/>
      <c r="J47" s="78"/>
      <c r="K47" s="78">
        <f>SUM(J45:J46)</f>
        <v>0</v>
      </c>
      <c r="L47" s="78"/>
      <c r="M47" s="74"/>
    </row>
    <row r="48" spans="1:15" ht="18.75" customHeight="1" x14ac:dyDescent="0.2">
      <c r="B48" s="117"/>
      <c r="C48" s="74"/>
      <c r="D48" s="144"/>
      <c r="E48" s="74"/>
      <c r="F48" s="78"/>
      <c r="G48" s="78"/>
      <c r="H48" s="141"/>
      <c r="I48" s="141"/>
      <c r="J48" s="78"/>
      <c r="K48" s="78"/>
      <c r="L48" s="78"/>
      <c r="M48" s="74"/>
    </row>
    <row r="49" spans="1:15" ht="18.75" customHeight="1" x14ac:dyDescent="0.3">
      <c r="A49" s="121">
        <v>5</v>
      </c>
      <c r="B49" s="131" t="s">
        <v>1504</v>
      </c>
      <c r="C49" s="69"/>
      <c r="D49" s="69"/>
      <c r="E49" s="69"/>
      <c r="F49" s="72"/>
      <c r="G49" s="72"/>
      <c r="H49" s="71"/>
      <c r="I49" s="71"/>
      <c r="J49" s="72"/>
      <c r="K49" s="72"/>
    </row>
    <row r="50" spans="1:15" ht="18.75" customHeight="1" x14ac:dyDescent="0.2">
      <c r="B50" s="74" t="str">
        <f>IF('Example 3 Modification Input'!$K$22="FI$Cal","Dr: 2590180 - Right-to-Use SBITA Liability - Noncurrent (GAAP)",
IF('Example 3 Modification Input'!$K$22="Non-FI$Cal", "Dr: Acct 0674 - RIGHT-TO-USE SBITA LIABILITY","Please complete the input sheet fully"))</f>
        <v>Dr: Acct 0674 - RIGHT-TO-USE SBITA LIABILITY</v>
      </c>
      <c r="C50" s="74"/>
      <c r="D50" s="74"/>
      <c r="E50" s="74"/>
      <c r="F50" s="142"/>
      <c r="G50" s="142"/>
      <c r="H50" s="141"/>
      <c r="I50" s="141"/>
      <c r="J50" s="142">
        <f>K51</f>
        <v>0</v>
      </c>
      <c r="K50" s="142"/>
      <c r="O50" s="73"/>
    </row>
    <row r="51" spans="1:15" ht="18.75" customHeight="1" x14ac:dyDescent="0.25">
      <c r="B51" s="79"/>
      <c r="C51" s="74" t="str">
        <f>IF('Example 3 Modification Input'!$K$22="FI$Cal","Cr: 5420488 - Debt Service - Principal - SBITA",IF('Example 3 Modification Input'!$K$22="Non-FI$Cal", "Cr: Acct 0848 -  DEBT SERV-PRINCIPAL (GAAP ADJ)","Cr: Acct 0848 -  DEBT SERV-PRINCIPAL (GAAP ADJ)"))</f>
        <v>Cr: Acct 0848 -  DEBT SERV-PRINCIPAL (GAAP ADJ)</v>
      </c>
      <c r="D51" s="74"/>
      <c r="E51" s="74"/>
      <c r="F51" s="142"/>
      <c r="G51" s="142"/>
      <c r="H51" s="141"/>
      <c r="I51" s="141"/>
      <c r="J51" s="142"/>
      <c r="K51" s="142">
        <f>J45</f>
        <v>0</v>
      </c>
      <c r="O51" s="73"/>
    </row>
    <row r="52" spans="1:15" ht="18.75" customHeight="1" x14ac:dyDescent="0.2">
      <c r="B52" s="117"/>
      <c r="C52" s="74"/>
      <c r="D52" s="144"/>
      <c r="E52" s="74"/>
      <c r="F52" s="142"/>
      <c r="G52" s="142"/>
      <c r="H52" s="141"/>
      <c r="I52" s="141"/>
      <c r="J52" s="142"/>
      <c r="K52" s="142"/>
    </row>
    <row r="53" spans="1:15" ht="18.75" customHeight="1" x14ac:dyDescent="0.3">
      <c r="A53" s="121">
        <v>6</v>
      </c>
      <c r="B53" s="131" t="s">
        <v>1511</v>
      </c>
      <c r="C53" s="69"/>
      <c r="D53" s="69"/>
      <c r="E53" s="69"/>
      <c r="F53" s="72"/>
      <c r="G53" s="72"/>
      <c r="H53" s="71"/>
      <c r="I53" s="71"/>
      <c r="J53" s="72"/>
      <c r="K53" s="72"/>
    </row>
    <row r="54" spans="1:15" ht="18.75" customHeight="1" x14ac:dyDescent="0.2">
      <c r="A54" s="32"/>
      <c r="B54" s="74" t="str">
        <f>IF('Example 3 Modification Input'!$K$22="FI$Cal","Dr: 2590180 - Right-to-Use SBITA Liability - Noncurrent (GAAP)",
IF('Example 3 Modification Input'!$K$22="Non-FI$Cal", "Dr: Acct 0674 - RIGHT-TO-USE SBITA LIABILITY","Please select either FI$Cal or non-FI$Cal in the input sheet"))</f>
        <v>Dr: Acct 0674 - RIGHT-TO-USE SBITA LIABILITY</v>
      </c>
      <c r="C54" s="74"/>
      <c r="D54" s="74"/>
      <c r="E54" s="74"/>
      <c r="F54" s="142"/>
      <c r="G54" s="142"/>
      <c r="H54" s="141"/>
      <c r="I54" s="141"/>
      <c r="J54" s="143">
        <f>K55</f>
        <v>0</v>
      </c>
      <c r="K54" s="142"/>
      <c r="L54" s="74"/>
      <c r="M54" s="80"/>
      <c r="O54" s="73"/>
    </row>
    <row r="55" spans="1:15" ht="18.75" customHeight="1" x14ac:dyDescent="0.25">
      <c r="B55" s="79"/>
      <c r="C55" s="74" t="str">
        <f>IF('Example 3 Modification Input'!$K$22="FI$Cal","Cr: 2090955 - Right-to-Use SBITA Liability - Current (GAAP)",IF('Example 3 Modification Input'!$K$22="Non-FI$Cal", "Cr: Acct 0651 - RIGHT-TO-USE SBITA LIABILITY (CURRENT PORTION LT)","Please complete the input sheet fully."))</f>
        <v>Cr: Acct 0651 - RIGHT-TO-USE SBITA LIABILITY (CURRENT PORTION LT)</v>
      </c>
      <c r="D55" s="74"/>
      <c r="E55" s="74"/>
      <c r="F55" s="142"/>
      <c r="G55" s="142"/>
      <c r="H55" s="141"/>
      <c r="I55" s="141"/>
      <c r="J55" s="142"/>
      <c r="K55" s="142">
        <f>ROUND(IF(OR($E$7="",'Example 3 Modification Input'!$E$15="Yes"),0,IF(OR('Example 3 Modification Input'!$E$15="Yes",$E$7&lt;'Example 3 Modification Input'!$J$28),0,SUM(INDEX('Example 3 Modification Input'!$A$32:$E$1243,MATCH(DATE(RIGHT($E$7,4),7,1),'Example 3 Modification Input'!$A$32:$A$1243),5):INDEX('Example 3 Modification Input'!$A$32:$E$1243,MATCH(DATE(RIGHT($E$7,4)+1,6,1),'Example 3 Modification Input'!$A$32:$A$1243),5)))),2)</f>
        <v>0</v>
      </c>
      <c r="O55" s="73"/>
    </row>
    <row r="56" spans="1:15" ht="18.75" customHeight="1" x14ac:dyDescent="0.2">
      <c r="B56" s="315" t="s">
        <v>1540</v>
      </c>
      <c r="C56" s="315"/>
      <c r="D56" s="315"/>
      <c r="E56" s="315"/>
      <c r="F56" s="315"/>
      <c r="G56" s="315"/>
      <c r="H56" s="315"/>
      <c r="I56" s="315"/>
      <c r="J56" s="72"/>
      <c r="K56" s="72"/>
    </row>
    <row r="57" spans="1:15" ht="18.75" customHeight="1" x14ac:dyDescent="0.2">
      <c r="B57" s="315"/>
      <c r="C57" s="315"/>
      <c r="D57" s="315"/>
      <c r="E57" s="315"/>
      <c r="F57" s="315"/>
      <c r="G57" s="315"/>
      <c r="H57" s="315"/>
      <c r="I57" s="315"/>
      <c r="J57" s="72"/>
      <c r="K57" s="72"/>
    </row>
    <row r="58" spans="1:15" ht="18.75" customHeight="1" x14ac:dyDescent="0.2">
      <c r="B58" s="159"/>
      <c r="C58" s="159"/>
      <c r="D58" s="159"/>
      <c r="E58" s="159"/>
      <c r="F58" s="159"/>
      <c r="G58" s="159"/>
      <c r="H58" s="159"/>
      <c r="I58" s="159"/>
      <c r="J58" s="72"/>
      <c r="K58" s="72"/>
    </row>
    <row r="59" spans="1:15" ht="18.75" customHeight="1" x14ac:dyDescent="0.2">
      <c r="A59" s="125" t="s">
        <v>1505</v>
      </c>
      <c r="B59" s="126"/>
      <c r="C59" s="127"/>
      <c r="D59" s="127"/>
      <c r="E59" s="127"/>
      <c r="F59" s="128"/>
      <c r="G59" s="128"/>
      <c r="H59" s="129"/>
      <c r="I59" s="129"/>
      <c r="J59" s="128"/>
      <c r="K59" s="128"/>
    </row>
    <row r="60" spans="1:15" ht="18.75" customHeight="1" x14ac:dyDescent="0.3">
      <c r="A60" s="121">
        <v>7</v>
      </c>
      <c r="B60" s="131" t="s">
        <v>1506</v>
      </c>
      <c r="J60" s="81"/>
      <c r="K60" s="81"/>
    </row>
    <row r="61" spans="1:15" ht="18.75" customHeight="1" x14ac:dyDescent="0.2">
      <c r="A61" s="32"/>
      <c r="B61" s="74" t="str">
        <f>IF('Example 3 Modification Input'!$K$22="FI$Cal","Dr: 1624190 - Accumulated Amortization - Right-to-Use SBITA",IF('Example 3 Modification Input'!$K$22="Non-FI$Cal", "Dr: Acct 0475 - ACCUMULATED AMORTIZATION - RIGHT-TO-USE SBITA","Please select either FI$Cal or non-FI$Cal in the input sheet"))</f>
        <v>Dr: Acct 0475 - ACCUMULATED AMORTIZATION - RIGHT-TO-USE SBITA</v>
      </c>
      <c r="C61" s="144"/>
      <c r="D61" s="144"/>
      <c r="E61" s="144"/>
      <c r="F61" s="144"/>
      <c r="G61" s="144"/>
      <c r="H61" s="144"/>
      <c r="I61" s="144"/>
      <c r="J61" s="143">
        <f>IF('Example 3 Modification Input'!$E$15="Yes",0,'Example 3 Modification Input'!M28)</f>
        <v>0</v>
      </c>
      <c r="K61" s="142"/>
    </row>
    <row r="62" spans="1:15" ht="18.75" customHeight="1" x14ac:dyDescent="0.2">
      <c r="A62" s="91"/>
      <c r="B62" s="144"/>
      <c r="C62" s="74" t="str">
        <f>IF('Example 3 Modification Input'!$K$22="FI$Cal","Cr: 1624100 - Right-to-Use SBITA – Amortizable",
IF('Example 3 Modification Input'!$K$22="Non-FI$Cal","Cr: Acct 0480 - RIGHT-TO-USE SBITA - AMORTIZABLE","Please select either FI$Cal or non-FI$Cal in the input sheet"))</f>
        <v>Cr: Acct 0480 - RIGHT-TO-USE SBITA - AMORTIZABLE</v>
      </c>
      <c r="D62" s="144"/>
      <c r="E62" s="144"/>
      <c r="F62" s="144"/>
      <c r="G62" s="144"/>
      <c r="H62" s="144"/>
      <c r="I62" s="144"/>
      <c r="J62" s="142"/>
      <c r="K62" s="142">
        <f>J61</f>
        <v>0</v>
      </c>
    </row>
    <row r="63" spans="1:15" ht="18.75" customHeight="1" x14ac:dyDescent="0.2">
      <c r="A63" s="91"/>
      <c r="B63" s="119"/>
      <c r="J63" s="81"/>
      <c r="K63" s="81"/>
    </row>
    <row r="64" spans="1:15" ht="18.75" customHeight="1" x14ac:dyDescent="0.2">
      <c r="A64" s="125" t="s">
        <v>1545</v>
      </c>
      <c r="B64" s="126"/>
      <c r="C64" s="127"/>
      <c r="D64" s="127"/>
      <c r="E64" s="127"/>
      <c r="F64" s="128"/>
      <c r="G64" s="128"/>
      <c r="H64" s="129"/>
      <c r="I64" s="129"/>
      <c r="J64" s="128"/>
      <c r="K64" s="128"/>
    </row>
    <row r="65" spans="1:11" ht="18.75" customHeight="1" x14ac:dyDescent="0.3">
      <c r="A65" s="121">
        <v>8</v>
      </c>
      <c r="B65" s="131" t="s">
        <v>1534</v>
      </c>
      <c r="C65" s="69"/>
      <c r="D65" s="69"/>
      <c r="E65" s="69"/>
      <c r="F65" s="72"/>
      <c r="G65" s="72"/>
      <c r="H65" s="71"/>
      <c r="I65" s="71"/>
      <c r="J65" s="72"/>
      <c r="K65" s="72"/>
    </row>
    <row r="66" spans="1:11" ht="18.75" customHeight="1" x14ac:dyDescent="0.2">
      <c r="B66" s="74" t="str">
        <f>IF('Example 3 Modification Input'!$K$22="FI$Cal","Dr: 2590180 - Right-to-Use SBITA Liability - Noncurrent (GAAP)",IF('Example 3 Modification Input'!$K$22="Non-FI$Cal", "Dr: Acct 0674 - RIGHT-TO-USE SBITA LIABILITY","Please complete the input sheet fully."))</f>
        <v>Dr: Acct 0674 - RIGHT-TO-USE SBITA LIABILITY</v>
      </c>
      <c r="C66" s="74"/>
      <c r="D66" s="74"/>
      <c r="E66" s="74"/>
      <c r="F66" s="142"/>
      <c r="G66" s="142"/>
      <c r="H66" s="141"/>
      <c r="I66" s="141"/>
      <c r="J66" s="142">
        <f>IF(AND('Example 3 Modification Input'!$E$15="Yes",'Example 3 Modification Input'!$F$15=$E$7),'Example 3 Modification Input'!$E$16,IF('Example 3 Modification Input'!$E$22&lt;0,'Example 3 Modification Input'!$N$28,0))</f>
        <v>69032.75333286963</v>
      </c>
      <c r="K66" s="142"/>
    </row>
    <row r="67" spans="1:11" ht="18.75" customHeight="1" x14ac:dyDescent="0.2">
      <c r="B67" s="74" t="str">
        <f>IF('Example 3 Modification Input'!$K$22="FI$Cal","Dr: 1624190 - Accumulated Amortization - Right-to-Use SBITA",IF('Example 3 Modification Input'!$K$22="Non-FI$Cal", "Dr: Acct 0475 - ACCUMULATED AMORTIZATION - RIGHT-TO-USE SBITA","Please select either FI$Cal or non-FI$Cal in the input sheet"))</f>
        <v>Dr: Acct 0475 - ACCUMULATED AMORTIZATION - RIGHT-TO-USE SBITA</v>
      </c>
      <c r="C67" s="74"/>
      <c r="D67" s="74"/>
      <c r="E67" s="74"/>
      <c r="F67" s="142"/>
      <c r="G67" s="142"/>
      <c r="H67" s="141"/>
      <c r="I67" s="141"/>
      <c r="J67" s="142">
        <f>IF(AND('Example 3 Modification Input'!$E$15="Yes",'Example 3 Modification Input'!$F$15=$E$7),'Example 3 Modification Input'!$E$17,0)</f>
        <v>34177.366852838939</v>
      </c>
      <c r="K67" s="142"/>
    </row>
    <row r="68" spans="1:11" ht="18.75" customHeight="1" x14ac:dyDescent="0.2">
      <c r="B68" s="74" t="str">
        <f>IF('Example 3 Modification Input'!$K$22="Non-FI$Cal",VLOOKUP($E$4,'Drop-down menus'!$T$1:$W$10,3,FALSE),"Dr: 5346350 - Information Technology Services - Subscription")</f>
        <v>Dr: Acct 0XXX - FUNCTIONAL EXPENSE</v>
      </c>
      <c r="C68" s="74"/>
      <c r="D68" s="74"/>
      <c r="E68" s="74"/>
      <c r="F68" s="142"/>
      <c r="G68" s="142"/>
      <c r="H68" s="141"/>
      <c r="I68" s="141"/>
      <c r="J68" s="142">
        <f>IF('Example 3 Modification Input'!$E$15="No",0,IF($J$66+$J$67&gt;$K$69,0,$K$69-$J$66-$J$67))</f>
        <v>0</v>
      </c>
      <c r="K68" s="142"/>
    </row>
    <row r="69" spans="1:11" ht="18.75" customHeight="1" x14ac:dyDescent="0.25">
      <c r="B69" s="79"/>
      <c r="C69" s="141" t="str">
        <f>IF('Example 3 Modification Input'!$K$22="FI$Cal","Cr: 1624100 - Right-to-Use SBITA - Amortizable",
IF('Example 3 Modification Input'!$K$22="Non-FI$Cal", "Cr: Acct 0480 - RIGHT-TO-USE SBITA - AMORTIZABLE","Please complete rows 5 and 14 of the input sheet."))</f>
        <v>Cr: Acct 0480 - RIGHT-TO-USE SBITA - AMORTIZABLE</v>
      </c>
      <c r="D69" s="74"/>
      <c r="E69" s="74"/>
      <c r="F69" s="142"/>
      <c r="G69" s="142"/>
      <c r="H69" s="141"/>
      <c r="I69" s="141"/>
      <c r="J69" s="142"/>
      <c r="K69" s="142">
        <f>IF(AND('Example 3 Modification Input'!$E$15="Yes",'Example 3 Modification Input'!$F$15=$E$7),'Example 3 Modification Input'!$E$24,IF('Example 3 Modification Input'!$E$22&lt;0,'Example 3 Modification Input'!$N$28,0))</f>
        <v>102532.10055851679</v>
      </c>
    </row>
    <row r="70" spans="1:11" ht="18.75" customHeight="1" x14ac:dyDescent="0.25">
      <c r="B70" s="79"/>
      <c r="C70" s="74" t="str">
        <f>IF('Example 3 Modification Input'!$K$22="Non-FI$Cal",VLOOKUP($E$4,'Drop-down menus'!$T$1:$W$10,4,FALSE),"Cr: 5346350 - Information Technology Services - Subscription")</f>
        <v>Cr: Acct 0XXX - FUNCTIONAL EXPENSE</v>
      </c>
      <c r="D70" s="74"/>
      <c r="E70" s="74"/>
      <c r="F70" s="142"/>
      <c r="G70" s="142"/>
      <c r="H70" s="141"/>
      <c r="I70" s="141"/>
      <c r="J70" s="142"/>
      <c r="K70" s="142">
        <f>IF('Example 3 Modification Input'!$E$15="No",0,IF($J$66+$J$67&lt;$K$69,0,($J$66+$J$67)-$K$69))</f>
        <v>678.01962719178118</v>
      </c>
    </row>
    <row r="71" spans="1:11" ht="18.75" customHeight="1" x14ac:dyDescent="0.2">
      <c r="B71" s="164" t="s">
        <v>1536</v>
      </c>
      <c r="C71" s="74"/>
      <c r="D71" s="74"/>
      <c r="E71" s="74"/>
      <c r="F71" s="142"/>
      <c r="G71" s="142"/>
      <c r="H71" s="141"/>
      <c r="I71" s="141"/>
      <c r="J71" s="142"/>
      <c r="K71" s="142"/>
    </row>
    <row r="72" spans="1:11" ht="18.75" customHeight="1" x14ac:dyDescent="0.2">
      <c r="B72" s="117"/>
      <c r="C72" s="69"/>
      <c r="E72" s="69"/>
      <c r="F72" s="77"/>
      <c r="G72" s="77"/>
      <c r="H72" s="71"/>
      <c r="I72" s="71"/>
      <c r="J72" s="77"/>
      <c r="K72" s="77"/>
    </row>
    <row r="73" spans="1:11" ht="18.75" customHeight="1" x14ac:dyDescent="0.3">
      <c r="A73" s="121">
        <v>9</v>
      </c>
      <c r="B73" s="131" t="s">
        <v>1535</v>
      </c>
      <c r="C73" s="69"/>
      <c r="D73" s="69"/>
      <c r="E73" s="69"/>
      <c r="F73" s="72"/>
      <c r="G73" s="72"/>
      <c r="H73" s="71"/>
      <c r="I73" s="71"/>
      <c r="J73" s="72"/>
      <c r="K73" s="72"/>
    </row>
    <row r="74" spans="1:11" ht="18.75" customHeight="1" x14ac:dyDescent="0.2">
      <c r="A74" s="146"/>
      <c r="B74" s="141" t="str">
        <f>IF('Example 3 Modification Input'!$K$22="FI$Cal","Dr: 1624100 - Right-to-Use SBITA - Amortizable",
IF('Example 3 Modification Input'!$K$22="Non-FI$Cal", "Dr: Acct 0480 - RIGHT-TO-USE SBITA - AMORTIZABLE","Please complete rows 5 and 14 of the input sheet."))</f>
        <v>Dr: Acct 0480 - RIGHT-TO-USE SBITA - AMORTIZABLE</v>
      </c>
      <c r="C74" s="74"/>
      <c r="D74" s="74"/>
      <c r="E74" s="74"/>
      <c r="F74" s="143"/>
      <c r="G74" s="143"/>
      <c r="H74" s="141"/>
      <c r="I74" s="141"/>
      <c r="J74" s="142">
        <f>IF('Example 3 Modification Input'!$E$15="Yes",0,IF('Example 3 Modification Input'!$E$22&gt;0,'Example 3 Modification Input'!$N$28,0))</f>
        <v>0</v>
      </c>
      <c r="K74" s="72"/>
    </row>
    <row r="75" spans="1:11" ht="18.75" customHeight="1" x14ac:dyDescent="0.2">
      <c r="C75" s="74" t="str">
        <f>IF('Example 3 Modification Input'!$K$22="FI$Cal","Cr: 2590180 - Right-to-Use SBITA Liability - Noncurrent (GAAP)",IF('Example 3 Modification Input'!$K$22="Non-FI$Cal", "Cr: Acct 0674 - RIGHT-TO-USE SBITA LIABILITY","Please complete the input sheet fully."))</f>
        <v>Cr: Acct 0674 - RIGHT-TO-USE SBITA LIABILITY</v>
      </c>
      <c r="D75" s="74"/>
      <c r="E75" s="74"/>
      <c r="F75" s="142"/>
      <c r="G75" s="142"/>
      <c r="H75" s="141"/>
      <c r="I75" s="141"/>
      <c r="J75" s="142"/>
      <c r="K75" s="142">
        <f>IF('Example 3 Modification Input'!$E$15="Yes",0,IF('Example 3 Modification Input'!$E$22&gt;0,'Example 3 Modification Input'!$N$28,0))</f>
        <v>0</v>
      </c>
    </row>
    <row r="76" spans="1:11" ht="18.75" customHeight="1" x14ac:dyDescent="0.2">
      <c r="A76" s="132"/>
      <c r="B76" s="164" t="s">
        <v>1537</v>
      </c>
      <c r="C76" s="69"/>
      <c r="D76" s="69"/>
      <c r="E76" s="69"/>
      <c r="F76" s="72"/>
      <c r="G76" s="72"/>
      <c r="H76" s="71"/>
      <c r="I76" s="71"/>
      <c r="J76" s="72"/>
      <c r="K76" s="72"/>
    </row>
    <row r="77" spans="1:11" ht="18.75" customHeight="1" x14ac:dyDescent="0.2">
      <c r="A77" s="91"/>
      <c r="B77" s="119"/>
      <c r="J77" s="81"/>
      <c r="K77" s="81"/>
    </row>
    <row r="78" spans="1:11" ht="18.75" customHeight="1" x14ac:dyDescent="0.2">
      <c r="A78" s="125"/>
      <c r="B78" s="126"/>
      <c r="C78" s="127"/>
      <c r="D78" s="127"/>
      <c r="E78" s="127"/>
      <c r="F78" s="128"/>
      <c r="G78" s="128"/>
      <c r="H78" s="129"/>
      <c r="I78" s="129"/>
      <c r="J78" s="128"/>
      <c r="K78" s="128"/>
    </row>
    <row r="79" spans="1:11" ht="18.75" hidden="1" customHeight="1" x14ac:dyDescent="0.2">
      <c r="A79" s="91"/>
      <c r="B79" s="119"/>
      <c r="J79" s="81"/>
      <c r="K79" s="81"/>
    </row>
    <row r="80" spans="1:11" ht="18.75" hidden="1" customHeight="1" x14ac:dyDescent="0.2">
      <c r="A80" s="91"/>
      <c r="B80" s="119"/>
      <c r="J80" s="81"/>
      <c r="K80" s="81"/>
    </row>
    <row r="81" spans="1:11" ht="18.75" hidden="1" customHeight="1" x14ac:dyDescent="0.25">
      <c r="A81" s="91"/>
      <c r="B81" s="79"/>
      <c r="J81" s="81"/>
      <c r="K81" s="81"/>
    </row>
    <row r="82" spans="1:11" ht="18.75" hidden="1" customHeight="1" x14ac:dyDescent="0.25">
      <c r="B82" s="68"/>
      <c r="C82" s="69"/>
      <c r="D82" s="69"/>
      <c r="E82" s="69"/>
      <c r="F82" s="72"/>
      <c r="G82" s="72"/>
      <c r="H82" s="71"/>
      <c r="I82" s="71"/>
      <c r="J82" s="72"/>
      <c r="K82" s="72"/>
    </row>
    <row r="83" spans="1:11" ht="18.75" hidden="1" customHeight="1" x14ac:dyDescent="0.25">
      <c r="B83" s="68"/>
      <c r="C83" s="69"/>
      <c r="D83" s="69"/>
      <c r="E83" s="69"/>
      <c r="F83" s="72"/>
      <c r="G83" s="72"/>
      <c r="H83" s="71"/>
      <c r="I83" s="71"/>
      <c r="J83" s="72"/>
      <c r="K83" s="72"/>
    </row>
    <row r="84" spans="1:11" hidden="1" x14ac:dyDescent="0.2">
      <c r="A84" s="82"/>
      <c r="B84" s="69"/>
      <c r="J84" s="81"/>
      <c r="K84" s="81"/>
    </row>
    <row r="85" spans="1:11" hidden="1" x14ac:dyDescent="0.2"/>
  </sheetData>
  <sheetProtection sheet="1" formatColumns="0" formatRows="0" insertColumns="0" insertRows="0"/>
  <mergeCells count="16">
    <mergeCell ref="B8:D10"/>
    <mergeCell ref="E8:G10"/>
    <mergeCell ref="A12:K13"/>
    <mergeCell ref="B56:I57"/>
    <mergeCell ref="B5:D5"/>
    <mergeCell ref="E5:G5"/>
    <mergeCell ref="B6:D6"/>
    <mergeCell ref="E6:G6"/>
    <mergeCell ref="B7:D7"/>
    <mergeCell ref="E7:G7"/>
    <mergeCell ref="E4:G4"/>
    <mergeCell ref="B1:K1"/>
    <mergeCell ref="B2:D2"/>
    <mergeCell ref="E2:G2"/>
    <mergeCell ref="B3:D3"/>
    <mergeCell ref="E3:G3"/>
  </mergeCells>
  <pageMargins left="0.7" right="0.7" top="0.75" bottom="0.75" header="0.3" footer="0.3"/>
  <pageSetup scale="49" orientation="portrait" r:id="rId1"/>
  <headerFooter>
    <oddHeader>&amp;C&amp;"arial,Bold"&amp;14GASB 96 
GAAP Adjusting Journal Entries</oddHeader>
    <oddFooter>&amp;L&amp;"arial,Regular"&amp;12State Controller's Office&amp;C&amp;"arial,Regular"&amp;12
Example 1 Output&amp;R&amp;"arial,Regular"&amp;12Page &amp;P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2750D11-FC3C-4756-879C-554715642F8A}">
          <x14:formula1>
            <xm:f>'Drop-down menus'!$L$2:$L$102</xm:f>
          </x14:formula1>
          <xm:sqref>E7:G7</xm:sqref>
        </x14:dataValidation>
        <x14:dataValidation type="list" allowBlank="1" showInputMessage="1" showErrorMessage="1" xr:uid="{FA6E23B3-704B-4562-8845-92B8F57C5C4F}">
          <x14:formula1>
            <xm:f>'Drop-down menus'!$P$1:$P$3</xm:f>
          </x14:formula1>
          <xm:sqref>E8:G10</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50683-3D1D-4454-8B99-23BA76134FF9}">
  <sheetPr>
    <tabColor theme="5" tint="-0.249977111117893"/>
    <pageSetUpPr fitToPage="1"/>
  </sheetPr>
  <dimension ref="A1:T37"/>
  <sheetViews>
    <sheetView zoomScale="75" zoomScaleNormal="75" workbookViewId="0">
      <selection activeCell="A9" sqref="A9"/>
    </sheetView>
  </sheetViews>
  <sheetFormatPr defaultRowHeight="15" x14ac:dyDescent="0.2"/>
  <cols>
    <col min="1" max="1" width="19.5703125" style="6" customWidth="1"/>
    <col min="2" max="2" width="23.28515625" style="6" customWidth="1"/>
    <col min="3" max="3" width="23.42578125" style="6" customWidth="1"/>
    <col min="4" max="4" width="3.140625" style="6" customWidth="1"/>
    <col min="5" max="5" width="78.42578125" style="6" customWidth="1"/>
    <col min="6" max="16384" width="9.140625" style="6"/>
  </cols>
  <sheetData>
    <row r="1" spans="1:20" ht="22.5" customHeight="1" x14ac:dyDescent="0.25">
      <c r="A1" s="340" t="str">
        <f>CONCATENATE("Individual SBITA Note Disclosure Worksheet - ",'Example 3 Modification Input'!$E$12)</f>
        <v>Individual SBITA Note Disclosure Worksheet - Governmental Fund</v>
      </c>
      <c r="B1" s="340"/>
      <c r="C1" s="340"/>
      <c r="D1" s="340"/>
      <c r="E1" s="340"/>
    </row>
    <row r="2" spans="1:20" ht="22.5" customHeight="1" x14ac:dyDescent="0.25">
      <c r="A2" s="5"/>
      <c r="B2" s="5"/>
      <c r="C2" s="5"/>
      <c r="D2" s="5"/>
      <c r="E2" s="5"/>
    </row>
    <row r="3" spans="1:20" ht="22.5" customHeight="1" x14ac:dyDescent="0.25">
      <c r="A3" s="338" t="s">
        <v>1464</v>
      </c>
      <c r="B3" s="338"/>
      <c r="C3" s="10" t="str">
        <f>'Example 3 Modification Output'!E2</f>
        <v>IaaS Agreement</v>
      </c>
      <c r="D3" s="10"/>
      <c r="E3" s="11" t="str">
        <f>"All of the questions below are for Fiscal Year "&amp;$C$7&amp;":"</f>
        <v>All of the questions below are for Fiscal Year 2023–2024:</v>
      </c>
      <c r="F3" s="10"/>
      <c r="G3" s="10"/>
    </row>
    <row r="4" spans="1:20" ht="22.5" customHeight="1" x14ac:dyDescent="0.25">
      <c r="A4" s="338" t="s">
        <v>30</v>
      </c>
      <c r="B4" s="338"/>
      <c r="C4" s="12" t="str">
        <f>'Example 3 Modification Input'!$E$9</f>
        <v>1234</v>
      </c>
      <c r="D4" s="10"/>
      <c r="E4" s="339" t="s">
        <v>1465</v>
      </c>
      <c r="F4" s="10"/>
      <c r="G4" s="10"/>
    </row>
    <row r="5" spans="1:20" ht="22.5" customHeight="1" x14ac:dyDescent="0.25">
      <c r="A5" s="338" t="s">
        <v>17</v>
      </c>
      <c r="B5" s="338"/>
      <c r="C5" s="12">
        <f>'Example 3 Modification Output'!E5</f>
        <v>4321</v>
      </c>
      <c r="D5" s="12"/>
      <c r="E5" s="341"/>
      <c r="F5" s="12"/>
      <c r="G5" s="12"/>
    </row>
    <row r="6" spans="1:20" ht="22.5" customHeight="1" x14ac:dyDescent="0.25">
      <c r="A6" s="13" t="s">
        <v>1659</v>
      </c>
      <c r="B6" s="13"/>
      <c r="C6" s="12" t="str">
        <f>'Example 3 Modification Input'!$E$12</f>
        <v>Governmental Fund</v>
      </c>
      <c r="D6" s="12"/>
      <c r="E6" s="23" t="s">
        <v>11</v>
      </c>
      <c r="F6" s="12"/>
      <c r="G6" s="12"/>
    </row>
    <row r="7" spans="1:20" ht="22.5" customHeight="1" x14ac:dyDescent="0.25">
      <c r="A7" s="338" t="s">
        <v>14</v>
      </c>
      <c r="B7" s="338"/>
      <c r="C7" s="24" t="str">
        <f>'Example 3 Modification Output'!$E$7</f>
        <v>2023–2024</v>
      </c>
      <c r="E7" s="339" t="str">
        <f>"If yes, record the dollar amount of variable payments below for fiscal year "&amp;$C$7&amp;":"</f>
        <v>If yes, record the dollar amount of variable payments below for fiscal year 2023–2024:</v>
      </c>
      <c r="F7" s="13"/>
      <c r="G7" s="13"/>
      <c r="H7" s="13"/>
      <c r="I7" s="13"/>
      <c r="J7" s="13"/>
      <c r="K7" s="13"/>
      <c r="L7" s="13"/>
      <c r="M7" s="13"/>
      <c r="N7" s="13"/>
      <c r="O7" s="13"/>
      <c r="P7" s="13"/>
      <c r="Q7" s="13"/>
      <c r="R7" s="13"/>
      <c r="S7" s="13"/>
      <c r="T7" s="13"/>
    </row>
    <row r="8" spans="1:20" ht="22.5" customHeight="1" x14ac:dyDescent="0.25">
      <c r="A8" s="14" t="s">
        <v>62</v>
      </c>
      <c r="B8" s="14" t="s">
        <v>8</v>
      </c>
      <c r="C8" s="9" t="s">
        <v>9</v>
      </c>
      <c r="E8" s="339"/>
      <c r="F8" s="13"/>
      <c r="G8" s="13"/>
      <c r="H8" s="13"/>
      <c r="I8" s="13"/>
      <c r="J8" s="13"/>
      <c r="K8" s="13"/>
      <c r="L8" s="13"/>
      <c r="M8" s="13"/>
      <c r="N8" s="13"/>
      <c r="O8" s="13"/>
      <c r="P8" s="13"/>
      <c r="Q8" s="13"/>
      <c r="R8" s="13"/>
      <c r="S8" s="13"/>
      <c r="T8" s="13"/>
    </row>
    <row r="9" spans="1:20" ht="22.5" customHeight="1" x14ac:dyDescent="0.25">
      <c r="A9" s="15" t="str">
        <f>RIGHT(C7,4)&amp;"–"&amp;RIGHT(C7,4)+1</f>
        <v>2024–2025</v>
      </c>
      <c r="B9" s="16">
        <f>SUM(INDEX('Example 3 Modification Input'!$A$32:$E$1243,MATCH(DATE(LEFT($A9,4),7,1),'Example 3 Modification Input'!$A$32:$A$1243),5):INDEX('Example 3 Modification Input'!$A$32:$E$1243,MATCH(DATE(RIGHT($A9,4),6,1),'Example 3 Modification Input'!$A$32:$A$1243),5))</f>
        <v>0</v>
      </c>
      <c r="C9" s="16">
        <f>SUM(INDEX('Example 3 Modification Input'!$A$32:$E$1243,MATCH(DATE(LEFT($A9,4),7,1),'Example 3 Modification Input'!$A$32:$A$1243),4):INDEX('Example 3 Modification Input'!$A$32:$E$1243,MATCH(DATE(RIGHT($A9,4),6,1),'Example 3 Modification Input'!$A$32:$A$1243),4))</f>
        <v>0</v>
      </c>
      <c r="E9" s="22">
        <v>0</v>
      </c>
    </row>
    <row r="10" spans="1:20" ht="22.5" customHeight="1" x14ac:dyDescent="0.25">
      <c r="A10" s="15" t="str">
        <f>LEFT(A9,4)+1&amp;"–"&amp;RIGHT(A9,4)+1</f>
        <v>2025–2026</v>
      </c>
      <c r="B10" s="16">
        <f>SUM(INDEX('Example 3 Modification Input'!$A$32:$E$1243,MATCH(DATE(LEFT($A10,4),7,1),'Example 3 Modification Input'!$A$32:$A$1243),5):INDEX('Example 3 Modification Input'!$A$32:$E$1243,MATCH(DATE(RIGHT($A10,4),6,1),'Example 3 Modification Input'!$A$32:$A$1243),5))</f>
        <v>0</v>
      </c>
      <c r="C10" s="16">
        <f>SUM(INDEX('Example 3 Modification Input'!$A$32:$E$1243,MATCH(DATE(LEFT($A10,4),7,1),'Example 3 Modification Input'!$A$32:$A$1243),4):INDEX('Example 3 Modification Input'!$A$32:$E$1243,MATCH(DATE(RIGHT($A10,4),6,1),'Example 3 Modification Input'!$A$32:$A$1243),4))</f>
        <v>0</v>
      </c>
      <c r="D10" s="17"/>
      <c r="E10" s="339" t="str">
        <f>"2. Record the dollar amount of any other payments for this SBITA, such as termination penalties, not previously recorded in the payment schedule for fiscal year "&amp;$C$7&amp;":"</f>
        <v>2. Record the dollar amount of any other payments for this SBITA, such as termination penalties, not previously recorded in the payment schedule for fiscal year 2023–2024:</v>
      </c>
      <c r="F10" s="18"/>
      <c r="G10" s="18"/>
      <c r="H10" s="18"/>
      <c r="I10" s="18"/>
      <c r="J10" s="18"/>
      <c r="K10" s="18"/>
      <c r="L10" s="18"/>
      <c r="M10" s="18"/>
      <c r="N10" s="18"/>
      <c r="O10" s="18"/>
      <c r="P10" s="18"/>
      <c r="Q10" s="18"/>
      <c r="R10" s="18"/>
      <c r="S10" s="18"/>
      <c r="T10" s="18"/>
    </row>
    <row r="11" spans="1:20" ht="22.5" customHeight="1" x14ac:dyDescent="0.25">
      <c r="A11" s="15" t="str">
        <f>LEFT(A10,4)+1&amp;"–"&amp;RIGHT(A10,4)+1</f>
        <v>2026–2027</v>
      </c>
      <c r="B11" s="16">
        <f>SUM(INDEX('Example 3 Modification Input'!$A$32:$E$1243,MATCH(DATE(LEFT($A11,4),7,1),'Example 3 Modification Input'!$A$32:$A$1243),5):INDEX('Example 3 Modification Input'!$A$32:$E$1243,MATCH(DATE(RIGHT($A11,4),6,1),'Example 3 Modification Input'!$A$32:$A$1243),5))</f>
        <v>0</v>
      </c>
      <c r="C11" s="16">
        <f>SUM(INDEX('Example 3 Modification Input'!$A$32:$E$1243,MATCH(DATE(LEFT($A11,4),7,1),'Example 3 Modification Input'!$A$32:$A$1243),4):INDEX('Example 3 Modification Input'!$A$32:$E$1243,MATCH(DATE(RIGHT($A11,4),6,1),'Example 3 Modification Input'!$A$32:$A$1243),4))</f>
        <v>0</v>
      </c>
      <c r="E11" s="339"/>
      <c r="F11" s="19"/>
      <c r="G11" s="19"/>
      <c r="H11" s="19"/>
      <c r="I11" s="20"/>
      <c r="J11" s="20"/>
      <c r="K11" s="20"/>
      <c r="L11" s="20"/>
      <c r="M11" s="20"/>
      <c r="N11" s="20"/>
      <c r="O11" s="20"/>
      <c r="P11" s="20"/>
      <c r="Q11" s="20"/>
      <c r="R11" s="20"/>
    </row>
    <row r="12" spans="1:20" ht="22.5" customHeight="1" x14ac:dyDescent="0.25">
      <c r="A12" s="15" t="str">
        <f>LEFT(A11,4)+1&amp;"–"&amp;RIGHT(A11,4)+1</f>
        <v>2027–2028</v>
      </c>
      <c r="B12" s="16">
        <f>SUM(INDEX('Example 3 Modification Input'!$A$32:$E$1243,MATCH(DATE(LEFT($A12,4),7,1),'Example 3 Modification Input'!$A$32:$A$1243),5):INDEX('Example 3 Modification Input'!$A$32:$E$1243,MATCH(DATE(RIGHT($A12,4),6,1),'Example 3 Modification Input'!$A$32:$A$1243),5))</f>
        <v>0</v>
      </c>
      <c r="C12" s="16">
        <f>SUM(INDEX('Example 3 Modification Input'!$A$32:$E$1243,MATCH(DATE(LEFT($A12,4),7,1),'Example 3 Modification Input'!$A$32:$A$1243),4):INDEX('Example 3 Modification Input'!$A$32:$E$1243,MATCH(DATE(RIGHT($A12,4),6,1),'Example 3 Modification Input'!$A$32:$A$1243),4))</f>
        <v>0</v>
      </c>
      <c r="E12" s="339"/>
      <c r="F12" s="19"/>
      <c r="G12" s="19"/>
      <c r="H12" s="19"/>
      <c r="I12" s="20"/>
      <c r="J12" s="20"/>
      <c r="K12" s="20"/>
      <c r="L12" s="20"/>
      <c r="M12" s="20"/>
      <c r="N12" s="20"/>
      <c r="O12" s="20"/>
      <c r="P12" s="20"/>
      <c r="Q12" s="20"/>
      <c r="R12" s="20"/>
    </row>
    <row r="13" spans="1:20" ht="22.5" customHeight="1" x14ac:dyDescent="0.25">
      <c r="A13" s="15" t="str">
        <f>LEFT(A12,4)+1&amp;"–"&amp;RIGHT(A12,4)+1</f>
        <v>2028–2029</v>
      </c>
      <c r="B13" s="16">
        <f>SUM(INDEX('Example 3 Modification Input'!$A$32:$E$1243,MATCH(DATE(LEFT($A13,4),7,1),'Example 3 Modification Input'!$A$32:$A$1243),5):INDEX('Example 3 Modification Input'!$A$32:$E$1243,MATCH(DATE(RIGHT($A13,4),6,1),'Example 3 Modification Input'!$A$32:$A$1243),5))</f>
        <v>0</v>
      </c>
      <c r="C13" s="16">
        <f>SUM(INDEX('Example 3 Modification Input'!$A$32:$E$1243,MATCH(DATE(LEFT($A13,4),7,1),'Example 3 Modification Input'!$A$32:$A$1243),4):INDEX('Example 3 Modification Input'!$A$32:$E$1243,MATCH(DATE(RIGHT($A13,4),6,1),'Example 3 Modification Input'!$A$32:$A$1243),4))</f>
        <v>0</v>
      </c>
      <c r="E13" s="22">
        <v>0</v>
      </c>
      <c r="F13" s="13"/>
      <c r="G13" s="13"/>
      <c r="H13" s="13"/>
      <c r="I13" s="13"/>
      <c r="J13" s="13"/>
      <c r="K13" s="13"/>
      <c r="L13" s="13"/>
      <c r="M13" s="13"/>
      <c r="N13" s="13"/>
      <c r="O13" s="13"/>
      <c r="P13" s="13"/>
      <c r="Q13" s="13"/>
      <c r="R13" s="13"/>
      <c r="S13" s="13"/>
      <c r="T13" s="13"/>
    </row>
    <row r="14" spans="1:20" ht="22.5" customHeight="1" x14ac:dyDescent="0.25">
      <c r="A14" s="15" t="str">
        <f>LEFT(A13,4)+1&amp;"–"&amp;RIGHT(A13,4)+5</f>
        <v>2029–2034</v>
      </c>
      <c r="B14" s="16">
        <f>SUM(INDEX('Example 3 Modification Input'!$A$32:$E$1243,MATCH(DATE(LEFT($A14,4),7,1),'Example 3 Modification Input'!$A$32:$A$1243),5):INDEX('Example 3 Modification Input'!$A$32:$E$1243,MATCH(DATE(RIGHT($A14,4),6,1),'Example 3 Modification Input'!$A$32:$A$1243),5))</f>
        <v>0</v>
      </c>
      <c r="C14" s="16">
        <f>SUM(INDEX('Example 3 Modification Input'!$A$32:$E$1243,MATCH(DATE(LEFT($A14,4),7,1),'Example 3 Modification Input'!$A$32:$A$1243),4):INDEX('Example 3 Modification Input'!$A$32:$E$1243,MATCH(DATE(RIGHT($A14,4),6,1),'Example 3 Modification Input'!$A$32:$A$1243),4))</f>
        <v>0</v>
      </c>
      <c r="E14" s="26"/>
    </row>
    <row r="15" spans="1:20" ht="22.5" customHeight="1" x14ac:dyDescent="0.25">
      <c r="A15" s="15" t="str">
        <f t="shared" ref="A15:A28" si="0">LEFT(A14,4)+5&amp;"–"&amp;RIGHT(A14,4)+5</f>
        <v>2034–2039</v>
      </c>
      <c r="B15" s="16">
        <f>SUM(INDEX('Example 3 Modification Input'!$A$32:$E$1243,MATCH(DATE(LEFT($A15,4),7,1),'Example 3 Modification Input'!$A$32:$A$1243),5):INDEX('Example 3 Modification Input'!$A$32:$E$1243,MATCH(DATE(RIGHT($A15,4),6,1),'Example 3 Modification Input'!$A$32:$A$1243),5))</f>
        <v>0</v>
      </c>
      <c r="C15" s="16">
        <f>SUM(INDEX('Example 3 Modification Input'!$A$32:$E$1243,MATCH(DATE(LEFT($A15,4),7,1),'Example 3 Modification Input'!$A$32:$A$1243),4):INDEX('Example 3 Modification Input'!$A$32:$E$1243,MATCH(DATE(RIGHT($A15,4),6,1),'Example 3 Modification Input'!$A$32:$A$1243),4))</f>
        <v>0</v>
      </c>
      <c r="E15" s="26"/>
      <c r="F15" s="18"/>
      <c r="G15" s="18"/>
      <c r="H15" s="18"/>
      <c r="I15" s="18"/>
      <c r="J15" s="18"/>
      <c r="K15" s="18"/>
      <c r="L15" s="18"/>
      <c r="M15" s="18"/>
      <c r="N15" s="18"/>
      <c r="O15" s="18"/>
      <c r="P15" s="18"/>
      <c r="Q15" s="18"/>
      <c r="R15" s="18"/>
      <c r="S15" s="18"/>
      <c r="T15" s="18"/>
    </row>
    <row r="16" spans="1:20" ht="22.5" customHeight="1" x14ac:dyDescent="0.25">
      <c r="A16" s="15" t="str">
        <f t="shared" si="0"/>
        <v>2039–2044</v>
      </c>
      <c r="B16" s="16">
        <f>SUM(INDEX('Example 3 Modification Input'!$A$32:$E$1243,MATCH(DATE(LEFT($A16,4),7,1),'Example 3 Modification Input'!$A$32:$A$1243),5):INDEX('Example 3 Modification Input'!$A$32:$E$1243,MATCH(DATE(RIGHT($A16,4),6,1),'Example 3 Modification Input'!$A$32:$A$1243),5))</f>
        <v>0</v>
      </c>
      <c r="C16" s="16">
        <f>SUM(INDEX('Example 3 Modification Input'!$A$32:$E$1243,MATCH(DATE(LEFT($A16,4),7,1),'Example 3 Modification Input'!$A$32:$A$1243),4):INDEX('Example 3 Modification Input'!$A$32:$E$1243,MATCH(DATE(RIGHT($A16,4),6,1),'Example 3 Modification Input'!$A$32:$A$1243),4))</f>
        <v>0</v>
      </c>
      <c r="E16" s="27"/>
      <c r="F16" s="19"/>
      <c r="G16" s="19"/>
      <c r="H16" s="19"/>
    </row>
    <row r="17" spans="1:20" ht="22.5" customHeight="1" x14ac:dyDescent="0.25">
      <c r="A17" s="15" t="str">
        <f t="shared" si="0"/>
        <v>2044–2049</v>
      </c>
      <c r="B17" s="16">
        <f>SUM(INDEX('Example 3 Modification Input'!$A$32:$E$1243,MATCH(DATE(LEFT($A17,4),7,1),'Example 3 Modification Input'!$A$32:$A$1243),5):INDEX('Example 3 Modification Input'!$A$32:$E$1243,MATCH(DATE(RIGHT($A17,4),6,1),'Example 3 Modification Input'!$A$32:$A$1243),5))</f>
        <v>0</v>
      </c>
      <c r="C17" s="16">
        <f>SUM(INDEX('Example 3 Modification Input'!$A$32:$E$1243,MATCH(DATE(LEFT($A17,4),7,1),'Example 3 Modification Input'!$A$32:$A$1243),4):INDEX('Example 3 Modification Input'!$A$32:$E$1243,MATCH(DATE(RIGHT($A17,4),6,1),'Example 3 Modification Input'!$A$32:$A$1243),4))</f>
        <v>0</v>
      </c>
      <c r="E17" s="27"/>
    </row>
    <row r="18" spans="1:20" ht="22.5" customHeight="1" x14ac:dyDescent="0.25">
      <c r="A18" s="15" t="str">
        <f t="shared" si="0"/>
        <v>2049–2054</v>
      </c>
      <c r="B18" s="16">
        <f>SUM(INDEX('Example 3 Modification Input'!$A$32:$E$1243,MATCH(DATE(LEFT($A18,4),7,1),'Example 3 Modification Input'!$A$32:$A$1243),5):INDEX('Example 3 Modification Input'!$A$32:$E$1243,MATCH(DATE(RIGHT($A18,4),6,1),'Example 3 Modification Input'!$A$32:$A$1243),5))</f>
        <v>0</v>
      </c>
      <c r="C18" s="16">
        <f>SUM(INDEX('Example 3 Modification Input'!$A$32:$E$1243,MATCH(DATE(LEFT($A18,4),7,1),'Example 3 Modification Input'!$A$32:$A$1243),4):INDEX('Example 3 Modification Input'!$A$32:$E$1243,MATCH(DATE(RIGHT($A18,4),6,1),'Example 3 Modification Input'!$A$32:$A$1243),4))</f>
        <v>0</v>
      </c>
      <c r="E18" s="27"/>
    </row>
    <row r="19" spans="1:20" ht="22.5" customHeight="1" x14ac:dyDescent="0.25">
      <c r="A19" s="15" t="str">
        <f t="shared" si="0"/>
        <v>2054–2059</v>
      </c>
      <c r="B19" s="16">
        <f>SUM(INDEX('Example 3 Modification Input'!$A$32:$E$1243,MATCH(DATE(LEFT($A19,4),7,1),'Example 3 Modification Input'!$A$32:$A$1243),5):INDEX('Example 3 Modification Input'!$A$32:$E$1243,MATCH(DATE(RIGHT($A19,4),6,1),'Example 3 Modification Input'!$A$32:$A$1243),5))</f>
        <v>0</v>
      </c>
      <c r="C19" s="16">
        <f>SUM(INDEX('Example 3 Modification Input'!$A$32:$E$1243,MATCH(DATE(LEFT($A19,4),7,1),'Example 3 Modification Input'!$A$32:$A$1243),4):INDEX('Example 3 Modification Input'!$A$32:$E$1243,MATCH(DATE(RIGHT($A19,4),6,1),'Example 3 Modification Input'!$A$32:$A$1243),4))</f>
        <v>0</v>
      </c>
      <c r="E19" s="27"/>
      <c r="F19" s="19"/>
      <c r="G19" s="19"/>
      <c r="H19" s="19"/>
    </row>
    <row r="20" spans="1:20" ht="22.5" customHeight="1" x14ac:dyDescent="0.25">
      <c r="A20" s="15" t="str">
        <f t="shared" si="0"/>
        <v>2059–2064</v>
      </c>
      <c r="B20" s="16">
        <f>SUM(INDEX('Example 3 Modification Input'!$A$32:$E$1243,MATCH(DATE(LEFT($A20,4),7,1),'Example 3 Modification Input'!$A$32:$A$1243),5):INDEX('Example 3 Modification Input'!$A$32:$E$1243,MATCH(DATE(RIGHT($A20,4),6,1),'Example 3 Modification Input'!$A$32:$A$1243),5))</f>
        <v>0</v>
      </c>
      <c r="C20" s="16">
        <f>SUM(INDEX('Example 3 Modification Input'!$A$32:$E$1243,MATCH(DATE(LEFT($A20,4),7,1),'Example 3 Modification Input'!$A$32:$A$1243),4):INDEX('Example 3 Modification Input'!$A$32:$E$1243,MATCH(DATE(RIGHT($A20,4),6,1),'Example 3 Modification Input'!$A$32:$A$1243),4))</f>
        <v>0</v>
      </c>
      <c r="E20" s="27"/>
      <c r="F20" s="19"/>
      <c r="G20" s="19"/>
      <c r="H20" s="19"/>
    </row>
    <row r="21" spans="1:20" ht="22.5" customHeight="1" x14ac:dyDescent="0.25">
      <c r="A21" s="15" t="str">
        <f t="shared" si="0"/>
        <v>2064–2069</v>
      </c>
      <c r="B21" s="16">
        <f>SUM(INDEX('Example 3 Modification Input'!$A$32:$E$1243,MATCH(DATE(LEFT($A21,4),7,1),'Example 3 Modification Input'!$A$32:$A$1243),5):INDEX('Example 3 Modification Input'!$A$32:$E$1243,MATCH(DATE(RIGHT($A21,4),6,1),'Example 3 Modification Input'!$A$32:$A$1243),5))</f>
        <v>0</v>
      </c>
      <c r="C21" s="16">
        <f>SUM(INDEX('Example 3 Modification Input'!$A$32:$E$1243,MATCH(DATE(LEFT($A21,4),7,1),'Example 3 Modification Input'!$A$32:$A$1243),4):INDEX('Example 3 Modification Input'!$A$32:$E$1243,MATCH(DATE(RIGHT($A21,4),6,1),'Example 3 Modification Input'!$A$32:$A$1243),4))</f>
        <v>0</v>
      </c>
      <c r="E21" s="26"/>
    </row>
    <row r="22" spans="1:20" ht="22.5" customHeight="1" x14ac:dyDescent="0.25">
      <c r="A22" s="15" t="str">
        <f t="shared" si="0"/>
        <v>2069–2074</v>
      </c>
      <c r="B22" s="16">
        <f>SUM(INDEX('Example 3 Modification Input'!$A$32:$E$1243,MATCH(DATE(LEFT($A22,4),7,1),'Example 3 Modification Input'!$A$32:$A$1243),5):INDEX('Example 3 Modification Input'!$A$32:$E$1243,MATCH(DATE(RIGHT($A22,4),6,1),'Example 3 Modification Input'!$A$32:$A$1243),5))</f>
        <v>0</v>
      </c>
      <c r="C22" s="16">
        <f>SUM(INDEX('Example 3 Modification Input'!$A$32:$E$1243,MATCH(DATE(LEFT($A22,4),7,1),'Example 3 Modification Input'!$A$32:$A$1243),4):INDEX('Example 3 Modification Input'!$A$32:$E$1243,MATCH(DATE(RIGHT($A22,4),6,1),'Example 3 Modification Input'!$A$32:$A$1243),4))</f>
        <v>0</v>
      </c>
      <c r="E22" s="27"/>
    </row>
    <row r="23" spans="1:20" ht="22.5" customHeight="1" x14ac:dyDescent="0.25">
      <c r="A23" s="15" t="str">
        <f t="shared" si="0"/>
        <v>2074–2079</v>
      </c>
      <c r="B23" s="16">
        <f>SUM(INDEX('Example 3 Modification Input'!$A$32:$E$1243,MATCH(DATE(LEFT($A23,4),7,1),'Example 3 Modification Input'!$A$32:$A$1243),5):INDEX('Example 3 Modification Input'!$A$32:$E$1243,MATCH(DATE(RIGHT($A23,4),6,1),'Example 3 Modification Input'!$A$32:$A$1243),5))</f>
        <v>0</v>
      </c>
      <c r="C23" s="16">
        <f>SUM(INDEX('Example 3 Modification Input'!$A$32:$E$1243,MATCH(DATE(LEFT($A23,4),7,1),'Example 3 Modification Input'!$A$32:$A$1243),4):INDEX('Example 3 Modification Input'!$A$32:$E$1243,MATCH(DATE(RIGHT($A23,4),6,1),'Example 3 Modification Input'!$A$32:$A$1243),4))</f>
        <v>0</v>
      </c>
      <c r="E23" s="27"/>
      <c r="F23" s="21"/>
      <c r="G23" s="21"/>
      <c r="H23" s="21"/>
      <c r="I23" s="21"/>
      <c r="J23" s="21"/>
      <c r="K23" s="21"/>
      <c r="L23" s="21"/>
      <c r="M23" s="21"/>
      <c r="N23" s="21"/>
      <c r="O23" s="21"/>
      <c r="P23" s="21"/>
      <c r="Q23" s="21"/>
      <c r="R23" s="21"/>
      <c r="S23" s="21"/>
      <c r="T23" s="21"/>
    </row>
    <row r="24" spans="1:20" ht="22.5" customHeight="1" x14ac:dyDescent="0.25">
      <c r="A24" s="15" t="str">
        <f t="shared" si="0"/>
        <v>2079–2084</v>
      </c>
      <c r="B24" s="16">
        <f>SUM(INDEX('Example 3 Modification Input'!$A$32:$E$1243,MATCH(DATE(LEFT($A24,4),7,1),'Example 3 Modification Input'!$A$32:$A$1243),5):INDEX('Example 3 Modification Input'!$A$32:$E$1243,MATCH(DATE(RIGHT($A24,4),6,1),'Example 3 Modification Input'!$A$32:$A$1243),5))</f>
        <v>0</v>
      </c>
      <c r="C24" s="16">
        <f>SUM(INDEX('Example 3 Modification Input'!$A$32:$E$1243,MATCH(DATE(LEFT($A24,4),7,1),'Example 3 Modification Input'!$A$32:$A$1243),4):INDEX('Example 3 Modification Input'!$A$32:$E$1243,MATCH(DATE(RIGHT($A24,4),6,1),'Example 3 Modification Input'!$A$32:$A$1243),4))</f>
        <v>0</v>
      </c>
      <c r="F24" s="21"/>
      <c r="G24" s="21"/>
      <c r="H24" s="21"/>
      <c r="I24" s="21"/>
      <c r="J24" s="21"/>
      <c r="K24" s="21"/>
      <c r="L24" s="21"/>
      <c r="M24" s="21"/>
      <c r="N24" s="21"/>
      <c r="O24" s="21"/>
      <c r="P24" s="21"/>
      <c r="Q24" s="21"/>
      <c r="R24" s="21"/>
      <c r="S24" s="21"/>
      <c r="T24" s="21"/>
    </row>
    <row r="25" spans="1:20" ht="22.5" customHeight="1" x14ac:dyDescent="0.25">
      <c r="A25" s="15" t="str">
        <f>LEFT(A24,4)+5&amp;"–"&amp;RIGHT(A24,4)+5</f>
        <v>2084–2089</v>
      </c>
      <c r="B25" s="16">
        <f>SUM(INDEX('Example 3 Modification Input'!$A$32:$E$1243,MATCH(DATE(LEFT($A25,4),7,1),'Example 3 Modification Input'!$A$32:$A$1243),5):INDEX('Example 3 Modification Input'!$A$32:$E$1243,MATCH(DATE(RIGHT($A25,4),6,1),'Example 3 Modification Input'!$A$32:$A$1243),5))</f>
        <v>0</v>
      </c>
      <c r="C25" s="16">
        <f>SUM(INDEX('Example 3 Modification Input'!$A$32:$E$1243,MATCH(DATE(LEFT($A25,4),7,1),'Example 3 Modification Input'!$A$32:$A$1243),4):INDEX('Example 3 Modification Input'!$A$32:$E$1243,MATCH(DATE(RIGHT($A25,4),6,1),'Example 3 Modification Input'!$A$32:$A$1243),4))</f>
        <v>0</v>
      </c>
      <c r="F25" s="9"/>
      <c r="G25" s="9"/>
      <c r="H25" s="9"/>
      <c r="I25" s="9"/>
      <c r="J25" s="9"/>
      <c r="K25" s="9"/>
      <c r="L25" s="9"/>
      <c r="M25" s="9"/>
      <c r="N25" s="9"/>
      <c r="O25" s="9"/>
      <c r="P25" s="9"/>
      <c r="Q25" s="9"/>
      <c r="R25" s="9"/>
      <c r="S25" s="9"/>
      <c r="T25" s="9"/>
    </row>
    <row r="26" spans="1:20" ht="22.5" customHeight="1" x14ac:dyDescent="0.25">
      <c r="A26" s="15" t="str">
        <f t="shared" si="0"/>
        <v>2089–2094</v>
      </c>
      <c r="B26" s="16">
        <f>SUM(INDEX('Example 3 Modification Input'!$A$32:$E$1243,MATCH(DATE(LEFT($A26,4),7,1),'Example 3 Modification Input'!$A$32:$A$1243),5):INDEX('Example 3 Modification Input'!$A$32:$E$1243,MATCH(DATE(RIGHT($A26,4),6,1),'Example 3 Modification Input'!$A$32:$A$1243),5))</f>
        <v>0</v>
      </c>
      <c r="C26" s="16">
        <f>SUM(INDEX('Example 3 Modification Input'!$A$32:$E$1243,MATCH(DATE(LEFT($A26,4),7,1),'Example 3 Modification Input'!$A$32:$A$1243),4):INDEX('Example 3 Modification Input'!$A$32:$E$1243,MATCH(DATE(RIGHT($A26,4),6,1),'Example 3 Modification Input'!$A$32:$A$1243),4))</f>
        <v>0</v>
      </c>
    </row>
    <row r="27" spans="1:20" ht="22.5" customHeight="1" x14ac:dyDescent="0.25">
      <c r="A27" s="15" t="str">
        <f t="shared" si="0"/>
        <v>2094–2099</v>
      </c>
      <c r="B27" s="16">
        <f>SUM(INDEX('Example 3 Modification Input'!$A$32:$E$1243,MATCH(DATE(LEFT($A27,4),7,1),'Example 3 Modification Input'!$A$32:$A$1243),5):INDEX('Example 3 Modification Input'!$A$32:$E$1243,MATCH(DATE(RIGHT($A27,4),6,1),'Example 3 Modification Input'!$A$32:$A$1243),5))</f>
        <v>0</v>
      </c>
      <c r="C27" s="16">
        <f>SUM(INDEX('Example 3 Modification Input'!$A$32:$E$1243,MATCH(DATE(LEFT($A27,4),7,1),'Example 3 Modification Input'!$A$32:$A$1243),4):INDEX('Example 3 Modification Input'!$A$32:$E$1243,MATCH(DATE(RIGHT($A27,4),6,1),'Example 3 Modification Input'!$A$32:$A$1243),4))</f>
        <v>0</v>
      </c>
    </row>
    <row r="28" spans="1:20" ht="22.5" customHeight="1" x14ac:dyDescent="0.25">
      <c r="A28" s="15" t="str">
        <f t="shared" si="0"/>
        <v>2099–2104</v>
      </c>
      <c r="B28" s="16">
        <f>SUM(INDEX('Example 3 Modification Input'!$A$32:$E$1243,MATCH(DATE(LEFT($A28,4),7,1),'Example 3 Modification Input'!$A$32:$A$1243),5):INDEX('Example 3 Modification Input'!$A$32:$E$1243,MATCH(DATE(RIGHT($A28,4),6,1),'Example 3 Modification Input'!$A$32:$A$1243),5))</f>
        <v>0</v>
      </c>
      <c r="C28" s="16">
        <f>SUM(INDEX('Example 3 Modification Input'!$A$32:$E$1243,MATCH(DATE(LEFT($A28,4),7,1),'Example 3 Modification Input'!$A$32:$A$1243),4):INDEX('Example 3 Modification Input'!$A$32:$E$1243,MATCH(DATE(RIGHT($A28,4),6,1),'Example 3 Modification Input'!$A$32:$A$1243),4))</f>
        <v>0</v>
      </c>
    </row>
    <row r="29" spans="1:20" ht="22.5" customHeight="1" x14ac:dyDescent="0.25">
      <c r="A29" s="15" t="str">
        <f>LEFT(A28,4)+5&amp;"–"&amp;RIGHT(A28,4)+5</f>
        <v>2104–2109</v>
      </c>
      <c r="B29" s="16">
        <f>SUM(INDEX('Example 3 Modification Input'!$A$32:$E$1243,MATCH(DATE(LEFT($A29,4),7,1),'Example 3 Modification Input'!$A$32:$A$1243),5):INDEX('Example 3 Modification Input'!$A$32:$E$1243,MATCH(DATE(RIGHT($A29,4),6,1),'Example 3 Modification Input'!$A$32:$A$1243),5))</f>
        <v>0</v>
      </c>
      <c r="C29" s="16">
        <f>SUM(INDEX('Example 3 Modification Input'!$A$32:$E$1243,MATCH(DATE(LEFT($A29,4),7,1),'Example 3 Modification Input'!$A$32:$A$1243),4):INDEX('Example 3 Modification Input'!$A$32:$E$1243,MATCH(DATE(RIGHT($A29,4),6,1),'Example 3 Modification Input'!$A$32:$A$1243),4))</f>
        <v>0</v>
      </c>
    </row>
    <row r="30" spans="1:20" ht="22.5" customHeight="1" x14ac:dyDescent="0.25">
      <c r="A30" s="15" t="str">
        <f>LEFT(A29,4)+5&amp;"–"&amp;RIGHT(A29,4)+5</f>
        <v>2109–2114</v>
      </c>
      <c r="B30" s="16">
        <f>SUM(INDEX('Example 3 Modification Input'!$A$32:$E$1243,MATCH(DATE(LEFT($A30,4),7,1),'Example 3 Modification Input'!$A$32:$A$1243),5):INDEX('Example 3 Modification Input'!$A$32:$E$1243,MATCH(DATE(RIGHT($A30,4),6,1),'Example 3 Modification Input'!$A$32:$A$1243),5))</f>
        <v>0</v>
      </c>
      <c r="C30" s="16">
        <f>SUM(INDEX('Example 3 Modification Input'!$A$32:$E$1243,MATCH(DATE(LEFT($A30,4),7,1),'Example 3 Modification Input'!$A$32:$A$1243),4):INDEX('Example 3 Modification Input'!$A$32:$E$1243,MATCH(DATE(RIGHT($A30,4),6,1),'Example 3 Modification Input'!$A$32:$A$1243),4))</f>
        <v>0</v>
      </c>
    </row>
    <row r="31" spans="1:20" ht="22.5" customHeight="1" x14ac:dyDescent="0.25">
      <c r="A31" s="15" t="str">
        <f>LEFT(A30,4)+5&amp;"–"&amp;RIGHT(A30,4)+5</f>
        <v>2114–2119</v>
      </c>
      <c r="B31" s="16">
        <f>SUM(INDEX('Example 3 Modification Input'!$A$32:$E$1243,MATCH(DATE(LEFT($A31,4),7,1),'Example 3 Modification Input'!$A$32:$A$1243),5):INDEX('Example 3 Modification Input'!$A$32:$E$1243,MATCH(DATE(RIGHT($A31,4),6,1),'Example 3 Modification Input'!$A$32:$A$1243),5))</f>
        <v>0</v>
      </c>
      <c r="C31" s="16">
        <f>SUM(INDEX('Example 3 Modification Input'!$A$32:$E$1243,MATCH(DATE(LEFT($A31,4),7,1),'Example 3 Modification Input'!$A$32:$A$1243),4):INDEX('Example 3 Modification Input'!$A$32:$E$1243,MATCH(DATE(RIGHT($A31,4),6,1),'Example 3 Modification Input'!$A$32:$A$1243),4))</f>
        <v>0</v>
      </c>
    </row>
    <row r="32" spans="1:20" ht="22.5" customHeight="1" x14ac:dyDescent="0.25">
      <c r="A32" s="15" t="str">
        <f>LEFT(A31,4)+5&amp;"–"&amp;RIGHT(A31,4)+5</f>
        <v>2119–2124</v>
      </c>
      <c r="B32" s="16">
        <f>SUM(INDEX('Example 3 Modification Input'!$A$32:$E$1243,MATCH(DATE(LEFT($A32,4),7,1),'Example 3 Modification Input'!$A$32:$A$1243),5):INDEX('Example 3 Modification Input'!$A$32:$E$1243,MATCH(DATE(RIGHT($A32,4),6,1),'Example 3 Modification Input'!$A$32:$A$1243),5))</f>
        <v>0</v>
      </c>
      <c r="C32" s="16">
        <f>SUM(INDEX('Example 3 Modification Input'!$A$32:$E$1243,MATCH(DATE(LEFT($A32,4),7,1),'Example 3 Modification Input'!$A$32:$A$1243),4):INDEX('Example 3 Modification Input'!$A$32:$E$1243,MATCH(DATE(RIGHT($A32,4),6,1),'Example 3 Modification Input'!$A$32:$A$1243),4))</f>
        <v>0</v>
      </c>
    </row>
    <row r="33" ht="22.5" customHeight="1" x14ac:dyDescent="0.2"/>
    <row r="35" ht="15" customHeight="1" x14ac:dyDescent="0.2"/>
    <row r="37" ht="35.25" customHeight="1" x14ac:dyDescent="0.2"/>
  </sheetData>
  <sheetProtection sheet="1" formatColumns="0" formatRows="0" insertRows="0" insertHyperlinks="0"/>
  <mergeCells count="8">
    <mergeCell ref="A7:B7"/>
    <mergeCell ref="E7:E8"/>
    <mergeCell ref="E10:E12"/>
    <mergeCell ref="A1:E1"/>
    <mergeCell ref="A3:B3"/>
    <mergeCell ref="A4:B4"/>
    <mergeCell ref="E4:E5"/>
    <mergeCell ref="A5:B5"/>
  </mergeCells>
  <dataValidations count="2">
    <dataValidation operator="lessThan" allowBlank="1" showInputMessage="1" showErrorMessage="1" sqref="F1:G2 A1:A2 H1:XFD6 A7:C32" xr:uid="{7F156B79-048F-4FBA-8FAC-5A15F4800E60}"/>
    <dataValidation type="textLength" operator="lessThan" allowBlank="1" showInputMessage="1" showErrorMessage="1" sqref="A33:C1048576" xr:uid="{068D7CC4-9ADE-46D6-ABD2-AE0019504B53}">
      <formula1>0</formula1>
    </dataValidation>
  </dataValidations>
  <pageMargins left="0.7" right="0.7" top="1.0372023809523809" bottom="0.75" header="0.3" footer="0.3"/>
  <pageSetup scale="69" orientation="landscape" r:id="rId1"/>
  <headerFooter>
    <oddHeader>&amp;C&amp;"arial,Bold"&amp;14GASB 96 
Contract Note Disclosure</oddHeader>
    <oddFooter>&amp;L&amp;"Arial ,Regular"&amp;12State Controller's Office&amp;C&amp;"arial,Regular"&amp;12Example 1 Note Disclosure&amp;R&amp;"arial,Regular"&amp;12Page &amp;P of &amp;N</oddFooter>
  </headerFooter>
  <colBreaks count="1" manualBreakCount="1">
    <brk id="21" min="6" max="40" man="1"/>
  </colBreaks>
  <extLst>
    <ext xmlns:x14="http://schemas.microsoft.com/office/spreadsheetml/2009/9/main" uri="{CCE6A557-97BC-4b89-ADB6-D9C93CAAB3DF}">
      <x14:dataValidations xmlns:xm="http://schemas.microsoft.com/office/excel/2006/main" count="1">
        <x14:dataValidation type="list" allowBlank="1" showInputMessage="1" showErrorMessage="1" xr:uid="{B4D03366-4B13-4FFB-9330-DFFE06351E6B}">
          <x14:formula1>
            <xm:f>'Drop-down menus'!$M$1:$M$2</xm:f>
          </x14:formula1>
          <xm:sqref>E6</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73777-3546-453B-BF8C-F9606C6FF9C0}">
  <sheetPr>
    <tabColor theme="5" tint="-0.249977111117893"/>
    <pageSetUpPr fitToPage="1"/>
  </sheetPr>
  <dimension ref="A1:U1239"/>
  <sheetViews>
    <sheetView zoomScale="75" zoomScaleNormal="75" workbookViewId="0">
      <selection activeCell="I15" sqref="I15"/>
    </sheetView>
  </sheetViews>
  <sheetFormatPr defaultRowHeight="15" x14ac:dyDescent="0.2"/>
  <cols>
    <col min="1" max="1" width="30.7109375" style="55" customWidth="1"/>
    <col min="2" max="2" width="28.7109375" style="175" hidden="1" customWidth="1"/>
    <col min="3" max="4" width="30.7109375" style="84" customWidth="1"/>
    <col min="5" max="5" width="30.7109375" style="55" customWidth="1"/>
    <col min="6" max="6" width="30.7109375" style="84" customWidth="1"/>
    <col min="7" max="7" width="27.28515625" style="84" customWidth="1"/>
    <col min="8" max="9" width="27.28515625" style="55" customWidth="1"/>
    <col min="10" max="10" width="35.5703125" style="92" hidden="1" customWidth="1"/>
    <col min="11" max="11" width="21" style="92" hidden="1" customWidth="1"/>
    <col min="12" max="12" width="26.28515625" style="92" hidden="1" customWidth="1"/>
    <col min="13" max="13" width="23.5703125" style="92" hidden="1" customWidth="1"/>
    <col min="14" max="14" width="26" style="92" hidden="1" customWidth="1"/>
    <col min="15" max="15" width="8" style="93" customWidth="1"/>
    <col min="16" max="16" width="32.5703125" style="55" customWidth="1"/>
    <col min="17" max="17" width="27.28515625" style="55" customWidth="1"/>
    <col min="18" max="18" width="30.7109375" style="55" customWidth="1"/>
    <col min="19" max="19" width="47.7109375" style="55" customWidth="1"/>
    <col min="20" max="20" width="9.5703125" style="55" customWidth="1"/>
    <col min="21" max="16384" width="9.140625" style="55"/>
  </cols>
  <sheetData>
    <row r="1" spans="1:21" ht="45" customHeight="1" x14ac:dyDescent="0.2">
      <c r="A1" s="342" t="s">
        <v>1553</v>
      </c>
      <c r="B1" s="342"/>
      <c r="C1" s="342"/>
      <c r="D1" s="342"/>
      <c r="E1" s="342"/>
      <c r="F1" s="342"/>
    </row>
    <row r="2" spans="1:21" ht="45" customHeight="1" x14ac:dyDescent="0.2">
      <c r="A2" s="308" t="s">
        <v>1507</v>
      </c>
      <c r="B2" s="308"/>
      <c r="C2" s="308"/>
      <c r="D2" s="308"/>
      <c r="E2" s="308"/>
      <c r="F2" s="308"/>
    </row>
    <row r="3" spans="1:21" ht="35.25" customHeight="1" x14ac:dyDescent="0.25">
      <c r="A3" s="309" t="s">
        <v>1554</v>
      </c>
      <c r="B3" s="310"/>
      <c r="C3" s="310"/>
      <c r="D3" s="310"/>
      <c r="E3" s="310"/>
      <c r="F3" s="310"/>
      <c r="G3" s="122"/>
      <c r="H3" s="122"/>
      <c r="I3" s="122"/>
      <c r="J3" s="94"/>
      <c r="K3" s="94"/>
      <c r="L3" s="94"/>
      <c r="M3" s="94"/>
      <c r="N3" s="94"/>
      <c r="O3" s="95"/>
      <c r="P3" s="31"/>
      <c r="Q3" s="31"/>
      <c r="R3" s="31"/>
      <c r="S3" s="31"/>
      <c r="U3" s="33"/>
    </row>
    <row r="4" spans="1:21" ht="33.75" customHeight="1" x14ac:dyDescent="0.25">
      <c r="A4" s="311" t="s">
        <v>33</v>
      </c>
      <c r="B4" s="312"/>
      <c r="C4" s="312"/>
      <c r="D4" s="312"/>
      <c r="E4" s="312"/>
      <c r="F4" s="313"/>
      <c r="G4" s="34"/>
      <c r="H4" s="34"/>
      <c r="I4" s="34"/>
      <c r="J4" s="96"/>
    </row>
    <row r="5" spans="1:21" ht="23.25" customHeight="1" x14ac:dyDescent="0.25">
      <c r="A5" s="261" t="s">
        <v>1469</v>
      </c>
      <c r="B5" s="262"/>
      <c r="C5" s="262"/>
      <c r="D5" s="263"/>
      <c r="E5" s="295" t="s">
        <v>1628</v>
      </c>
      <c r="F5" s="296"/>
      <c r="G5" s="35"/>
      <c r="H5" s="35"/>
      <c r="I5" s="35"/>
      <c r="J5" s="109"/>
      <c r="K5" s="97"/>
      <c r="L5" s="97"/>
      <c r="M5" s="97"/>
      <c r="N5" s="97"/>
      <c r="O5" s="98"/>
      <c r="P5" s="36"/>
      <c r="Q5" s="37"/>
      <c r="R5" s="37"/>
    </row>
    <row r="6" spans="1:21" ht="23.25" customHeight="1" x14ac:dyDescent="0.25">
      <c r="A6" s="261" t="s">
        <v>1468</v>
      </c>
      <c r="B6" s="262"/>
      <c r="C6" s="262"/>
      <c r="D6" s="263"/>
      <c r="E6" s="291">
        <v>2.4E-2</v>
      </c>
      <c r="F6" s="292"/>
      <c r="G6" s="38"/>
      <c r="H6" s="38"/>
      <c r="I6" s="38"/>
      <c r="J6" s="109"/>
      <c r="O6" s="92"/>
      <c r="Q6" s="37"/>
      <c r="R6" s="37"/>
    </row>
    <row r="7" spans="1:21" ht="23.25" hidden="1" customHeight="1" x14ac:dyDescent="0.25">
      <c r="A7" s="261" t="s">
        <v>1449</v>
      </c>
      <c r="B7" s="262"/>
      <c r="C7" s="262"/>
      <c r="D7" s="263"/>
      <c r="E7" s="343" t="s">
        <v>16</v>
      </c>
      <c r="F7" s="344"/>
      <c r="G7" s="39" t="s">
        <v>1450</v>
      </c>
      <c r="H7" s="35"/>
      <c r="I7" s="35"/>
      <c r="O7" s="99"/>
      <c r="P7" s="85"/>
      <c r="Q7" s="37"/>
      <c r="R7" s="37"/>
    </row>
    <row r="8" spans="1:21" ht="23.25" customHeight="1" x14ac:dyDescent="0.25">
      <c r="A8" s="261" t="s">
        <v>1453</v>
      </c>
      <c r="B8" s="262"/>
      <c r="C8" s="262"/>
      <c r="D8" s="263"/>
      <c r="E8" s="295" t="s">
        <v>1547</v>
      </c>
      <c r="F8" s="296"/>
      <c r="G8" s="39"/>
      <c r="H8" s="35"/>
      <c r="I8" s="35"/>
      <c r="O8" s="99"/>
      <c r="P8" s="85"/>
      <c r="Q8" s="37"/>
      <c r="R8" s="37"/>
    </row>
    <row r="9" spans="1:21" ht="23.25" customHeight="1" x14ac:dyDescent="0.25">
      <c r="A9" s="261" t="s">
        <v>1448</v>
      </c>
      <c r="B9" s="262"/>
      <c r="C9" s="262"/>
      <c r="D9" s="263"/>
      <c r="E9" s="302" t="s">
        <v>1548</v>
      </c>
      <c r="F9" s="303"/>
      <c r="G9" s="38"/>
      <c r="H9" s="40"/>
      <c r="I9" s="40"/>
      <c r="O9" s="92"/>
      <c r="Q9" s="37"/>
      <c r="R9" s="37"/>
    </row>
    <row r="10" spans="1:21" ht="23.25" customHeight="1" x14ac:dyDescent="0.25">
      <c r="A10" s="261" t="s">
        <v>1467</v>
      </c>
      <c r="B10" s="262"/>
      <c r="C10" s="262"/>
      <c r="D10" s="263"/>
      <c r="E10" s="297">
        <v>4321</v>
      </c>
      <c r="F10" s="298"/>
      <c r="G10" s="40"/>
      <c r="H10" s="40"/>
      <c r="I10" s="40"/>
      <c r="O10" s="92"/>
      <c r="R10" s="37"/>
    </row>
    <row r="11" spans="1:21" ht="23.25" customHeight="1" x14ac:dyDescent="0.25">
      <c r="A11" s="261" t="s">
        <v>34</v>
      </c>
      <c r="B11" s="262"/>
      <c r="C11" s="262"/>
      <c r="D11" s="263"/>
      <c r="E11" s="297" t="s">
        <v>11</v>
      </c>
      <c r="F11" s="298"/>
      <c r="G11" s="123"/>
      <c r="H11" s="166"/>
      <c r="I11" s="166"/>
      <c r="O11" s="92"/>
      <c r="R11" s="37"/>
    </row>
    <row r="12" spans="1:21" ht="23.25" customHeight="1" x14ac:dyDescent="0.25">
      <c r="A12" s="261" t="s">
        <v>1470</v>
      </c>
      <c r="B12" s="262"/>
      <c r="C12" s="262"/>
      <c r="D12" s="263"/>
      <c r="E12" s="297" t="s">
        <v>1471</v>
      </c>
      <c r="F12" s="298"/>
      <c r="G12" s="124" t="str">
        <f>IF(OR(AND($E$11='Drop-down menus'!$M$1,OR($E$12='Drop-down menus'!$O$2,$E$12='Drop-down menus'!$O$3)),AND($E$11='Drop-down menus'!$M$2,$E$12='Drop-down menus'!$O$1)),"ERROR - Fund Types Do Not Agree","")</f>
        <v/>
      </c>
      <c r="H12" s="166"/>
      <c r="I12" s="166"/>
      <c r="O12" s="92"/>
      <c r="R12" s="37"/>
    </row>
    <row r="13" spans="1:21" ht="23.25" customHeight="1" x14ac:dyDescent="0.25">
      <c r="A13" s="261" t="s">
        <v>1555</v>
      </c>
      <c r="B13" s="262"/>
      <c r="C13" s="262"/>
      <c r="D13" s="263"/>
      <c r="E13" s="345">
        <v>44747</v>
      </c>
      <c r="F13" s="346"/>
      <c r="G13" s="35"/>
      <c r="H13" s="35"/>
      <c r="I13" s="35"/>
      <c r="J13" s="167" t="s">
        <v>1556</v>
      </c>
      <c r="K13" s="168">
        <v>44744</v>
      </c>
      <c r="L13" s="169" t="str">
        <f>IF(OR($E$13&gt;=$K$13,$E$13=""),"Yes","No")</f>
        <v>Yes</v>
      </c>
      <c r="O13" s="92"/>
      <c r="R13" s="37"/>
    </row>
    <row r="14" spans="1:21" ht="23.25" customHeight="1" x14ac:dyDescent="0.2">
      <c r="A14" s="264" t="s">
        <v>31</v>
      </c>
      <c r="B14" s="279"/>
      <c r="C14" s="279"/>
      <c r="D14" s="280"/>
      <c r="E14" s="347">
        <f t="array" ref="E14">INDEX(A27:C1238,MATCH(FALSE,ISBLANK(C27:C1238),0),0)</f>
        <v>44743</v>
      </c>
      <c r="F14" s="348"/>
      <c r="G14" s="170"/>
      <c r="H14" s="170"/>
      <c r="I14" s="170"/>
      <c r="O14" s="92"/>
      <c r="Q14" s="83"/>
    </row>
    <row r="15" spans="1:21" ht="23.25" customHeight="1" x14ac:dyDescent="0.25">
      <c r="A15" s="261" t="s">
        <v>29</v>
      </c>
      <c r="B15" s="262"/>
      <c r="C15" s="262"/>
      <c r="D15" s="263"/>
      <c r="E15" s="259" t="s">
        <v>6</v>
      </c>
      <c r="F15" s="286"/>
      <c r="G15" s="43"/>
      <c r="H15" s="237"/>
      <c r="I15" s="44"/>
      <c r="O15" s="92"/>
    </row>
    <row r="16" spans="1:21" ht="23.25" customHeight="1" x14ac:dyDescent="0.2">
      <c r="A16" s="264" t="s">
        <v>1557</v>
      </c>
      <c r="B16" s="279"/>
      <c r="C16" s="279"/>
      <c r="D16" s="280"/>
      <c r="E16" s="349">
        <f>IF(E15="Beginning",ABS(NPV(E6/12,INDEX(A27:B1238,MATCH(E14,A27:A1238,0),2):$B$1238))*(1+E6/12),ABS(NPV(E6/12,INDEX(A27:B1238,MATCH(E14,A27:A1238,0),2):$B$1238)))</f>
        <v>102532.10055851679</v>
      </c>
      <c r="F16" s="350"/>
      <c r="G16" s="171"/>
      <c r="H16" s="171"/>
      <c r="I16" s="171"/>
      <c r="J16" s="105" t="s">
        <v>1476</v>
      </c>
      <c r="K16" s="105" t="s">
        <v>1477</v>
      </c>
      <c r="L16" s="106" t="s">
        <v>1478</v>
      </c>
      <c r="M16" s="106" t="s">
        <v>1479</v>
      </c>
      <c r="N16" s="106" t="s">
        <v>1480</v>
      </c>
      <c r="O16" s="92"/>
      <c r="Q16" s="37"/>
      <c r="R16" s="37"/>
    </row>
    <row r="17" spans="1:19" ht="23.25" customHeight="1" x14ac:dyDescent="0.25">
      <c r="A17" s="351" t="s">
        <v>1558</v>
      </c>
      <c r="B17" s="352"/>
      <c r="C17" s="352"/>
      <c r="D17" s="353"/>
      <c r="E17" s="354">
        <v>0</v>
      </c>
      <c r="F17" s="260"/>
      <c r="G17" s="171"/>
      <c r="H17" s="171"/>
      <c r="I17" s="171"/>
      <c r="J17" s="107" t="str">
        <f>LEFT('Example 3 Original Output'!$E$7,4)-1&amp;"–"&amp;RIGHT('Example 3 Original Output'!$E$7,4)-1</f>
        <v>2022–2023</v>
      </c>
      <c r="K17" s="108">
        <f>DATE(RIGHT(J17,4),6,1)</f>
        <v>45078</v>
      </c>
      <c r="L17" s="90">
        <f>(ROUND(SUMIFS($F$27:$F$1238,$A$27:$A$1238,$K$17),2))</f>
        <v>69032.75</v>
      </c>
      <c r="M17" s="90">
        <f>IF(AND('Example 3 Original Output'!$E$7&gt;'Example 3 Original Input'!$J$20,'Example 3 Original Output'!$E$7&lt;='Example 3 Original Input'!$L$20),SUMIFS($H$27:$H$1238,$A$27:$A$1238,$K$17),0)</f>
        <v>34177.366852838939</v>
      </c>
      <c r="N17" s="90">
        <f>IF(AND($J$17&gt;=$J$20,$J$17&lt;$L$20),$E$19,0)</f>
        <v>102532.10055851679</v>
      </c>
      <c r="O17" s="98"/>
      <c r="P17" s="36"/>
      <c r="Q17" s="37"/>
      <c r="R17" s="37"/>
    </row>
    <row r="18" spans="1:19" ht="23.25" customHeight="1" x14ac:dyDescent="0.25">
      <c r="A18" s="351" t="s">
        <v>1559</v>
      </c>
      <c r="B18" s="352"/>
      <c r="C18" s="352"/>
      <c r="D18" s="353"/>
      <c r="E18" s="354">
        <v>0</v>
      </c>
      <c r="F18" s="260"/>
      <c r="G18" s="171"/>
      <c r="H18" s="171"/>
      <c r="I18" s="171"/>
      <c r="O18" s="98"/>
      <c r="P18" s="36"/>
      <c r="Q18" s="37"/>
      <c r="R18" s="37"/>
    </row>
    <row r="19" spans="1:19" ht="23.25" customHeight="1" x14ac:dyDescent="0.2">
      <c r="A19" s="264" t="s">
        <v>1560</v>
      </c>
      <c r="B19" s="279"/>
      <c r="C19" s="279"/>
      <c r="D19" s="280"/>
      <c r="E19" s="267">
        <f>E16+E18+E17</f>
        <v>102532.10055851679</v>
      </c>
      <c r="F19" s="268"/>
      <c r="G19" s="171"/>
      <c r="H19" s="171"/>
      <c r="I19" s="171"/>
      <c r="J19" s="86" t="s">
        <v>1481</v>
      </c>
      <c r="K19" s="86" t="s">
        <v>1482</v>
      </c>
      <c r="L19" s="86" t="s">
        <v>1475</v>
      </c>
      <c r="M19" s="86" t="s">
        <v>1483</v>
      </c>
      <c r="O19" s="98"/>
      <c r="P19" s="36"/>
      <c r="Q19" s="37"/>
      <c r="R19" s="37"/>
    </row>
    <row r="20" spans="1:19" ht="23.25" customHeight="1" x14ac:dyDescent="0.25">
      <c r="A20" s="264" t="s">
        <v>1561</v>
      </c>
      <c r="B20" s="279"/>
      <c r="C20" s="279"/>
      <c r="D20" s="280"/>
      <c r="E20" s="284" t="s">
        <v>1455</v>
      </c>
      <c r="F20" s="285"/>
      <c r="G20" s="46"/>
      <c r="H20" s="47"/>
      <c r="I20" s="47"/>
      <c r="J20" s="87" t="str">
        <f>IF(OR(MONTH($E$14)=1,MONTH($E$14)=2,MONTH($E$14)=3,MONTH($E$14)=4,MONTH($E$14)=5,MONTH($E$14)=6),YEAR($E$14)-1&amp;"–"&amp;YEAR($E$14),YEAR($E$14)&amp;"–"&amp;YEAR($E$14)+1)</f>
        <v>2022–2023</v>
      </c>
      <c r="K20" s="88">
        <f>EDATE($E$14,+($E$22-1))</f>
        <v>45809</v>
      </c>
      <c r="L20" s="87" t="str">
        <f>IF(OR(MONTH($K$20)=1,MONTH($K$20)=2,MONTH($K$20)=3,MONTH($K$20)=4,MONTH($K$20)=5,MONTH($K$20)=6),YEAR($K$20)-1&amp;"–"&amp;YEAR($K$20),YEAR($K$20)&amp;"–"&amp;YEAR($K$20)+1)</f>
        <v>2024–2025</v>
      </c>
      <c r="M20" s="89">
        <f>IF($L$20='Example 3 Original Output'!$E$7,$E$19,0)</f>
        <v>0</v>
      </c>
      <c r="O20" s="98"/>
      <c r="P20" s="36"/>
      <c r="Q20" s="37"/>
      <c r="R20" s="37"/>
    </row>
    <row r="21" spans="1:19" ht="23.25" customHeight="1" x14ac:dyDescent="0.2">
      <c r="A21" s="264" t="s">
        <v>1562</v>
      </c>
      <c r="B21" s="279"/>
      <c r="C21" s="279"/>
      <c r="D21" s="280"/>
      <c r="E21" s="355">
        <f>IF(E20="Subscription-Based Information Technology Arrangements",10*12,"0")</f>
        <v>120</v>
      </c>
      <c r="F21" s="356"/>
      <c r="G21" s="172"/>
      <c r="H21" s="172"/>
      <c r="I21" s="172"/>
      <c r="O21" s="98"/>
      <c r="P21" s="36"/>
      <c r="Q21" s="37"/>
      <c r="R21" s="37"/>
    </row>
    <row r="22" spans="1:19" ht="23.25" customHeight="1" x14ac:dyDescent="0.2">
      <c r="A22" s="264" t="s">
        <v>1563</v>
      </c>
      <c r="B22" s="279"/>
      <c r="C22" s="279"/>
      <c r="D22" s="280"/>
      <c r="E22" s="355">
        <f>ROUND(COUNTIF(C27:C1238,"&lt;&gt;"&amp;""),1)</f>
        <v>36</v>
      </c>
      <c r="F22" s="356"/>
      <c r="G22" s="172"/>
      <c r="H22" s="172"/>
      <c r="I22" s="172"/>
    </row>
    <row r="23" spans="1:19" ht="23.25" customHeight="1" x14ac:dyDescent="0.25">
      <c r="A23" s="264" t="s">
        <v>1564</v>
      </c>
      <c r="B23" s="279"/>
      <c r="C23" s="279"/>
      <c r="D23" s="280"/>
      <c r="E23" s="281">
        <f>IF(E21&lt;E22,E21,E22)</f>
        <v>36</v>
      </c>
      <c r="F23" s="282"/>
      <c r="G23" s="49"/>
      <c r="H23" s="49"/>
      <c r="I23" s="49"/>
      <c r="R23" s="37"/>
      <c r="S23" s="84"/>
    </row>
    <row r="24" spans="1:19" ht="20.25" customHeight="1" x14ac:dyDescent="0.2">
      <c r="A24" s="173"/>
      <c r="B24" s="173"/>
      <c r="C24" s="173"/>
      <c r="D24" s="174"/>
      <c r="F24" s="175"/>
      <c r="G24" s="175"/>
      <c r="H24" s="175"/>
      <c r="I24" s="175"/>
    </row>
    <row r="25" spans="1:19" ht="87.75" customHeight="1" x14ac:dyDescent="0.25">
      <c r="A25" s="253" t="s">
        <v>1565</v>
      </c>
      <c r="B25" s="254"/>
      <c r="C25" s="254"/>
      <c r="D25" s="254"/>
      <c r="E25" s="254"/>
      <c r="F25" s="254"/>
      <c r="G25" s="254"/>
      <c r="H25" s="254"/>
      <c r="I25" s="255"/>
    </row>
    <row r="26" spans="1:19" ht="66" customHeight="1" x14ac:dyDescent="0.25">
      <c r="A26" s="52" t="s">
        <v>0</v>
      </c>
      <c r="B26" s="53"/>
      <c r="C26" s="54" t="s">
        <v>12</v>
      </c>
      <c r="D26" s="52" t="s">
        <v>2</v>
      </c>
      <c r="E26" s="52" t="s">
        <v>1</v>
      </c>
      <c r="F26" s="53" t="str">
        <f>IF(E15="Beginning","Beginning Monthly Obligation Balance","Ending Monthly Obligation Balance")</f>
        <v>Beginning Monthly Obligation Balance</v>
      </c>
      <c r="G26" s="53" t="s">
        <v>1513</v>
      </c>
      <c r="H26" s="53" t="s">
        <v>63</v>
      </c>
      <c r="I26" s="53" t="s">
        <v>1514</v>
      </c>
      <c r="J26" s="100" t="s">
        <v>1484</v>
      </c>
    </row>
    <row r="27" spans="1:19" ht="20.25" customHeight="1" x14ac:dyDescent="0.2">
      <c r="A27" s="176">
        <v>44743</v>
      </c>
      <c r="B27" s="177">
        <f>IF(C27&gt;0,C27*-1,C27)</f>
        <v>-35000</v>
      </c>
      <c r="C27" s="158">
        <v>35000</v>
      </c>
      <c r="D27" s="60">
        <f>IF(C27&lt;&gt;"",IF(E15="Beginning",0,$E$16*($E$6/12)),0)</f>
        <v>0</v>
      </c>
      <c r="E27" s="178">
        <f t="shared" ref="E27:E90" si="0">C27-D27</f>
        <v>35000</v>
      </c>
      <c r="F27" s="60">
        <f>IF(C27&lt;&gt;"",$E$16-E27,0)</f>
        <v>67532.100558516788</v>
      </c>
      <c r="G27" s="60">
        <f>IF(C27&lt;&gt;"",$E$19/$E$23,0)</f>
        <v>2848.1139044032443</v>
      </c>
      <c r="H27" s="60">
        <f>IF(C27&lt;&gt;"",G27,0)</f>
        <v>2848.1139044032443</v>
      </c>
      <c r="I27" s="60">
        <f>IF(C27&lt;&gt;"",$E$19-H27,0)</f>
        <v>99683.986654113542</v>
      </c>
      <c r="J27" s="92" t="str">
        <f>IF(OR(MONTH(A27)=1,MONTH(A27)=2,MONTH(A27)=3,MONTH(A27)=4,MONTH(A27)=5,MONTH(A27)=6),YEAR(A27)-1&amp;"–"&amp;YEAR(A27),YEAR(A27)&amp;"–"&amp;YEAR(A27)+1)</f>
        <v>2022–2023</v>
      </c>
      <c r="Q27" s="61"/>
    </row>
    <row r="28" spans="1:19" ht="20.25" customHeight="1" x14ac:dyDescent="0.2">
      <c r="A28" s="176">
        <v>44774</v>
      </c>
      <c r="B28" s="177">
        <f t="shared" ref="B28:B91" si="1">IF(C28&gt;0,C28*-1,C28)</f>
        <v>0</v>
      </c>
      <c r="C28" s="158">
        <v>0</v>
      </c>
      <c r="D28" s="60">
        <f t="shared" ref="D28:D91" si="2">IF(C28="",0,IF($E$15="Beginning",IF(C27&lt;&gt;"",$F27*$E$6/12,0),IF(C27&lt;&gt;"",$F27*$E$6/12,$E$16*$E$6/12)))</f>
        <v>135.06420111703358</v>
      </c>
      <c r="E28" s="178">
        <f t="shared" si="0"/>
        <v>-135.06420111703358</v>
      </c>
      <c r="F28" s="60">
        <f t="shared" ref="F28:F91" si="3">IF(C28="",0,IF(C27="",$E$16-E28,IF(C28&lt;&gt;"",F27-E28)))</f>
        <v>67667.164759633815</v>
      </c>
      <c r="G28" s="60">
        <f>IF(AND(C28&lt;&gt;"",G27&lt;E$19),$E$19/$E$23,0)</f>
        <v>2848.1139044032443</v>
      </c>
      <c r="H28" s="60">
        <f t="shared" ref="H28:H91" si="4">IF(C28&lt;&gt;"",G28+H27,0)</f>
        <v>5696.2278088064886</v>
      </c>
      <c r="I28" s="60">
        <f>IF(C28&lt;&gt;"",$E$19-H28,0)</f>
        <v>96835.872749710295</v>
      </c>
      <c r="J28" s="92" t="str">
        <f t="shared" ref="J28:J91" si="5">IF(OR(MONTH(A28)=1,MONTH(A28)=2,MONTH(A28)=3,MONTH(A28)=4,MONTH(A28)=5,MONTH(A28)=6),YEAR(A28)-1&amp;"–"&amp;YEAR(A28),YEAR(A28)&amp;"–"&amp;YEAR(A28)+1)</f>
        <v>2022–2023</v>
      </c>
      <c r="Q28" s="61"/>
    </row>
    <row r="29" spans="1:19" ht="20.25" customHeight="1" x14ac:dyDescent="0.2">
      <c r="A29" s="176">
        <v>44805</v>
      </c>
      <c r="B29" s="177">
        <f t="shared" si="1"/>
        <v>0</v>
      </c>
      <c r="C29" s="158">
        <v>0</v>
      </c>
      <c r="D29" s="60">
        <f t="shared" si="2"/>
        <v>135.33432951926764</v>
      </c>
      <c r="E29" s="178">
        <f t="shared" si="0"/>
        <v>-135.33432951926764</v>
      </c>
      <c r="F29" s="60">
        <f t="shared" si="3"/>
        <v>67802.499089153076</v>
      </c>
      <c r="G29" s="60">
        <f>IF(AND(C29&lt;&gt;"",SUM(G$27:G28)&lt;E$19),$E$19/$E$23,0)</f>
        <v>2848.1139044032443</v>
      </c>
      <c r="H29" s="60">
        <f t="shared" si="4"/>
        <v>8544.3417132097329</v>
      </c>
      <c r="I29" s="60">
        <f t="shared" ref="I29:I92" si="6">IF(C29&lt;&gt;"",$E$19-H29,0)</f>
        <v>93987.758845307049</v>
      </c>
      <c r="J29" s="92" t="str">
        <f t="shared" si="5"/>
        <v>2022–2023</v>
      </c>
      <c r="Q29" s="61"/>
    </row>
    <row r="30" spans="1:19" ht="20.25" customHeight="1" x14ac:dyDescent="0.2">
      <c r="A30" s="176">
        <v>44835</v>
      </c>
      <c r="B30" s="177">
        <f t="shared" si="1"/>
        <v>0</v>
      </c>
      <c r="C30" s="158">
        <v>0</v>
      </c>
      <c r="D30" s="60">
        <f t="shared" si="2"/>
        <v>135.60499817830615</v>
      </c>
      <c r="E30" s="178">
        <f t="shared" si="0"/>
        <v>-135.60499817830615</v>
      </c>
      <c r="F30" s="60">
        <f t="shared" si="3"/>
        <v>67938.104087331376</v>
      </c>
      <c r="G30" s="60">
        <f>IF(AND(C30&lt;&gt;"",SUM(G$27:G29)&lt;E$19),$E$19/$E$23,0)</f>
        <v>2848.1139044032443</v>
      </c>
      <c r="H30" s="60">
        <f t="shared" si="4"/>
        <v>11392.455617612977</v>
      </c>
      <c r="I30" s="60">
        <f t="shared" si="6"/>
        <v>91139.644940903818</v>
      </c>
      <c r="J30" s="92" t="str">
        <f t="shared" si="5"/>
        <v>2022–2023</v>
      </c>
      <c r="Q30" s="61"/>
    </row>
    <row r="31" spans="1:19" ht="20.25" customHeight="1" x14ac:dyDescent="0.2">
      <c r="A31" s="176">
        <v>44866</v>
      </c>
      <c r="B31" s="177">
        <f t="shared" si="1"/>
        <v>0</v>
      </c>
      <c r="C31" s="158">
        <v>0</v>
      </c>
      <c r="D31" s="60">
        <f t="shared" si="2"/>
        <v>135.87620817466276</v>
      </c>
      <c r="E31" s="178">
        <f t="shared" si="0"/>
        <v>-135.87620817466276</v>
      </c>
      <c r="F31" s="60">
        <f t="shared" si="3"/>
        <v>68073.980295506044</v>
      </c>
      <c r="G31" s="60">
        <f>IF(AND(C31&lt;&gt;"",SUM(G$27:G30)&lt;E$19),$E$19/$E$23,0)</f>
        <v>2848.1139044032443</v>
      </c>
      <c r="H31" s="60">
        <f t="shared" si="4"/>
        <v>14240.569522016222</v>
      </c>
      <c r="I31" s="60">
        <f t="shared" si="6"/>
        <v>88291.531036500572</v>
      </c>
      <c r="J31" s="92" t="str">
        <f t="shared" si="5"/>
        <v>2022–2023</v>
      </c>
      <c r="L31" s="102"/>
      <c r="N31" s="101"/>
      <c r="Q31" s="61"/>
    </row>
    <row r="32" spans="1:19" ht="20.25" customHeight="1" x14ac:dyDescent="0.2">
      <c r="A32" s="176">
        <v>44896</v>
      </c>
      <c r="B32" s="177">
        <f t="shared" si="1"/>
        <v>0</v>
      </c>
      <c r="C32" s="158">
        <v>0</v>
      </c>
      <c r="D32" s="60">
        <f t="shared" si="2"/>
        <v>136.14796059101209</v>
      </c>
      <c r="E32" s="178">
        <f t="shared" si="0"/>
        <v>-136.14796059101209</v>
      </c>
      <c r="F32" s="60">
        <f t="shared" si="3"/>
        <v>68210.128256097058</v>
      </c>
      <c r="G32" s="60">
        <f>IF(AND(C32&lt;&gt;"",SUM(G$27:G31)&lt;E$19),$E$19/$E$23,0)</f>
        <v>2848.1139044032443</v>
      </c>
      <c r="H32" s="60">
        <f t="shared" si="4"/>
        <v>17088.683426419466</v>
      </c>
      <c r="I32" s="60">
        <f t="shared" si="6"/>
        <v>85443.417132097326</v>
      </c>
      <c r="J32" s="92" t="str">
        <f t="shared" si="5"/>
        <v>2022–2023</v>
      </c>
      <c r="N32" s="101"/>
    </row>
    <row r="33" spans="1:18" ht="20.25" customHeight="1" x14ac:dyDescent="0.25">
      <c r="A33" s="176">
        <v>44927</v>
      </c>
      <c r="B33" s="177">
        <f t="shared" si="1"/>
        <v>0</v>
      </c>
      <c r="C33" s="158">
        <v>0</v>
      </c>
      <c r="D33" s="60">
        <f t="shared" si="2"/>
        <v>136.42025651219413</v>
      </c>
      <c r="E33" s="178">
        <f t="shared" si="0"/>
        <v>-136.42025651219413</v>
      </c>
      <c r="F33" s="60">
        <f t="shared" si="3"/>
        <v>68346.548512609254</v>
      </c>
      <c r="G33" s="60">
        <f>IF(AND(C33&lt;&gt;"",SUM(G$27:G32)&lt;E$19),$E$19/$E$23,0)</f>
        <v>2848.1139044032443</v>
      </c>
      <c r="H33" s="60">
        <f t="shared" si="4"/>
        <v>19936.797330822708</v>
      </c>
      <c r="I33" s="60">
        <f t="shared" si="6"/>
        <v>82595.303227694079</v>
      </c>
      <c r="J33" s="92" t="str">
        <f t="shared" si="5"/>
        <v>2022–2023</v>
      </c>
      <c r="N33" s="101"/>
      <c r="O33" s="224" t="s">
        <v>1566</v>
      </c>
      <c r="P33" s="161"/>
      <c r="Q33" s="161"/>
    </row>
    <row r="34" spans="1:18" ht="20.25" customHeight="1" x14ac:dyDescent="0.25">
      <c r="A34" s="176">
        <v>44958</v>
      </c>
      <c r="B34" s="177">
        <f t="shared" si="1"/>
        <v>0</v>
      </c>
      <c r="C34" s="158">
        <v>0</v>
      </c>
      <c r="D34" s="60">
        <f t="shared" si="2"/>
        <v>136.69309702521852</v>
      </c>
      <c r="E34" s="178">
        <f t="shared" si="0"/>
        <v>-136.69309702521852</v>
      </c>
      <c r="F34" s="60">
        <f t="shared" si="3"/>
        <v>68483.241609634468</v>
      </c>
      <c r="G34" s="60">
        <f>IF(AND(C34&lt;&gt;"",SUM(G$27:G33)&lt;E$19),$E$19/$E$23,0)</f>
        <v>2848.1139044032443</v>
      </c>
      <c r="H34" s="60">
        <f t="shared" si="4"/>
        <v>22784.911235225954</v>
      </c>
      <c r="I34" s="60">
        <f t="shared" si="6"/>
        <v>79747.189323290833</v>
      </c>
      <c r="J34" s="92" t="str">
        <f t="shared" si="5"/>
        <v>2022–2023</v>
      </c>
      <c r="N34" s="101"/>
      <c r="O34" s="183" t="s">
        <v>1570</v>
      </c>
      <c r="P34" s="185">
        <f>H38</f>
        <v>34177.366852838939</v>
      </c>
      <c r="Q34" s="161" t="s">
        <v>63</v>
      </c>
    </row>
    <row r="35" spans="1:18" ht="20.25" customHeight="1" x14ac:dyDescent="0.25">
      <c r="A35" s="176">
        <v>44986</v>
      </c>
      <c r="B35" s="177">
        <f t="shared" si="1"/>
        <v>0</v>
      </c>
      <c r="C35" s="158">
        <v>0</v>
      </c>
      <c r="D35" s="60">
        <f t="shared" si="2"/>
        <v>136.96648321926895</v>
      </c>
      <c r="E35" s="178">
        <f t="shared" si="0"/>
        <v>-136.96648321926895</v>
      </c>
      <c r="F35" s="60">
        <f t="shared" si="3"/>
        <v>68620.208092853733</v>
      </c>
      <c r="G35" s="60">
        <f>IF(AND(C35&lt;&gt;"",SUM(G$27:G34)&lt;E$19),$E$19/$E$23,0)</f>
        <v>2848.1139044032443</v>
      </c>
      <c r="H35" s="60">
        <f t="shared" si="4"/>
        <v>25633.025139629201</v>
      </c>
      <c r="I35" s="60">
        <f t="shared" si="6"/>
        <v>76899.075418887587</v>
      </c>
      <c r="J35" s="92" t="str">
        <f t="shared" si="5"/>
        <v>2022–2023</v>
      </c>
      <c r="N35" s="101"/>
      <c r="O35" s="183" t="s">
        <v>1572</v>
      </c>
      <c r="P35" s="185">
        <f>I38</f>
        <v>68354.733705677849</v>
      </c>
      <c r="Q35" s="161" t="s">
        <v>1626</v>
      </c>
      <c r="R35" s="182"/>
    </row>
    <row r="36" spans="1:18" ht="20.25" customHeight="1" x14ac:dyDescent="0.25">
      <c r="A36" s="176">
        <v>45017</v>
      </c>
      <c r="B36" s="177">
        <f t="shared" si="1"/>
        <v>0</v>
      </c>
      <c r="C36" s="158">
        <v>0</v>
      </c>
      <c r="D36" s="60">
        <f t="shared" si="2"/>
        <v>137.24041618570746</v>
      </c>
      <c r="E36" s="178">
        <f t="shared" si="0"/>
        <v>-137.24041618570746</v>
      </c>
      <c r="F36" s="60">
        <f t="shared" si="3"/>
        <v>68757.448509039445</v>
      </c>
      <c r="G36" s="60">
        <f>IF(AND(C36&lt;&gt;"",SUM(G$27:G35)&lt;E$19),$E$19/$E$23,0)</f>
        <v>2848.1139044032443</v>
      </c>
      <c r="H36" s="60">
        <f t="shared" si="4"/>
        <v>28481.139044032447</v>
      </c>
      <c r="I36" s="60">
        <f t="shared" si="6"/>
        <v>74050.961514484341</v>
      </c>
      <c r="J36" s="92" t="str">
        <f t="shared" si="5"/>
        <v>2022–2023</v>
      </c>
      <c r="N36" s="101"/>
      <c r="O36" s="183" t="s">
        <v>1575</v>
      </c>
      <c r="P36" s="225">
        <f>SUM(P34:P35)</f>
        <v>102532.10055851679</v>
      </c>
      <c r="Q36" s="161" t="s">
        <v>1627</v>
      </c>
      <c r="R36" s="185"/>
    </row>
    <row r="37" spans="1:18" ht="20.25" customHeight="1" x14ac:dyDescent="0.2">
      <c r="A37" s="176">
        <v>45047</v>
      </c>
      <c r="B37" s="177">
        <f t="shared" si="1"/>
        <v>0</v>
      </c>
      <c r="C37" s="158">
        <v>0</v>
      </c>
      <c r="D37" s="60">
        <f t="shared" si="2"/>
        <v>137.5148970180789</v>
      </c>
      <c r="E37" s="178">
        <f t="shared" si="0"/>
        <v>-137.5148970180789</v>
      </c>
      <c r="F37" s="60">
        <f t="shared" si="3"/>
        <v>68894.963406057519</v>
      </c>
      <c r="G37" s="60">
        <f>IF(AND(C37&lt;&gt;"",SUM(G$27:G36)&lt;E$19),$E$19/$E$23,0)</f>
        <v>2848.1139044032443</v>
      </c>
      <c r="H37" s="60">
        <f t="shared" si="4"/>
        <v>31329.252948435693</v>
      </c>
      <c r="I37" s="60">
        <f t="shared" si="6"/>
        <v>71202.847610081095</v>
      </c>
      <c r="J37" s="92" t="str">
        <f t="shared" si="5"/>
        <v>2022–2023</v>
      </c>
      <c r="L37" s="103"/>
      <c r="N37" s="101"/>
      <c r="R37" s="161"/>
    </row>
    <row r="38" spans="1:18" ht="20.25" customHeight="1" x14ac:dyDescent="0.2">
      <c r="A38" s="176">
        <v>45078</v>
      </c>
      <c r="B38" s="177">
        <f t="shared" si="1"/>
        <v>0</v>
      </c>
      <c r="C38" s="158">
        <v>0</v>
      </c>
      <c r="D38" s="60">
        <f t="shared" si="2"/>
        <v>137.78992681211506</v>
      </c>
      <c r="E38" s="178">
        <f t="shared" si="0"/>
        <v>-137.78992681211506</v>
      </c>
      <c r="F38" s="216">
        <f t="shared" si="3"/>
        <v>69032.75333286963</v>
      </c>
      <c r="G38" s="179">
        <f>IF(AND(C38&lt;&gt;"",SUM(G$27:G37)&lt;E$19),$E$19/$E$23,0)</f>
        <v>2848.1139044032443</v>
      </c>
      <c r="H38" s="216">
        <f t="shared" si="4"/>
        <v>34177.366852838939</v>
      </c>
      <c r="I38" s="216">
        <f t="shared" si="6"/>
        <v>68354.733705677849</v>
      </c>
      <c r="J38" s="92" t="str">
        <f t="shared" si="5"/>
        <v>2022–2023</v>
      </c>
      <c r="L38" s="103"/>
      <c r="N38" s="101"/>
      <c r="R38" s="161"/>
    </row>
    <row r="39" spans="1:18" ht="20.25" customHeight="1" x14ac:dyDescent="0.2">
      <c r="A39" s="176">
        <v>45108</v>
      </c>
      <c r="B39" s="177">
        <f t="shared" si="1"/>
        <v>-35000</v>
      </c>
      <c r="C39" s="158">
        <v>35000</v>
      </c>
      <c r="D39" s="60">
        <f t="shared" si="2"/>
        <v>138.06550666573926</v>
      </c>
      <c r="E39" s="178">
        <f t="shared" si="0"/>
        <v>34861.934493334258</v>
      </c>
      <c r="F39" s="179">
        <f t="shared" si="3"/>
        <v>34170.818839535372</v>
      </c>
      <c r="G39" s="179">
        <f>IF(AND(C39&lt;&gt;"",SUM(G$27:G38)&lt;E$19),$E$19/$E$23,0)</f>
        <v>2848.1139044032443</v>
      </c>
      <c r="H39" s="179">
        <f t="shared" si="4"/>
        <v>37025.480757242185</v>
      </c>
      <c r="I39" s="60">
        <f t="shared" si="6"/>
        <v>65506.619801274603</v>
      </c>
      <c r="J39" s="92" t="str">
        <f t="shared" si="5"/>
        <v>2023–2024</v>
      </c>
      <c r="L39" s="103"/>
      <c r="N39" s="101"/>
      <c r="R39" s="161"/>
    </row>
    <row r="40" spans="1:18" ht="20.25" customHeight="1" x14ac:dyDescent="0.2">
      <c r="A40" s="176">
        <v>45139</v>
      </c>
      <c r="B40" s="177">
        <f t="shared" si="1"/>
        <v>0</v>
      </c>
      <c r="C40" s="158">
        <v>0</v>
      </c>
      <c r="D40" s="60">
        <f t="shared" si="2"/>
        <v>68.341637679070743</v>
      </c>
      <c r="E40" s="178">
        <f t="shared" si="0"/>
        <v>-68.341637679070743</v>
      </c>
      <c r="F40" s="179">
        <f t="shared" si="3"/>
        <v>34239.160477214442</v>
      </c>
      <c r="G40" s="179">
        <f>IF(AND(C40&lt;&gt;"",SUM(G$27:G39)&lt;E$19),$E$19/$E$23,0)</f>
        <v>2848.1139044032443</v>
      </c>
      <c r="H40" s="179">
        <f t="shared" si="4"/>
        <v>39873.594661645431</v>
      </c>
      <c r="I40" s="60">
        <f t="shared" si="6"/>
        <v>62658.505896871357</v>
      </c>
      <c r="J40" s="92" t="str">
        <f t="shared" si="5"/>
        <v>2023–2024</v>
      </c>
      <c r="L40" s="103"/>
      <c r="N40" s="101"/>
      <c r="R40" s="161"/>
    </row>
    <row r="41" spans="1:18" ht="20.25" customHeight="1" x14ac:dyDescent="0.2">
      <c r="A41" s="176">
        <v>45170</v>
      </c>
      <c r="B41" s="177">
        <f t="shared" si="1"/>
        <v>0</v>
      </c>
      <c r="C41" s="158">
        <v>0</v>
      </c>
      <c r="D41" s="60">
        <f t="shared" si="2"/>
        <v>68.478320954428881</v>
      </c>
      <c r="E41" s="178">
        <f t="shared" si="0"/>
        <v>-68.478320954428881</v>
      </c>
      <c r="F41" s="179">
        <f t="shared" si="3"/>
        <v>34307.638798168868</v>
      </c>
      <c r="G41" s="179">
        <f>IF(AND(C41&lt;&gt;"",SUM(G$27:G40)&lt;E$19),$E$19/$E$23,0)</f>
        <v>2848.1139044032443</v>
      </c>
      <c r="H41" s="179">
        <f t="shared" si="4"/>
        <v>42721.708566048677</v>
      </c>
      <c r="I41" s="60">
        <f t="shared" si="6"/>
        <v>59810.39199246811</v>
      </c>
      <c r="J41" s="92" t="str">
        <f t="shared" si="5"/>
        <v>2023–2024</v>
      </c>
      <c r="L41" s="103"/>
      <c r="N41" s="101"/>
    </row>
    <row r="42" spans="1:18" ht="20.25" customHeight="1" x14ac:dyDescent="0.25">
      <c r="A42" s="176">
        <v>45200</v>
      </c>
      <c r="B42" s="177">
        <f t="shared" si="1"/>
        <v>0</v>
      </c>
      <c r="C42" s="158">
        <v>0</v>
      </c>
      <c r="D42" s="60">
        <f t="shared" si="2"/>
        <v>68.615277596337734</v>
      </c>
      <c r="E42" s="178">
        <f t="shared" si="0"/>
        <v>-68.615277596337734</v>
      </c>
      <c r="F42" s="179">
        <f t="shared" si="3"/>
        <v>34376.254075765202</v>
      </c>
      <c r="G42" s="179">
        <f>IF(AND(C42&lt;&gt;"",SUM(G$27:G41)&lt;E$19),$E$19/$E$23,0)</f>
        <v>2848.1139044032443</v>
      </c>
      <c r="H42" s="179">
        <f t="shared" si="4"/>
        <v>45569.822470451923</v>
      </c>
      <c r="I42" s="60">
        <f t="shared" si="6"/>
        <v>56962.278088064864</v>
      </c>
      <c r="J42" s="92" t="str">
        <f t="shared" si="5"/>
        <v>2023–2024</v>
      </c>
      <c r="L42" s="103"/>
      <c r="N42" s="101"/>
      <c r="O42" s="180"/>
      <c r="P42" s="181"/>
      <c r="Q42" s="182"/>
      <c r="R42" s="182"/>
    </row>
    <row r="43" spans="1:18" ht="20.25" customHeight="1" x14ac:dyDescent="0.25">
      <c r="A43" s="176">
        <v>45231</v>
      </c>
      <c r="B43" s="177">
        <f t="shared" si="1"/>
        <v>0</v>
      </c>
      <c r="C43" s="158">
        <v>0</v>
      </c>
      <c r="D43" s="60">
        <f t="shared" si="2"/>
        <v>68.752508151530407</v>
      </c>
      <c r="E43" s="178">
        <f t="shared" si="0"/>
        <v>-68.752508151530407</v>
      </c>
      <c r="F43" s="179">
        <f t="shared" si="3"/>
        <v>34445.006583916729</v>
      </c>
      <c r="G43" s="179">
        <f>IF(AND(C43&lt;&gt;"",SUM(G$27:G42)&lt;E$19),$E$19/$E$23,0)</f>
        <v>2848.1139044032443</v>
      </c>
      <c r="H43" s="179">
        <f t="shared" si="4"/>
        <v>48417.93637485517</v>
      </c>
      <c r="I43" s="60">
        <f t="shared" si="6"/>
        <v>54114.164183661618</v>
      </c>
      <c r="J43" s="92" t="str">
        <f t="shared" si="5"/>
        <v>2023–2024</v>
      </c>
      <c r="L43" s="103"/>
      <c r="N43" s="101"/>
      <c r="O43" s="183"/>
      <c r="P43" s="161"/>
      <c r="Q43" s="161"/>
      <c r="R43" s="185"/>
    </row>
    <row r="44" spans="1:18" ht="20.25" customHeight="1" x14ac:dyDescent="0.25">
      <c r="A44" s="176">
        <v>45261</v>
      </c>
      <c r="B44" s="177">
        <f t="shared" si="1"/>
        <v>0</v>
      </c>
      <c r="C44" s="158">
        <v>0</v>
      </c>
      <c r="D44" s="60">
        <f t="shared" si="2"/>
        <v>68.890013167833459</v>
      </c>
      <c r="E44" s="178">
        <f t="shared" si="0"/>
        <v>-68.890013167833459</v>
      </c>
      <c r="F44" s="179">
        <f t="shared" si="3"/>
        <v>34513.89659708456</v>
      </c>
      <c r="G44" s="179">
        <f>IF(AND(C44&lt;&gt;"",SUM(G$27:G43)&lt;E$19),$E$19/$E$23,0)</f>
        <v>2848.1139044032443</v>
      </c>
      <c r="H44" s="179">
        <f t="shared" si="4"/>
        <v>51266.050279258416</v>
      </c>
      <c r="I44" s="60">
        <f t="shared" si="6"/>
        <v>51266.050279258372</v>
      </c>
      <c r="J44" s="92" t="str">
        <f t="shared" si="5"/>
        <v>2023–2024</v>
      </c>
      <c r="L44" s="103"/>
      <c r="N44" s="101"/>
      <c r="O44" s="183"/>
      <c r="P44" s="161"/>
      <c r="Q44" s="161"/>
      <c r="R44" s="185"/>
    </row>
    <row r="45" spans="1:18" ht="20.25" customHeight="1" x14ac:dyDescent="0.25">
      <c r="A45" s="176">
        <v>45292</v>
      </c>
      <c r="B45" s="177">
        <f t="shared" si="1"/>
        <v>0</v>
      </c>
      <c r="C45" s="158">
        <v>0</v>
      </c>
      <c r="D45" s="60">
        <f t="shared" si="2"/>
        <v>69.027793194169121</v>
      </c>
      <c r="E45" s="178">
        <f t="shared" si="0"/>
        <v>-69.027793194169121</v>
      </c>
      <c r="F45" s="179">
        <f t="shared" si="3"/>
        <v>34582.924390278728</v>
      </c>
      <c r="G45" s="179">
        <f>IF(AND(C45&lt;&gt;"",SUM(G$27:G44)&lt;E$19),$E$19/$E$23,0)</f>
        <v>2848.1139044032443</v>
      </c>
      <c r="H45" s="179">
        <f t="shared" si="4"/>
        <v>54114.164183661662</v>
      </c>
      <c r="I45" s="60">
        <f t="shared" si="6"/>
        <v>48417.936374855126</v>
      </c>
      <c r="J45" s="92" t="str">
        <f t="shared" si="5"/>
        <v>2023–2024</v>
      </c>
      <c r="L45" s="103"/>
      <c r="N45" s="101"/>
      <c r="O45" s="183"/>
      <c r="P45" s="161"/>
      <c r="Q45" s="161"/>
      <c r="R45" s="185"/>
    </row>
    <row r="46" spans="1:18" ht="20.25" customHeight="1" x14ac:dyDescent="0.2">
      <c r="A46" s="176">
        <v>45323</v>
      </c>
      <c r="B46" s="177">
        <f t="shared" si="1"/>
        <v>0</v>
      </c>
      <c r="C46" s="158">
        <v>0</v>
      </c>
      <c r="D46" s="60">
        <f t="shared" si="2"/>
        <v>69.165848780557454</v>
      </c>
      <c r="E46" s="178">
        <f t="shared" si="0"/>
        <v>-69.165848780557454</v>
      </c>
      <c r="F46" s="179">
        <f t="shared" si="3"/>
        <v>34652.090239059282</v>
      </c>
      <c r="G46" s="179">
        <f>IF(AND(C46&lt;&gt;"",SUM(G$27:G45)&lt;E$19),$E$19/$E$23,0)</f>
        <v>2848.1139044032443</v>
      </c>
      <c r="H46" s="179">
        <f t="shared" si="4"/>
        <v>56962.278088064908</v>
      </c>
      <c r="I46" s="60">
        <f t="shared" si="6"/>
        <v>45569.82247045188</v>
      </c>
      <c r="J46" s="92" t="str">
        <f t="shared" si="5"/>
        <v>2023–2024</v>
      </c>
      <c r="L46" s="103"/>
      <c r="N46" s="101"/>
      <c r="Q46" s="61"/>
    </row>
    <row r="47" spans="1:18" ht="20.25" customHeight="1" x14ac:dyDescent="0.2">
      <c r="A47" s="176">
        <v>45352</v>
      </c>
      <c r="B47" s="177">
        <f t="shared" si="1"/>
        <v>0</v>
      </c>
      <c r="C47" s="158">
        <v>0</v>
      </c>
      <c r="D47" s="60">
        <f t="shared" si="2"/>
        <v>69.304180478118568</v>
      </c>
      <c r="E47" s="178">
        <f t="shared" si="0"/>
        <v>-69.304180478118568</v>
      </c>
      <c r="F47" s="179">
        <f t="shared" si="3"/>
        <v>34721.394419537399</v>
      </c>
      <c r="G47" s="179">
        <f>IF(AND(C47&lt;&gt;"",SUM(G$27:G46)&lt;E$19),$E$19/$E$23,0)</f>
        <v>2848.1139044032443</v>
      </c>
      <c r="H47" s="179">
        <f t="shared" si="4"/>
        <v>59810.391992468154</v>
      </c>
      <c r="I47" s="60">
        <f t="shared" si="6"/>
        <v>42721.708566048634</v>
      </c>
      <c r="J47" s="92" t="str">
        <f t="shared" si="5"/>
        <v>2023–2024</v>
      </c>
      <c r="L47" s="103"/>
      <c r="N47" s="101"/>
    </row>
    <row r="48" spans="1:18" ht="20.25" customHeight="1" x14ac:dyDescent="0.2">
      <c r="A48" s="176">
        <v>45383</v>
      </c>
      <c r="B48" s="177">
        <f t="shared" si="1"/>
        <v>0</v>
      </c>
      <c r="C48" s="158">
        <v>0</v>
      </c>
      <c r="D48" s="60">
        <f t="shared" si="2"/>
        <v>69.442788839074794</v>
      </c>
      <c r="E48" s="178">
        <f t="shared" si="0"/>
        <v>-69.442788839074794</v>
      </c>
      <c r="F48" s="179">
        <f t="shared" si="3"/>
        <v>34790.837208376477</v>
      </c>
      <c r="G48" s="179">
        <f>IF(AND(C48&lt;&gt;"",SUM(G$27:G47)&lt;E$19),$E$19/$E$23,0)</f>
        <v>2848.1139044032443</v>
      </c>
      <c r="H48" s="179">
        <f t="shared" si="4"/>
        <v>62658.5058968714</v>
      </c>
      <c r="I48" s="60">
        <f t="shared" si="6"/>
        <v>39873.594661645388</v>
      </c>
      <c r="J48" s="92" t="str">
        <f t="shared" si="5"/>
        <v>2023–2024</v>
      </c>
      <c r="L48" s="103"/>
      <c r="N48" s="101"/>
    </row>
    <row r="49" spans="1:17" ht="20.25" customHeight="1" x14ac:dyDescent="0.2">
      <c r="A49" s="176">
        <v>45413</v>
      </c>
      <c r="B49" s="177">
        <f t="shared" si="1"/>
        <v>0</v>
      </c>
      <c r="C49" s="158">
        <v>0</v>
      </c>
      <c r="D49" s="60">
        <f t="shared" si="2"/>
        <v>69.581674416752961</v>
      </c>
      <c r="E49" s="178">
        <f t="shared" si="0"/>
        <v>-69.581674416752961</v>
      </c>
      <c r="F49" s="179">
        <f t="shared" si="3"/>
        <v>34860.41888279323</v>
      </c>
      <c r="G49" s="179">
        <f>IF(AND(C49&lt;&gt;"",SUM(G$27:G48)&lt;E$19),$E$19/$E$23,0)</f>
        <v>2848.1139044032443</v>
      </c>
      <c r="H49" s="179">
        <f t="shared" si="4"/>
        <v>65506.619801274646</v>
      </c>
      <c r="I49" s="60">
        <f t="shared" si="6"/>
        <v>37025.480757242141</v>
      </c>
      <c r="J49" s="92" t="str">
        <f t="shared" si="5"/>
        <v>2023–2024</v>
      </c>
      <c r="L49" s="103"/>
      <c r="N49" s="101"/>
    </row>
    <row r="50" spans="1:17" ht="20.25" customHeight="1" x14ac:dyDescent="0.2">
      <c r="A50" s="176">
        <v>45444</v>
      </c>
      <c r="B50" s="177">
        <f t="shared" si="1"/>
        <v>0</v>
      </c>
      <c r="C50" s="158">
        <v>0</v>
      </c>
      <c r="D50" s="60">
        <f t="shared" si="2"/>
        <v>69.720837765586467</v>
      </c>
      <c r="E50" s="178">
        <f t="shared" si="0"/>
        <v>-69.720837765586467</v>
      </c>
      <c r="F50" s="179">
        <f t="shared" si="3"/>
        <v>34930.139720558815</v>
      </c>
      <c r="G50" s="179">
        <f>IF(AND(C50&lt;&gt;"",SUM(G$27:G49)&lt;E$19),$E$19/$E$23,0)</f>
        <v>2848.1139044032443</v>
      </c>
      <c r="H50" s="179">
        <f t="shared" si="4"/>
        <v>68354.733705677892</v>
      </c>
      <c r="I50" s="60">
        <f t="shared" si="6"/>
        <v>34177.366852838895</v>
      </c>
      <c r="J50" s="92" t="str">
        <f t="shared" si="5"/>
        <v>2023–2024</v>
      </c>
      <c r="L50" s="103"/>
      <c r="N50" s="101"/>
    </row>
    <row r="51" spans="1:17" ht="20.25" customHeight="1" x14ac:dyDescent="0.2">
      <c r="A51" s="176">
        <v>45474</v>
      </c>
      <c r="B51" s="177">
        <f t="shared" si="1"/>
        <v>-35000</v>
      </c>
      <c r="C51" s="158">
        <v>35000</v>
      </c>
      <c r="D51" s="60">
        <f t="shared" si="2"/>
        <v>69.860279441117626</v>
      </c>
      <c r="E51" s="178">
        <f t="shared" si="0"/>
        <v>34930.13972055888</v>
      </c>
      <c r="F51" s="179">
        <f t="shared" si="3"/>
        <v>-6.5483618527650833E-11</v>
      </c>
      <c r="G51" s="60">
        <f>IF(AND(C51&lt;&gt;"",SUM(G$27:G50)&lt;E$19),$E$19/$E$23,0)</f>
        <v>2848.1139044032443</v>
      </c>
      <c r="H51" s="60">
        <f t="shared" si="4"/>
        <v>71202.847610081139</v>
      </c>
      <c r="I51" s="60">
        <f t="shared" si="6"/>
        <v>31329.252948435649</v>
      </c>
      <c r="J51" s="92" t="str">
        <f t="shared" si="5"/>
        <v>2024–2025</v>
      </c>
      <c r="L51" s="103"/>
      <c r="N51" s="101"/>
    </row>
    <row r="52" spans="1:17" ht="20.25" customHeight="1" x14ac:dyDescent="0.2">
      <c r="A52" s="176">
        <v>45505</v>
      </c>
      <c r="B52" s="177">
        <f t="shared" si="1"/>
        <v>0</v>
      </c>
      <c r="C52" s="158">
        <v>0</v>
      </c>
      <c r="D52" s="60">
        <f t="shared" si="2"/>
        <v>-1.3096723705530166E-13</v>
      </c>
      <c r="E52" s="178">
        <f t="shared" si="0"/>
        <v>1.3096723705530166E-13</v>
      </c>
      <c r="F52" s="179">
        <f t="shared" si="3"/>
        <v>-6.561458576470614E-11</v>
      </c>
      <c r="G52" s="60">
        <f>IF(AND(C52&lt;&gt;"",SUM(G$27:G51)&lt;E$19),$E$19/$E$23,0)</f>
        <v>2848.1139044032443</v>
      </c>
      <c r="H52" s="60">
        <f t="shared" si="4"/>
        <v>74050.961514484385</v>
      </c>
      <c r="I52" s="60">
        <f t="shared" si="6"/>
        <v>28481.139044032403</v>
      </c>
      <c r="J52" s="92" t="str">
        <f t="shared" si="5"/>
        <v>2024–2025</v>
      </c>
      <c r="L52" s="103"/>
      <c r="N52" s="101"/>
    </row>
    <row r="53" spans="1:17" ht="20.25" customHeight="1" x14ac:dyDescent="0.2">
      <c r="A53" s="176">
        <v>45536</v>
      </c>
      <c r="B53" s="177">
        <f t="shared" si="1"/>
        <v>0</v>
      </c>
      <c r="C53" s="158">
        <v>0</v>
      </c>
      <c r="D53" s="60">
        <f t="shared" si="2"/>
        <v>-1.3122917152941227E-13</v>
      </c>
      <c r="E53" s="178">
        <f t="shared" si="0"/>
        <v>1.3122917152941227E-13</v>
      </c>
      <c r="F53" s="179">
        <f t="shared" si="3"/>
        <v>-6.5745814936235555E-11</v>
      </c>
      <c r="G53" s="60">
        <f>IF(AND(C53&lt;&gt;"",SUM(G$27:G52)&lt;E$19),$E$19/$E$23,0)</f>
        <v>2848.1139044032443</v>
      </c>
      <c r="H53" s="60">
        <f t="shared" si="4"/>
        <v>76899.075418887631</v>
      </c>
      <c r="I53" s="60">
        <f t="shared" si="6"/>
        <v>25633.025139629157</v>
      </c>
      <c r="J53" s="92" t="str">
        <f t="shared" si="5"/>
        <v>2024–2025</v>
      </c>
      <c r="L53" s="103"/>
      <c r="N53" s="101"/>
      <c r="Q53" s="61"/>
    </row>
    <row r="54" spans="1:17" ht="20.25" customHeight="1" x14ac:dyDescent="0.2">
      <c r="A54" s="176">
        <v>45566</v>
      </c>
      <c r="B54" s="177">
        <f t="shared" si="1"/>
        <v>0</v>
      </c>
      <c r="C54" s="158">
        <v>0</v>
      </c>
      <c r="D54" s="60">
        <f t="shared" si="2"/>
        <v>-1.3149162987247111E-13</v>
      </c>
      <c r="E54" s="178">
        <f t="shared" si="0"/>
        <v>1.3149162987247111E-13</v>
      </c>
      <c r="F54" s="179">
        <f t="shared" si="3"/>
        <v>-6.5877306566108031E-11</v>
      </c>
      <c r="G54" s="60">
        <f>IF(AND(C54&lt;&gt;"",SUM(G$27:G53)&lt;E$19),$E$19/$E$23,0)</f>
        <v>2848.1139044032443</v>
      </c>
      <c r="H54" s="60">
        <f t="shared" si="4"/>
        <v>79747.189323290877</v>
      </c>
      <c r="I54" s="60">
        <f t="shared" si="6"/>
        <v>22784.911235225911</v>
      </c>
      <c r="J54" s="92" t="str">
        <f t="shared" si="5"/>
        <v>2024–2025</v>
      </c>
      <c r="L54" s="103"/>
      <c r="N54" s="101"/>
      <c r="Q54" s="61"/>
    </row>
    <row r="55" spans="1:17" ht="20.25" customHeight="1" x14ac:dyDescent="0.2">
      <c r="A55" s="176">
        <v>45597</v>
      </c>
      <c r="B55" s="177">
        <f t="shared" si="1"/>
        <v>0</v>
      </c>
      <c r="C55" s="158">
        <v>0</v>
      </c>
      <c r="D55" s="60">
        <f t="shared" si="2"/>
        <v>-1.3175461313221606E-13</v>
      </c>
      <c r="E55" s="178">
        <f t="shared" si="0"/>
        <v>1.3175461313221606E-13</v>
      </c>
      <c r="F55" s="60">
        <f t="shared" si="3"/>
        <v>-6.6009061179240249E-11</v>
      </c>
      <c r="G55" s="60">
        <f>IF(AND(C55&lt;&gt;"",SUM(G$27:G54)&lt;E$19),$E$19/$E$23,0)</f>
        <v>2848.1139044032443</v>
      </c>
      <c r="H55" s="60">
        <f t="shared" si="4"/>
        <v>82595.303227694123</v>
      </c>
      <c r="I55" s="60">
        <f t="shared" si="6"/>
        <v>19936.797330822665</v>
      </c>
      <c r="J55" s="92" t="str">
        <f t="shared" si="5"/>
        <v>2024–2025</v>
      </c>
      <c r="L55" s="103"/>
      <c r="N55" s="101"/>
      <c r="Q55" s="61"/>
    </row>
    <row r="56" spans="1:17" ht="20.25" customHeight="1" x14ac:dyDescent="0.2">
      <c r="A56" s="176">
        <v>45627</v>
      </c>
      <c r="B56" s="177">
        <f t="shared" si="1"/>
        <v>0</v>
      </c>
      <c r="C56" s="158">
        <v>0</v>
      </c>
      <c r="D56" s="60">
        <f t="shared" si="2"/>
        <v>-1.3201812235848051E-13</v>
      </c>
      <c r="E56" s="178">
        <f t="shared" si="0"/>
        <v>1.3201812235848051E-13</v>
      </c>
      <c r="F56" s="60">
        <f t="shared" si="3"/>
        <v>-6.6141079301598724E-11</v>
      </c>
      <c r="G56" s="60">
        <f>IF(AND(C56&lt;&gt;"",SUM(G$27:G55)&lt;E$19),$E$19/$E$23,0)</f>
        <v>2848.1139044032443</v>
      </c>
      <c r="H56" s="60">
        <f t="shared" si="4"/>
        <v>85443.417132097369</v>
      </c>
      <c r="I56" s="60">
        <f t="shared" si="6"/>
        <v>17088.683426419419</v>
      </c>
      <c r="J56" s="92" t="str">
        <f t="shared" si="5"/>
        <v>2024–2025</v>
      </c>
      <c r="L56" s="103"/>
      <c r="N56" s="101"/>
      <c r="Q56" s="61"/>
    </row>
    <row r="57" spans="1:17" ht="20.25" customHeight="1" x14ac:dyDescent="0.2">
      <c r="A57" s="176">
        <v>45658</v>
      </c>
      <c r="B57" s="177">
        <f t="shared" si="1"/>
        <v>0</v>
      </c>
      <c r="C57" s="158">
        <v>0</v>
      </c>
      <c r="D57" s="60">
        <f t="shared" si="2"/>
        <v>-1.3228215860319745E-13</v>
      </c>
      <c r="E57" s="178">
        <f t="shared" si="0"/>
        <v>1.3228215860319745E-13</v>
      </c>
      <c r="F57" s="60">
        <f t="shared" si="3"/>
        <v>-6.6273361460201923E-11</v>
      </c>
      <c r="G57" s="60">
        <f>IF(AND(C57&lt;&gt;"",SUM(G$27:G56)&lt;E$19),$E$19/$E$23,0)</f>
        <v>2848.1139044032443</v>
      </c>
      <c r="H57" s="60">
        <f t="shared" si="4"/>
        <v>88291.531036500615</v>
      </c>
      <c r="I57" s="60">
        <f t="shared" si="6"/>
        <v>14240.569522016172</v>
      </c>
      <c r="J57" s="92" t="str">
        <f t="shared" si="5"/>
        <v>2024–2025</v>
      </c>
      <c r="L57" s="103"/>
      <c r="N57" s="101"/>
      <c r="Q57" s="61"/>
    </row>
    <row r="58" spans="1:17" ht="20.25" customHeight="1" x14ac:dyDescent="0.2">
      <c r="A58" s="176">
        <v>45689</v>
      </c>
      <c r="B58" s="177">
        <f t="shared" si="1"/>
        <v>0</v>
      </c>
      <c r="C58" s="158">
        <v>0</v>
      </c>
      <c r="D58" s="60">
        <f t="shared" si="2"/>
        <v>-1.3254672292040385E-13</v>
      </c>
      <c r="E58" s="178">
        <f t="shared" si="0"/>
        <v>1.3254672292040385E-13</v>
      </c>
      <c r="F58" s="60">
        <f t="shared" si="3"/>
        <v>-6.6405908183122326E-11</v>
      </c>
      <c r="G58" s="60">
        <f>IF(AND(C58&lt;&gt;"",SUM(G$27:G57)&lt;E$19),$E$19/$E$23,0)</f>
        <v>2848.1139044032443</v>
      </c>
      <c r="H58" s="60">
        <f t="shared" si="4"/>
        <v>91139.644940903861</v>
      </c>
      <c r="I58" s="60">
        <f t="shared" si="6"/>
        <v>11392.455617612926</v>
      </c>
      <c r="J58" s="92" t="str">
        <f t="shared" si="5"/>
        <v>2024–2025</v>
      </c>
      <c r="L58" s="103"/>
      <c r="N58" s="101"/>
      <c r="Q58" s="61"/>
    </row>
    <row r="59" spans="1:17" ht="20.25" customHeight="1" x14ac:dyDescent="0.2">
      <c r="A59" s="176">
        <v>45717</v>
      </c>
      <c r="B59" s="177">
        <f t="shared" si="1"/>
        <v>0</v>
      </c>
      <c r="C59" s="158">
        <v>0</v>
      </c>
      <c r="D59" s="60">
        <f t="shared" si="2"/>
        <v>-1.3281181636624466E-13</v>
      </c>
      <c r="E59" s="178">
        <f t="shared" si="0"/>
        <v>1.3281181636624466E-13</v>
      </c>
      <c r="F59" s="60">
        <f t="shared" si="3"/>
        <v>-6.6538719999488565E-11</v>
      </c>
      <c r="G59" s="60">
        <f>IF(AND(C59&lt;&gt;"",SUM(G$27:G58)&lt;E$19),$E$19/$E$23,0)</f>
        <v>2848.1139044032443</v>
      </c>
      <c r="H59" s="60">
        <f t="shared" si="4"/>
        <v>93987.758845307108</v>
      </c>
      <c r="I59" s="60">
        <f t="shared" si="6"/>
        <v>8544.3417132096802</v>
      </c>
      <c r="J59" s="92" t="str">
        <f t="shared" si="5"/>
        <v>2024–2025</v>
      </c>
      <c r="L59" s="103"/>
      <c r="N59" s="101"/>
      <c r="Q59" s="61"/>
    </row>
    <row r="60" spans="1:17" ht="20.25" customHeight="1" x14ac:dyDescent="0.2">
      <c r="A60" s="176">
        <v>45748</v>
      </c>
      <c r="B60" s="177">
        <f t="shared" si="1"/>
        <v>0</v>
      </c>
      <c r="C60" s="158">
        <v>0</v>
      </c>
      <c r="D60" s="60">
        <f t="shared" si="2"/>
        <v>-1.3307743999897714E-13</v>
      </c>
      <c r="E60" s="178">
        <f t="shared" si="0"/>
        <v>1.3307743999897714E-13</v>
      </c>
      <c r="F60" s="60">
        <f t="shared" si="3"/>
        <v>-6.6671797439487545E-11</v>
      </c>
      <c r="G60" s="60">
        <f>IF(AND(C60&lt;&gt;"",SUM(G$27:G59)&lt;E$19),$E$19/$E$23,0)</f>
        <v>2848.1139044032443</v>
      </c>
      <c r="H60" s="60">
        <f t="shared" si="4"/>
        <v>96835.872749710354</v>
      </c>
      <c r="I60" s="60">
        <f t="shared" si="6"/>
        <v>5696.227808806434</v>
      </c>
      <c r="J60" s="92" t="str">
        <f t="shared" si="5"/>
        <v>2024–2025</v>
      </c>
      <c r="L60" s="103"/>
      <c r="N60" s="101"/>
      <c r="Q60" s="61"/>
    </row>
    <row r="61" spans="1:17" ht="20.25" customHeight="1" x14ac:dyDescent="0.2">
      <c r="A61" s="176">
        <v>45778</v>
      </c>
      <c r="B61" s="177">
        <f t="shared" si="1"/>
        <v>0</v>
      </c>
      <c r="C61" s="158">
        <v>0</v>
      </c>
      <c r="D61" s="60">
        <f t="shared" si="2"/>
        <v>-1.3334359487897509E-13</v>
      </c>
      <c r="E61" s="178">
        <f t="shared" si="0"/>
        <v>1.3334359487897509E-13</v>
      </c>
      <c r="F61" s="60">
        <f t="shared" si="3"/>
        <v>-6.6805141034366517E-11</v>
      </c>
      <c r="G61" s="60">
        <f>IF(AND(C61&lt;&gt;"",SUM(G$27:G60)&lt;E$19),$E$19/$E$23,0)</f>
        <v>2848.1139044032443</v>
      </c>
      <c r="H61" s="60">
        <f t="shared" si="4"/>
        <v>99683.9866541136</v>
      </c>
      <c r="I61" s="60">
        <f t="shared" si="6"/>
        <v>2848.1139044031879</v>
      </c>
      <c r="J61" s="92" t="str">
        <f t="shared" si="5"/>
        <v>2024–2025</v>
      </c>
      <c r="L61" s="103"/>
      <c r="N61" s="101"/>
      <c r="Q61" s="61"/>
    </row>
    <row r="62" spans="1:17" ht="20.25" customHeight="1" x14ac:dyDescent="0.2">
      <c r="A62" s="176">
        <v>45809</v>
      </c>
      <c r="B62" s="177">
        <f t="shared" si="1"/>
        <v>0</v>
      </c>
      <c r="C62" s="158">
        <v>0</v>
      </c>
      <c r="D62" s="60">
        <f t="shared" si="2"/>
        <v>-1.3361028206873304E-13</v>
      </c>
      <c r="E62" s="178">
        <f t="shared" si="0"/>
        <v>1.3361028206873304E-13</v>
      </c>
      <c r="F62" s="60">
        <f t="shared" si="3"/>
        <v>-6.6938751316435255E-11</v>
      </c>
      <c r="G62" s="60">
        <f>IF(AND(C62&lt;&gt;"",SUM(G$27:G61)&lt;E$19),$E$19/$E$23,0)</f>
        <v>2848.1139044032443</v>
      </c>
      <c r="H62" s="60">
        <f t="shared" si="4"/>
        <v>102532.10055851685</v>
      </c>
      <c r="I62" s="60">
        <f t="shared" si="6"/>
        <v>-5.8207660913467407E-11</v>
      </c>
      <c r="J62" s="92" t="str">
        <f t="shared" si="5"/>
        <v>2024–2025</v>
      </c>
      <c r="L62" s="103"/>
      <c r="N62" s="101"/>
      <c r="Q62" s="61"/>
    </row>
    <row r="63" spans="1:17" ht="20.25" customHeight="1" x14ac:dyDescent="0.2">
      <c r="A63" s="176">
        <v>45839</v>
      </c>
      <c r="B63" s="177">
        <f t="shared" si="1"/>
        <v>0</v>
      </c>
      <c r="C63" s="158"/>
      <c r="D63" s="60">
        <f t="shared" si="2"/>
        <v>0</v>
      </c>
      <c r="E63" s="178">
        <f t="shared" si="0"/>
        <v>0</v>
      </c>
      <c r="F63" s="60">
        <f t="shared" si="3"/>
        <v>0</v>
      </c>
      <c r="G63" s="60">
        <f>IF(AND(C63&lt;&gt;"",SUM(G$27:G62)&lt;E$19),$E$19/$E$23,0)</f>
        <v>0</v>
      </c>
      <c r="H63" s="60">
        <f t="shared" si="4"/>
        <v>0</v>
      </c>
      <c r="I63" s="60">
        <f t="shared" si="6"/>
        <v>0</v>
      </c>
      <c r="J63" s="92" t="str">
        <f t="shared" si="5"/>
        <v>2025–2026</v>
      </c>
      <c r="L63" s="103"/>
      <c r="N63" s="101"/>
      <c r="Q63" s="61"/>
    </row>
    <row r="64" spans="1:17" ht="20.25" customHeight="1" x14ac:dyDescent="0.2">
      <c r="A64" s="176">
        <v>45870</v>
      </c>
      <c r="B64" s="177">
        <f t="shared" si="1"/>
        <v>0</v>
      </c>
      <c r="C64" s="158"/>
      <c r="D64" s="60">
        <f t="shared" si="2"/>
        <v>0</v>
      </c>
      <c r="E64" s="178">
        <f t="shared" si="0"/>
        <v>0</v>
      </c>
      <c r="F64" s="60">
        <f t="shared" si="3"/>
        <v>0</v>
      </c>
      <c r="G64" s="60">
        <f>IF(AND(C64&lt;&gt;"",SUM(G$27:G63)&lt;E$19),$E$19/$E$23,0)</f>
        <v>0</v>
      </c>
      <c r="H64" s="60">
        <f t="shared" si="4"/>
        <v>0</v>
      </c>
      <c r="I64" s="60">
        <f t="shared" si="6"/>
        <v>0</v>
      </c>
      <c r="J64" s="92" t="str">
        <f t="shared" si="5"/>
        <v>2025–2026</v>
      </c>
      <c r="L64" s="103"/>
      <c r="N64" s="101"/>
      <c r="Q64" s="61"/>
    </row>
    <row r="65" spans="1:17" ht="20.25" customHeight="1" x14ac:dyDescent="0.2">
      <c r="A65" s="176">
        <v>45901</v>
      </c>
      <c r="B65" s="177">
        <f t="shared" si="1"/>
        <v>0</v>
      </c>
      <c r="C65" s="158"/>
      <c r="D65" s="60">
        <f t="shared" si="2"/>
        <v>0</v>
      </c>
      <c r="E65" s="178">
        <f t="shared" si="0"/>
        <v>0</v>
      </c>
      <c r="F65" s="60">
        <f t="shared" si="3"/>
        <v>0</v>
      </c>
      <c r="G65" s="60">
        <f>IF(AND(C65&lt;&gt;"",SUM(G$27:G64)&lt;E$19),$E$19/$E$23,0)</f>
        <v>0</v>
      </c>
      <c r="H65" s="60">
        <f t="shared" si="4"/>
        <v>0</v>
      </c>
      <c r="I65" s="60">
        <f t="shared" si="6"/>
        <v>0</v>
      </c>
      <c r="J65" s="92" t="str">
        <f t="shared" si="5"/>
        <v>2025–2026</v>
      </c>
      <c r="L65" s="103"/>
      <c r="N65" s="101"/>
      <c r="Q65" s="61"/>
    </row>
    <row r="66" spans="1:17" ht="20.25" customHeight="1" x14ac:dyDescent="0.2">
      <c r="A66" s="176">
        <v>45931</v>
      </c>
      <c r="B66" s="177">
        <f t="shared" si="1"/>
        <v>0</v>
      </c>
      <c r="C66" s="158"/>
      <c r="D66" s="60">
        <f t="shared" si="2"/>
        <v>0</v>
      </c>
      <c r="E66" s="178">
        <f t="shared" si="0"/>
        <v>0</v>
      </c>
      <c r="F66" s="60">
        <f t="shared" si="3"/>
        <v>0</v>
      </c>
      <c r="G66" s="60">
        <f>IF(AND(C66&lt;&gt;"",SUM(G$27:G65)&lt;E$19),$E$19/$E$23,0)</f>
        <v>0</v>
      </c>
      <c r="H66" s="60">
        <f t="shared" si="4"/>
        <v>0</v>
      </c>
      <c r="I66" s="60">
        <f t="shared" si="6"/>
        <v>0</v>
      </c>
      <c r="J66" s="92" t="str">
        <f t="shared" si="5"/>
        <v>2025–2026</v>
      </c>
      <c r="L66" s="103"/>
      <c r="N66" s="101"/>
      <c r="Q66" s="61"/>
    </row>
    <row r="67" spans="1:17" ht="20.25" customHeight="1" x14ac:dyDescent="0.2">
      <c r="A67" s="176">
        <v>45962</v>
      </c>
      <c r="B67" s="177">
        <f t="shared" si="1"/>
        <v>0</v>
      </c>
      <c r="C67" s="158"/>
      <c r="D67" s="60">
        <f t="shared" si="2"/>
        <v>0</v>
      </c>
      <c r="E67" s="178">
        <f t="shared" si="0"/>
        <v>0</v>
      </c>
      <c r="F67" s="60">
        <f t="shared" si="3"/>
        <v>0</v>
      </c>
      <c r="G67" s="60">
        <f>IF(AND(C67&lt;&gt;"",SUM(G$27:G66)&lt;E$19),$E$19/$E$23,0)</f>
        <v>0</v>
      </c>
      <c r="H67" s="60">
        <f t="shared" si="4"/>
        <v>0</v>
      </c>
      <c r="I67" s="60">
        <f t="shared" si="6"/>
        <v>0</v>
      </c>
      <c r="J67" s="92" t="str">
        <f t="shared" si="5"/>
        <v>2025–2026</v>
      </c>
      <c r="L67" s="103"/>
      <c r="N67" s="101"/>
      <c r="Q67" s="61"/>
    </row>
    <row r="68" spans="1:17" ht="20.25" customHeight="1" x14ac:dyDescent="0.2">
      <c r="A68" s="176">
        <v>45992</v>
      </c>
      <c r="B68" s="177">
        <f t="shared" si="1"/>
        <v>0</v>
      </c>
      <c r="C68" s="158"/>
      <c r="D68" s="60">
        <f t="shared" si="2"/>
        <v>0</v>
      </c>
      <c r="E68" s="178">
        <f t="shared" si="0"/>
        <v>0</v>
      </c>
      <c r="F68" s="60">
        <f t="shared" si="3"/>
        <v>0</v>
      </c>
      <c r="G68" s="60">
        <f>IF(AND(C68&lt;&gt;"",SUM(G$27:G67)&lt;E$19),$E$19/$E$23,0)</f>
        <v>0</v>
      </c>
      <c r="H68" s="60">
        <f t="shared" si="4"/>
        <v>0</v>
      </c>
      <c r="I68" s="60">
        <f t="shared" si="6"/>
        <v>0</v>
      </c>
      <c r="J68" s="92" t="str">
        <f t="shared" si="5"/>
        <v>2025–2026</v>
      </c>
      <c r="L68" s="103"/>
      <c r="N68" s="101"/>
      <c r="Q68" s="61"/>
    </row>
    <row r="69" spans="1:17" ht="20.25" customHeight="1" x14ac:dyDescent="0.2">
      <c r="A69" s="176">
        <v>46023</v>
      </c>
      <c r="B69" s="177">
        <f t="shared" si="1"/>
        <v>0</v>
      </c>
      <c r="C69" s="158"/>
      <c r="D69" s="60">
        <f t="shared" si="2"/>
        <v>0</v>
      </c>
      <c r="E69" s="178">
        <f t="shared" si="0"/>
        <v>0</v>
      </c>
      <c r="F69" s="60">
        <f t="shared" si="3"/>
        <v>0</v>
      </c>
      <c r="G69" s="60">
        <f>IF(AND(C69&lt;&gt;"",SUM(G$27:G68)&lt;E$19),$E$19/$E$23,0)</f>
        <v>0</v>
      </c>
      <c r="H69" s="60">
        <f t="shared" si="4"/>
        <v>0</v>
      </c>
      <c r="I69" s="60">
        <f t="shared" si="6"/>
        <v>0</v>
      </c>
      <c r="J69" s="92" t="str">
        <f t="shared" si="5"/>
        <v>2025–2026</v>
      </c>
      <c r="L69" s="103"/>
      <c r="N69" s="101"/>
      <c r="Q69" s="61"/>
    </row>
    <row r="70" spans="1:17" ht="20.25" customHeight="1" x14ac:dyDescent="0.2">
      <c r="A70" s="176">
        <v>46054</v>
      </c>
      <c r="B70" s="177">
        <f t="shared" si="1"/>
        <v>0</v>
      </c>
      <c r="C70" s="158"/>
      <c r="D70" s="60">
        <f t="shared" si="2"/>
        <v>0</v>
      </c>
      <c r="E70" s="178">
        <f t="shared" si="0"/>
        <v>0</v>
      </c>
      <c r="F70" s="60">
        <f t="shared" si="3"/>
        <v>0</v>
      </c>
      <c r="G70" s="60">
        <f>IF(AND(C70&lt;&gt;"",SUM(G$27:G69)&lt;E$19),$E$19/$E$23,0)</f>
        <v>0</v>
      </c>
      <c r="H70" s="60">
        <f t="shared" si="4"/>
        <v>0</v>
      </c>
      <c r="I70" s="60">
        <f t="shared" si="6"/>
        <v>0</v>
      </c>
      <c r="J70" s="92" t="str">
        <f t="shared" si="5"/>
        <v>2025–2026</v>
      </c>
      <c r="L70" s="103"/>
      <c r="N70" s="101"/>
      <c r="Q70" s="61"/>
    </row>
    <row r="71" spans="1:17" ht="20.25" customHeight="1" x14ac:dyDescent="0.2">
      <c r="A71" s="176">
        <v>46082</v>
      </c>
      <c r="B71" s="177">
        <f t="shared" si="1"/>
        <v>0</v>
      </c>
      <c r="C71" s="158"/>
      <c r="D71" s="60">
        <f t="shared" si="2"/>
        <v>0</v>
      </c>
      <c r="E71" s="178">
        <f t="shared" si="0"/>
        <v>0</v>
      </c>
      <c r="F71" s="60">
        <f t="shared" si="3"/>
        <v>0</v>
      </c>
      <c r="G71" s="60">
        <f>IF(AND(C71&lt;&gt;"",SUM(G$27:G70)&lt;E$19),$E$19/$E$23,0)</f>
        <v>0</v>
      </c>
      <c r="H71" s="60">
        <f t="shared" si="4"/>
        <v>0</v>
      </c>
      <c r="I71" s="60">
        <f t="shared" si="6"/>
        <v>0</v>
      </c>
      <c r="J71" s="92" t="str">
        <f t="shared" si="5"/>
        <v>2025–2026</v>
      </c>
      <c r="L71" s="103"/>
      <c r="N71" s="101"/>
      <c r="Q71" s="61"/>
    </row>
    <row r="72" spans="1:17" ht="20.25" customHeight="1" x14ac:dyDescent="0.2">
      <c r="A72" s="176">
        <v>46113</v>
      </c>
      <c r="B72" s="177">
        <f t="shared" si="1"/>
        <v>0</v>
      </c>
      <c r="C72" s="158"/>
      <c r="D72" s="60">
        <f t="shared" si="2"/>
        <v>0</v>
      </c>
      <c r="E72" s="178">
        <f t="shared" si="0"/>
        <v>0</v>
      </c>
      <c r="F72" s="60">
        <f t="shared" si="3"/>
        <v>0</v>
      </c>
      <c r="G72" s="60">
        <f>IF(AND(C72&lt;&gt;"",SUM(G$27:G71)&lt;E$19),$E$19/$E$23,0)</f>
        <v>0</v>
      </c>
      <c r="H72" s="60">
        <f t="shared" si="4"/>
        <v>0</v>
      </c>
      <c r="I72" s="60">
        <f t="shared" si="6"/>
        <v>0</v>
      </c>
      <c r="J72" s="92" t="str">
        <f t="shared" si="5"/>
        <v>2025–2026</v>
      </c>
      <c r="L72" s="103"/>
      <c r="N72" s="101"/>
      <c r="Q72" s="61"/>
    </row>
    <row r="73" spans="1:17" ht="20.25" customHeight="1" x14ac:dyDescent="0.2">
      <c r="A73" s="176">
        <v>46143</v>
      </c>
      <c r="B73" s="177">
        <f t="shared" si="1"/>
        <v>0</v>
      </c>
      <c r="C73" s="158"/>
      <c r="D73" s="60">
        <f t="shared" si="2"/>
        <v>0</v>
      </c>
      <c r="E73" s="178">
        <f t="shared" si="0"/>
        <v>0</v>
      </c>
      <c r="F73" s="60">
        <f t="shared" si="3"/>
        <v>0</v>
      </c>
      <c r="G73" s="60">
        <f>IF(AND(C73&lt;&gt;"",SUM(G$27:G72)&lt;E$19),$E$19/$E$23,0)</f>
        <v>0</v>
      </c>
      <c r="H73" s="60">
        <f t="shared" si="4"/>
        <v>0</v>
      </c>
      <c r="I73" s="60">
        <f t="shared" si="6"/>
        <v>0</v>
      </c>
      <c r="J73" s="92" t="str">
        <f t="shared" si="5"/>
        <v>2025–2026</v>
      </c>
      <c r="L73" s="103"/>
      <c r="N73" s="101"/>
      <c r="Q73" s="61"/>
    </row>
    <row r="74" spans="1:17" ht="20.25" customHeight="1" x14ac:dyDescent="0.2">
      <c r="A74" s="176">
        <v>46174</v>
      </c>
      <c r="B74" s="177">
        <f t="shared" si="1"/>
        <v>0</v>
      </c>
      <c r="C74" s="158"/>
      <c r="D74" s="60">
        <f t="shared" si="2"/>
        <v>0</v>
      </c>
      <c r="E74" s="178">
        <f t="shared" si="0"/>
        <v>0</v>
      </c>
      <c r="F74" s="60">
        <f t="shared" si="3"/>
        <v>0</v>
      </c>
      <c r="G74" s="60">
        <f>IF(AND(C74&lt;&gt;"",SUM(G$27:G73)&lt;E$19),$E$19/$E$23,0)</f>
        <v>0</v>
      </c>
      <c r="H74" s="60">
        <f t="shared" si="4"/>
        <v>0</v>
      </c>
      <c r="I74" s="60">
        <f t="shared" si="6"/>
        <v>0</v>
      </c>
      <c r="J74" s="92" t="str">
        <f t="shared" si="5"/>
        <v>2025–2026</v>
      </c>
      <c r="L74" s="103"/>
      <c r="N74" s="101"/>
      <c r="Q74" s="61"/>
    </row>
    <row r="75" spans="1:17" ht="20.25" customHeight="1" x14ac:dyDescent="0.2">
      <c r="A75" s="176">
        <v>46204</v>
      </c>
      <c r="B75" s="177">
        <f t="shared" si="1"/>
        <v>0</v>
      </c>
      <c r="C75" s="158"/>
      <c r="D75" s="60">
        <f t="shared" si="2"/>
        <v>0</v>
      </c>
      <c r="E75" s="178">
        <f t="shared" si="0"/>
        <v>0</v>
      </c>
      <c r="F75" s="60">
        <f t="shared" si="3"/>
        <v>0</v>
      </c>
      <c r="G75" s="60">
        <f>IF(AND(C75&lt;&gt;"",SUM(G$27:G74)&lt;E$19),$E$19/$E$23,0)</f>
        <v>0</v>
      </c>
      <c r="H75" s="60">
        <f t="shared" si="4"/>
        <v>0</v>
      </c>
      <c r="I75" s="60">
        <f t="shared" si="6"/>
        <v>0</v>
      </c>
      <c r="J75" s="92" t="str">
        <f t="shared" si="5"/>
        <v>2026–2027</v>
      </c>
      <c r="L75" s="103"/>
      <c r="N75" s="101"/>
      <c r="Q75" s="61"/>
    </row>
    <row r="76" spans="1:17" ht="20.25" customHeight="1" x14ac:dyDescent="0.2">
      <c r="A76" s="176">
        <v>46235</v>
      </c>
      <c r="B76" s="177">
        <f t="shared" si="1"/>
        <v>0</v>
      </c>
      <c r="C76" s="158"/>
      <c r="D76" s="60">
        <f t="shared" si="2"/>
        <v>0</v>
      </c>
      <c r="E76" s="178">
        <f t="shared" si="0"/>
        <v>0</v>
      </c>
      <c r="F76" s="60">
        <f t="shared" si="3"/>
        <v>0</v>
      </c>
      <c r="G76" s="60">
        <f>IF(AND(C76&lt;&gt;"",SUM(G$27:G75)&lt;E$19),$E$19/$E$23,0)</f>
        <v>0</v>
      </c>
      <c r="H76" s="60">
        <f t="shared" si="4"/>
        <v>0</v>
      </c>
      <c r="I76" s="60">
        <f t="shared" si="6"/>
        <v>0</v>
      </c>
      <c r="J76" s="92" t="str">
        <f t="shared" si="5"/>
        <v>2026–2027</v>
      </c>
      <c r="L76" s="103"/>
      <c r="N76" s="101"/>
      <c r="Q76" s="61"/>
    </row>
    <row r="77" spans="1:17" ht="20.25" customHeight="1" x14ac:dyDescent="0.2">
      <c r="A77" s="176">
        <v>46266</v>
      </c>
      <c r="B77" s="177">
        <f t="shared" si="1"/>
        <v>0</v>
      </c>
      <c r="C77" s="158"/>
      <c r="D77" s="60">
        <f t="shared" si="2"/>
        <v>0</v>
      </c>
      <c r="E77" s="178">
        <f t="shared" si="0"/>
        <v>0</v>
      </c>
      <c r="F77" s="60">
        <f t="shared" si="3"/>
        <v>0</v>
      </c>
      <c r="G77" s="60">
        <f>IF(AND(C77&lt;&gt;"",SUM(G$27:G76)&lt;E$19),$E$19/$E$23,0)</f>
        <v>0</v>
      </c>
      <c r="H77" s="60">
        <f t="shared" si="4"/>
        <v>0</v>
      </c>
      <c r="I77" s="60">
        <f t="shared" si="6"/>
        <v>0</v>
      </c>
      <c r="J77" s="92" t="str">
        <f t="shared" si="5"/>
        <v>2026–2027</v>
      </c>
      <c r="L77" s="103"/>
      <c r="N77" s="101"/>
      <c r="Q77" s="61"/>
    </row>
    <row r="78" spans="1:17" ht="20.25" customHeight="1" x14ac:dyDescent="0.2">
      <c r="A78" s="176">
        <v>46296</v>
      </c>
      <c r="B78" s="177">
        <f t="shared" si="1"/>
        <v>0</v>
      </c>
      <c r="C78" s="158"/>
      <c r="D78" s="60">
        <f t="shared" si="2"/>
        <v>0</v>
      </c>
      <c r="E78" s="178">
        <f t="shared" si="0"/>
        <v>0</v>
      </c>
      <c r="F78" s="60">
        <f t="shared" si="3"/>
        <v>0</v>
      </c>
      <c r="G78" s="60">
        <f>IF(AND(C78&lt;&gt;"",SUM(G$27:G77)&lt;E$19),$E$19/$E$23,0)</f>
        <v>0</v>
      </c>
      <c r="H78" s="60">
        <f t="shared" si="4"/>
        <v>0</v>
      </c>
      <c r="I78" s="60">
        <f t="shared" si="6"/>
        <v>0</v>
      </c>
      <c r="J78" s="92" t="str">
        <f t="shared" si="5"/>
        <v>2026–2027</v>
      </c>
      <c r="L78" s="103"/>
      <c r="N78" s="101"/>
      <c r="Q78" s="61"/>
    </row>
    <row r="79" spans="1:17" ht="20.25" customHeight="1" x14ac:dyDescent="0.2">
      <c r="A79" s="176">
        <v>46327</v>
      </c>
      <c r="B79" s="177">
        <f t="shared" si="1"/>
        <v>0</v>
      </c>
      <c r="C79" s="158"/>
      <c r="D79" s="60">
        <f t="shared" si="2"/>
        <v>0</v>
      </c>
      <c r="E79" s="178">
        <f t="shared" si="0"/>
        <v>0</v>
      </c>
      <c r="F79" s="60">
        <f t="shared" si="3"/>
        <v>0</v>
      </c>
      <c r="G79" s="60">
        <f>IF(AND(C79&lt;&gt;"",SUM(G$27:G78)&lt;E$19),$E$19/$E$23,0)</f>
        <v>0</v>
      </c>
      <c r="H79" s="60">
        <f t="shared" si="4"/>
        <v>0</v>
      </c>
      <c r="I79" s="60">
        <f t="shared" si="6"/>
        <v>0</v>
      </c>
      <c r="J79" s="92" t="str">
        <f t="shared" si="5"/>
        <v>2026–2027</v>
      </c>
      <c r="L79" s="103"/>
      <c r="N79" s="101"/>
      <c r="Q79" s="61"/>
    </row>
    <row r="80" spans="1:17" ht="20.25" customHeight="1" x14ac:dyDescent="0.2">
      <c r="A80" s="176">
        <v>46357</v>
      </c>
      <c r="B80" s="177">
        <f t="shared" si="1"/>
        <v>0</v>
      </c>
      <c r="C80" s="158"/>
      <c r="D80" s="60">
        <f t="shared" si="2"/>
        <v>0</v>
      </c>
      <c r="E80" s="178">
        <f t="shared" si="0"/>
        <v>0</v>
      </c>
      <c r="F80" s="60">
        <f t="shared" si="3"/>
        <v>0</v>
      </c>
      <c r="G80" s="60">
        <f>IF(AND(C80&lt;&gt;"",SUM(G$27:G79)&lt;E$19),$E$19/$E$23,0)</f>
        <v>0</v>
      </c>
      <c r="H80" s="60">
        <f t="shared" si="4"/>
        <v>0</v>
      </c>
      <c r="I80" s="60">
        <f t="shared" si="6"/>
        <v>0</v>
      </c>
      <c r="J80" s="92" t="str">
        <f t="shared" si="5"/>
        <v>2026–2027</v>
      </c>
      <c r="L80" s="103"/>
      <c r="N80" s="101"/>
      <c r="Q80" s="61"/>
    </row>
    <row r="81" spans="1:17" ht="20.25" customHeight="1" x14ac:dyDescent="0.2">
      <c r="A81" s="176">
        <v>46388</v>
      </c>
      <c r="B81" s="177">
        <f t="shared" si="1"/>
        <v>0</v>
      </c>
      <c r="C81" s="158"/>
      <c r="D81" s="60">
        <f t="shared" si="2"/>
        <v>0</v>
      </c>
      <c r="E81" s="178">
        <f t="shared" si="0"/>
        <v>0</v>
      </c>
      <c r="F81" s="60">
        <f t="shared" si="3"/>
        <v>0</v>
      </c>
      <c r="G81" s="60">
        <f>IF(AND(C81&lt;&gt;"",SUM(G$27:G80)&lt;E$19),$E$19/$E$23,0)</f>
        <v>0</v>
      </c>
      <c r="H81" s="60">
        <f t="shared" si="4"/>
        <v>0</v>
      </c>
      <c r="I81" s="60">
        <f t="shared" si="6"/>
        <v>0</v>
      </c>
      <c r="J81" s="92" t="str">
        <f t="shared" si="5"/>
        <v>2026–2027</v>
      </c>
      <c r="L81" s="103"/>
      <c r="N81" s="101"/>
      <c r="Q81" s="61"/>
    </row>
    <row r="82" spans="1:17" ht="20.25" customHeight="1" x14ac:dyDescent="0.2">
      <c r="A82" s="176">
        <v>46419</v>
      </c>
      <c r="B82" s="177">
        <f t="shared" si="1"/>
        <v>0</v>
      </c>
      <c r="C82" s="158"/>
      <c r="D82" s="60">
        <f t="shared" si="2"/>
        <v>0</v>
      </c>
      <c r="E82" s="178">
        <f t="shared" si="0"/>
        <v>0</v>
      </c>
      <c r="F82" s="60">
        <f t="shared" si="3"/>
        <v>0</v>
      </c>
      <c r="G82" s="60">
        <f>IF(AND(C82&lt;&gt;"",SUM(G$27:G81)&lt;E$19),$E$19/$E$23,0)</f>
        <v>0</v>
      </c>
      <c r="H82" s="60">
        <f t="shared" si="4"/>
        <v>0</v>
      </c>
      <c r="I82" s="60">
        <f t="shared" si="6"/>
        <v>0</v>
      </c>
      <c r="J82" s="92" t="str">
        <f t="shared" si="5"/>
        <v>2026–2027</v>
      </c>
      <c r="L82" s="103"/>
      <c r="N82" s="101"/>
      <c r="Q82" s="61"/>
    </row>
    <row r="83" spans="1:17" ht="20.25" customHeight="1" x14ac:dyDescent="0.2">
      <c r="A83" s="176">
        <v>46447</v>
      </c>
      <c r="B83" s="177">
        <f t="shared" si="1"/>
        <v>0</v>
      </c>
      <c r="C83" s="158"/>
      <c r="D83" s="60">
        <f t="shared" si="2"/>
        <v>0</v>
      </c>
      <c r="E83" s="178">
        <f t="shared" si="0"/>
        <v>0</v>
      </c>
      <c r="F83" s="60">
        <f t="shared" si="3"/>
        <v>0</v>
      </c>
      <c r="G83" s="60">
        <f>IF(AND(C83&lt;&gt;"",SUM(G$27:G82)&lt;E$19),$E$19/$E$23,0)</f>
        <v>0</v>
      </c>
      <c r="H83" s="60">
        <f t="shared" si="4"/>
        <v>0</v>
      </c>
      <c r="I83" s="60">
        <f t="shared" si="6"/>
        <v>0</v>
      </c>
      <c r="J83" s="92" t="str">
        <f t="shared" si="5"/>
        <v>2026–2027</v>
      </c>
      <c r="L83" s="103"/>
      <c r="N83" s="101"/>
      <c r="Q83" s="61"/>
    </row>
    <row r="84" spans="1:17" ht="20.25" customHeight="1" x14ac:dyDescent="0.2">
      <c r="A84" s="176">
        <v>46478</v>
      </c>
      <c r="B84" s="177">
        <f t="shared" si="1"/>
        <v>0</v>
      </c>
      <c r="C84" s="158"/>
      <c r="D84" s="60">
        <f t="shared" si="2"/>
        <v>0</v>
      </c>
      <c r="E84" s="178">
        <f t="shared" si="0"/>
        <v>0</v>
      </c>
      <c r="F84" s="60">
        <f t="shared" si="3"/>
        <v>0</v>
      </c>
      <c r="G84" s="60">
        <f>IF(AND(C84&lt;&gt;"",SUM(G$27:G83)&lt;E$19),$E$19/$E$23,0)</f>
        <v>0</v>
      </c>
      <c r="H84" s="60">
        <f t="shared" si="4"/>
        <v>0</v>
      </c>
      <c r="I84" s="60">
        <f t="shared" si="6"/>
        <v>0</v>
      </c>
      <c r="J84" s="92" t="str">
        <f t="shared" si="5"/>
        <v>2026–2027</v>
      </c>
      <c r="L84" s="103"/>
      <c r="N84" s="101"/>
      <c r="Q84" s="61"/>
    </row>
    <row r="85" spans="1:17" ht="20.25" customHeight="1" x14ac:dyDescent="0.2">
      <c r="A85" s="176">
        <v>46508</v>
      </c>
      <c r="B85" s="177">
        <f t="shared" si="1"/>
        <v>0</v>
      </c>
      <c r="C85" s="158"/>
      <c r="D85" s="60">
        <f t="shared" si="2"/>
        <v>0</v>
      </c>
      <c r="E85" s="178">
        <f t="shared" si="0"/>
        <v>0</v>
      </c>
      <c r="F85" s="60">
        <f t="shared" si="3"/>
        <v>0</v>
      </c>
      <c r="G85" s="60">
        <f>IF(AND(C85&lt;&gt;"",SUM(G$27:G84)&lt;E$19),$E$19/$E$23,0)</f>
        <v>0</v>
      </c>
      <c r="H85" s="60">
        <f t="shared" si="4"/>
        <v>0</v>
      </c>
      <c r="I85" s="60">
        <f t="shared" si="6"/>
        <v>0</v>
      </c>
      <c r="J85" s="92" t="str">
        <f t="shared" si="5"/>
        <v>2026–2027</v>
      </c>
      <c r="L85" s="103"/>
      <c r="N85" s="101"/>
      <c r="Q85" s="61"/>
    </row>
    <row r="86" spans="1:17" ht="20.25" customHeight="1" x14ac:dyDescent="0.2">
      <c r="A86" s="176">
        <v>46539</v>
      </c>
      <c r="B86" s="177">
        <f t="shared" si="1"/>
        <v>0</v>
      </c>
      <c r="C86" s="158"/>
      <c r="D86" s="60">
        <f t="shared" si="2"/>
        <v>0</v>
      </c>
      <c r="E86" s="178">
        <f t="shared" si="0"/>
        <v>0</v>
      </c>
      <c r="F86" s="60">
        <f t="shared" si="3"/>
        <v>0</v>
      </c>
      <c r="G86" s="60">
        <f>IF(AND(C86&lt;&gt;"",SUM(G$27:G85)&lt;E$19),$E$19/$E$23,0)</f>
        <v>0</v>
      </c>
      <c r="H86" s="179">
        <f>IF(C86&lt;&gt;"",G86+H85,0)</f>
        <v>0</v>
      </c>
      <c r="I86" s="60">
        <f t="shared" si="6"/>
        <v>0</v>
      </c>
      <c r="J86" s="92" t="str">
        <f t="shared" si="5"/>
        <v>2026–2027</v>
      </c>
      <c r="L86" s="103"/>
      <c r="N86" s="101"/>
      <c r="Q86" s="61"/>
    </row>
    <row r="87" spans="1:17" ht="20.25" customHeight="1" x14ac:dyDescent="0.2">
      <c r="A87" s="176">
        <v>46569</v>
      </c>
      <c r="B87" s="177">
        <f t="shared" si="1"/>
        <v>0</v>
      </c>
      <c r="C87" s="158"/>
      <c r="D87" s="60">
        <f t="shared" si="2"/>
        <v>0</v>
      </c>
      <c r="E87" s="178">
        <f t="shared" si="0"/>
        <v>0</v>
      </c>
      <c r="F87" s="60">
        <f t="shared" si="3"/>
        <v>0</v>
      </c>
      <c r="G87" s="60">
        <f>IF(AND(C87&lt;&gt;"",SUM(G$27:G86)&lt;E$19),$E$19/$E$23,0)</f>
        <v>0</v>
      </c>
      <c r="H87" s="60">
        <f t="shared" si="4"/>
        <v>0</v>
      </c>
      <c r="I87" s="60">
        <f t="shared" si="6"/>
        <v>0</v>
      </c>
      <c r="J87" s="92" t="str">
        <f t="shared" si="5"/>
        <v>2027–2028</v>
      </c>
      <c r="L87" s="103"/>
      <c r="N87" s="101"/>
      <c r="Q87" s="61"/>
    </row>
    <row r="88" spans="1:17" ht="20.25" customHeight="1" x14ac:dyDescent="0.2">
      <c r="A88" s="176">
        <v>46600</v>
      </c>
      <c r="B88" s="177">
        <f t="shared" si="1"/>
        <v>0</v>
      </c>
      <c r="C88" s="158"/>
      <c r="D88" s="60">
        <f t="shared" si="2"/>
        <v>0</v>
      </c>
      <c r="E88" s="178">
        <f t="shared" si="0"/>
        <v>0</v>
      </c>
      <c r="F88" s="60">
        <f t="shared" si="3"/>
        <v>0</v>
      </c>
      <c r="G88" s="60">
        <f>IF(AND(C88&lt;&gt;"",SUM(G$27:G87)&lt;E$19),$E$19/$E$23,0)</f>
        <v>0</v>
      </c>
      <c r="H88" s="60">
        <f t="shared" si="4"/>
        <v>0</v>
      </c>
      <c r="I88" s="60">
        <f t="shared" si="6"/>
        <v>0</v>
      </c>
      <c r="J88" s="92" t="str">
        <f t="shared" si="5"/>
        <v>2027–2028</v>
      </c>
      <c r="L88" s="103"/>
      <c r="N88" s="101"/>
      <c r="Q88" s="61"/>
    </row>
    <row r="89" spans="1:17" ht="20.25" customHeight="1" x14ac:dyDescent="0.2">
      <c r="A89" s="176">
        <v>46631</v>
      </c>
      <c r="B89" s="177">
        <f t="shared" si="1"/>
        <v>0</v>
      </c>
      <c r="C89" s="158"/>
      <c r="D89" s="60">
        <f t="shared" si="2"/>
        <v>0</v>
      </c>
      <c r="E89" s="178">
        <f t="shared" si="0"/>
        <v>0</v>
      </c>
      <c r="F89" s="60">
        <f t="shared" si="3"/>
        <v>0</v>
      </c>
      <c r="G89" s="60">
        <f>IF(AND(C89&lt;&gt;"",SUM(G$27:G88)&lt;E$19),$E$19/$E$23,0)</f>
        <v>0</v>
      </c>
      <c r="H89" s="60">
        <f t="shared" si="4"/>
        <v>0</v>
      </c>
      <c r="I89" s="60">
        <f t="shared" si="6"/>
        <v>0</v>
      </c>
      <c r="J89" s="92" t="str">
        <f t="shared" si="5"/>
        <v>2027–2028</v>
      </c>
      <c r="L89" s="103"/>
      <c r="N89" s="101"/>
      <c r="Q89" s="61"/>
    </row>
    <row r="90" spans="1:17" ht="20.25" customHeight="1" x14ac:dyDescent="0.2">
      <c r="A90" s="176">
        <v>46661</v>
      </c>
      <c r="B90" s="177">
        <f t="shared" si="1"/>
        <v>0</v>
      </c>
      <c r="C90" s="158"/>
      <c r="D90" s="60">
        <f t="shared" si="2"/>
        <v>0</v>
      </c>
      <c r="E90" s="178">
        <f t="shared" si="0"/>
        <v>0</v>
      </c>
      <c r="F90" s="60">
        <f t="shared" si="3"/>
        <v>0</v>
      </c>
      <c r="G90" s="60">
        <f>IF(AND(C90&lt;&gt;"",SUM(G$27:G89)&lt;E$19),$E$19/$E$23,0)</f>
        <v>0</v>
      </c>
      <c r="H90" s="60">
        <f t="shared" si="4"/>
        <v>0</v>
      </c>
      <c r="I90" s="60">
        <f t="shared" si="6"/>
        <v>0</v>
      </c>
      <c r="J90" s="92" t="str">
        <f t="shared" si="5"/>
        <v>2027–2028</v>
      </c>
      <c r="L90" s="103"/>
      <c r="N90" s="101"/>
      <c r="Q90" s="61"/>
    </row>
    <row r="91" spans="1:17" ht="20.25" customHeight="1" x14ac:dyDescent="0.2">
      <c r="A91" s="176">
        <v>46692</v>
      </c>
      <c r="B91" s="177">
        <f t="shared" si="1"/>
        <v>0</v>
      </c>
      <c r="C91" s="158"/>
      <c r="D91" s="60">
        <f t="shared" si="2"/>
        <v>0</v>
      </c>
      <c r="E91" s="178">
        <f t="shared" ref="E91:E154" si="7">C91-D91</f>
        <v>0</v>
      </c>
      <c r="F91" s="60">
        <f t="shared" si="3"/>
        <v>0</v>
      </c>
      <c r="G91" s="60">
        <f>IF(AND(C91&lt;&gt;"",SUM(G$27:G90)&lt;E$19),$E$19/$E$23,0)</f>
        <v>0</v>
      </c>
      <c r="H91" s="60">
        <f t="shared" si="4"/>
        <v>0</v>
      </c>
      <c r="I91" s="60">
        <f t="shared" si="6"/>
        <v>0</v>
      </c>
      <c r="J91" s="92" t="str">
        <f t="shared" si="5"/>
        <v>2027–2028</v>
      </c>
      <c r="L91" s="103"/>
      <c r="N91" s="101"/>
      <c r="Q91" s="61"/>
    </row>
    <row r="92" spans="1:17" ht="20.25" customHeight="1" x14ac:dyDescent="0.2">
      <c r="A92" s="176">
        <v>46722</v>
      </c>
      <c r="B92" s="177">
        <f t="shared" ref="B92:B155" si="8">IF(C92&gt;0,C92*-1,C92)</f>
        <v>0</v>
      </c>
      <c r="C92" s="158"/>
      <c r="D92" s="60">
        <f t="shared" ref="D92:D155" si="9">IF(C92="",0,IF($E$15="Beginning",IF(C91&lt;&gt;"",$F91*$E$6/12,0),IF(C91&lt;&gt;"",$F91*$E$6/12,$E$16*$E$6/12)))</f>
        <v>0</v>
      </c>
      <c r="E92" s="178">
        <f t="shared" si="7"/>
        <v>0</v>
      </c>
      <c r="F92" s="60">
        <f t="shared" ref="F92:F155" si="10">IF(C92="",0,IF(C91="",$E$16-E92,IF(C92&lt;&gt;"",F91-E92)))</f>
        <v>0</v>
      </c>
      <c r="G92" s="60">
        <f>IF(AND(C92&lt;&gt;"",SUM(G$27:G91)&lt;E$19),$E$19/$E$23,0)</f>
        <v>0</v>
      </c>
      <c r="H92" s="60">
        <f t="shared" ref="H92:H155" si="11">IF(C92&lt;&gt;"",G92+H91,0)</f>
        <v>0</v>
      </c>
      <c r="I92" s="60">
        <f t="shared" si="6"/>
        <v>0</v>
      </c>
      <c r="J92" s="92" t="str">
        <f t="shared" ref="J92:J155" si="12">IF(OR(MONTH(A92)=1,MONTH(A92)=2,MONTH(A92)=3,MONTH(A92)=4,MONTH(A92)=5,MONTH(A92)=6),YEAR(A92)-1&amp;"–"&amp;YEAR(A92),YEAR(A92)&amp;"–"&amp;YEAR(A92)+1)</f>
        <v>2027–2028</v>
      </c>
      <c r="L92" s="103"/>
      <c r="N92" s="101"/>
      <c r="Q92" s="61"/>
    </row>
    <row r="93" spans="1:17" ht="20.25" customHeight="1" x14ac:dyDescent="0.2">
      <c r="A93" s="176">
        <v>46753</v>
      </c>
      <c r="B93" s="177">
        <f t="shared" si="8"/>
        <v>0</v>
      </c>
      <c r="C93" s="158"/>
      <c r="D93" s="60">
        <f t="shared" si="9"/>
        <v>0</v>
      </c>
      <c r="E93" s="178">
        <f t="shared" si="7"/>
        <v>0</v>
      </c>
      <c r="F93" s="60">
        <f t="shared" si="10"/>
        <v>0</v>
      </c>
      <c r="G93" s="60">
        <f>IF(AND(C93&lt;&gt;"",SUM(G$27:G92)&lt;E$19),$E$19/$E$23,0)</f>
        <v>0</v>
      </c>
      <c r="H93" s="60">
        <f t="shared" si="11"/>
        <v>0</v>
      </c>
      <c r="I93" s="60">
        <f t="shared" ref="I93:I156" si="13">IF(C93&lt;&gt;"",$E$19-H93,0)</f>
        <v>0</v>
      </c>
      <c r="J93" s="92" t="str">
        <f t="shared" si="12"/>
        <v>2027–2028</v>
      </c>
      <c r="L93" s="103"/>
      <c r="N93" s="101"/>
      <c r="Q93" s="61"/>
    </row>
    <row r="94" spans="1:17" ht="20.25" customHeight="1" x14ac:dyDescent="0.2">
      <c r="A94" s="176">
        <v>46784</v>
      </c>
      <c r="B94" s="177">
        <f t="shared" si="8"/>
        <v>0</v>
      </c>
      <c r="C94" s="158"/>
      <c r="D94" s="60">
        <f t="shared" si="9"/>
        <v>0</v>
      </c>
      <c r="E94" s="178">
        <f t="shared" si="7"/>
        <v>0</v>
      </c>
      <c r="F94" s="60">
        <f t="shared" si="10"/>
        <v>0</v>
      </c>
      <c r="G94" s="60">
        <f>IF(AND(C94&lt;&gt;"",SUM(G$27:G93)&lt;E$19),$E$19/$E$23,0)</f>
        <v>0</v>
      </c>
      <c r="H94" s="60">
        <f t="shared" si="11"/>
        <v>0</v>
      </c>
      <c r="I94" s="60">
        <f t="shared" si="13"/>
        <v>0</v>
      </c>
      <c r="J94" s="92" t="str">
        <f t="shared" si="12"/>
        <v>2027–2028</v>
      </c>
      <c r="L94" s="103"/>
      <c r="N94" s="101"/>
      <c r="Q94" s="61"/>
    </row>
    <row r="95" spans="1:17" ht="20.25" customHeight="1" x14ac:dyDescent="0.2">
      <c r="A95" s="176">
        <v>46813</v>
      </c>
      <c r="B95" s="177">
        <f t="shared" si="8"/>
        <v>0</v>
      </c>
      <c r="C95" s="158"/>
      <c r="D95" s="60">
        <f t="shared" si="9"/>
        <v>0</v>
      </c>
      <c r="E95" s="178">
        <f t="shared" si="7"/>
        <v>0</v>
      </c>
      <c r="F95" s="60">
        <f t="shared" si="10"/>
        <v>0</v>
      </c>
      <c r="G95" s="60">
        <f>IF(AND(C95&lt;&gt;"",SUM(G$27:G94)&lt;E$19),$E$19/$E$23,0)</f>
        <v>0</v>
      </c>
      <c r="H95" s="60">
        <f t="shared" si="11"/>
        <v>0</v>
      </c>
      <c r="I95" s="60">
        <f t="shared" si="13"/>
        <v>0</v>
      </c>
      <c r="J95" s="92" t="str">
        <f t="shared" si="12"/>
        <v>2027–2028</v>
      </c>
      <c r="L95" s="103"/>
      <c r="N95" s="101"/>
      <c r="Q95" s="61"/>
    </row>
    <row r="96" spans="1:17" ht="20.25" customHeight="1" x14ac:dyDescent="0.2">
      <c r="A96" s="176">
        <v>46844</v>
      </c>
      <c r="B96" s="177">
        <f t="shared" si="8"/>
        <v>0</v>
      </c>
      <c r="C96" s="158"/>
      <c r="D96" s="60">
        <f t="shared" si="9"/>
        <v>0</v>
      </c>
      <c r="E96" s="178">
        <f t="shared" si="7"/>
        <v>0</v>
      </c>
      <c r="F96" s="60">
        <f t="shared" si="10"/>
        <v>0</v>
      </c>
      <c r="G96" s="60">
        <f>IF(AND(C96&lt;&gt;"",SUM(G$27:G95)&lt;E$19),$E$19/$E$23,0)</f>
        <v>0</v>
      </c>
      <c r="H96" s="60">
        <f t="shared" si="11"/>
        <v>0</v>
      </c>
      <c r="I96" s="60">
        <f t="shared" si="13"/>
        <v>0</v>
      </c>
      <c r="J96" s="92" t="str">
        <f t="shared" si="12"/>
        <v>2027–2028</v>
      </c>
      <c r="L96" s="103"/>
      <c r="N96" s="101"/>
      <c r="Q96" s="61"/>
    </row>
    <row r="97" spans="1:17" ht="20.25" customHeight="1" x14ac:dyDescent="0.2">
      <c r="A97" s="176">
        <v>46874</v>
      </c>
      <c r="B97" s="177">
        <f t="shared" si="8"/>
        <v>0</v>
      </c>
      <c r="C97" s="158"/>
      <c r="D97" s="60">
        <f t="shared" si="9"/>
        <v>0</v>
      </c>
      <c r="E97" s="178">
        <f t="shared" si="7"/>
        <v>0</v>
      </c>
      <c r="F97" s="60">
        <f t="shared" si="10"/>
        <v>0</v>
      </c>
      <c r="G97" s="60">
        <f>IF(AND(C97&lt;&gt;"",SUM(G$27:G96)&lt;E$19),$E$19/$E$23,0)</f>
        <v>0</v>
      </c>
      <c r="H97" s="60">
        <f t="shared" si="11"/>
        <v>0</v>
      </c>
      <c r="I97" s="60">
        <f t="shared" si="13"/>
        <v>0</v>
      </c>
      <c r="J97" s="92" t="str">
        <f t="shared" si="12"/>
        <v>2027–2028</v>
      </c>
      <c r="L97" s="103"/>
      <c r="N97" s="101"/>
      <c r="Q97" s="61"/>
    </row>
    <row r="98" spans="1:17" ht="20.25" customHeight="1" x14ac:dyDescent="0.2">
      <c r="A98" s="176">
        <v>46905</v>
      </c>
      <c r="B98" s="177">
        <f t="shared" si="8"/>
        <v>0</v>
      </c>
      <c r="C98" s="158"/>
      <c r="D98" s="60">
        <f t="shared" si="9"/>
        <v>0</v>
      </c>
      <c r="E98" s="178">
        <f t="shared" si="7"/>
        <v>0</v>
      </c>
      <c r="F98" s="60">
        <f t="shared" si="10"/>
        <v>0</v>
      </c>
      <c r="G98" s="60">
        <f>IF(AND(C98&lt;&gt;"",SUM(G$27:G97)&lt;E$19),$E$19/$E$23,0)</f>
        <v>0</v>
      </c>
      <c r="H98" s="60">
        <f t="shared" si="11"/>
        <v>0</v>
      </c>
      <c r="I98" s="60">
        <f t="shared" si="13"/>
        <v>0</v>
      </c>
      <c r="J98" s="92" t="str">
        <f t="shared" si="12"/>
        <v>2027–2028</v>
      </c>
      <c r="L98" s="103"/>
      <c r="N98" s="101"/>
      <c r="Q98" s="61"/>
    </row>
    <row r="99" spans="1:17" ht="20.25" customHeight="1" x14ac:dyDescent="0.2">
      <c r="A99" s="176">
        <v>46935</v>
      </c>
      <c r="B99" s="177">
        <f t="shared" si="8"/>
        <v>0</v>
      </c>
      <c r="C99" s="158"/>
      <c r="D99" s="60">
        <f t="shared" si="9"/>
        <v>0</v>
      </c>
      <c r="E99" s="178">
        <f t="shared" si="7"/>
        <v>0</v>
      </c>
      <c r="F99" s="60">
        <f t="shared" si="10"/>
        <v>0</v>
      </c>
      <c r="G99" s="60">
        <f>IF(AND(C99&lt;&gt;"",SUM(G$27:G98)&lt;E$19),$E$19/$E$23,0)</f>
        <v>0</v>
      </c>
      <c r="H99" s="60">
        <f t="shared" si="11"/>
        <v>0</v>
      </c>
      <c r="I99" s="60">
        <f t="shared" si="13"/>
        <v>0</v>
      </c>
      <c r="J99" s="92" t="str">
        <f t="shared" si="12"/>
        <v>2028–2029</v>
      </c>
      <c r="L99" s="103"/>
      <c r="N99" s="101"/>
      <c r="Q99" s="61"/>
    </row>
    <row r="100" spans="1:17" ht="20.25" customHeight="1" x14ac:dyDescent="0.2">
      <c r="A100" s="176">
        <v>46966</v>
      </c>
      <c r="B100" s="177">
        <f t="shared" si="8"/>
        <v>0</v>
      </c>
      <c r="C100" s="158"/>
      <c r="D100" s="60">
        <f t="shared" si="9"/>
        <v>0</v>
      </c>
      <c r="E100" s="178">
        <f t="shared" si="7"/>
        <v>0</v>
      </c>
      <c r="F100" s="60">
        <f t="shared" si="10"/>
        <v>0</v>
      </c>
      <c r="G100" s="60">
        <f>IF(AND(C100&lt;&gt;"",SUM(G$27:G99)&lt;E$19),$E$19/$E$23,0)</f>
        <v>0</v>
      </c>
      <c r="H100" s="60">
        <f t="shared" si="11"/>
        <v>0</v>
      </c>
      <c r="I100" s="60">
        <f t="shared" si="13"/>
        <v>0</v>
      </c>
      <c r="J100" s="92" t="str">
        <f t="shared" si="12"/>
        <v>2028–2029</v>
      </c>
      <c r="L100" s="103"/>
      <c r="N100" s="101"/>
      <c r="Q100" s="61"/>
    </row>
    <row r="101" spans="1:17" ht="20.25" customHeight="1" x14ac:dyDescent="0.2">
      <c r="A101" s="176">
        <v>46997</v>
      </c>
      <c r="B101" s="177">
        <f t="shared" si="8"/>
        <v>0</v>
      </c>
      <c r="C101" s="158"/>
      <c r="D101" s="60">
        <f t="shared" si="9"/>
        <v>0</v>
      </c>
      <c r="E101" s="178">
        <f t="shared" si="7"/>
        <v>0</v>
      </c>
      <c r="F101" s="60">
        <f t="shared" si="10"/>
        <v>0</v>
      </c>
      <c r="G101" s="60">
        <f>IF(AND(C101&lt;&gt;"",SUM(G$27:G100)&lt;E$19),$E$19/$E$23,0)</f>
        <v>0</v>
      </c>
      <c r="H101" s="60">
        <f t="shared" si="11"/>
        <v>0</v>
      </c>
      <c r="I101" s="60">
        <f t="shared" si="13"/>
        <v>0</v>
      </c>
      <c r="J101" s="92" t="str">
        <f t="shared" si="12"/>
        <v>2028–2029</v>
      </c>
      <c r="L101" s="103"/>
      <c r="N101" s="101"/>
      <c r="Q101" s="61"/>
    </row>
    <row r="102" spans="1:17" ht="20.25" customHeight="1" x14ac:dyDescent="0.2">
      <c r="A102" s="176">
        <v>47027</v>
      </c>
      <c r="B102" s="177">
        <f t="shared" si="8"/>
        <v>0</v>
      </c>
      <c r="C102" s="158"/>
      <c r="D102" s="60">
        <f t="shared" si="9"/>
        <v>0</v>
      </c>
      <c r="E102" s="178">
        <f t="shared" si="7"/>
        <v>0</v>
      </c>
      <c r="F102" s="60">
        <f t="shared" si="10"/>
        <v>0</v>
      </c>
      <c r="G102" s="60">
        <f>IF(AND(C102&lt;&gt;"",SUM(G$27:G101)&lt;E$19),$E$19/$E$23,0)</f>
        <v>0</v>
      </c>
      <c r="H102" s="60">
        <f t="shared" si="11"/>
        <v>0</v>
      </c>
      <c r="I102" s="60">
        <f t="shared" si="13"/>
        <v>0</v>
      </c>
      <c r="J102" s="92" t="str">
        <f t="shared" si="12"/>
        <v>2028–2029</v>
      </c>
      <c r="L102" s="103"/>
      <c r="N102" s="101"/>
      <c r="Q102" s="61"/>
    </row>
    <row r="103" spans="1:17" ht="20.25" customHeight="1" x14ac:dyDescent="0.2">
      <c r="A103" s="176">
        <v>47058</v>
      </c>
      <c r="B103" s="177">
        <f t="shared" si="8"/>
        <v>0</v>
      </c>
      <c r="C103" s="158"/>
      <c r="D103" s="60">
        <f t="shared" si="9"/>
        <v>0</v>
      </c>
      <c r="E103" s="178">
        <f t="shared" si="7"/>
        <v>0</v>
      </c>
      <c r="F103" s="60">
        <f t="shared" si="10"/>
        <v>0</v>
      </c>
      <c r="G103" s="60">
        <f>IF(AND(C103&lt;&gt;"",SUM(G$27:G102)&lt;E$19),$E$19/$E$23,0)</f>
        <v>0</v>
      </c>
      <c r="H103" s="60">
        <f t="shared" si="11"/>
        <v>0</v>
      </c>
      <c r="I103" s="60">
        <f t="shared" si="13"/>
        <v>0</v>
      </c>
      <c r="J103" s="92" t="str">
        <f t="shared" si="12"/>
        <v>2028–2029</v>
      </c>
      <c r="L103" s="103"/>
      <c r="N103" s="101"/>
      <c r="Q103" s="61"/>
    </row>
    <row r="104" spans="1:17" ht="20.25" customHeight="1" x14ac:dyDescent="0.2">
      <c r="A104" s="176">
        <v>47088</v>
      </c>
      <c r="B104" s="177">
        <f t="shared" si="8"/>
        <v>0</v>
      </c>
      <c r="C104" s="158"/>
      <c r="D104" s="60">
        <f t="shared" si="9"/>
        <v>0</v>
      </c>
      <c r="E104" s="178">
        <f t="shared" si="7"/>
        <v>0</v>
      </c>
      <c r="F104" s="60">
        <f t="shared" si="10"/>
        <v>0</v>
      </c>
      <c r="G104" s="60">
        <f>IF(AND(C104&lt;&gt;"",SUM(G$27:G103)&lt;E$19),$E$19/$E$23,0)</f>
        <v>0</v>
      </c>
      <c r="H104" s="60">
        <f t="shared" si="11"/>
        <v>0</v>
      </c>
      <c r="I104" s="60">
        <f t="shared" si="13"/>
        <v>0</v>
      </c>
      <c r="J104" s="92" t="str">
        <f t="shared" si="12"/>
        <v>2028–2029</v>
      </c>
      <c r="L104" s="103"/>
      <c r="N104" s="101"/>
      <c r="Q104" s="61"/>
    </row>
    <row r="105" spans="1:17" ht="20.25" customHeight="1" x14ac:dyDescent="0.2">
      <c r="A105" s="176">
        <v>47119</v>
      </c>
      <c r="B105" s="177">
        <f t="shared" si="8"/>
        <v>0</v>
      </c>
      <c r="C105" s="158"/>
      <c r="D105" s="60">
        <f t="shared" si="9"/>
        <v>0</v>
      </c>
      <c r="E105" s="178">
        <f t="shared" si="7"/>
        <v>0</v>
      </c>
      <c r="F105" s="60">
        <f t="shared" si="10"/>
        <v>0</v>
      </c>
      <c r="G105" s="60">
        <f>IF(AND(C105&lt;&gt;"",SUM(G$27:G104)&lt;E$19),$E$19/$E$23,0)</f>
        <v>0</v>
      </c>
      <c r="H105" s="60">
        <f t="shared" si="11"/>
        <v>0</v>
      </c>
      <c r="I105" s="60">
        <f t="shared" si="13"/>
        <v>0</v>
      </c>
      <c r="J105" s="92" t="str">
        <f t="shared" si="12"/>
        <v>2028–2029</v>
      </c>
      <c r="L105" s="103"/>
      <c r="N105" s="101"/>
      <c r="Q105" s="61"/>
    </row>
    <row r="106" spans="1:17" ht="20.25" customHeight="1" x14ac:dyDescent="0.2">
      <c r="A106" s="176">
        <v>47150</v>
      </c>
      <c r="B106" s="177">
        <f t="shared" si="8"/>
        <v>0</v>
      </c>
      <c r="C106" s="158"/>
      <c r="D106" s="60">
        <f t="shared" si="9"/>
        <v>0</v>
      </c>
      <c r="E106" s="178">
        <f t="shared" si="7"/>
        <v>0</v>
      </c>
      <c r="F106" s="60">
        <f t="shared" si="10"/>
        <v>0</v>
      </c>
      <c r="G106" s="60">
        <f>IF(AND(C106&lt;&gt;"",SUM(G$27:G105)&lt;E$19),$E$19/$E$23,0)</f>
        <v>0</v>
      </c>
      <c r="H106" s="60">
        <f t="shared" si="11"/>
        <v>0</v>
      </c>
      <c r="I106" s="60">
        <f t="shared" si="13"/>
        <v>0</v>
      </c>
      <c r="J106" s="92" t="str">
        <f t="shared" si="12"/>
        <v>2028–2029</v>
      </c>
      <c r="L106" s="103"/>
      <c r="N106" s="101"/>
      <c r="Q106" s="61"/>
    </row>
    <row r="107" spans="1:17" ht="20.25" customHeight="1" x14ac:dyDescent="0.2">
      <c r="A107" s="176">
        <v>47178</v>
      </c>
      <c r="B107" s="177">
        <f t="shared" si="8"/>
        <v>0</v>
      </c>
      <c r="C107" s="158"/>
      <c r="D107" s="60">
        <f t="shared" si="9"/>
        <v>0</v>
      </c>
      <c r="E107" s="178">
        <f t="shared" si="7"/>
        <v>0</v>
      </c>
      <c r="F107" s="60">
        <f t="shared" si="10"/>
        <v>0</v>
      </c>
      <c r="G107" s="60">
        <f>IF(AND(C107&lt;&gt;"",SUM(G$27:G106)&lt;E$19),$E$19/$E$23,0)</f>
        <v>0</v>
      </c>
      <c r="H107" s="60">
        <f t="shared" si="11"/>
        <v>0</v>
      </c>
      <c r="I107" s="60">
        <f t="shared" si="13"/>
        <v>0</v>
      </c>
      <c r="J107" s="92" t="str">
        <f t="shared" si="12"/>
        <v>2028–2029</v>
      </c>
      <c r="L107" s="103"/>
      <c r="N107" s="101"/>
      <c r="Q107" s="61"/>
    </row>
    <row r="108" spans="1:17" ht="20.25" customHeight="1" x14ac:dyDescent="0.2">
      <c r="A108" s="176">
        <v>47209</v>
      </c>
      <c r="B108" s="177">
        <f t="shared" si="8"/>
        <v>0</v>
      </c>
      <c r="C108" s="158"/>
      <c r="D108" s="60">
        <f t="shared" si="9"/>
        <v>0</v>
      </c>
      <c r="E108" s="178">
        <f t="shared" si="7"/>
        <v>0</v>
      </c>
      <c r="F108" s="60">
        <f t="shared" si="10"/>
        <v>0</v>
      </c>
      <c r="G108" s="60">
        <f>IF(AND(C108&lt;&gt;"",SUM(G$27:G107)&lt;E$19),$E$19/$E$23,0)</f>
        <v>0</v>
      </c>
      <c r="H108" s="60">
        <f t="shared" si="11"/>
        <v>0</v>
      </c>
      <c r="I108" s="60">
        <f t="shared" si="13"/>
        <v>0</v>
      </c>
      <c r="J108" s="92" t="str">
        <f t="shared" si="12"/>
        <v>2028–2029</v>
      </c>
      <c r="L108" s="103"/>
      <c r="N108" s="101"/>
      <c r="Q108" s="61"/>
    </row>
    <row r="109" spans="1:17" ht="20.25" customHeight="1" x14ac:dyDescent="0.2">
      <c r="A109" s="176">
        <v>47239</v>
      </c>
      <c r="B109" s="177">
        <f t="shared" si="8"/>
        <v>0</v>
      </c>
      <c r="C109" s="158"/>
      <c r="D109" s="60">
        <f t="shared" si="9"/>
        <v>0</v>
      </c>
      <c r="E109" s="178">
        <f t="shared" si="7"/>
        <v>0</v>
      </c>
      <c r="F109" s="60">
        <f t="shared" si="10"/>
        <v>0</v>
      </c>
      <c r="G109" s="60">
        <f>IF(AND(C109&lt;&gt;"",SUM(G$27:G108)&lt;E$19),$E$19/$E$23,0)</f>
        <v>0</v>
      </c>
      <c r="H109" s="60">
        <f t="shared" si="11"/>
        <v>0</v>
      </c>
      <c r="I109" s="60">
        <f t="shared" si="13"/>
        <v>0</v>
      </c>
      <c r="J109" s="92" t="str">
        <f t="shared" si="12"/>
        <v>2028–2029</v>
      </c>
      <c r="L109" s="103"/>
      <c r="N109" s="101"/>
      <c r="Q109" s="61"/>
    </row>
    <row r="110" spans="1:17" ht="20.25" customHeight="1" x14ac:dyDescent="0.2">
      <c r="A110" s="176">
        <v>47270</v>
      </c>
      <c r="B110" s="177">
        <f t="shared" si="8"/>
        <v>0</v>
      </c>
      <c r="C110" s="158"/>
      <c r="D110" s="60">
        <f t="shared" si="9"/>
        <v>0</v>
      </c>
      <c r="E110" s="178">
        <f t="shared" si="7"/>
        <v>0</v>
      </c>
      <c r="F110" s="60">
        <f t="shared" si="10"/>
        <v>0</v>
      </c>
      <c r="G110" s="60">
        <f>IF(AND(C110&lt;&gt;"",SUM(G$27:G109)&lt;E$19),$E$19/$E$23,0)</f>
        <v>0</v>
      </c>
      <c r="H110" s="60">
        <f t="shared" si="11"/>
        <v>0</v>
      </c>
      <c r="I110" s="60">
        <f t="shared" si="13"/>
        <v>0</v>
      </c>
      <c r="J110" s="92" t="str">
        <f t="shared" si="12"/>
        <v>2028–2029</v>
      </c>
      <c r="L110" s="103"/>
      <c r="N110" s="101"/>
      <c r="Q110" s="61"/>
    </row>
    <row r="111" spans="1:17" ht="20.25" customHeight="1" x14ac:dyDescent="0.2">
      <c r="A111" s="176">
        <v>47300</v>
      </c>
      <c r="B111" s="177">
        <f t="shared" si="8"/>
        <v>0</v>
      </c>
      <c r="C111" s="158"/>
      <c r="D111" s="60">
        <f t="shared" si="9"/>
        <v>0</v>
      </c>
      <c r="E111" s="178">
        <f t="shared" si="7"/>
        <v>0</v>
      </c>
      <c r="F111" s="60">
        <f t="shared" si="10"/>
        <v>0</v>
      </c>
      <c r="G111" s="60">
        <f>IF(AND(C111&lt;&gt;"",SUM(G$27:G110)&lt;E$19),$E$19/$E$23,0)</f>
        <v>0</v>
      </c>
      <c r="H111" s="60">
        <f t="shared" si="11"/>
        <v>0</v>
      </c>
      <c r="I111" s="60">
        <f t="shared" si="13"/>
        <v>0</v>
      </c>
      <c r="J111" s="92" t="str">
        <f t="shared" si="12"/>
        <v>2029–2030</v>
      </c>
      <c r="L111" s="103"/>
      <c r="N111" s="101"/>
      <c r="Q111" s="61"/>
    </row>
    <row r="112" spans="1:17" ht="20.25" customHeight="1" x14ac:dyDescent="0.2">
      <c r="A112" s="176">
        <v>47331</v>
      </c>
      <c r="B112" s="177">
        <f t="shared" si="8"/>
        <v>0</v>
      </c>
      <c r="C112" s="158"/>
      <c r="D112" s="60">
        <f t="shared" si="9"/>
        <v>0</v>
      </c>
      <c r="E112" s="178">
        <f t="shared" si="7"/>
        <v>0</v>
      </c>
      <c r="F112" s="60">
        <f t="shared" si="10"/>
        <v>0</v>
      </c>
      <c r="G112" s="60">
        <f>IF(AND(C112&lt;&gt;"",SUM(G$27:G111)&lt;E$19),$E$19/$E$23,0)</f>
        <v>0</v>
      </c>
      <c r="H112" s="60">
        <f t="shared" si="11"/>
        <v>0</v>
      </c>
      <c r="I112" s="60">
        <f t="shared" si="13"/>
        <v>0</v>
      </c>
      <c r="J112" s="92" t="str">
        <f t="shared" si="12"/>
        <v>2029–2030</v>
      </c>
      <c r="L112" s="103"/>
      <c r="N112" s="101"/>
      <c r="Q112" s="61"/>
    </row>
    <row r="113" spans="1:17" ht="20.25" customHeight="1" x14ac:dyDescent="0.2">
      <c r="A113" s="176">
        <v>47362</v>
      </c>
      <c r="B113" s="177">
        <f t="shared" si="8"/>
        <v>0</v>
      </c>
      <c r="C113" s="158"/>
      <c r="D113" s="60">
        <f t="shared" si="9"/>
        <v>0</v>
      </c>
      <c r="E113" s="178">
        <f t="shared" si="7"/>
        <v>0</v>
      </c>
      <c r="F113" s="60">
        <f t="shared" si="10"/>
        <v>0</v>
      </c>
      <c r="G113" s="60">
        <f>IF(AND(C113&lt;&gt;"",SUM(G$27:G112)&lt;E$19),$E$19/$E$23,0)</f>
        <v>0</v>
      </c>
      <c r="H113" s="60">
        <f t="shared" si="11"/>
        <v>0</v>
      </c>
      <c r="I113" s="60">
        <f t="shared" si="13"/>
        <v>0</v>
      </c>
      <c r="J113" s="92" t="str">
        <f t="shared" si="12"/>
        <v>2029–2030</v>
      </c>
      <c r="L113" s="103"/>
      <c r="N113" s="101"/>
      <c r="Q113" s="61"/>
    </row>
    <row r="114" spans="1:17" ht="20.25" customHeight="1" x14ac:dyDescent="0.2">
      <c r="A114" s="176">
        <v>47392</v>
      </c>
      <c r="B114" s="177">
        <f t="shared" si="8"/>
        <v>0</v>
      </c>
      <c r="C114" s="158"/>
      <c r="D114" s="60">
        <f t="shared" si="9"/>
        <v>0</v>
      </c>
      <c r="E114" s="178">
        <f t="shared" si="7"/>
        <v>0</v>
      </c>
      <c r="F114" s="60">
        <f t="shared" si="10"/>
        <v>0</v>
      </c>
      <c r="G114" s="60">
        <f>IF(AND(C114&lt;&gt;"",SUM(G$27:G113)&lt;E$19),$E$19/$E$23,0)</f>
        <v>0</v>
      </c>
      <c r="H114" s="60">
        <f t="shared" si="11"/>
        <v>0</v>
      </c>
      <c r="I114" s="60">
        <f t="shared" si="13"/>
        <v>0</v>
      </c>
      <c r="J114" s="92" t="str">
        <f t="shared" si="12"/>
        <v>2029–2030</v>
      </c>
      <c r="L114" s="103"/>
      <c r="N114" s="101"/>
      <c r="Q114" s="61"/>
    </row>
    <row r="115" spans="1:17" ht="20.25" customHeight="1" x14ac:dyDescent="0.2">
      <c r="A115" s="176">
        <v>47423</v>
      </c>
      <c r="B115" s="177">
        <f t="shared" si="8"/>
        <v>0</v>
      </c>
      <c r="C115" s="158"/>
      <c r="D115" s="60">
        <f t="shared" si="9"/>
        <v>0</v>
      </c>
      <c r="E115" s="178">
        <f t="shared" si="7"/>
        <v>0</v>
      </c>
      <c r="F115" s="60">
        <f t="shared" si="10"/>
        <v>0</v>
      </c>
      <c r="G115" s="60">
        <f>IF(AND(C115&lt;&gt;"",SUM(G$27:G114)&lt;E$19),$E$19/$E$23,0)</f>
        <v>0</v>
      </c>
      <c r="H115" s="60">
        <f t="shared" si="11"/>
        <v>0</v>
      </c>
      <c r="I115" s="60">
        <f t="shared" si="13"/>
        <v>0</v>
      </c>
      <c r="J115" s="92" t="str">
        <f t="shared" si="12"/>
        <v>2029–2030</v>
      </c>
      <c r="L115" s="103"/>
      <c r="N115" s="101"/>
      <c r="Q115" s="61"/>
    </row>
    <row r="116" spans="1:17" ht="20.25" customHeight="1" x14ac:dyDescent="0.2">
      <c r="A116" s="176">
        <v>47453</v>
      </c>
      <c r="B116" s="177">
        <f t="shared" si="8"/>
        <v>0</v>
      </c>
      <c r="C116" s="158"/>
      <c r="D116" s="60">
        <f t="shared" si="9"/>
        <v>0</v>
      </c>
      <c r="E116" s="178">
        <f t="shared" si="7"/>
        <v>0</v>
      </c>
      <c r="F116" s="60">
        <f t="shared" si="10"/>
        <v>0</v>
      </c>
      <c r="G116" s="60">
        <f>IF(AND(C116&lt;&gt;"",SUM(G$27:G115)&lt;E$19),$E$19/$E$23,0)</f>
        <v>0</v>
      </c>
      <c r="H116" s="60">
        <f t="shared" si="11"/>
        <v>0</v>
      </c>
      <c r="I116" s="60">
        <f t="shared" si="13"/>
        <v>0</v>
      </c>
      <c r="J116" s="92" t="str">
        <f t="shared" si="12"/>
        <v>2029–2030</v>
      </c>
      <c r="L116" s="103"/>
      <c r="N116" s="101"/>
      <c r="Q116" s="61"/>
    </row>
    <row r="117" spans="1:17" ht="20.25" customHeight="1" x14ac:dyDescent="0.2">
      <c r="A117" s="176">
        <v>47484</v>
      </c>
      <c r="B117" s="177">
        <f t="shared" si="8"/>
        <v>0</v>
      </c>
      <c r="C117" s="158"/>
      <c r="D117" s="60">
        <f t="shared" si="9"/>
        <v>0</v>
      </c>
      <c r="E117" s="178">
        <f t="shared" si="7"/>
        <v>0</v>
      </c>
      <c r="F117" s="60">
        <f t="shared" si="10"/>
        <v>0</v>
      </c>
      <c r="G117" s="60">
        <f>IF(AND(C117&lt;&gt;"",SUM(G$27:G116)&lt;E$19),$E$19/$E$23,0)</f>
        <v>0</v>
      </c>
      <c r="H117" s="60">
        <f t="shared" si="11"/>
        <v>0</v>
      </c>
      <c r="I117" s="60">
        <f t="shared" si="13"/>
        <v>0</v>
      </c>
      <c r="J117" s="92" t="str">
        <f t="shared" si="12"/>
        <v>2029–2030</v>
      </c>
      <c r="L117" s="103"/>
      <c r="N117" s="101"/>
      <c r="Q117" s="61"/>
    </row>
    <row r="118" spans="1:17" ht="20.25" customHeight="1" x14ac:dyDescent="0.2">
      <c r="A118" s="176">
        <v>47515</v>
      </c>
      <c r="B118" s="177">
        <f t="shared" si="8"/>
        <v>0</v>
      </c>
      <c r="C118" s="158"/>
      <c r="D118" s="60">
        <f t="shared" si="9"/>
        <v>0</v>
      </c>
      <c r="E118" s="178">
        <f t="shared" si="7"/>
        <v>0</v>
      </c>
      <c r="F118" s="60">
        <f t="shared" si="10"/>
        <v>0</v>
      </c>
      <c r="G118" s="60">
        <f>IF(AND(C118&lt;&gt;"",SUM(G$27:G117)&lt;E$19),$E$19/$E$23,0)</f>
        <v>0</v>
      </c>
      <c r="H118" s="60">
        <f t="shared" si="11"/>
        <v>0</v>
      </c>
      <c r="I118" s="60">
        <f t="shared" si="13"/>
        <v>0</v>
      </c>
      <c r="J118" s="92" t="str">
        <f t="shared" si="12"/>
        <v>2029–2030</v>
      </c>
      <c r="L118" s="103"/>
      <c r="N118" s="101"/>
      <c r="Q118" s="61"/>
    </row>
    <row r="119" spans="1:17" ht="20.25" customHeight="1" x14ac:dyDescent="0.2">
      <c r="A119" s="176">
        <v>47543</v>
      </c>
      <c r="B119" s="177">
        <f t="shared" si="8"/>
        <v>0</v>
      </c>
      <c r="C119" s="158"/>
      <c r="D119" s="60">
        <f t="shared" si="9"/>
        <v>0</v>
      </c>
      <c r="E119" s="178">
        <f t="shared" si="7"/>
        <v>0</v>
      </c>
      <c r="F119" s="60">
        <f t="shared" si="10"/>
        <v>0</v>
      </c>
      <c r="G119" s="60">
        <f>IF(AND(C119&lt;&gt;"",SUM(G$27:G118)&lt;E$19),$E$19/$E$23,0)</f>
        <v>0</v>
      </c>
      <c r="H119" s="60">
        <f t="shared" si="11"/>
        <v>0</v>
      </c>
      <c r="I119" s="60">
        <f t="shared" si="13"/>
        <v>0</v>
      </c>
      <c r="J119" s="92" t="str">
        <f t="shared" si="12"/>
        <v>2029–2030</v>
      </c>
      <c r="L119" s="103"/>
      <c r="N119" s="101"/>
      <c r="Q119" s="61"/>
    </row>
    <row r="120" spans="1:17" ht="20.25" customHeight="1" x14ac:dyDescent="0.2">
      <c r="A120" s="176">
        <v>47574</v>
      </c>
      <c r="B120" s="177">
        <f t="shared" si="8"/>
        <v>0</v>
      </c>
      <c r="C120" s="158"/>
      <c r="D120" s="60">
        <f t="shared" si="9"/>
        <v>0</v>
      </c>
      <c r="E120" s="178">
        <f t="shared" si="7"/>
        <v>0</v>
      </c>
      <c r="F120" s="60">
        <f t="shared" si="10"/>
        <v>0</v>
      </c>
      <c r="G120" s="60">
        <f>IF(AND(C120&lt;&gt;"",SUM(G$27:G119)&lt;E$19),$E$19/$E$23,0)</f>
        <v>0</v>
      </c>
      <c r="H120" s="60">
        <f t="shared" si="11"/>
        <v>0</v>
      </c>
      <c r="I120" s="60">
        <f t="shared" si="13"/>
        <v>0</v>
      </c>
      <c r="J120" s="92" t="str">
        <f t="shared" si="12"/>
        <v>2029–2030</v>
      </c>
      <c r="L120" s="103"/>
      <c r="N120" s="101"/>
      <c r="Q120" s="61"/>
    </row>
    <row r="121" spans="1:17" ht="20.25" customHeight="1" x14ac:dyDescent="0.2">
      <c r="A121" s="176">
        <v>47604</v>
      </c>
      <c r="B121" s="177">
        <f t="shared" si="8"/>
        <v>0</v>
      </c>
      <c r="C121" s="158"/>
      <c r="D121" s="60">
        <f t="shared" si="9"/>
        <v>0</v>
      </c>
      <c r="E121" s="178">
        <f t="shared" si="7"/>
        <v>0</v>
      </c>
      <c r="F121" s="60">
        <f t="shared" si="10"/>
        <v>0</v>
      </c>
      <c r="G121" s="60">
        <f>IF(AND(C121&lt;&gt;"",SUM(G$27:G120)&lt;E$19),$E$19/$E$23,0)</f>
        <v>0</v>
      </c>
      <c r="H121" s="60">
        <f t="shared" si="11"/>
        <v>0</v>
      </c>
      <c r="I121" s="60">
        <f t="shared" si="13"/>
        <v>0</v>
      </c>
      <c r="J121" s="92" t="str">
        <f t="shared" si="12"/>
        <v>2029–2030</v>
      </c>
      <c r="L121" s="103"/>
      <c r="N121" s="101"/>
      <c r="Q121" s="61"/>
    </row>
    <row r="122" spans="1:17" ht="20.25" customHeight="1" x14ac:dyDescent="0.2">
      <c r="A122" s="176">
        <v>47635</v>
      </c>
      <c r="B122" s="177">
        <f t="shared" si="8"/>
        <v>0</v>
      </c>
      <c r="C122" s="158"/>
      <c r="D122" s="60">
        <f t="shared" si="9"/>
        <v>0</v>
      </c>
      <c r="E122" s="178">
        <f t="shared" si="7"/>
        <v>0</v>
      </c>
      <c r="F122" s="60">
        <f t="shared" si="10"/>
        <v>0</v>
      </c>
      <c r="G122" s="60">
        <f>IF(AND(C122&lt;&gt;"",SUM(G$27:G121)&lt;E$19),$E$19/$E$23,0)</f>
        <v>0</v>
      </c>
      <c r="H122" s="60">
        <f t="shared" si="11"/>
        <v>0</v>
      </c>
      <c r="I122" s="60">
        <f t="shared" si="13"/>
        <v>0</v>
      </c>
      <c r="J122" s="92" t="str">
        <f t="shared" si="12"/>
        <v>2029–2030</v>
      </c>
      <c r="L122" s="103"/>
      <c r="N122" s="101"/>
      <c r="Q122" s="61"/>
    </row>
    <row r="123" spans="1:17" ht="20.25" customHeight="1" x14ac:dyDescent="0.2">
      <c r="A123" s="176">
        <v>47665</v>
      </c>
      <c r="B123" s="177">
        <f t="shared" si="8"/>
        <v>0</v>
      </c>
      <c r="C123" s="158"/>
      <c r="D123" s="60">
        <f t="shared" si="9"/>
        <v>0</v>
      </c>
      <c r="E123" s="178">
        <f t="shared" si="7"/>
        <v>0</v>
      </c>
      <c r="F123" s="60">
        <f t="shared" si="10"/>
        <v>0</v>
      </c>
      <c r="G123" s="60">
        <f>IF(AND(C123&lt;&gt;"",SUM(G$27:G122)&lt;E$19),$E$19/$E$23,0)</f>
        <v>0</v>
      </c>
      <c r="H123" s="60">
        <f t="shared" si="11"/>
        <v>0</v>
      </c>
      <c r="I123" s="60">
        <f t="shared" si="13"/>
        <v>0</v>
      </c>
      <c r="J123" s="92" t="str">
        <f t="shared" si="12"/>
        <v>2030–2031</v>
      </c>
      <c r="L123" s="103"/>
      <c r="N123" s="101"/>
      <c r="Q123" s="61"/>
    </row>
    <row r="124" spans="1:17" ht="20.25" customHeight="1" x14ac:dyDescent="0.2">
      <c r="A124" s="176">
        <v>47696</v>
      </c>
      <c r="B124" s="177">
        <f t="shared" si="8"/>
        <v>0</v>
      </c>
      <c r="C124" s="158"/>
      <c r="D124" s="60">
        <f t="shared" si="9"/>
        <v>0</v>
      </c>
      <c r="E124" s="178">
        <f t="shared" si="7"/>
        <v>0</v>
      </c>
      <c r="F124" s="60">
        <f t="shared" si="10"/>
        <v>0</v>
      </c>
      <c r="G124" s="60">
        <f>IF(AND(C124&lt;&gt;"",SUM(G$27:G123)&lt;E$19),$E$19/$E$23,0)</f>
        <v>0</v>
      </c>
      <c r="H124" s="60">
        <f t="shared" si="11"/>
        <v>0</v>
      </c>
      <c r="I124" s="60">
        <f t="shared" si="13"/>
        <v>0</v>
      </c>
      <c r="J124" s="92" t="str">
        <f t="shared" si="12"/>
        <v>2030–2031</v>
      </c>
      <c r="L124" s="103"/>
      <c r="N124" s="101"/>
      <c r="Q124" s="61"/>
    </row>
    <row r="125" spans="1:17" ht="20.25" customHeight="1" x14ac:dyDescent="0.2">
      <c r="A125" s="176">
        <v>47727</v>
      </c>
      <c r="B125" s="177">
        <f t="shared" si="8"/>
        <v>0</v>
      </c>
      <c r="C125" s="158"/>
      <c r="D125" s="60">
        <f t="shared" si="9"/>
        <v>0</v>
      </c>
      <c r="E125" s="178">
        <f t="shared" si="7"/>
        <v>0</v>
      </c>
      <c r="F125" s="60">
        <f t="shared" si="10"/>
        <v>0</v>
      </c>
      <c r="G125" s="60">
        <f>IF(AND(C125&lt;&gt;"",SUM(G$27:G124)&lt;E$19),$E$19/$E$23,0)</f>
        <v>0</v>
      </c>
      <c r="H125" s="60">
        <f t="shared" si="11"/>
        <v>0</v>
      </c>
      <c r="I125" s="60">
        <f t="shared" si="13"/>
        <v>0</v>
      </c>
      <c r="J125" s="92" t="str">
        <f t="shared" si="12"/>
        <v>2030–2031</v>
      </c>
      <c r="L125" s="103"/>
      <c r="N125" s="101"/>
      <c r="Q125" s="61"/>
    </row>
    <row r="126" spans="1:17" ht="20.25" customHeight="1" x14ac:dyDescent="0.2">
      <c r="A126" s="176">
        <v>47757</v>
      </c>
      <c r="B126" s="177">
        <f t="shared" si="8"/>
        <v>0</v>
      </c>
      <c r="C126" s="158"/>
      <c r="D126" s="60">
        <f t="shared" si="9"/>
        <v>0</v>
      </c>
      <c r="E126" s="178">
        <f t="shared" si="7"/>
        <v>0</v>
      </c>
      <c r="F126" s="60">
        <f t="shared" si="10"/>
        <v>0</v>
      </c>
      <c r="G126" s="60">
        <f>IF(AND(C126&lt;&gt;"",SUM(G$27:G125)&lt;E$19),$E$19/$E$23,0)</f>
        <v>0</v>
      </c>
      <c r="H126" s="60">
        <f t="shared" si="11"/>
        <v>0</v>
      </c>
      <c r="I126" s="60">
        <f t="shared" si="13"/>
        <v>0</v>
      </c>
      <c r="J126" s="92" t="str">
        <f t="shared" si="12"/>
        <v>2030–2031</v>
      </c>
      <c r="L126" s="103"/>
      <c r="N126" s="101"/>
      <c r="Q126" s="61"/>
    </row>
    <row r="127" spans="1:17" ht="20.25" customHeight="1" x14ac:dyDescent="0.2">
      <c r="A127" s="176">
        <v>47788</v>
      </c>
      <c r="B127" s="177">
        <f t="shared" si="8"/>
        <v>0</v>
      </c>
      <c r="C127" s="158"/>
      <c r="D127" s="60">
        <f t="shared" si="9"/>
        <v>0</v>
      </c>
      <c r="E127" s="178">
        <f t="shared" si="7"/>
        <v>0</v>
      </c>
      <c r="F127" s="60">
        <f t="shared" si="10"/>
        <v>0</v>
      </c>
      <c r="G127" s="60">
        <f>IF(AND(C127&lt;&gt;"",SUM(G$27:G126)&lt;E$19),$E$19/$E$23,0)</f>
        <v>0</v>
      </c>
      <c r="H127" s="60">
        <f t="shared" si="11"/>
        <v>0</v>
      </c>
      <c r="I127" s="60">
        <f t="shared" si="13"/>
        <v>0</v>
      </c>
      <c r="J127" s="92" t="str">
        <f t="shared" si="12"/>
        <v>2030–2031</v>
      </c>
      <c r="L127" s="103"/>
      <c r="N127" s="101"/>
      <c r="Q127" s="61"/>
    </row>
    <row r="128" spans="1:17" ht="20.25" customHeight="1" x14ac:dyDescent="0.2">
      <c r="A128" s="176">
        <v>47818</v>
      </c>
      <c r="B128" s="177">
        <f t="shared" si="8"/>
        <v>0</v>
      </c>
      <c r="C128" s="158"/>
      <c r="D128" s="60">
        <f t="shared" si="9"/>
        <v>0</v>
      </c>
      <c r="E128" s="178">
        <f t="shared" si="7"/>
        <v>0</v>
      </c>
      <c r="F128" s="60">
        <f t="shared" si="10"/>
        <v>0</v>
      </c>
      <c r="G128" s="60">
        <f>IF(AND(C128&lt;&gt;"",SUM(G$27:G127)&lt;E$19),$E$19/$E$23,0)</f>
        <v>0</v>
      </c>
      <c r="H128" s="60">
        <f t="shared" si="11"/>
        <v>0</v>
      </c>
      <c r="I128" s="60">
        <f t="shared" si="13"/>
        <v>0</v>
      </c>
      <c r="J128" s="92" t="str">
        <f t="shared" si="12"/>
        <v>2030–2031</v>
      </c>
      <c r="L128" s="103"/>
      <c r="N128" s="101"/>
      <c r="Q128" s="61"/>
    </row>
    <row r="129" spans="1:17" ht="20.25" customHeight="1" x14ac:dyDescent="0.2">
      <c r="A129" s="176">
        <v>47849</v>
      </c>
      <c r="B129" s="177">
        <f t="shared" si="8"/>
        <v>0</v>
      </c>
      <c r="C129" s="158"/>
      <c r="D129" s="60">
        <f t="shared" si="9"/>
        <v>0</v>
      </c>
      <c r="E129" s="178">
        <f t="shared" si="7"/>
        <v>0</v>
      </c>
      <c r="F129" s="60">
        <f t="shared" si="10"/>
        <v>0</v>
      </c>
      <c r="G129" s="60">
        <f>IF(AND(C129&lt;&gt;"",SUM(G$27:G128)&lt;E$19),$E$19/$E$23,0)</f>
        <v>0</v>
      </c>
      <c r="H129" s="60">
        <f t="shared" si="11"/>
        <v>0</v>
      </c>
      <c r="I129" s="60">
        <f t="shared" si="13"/>
        <v>0</v>
      </c>
      <c r="J129" s="92" t="str">
        <f t="shared" si="12"/>
        <v>2030–2031</v>
      </c>
      <c r="L129" s="103"/>
      <c r="N129" s="101"/>
      <c r="Q129" s="61"/>
    </row>
    <row r="130" spans="1:17" ht="20.25" customHeight="1" x14ac:dyDescent="0.2">
      <c r="A130" s="176">
        <v>47880</v>
      </c>
      <c r="B130" s="177">
        <f t="shared" si="8"/>
        <v>0</v>
      </c>
      <c r="C130" s="158"/>
      <c r="D130" s="60">
        <f t="shared" si="9"/>
        <v>0</v>
      </c>
      <c r="E130" s="178">
        <f t="shared" si="7"/>
        <v>0</v>
      </c>
      <c r="F130" s="60">
        <f t="shared" si="10"/>
        <v>0</v>
      </c>
      <c r="G130" s="60">
        <f>IF(AND(C130&lt;&gt;"",SUM(G$27:G129)&lt;E$19),$E$19/$E$23,0)</f>
        <v>0</v>
      </c>
      <c r="H130" s="60">
        <f t="shared" si="11"/>
        <v>0</v>
      </c>
      <c r="I130" s="60">
        <f t="shared" si="13"/>
        <v>0</v>
      </c>
      <c r="J130" s="92" t="str">
        <f t="shared" si="12"/>
        <v>2030–2031</v>
      </c>
      <c r="L130" s="103"/>
      <c r="N130" s="101"/>
      <c r="Q130" s="61"/>
    </row>
    <row r="131" spans="1:17" ht="20.25" customHeight="1" x14ac:dyDescent="0.2">
      <c r="A131" s="176">
        <v>47908</v>
      </c>
      <c r="B131" s="177">
        <f t="shared" si="8"/>
        <v>0</v>
      </c>
      <c r="C131" s="158"/>
      <c r="D131" s="60">
        <f t="shared" si="9"/>
        <v>0</v>
      </c>
      <c r="E131" s="178">
        <f t="shared" si="7"/>
        <v>0</v>
      </c>
      <c r="F131" s="60">
        <f t="shared" si="10"/>
        <v>0</v>
      </c>
      <c r="G131" s="60">
        <f>IF(AND(C131&lt;&gt;"",SUM(G$27:G130)&lt;E$19),$E$19/$E$23,0)</f>
        <v>0</v>
      </c>
      <c r="H131" s="60">
        <f t="shared" si="11"/>
        <v>0</v>
      </c>
      <c r="I131" s="60">
        <f t="shared" si="13"/>
        <v>0</v>
      </c>
      <c r="J131" s="92" t="str">
        <f t="shared" si="12"/>
        <v>2030–2031</v>
      </c>
      <c r="L131" s="103"/>
      <c r="N131" s="101"/>
      <c r="Q131" s="61"/>
    </row>
    <row r="132" spans="1:17" ht="20.25" customHeight="1" x14ac:dyDescent="0.2">
      <c r="A132" s="176">
        <v>47939</v>
      </c>
      <c r="B132" s="177">
        <f t="shared" si="8"/>
        <v>0</v>
      </c>
      <c r="C132" s="158"/>
      <c r="D132" s="60">
        <f t="shared" si="9"/>
        <v>0</v>
      </c>
      <c r="E132" s="178">
        <f t="shared" si="7"/>
        <v>0</v>
      </c>
      <c r="F132" s="60">
        <f t="shared" si="10"/>
        <v>0</v>
      </c>
      <c r="G132" s="60">
        <f>IF(AND(C132&lt;&gt;"",SUM(G$27:G131)&lt;E$19),$E$19/$E$23,0)</f>
        <v>0</v>
      </c>
      <c r="H132" s="60">
        <f t="shared" si="11"/>
        <v>0</v>
      </c>
      <c r="I132" s="60">
        <f t="shared" si="13"/>
        <v>0</v>
      </c>
      <c r="J132" s="92" t="str">
        <f t="shared" si="12"/>
        <v>2030–2031</v>
      </c>
      <c r="L132" s="103"/>
      <c r="N132" s="101"/>
      <c r="Q132" s="61"/>
    </row>
    <row r="133" spans="1:17" ht="20.25" customHeight="1" x14ac:dyDescent="0.2">
      <c r="A133" s="176">
        <v>47969</v>
      </c>
      <c r="B133" s="177">
        <f t="shared" si="8"/>
        <v>0</v>
      </c>
      <c r="C133" s="158"/>
      <c r="D133" s="60">
        <f t="shared" si="9"/>
        <v>0</v>
      </c>
      <c r="E133" s="178">
        <f t="shared" si="7"/>
        <v>0</v>
      </c>
      <c r="F133" s="60">
        <f t="shared" si="10"/>
        <v>0</v>
      </c>
      <c r="G133" s="60">
        <f>IF(AND(C133&lt;&gt;"",SUM(G$27:G132)&lt;E$19),$E$19/$E$23,0)</f>
        <v>0</v>
      </c>
      <c r="H133" s="60">
        <f t="shared" si="11"/>
        <v>0</v>
      </c>
      <c r="I133" s="60">
        <f t="shared" si="13"/>
        <v>0</v>
      </c>
      <c r="J133" s="92" t="str">
        <f t="shared" si="12"/>
        <v>2030–2031</v>
      </c>
      <c r="L133" s="103"/>
      <c r="N133" s="101"/>
      <c r="Q133" s="61"/>
    </row>
    <row r="134" spans="1:17" ht="20.25" customHeight="1" x14ac:dyDescent="0.2">
      <c r="A134" s="176">
        <v>48000</v>
      </c>
      <c r="B134" s="177">
        <f t="shared" si="8"/>
        <v>0</v>
      </c>
      <c r="C134" s="158"/>
      <c r="D134" s="60">
        <f t="shared" si="9"/>
        <v>0</v>
      </c>
      <c r="E134" s="178">
        <f t="shared" si="7"/>
        <v>0</v>
      </c>
      <c r="F134" s="60">
        <f t="shared" si="10"/>
        <v>0</v>
      </c>
      <c r="G134" s="60">
        <f>IF(AND(C134&lt;&gt;"",SUM(G$27:G133)&lt;E$19),$E$19/$E$23,0)</f>
        <v>0</v>
      </c>
      <c r="H134" s="60">
        <f t="shared" si="11"/>
        <v>0</v>
      </c>
      <c r="I134" s="60">
        <f t="shared" si="13"/>
        <v>0</v>
      </c>
      <c r="J134" s="92" t="str">
        <f t="shared" si="12"/>
        <v>2030–2031</v>
      </c>
      <c r="L134" s="103"/>
      <c r="N134" s="101"/>
      <c r="Q134" s="61"/>
    </row>
    <row r="135" spans="1:17" ht="20.25" customHeight="1" x14ac:dyDescent="0.2">
      <c r="A135" s="176">
        <v>48030</v>
      </c>
      <c r="B135" s="177">
        <f t="shared" si="8"/>
        <v>0</v>
      </c>
      <c r="C135" s="158"/>
      <c r="D135" s="60">
        <f t="shared" si="9"/>
        <v>0</v>
      </c>
      <c r="E135" s="178">
        <f t="shared" si="7"/>
        <v>0</v>
      </c>
      <c r="F135" s="60">
        <f t="shared" si="10"/>
        <v>0</v>
      </c>
      <c r="G135" s="60">
        <f>IF(AND(C135&lt;&gt;"",SUM(G$27:G134)&lt;E$19),$E$19/$E$23,0)</f>
        <v>0</v>
      </c>
      <c r="H135" s="60">
        <f t="shared" si="11"/>
        <v>0</v>
      </c>
      <c r="I135" s="60">
        <f t="shared" si="13"/>
        <v>0</v>
      </c>
      <c r="J135" s="92" t="str">
        <f t="shared" si="12"/>
        <v>2031–2032</v>
      </c>
      <c r="L135" s="103"/>
      <c r="N135" s="101"/>
      <c r="Q135" s="61"/>
    </row>
    <row r="136" spans="1:17" ht="20.25" customHeight="1" x14ac:dyDescent="0.2">
      <c r="A136" s="176">
        <v>48061</v>
      </c>
      <c r="B136" s="177">
        <f t="shared" si="8"/>
        <v>0</v>
      </c>
      <c r="C136" s="158"/>
      <c r="D136" s="60">
        <f t="shared" si="9"/>
        <v>0</v>
      </c>
      <c r="E136" s="178">
        <f t="shared" si="7"/>
        <v>0</v>
      </c>
      <c r="F136" s="60">
        <f t="shared" si="10"/>
        <v>0</v>
      </c>
      <c r="G136" s="60">
        <f>IF(AND(C136&lt;&gt;"",SUM(G$27:G135)&lt;E$19),$E$19/$E$23,0)</f>
        <v>0</v>
      </c>
      <c r="H136" s="60">
        <f t="shared" si="11"/>
        <v>0</v>
      </c>
      <c r="I136" s="60">
        <f t="shared" si="13"/>
        <v>0</v>
      </c>
      <c r="J136" s="92" t="str">
        <f t="shared" si="12"/>
        <v>2031–2032</v>
      </c>
      <c r="L136" s="103"/>
      <c r="N136" s="101"/>
      <c r="Q136" s="61"/>
    </row>
    <row r="137" spans="1:17" ht="20.25" customHeight="1" x14ac:dyDescent="0.2">
      <c r="A137" s="176">
        <v>48092</v>
      </c>
      <c r="B137" s="177">
        <f t="shared" si="8"/>
        <v>0</v>
      </c>
      <c r="C137" s="158"/>
      <c r="D137" s="60">
        <f t="shared" si="9"/>
        <v>0</v>
      </c>
      <c r="E137" s="178">
        <f t="shared" si="7"/>
        <v>0</v>
      </c>
      <c r="F137" s="60">
        <f t="shared" si="10"/>
        <v>0</v>
      </c>
      <c r="G137" s="60">
        <f>IF(AND(C137&lt;&gt;"",SUM(G$27:G136)&lt;E$19),$E$19/$E$23,0)</f>
        <v>0</v>
      </c>
      <c r="H137" s="60">
        <f t="shared" si="11"/>
        <v>0</v>
      </c>
      <c r="I137" s="60">
        <f t="shared" si="13"/>
        <v>0</v>
      </c>
      <c r="J137" s="92" t="str">
        <f t="shared" si="12"/>
        <v>2031–2032</v>
      </c>
      <c r="L137" s="103"/>
      <c r="N137" s="101"/>
      <c r="Q137" s="61"/>
    </row>
    <row r="138" spans="1:17" ht="20.25" customHeight="1" x14ac:dyDescent="0.2">
      <c r="A138" s="176">
        <v>48122</v>
      </c>
      <c r="B138" s="177">
        <f t="shared" si="8"/>
        <v>0</v>
      </c>
      <c r="C138" s="158"/>
      <c r="D138" s="60">
        <f t="shared" si="9"/>
        <v>0</v>
      </c>
      <c r="E138" s="178">
        <f t="shared" si="7"/>
        <v>0</v>
      </c>
      <c r="F138" s="60">
        <f t="shared" si="10"/>
        <v>0</v>
      </c>
      <c r="G138" s="60">
        <f>IF(AND(C138&lt;&gt;"",SUM(G$27:G137)&lt;E$19),$E$19/$E$23,0)</f>
        <v>0</v>
      </c>
      <c r="H138" s="60">
        <f t="shared" si="11"/>
        <v>0</v>
      </c>
      <c r="I138" s="60">
        <f t="shared" si="13"/>
        <v>0</v>
      </c>
      <c r="J138" s="92" t="str">
        <f t="shared" si="12"/>
        <v>2031–2032</v>
      </c>
      <c r="L138" s="103"/>
      <c r="N138" s="101"/>
      <c r="Q138" s="61"/>
    </row>
    <row r="139" spans="1:17" ht="20.25" customHeight="1" x14ac:dyDescent="0.2">
      <c r="A139" s="176">
        <v>48153</v>
      </c>
      <c r="B139" s="177">
        <f t="shared" si="8"/>
        <v>0</v>
      </c>
      <c r="C139" s="158"/>
      <c r="D139" s="60">
        <f t="shared" si="9"/>
        <v>0</v>
      </c>
      <c r="E139" s="178">
        <f t="shared" si="7"/>
        <v>0</v>
      </c>
      <c r="F139" s="60">
        <f t="shared" si="10"/>
        <v>0</v>
      </c>
      <c r="G139" s="60">
        <f>IF(AND(C139&lt;&gt;"",SUM(G$27:G138)&lt;E$19),$E$19/$E$23,0)</f>
        <v>0</v>
      </c>
      <c r="H139" s="60">
        <f t="shared" si="11"/>
        <v>0</v>
      </c>
      <c r="I139" s="60">
        <f t="shared" si="13"/>
        <v>0</v>
      </c>
      <c r="J139" s="92" t="str">
        <f t="shared" si="12"/>
        <v>2031–2032</v>
      </c>
      <c r="L139" s="103"/>
      <c r="N139" s="101"/>
      <c r="Q139" s="61"/>
    </row>
    <row r="140" spans="1:17" ht="20.25" customHeight="1" x14ac:dyDescent="0.2">
      <c r="A140" s="176">
        <v>48183</v>
      </c>
      <c r="B140" s="177">
        <f t="shared" si="8"/>
        <v>0</v>
      </c>
      <c r="C140" s="158"/>
      <c r="D140" s="60">
        <f t="shared" si="9"/>
        <v>0</v>
      </c>
      <c r="E140" s="178">
        <f t="shared" si="7"/>
        <v>0</v>
      </c>
      <c r="F140" s="60">
        <f t="shared" si="10"/>
        <v>0</v>
      </c>
      <c r="G140" s="60">
        <f>IF(AND(C140&lt;&gt;"",SUM(G$27:G139)&lt;E$19),$E$19/$E$23,0)</f>
        <v>0</v>
      </c>
      <c r="H140" s="60">
        <f t="shared" si="11"/>
        <v>0</v>
      </c>
      <c r="I140" s="60">
        <f t="shared" si="13"/>
        <v>0</v>
      </c>
      <c r="J140" s="92" t="str">
        <f t="shared" si="12"/>
        <v>2031–2032</v>
      </c>
      <c r="L140" s="103"/>
      <c r="N140" s="101"/>
      <c r="Q140" s="61"/>
    </row>
    <row r="141" spans="1:17" ht="20.25" customHeight="1" x14ac:dyDescent="0.2">
      <c r="A141" s="176">
        <v>48214</v>
      </c>
      <c r="B141" s="177">
        <f t="shared" si="8"/>
        <v>0</v>
      </c>
      <c r="C141" s="158"/>
      <c r="D141" s="60">
        <f t="shared" si="9"/>
        <v>0</v>
      </c>
      <c r="E141" s="178">
        <f t="shared" si="7"/>
        <v>0</v>
      </c>
      <c r="F141" s="60">
        <f t="shared" si="10"/>
        <v>0</v>
      </c>
      <c r="G141" s="60">
        <f>IF(AND(C141&lt;&gt;"",SUM(G$27:G140)&lt;E$19),$E$19/$E$23,0)</f>
        <v>0</v>
      </c>
      <c r="H141" s="60">
        <f t="shared" si="11"/>
        <v>0</v>
      </c>
      <c r="I141" s="60">
        <f t="shared" si="13"/>
        <v>0</v>
      </c>
      <c r="J141" s="92" t="str">
        <f t="shared" si="12"/>
        <v>2031–2032</v>
      </c>
      <c r="L141" s="103"/>
      <c r="N141" s="101"/>
      <c r="Q141" s="61"/>
    </row>
    <row r="142" spans="1:17" ht="20.25" customHeight="1" x14ac:dyDescent="0.2">
      <c r="A142" s="176">
        <v>48245</v>
      </c>
      <c r="B142" s="177">
        <f t="shared" si="8"/>
        <v>0</v>
      </c>
      <c r="C142" s="158"/>
      <c r="D142" s="60">
        <f t="shared" si="9"/>
        <v>0</v>
      </c>
      <c r="E142" s="178">
        <f t="shared" si="7"/>
        <v>0</v>
      </c>
      <c r="F142" s="60">
        <f t="shared" si="10"/>
        <v>0</v>
      </c>
      <c r="G142" s="60">
        <f>IF(AND(C142&lt;&gt;"",SUM(G$27:G141)&lt;E$19),$E$19/$E$23,0)</f>
        <v>0</v>
      </c>
      <c r="H142" s="60">
        <f t="shared" si="11"/>
        <v>0</v>
      </c>
      <c r="I142" s="60">
        <f t="shared" si="13"/>
        <v>0</v>
      </c>
      <c r="J142" s="92" t="str">
        <f t="shared" si="12"/>
        <v>2031–2032</v>
      </c>
      <c r="L142" s="103"/>
      <c r="N142" s="101"/>
      <c r="Q142" s="61"/>
    </row>
    <row r="143" spans="1:17" ht="20.25" customHeight="1" x14ac:dyDescent="0.2">
      <c r="A143" s="176">
        <v>48274</v>
      </c>
      <c r="B143" s="177">
        <f t="shared" si="8"/>
        <v>0</v>
      </c>
      <c r="C143" s="158"/>
      <c r="D143" s="60">
        <f t="shared" si="9"/>
        <v>0</v>
      </c>
      <c r="E143" s="178">
        <f t="shared" si="7"/>
        <v>0</v>
      </c>
      <c r="F143" s="60">
        <f t="shared" si="10"/>
        <v>0</v>
      </c>
      <c r="G143" s="60">
        <f>IF(AND(C143&lt;&gt;"",SUM(G$27:G142)&lt;E$19),$E$19/$E$23,0)</f>
        <v>0</v>
      </c>
      <c r="H143" s="60">
        <f t="shared" si="11"/>
        <v>0</v>
      </c>
      <c r="I143" s="60">
        <f t="shared" si="13"/>
        <v>0</v>
      </c>
      <c r="J143" s="92" t="str">
        <f t="shared" si="12"/>
        <v>2031–2032</v>
      </c>
      <c r="L143" s="103"/>
      <c r="N143" s="101"/>
      <c r="Q143" s="61"/>
    </row>
    <row r="144" spans="1:17" ht="20.25" customHeight="1" x14ac:dyDescent="0.2">
      <c r="A144" s="176">
        <v>48305</v>
      </c>
      <c r="B144" s="177">
        <f t="shared" si="8"/>
        <v>0</v>
      </c>
      <c r="C144" s="158"/>
      <c r="D144" s="60">
        <f t="shared" si="9"/>
        <v>0</v>
      </c>
      <c r="E144" s="178">
        <f t="shared" si="7"/>
        <v>0</v>
      </c>
      <c r="F144" s="60">
        <f t="shared" si="10"/>
        <v>0</v>
      </c>
      <c r="G144" s="60">
        <f>IF(AND(C144&lt;&gt;"",SUM(G$27:G143)&lt;E$19),$E$19/$E$23,0)</f>
        <v>0</v>
      </c>
      <c r="H144" s="60">
        <f t="shared" si="11"/>
        <v>0</v>
      </c>
      <c r="I144" s="60">
        <f t="shared" si="13"/>
        <v>0</v>
      </c>
      <c r="J144" s="92" t="str">
        <f t="shared" si="12"/>
        <v>2031–2032</v>
      </c>
      <c r="L144" s="103"/>
      <c r="N144" s="101"/>
      <c r="Q144" s="61"/>
    </row>
    <row r="145" spans="1:17" ht="20.25" customHeight="1" x14ac:dyDescent="0.2">
      <c r="A145" s="176">
        <v>48335</v>
      </c>
      <c r="B145" s="177">
        <f t="shared" si="8"/>
        <v>0</v>
      </c>
      <c r="C145" s="158"/>
      <c r="D145" s="60">
        <f t="shared" si="9"/>
        <v>0</v>
      </c>
      <c r="E145" s="178">
        <f t="shared" si="7"/>
        <v>0</v>
      </c>
      <c r="F145" s="60">
        <f t="shared" si="10"/>
        <v>0</v>
      </c>
      <c r="G145" s="60">
        <f>IF(AND(C145&lt;&gt;"",SUM(G$27:G144)&lt;E$19),$E$19/$E$23,0)</f>
        <v>0</v>
      </c>
      <c r="H145" s="60">
        <f t="shared" si="11"/>
        <v>0</v>
      </c>
      <c r="I145" s="60">
        <f t="shared" si="13"/>
        <v>0</v>
      </c>
      <c r="J145" s="92" t="str">
        <f t="shared" si="12"/>
        <v>2031–2032</v>
      </c>
      <c r="L145" s="103"/>
      <c r="N145" s="101"/>
      <c r="Q145" s="61"/>
    </row>
    <row r="146" spans="1:17" ht="20.25" customHeight="1" x14ac:dyDescent="0.2">
      <c r="A146" s="176">
        <v>48366</v>
      </c>
      <c r="B146" s="177">
        <f t="shared" si="8"/>
        <v>0</v>
      </c>
      <c r="C146" s="158"/>
      <c r="D146" s="60">
        <f t="shared" si="9"/>
        <v>0</v>
      </c>
      <c r="E146" s="178">
        <f t="shared" si="7"/>
        <v>0</v>
      </c>
      <c r="F146" s="60">
        <f t="shared" si="10"/>
        <v>0</v>
      </c>
      <c r="G146" s="60">
        <f>IF(AND(C146&lt;&gt;"",SUM(G$27:G145)&lt;E$19),$E$19/$E$23,0)</f>
        <v>0</v>
      </c>
      <c r="H146" s="60">
        <f t="shared" si="11"/>
        <v>0</v>
      </c>
      <c r="I146" s="60">
        <f t="shared" si="13"/>
        <v>0</v>
      </c>
      <c r="J146" s="92" t="str">
        <f t="shared" si="12"/>
        <v>2031–2032</v>
      </c>
      <c r="L146" s="103"/>
      <c r="N146" s="101"/>
      <c r="Q146" s="61"/>
    </row>
    <row r="147" spans="1:17" ht="20.25" customHeight="1" x14ac:dyDescent="0.2">
      <c r="A147" s="176">
        <v>48396</v>
      </c>
      <c r="B147" s="177">
        <f t="shared" si="8"/>
        <v>0</v>
      </c>
      <c r="C147" s="158"/>
      <c r="D147" s="60">
        <f t="shared" si="9"/>
        <v>0</v>
      </c>
      <c r="E147" s="178">
        <f t="shared" si="7"/>
        <v>0</v>
      </c>
      <c r="F147" s="60">
        <f t="shared" si="10"/>
        <v>0</v>
      </c>
      <c r="G147" s="60">
        <f>IF(AND(C147&lt;&gt;"",SUM(G$27:G146)&lt;E$19),$E$19/$E$23,0)</f>
        <v>0</v>
      </c>
      <c r="H147" s="60">
        <f t="shared" si="11"/>
        <v>0</v>
      </c>
      <c r="I147" s="60">
        <f t="shared" si="13"/>
        <v>0</v>
      </c>
      <c r="J147" s="92" t="str">
        <f t="shared" si="12"/>
        <v>2032–2033</v>
      </c>
      <c r="L147" s="103"/>
      <c r="N147" s="101"/>
      <c r="Q147" s="61"/>
    </row>
    <row r="148" spans="1:17" ht="20.25" customHeight="1" x14ac:dyDescent="0.2">
      <c r="A148" s="176">
        <v>48427</v>
      </c>
      <c r="B148" s="177">
        <f t="shared" si="8"/>
        <v>0</v>
      </c>
      <c r="C148" s="158"/>
      <c r="D148" s="60">
        <f t="shared" si="9"/>
        <v>0</v>
      </c>
      <c r="E148" s="178">
        <f t="shared" si="7"/>
        <v>0</v>
      </c>
      <c r="F148" s="60">
        <f t="shared" si="10"/>
        <v>0</v>
      </c>
      <c r="G148" s="60">
        <f>IF(AND(C148&lt;&gt;"",SUM(G$27:G147)&lt;E$19),$E$19/$E$23,0)</f>
        <v>0</v>
      </c>
      <c r="H148" s="60">
        <f t="shared" si="11"/>
        <v>0</v>
      </c>
      <c r="I148" s="60">
        <f t="shared" si="13"/>
        <v>0</v>
      </c>
      <c r="J148" s="92" t="str">
        <f t="shared" si="12"/>
        <v>2032–2033</v>
      </c>
      <c r="L148" s="103"/>
      <c r="N148" s="101"/>
      <c r="Q148" s="61"/>
    </row>
    <row r="149" spans="1:17" ht="20.25" customHeight="1" x14ac:dyDescent="0.2">
      <c r="A149" s="176">
        <v>48458</v>
      </c>
      <c r="B149" s="177">
        <f t="shared" si="8"/>
        <v>0</v>
      </c>
      <c r="C149" s="158"/>
      <c r="D149" s="60">
        <f t="shared" si="9"/>
        <v>0</v>
      </c>
      <c r="E149" s="178">
        <f t="shared" si="7"/>
        <v>0</v>
      </c>
      <c r="F149" s="60">
        <f t="shared" si="10"/>
        <v>0</v>
      </c>
      <c r="G149" s="60">
        <f>IF(AND(C149&lt;&gt;"",SUM(G$27:G148)&lt;E$19),$E$19/$E$23,0)</f>
        <v>0</v>
      </c>
      <c r="H149" s="60">
        <f t="shared" si="11"/>
        <v>0</v>
      </c>
      <c r="I149" s="60">
        <f t="shared" si="13"/>
        <v>0</v>
      </c>
      <c r="J149" s="92" t="str">
        <f t="shared" si="12"/>
        <v>2032–2033</v>
      </c>
      <c r="L149" s="103"/>
      <c r="N149" s="101"/>
      <c r="Q149" s="61"/>
    </row>
    <row r="150" spans="1:17" ht="20.25" customHeight="1" x14ac:dyDescent="0.2">
      <c r="A150" s="176">
        <v>48488</v>
      </c>
      <c r="B150" s="177">
        <f t="shared" si="8"/>
        <v>0</v>
      </c>
      <c r="C150" s="158"/>
      <c r="D150" s="60">
        <f t="shared" si="9"/>
        <v>0</v>
      </c>
      <c r="E150" s="178">
        <f t="shared" si="7"/>
        <v>0</v>
      </c>
      <c r="F150" s="60">
        <f t="shared" si="10"/>
        <v>0</v>
      </c>
      <c r="G150" s="60">
        <f>IF(AND(C150&lt;&gt;"",SUM(G$27:G149)&lt;E$19),$E$19/$E$23,0)</f>
        <v>0</v>
      </c>
      <c r="H150" s="60">
        <f t="shared" si="11"/>
        <v>0</v>
      </c>
      <c r="I150" s="60">
        <f t="shared" si="13"/>
        <v>0</v>
      </c>
      <c r="J150" s="92" t="str">
        <f t="shared" si="12"/>
        <v>2032–2033</v>
      </c>
      <c r="L150" s="103"/>
      <c r="N150" s="101"/>
      <c r="Q150" s="61"/>
    </row>
    <row r="151" spans="1:17" ht="20.25" customHeight="1" x14ac:dyDescent="0.2">
      <c r="A151" s="176">
        <v>48519</v>
      </c>
      <c r="B151" s="177">
        <f t="shared" si="8"/>
        <v>0</v>
      </c>
      <c r="C151" s="158"/>
      <c r="D151" s="60">
        <f t="shared" si="9"/>
        <v>0</v>
      </c>
      <c r="E151" s="178">
        <f t="shared" si="7"/>
        <v>0</v>
      </c>
      <c r="F151" s="60">
        <f t="shared" si="10"/>
        <v>0</v>
      </c>
      <c r="G151" s="60">
        <f>IF(AND(C151&lt;&gt;"",SUM(G$27:G150)&lt;E$19),$E$19/$E$23,0)</f>
        <v>0</v>
      </c>
      <c r="H151" s="60">
        <f t="shared" si="11"/>
        <v>0</v>
      </c>
      <c r="I151" s="60">
        <f t="shared" si="13"/>
        <v>0</v>
      </c>
      <c r="J151" s="92" t="str">
        <f t="shared" si="12"/>
        <v>2032–2033</v>
      </c>
      <c r="L151" s="103"/>
      <c r="N151" s="101"/>
      <c r="Q151" s="61"/>
    </row>
    <row r="152" spans="1:17" ht="20.25" customHeight="1" x14ac:dyDescent="0.2">
      <c r="A152" s="176">
        <v>48549</v>
      </c>
      <c r="B152" s="177">
        <f t="shared" si="8"/>
        <v>0</v>
      </c>
      <c r="C152" s="158"/>
      <c r="D152" s="60">
        <f t="shared" si="9"/>
        <v>0</v>
      </c>
      <c r="E152" s="178">
        <f t="shared" si="7"/>
        <v>0</v>
      </c>
      <c r="F152" s="60">
        <f t="shared" si="10"/>
        <v>0</v>
      </c>
      <c r="G152" s="60">
        <f>IF(AND(C152&lt;&gt;"",SUM(G$27:G151)&lt;E$19),$E$19/$E$23,0)</f>
        <v>0</v>
      </c>
      <c r="H152" s="60">
        <f t="shared" si="11"/>
        <v>0</v>
      </c>
      <c r="I152" s="60">
        <f t="shared" si="13"/>
        <v>0</v>
      </c>
      <c r="J152" s="92" t="str">
        <f t="shared" si="12"/>
        <v>2032–2033</v>
      </c>
      <c r="L152" s="103"/>
      <c r="N152" s="101"/>
      <c r="Q152" s="61"/>
    </row>
    <row r="153" spans="1:17" ht="20.25" customHeight="1" x14ac:dyDescent="0.2">
      <c r="A153" s="176">
        <v>48580</v>
      </c>
      <c r="B153" s="177">
        <f t="shared" si="8"/>
        <v>0</v>
      </c>
      <c r="C153" s="158"/>
      <c r="D153" s="60">
        <f t="shared" si="9"/>
        <v>0</v>
      </c>
      <c r="E153" s="178">
        <f t="shared" si="7"/>
        <v>0</v>
      </c>
      <c r="F153" s="60">
        <f t="shared" si="10"/>
        <v>0</v>
      </c>
      <c r="G153" s="60">
        <f>IF(AND(C153&lt;&gt;"",SUM(G$27:G152)&lt;E$19),$E$19/$E$23,0)</f>
        <v>0</v>
      </c>
      <c r="H153" s="60">
        <f t="shared" si="11"/>
        <v>0</v>
      </c>
      <c r="I153" s="60">
        <f t="shared" si="13"/>
        <v>0</v>
      </c>
      <c r="J153" s="92" t="str">
        <f t="shared" si="12"/>
        <v>2032–2033</v>
      </c>
      <c r="L153" s="103"/>
      <c r="N153" s="101"/>
      <c r="Q153" s="61"/>
    </row>
    <row r="154" spans="1:17" ht="20.25" customHeight="1" x14ac:dyDescent="0.2">
      <c r="A154" s="176">
        <v>48611</v>
      </c>
      <c r="B154" s="177">
        <f t="shared" si="8"/>
        <v>0</v>
      </c>
      <c r="C154" s="158"/>
      <c r="D154" s="60">
        <f t="shared" si="9"/>
        <v>0</v>
      </c>
      <c r="E154" s="178">
        <f t="shared" si="7"/>
        <v>0</v>
      </c>
      <c r="F154" s="60">
        <f t="shared" si="10"/>
        <v>0</v>
      </c>
      <c r="G154" s="60">
        <f>IF(AND(C154&lt;&gt;"",SUM(G$27:G153)&lt;E$19),$E$19/$E$23,0)</f>
        <v>0</v>
      </c>
      <c r="H154" s="60">
        <f t="shared" si="11"/>
        <v>0</v>
      </c>
      <c r="I154" s="60">
        <f t="shared" si="13"/>
        <v>0</v>
      </c>
      <c r="J154" s="92" t="str">
        <f t="shared" si="12"/>
        <v>2032–2033</v>
      </c>
      <c r="L154" s="103"/>
      <c r="N154" s="101"/>
      <c r="Q154" s="61"/>
    </row>
    <row r="155" spans="1:17" ht="20.25" customHeight="1" x14ac:dyDescent="0.2">
      <c r="A155" s="176">
        <v>48639</v>
      </c>
      <c r="B155" s="177">
        <f t="shared" si="8"/>
        <v>0</v>
      </c>
      <c r="C155" s="158"/>
      <c r="D155" s="60">
        <f t="shared" si="9"/>
        <v>0</v>
      </c>
      <c r="E155" s="178">
        <f t="shared" ref="E155:E218" si="14">C155-D155</f>
        <v>0</v>
      </c>
      <c r="F155" s="60">
        <f t="shared" si="10"/>
        <v>0</v>
      </c>
      <c r="G155" s="60">
        <f>IF(AND(C155&lt;&gt;"",SUM(G$27:G154)&lt;E$19),$E$19/$E$23,0)</f>
        <v>0</v>
      </c>
      <c r="H155" s="60">
        <f t="shared" si="11"/>
        <v>0</v>
      </c>
      <c r="I155" s="60">
        <f t="shared" si="13"/>
        <v>0</v>
      </c>
      <c r="J155" s="92" t="str">
        <f t="shared" si="12"/>
        <v>2032–2033</v>
      </c>
      <c r="L155" s="103"/>
      <c r="N155" s="101"/>
      <c r="Q155" s="61"/>
    </row>
    <row r="156" spans="1:17" ht="20.25" customHeight="1" x14ac:dyDescent="0.2">
      <c r="A156" s="176">
        <v>48670</v>
      </c>
      <c r="B156" s="177">
        <f t="shared" ref="B156:B219" si="15">IF(C156&gt;0,C156*-1,C156)</f>
        <v>0</v>
      </c>
      <c r="C156" s="158"/>
      <c r="D156" s="60">
        <f t="shared" ref="D156:D219" si="16">IF(C156="",0,IF($E$15="Beginning",IF(C155&lt;&gt;"",$F155*$E$6/12,0),IF(C155&lt;&gt;"",$F155*$E$6/12,$E$16*$E$6/12)))</f>
        <v>0</v>
      </c>
      <c r="E156" s="178">
        <f t="shared" si="14"/>
        <v>0</v>
      </c>
      <c r="F156" s="60">
        <f t="shared" ref="F156:F219" si="17">IF(C156="",0,IF(C155="",$E$16-E156,IF(C156&lt;&gt;"",F155-E156)))</f>
        <v>0</v>
      </c>
      <c r="G156" s="60">
        <f>IF(AND(C156&lt;&gt;"",SUM(G$27:G155)&lt;E$19),$E$19/$E$23,0)</f>
        <v>0</v>
      </c>
      <c r="H156" s="60">
        <f t="shared" ref="H156:H219" si="18">IF(C156&lt;&gt;"",G156+H155,0)</f>
        <v>0</v>
      </c>
      <c r="I156" s="60">
        <f t="shared" si="13"/>
        <v>0</v>
      </c>
      <c r="J156" s="92" t="str">
        <f t="shared" ref="J156:J219" si="19">IF(OR(MONTH(A156)=1,MONTH(A156)=2,MONTH(A156)=3,MONTH(A156)=4,MONTH(A156)=5,MONTH(A156)=6),YEAR(A156)-1&amp;"–"&amp;YEAR(A156),YEAR(A156)&amp;"–"&amp;YEAR(A156)+1)</f>
        <v>2032–2033</v>
      </c>
      <c r="L156" s="103"/>
      <c r="N156" s="101"/>
      <c r="Q156" s="61"/>
    </row>
    <row r="157" spans="1:17" ht="20.25" customHeight="1" x14ac:dyDescent="0.2">
      <c r="A157" s="176">
        <v>48700</v>
      </c>
      <c r="B157" s="177">
        <f t="shared" si="15"/>
        <v>0</v>
      </c>
      <c r="C157" s="158"/>
      <c r="D157" s="60">
        <f t="shared" si="16"/>
        <v>0</v>
      </c>
      <c r="E157" s="178">
        <f t="shared" si="14"/>
        <v>0</v>
      </c>
      <c r="F157" s="60">
        <f t="shared" si="17"/>
        <v>0</v>
      </c>
      <c r="G157" s="60">
        <f>IF(AND(C157&lt;&gt;"",SUM(G$27:G156)&lt;E$19),$E$19/$E$23,0)</f>
        <v>0</v>
      </c>
      <c r="H157" s="60">
        <f t="shared" si="18"/>
        <v>0</v>
      </c>
      <c r="I157" s="60">
        <f t="shared" ref="I157:I220" si="20">IF(C157&lt;&gt;"",$E$19-H157,0)</f>
        <v>0</v>
      </c>
      <c r="J157" s="92" t="str">
        <f t="shared" si="19"/>
        <v>2032–2033</v>
      </c>
      <c r="L157" s="103"/>
      <c r="N157" s="101"/>
      <c r="Q157" s="61"/>
    </row>
    <row r="158" spans="1:17" ht="20.25" customHeight="1" x14ac:dyDescent="0.2">
      <c r="A158" s="176">
        <v>48731</v>
      </c>
      <c r="B158" s="177">
        <f t="shared" si="15"/>
        <v>0</v>
      </c>
      <c r="C158" s="158"/>
      <c r="D158" s="60">
        <f t="shared" si="16"/>
        <v>0</v>
      </c>
      <c r="E158" s="178">
        <f t="shared" si="14"/>
        <v>0</v>
      </c>
      <c r="F158" s="60">
        <f t="shared" si="17"/>
        <v>0</v>
      </c>
      <c r="G158" s="60">
        <f>IF(AND(C158&lt;&gt;"",SUM(G$27:G157)&lt;E$19),$E$19/$E$23,0)</f>
        <v>0</v>
      </c>
      <c r="H158" s="60">
        <f t="shared" si="18"/>
        <v>0</v>
      </c>
      <c r="I158" s="60">
        <f t="shared" si="20"/>
        <v>0</v>
      </c>
      <c r="J158" s="92" t="str">
        <f t="shared" si="19"/>
        <v>2032–2033</v>
      </c>
      <c r="L158" s="103"/>
      <c r="N158" s="101"/>
      <c r="Q158" s="61"/>
    </row>
    <row r="159" spans="1:17" ht="20.25" customHeight="1" x14ac:dyDescent="0.2">
      <c r="A159" s="176">
        <v>48761</v>
      </c>
      <c r="B159" s="177">
        <f t="shared" si="15"/>
        <v>0</v>
      </c>
      <c r="C159" s="158"/>
      <c r="D159" s="60">
        <f t="shared" si="16"/>
        <v>0</v>
      </c>
      <c r="E159" s="178">
        <f t="shared" si="14"/>
        <v>0</v>
      </c>
      <c r="F159" s="60">
        <f t="shared" si="17"/>
        <v>0</v>
      </c>
      <c r="G159" s="60">
        <f>IF(AND(C159&lt;&gt;"",SUM(G$27:G158)&lt;E$19),$E$19/$E$23,0)</f>
        <v>0</v>
      </c>
      <c r="H159" s="60">
        <f t="shared" si="18"/>
        <v>0</v>
      </c>
      <c r="I159" s="60">
        <f t="shared" si="20"/>
        <v>0</v>
      </c>
      <c r="J159" s="92" t="str">
        <f t="shared" si="19"/>
        <v>2033–2034</v>
      </c>
      <c r="L159" s="103"/>
      <c r="N159" s="101"/>
      <c r="Q159" s="61"/>
    </row>
    <row r="160" spans="1:17" ht="20.25" customHeight="1" x14ac:dyDescent="0.2">
      <c r="A160" s="176">
        <v>48792</v>
      </c>
      <c r="B160" s="177">
        <f t="shared" si="15"/>
        <v>0</v>
      </c>
      <c r="C160" s="158"/>
      <c r="D160" s="60">
        <f t="shared" si="16"/>
        <v>0</v>
      </c>
      <c r="E160" s="178">
        <f t="shared" si="14"/>
        <v>0</v>
      </c>
      <c r="F160" s="60">
        <f t="shared" si="17"/>
        <v>0</v>
      </c>
      <c r="G160" s="60">
        <f>IF(AND(C160&lt;&gt;"",SUM(G$27:G159)&lt;E$19),$E$19/$E$23,0)</f>
        <v>0</v>
      </c>
      <c r="H160" s="60">
        <f t="shared" si="18"/>
        <v>0</v>
      </c>
      <c r="I160" s="60">
        <f t="shared" si="20"/>
        <v>0</v>
      </c>
      <c r="J160" s="92" t="str">
        <f t="shared" si="19"/>
        <v>2033–2034</v>
      </c>
      <c r="L160" s="103"/>
      <c r="N160" s="101"/>
      <c r="Q160" s="61"/>
    </row>
    <row r="161" spans="1:17" ht="20.25" customHeight="1" x14ac:dyDescent="0.2">
      <c r="A161" s="176">
        <v>48823</v>
      </c>
      <c r="B161" s="177">
        <f t="shared" si="15"/>
        <v>0</v>
      </c>
      <c r="C161" s="158"/>
      <c r="D161" s="60">
        <f t="shared" si="16"/>
        <v>0</v>
      </c>
      <c r="E161" s="178">
        <f t="shared" si="14"/>
        <v>0</v>
      </c>
      <c r="F161" s="60">
        <f t="shared" si="17"/>
        <v>0</v>
      </c>
      <c r="G161" s="60">
        <f>IF(AND(C161&lt;&gt;"",SUM(G$27:G160)&lt;E$19),$E$19/$E$23,0)</f>
        <v>0</v>
      </c>
      <c r="H161" s="60">
        <f t="shared" si="18"/>
        <v>0</v>
      </c>
      <c r="I161" s="60">
        <f t="shared" si="20"/>
        <v>0</v>
      </c>
      <c r="J161" s="92" t="str">
        <f t="shared" si="19"/>
        <v>2033–2034</v>
      </c>
      <c r="L161" s="103"/>
      <c r="N161" s="101"/>
      <c r="Q161" s="61"/>
    </row>
    <row r="162" spans="1:17" ht="20.25" customHeight="1" x14ac:dyDescent="0.2">
      <c r="A162" s="176">
        <v>48853</v>
      </c>
      <c r="B162" s="177">
        <f t="shared" si="15"/>
        <v>0</v>
      </c>
      <c r="C162" s="158"/>
      <c r="D162" s="60">
        <f t="shared" si="16"/>
        <v>0</v>
      </c>
      <c r="E162" s="178">
        <f t="shared" si="14"/>
        <v>0</v>
      </c>
      <c r="F162" s="60">
        <f t="shared" si="17"/>
        <v>0</v>
      </c>
      <c r="G162" s="60">
        <f>IF(AND(C162&lt;&gt;"",SUM(G$27:G161)&lt;E$19),$E$19/$E$23,0)</f>
        <v>0</v>
      </c>
      <c r="H162" s="60">
        <f t="shared" si="18"/>
        <v>0</v>
      </c>
      <c r="I162" s="60">
        <f t="shared" si="20"/>
        <v>0</v>
      </c>
      <c r="J162" s="92" t="str">
        <f t="shared" si="19"/>
        <v>2033–2034</v>
      </c>
      <c r="L162" s="103"/>
      <c r="N162" s="101"/>
      <c r="Q162" s="61"/>
    </row>
    <row r="163" spans="1:17" ht="20.25" customHeight="1" x14ac:dyDescent="0.2">
      <c r="A163" s="176">
        <v>48884</v>
      </c>
      <c r="B163" s="177">
        <f t="shared" si="15"/>
        <v>0</v>
      </c>
      <c r="C163" s="158"/>
      <c r="D163" s="60">
        <f t="shared" si="16"/>
        <v>0</v>
      </c>
      <c r="E163" s="178">
        <f t="shared" si="14"/>
        <v>0</v>
      </c>
      <c r="F163" s="60">
        <f t="shared" si="17"/>
        <v>0</v>
      </c>
      <c r="G163" s="60">
        <f>IF(AND(C163&lt;&gt;"",SUM(G$27:G162)&lt;E$19),$E$19/$E$23,0)</f>
        <v>0</v>
      </c>
      <c r="H163" s="60">
        <f t="shared" si="18"/>
        <v>0</v>
      </c>
      <c r="I163" s="60">
        <f t="shared" si="20"/>
        <v>0</v>
      </c>
      <c r="J163" s="92" t="str">
        <f t="shared" si="19"/>
        <v>2033–2034</v>
      </c>
      <c r="L163" s="103"/>
      <c r="N163" s="101"/>
      <c r="Q163" s="61"/>
    </row>
    <row r="164" spans="1:17" ht="20.25" customHeight="1" x14ac:dyDescent="0.2">
      <c r="A164" s="176">
        <v>48914</v>
      </c>
      <c r="B164" s="177">
        <f t="shared" si="15"/>
        <v>0</v>
      </c>
      <c r="C164" s="158"/>
      <c r="D164" s="60">
        <f t="shared" si="16"/>
        <v>0</v>
      </c>
      <c r="E164" s="178">
        <f t="shared" si="14"/>
        <v>0</v>
      </c>
      <c r="F164" s="60">
        <f t="shared" si="17"/>
        <v>0</v>
      </c>
      <c r="G164" s="60">
        <f>IF(AND(C164&lt;&gt;"",SUM(G$27:G163)&lt;E$19),$E$19/$E$23,0)</f>
        <v>0</v>
      </c>
      <c r="H164" s="60">
        <f t="shared" si="18"/>
        <v>0</v>
      </c>
      <c r="I164" s="60">
        <f t="shared" si="20"/>
        <v>0</v>
      </c>
      <c r="J164" s="92" t="str">
        <f t="shared" si="19"/>
        <v>2033–2034</v>
      </c>
      <c r="L164" s="103"/>
      <c r="N164" s="101"/>
      <c r="Q164" s="61"/>
    </row>
    <row r="165" spans="1:17" ht="20.25" customHeight="1" x14ac:dyDescent="0.2">
      <c r="A165" s="176">
        <v>48945</v>
      </c>
      <c r="B165" s="177">
        <f t="shared" si="15"/>
        <v>0</v>
      </c>
      <c r="C165" s="158"/>
      <c r="D165" s="60">
        <f t="shared" si="16"/>
        <v>0</v>
      </c>
      <c r="E165" s="178">
        <f t="shared" si="14"/>
        <v>0</v>
      </c>
      <c r="F165" s="60">
        <f t="shared" si="17"/>
        <v>0</v>
      </c>
      <c r="G165" s="60">
        <f>IF(AND(C165&lt;&gt;"",SUM(G$27:G164)&lt;E$19),$E$19/$E$23,0)</f>
        <v>0</v>
      </c>
      <c r="H165" s="60">
        <f t="shared" si="18"/>
        <v>0</v>
      </c>
      <c r="I165" s="60">
        <f t="shared" si="20"/>
        <v>0</v>
      </c>
      <c r="J165" s="92" t="str">
        <f t="shared" si="19"/>
        <v>2033–2034</v>
      </c>
      <c r="L165" s="103"/>
      <c r="N165" s="101"/>
      <c r="Q165" s="61"/>
    </row>
    <row r="166" spans="1:17" ht="20.25" customHeight="1" x14ac:dyDescent="0.2">
      <c r="A166" s="176">
        <v>48976</v>
      </c>
      <c r="B166" s="177">
        <f t="shared" si="15"/>
        <v>0</v>
      </c>
      <c r="C166" s="158"/>
      <c r="D166" s="60">
        <f t="shared" si="16"/>
        <v>0</v>
      </c>
      <c r="E166" s="178">
        <f t="shared" si="14"/>
        <v>0</v>
      </c>
      <c r="F166" s="60">
        <f t="shared" si="17"/>
        <v>0</v>
      </c>
      <c r="G166" s="60">
        <f>IF(AND(C166&lt;&gt;"",SUM(G$27:G165)&lt;E$19),$E$19/$E$23,0)</f>
        <v>0</v>
      </c>
      <c r="H166" s="60">
        <f t="shared" si="18"/>
        <v>0</v>
      </c>
      <c r="I166" s="60">
        <f t="shared" si="20"/>
        <v>0</v>
      </c>
      <c r="J166" s="92" t="str">
        <f t="shared" si="19"/>
        <v>2033–2034</v>
      </c>
      <c r="L166" s="103"/>
      <c r="N166" s="101"/>
      <c r="Q166" s="61"/>
    </row>
    <row r="167" spans="1:17" ht="20.25" customHeight="1" x14ac:dyDescent="0.2">
      <c r="A167" s="176">
        <v>49004</v>
      </c>
      <c r="B167" s="177">
        <f t="shared" si="15"/>
        <v>0</v>
      </c>
      <c r="C167" s="158"/>
      <c r="D167" s="60">
        <f t="shared" si="16"/>
        <v>0</v>
      </c>
      <c r="E167" s="178">
        <f t="shared" si="14"/>
        <v>0</v>
      </c>
      <c r="F167" s="60">
        <f t="shared" si="17"/>
        <v>0</v>
      </c>
      <c r="G167" s="60">
        <f>IF(AND(C167&lt;&gt;"",SUM(G$27:G166)&lt;E$19),$E$19/$E$23,0)</f>
        <v>0</v>
      </c>
      <c r="H167" s="60">
        <f t="shared" si="18"/>
        <v>0</v>
      </c>
      <c r="I167" s="60">
        <f t="shared" si="20"/>
        <v>0</v>
      </c>
      <c r="J167" s="92" t="str">
        <f t="shared" si="19"/>
        <v>2033–2034</v>
      </c>
      <c r="L167" s="103"/>
      <c r="N167" s="101"/>
      <c r="Q167" s="61"/>
    </row>
    <row r="168" spans="1:17" ht="20.25" customHeight="1" x14ac:dyDescent="0.2">
      <c r="A168" s="176">
        <v>49035</v>
      </c>
      <c r="B168" s="177">
        <f t="shared" si="15"/>
        <v>0</v>
      </c>
      <c r="C168" s="158"/>
      <c r="D168" s="60">
        <f t="shared" si="16"/>
        <v>0</v>
      </c>
      <c r="E168" s="178">
        <f t="shared" si="14"/>
        <v>0</v>
      </c>
      <c r="F168" s="60">
        <f t="shared" si="17"/>
        <v>0</v>
      </c>
      <c r="G168" s="60">
        <f>IF(AND(C168&lt;&gt;"",SUM(G$27:G167)&lt;E$19),$E$19/$E$23,0)</f>
        <v>0</v>
      </c>
      <c r="H168" s="60">
        <f t="shared" si="18"/>
        <v>0</v>
      </c>
      <c r="I168" s="60">
        <f t="shared" si="20"/>
        <v>0</v>
      </c>
      <c r="J168" s="92" t="str">
        <f t="shared" si="19"/>
        <v>2033–2034</v>
      </c>
      <c r="L168" s="103"/>
      <c r="N168" s="101"/>
      <c r="Q168" s="61"/>
    </row>
    <row r="169" spans="1:17" ht="20.25" customHeight="1" x14ac:dyDescent="0.2">
      <c r="A169" s="176">
        <v>49065</v>
      </c>
      <c r="B169" s="177">
        <f t="shared" si="15"/>
        <v>0</v>
      </c>
      <c r="C169" s="158"/>
      <c r="D169" s="60">
        <f t="shared" si="16"/>
        <v>0</v>
      </c>
      <c r="E169" s="178">
        <f t="shared" si="14"/>
        <v>0</v>
      </c>
      <c r="F169" s="60">
        <f t="shared" si="17"/>
        <v>0</v>
      </c>
      <c r="G169" s="60">
        <f>IF(AND(C169&lt;&gt;"",SUM(G$27:G168)&lt;E$19),$E$19/$E$23,0)</f>
        <v>0</v>
      </c>
      <c r="H169" s="60">
        <f t="shared" si="18"/>
        <v>0</v>
      </c>
      <c r="I169" s="60">
        <f t="shared" si="20"/>
        <v>0</v>
      </c>
      <c r="J169" s="92" t="str">
        <f t="shared" si="19"/>
        <v>2033–2034</v>
      </c>
      <c r="L169" s="103"/>
      <c r="N169" s="101"/>
      <c r="Q169" s="61"/>
    </row>
    <row r="170" spans="1:17" ht="20.25" customHeight="1" x14ac:dyDescent="0.2">
      <c r="A170" s="176">
        <v>49096</v>
      </c>
      <c r="B170" s="177">
        <f t="shared" si="15"/>
        <v>0</v>
      </c>
      <c r="C170" s="158"/>
      <c r="D170" s="60">
        <f t="shared" si="16"/>
        <v>0</v>
      </c>
      <c r="E170" s="178">
        <f t="shared" si="14"/>
        <v>0</v>
      </c>
      <c r="F170" s="60">
        <f t="shared" si="17"/>
        <v>0</v>
      </c>
      <c r="G170" s="60">
        <f>IF(AND(C170&lt;&gt;"",SUM(G$27:G169)&lt;E$19),$E$19/$E$23,0)</f>
        <v>0</v>
      </c>
      <c r="H170" s="60">
        <f t="shared" si="18"/>
        <v>0</v>
      </c>
      <c r="I170" s="60">
        <f t="shared" si="20"/>
        <v>0</v>
      </c>
      <c r="J170" s="92" t="str">
        <f t="shared" si="19"/>
        <v>2033–2034</v>
      </c>
      <c r="L170" s="103"/>
      <c r="N170" s="101"/>
      <c r="Q170" s="61"/>
    </row>
    <row r="171" spans="1:17" ht="20.25" customHeight="1" x14ac:dyDescent="0.2">
      <c r="A171" s="176">
        <v>49126</v>
      </c>
      <c r="B171" s="177">
        <f t="shared" si="15"/>
        <v>0</v>
      </c>
      <c r="C171" s="158"/>
      <c r="D171" s="60">
        <f t="shared" si="16"/>
        <v>0</v>
      </c>
      <c r="E171" s="178">
        <f t="shared" si="14"/>
        <v>0</v>
      </c>
      <c r="F171" s="60">
        <f t="shared" si="17"/>
        <v>0</v>
      </c>
      <c r="G171" s="60">
        <f>IF(AND(C171&lt;&gt;"",SUM(G$27:G170)&lt;E$19),$E$19/$E$23,0)</f>
        <v>0</v>
      </c>
      <c r="H171" s="60">
        <f t="shared" si="18"/>
        <v>0</v>
      </c>
      <c r="I171" s="60">
        <f t="shared" si="20"/>
        <v>0</v>
      </c>
      <c r="J171" s="92" t="str">
        <f t="shared" si="19"/>
        <v>2034–2035</v>
      </c>
      <c r="L171" s="103"/>
      <c r="N171" s="101"/>
      <c r="Q171" s="61"/>
    </row>
    <row r="172" spans="1:17" ht="20.25" customHeight="1" x14ac:dyDescent="0.2">
      <c r="A172" s="176">
        <v>49157</v>
      </c>
      <c r="B172" s="177">
        <f t="shared" si="15"/>
        <v>0</v>
      </c>
      <c r="C172" s="158"/>
      <c r="D172" s="60">
        <f t="shared" si="16"/>
        <v>0</v>
      </c>
      <c r="E172" s="178">
        <f t="shared" si="14"/>
        <v>0</v>
      </c>
      <c r="F172" s="60">
        <f t="shared" si="17"/>
        <v>0</v>
      </c>
      <c r="G172" s="60">
        <f>IF(AND(C172&lt;&gt;"",SUM(G$27:G171)&lt;E$19),$E$19/$E$23,0)</f>
        <v>0</v>
      </c>
      <c r="H172" s="60">
        <f t="shared" si="18"/>
        <v>0</v>
      </c>
      <c r="I172" s="60">
        <f t="shared" si="20"/>
        <v>0</v>
      </c>
      <c r="J172" s="92" t="str">
        <f t="shared" si="19"/>
        <v>2034–2035</v>
      </c>
      <c r="L172" s="103"/>
      <c r="N172" s="101"/>
      <c r="Q172" s="61"/>
    </row>
    <row r="173" spans="1:17" ht="20.25" customHeight="1" x14ac:dyDescent="0.2">
      <c r="A173" s="176">
        <v>49188</v>
      </c>
      <c r="B173" s="177">
        <f t="shared" si="15"/>
        <v>0</v>
      </c>
      <c r="C173" s="158"/>
      <c r="D173" s="60">
        <f t="shared" si="16"/>
        <v>0</v>
      </c>
      <c r="E173" s="178">
        <f t="shared" si="14"/>
        <v>0</v>
      </c>
      <c r="F173" s="60">
        <f t="shared" si="17"/>
        <v>0</v>
      </c>
      <c r="G173" s="60">
        <f>IF(AND(C173&lt;&gt;"",SUM(G$27:G172)&lt;E$19),$E$19/$E$23,0)</f>
        <v>0</v>
      </c>
      <c r="H173" s="60">
        <f t="shared" si="18"/>
        <v>0</v>
      </c>
      <c r="I173" s="60">
        <f t="shared" si="20"/>
        <v>0</v>
      </c>
      <c r="J173" s="92" t="str">
        <f t="shared" si="19"/>
        <v>2034–2035</v>
      </c>
      <c r="L173" s="103"/>
      <c r="N173" s="101"/>
      <c r="Q173" s="61"/>
    </row>
    <row r="174" spans="1:17" ht="20.25" customHeight="1" x14ac:dyDescent="0.2">
      <c r="A174" s="176">
        <v>49218</v>
      </c>
      <c r="B174" s="177">
        <f t="shared" si="15"/>
        <v>0</v>
      </c>
      <c r="C174" s="158"/>
      <c r="D174" s="60">
        <f t="shared" si="16"/>
        <v>0</v>
      </c>
      <c r="E174" s="178">
        <f t="shared" si="14"/>
        <v>0</v>
      </c>
      <c r="F174" s="60">
        <f t="shared" si="17"/>
        <v>0</v>
      </c>
      <c r="G174" s="60">
        <f>IF(AND(C174&lt;&gt;"",SUM(G$27:G173)&lt;E$19),$E$19/$E$23,0)</f>
        <v>0</v>
      </c>
      <c r="H174" s="60">
        <f t="shared" si="18"/>
        <v>0</v>
      </c>
      <c r="I174" s="60">
        <f t="shared" si="20"/>
        <v>0</v>
      </c>
      <c r="J174" s="92" t="str">
        <f t="shared" si="19"/>
        <v>2034–2035</v>
      </c>
      <c r="L174" s="103"/>
      <c r="N174" s="101"/>
      <c r="Q174" s="61"/>
    </row>
    <row r="175" spans="1:17" ht="20.25" customHeight="1" x14ac:dyDescent="0.2">
      <c r="A175" s="176">
        <v>49249</v>
      </c>
      <c r="B175" s="177">
        <f t="shared" si="15"/>
        <v>0</v>
      </c>
      <c r="C175" s="158"/>
      <c r="D175" s="60">
        <f t="shared" si="16"/>
        <v>0</v>
      </c>
      <c r="E175" s="178">
        <f t="shared" si="14"/>
        <v>0</v>
      </c>
      <c r="F175" s="60">
        <f t="shared" si="17"/>
        <v>0</v>
      </c>
      <c r="G175" s="60">
        <f>IF(AND(C175&lt;&gt;"",SUM(G$27:G174)&lt;E$19),$E$19/$E$23,0)</f>
        <v>0</v>
      </c>
      <c r="H175" s="60">
        <f t="shared" si="18"/>
        <v>0</v>
      </c>
      <c r="I175" s="60">
        <f t="shared" si="20"/>
        <v>0</v>
      </c>
      <c r="J175" s="92" t="str">
        <f t="shared" si="19"/>
        <v>2034–2035</v>
      </c>
      <c r="L175" s="103"/>
      <c r="N175" s="101"/>
      <c r="Q175" s="61"/>
    </row>
    <row r="176" spans="1:17" ht="20.25" customHeight="1" x14ac:dyDescent="0.2">
      <c r="A176" s="176">
        <v>49279</v>
      </c>
      <c r="B176" s="177">
        <f t="shared" si="15"/>
        <v>0</v>
      </c>
      <c r="C176" s="158"/>
      <c r="D176" s="60">
        <f t="shared" si="16"/>
        <v>0</v>
      </c>
      <c r="E176" s="178">
        <f t="shared" si="14"/>
        <v>0</v>
      </c>
      <c r="F176" s="60">
        <f t="shared" si="17"/>
        <v>0</v>
      </c>
      <c r="G176" s="60">
        <f>IF(AND(C176&lt;&gt;"",SUM(G$27:G175)&lt;E$19),$E$19/$E$23,0)</f>
        <v>0</v>
      </c>
      <c r="H176" s="60">
        <f t="shared" si="18"/>
        <v>0</v>
      </c>
      <c r="I176" s="60">
        <f t="shared" si="20"/>
        <v>0</v>
      </c>
      <c r="J176" s="92" t="str">
        <f t="shared" si="19"/>
        <v>2034–2035</v>
      </c>
      <c r="L176" s="103"/>
      <c r="N176" s="101"/>
      <c r="Q176" s="61"/>
    </row>
    <row r="177" spans="1:17" ht="20.25" customHeight="1" x14ac:dyDescent="0.2">
      <c r="A177" s="176">
        <v>49310</v>
      </c>
      <c r="B177" s="177">
        <f t="shared" si="15"/>
        <v>0</v>
      </c>
      <c r="C177" s="158"/>
      <c r="D177" s="60">
        <f t="shared" si="16"/>
        <v>0</v>
      </c>
      <c r="E177" s="178">
        <f t="shared" si="14"/>
        <v>0</v>
      </c>
      <c r="F177" s="60">
        <f t="shared" si="17"/>
        <v>0</v>
      </c>
      <c r="G177" s="60">
        <f>IF(AND(C177&lt;&gt;"",SUM(G$27:G176)&lt;E$19),$E$19/$E$23,0)</f>
        <v>0</v>
      </c>
      <c r="H177" s="60">
        <f t="shared" si="18"/>
        <v>0</v>
      </c>
      <c r="I177" s="60">
        <f t="shared" si="20"/>
        <v>0</v>
      </c>
      <c r="J177" s="92" t="str">
        <f t="shared" si="19"/>
        <v>2034–2035</v>
      </c>
      <c r="L177" s="103"/>
      <c r="N177" s="101"/>
      <c r="Q177" s="61"/>
    </row>
    <row r="178" spans="1:17" ht="20.25" customHeight="1" x14ac:dyDescent="0.2">
      <c r="A178" s="176">
        <v>49341</v>
      </c>
      <c r="B178" s="177">
        <f t="shared" si="15"/>
        <v>0</v>
      </c>
      <c r="C178" s="158"/>
      <c r="D178" s="60">
        <f t="shared" si="16"/>
        <v>0</v>
      </c>
      <c r="E178" s="178">
        <f t="shared" si="14"/>
        <v>0</v>
      </c>
      <c r="F178" s="60">
        <f t="shared" si="17"/>
        <v>0</v>
      </c>
      <c r="G178" s="60">
        <f>IF(AND(C178&lt;&gt;"",SUM(G$27:G177)&lt;E$19),$E$19/$E$23,0)</f>
        <v>0</v>
      </c>
      <c r="H178" s="60">
        <f t="shared" si="18"/>
        <v>0</v>
      </c>
      <c r="I178" s="60">
        <f t="shared" si="20"/>
        <v>0</v>
      </c>
      <c r="J178" s="92" t="str">
        <f t="shared" si="19"/>
        <v>2034–2035</v>
      </c>
      <c r="L178" s="103"/>
      <c r="N178" s="101"/>
      <c r="Q178" s="61"/>
    </row>
    <row r="179" spans="1:17" ht="20.25" customHeight="1" x14ac:dyDescent="0.2">
      <c r="A179" s="176">
        <v>49369</v>
      </c>
      <c r="B179" s="177">
        <f t="shared" si="15"/>
        <v>0</v>
      </c>
      <c r="C179" s="158"/>
      <c r="D179" s="60">
        <f t="shared" si="16"/>
        <v>0</v>
      </c>
      <c r="E179" s="178">
        <f t="shared" si="14"/>
        <v>0</v>
      </c>
      <c r="F179" s="60">
        <f t="shared" si="17"/>
        <v>0</v>
      </c>
      <c r="G179" s="60">
        <f>IF(AND(C179&lt;&gt;"",SUM(G$27:G178)&lt;E$19),$E$19/$E$23,0)</f>
        <v>0</v>
      </c>
      <c r="H179" s="60">
        <f t="shared" si="18"/>
        <v>0</v>
      </c>
      <c r="I179" s="60">
        <f t="shared" si="20"/>
        <v>0</v>
      </c>
      <c r="J179" s="92" t="str">
        <f t="shared" si="19"/>
        <v>2034–2035</v>
      </c>
      <c r="L179" s="103"/>
      <c r="N179" s="101"/>
      <c r="Q179" s="61"/>
    </row>
    <row r="180" spans="1:17" ht="20.25" customHeight="1" x14ac:dyDescent="0.2">
      <c r="A180" s="176">
        <v>49400</v>
      </c>
      <c r="B180" s="177">
        <f t="shared" si="15"/>
        <v>0</v>
      </c>
      <c r="C180" s="158"/>
      <c r="D180" s="60">
        <f t="shared" si="16"/>
        <v>0</v>
      </c>
      <c r="E180" s="178">
        <f t="shared" si="14"/>
        <v>0</v>
      </c>
      <c r="F180" s="60">
        <f t="shared" si="17"/>
        <v>0</v>
      </c>
      <c r="G180" s="60">
        <f>IF(AND(C180&lt;&gt;"",SUM(G$27:G179)&lt;E$19),$E$19/$E$23,0)</f>
        <v>0</v>
      </c>
      <c r="H180" s="60">
        <f t="shared" si="18"/>
        <v>0</v>
      </c>
      <c r="I180" s="60">
        <f t="shared" si="20"/>
        <v>0</v>
      </c>
      <c r="J180" s="92" t="str">
        <f t="shared" si="19"/>
        <v>2034–2035</v>
      </c>
      <c r="L180" s="103"/>
      <c r="N180" s="101"/>
      <c r="Q180" s="61"/>
    </row>
    <row r="181" spans="1:17" ht="20.25" customHeight="1" x14ac:dyDescent="0.2">
      <c r="A181" s="176">
        <v>49430</v>
      </c>
      <c r="B181" s="177">
        <f t="shared" si="15"/>
        <v>0</v>
      </c>
      <c r="C181" s="158"/>
      <c r="D181" s="60">
        <f t="shared" si="16"/>
        <v>0</v>
      </c>
      <c r="E181" s="178">
        <f t="shared" si="14"/>
        <v>0</v>
      </c>
      <c r="F181" s="60">
        <f t="shared" si="17"/>
        <v>0</v>
      </c>
      <c r="G181" s="60">
        <f>IF(AND(C181&lt;&gt;"",SUM(G$27:G180)&lt;E$19),$E$19/$E$23,0)</f>
        <v>0</v>
      </c>
      <c r="H181" s="60">
        <f t="shared" si="18"/>
        <v>0</v>
      </c>
      <c r="I181" s="60">
        <f t="shared" si="20"/>
        <v>0</v>
      </c>
      <c r="J181" s="92" t="str">
        <f t="shared" si="19"/>
        <v>2034–2035</v>
      </c>
      <c r="L181" s="103"/>
      <c r="N181" s="101"/>
      <c r="Q181" s="61"/>
    </row>
    <row r="182" spans="1:17" ht="20.25" customHeight="1" x14ac:dyDescent="0.2">
      <c r="A182" s="176">
        <v>49461</v>
      </c>
      <c r="B182" s="177">
        <f t="shared" si="15"/>
        <v>0</v>
      </c>
      <c r="C182" s="158"/>
      <c r="D182" s="60">
        <f t="shared" si="16"/>
        <v>0</v>
      </c>
      <c r="E182" s="178">
        <f t="shared" si="14"/>
        <v>0</v>
      </c>
      <c r="F182" s="60">
        <f t="shared" si="17"/>
        <v>0</v>
      </c>
      <c r="G182" s="60">
        <f>IF(AND(C182&lt;&gt;"",SUM(G$27:G181)&lt;E$19),$E$19/$E$23,0)</f>
        <v>0</v>
      </c>
      <c r="H182" s="60">
        <f t="shared" si="18"/>
        <v>0</v>
      </c>
      <c r="I182" s="60">
        <f t="shared" si="20"/>
        <v>0</v>
      </c>
      <c r="J182" s="92" t="str">
        <f t="shared" si="19"/>
        <v>2034–2035</v>
      </c>
      <c r="L182" s="103"/>
      <c r="N182" s="101"/>
      <c r="Q182" s="61"/>
    </row>
    <row r="183" spans="1:17" ht="20.25" customHeight="1" x14ac:dyDescent="0.2">
      <c r="A183" s="176">
        <v>49491</v>
      </c>
      <c r="B183" s="177">
        <f t="shared" si="15"/>
        <v>0</v>
      </c>
      <c r="C183" s="158"/>
      <c r="D183" s="60">
        <f t="shared" si="16"/>
        <v>0</v>
      </c>
      <c r="E183" s="178">
        <f t="shared" si="14"/>
        <v>0</v>
      </c>
      <c r="F183" s="60">
        <f t="shared" si="17"/>
        <v>0</v>
      </c>
      <c r="G183" s="60">
        <f>IF(AND(C183&lt;&gt;"",SUM(G$27:G182)&lt;E$19),$E$19/$E$23,0)</f>
        <v>0</v>
      </c>
      <c r="H183" s="60">
        <f t="shared" si="18"/>
        <v>0</v>
      </c>
      <c r="I183" s="60">
        <f t="shared" si="20"/>
        <v>0</v>
      </c>
      <c r="J183" s="92" t="str">
        <f t="shared" si="19"/>
        <v>2035–2036</v>
      </c>
      <c r="L183" s="103"/>
      <c r="N183" s="101"/>
      <c r="Q183" s="61"/>
    </row>
    <row r="184" spans="1:17" ht="20.25" customHeight="1" x14ac:dyDescent="0.2">
      <c r="A184" s="176">
        <v>49522</v>
      </c>
      <c r="B184" s="177">
        <f t="shared" si="15"/>
        <v>0</v>
      </c>
      <c r="C184" s="158"/>
      <c r="D184" s="60">
        <f t="shared" si="16"/>
        <v>0</v>
      </c>
      <c r="E184" s="178">
        <f t="shared" si="14"/>
        <v>0</v>
      </c>
      <c r="F184" s="60">
        <f t="shared" si="17"/>
        <v>0</v>
      </c>
      <c r="G184" s="60">
        <f>IF(AND(C184&lt;&gt;"",SUM(G$27:G183)&lt;E$19),$E$19/$E$23,0)</f>
        <v>0</v>
      </c>
      <c r="H184" s="60">
        <f t="shared" si="18"/>
        <v>0</v>
      </c>
      <c r="I184" s="60">
        <f t="shared" si="20"/>
        <v>0</v>
      </c>
      <c r="J184" s="92" t="str">
        <f t="shared" si="19"/>
        <v>2035–2036</v>
      </c>
      <c r="L184" s="103"/>
      <c r="N184" s="101"/>
      <c r="Q184" s="61"/>
    </row>
    <row r="185" spans="1:17" ht="20.25" customHeight="1" x14ac:dyDescent="0.2">
      <c r="A185" s="176">
        <v>49553</v>
      </c>
      <c r="B185" s="177">
        <f t="shared" si="15"/>
        <v>0</v>
      </c>
      <c r="C185" s="158"/>
      <c r="D185" s="60">
        <f t="shared" si="16"/>
        <v>0</v>
      </c>
      <c r="E185" s="178">
        <f t="shared" si="14"/>
        <v>0</v>
      </c>
      <c r="F185" s="60">
        <f t="shared" si="17"/>
        <v>0</v>
      </c>
      <c r="G185" s="60">
        <f>IF(AND(C185&lt;&gt;"",SUM(G$27:G184)&lt;E$19),$E$19/$E$23,0)</f>
        <v>0</v>
      </c>
      <c r="H185" s="60">
        <f t="shared" si="18"/>
        <v>0</v>
      </c>
      <c r="I185" s="60">
        <f t="shared" si="20"/>
        <v>0</v>
      </c>
      <c r="J185" s="92" t="str">
        <f t="shared" si="19"/>
        <v>2035–2036</v>
      </c>
      <c r="L185" s="103"/>
      <c r="N185" s="101"/>
      <c r="Q185" s="61"/>
    </row>
    <row r="186" spans="1:17" ht="20.25" customHeight="1" x14ac:dyDescent="0.2">
      <c r="A186" s="176">
        <v>49583</v>
      </c>
      <c r="B186" s="177">
        <f t="shared" si="15"/>
        <v>0</v>
      </c>
      <c r="C186" s="158"/>
      <c r="D186" s="60">
        <f t="shared" si="16"/>
        <v>0</v>
      </c>
      <c r="E186" s="178">
        <f t="shared" si="14"/>
        <v>0</v>
      </c>
      <c r="F186" s="60">
        <f t="shared" si="17"/>
        <v>0</v>
      </c>
      <c r="G186" s="60">
        <f>IF(AND(C186&lt;&gt;"",SUM(G$27:G185)&lt;E$19),$E$19/$E$23,0)</f>
        <v>0</v>
      </c>
      <c r="H186" s="60">
        <f t="shared" si="18"/>
        <v>0</v>
      </c>
      <c r="I186" s="60">
        <f t="shared" si="20"/>
        <v>0</v>
      </c>
      <c r="J186" s="92" t="str">
        <f t="shared" si="19"/>
        <v>2035–2036</v>
      </c>
      <c r="L186" s="103"/>
      <c r="N186" s="101"/>
      <c r="Q186" s="61"/>
    </row>
    <row r="187" spans="1:17" ht="20.25" customHeight="1" x14ac:dyDescent="0.2">
      <c r="A187" s="176">
        <v>49614</v>
      </c>
      <c r="B187" s="177">
        <f t="shared" si="15"/>
        <v>0</v>
      </c>
      <c r="C187" s="158"/>
      <c r="D187" s="60">
        <f t="shared" si="16"/>
        <v>0</v>
      </c>
      <c r="E187" s="178">
        <f t="shared" si="14"/>
        <v>0</v>
      </c>
      <c r="F187" s="60">
        <f t="shared" si="17"/>
        <v>0</v>
      </c>
      <c r="G187" s="60">
        <f>IF(AND(C187&lt;&gt;"",SUM(G$27:G186)&lt;E$19),$E$19/$E$23,0)</f>
        <v>0</v>
      </c>
      <c r="H187" s="60">
        <f t="shared" si="18"/>
        <v>0</v>
      </c>
      <c r="I187" s="60">
        <f t="shared" si="20"/>
        <v>0</v>
      </c>
      <c r="J187" s="92" t="str">
        <f t="shared" si="19"/>
        <v>2035–2036</v>
      </c>
      <c r="L187" s="103"/>
      <c r="N187" s="101"/>
      <c r="Q187" s="61"/>
    </row>
    <row r="188" spans="1:17" ht="20.25" customHeight="1" x14ac:dyDescent="0.2">
      <c r="A188" s="176">
        <v>49644</v>
      </c>
      <c r="B188" s="177">
        <f t="shared" si="15"/>
        <v>0</v>
      </c>
      <c r="C188" s="158"/>
      <c r="D188" s="60">
        <f t="shared" si="16"/>
        <v>0</v>
      </c>
      <c r="E188" s="178">
        <f t="shared" si="14"/>
        <v>0</v>
      </c>
      <c r="F188" s="60">
        <f t="shared" si="17"/>
        <v>0</v>
      </c>
      <c r="G188" s="60">
        <f>IF(AND(C188&lt;&gt;"",SUM(G$27:G187)&lt;E$19),$E$19/$E$23,0)</f>
        <v>0</v>
      </c>
      <c r="H188" s="60">
        <f t="shared" si="18"/>
        <v>0</v>
      </c>
      <c r="I188" s="60">
        <f t="shared" si="20"/>
        <v>0</v>
      </c>
      <c r="J188" s="92" t="str">
        <f t="shared" si="19"/>
        <v>2035–2036</v>
      </c>
      <c r="L188" s="103"/>
      <c r="N188" s="101"/>
      <c r="Q188" s="61"/>
    </row>
    <row r="189" spans="1:17" ht="20.25" customHeight="1" x14ac:dyDescent="0.2">
      <c r="A189" s="176">
        <v>49675</v>
      </c>
      <c r="B189" s="177">
        <f t="shared" si="15"/>
        <v>0</v>
      </c>
      <c r="C189" s="158"/>
      <c r="D189" s="60">
        <f t="shared" si="16"/>
        <v>0</v>
      </c>
      <c r="E189" s="178">
        <f t="shared" si="14"/>
        <v>0</v>
      </c>
      <c r="F189" s="60">
        <f t="shared" si="17"/>
        <v>0</v>
      </c>
      <c r="G189" s="60">
        <f>IF(AND(C189&lt;&gt;"",SUM(G$27:G188)&lt;E$19),$E$19/$E$23,0)</f>
        <v>0</v>
      </c>
      <c r="H189" s="60">
        <f t="shared" si="18"/>
        <v>0</v>
      </c>
      <c r="I189" s="60">
        <f t="shared" si="20"/>
        <v>0</v>
      </c>
      <c r="J189" s="92" t="str">
        <f t="shared" si="19"/>
        <v>2035–2036</v>
      </c>
      <c r="L189" s="103"/>
      <c r="N189" s="101"/>
      <c r="Q189" s="61"/>
    </row>
    <row r="190" spans="1:17" ht="20.25" customHeight="1" x14ac:dyDescent="0.2">
      <c r="A190" s="176">
        <v>49706</v>
      </c>
      <c r="B190" s="177">
        <f t="shared" si="15"/>
        <v>0</v>
      </c>
      <c r="C190" s="158"/>
      <c r="D190" s="60">
        <f t="shared" si="16"/>
        <v>0</v>
      </c>
      <c r="E190" s="178">
        <f t="shared" si="14"/>
        <v>0</v>
      </c>
      <c r="F190" s="60">
        <f t="shared" si="17"/>
        <v>0</v>
      </c>
      <c r="G190" s="60">
        <f>IF(AND(C190&lt;&gt;"",SUM(G$27:G189)&lt;E$19),$E$19/$E$23,0)</f>
        <v>0</v>
      </c>
      <c r="H190" s="60">
        <f t="shared" si="18"/>
        <v>0</v>
      </c>
      <c r="I190" s="60">
        <f t="shared" si="20"/>
        <v>0</v>
      </c>
      <c r="J190" s="92" t="str">
        <f t="shared" si="19"/>
        <v>2035–2036</v>
      </c>
      <c r="L190" s="103"/>
      <c r="N190" s="101"/>
      <c r="Q190" s="61"/>
    </row>
    <row r="191" spans="1:17" ht="20.25" customHeight="1" x14ac:dyDescent="0.2">
      <c r="A191" s="176">
        <v>49735</v>
      </c>
      <c r="B191" s="177">
        <f t="shared" si="15"/>
        <v>0</v>
      </c>
      <c r="C191" s="158"/>
      <c r="D191" s="60">
        <f t="shared" si="16"/>
        <v>0</v>
      </c>
      <c r="E191" s="178">
        <f t="shared" si="14"/>
        <v>0</v>
      </c>
      <c r="F191" s="60">
        <f t="shared" si="17"/>
        <v>0</v>
      </c>
      <c r="G191" s="60">
        <f>IF(AND(C191&lt;&gt;"",SUM(G$27:G190)&lt;E$19),$E$19/$E$23,0)</f>
        <v>0</v>
      </c>
      <c r="H191" s="60">
        <f t="shared" si="18"/>
        <v>0</v>
      </c>
      <c r="I191" s="60">
        <f t="shared" si="20"/>
        <v>0</v>
      </c>
      <c r="J191" s="92" t="str">
        <f t="shared" si="19"/>
        <v>2035–2036</v>
      </c>
      <c r="L191" s="103"/>
      <c r="N191" s="101"/>
      <c r="Q191" s="61"/>
    </row>
    <row r="192" spans="1:17" ht="20.25" customHeight="1" x14ac:dyDescent="0.2">
      <c r="A192" s="176">
        <v>49766</v>
      </c>
      <c r="B192" s="177">
        <f t="shared" si="15"/>
        <v>0</v>
      </c>
      <c r="C192" s="158"/>
      <c r="D192" s="60">
        <f t="shared" si="16"/>
        <v>0</v>
      </c>
      <c r="E192" s="178">
        <f t="shared" si="14"/>
        <v>0</v>
      </c>
      <c r="F192" s="60">
        <f t="shared" si="17"/>
        <v>0</v>
      </c>
      <c r="G192" s="60">
        <f>IF(AND(C192&lt;&gt;"",SUM(G$27:G191)&lt;E$19),$E$19/$E$23,0)</f>
        <v>0</v>
      </c>
      <c r="H192" s="60">
        <f t="shared" si="18"/>
        <v>0</v>
      </c>
      <c r="I192" s="60">
        <f t="shared" si="20"/>
        <v>0</v>
      </c>
      <c r="J192" s="92" t="str">
        <f t="shared" si="19"/>
        <v>2035–2036</v>
      </c>
      <c r="L192" s="103"/>
      <c r="N192" s="101"/>
      <c r="Q192" s="61"/>
    </row>
    <row r="193" spans="1:17" ht="20.25" customHeight="1" x14ac:dyDescent="0.2">
      <c r="A193" s="176">
        <v>49796</v>
      </c>
      <c r="B193" s="177">
        <f t="shared" si="15"/>
        <v>0</v>
      </c>
      <c r="C193" s="158"/>
      <c r="D193" s="60">
        <f t="shared" si="16"/>
        <v>0</v>
      </c>
      <c r="E193" s="178">
        <f t="shared" si="14"/>
        <v>0</v>
      </c>
      <c r="F193" s="60">
        <f t="shared" si="17"/>
        <v>0</v>
      </c>
      <c r="G193" s="60">
        <f>IF(AND(C193&lt;&gt;"",SUM(G$27:G192)&lt;E$19),$E$19/$E$23,0)</f>
        <v>0</v>
      </c>
      <c r="H193" s="60">
        <f t="shared" si="18"/>
        <v>0</v>
      </c>
      <c r="I193" s="60">
        <f t="shared" si="20"/>
        <v>0</v>
      </c>
      <c r="J193" s="92" t="str">
        <f t="shared" si="19"/>
        <v>2035–2036</v>
      </c>
      <c r="L193" s="103"/>
      <c r="N193" s="101"/>
      <c r="Q193" s="61"/>
    </row>
    <row r="194" spans="1:17" ht="20.25" customHeight="1" x14ac:dyDescent="0.2">
      <c r="A194" s="176">
        <v>49827</v>
      </c>
      <c r="B194" s="177">
        <f t="shared" si="15"/>
        <v>0</v>
      </c>
      <c r="C194" s="158"/>
      <c r="D194" s="60">
        <f t="shared" si="16"/>
        <v>0</v>
      </c>
      <c r="E194" s="178">
        <f t="shared" si="14"/>
        <v>0</v>
      </c>
      <c r="F194" s="60">
        <f t="shared" si="17"/>
        <v>0</v>
      </c>
      <c r="G194" s="60">
        <f>IF(AND(C194&lt;&gt;"",SUM(G$27:G193)&lt;E$19),$E$19/$E$23,0)</f>
        <v>0</v>
      </c>
      <c r="H194" s="60">
        <f t="shared" si="18"/>
        <v>0</v>
      </c>
      <c r="I194" s="60">
        <f t="shared" si="20"/>
        <v>0</v>
      </c>
      <c r="J194" s="92" t="str">
        <f t="shared" si="19"/>
        <v>2035–2036</v>
      </c>
      <c r="L194" s="103"/>
      <c r="N194" s="101"/>
      <c r="Q194" s="61"/>
    </row>
    <row r="195" spans="1:17" ht="20.25" customHeight="1" x14ac:dyDescent="0.2">
      <c r="A195" s="176">
        <v>49857</v>
      </c>
      <c r="B195" s="177">
        <f t="shared" si="15"/>
        <v>0</v>
      </c>
      <c r="C195" s="158"/>
      <c r="D195" s="60">
        <f t="shared" si="16"/>
        <v>0</v>
      </c>
      <c r="E195" s="178">
        <f t="shared" si="14"/>
        <v>0</v>
      </c>
      <c r="F195" s="60">
        <f t="shared" si="17"/>
        <v>0</v>
      </c>
      <c r="G195" s="60">
        <f>IF(AND(C195&lt;&gt;"",SUM(G$27:G194)&lt;E$19),$E$19/$E$23,0)</f>
        <v>0</v>
      </c>
      <c r="H195" s="60">
        <f t="shared" si="18"/>
        <v>0</v>
      </c>
      <c r="I195" s="60">
        <f t="shared" si="20"/>
        <v>0</v>
      </c>
      <c r="J195" s="92" t="str">
        <f t="shared" si="19"/>
        <v>2036–2037</v>
      </c>
      <c r="L195" s="103"/>
      <c r="N195" s="101"/>
      <c r="Q195" s="61"/>
    </row>
    <row r="196" spans="1:17" ht="20.25" customHeight="1" x14ac:dyDescent="0.2">
      <c r="A196" s="176">
        <v>49888</v>
      </c>
      <c r="B196" s="177">
        <f t="shared" si="15"/>
        <v>0</v>
      </c>
      <c r="C196" s="158"/>
      <c r="D196" s="60">
        <f t="shared" si="16"/>
        <v>0</v>
      </c>
      <c r="E196" s="178">
        <f t="shared" si="14"/>
        <v>0</v>
      </c>
      <c r="F196" s="60">
        <f t="shared" si="17"/>
        <v>0</v>
      </c>
      <c r="G196" s="60">
        <f>IF(AND(C196&lt;&gt;"",SUM(G$27:G195)&lt;E$19),$E$19/$E$23,0)</f>
        <v>0</v>
      </c>
      <c r="H196" s="60">
        <f t="shared" si="18"/>
        <v>0</v>
      </c>
      <c r="I196" s="60">
        <f t="shared" si="20"/>
        <v>0</v>
      </c>
      <c r="J196" s="92" t="str">
        <f t="shared" si="19"/>
        <v>2036–2037</v>
      </c>
      <c r="L196" s="103"/>
      <c r="N196" s="101"/>
      <c r="Q196" s="61"/>
    </row>
    <row r="197" spans="1:17" ht="20.25" customHeight="1" x14ac:dyDescent="0.2">
      <c r="A197" s="176">
        <v>49919</v>
      </c>
      <c r="B197" s="177">
        <f t="shared" si="15"/>
        <v>0</v>
      </c>
      <c r="C197" s="158"/>
      <c r="D197" s="60">
        <f t="shared" si="16"/>
        <v>0</v>
      </c>
      <c r="E197" s="178">
        <f t="shared" si="14"/>
        <v>0</v>
      </c>
      <c r="F197" s="60">
        <f t="shared" si="17"/>
        <v>0</v>
      </c>
      <c r="G197" s="60">
        <f>IF(AND(C197&lt;&gt;"",SUM(G$27:G196)&lt;E$19),$E$19/$E$23,0)</f>
        <v>0</v>
      </c>
      <c r="H197" s="60">
        <f t="shared" si="18"/>
        <v>0</v>
      </c>
      <c r="I197" s="60">
        <f t="shared" si="20"/>
        <v>0</v>
      </c>
      <c r="J197" s="92" t="str">
        <f t="shared" si="19"/>
        <v>2036–2037</v>
      </c>
      <c r="L197" s="103"/>
      <c r="N197" s="101"/>
      <c r="Q197" s="61"/>
    </row>
    <row r="198" spans="1:17" ht="20.25" customHeight="1" x14ac:dyDescent="0.2">
      <c r="A198" s="176">
        <v>49949</v>
      </c>
      <c r="B198" s="177">
        <f t="shared" si="15"/>
        <v>0</v>
      </c>
      <c r="C198" s="158"/>
      <c r="D198" s="60">
        <f t="shared" si="16"/>
        <v>0</v>
      </c>
      <c r="E198" s="178">
        <f t="shared" si="14"/>
        <v>0</v>
      </c>
      <c r="F198" s="60">
        <f t="shared" si="17"/>
        <v>0</v>
      </c>
      <c r="G198" s="60">
        <f>IF(AND(C198&lt;&gt;"",SUM(G$27:G197)&lt;E$19),$E$19/$E$23,0)</f>
        <v>0</v>
      </c>
      <c r="H198" s="60">
        <f t="shared" si="18"/>
        <v>0</v>
      </c>
      <c r="I198" s="60">
        <f t="shared" si="20"/>
        <v>0</v>
      </c>
      <c r="J198" s="92" t="str">
        <f t="shared" si="19"/>
        <v>2036–2037</v>
      </c>
      <c r="L198" s="103"/>
      <c r="N198" s="101"/>
      <c r="Q198" s="61"/>
    </row>
    <row r="199" spans="1:17" ht="20.25" customHeight="1" x14ac:dyDescent="0.2">
      <c r="A199" s="176">
        <v>49980</v>
      </c>
      <c r="B199" s="177">
        <f t="shared" si="15"/>
        <v>0</v>
      </c>
      <c r="C199" s="158"/>
      <c r="D199" s="60">
        <f t="shared" si="16"/>
        <v>0</v>
      </c>
      <c r="E199" s="178">
        <f t="shared" si="14"/>
        <v>0</v>
      </c>
      <c r="F199" s="60">
        <f t="shared" si="17"/>
        <v>0</v>
      </c>
      <c r="G199" s="60">
        <f>IF(AND(C199&lt;&gt;"",SUM(G$27:G198)&lt;E$19),$E$19/$E$23,0)</f>
        <v>0</v>
      </c>
      <c r="H199" s="60">
        <f t="shared" si="18"/>
        <v>0</v>
      </c>
      <c r="I199" s="60">
        <f t="shared" si="20"/>
        <v>0</v>
      </c>
      <c r="J199" s="92" t="str">
        <f t="shared" si="19"/>
        <v>2036–2037</v>
      </c>
      <c r="L199" s="103"/>
      <c r="N199" s="101"/>
      <c r="Q199" s="61"/>
    </row>
    <row r="200" spans="1:17" ht="20.25" customHeight="1" x14ac:dyDescent="0.2">
      <c r="A200" s="176">
        <v>50010</v>
      </c>
      <c r="B200" s="177">
        <f t="shared" si="15"/>
        <v>0</v>
      </c>
      <c r="C200" s="158"/>
      <c r="D200" s="60">
        <f t="shared" si="16"/>
        <v>0</v>
      </c>
      <c r="E200" s="178">
        <f t="shared" si="14"/>
        <v>0</v>
      </c>
      <c r="F200" s="60">
        <f t="shared" si="17"/>
        <v>0</v>
      </c>
      <c r="G200" s="60">
        <f>IF(AND(C200&lt;&gt;"",SUM(G$27:G199)&lt;E$19),$E$19/$E$23,0)</f>
        <v>0</v>
      </c>
      <c r="H200" s="60">
        <f t="shared" si="18"/>
        <v>0</v>
      </c>
      <c r="I200" s="60">
        <f t="shared" si="20"/>
        <v>0</v>
      </c>
      <c r="J200" s="92" t="str">
        <f t="shared" si="19"/>
        <v>2036–2037</v>
      </c>
      <c r="L200" s="103"/>
      <c r="N200" s="101"/>
      <c r="Q200" s="61"/>
    </row>
    <row r="201" spans="1:17" ht="20.25" customHeight="1" x14ac:dyDescent="0.2">
      <c r="A201" s="176">
        <v>50041</v>
      </c>
      <c r="B201" s="177">
        <f t="shared" si="15"/>
        <v>0</v>
      </c>
      <c r="C201" s="158"/>
      <c r="D201" s="60">
        <f t="shared" si="16"/>
        <v>0</v>
      </c>
      <c r="E201" s="178">
        <f t="shared" si="14"/>
        <v>0</v>
      </c>
      <c r="F201" s="60">
        <f t="shared" si="17"/>
        <v>0</v>
      </c>
      <c r="G201" s="60">
        <f>IF(AND(C201&lt;&gt;"",SUM(G$27:G200)&lt;E$19),$E$19/$E$23,0)</f>
        <v>0</v>
      </c>
      <c r="H201" s="60">
        <f t="shared" si="18"/>
        <v>0</v>
      </c>
      <c r="I201" s="60">
        <f t="shared" si="20"/>
        <v>0</v>
      </c>
      <c r="J201" s="92" t="str">
        <f t="shared" si="19"/>
        <v>2036–2037</v>
      </c>
      <c r="L201" s="103"/>
      <c r="N201" s="101"/>
      <c r="Q201" s="61"/>
    </row>
    <row r="202" spans="1:17" ht="20.25" customHeight="1" x14ac:dyDescent="0.2">
      <c r="A202" s="176">
        <v>50072</v>
      </c>
      <c r="B202" s="177">
        <f t="shared" si="15"/>
        <v>0</v>
      </c>
      <c r="C202" s="158"/>
      <c r="D202" s="60">
        <f t="shared" si="16"/>
        <v>0</v>
      </c>
      <c r="E202" s="178">
        <f t="shared" si="14"/>
        <v>0</v>
      </c>
      <c r="F202" s="60">
        <f t="shared" si="17"/>
        <v>0</v>
      </c>
      <c r="G202" s="60">
        <f>IF(AND(C202&lt;&gt;"",SUM(G$27:G201)&lt;E$19),$E$19/$E$23,0)</f>
        <v>0</v>
      </c>
      <c r="H202" s="60">
        <f t="shared" si="18"/>
        <v>0</v>
      </c>
      <c r="I202" s="60">
        <f t="shared" si="20"/>
        <v>0</v>
      </c>
      <c r="J202" s="92" t="str">
        <f t="shared" si="19"/>
        <v>2036–2037</v>
      </c>
      <c r="L202" s="103"/>
      <c r="N202" s="101"/>
      <c r="Q202" s="61"/>
    </row>
    <row r="203" spans="1:17" ht="20.25" customHeight="1" x14ac:dyDescent="0.2">
      <c r="A203" s="176">
        <v>50100</v>
      </c>
      <c r="B203" s="177">
        <f t="shared" si="15"/>
        <v>0</v>
      </c>
      <c r="C203" s="158"/>
      <c r="D203" s="60">
        <f t="shared" si="16"/>
        <v>0</v>
      </c>
      <c r="E203" s="178">
        <f t="shared" si="14"/>
        <v>0</v>
      </c>
      <c r="F203" s="60">
        <f t="shared" si="17"/>
        <v>0</v>
      </c>
      <c r="G203" s="60">
        <f>IF(AND(C203&lt;&gt;"",SUM(G$27:G202)&lt;E$19),$E$19/$E$23,0)</f>
        <v>0</v>
      </c>
      <c r="H203" s="60">
        <f t="shared" si="18"/>
        <v>0</v>
      </c>
      <c r="I203" s="60">
        <f t="shared" si="20"/>
        <v>0</v>
      </c>
      <c r="J203" s="92" t="str">
        <f t="shared" si="19"/>
        <v>2036–2037</v>
      </c>
      <c r="L203" s="103"/>
      <c r="N203" s="101"/>
      <c r="Q203" s="61"/>
    </row>
    <row r="204" spans="1:17" ht="20.25" customHeight="1" x14ac:dyDescent="0.2">
      <c r="A204" s="176">
        <v>50131</v>
      </c>
      <c r="B204" s="177">
        <f t="shared" si="15"/>
        <v>0</v>
      </c>
      <c r="C204" s="158"/>
      <c r="D204" s="60">
        <f t="shared" si="16"/>
        <v>0</v>
      </c>
      <c r="E204" s="178">
        <f t="shared" si="14"/>
        <v>0</v>
      </c>
      <c r="F204" s="60">
        <f t="shared" si="17"/>
        <v>0</v>
      </c>
      <c r="G204" s="60">
        <f>IF(AND(C204&lt;&gt;"",SUM(G$27:G203)&lt;E$19),$E$19/$E$23,0)</f>
        <v>0</v>
      </c>
      <c r="H204" s="60">
        <f t="shared" si="18"/>
        <v>0</v>
      </c>
      <c r="I204" s="60">
        <f t="shared" si="20"/>
        <v>0</v>
      </c>
      <c r="J204" s="92" t="str">
        <f t="shared" si="19"/>
        <v>2036–2037</v>
      </c>
      <c r="L204" s="103"/>
      <c r="N204" s="101"/>
      <c r="Q204" s="61"/>
    </row>
    <row r="205" spans="1:17" ht="20.25" customHeight="1" x14ac:dyDescent="0.2">
      <c r="A205" s="176">
        <v>50161</v>
      </c>
      <c r="B205" s="177">
        <f t="shared" si="15"/>
        <v>0</v>
      </c>
      <c r="C205" s="158"/>
      <c r="D205" s="60">
        <f t="shared" si="16"/>
        <v>0</v>
      </c>
      <c r="E205" s="178">
        <f t="shared" si="14"/>
        <v>0</v>
      </c>
      <c r="F205" s="60">
        <f t="shared" si="17"/>
        <v>0</v>
      </c>
      <c r="G205" s="60">
        <f>IF(AND(C205&lt;&gt;"",SUM(G$27:G204)&lt;E$19),$E$19/$E$23,0)</f>
        <v>0</v>
      </c>
      <c r="H205" s="60">
        <f t="shared" si="18"/>
        <v>0</v>
      </c>
      <c r="I205" s="60">
        <f t="shared" si="20"/>
        <v>0</v>
      </c>
      <c r="J205" s="92" t="str">
        <f t="shared" si="19"/>
        <v>2036–2037</v>
      </c>
      <c r="L205" s="103"/>
      <c r="N205" s="101"/>
      <c r="Q205" s="61"/>
    </row>
    <row r="206" spans="1:17" ht="20.25" customHeight="1" x14ac:dyDescent="0.2">
      <c r="A206" s="176">
        <v>50192</v>
      </c>
      <c r="B206" s="177">
        <f t="shared" si="15"/>
        <v>0</v>
      </c>
      <c r="C206" s="158"/>
      <c r="D206" s="60">
        <f t="shared" si="16"/>
        <v>0</v>
      </c>
      <c r="E206" s="178">
        <f t="shared" si="14"/>
        <v>0</v>
      </c>
      <c r="F206" s="60">
        <f t="shared" si="17"/>
        <v>0</v>
      </c>
      <c r="G206" s="60">
        <f>IF(AND(C206&lt;&gt;"",SUM(G$27:G205)&lt;E$19),$E$19/$E$23,0)</f>
        <v>0</v>
      </c>
      <c r="H206" s="60">
        <f t="shared" si="18"/>
        <v>0</v>
      </c>
      <c r="I206" s="60">
        <f t="shared" si="20"/>
        <v>0</v>
      </c>
      <c r="J206" s="92" t="str">
        <f t="shared" si="19"/>
        <v>2036–2037</v>
      </c>
      <c r="L206" s="103"/>
      <c r="N206" s="101"/>
      <c r="Q206" s="61"/>
    </row>
    <row r="207" spans="1:17" ht="20.25" customHeight="1" x14ac:dyDescent="0.2">
      <c r="A207" s="176">
        <v>50222</v>
      </c>
      <c r="B207" s="177">
        <f t="shared" si="15"/>
        <v>0</v>
      </c>
      <c r="C207" s="158"/>
      <c r="D207" s="60">
        <f t="shared" si="16"/>
        <v>0</v>
      </c>
      <c r="E207" s="178">
        <f t="shared" si="14"/>
        <v>0</v>
      </c>
      <c r="F207" s="60">
        <f t="shared" si="17"/>
        <v>0</v>
      </c>
      <c r="G207" s="60">
        <f>IF(AND(C207&lt;&gt;"",SUM(G$27:G206)&lt;E$19),$E$19/$E$23,0)</f>
        <v>0</v>
      </c>
      <c r="H207" s="60">
        <f t="shared" si="18"/>
        <v>0</v>
      </c>
      <c r="I207" s="60">
        <f t="shared" si="20"/>
        <v>0</v>
      </c>
      <c r="J207" s="92" t="str">
        <f t="shared" si="19"/>
        <v>2037–2038</v>
      </c>
      <c r="L207" s="103"/>
      <c r="N207" s="101"/>
      <c r="Q207" s="61"/>
    </row>
    <row r="208" spans="1:17" ht="20.25" customHeight="1" x14ac:dyDescent="0.2">
      <c r="A208" s="176">
        <v>50253</v>
      </c>
      <c r="B208" s="177">
        <f t="shared" si="15"/>
        <v>0</v>
      </c>
      <c r="C208" s="158"/>
      <c r="D208" s="60">
        <f t="shared" si="16"/>
        <v>0</v>
      </c>
      <c r="E208" s="178">
        <f t="shared" si="14"/>
        <v>0</v>
      </c>
      <c r="F208" s="60">
        <f t="shared" si="17"/>
        <v>0</v>
      </c>
      <c r="G208" s="60">
        <f>IF(AND(C208&lt;&gt;"",SUM(G$27:G207)&lt;E$19),$E$19/$E$23,0)</f>
        <v>0</v>
      </c>
      <c r="H208" s="60">
        <f t="shared" si="18"/>
        <v>0</v>
      </c>
      <c r="I208" s="60">
        <f t="shared" si="20"/>
        <v>0</v>
      </c>
      <c r="J208" s="92" t="str">
        <f t="shared" si="19"/>
        <v>2037–2038</v>
      </c>
      <c r="L208" s="103"/>
      <c r="N208" s="101"/>
      <c r="Q208" s="61"/>
    </row>
    <row r="209" spans="1:17" ht="20.25" customHeight="1" x14ac:dyDescent="0.2">
      <c r="A209" s="176">
        <v>50284</v>
      </c>
      <c r="B209" s="177">
        <f t="shared" si="15"/>
        <v>0</v>
      </c>
      <c r="C209" s="158"/>
      <c r="D209" s="60">
        <f t="shared" si="16"/>
        <v>0</v>
      </c>
      <c r="E209" s="178">
        <f t="shared" si="14"/>
        <v>0</v>
      </c>
      <c r="F209" s="60">
        <f t="shared" si="17"/>
        <v>0</v>
      </c>
      <c r="G209" s="60">
        <f>IF(AND(C209&lt;&gt;"",SUM(G$27:G208)&lt;E$19),$E$19/$E$23,0)</f>
        <v>0</v>
      </c>
      <c r="H209" s="60">
        <f t="shared" si="18"/>
        <v>0</v>
      </c>
      <c r="I209" s="60">
        <f t="shared" si="20"/>
        <v>0</v>
      </c>
      <c r="J209" s="92" t="str">
        <f t="shared" si="19"/>
        <v>2037–2038</v>
      </c>
      <c r="L209" s="103"/>
      <c r="N209" s="101"/>
      <c r="Q209" s="61"/>
    </row>
    <row r="210" spans="1:17" ht="20.25" customHeight="1" x14ac:dyDescent="0.2">
      <c r="A210" s="176">
        <v>50314</v>
      </c>
      <c r="B210" s="177">
        <f t="shared" si="15"/>
        <v>0</v>
      </c>
      <c r="C210" s="158"/>
      <c r="D210" s="60">
        <f t="shared" si="16"/>
        <v>0</v>
      </c>
      <c r="E210" s="178">
        <f t="shared" si="14"/>
        <v>0</v>
      </c>
      <c r="F210" s="60">
        <f t="shared" si="17"/>
        <v>0</v>
      </c>
      <c r="G210" s="60">
        <f>IF(AND(C210&lt;&gt;"",SUM(G$27:G209)&lt;E$19),$E$19/$E$23,0)</f>
        <v>0</v>
      </c>
      <c r="H210" s="60">
        <f t="shared" si="18"/>
        <v>0</v>
      </c>
      <c r="I210" s="60">
        <f t="shared" si="20"/>
        <v>0</v>
      </c>
      <c r="J210" s="92" t="str">
        <f t="shared" si="19"/>
        <v>2037–2038</v>
      </c>
      <c r="L210" s="103"/>
      <c r="N210" s="101"/>
      <c r="Q210" s="61"/>
    </row>
    <row r="211" spans="1:17" ht="20.25" customHeight="1" x14ac:dyDescent="0.2">
      <c r="A211" s="176">
        <v>50345</v>
      </c>
      <c r="B211" s="177">
        <f t="shared" si="15"/>
        <v>0</v>
      </c>
      <c r="C211" s="158"/>
      <c r="D211" s="60">
        <f t="shared" si="16"/>
        <v>0</v>
      </c>
      <c r="E211" s="178">
        <f t="shared" si="14"/>
        <v>0</v>
      </c>
      <c r="F211" s="60">
        <f t="shared" si="17"/>
        <v>0</v>
      </c>
      <c r="G211" s="60">
        <f>IF(AND(C211&lt;&gt;"",SUM(G$27:G210)&lt;E$19),$E$19/$E$23,0)</f>
        <v>0</v>
      </c>
      <c r="H211" s="60">
        <f t="shared" si="18"/>
        <v>0</v>
      </c>
      <c r="I211" s="60">
        <f t="shared" si="20"/>
        <v>0</v>
      </c>
      <c r="J211" s="92" t="str">
        <f t="shared" si="19"/>
        <v>2037–2038</v>
      </c>
      <c r="L211" s="103"/>
      <c r="N211" s="101"/>
      <c r="Q211" s="61"/>
    </row>
    <row r="212" spans="1:17" ht="20.25" customHeight="1" x14ac:dyDescent="0.2">
      <c r="A212" s="176">
        <v>50375</v>
      </c>
      <c r="B212" s="177">
        <f t="shared" si="15"/>
        <v>0</v>
      </c>
      <c r="C212" s="158"/>
      <c r="D212" s="60">
        <f t="shared" si="16"/>
        <v>0</v>
      </c>
      <c r="E212" s="178">
        <f t="shared" si="14"/>
        <v>0</v>
      </c>
      <c r="F212" s="60">
        <f t="shared" si="17"/>
        <v>0</v>
      </c>
      <c r="G212" s="60">
        <f>IF(AND(C212&lt;&gt;"",SUM(G$27:G211)&lt;E$19),$E$19/$E$23,0)</f>
        <v>0</v>
      </c>
      <c r="H212" s="60">
        <f t="shared" si="18"/>
        <v>0</v>
      </c>
      <c r="I212" s="60">
        <f t="shared" si="20"/>
        <v>0</v>
      </c>
      <c r="J212" s="92" t="str">
        <f t="shared" si="19"/>
        <v>2037–2038</v>
      </c>
      <c r="L212" s="103"/>
      <c r="N212" s="101"/>
      <c r="Q212" s="61"/>
    </row>
    <row r="213" spans="1:17" ht="20.25" customHeight="1" x14ac:dyDescent="0.2">
      <c r="A213" s="176">
        <v>50406</v>
      </c>
      <c r="B213" s="177">
        <f t="shared" si="15"/>
        <v>0</v>
      </c>
      <c r="C213" s="158"/>
      <c r="D213" s="60">
        <f t="shared" si="16"/>
        <v>0</v>
      </c>
      <c r="E213" s="178">
        <f t="shared" si="14"/>
        <v>0</v>
      </c>
      <c r="F213" s="60">
        <f t="shared" si="17"/>
        <v>0</v>
      </c>
      <c r="G213" s="60">
        <f>IF(AND(C213&lt;&gt;"",SUM(G$27:G212)&lt;E$19),$E$19/$E$23,0)</f>
        <v>0</v>
      </c>
      <c r="H213" s="60">
        <f t="shared" si="18"/>
        <v>0</v>
      </c>
      <c r="I213" s="60">
        <f t="shared" si="20"/>
        <v>0</v>
      </c>
      <c r="J213" s="92" t="str">
        <f t="shared" si="19"/>
        <v>2037–2038</v>
      </c>
      <c r="L213" s="103"/>
      <c r="N213" s="101"/>
      <c r="Q213" s="61"/>
    </row>
    <row r="214" spans="1:17" ht="20.25" customHeight="1" x14ac:dyDescent="0.2">
      <c r="A214" s="176">
        <v>50437</v>
      </c>
      <c r="B214" s="177">
        <f t="shared" si="15"/>
        <v>0</v>
      </c>
      <c r="C214" s="158"/>
      <c r="D214" s="60">
        <f t="shared" si="16"/>
        <v>0</v>
      </c>
      <c r="E214" s="178">
        <f t="shared" si="14"/>
        <v>0</v>
      </c>
      <c r="F214" s="60">
        <f t="shared" si="17"/>
        <v>0</v>
      </c>
      <c r="G214" s="60">
        <f>IF(AND(C214&lt;&gt;"",SUM(G$27:G213)&lt;E$19),$E$19/$E$23,0)</f>
        <v>0</v>
      </c>
      <c r="H214" s="60">
        <f t="shared" si="18"/>
        <v>0</v>
      </c>
      <c r="I214" s="60">
        <f t="shared" si="20"/>
        <v>0</v>
      </c>
      <c r="J214" s="92" t="str">
        <f t="shared" si="19"/>
        <v>2037–2038</v>
      </c>
      <c r="L214" s="103"/>
      <c r="N214" s="101"/>
      <c r="Q214" s="61"/>
    </row>
    <row r="215" spans="1:17" ht="20.25" customHeight="1" x14ac:dyDescent="0.2">
      <c r="A215" s="176">
        <v>50465</v>
      </c>
      <c r="B215" s="177">
        <f t="shared" si="15"/>
        <v>0</v>
      </c>
      <c r="C215" s="158"/>
      <c r="D215" s="60">
        <f t="shared" si="16"/>
        <v>0</v>
      </c>
      <c r="E215" s="178">
        <f t="shared" si="14"/>
        <v>0</v>
      </c>
      <c r="F215" s="60">
        <f t="shared" si="17"/>
        <v>0</v>
      </c>
      <c r="G215" s="60">
        <f>IF(AND(C215&lt;&gt;"",SUM(G$27:G214)&lt;E$19),$E$19/$E$23,0)</f>
        <v>0</v>
      </c>
      <c r="H215" s="60">
        <f t="shared" si="18"/>
        <v>0</v>
      </c>
      <c r="I215" s="60">
        <f t="shared" si="20"/>
        <v>0</v>
      </c>
      <c r="J215" s="92" t="str">
        <f t="shared" si="19"/>
        <v>2037–2038</v>
      </c>
      <c r="L215" s="103"/>
      <c r="N215" s="101"/>
      <c r="Q215" s="61"/>
    </row>
    <row r="216" spans="1:17" ht="20.25" customHeight="1" x14ac:dyDescent="0.2">
      <c r="A216" s="176">
        <v>50496</v>
      </c>
      <c r="B216" s="177">
        <f t="shared" si="15"/>
        <v>0</v>
      </c>
      <c r="C216" s="158"/>
      <c r="D216" s="60">
        <f t="shared" si="16"/>
        <v>0</v>
      </c>
      <c r="E216" s="178">
        <f t="shared" si="14"/>
        <v>0</v>
      </c>
      <c r="F216" s="60">
        <f t="shared" si="17"/>
        <v>0</v>
      </c>
      <c r="G216" s="60">
        <f>IF(AND(C216&lt;&gt;"",SUM(G$27:G215)&lt;E$19),$E$19/$E$23,0)</f>
        <v>0</v>
      </c>
      <c r="H216" s="60">
        <f t="shared" si="18"/>
        <v>0</v>
      </c>
      <c r="I216" s="60">
        <f t="shared" si="20"/>
        <v>0</v>
      </c>
      <c r="J216" s="92" t="str">
        <f t="shared" si="19"/>
        <v>2037–2038</v>
      </c>
      <c r="L216" s="103"/>
      <c r="N216" s="101"/>
      <c r="Q216" s="61"/>
    </row>
    <row r="217" spans="1:17" ht="20.25" customHeight="1" x14ac:dyDescent="0.2">
      <c r="A217" s="176">
        <v>50526</v>
      </c>
      <c r="B217" s="177">
        <f t="shared" si="15"/>
        <v>0</v>
      </c>
      <c r="C217" s="158"/>
      <c r="D217" s="60">
        <f t="shared" si="16"/>
        <v>0</v>
      </c>
      <c r="E217" s="178">
        <f t="shared" si="14"/>
        <v>0</v>
      </c>
      <c r="F217" s="60">
        <f t="shared" si="17"/>
        <v>0</v>
      </c>
      <c r="G217" s="60">
        <f>IF(AND(C217&lt;&gt;"",SUM(G$27:G216)&lt;E$19),$E$19/$E$23,0)</f>
        <v>0</v>
      </c>
      <c r="H217" s="60">
        <f t="shared" si="18"/>
        <v>0</v>
      </c>
      <c r="I217" s="60">
        <f t="shared" si="20"/>
        <v>0</v>
      </c>
      <c r="J217" s="92" t="str">
        <f t="shared" si="19"/>
        <v>2037–2038</v>
      </c>
      <c r="L217" s="103"/>
      <c r="N217" s="101"/>
      <c r="Q217" s="61"/>
    </row>
    <row r="218" spans="1:17" ht="20.25" customHeight="1" x14ac:dyDescent="0.2">
      <c r="A218" s="176">
        <v>50557</v>
      </c>
      <c r="B218" s="177">
        <f t="shared" si="15"/>
        <v>0</v>
      </c>
      <c r="C218" s="158"/>
      <c r="D218" s="60">
        <f t="shared" si="16"/>
        <v>0</v>
      </c>
      <c r="E218" s="178">
        <f t="shared" si="14"/>
        <v>0</v>
      </c>
      <c r="F218" s="60">
        <f t="shared" si="17"/>
        <v>0</v>
      </c>
      <c r="G218" s="60">
        <f>IF(AND(C218&lt;&gt;"",SUM(G$27:G217)&lt;E$19),$E$19/$E$23,0)</f>
        <v>0</v>
      </c>
      <c r="H218" s="60">
        <f t="shared" si="18"/>
        <v>0</v>
      </c>
      <c r="I218" s="60">
        <f t="shared" si="20"/>
        <v>0</v>
      </c>
      <c r="J218" s="92" t="str">
        <f t="shared" si="19"/>
        <v>2037–2038</v>
      </c>
      <c r="L218" s="103"/>
      <c r="N218" s="101"/>
      <c r="Q218" s="61"/>
    </row>
    <row r="219" spans="1:17" ht="20.25" customHeight="1" x14ac:dyDescent="0.2">
      <c r="A219" s="176">
        <v>50587</v>
      </c>
      <c r="B219" s="177">
        <f t="shared" si="15"/>
        <v>0</v>
      </c>
      <c r="C219" s="158"/>
      <c r="D219" s="60">
        <f t="shared" si="16"/>
        <v>0</v>
      </c>
      <c r="E219" s="178">
        <f t="shared" ref="E219:E282" si="21">C219-D219</f>
        <v>0</v>
      </c>
      <c r="F219" s="60">
        <f t="shared" si="17"/>
        <v>0</v>
      </c>
      <c r="G219" s="60">
        <f>IF(AND(C219&lt;&gt;"",SUM(G$27:G218)&lt;E$19),$E$19/$E$23,0)</f>
        <v>0</v>
      </c>
      <c r="H219" s="60">
        <f t="shared" si="18"/>
        <v>0</v>
      </c>
      <c r="I219" s="60">
        <f t="shared" si="20"/>
        <v>0</v>
      </c>
      <c r="J219" s="92" t="str">
        <f t="shared" si="19"/>
        <v>2038–2039</v>
      </c>
      <c r="L219" s="103"/>
      <c r="N219" s="101"/>
      <c r="Q219" s="61"/>
    </row>
    <row r="220" spans="1:17" ht="20.25" customHeight="1" x14ac:dyDescent="0.2">
      <c r="A220" s="176">
        <v>50618</v>
      </c>
      <c r="B220" s="177">
        <f t="shared" ref="B220:B283" si="22">IF(C220&gt;0,C220*-1,C220)</f>
        <v>0</v>
      </c>
      <c r="C220" s="158"/>
      <c r="D220" s="60">
        <f t="shared" ref="D220:D283" si="23">IF(C220="",0,IF($E$15="Beginning",IF(C219&lt;&gt;"",$F219*$E$6/12,0),IF(C219&lt;&gt;"",$F219*$E$6/12,$E$16*$E$6/12)))</f>
        <v>0</v>
      </c>
      <c r="E220" s="178">
        <f t="shared" si="21"/>
        <v>0</v>
      </c>
      <c r="F220" s="60">
        <f t="shared" ref="F220:F283" si="24">IF(C220="",0,IF(C219="",$E$16-E220,IF(C220&lt;&gt;"",F219-E220)))</f>
        <v>0</v>
      </c>
      <c r="G220" s="60">
        <f>IF(AND(C220&lt;&gt;"",SUM(G$27:G219)&lt;E$19),$E$19/$E$23,0)</f>
        <v>0</v>
      </c>
      <c r="H220" s="60">
        <f t="shared" ref="H220:H283" si="25">IF(C220&lt;&gt;"",G220+H219,0)</f>
        <v>0</v>
      </c>
      <c r="I220" s="60">
        <f t="shared" si="20"/>
        <v>0</v>
      </c>
      <c r="J220" s="92" t="str">
        <f t="shared" ref="J220:J283" si="26">IF(OR(MONTH(A220)=1,MONTH(A220)=2,MONTH(A220)=3,MONTH(A220)=4,MONTH(A220)=5,MONTH(A220)=6),YEAR(A220)-1&amp;"–"&amp;YEAR(A220),YEAR(A220)&amp;"–"&amp;YEAR(A220)+1)</f>
        <v>2038–2039</v>
      </c>
      <c r="L220" s="103"/>
      <c r="N220" s="101"/>
      <c r="Q220" s="61"/>
    </row>
    <row r="221" spans="1:17" ht="20.25" customHeight="1" x14ac:dyDescent="0.2">
      <c r="A221" s="176">
        <v>50649</v>
      </c>
      <c r="B221" s="177">
        <f t="shared" si="22"/>
        <v>0</v>
      </c>
      <c r="C221" s="158"/>
      <c r="D221" s="60">
        <f t="shared" si="23"/>
        <v>0</v>
      </c>
      <c r="E221" s="178">
        <f t="shared" si="21"/>
        <v>0</v>
      </c>
      <c r="F221" s="60">
        <f t="shared" si="24"/>
        <v>0</v>
      </c>
      <c r="G221" s="60">
        <f>IF(AND(C221&lt;&gt;"",SUM(G$27:G220)&lt;E$19),$E$19/$E$23,0)</f>
        <v>0</v>
      </c>
      <c r="H221" s="60">
        <f t="shared" si="25"/>
        <v>0</v>
      </c>
      <c r="I221" s="60">
        <f t="shared" ref="I221:I284" si="27">IF(C221&lt;&gt;"",$E$19-H221,0)</f>
        <v>0</v>
      </c>
      <c r="J221" s="92" t="str">
        <f t="shared" si="26"/>
        <v>2038–2039</v>
      </c>
      <c r="L221" s="103"/>
      <c r="N221" s="101"/>
      <c r="Q221" s="61"/>
    </row>
    <row r="222" spans="1:17" ht="20.25" customHeight="1" x14ac:dyDescent="0.2">
      <c r="A222" s="176">
        <v>50679</v>
      </c>
      <c r="B222" s="177">
        <f t="shared" si="22"/>
        <v>0</v>
      </c>
      <c r="C222" s="158"/>
      <c r="D222" s="60">
        <f t="shared" si="23"/>
        <v>0</v>
      </c>
      <c r="E222" s="178">
        <f t="shared" si="21"/>
        <v>0</v>
      </c>
      <c r="F222" s="60">
        <f t="shared" si="24"/>
        <v>0</v>
      </c>
      <c r="G222" s="60">
        <f>IF(AND(C222&lt;&gt;"",SUM(G$27:G221)&lt;E$19),$E$19/$E$23,0)</f>
        <v>0</v>
      </c>
      <c r="H222" s="60">
        <f t="shared" si="25"/>
        <v>0</v>
      </c>
      <c r="I222" s="60">
        <f t="shared" si="27"/>
        <v>0</v>
      </c>
      <c r="J222" s="92" t="str">
        <f t="shared" si="26"/>
        <v>2038–2039</v>
      </c>
      <c r="L222" s="103"/>
      <c r="N222" s="101"/>
      <c r="Q222" s="61"/>
    </row>
    <row r="223" spans="1:17" ht="20.25" customHeight="1" x14ac:dyDescent="0.2">
      <c r="A223" s="176">
        <v>50710</v>
      </c>
      <c r="B223" s="177">
        <f t="shared" si="22"/>
        <v>0</v>
      </c>
      <c r="C223" s="158"/>
      <c r="D223" s="60">
        <f t="shared" si="23"/>
        <v>0</v>
      </c>
      <c r="E223" s="178">
        <f t="shared" si="21"/>
        <v>0</v>
      </c>
      <c r="F223" s="60">
        <f t="shared" si="24"/>
        <v>0</v>
      </c>
      <c r="G223" s="60">
        <f>IF(AND(C223&lt;&gt;"",SUM(G$27:G222)&lt;E$19),$E$19/$E$23,0)</f>
        <v>0</v>
      </c>
      <c r="H223" s="60">
        <f t="shared" si="25"/>
        <v>0</v>
      </c>
      <c r="I223" s="60">
        <f t="shared" si="27"/>
        <v>0</v>
      </c>
      <c r="J223" s="92" t="str">
        <f t="shared" si="26"/>
        <v>2038–2039</v>
      </c>
      <c r="L223" s="103"/>
      <c r="N223" s="101"/>
      <c r="Q223" s="61"/>
    </row>
    <row r="224" spans="1:17" ht="20.25" customHeight="1" x14ac:dyDescent="0.2">
      <c r="A224" s="176">
        <v>50740</v>
      </c>
      <c r="B224" s="177">
        <f t="shared" si="22"/>
        <v>0</v>
      </c>
      <c r="C224" s="158"/>
      <c r="D224" s="60">
        <f t="shared" si="23"/>
        <v>0</v>
      </c>
      <c r="E224" s="178">
        <f t="shared" si="21"/>
        <v>0</v>
      </c>
      <c r="F224" s="60">
        <f t="shared" si="24"/>
        <v>0</v>
      </c>
      <c r="G224" s="60">
        <f>IF(AND(C224&lt;&gt;"",SUM(G$27:G223)&lt;E$19),$E$19/$E$23,0)</f>
        <v>0</v>
      </c>
      <c r="H224" s="60">
        <f t="shared" si="25"/>
        <v>0</v>
      </c>
      <c r="I224" s="60">
        <f t="shared" si="27"/>
        <v>0</v>
      </c>
      <c r="J224" s="92" t="str">
        <f t="shared" si="26"/>
        <v>2038–2039</v>
      </c>
      <c r="L224" s="103"/>
      <c r="N224" s="101"/>
      <c r="Q224" s="61"/>
    </row>
    <row r="225" spans="1:17" ht="20.25" customHeight="1" x14ac:dyDescent="0.2">
      <c r="A225" s="176">
        <v>50771</v>
      </c>
      <c r="B225" s="177">
        <f t="shared" si="22"/>
        <v>0</v>
      </c>
      <c r="C225" s="158"/>
      <c r="D225" s="60">
        <f t="shared" si="23"/>
        <v>0</v>
      </c>
      <c r="E225" s="178">
        <f t="shared" si="21"/>
        <v>0</v>
      </c>
      <c r="F225" s="60">
        <f t="shared" si="24"/>
        <v>0</v>
      </c>
      <c r="G225" s="60">
        <f>IF(AND(C225&lt;&gt;"",SUM(G$27:G224)&lt;E$19),$E$19/$E$23,0)</f>
        <v>0</v>
      </c>
      <c r="H225" s="60">
        <f t="shared" si="25"/>
        <v>0</v>
      </c>
      <c r="I225" s="60">
        <f t="shared" si="27"/>
        <v>0</v>
      </c>
      <c r="J225" s="92" t="str">
        <f t="shared" si="26"/>
        <v>2038–2039</v>
      </c>
      <c r="L225" s="103"/>
      <c r="N225" s="101"/>
      <c r="Q225" s="61"/>
    </row>
    <row r="226" spans="1:17" ht="20.25" customHeight="1" x14ac:dyDescent="0.2">
      <c r="A226" s="176">
        <v>50802</v>
      </c>
      <c r="B226" s="177">
        <f t="shared" si="22"/>
        <v>0</v>
      </c>
      <c r="C226" s="158"/>
      <c r="D226" s="60">
        <f t="shared" si="23"/>
        <v>0</v>
      </c>
      <c r="E226" s="178">
        <f t="shared" si="21"/>
        <v>0</v>
      </c>
      <c r="F226" s="60">
        <f t="shared" si="24"/>
        <v>0</v>
      </c>
      <c r="G226" s="60">
        <f>IF(AND(C226&lt;&gt;"",SUM(G$27:G225)&lt;E$19),$E$19/$E$23,0)</f>
        <v>0</v>
      </c>
      <c r="H226" s="60">
        <f t="shared" si="25"/>
        <v>0</v>
      </c>
      <c r="I226" s="60">
        <f t="shared" si="27"/>
        <v>0</v>
      </c>
      <c r="J226" s="92" t="str">
        <f t="shared" si="26"/>
        <v>2038–2039</v>
      </c>
      <c r="L226" s="103"/>
      <c r="N226" s="101"/>
      <c r="Q226" s="61"/>
    </row>
    <row r="227" spans="1:17" ht="20.25" customHeight="1" x14ac:dyDescent="0.2">
      <c r="A227" s="176">
        <v>50830</v>
      </c>
      <c r="B227" s="177">
        <f t="shared" si="22"/>
        <v>0</v>
      </c>
      <c r="C227" s="158"/>
      <c r="D227" s="60">
        <f t="shared" si="23"/>
        <v>0</v>
      </c>
      <c r="E227" s="178">
        <f t="shared" si="21"/>
        <v>0</v>
      </c>
      <c r="F227" s="60">
        <f t="shared" si="24"/>
        <v>0</v>
      </c>
      <c r="G227" s="60">
        <f>IF(AND(C227&lt;&gt;"",SUM(G$27:G226)&lt;E$19),$E$19/$E$23,0)</f>
        <v>0</v>
      </c>
      <c r="H227" s="60">
        <f t="shared" si="25"/>
        <v>0</v>
      </c>
      <c r="I227" s="60">
        <f t="shared" si="27"/>
        <v>0</v>
      </c>
      <c r="J227" s="92" t="str">
        <f t="shared" si="26"/>
        <v>2038–2039</v>
      </c>
      <c r="L227" s="103"/>
      <c r="N227" s="101"/>
      <c r="Q227" s="61"/>
    </row>
    <row r="228" spans="1:17" ht="20.25" customHeight="1" x14ac:dyDescent="0.2">
      <c r="A228" s="176">
        <v>50861</v>
      </c>
      <c r="B228" s="177">
        <f t="shared" si="22"/>
        <v>0</v>
      </c>
      <c r="C228" s="158"/>
      <c r="D228" s="60">
        <f t="shared" si="23"/>
        <v>0</v>
      </c>
      <c r="E228" s="178">
        <f t="shared" si="21"/>
        <v>0</v>
      </c>
      <c r="F228" s="60">
        <f t="shared" si="24"/>
        <v>0</v>
      </c>
      <c r="G228" s="60">
        <f>IF(AND(C228&lt;&gt;"",SUM(G$27:G227)&lt;E$19),$E$19/$E$23,0)</f>
        <v>0</v>
      </c>
      <c r="H228" s="60">
        <f t="shared" si="25"/>
        <v>0</v>
      </c>
      <c r="I228" s="60">
        <f t="shared" si="27"/>
        <v>0</v>
      </c>
      <c r="J228" s="92" t="str">
        <f t="shared" si="26"/>
        <v>2038–2039</v>
      </c>
      <c r="L228" s="103"/>
      <c r="N228" s="101"/>
      <c r="Q228" s="61"/>
    </row>
    <row r="229" spans="1:17" ht="20.25" customHeight="1" x14ac:dyDescent="0.2">
      <c r="A229" s="176">
        <v>50891</v>
      </c>
      <c r="B229" s="177">
        <f t="shared" si="22"/>
        <v>0</v>
      </c>
      <c r="C229" s="158"/>
      <c r="D229" s="60">
        <f t="shared" si="23"/>
        <v>0</v>
      </c>
      <c r="E229" s="178">
        <f t="shared" si="21"/>
        <v>0</v>
      </c>
      <c r="F229" s="60">
        <f t="shared" si="24"/>
        <v>0</v>
      </c>
      <c r="G229" s="60">
        <f>IF(AND(C229&lt;&gt;"",SUM(G$27:G228)&lt;E$19),$E$19/$E$23,0)</f>
        <v>0</v>
      </c>
      <c r="H229" s="60">
        <f t="shared" si="25"/>
        <v>0</v>
      </c>
      <c r="I229" s="60">
        <f t="shared" si="27"/>
        <v>0</v>
      </c>
      <c r="J229" s="92" t="str">
        <f t="shared" si="26"/>
        <v>2038–2039</v>
      </c>
      <c r="L229" s="103"/>
      <c r="N229" s="101"/>
      <c r="Q229" s="61"/>
    </row>
    <row r="230" spans="1:17" ht="20.25" customHeight="1" x14ac:dyDescent="0.2">
      <c r="A230" s="176">
        <v>50922</v>
      </c>
      <c r="B230" s="177">
        <f t="shared" si="22"/>
        <v>0</v>
      </c>
      <c r="C230" s="158"/>
      <c r="D230" s="60">
        <f t="shared" si="23"/>
        <v>0</v>
      </c>
      <c r="E230" s="178">
        <f t="shared" si="21"/>
        <v>0</v>
      </c>
      <c r="F230" s="60">
        <f t="shared" si="24"/>
        <v>0</v>
      </c>
      <c r="G230" s="60">
        <f>IF(AND(C230&lt;&gt;"",SUM(G$27:G229)&lt;E$19),$E$19/$E$23,0)</f>
        <v>0</v>
      </c>
      <c r="H230" s="60">
        <f t="shared" si="25"/>
        <v>0</v>
      </c>
      <c r="I230" s="60">
        <f t="shared" si="27"/>
        <v>0</v>
      </c>
      <c r="J230" s="92" t="str">
        <f t="shared" si="26"/>
        <v>2038–2039</v>
      </c>
      <c r="L230" s="103"/>
      <c r="N230" s="101"/>
      <c r="Q230" s="61"/>
    </row>
    <row r="231" spans="1:17" ht="20.25" customHeight="1" x14ac:dyDescent="0.2">
      <c r="A231" s="176">
        <v>50952</v>
      </c>
      <c r="B231" s="177">
        <f t="shared" si="22"/>
        <v>0</v>
      </c>
      <c r="C231" s="158"/>
      <c r="D231" s="60">
        <f t="shared" si="23"/>
        <v>0</v>
      </c>
      <c r="E231" s="178">
        <f t="shared" si="21"/>
        <v>0</v>
      </c>
      <c r="F231" s="60">
        <f t="shared" si="24"/>
        <v>0</v>
      </c>
      <c r="G231" s="60">
        <f>IF(AND(C231&lt;&gt;"",SUM(G$27:G230)&lt;E$19),$E$19/$E$23,0)</f>
        <v>0</v>
      </c>
      <c r="H231" s="60">
        <f t="shared" si="25"/>
        <v>0</v>
      </c>
      <c r="I231" s="60">
        <f t="shared" si="27"/>
        <v>0</v>
      </c>
      <c r="J231" s="92" t="str">
        <f t="shared" si="26"/>
        <v>2039–2040</v>
      </c>
      <c r="L231" s="103"/>
      <c r="N231" s="101"/>
      <c r="Q231" s="61"/>
    </row>
    <row r="232" spans="1:17" ht="20.25" customHeight="1" x14ac:dyDescent="0.2">
      <c r="A232" s="176">
        <v>50983</v>
      </c>
      <c r="B232" s="177">
        <f t="shared" si="22"/>
        <v>0</v>
      </c>
      <c r="C232" s="158"/>
      <c r="D232" s="60">
        <f t="shared" si="23"/>
        <v>0</v>
      </c>
      <c r="E232" s="178">
        <f t="shared" si="21"/>
        <v>0</v>
      </c>
      <c r="F232" s="60">
        <f t="shared" si="24"/>
        <v>0</v>
      </c>
      <c r="G232" s="60">
        <f>IF(AND(C232&lt;&gt;"",SUM(G$27:G231)&lt;E$19),$E$19/$E$23,0)</f>
        <v>0</v>
      </c>
      <c r="H232" s="60">
        <f t="shared" si="25"/>
        <v>0</v>
      </c>
      <c r="I232" s="60">
        <f t="shared" si="27"/>
        <v>0</v>
      </c>
      <c r="J232" s="92" t="str">
        <f t="shared" si="26"/>
        <v>2039–2040</v>
      </c>
      <c r="L232" s="103"/>
      <c r="N232" s="101"/>
      <c r="Q232" s="61"/>
    </row>
    <row r="233" spans="1:17" ht="20.25" customHeight="1" x14ac:dyDescent="0.2">
      <c r="A233" s="176">
        <v>51014</v>
      </c>
      <c r="B233" s="177">
        <f t="shared" si="22"/>
        <v>0</v>
      </c>
      <c r="C233" s="158"/>
      <c r="D233" s="60">
        <f t="shared" si="23"/>
        <v>0</v>
      </c>
      <c r="E233" s="178">
        <f t="shared" si="21"/>
        <v>0</v>
      </c>
      <c r="F233" s="60">
        <f t="shared" si="24"/>
        <v>0</v>
      </c>
      <c r="G233" s="60">
        <f>IF(AND(C233&lt;&gt;"",SUM(G$27:G232)&lt;E$19),$E$19/$E$23,0)</f>
        <v>0</v>
      </c>
      <c r="H233" s="60">
        <f t="shared" si="25"/>
        <v>0</v>
      </c>
      <c r="I233" s="60">
        <f t="shared" si="27"/>
        <v>0</v>
      </c>
      <c r="J233" s="92" t="str">
        <f t="shared" si="26"/>
        <v>2039–2040</v>
      </c>
      <c r="L233" s="103"/>
      <c r="N233" s="101"/>
      <c r="Q233" s="61"/>
    </row>
    <row r="234" spans="1:17" ht="20.25" customHeight="1" x14ac:dyDescent="0.2">
      <c r="A234" s="176">
        <v>51044</v>
      </c>
      <c r="B234" s="177">
        <f t="shared" si="22"/>
        <v>0</v>
      </c>
      <c r="C234" s="158"/>
      <c r="D234" s="60">
        <f t="shared" si="23"/>
        <v>0</v>
      </c>
      <c r="E234" s="178">
        <f t="shared" si="21"/>
        <v>0</v>
      </c>
      <c r="F234" s="60">
        <f t="shared" si="24"/>
        <v>0</v>
      </c>
      <c r="G234" s="60">
        <f>IF(AND(C234&lt;&gt;"",SUM(G$27:G233)&lt;E$19),$E$19/$E$23,0)</f>
        <v>0</v>
      </c>
      <c r="H234" s="60">
        <f t="shared" si="25"/>
        <v>0</v>
      </c>
      <c r="I234" s="60">
        <f t="shared" si="27"/>
        <v>0</v>
      </c>
      <c r="J234" s="92" t="str">
        <f t="shared" si="26"/>
        <v>2039–2040</v>
      </c>
      <c r="L234" s="103"/>
      <c r="N234" s="101"/>
      <c r="Q234" s="61"/>
    </row>
    <row r="235" spans="1:17" ht="20.25" customHeight="1" x14ac:dyDescent="0.2">
      <c r="A235" s="176">
        <v>51075</v>
      </c>
      <c r="B235" s="177">
        <f t="shared" si="22"/>
        <v>0</v>
      </c>
      <c r="C235" s="158"/>
      <c r="D235" s="60">
        <f t="shared" si="23"/>
        <v>0</v>
      </c>
      <c r="E235" s="178">
        <f t="shared" si="21"/>
        <v>0</v>
      </c>
      <c r="F235" s="60">
        <f t="shared" si="24"/>
        <v>0</v>
      </c>
      <c r="G235" s="60">
        <f>IF(AND(C235&lt;&gt;"",SUM(G$27:G234)&lt;E$19),$E$19/$E$23,0)</f>
        <v>0</v>
      </c>
      <c r="H235" s="60">
        <f t="shared" si="25"/>
        <v>0</v>
      </c>
      <c r="I235" s="60">
        <f t="shared" si="27"/>
        <v>0</v>
      </c>
      <c r="J235" s="92" t="str">
        <f t="shared" si="26"/>
        <v>2039–2040</v>
      </c>
      <c r="L235" s="103"/>
      <c r="N235" s="101"/>
      <c r="Q235" s="61"/>
    </row>
    <row r="236" spans="1:17" ht="20.25" customHeight="1" x14ac:dyDescent="0.2">
      <c r="A236" s="176">
        <v>51105</v>
      </c>
      <c r="B236" s="177">
        <f t="shared" si="22"/>
        <v>0</v>
      </c>
      <c r="C236" s="158"/>
      <c r="D236" s="60">
        <f t="shared" si="23"/>
        <v>0</v>
      </c>
      <c r="E236" s="178">
        <f t="shared" si="21"/>
        <v>0</v>
      </c>
      <c r="F236" s="60">
        <f t="shared" si="24"/>
        <v>0</v>
      </c>
      <c r="G236" s="60">
        <f>IF(AND(C236&lt;&gt;"",SUM(G$27:G235)&lt;E$19),$E$19/$E$23,0)</f>
        <v>0</v>
      </c>
      <c r="H236" s="60">
        <f t="shared" si="25"/>
        <v>0</v>
      </c>
      <c r="I236" s="60">
        <f t="shared" si="27"/>
        <v>0</v>
      </c>
      <c r="J236" s="92" t="str">
        <f t="shared" si="26"/>
        <v>2039–2040</v>
      </c>
      <c r="L236" s="103"/>
      <c r="N236" s="101"/>
      <c r="Q236" s="61"/>
    </row>
    <row r="237" spans="1:17" ht="20.25" customHeight="1" x14ac:dyDescent="0.2">
      <c r="A237" s="176">
        <v>51136</v>
      </c>
      <c r="B237" s="177">
        <f t="shared" si="22"/>
        <v>0</v>
      </c>
      <c r="C237" s="158"/>
      <c r="D237" s="60">
        <f t="shared" si="23"/>
        <v>0</v>
      </c>
      <c r="E237" s="178">
        <f t="shared" si="21"/>
        <v>0</v>
      </c>
      <c r="F237" s="60">
        <f t="shared" si="24"/>
        <v>0</v>
      </c>
      <c r="G237" s="60">
        <f>IF(AND(C237&lt;&gt;"",SUM(G$27:G236)&lt;E$19),$E$19/$E$23,0)</f>
        <v>0</v>
      </c>
      <c r="H237" s="60">
        <f t="shared" si="25"/>
        <v>0</v>
      </c>
      <c r="I237" s="60">
        <f t="shared" si="27"/>
        <v>0</v>
      </c>
      <c r="J237" s="92" t="str">
        <f t="shared" si="26"/>
        <v>2039–2040</v>
      </c>
      <c r="L237" s="103"/>
      <c r="N237" s="101"/>
      <c r="Q237" s="61"/>
    </row>
    <row r="238" spans="1:17" ht="20.25" customHeight="1" x14ac:dyDescent="0.2">
      <c r="A238" s="176">
        <v>51167</v>
      </c>
      <c r="B238" s="177">
        <f t="shared" si="22"/>
        <v>0</v>
      </c>
      <c r="C238" s="158"/>
      <c r="D238" s="60">
        <f t="shared" si="23"/>
        <v>0</v>
      </c>
      <c r="E238" s="178">
        <f t="shared" si="21"/>
        <v>0</v>
      </c>
      <c r="F238" s="60">
        <f t="shared" si="24"/>
        <v>0</v>
      </c>
      <c r="G238" s="60">
        <f>IF(AND(C238&lt;&gt;"",SUM(G$27:G237)&lt;E$19),$E$19/$E$23,0)</f>
        <v>0</v>
      </c>
      <c r="H238" s="60">
        <f t="shared" si="25"/>
        <v>0</v>
      </c>
      <c r="I238" s="60">
        <f t="shared" si="27"/>
        <v>0</v>
      </c>
      <c r="J238" s="92" t="str">
        <f t="shared" si="26"/>
        <v>2039–2040</v>
      </c>
      <c r="L238" s="103"/>
      <c r="N238" s="101"/>
      <c r="Q238" s="61"/>
    </row>
    <row r="239" spans="1:17" ht="20.25" customHeight="1" x14ac:dyDescent="0.2">
      <c r="A239" s="176">
        <v>51196</v>
      </c>
      <c r="B239" s="177">
        <f t="shared" si="22"/>
        <v>0</v>
      </c>
      <c r="C239" s="158"/>
      <c r="D239" s="60">
        <f t="shared" si="23"/>
        <v>0</v>
      </c>
      <c r="E239" s="178">
        <f t="shared" si="21"/>
        <v>0</v>
      </c>
      <c r="F239" s="60">
        <f t="shared" si="24"/>
        <v>0</v>
      </c>
      <c r="G239" s="60">
        <f>IF(AND(C239&lt;&gt;"",SUM(G$27:G238)&lt;E$19),$E$19/$E$23,0)</f>
        <v>0</v>
      </c>
      <c r="H239" s="60">
        <f t="shared" si="25"/>
        <v>0</v>
      </c>
      <c r="I239" s="60">
        <f t="shared" si="27"/>
        <v>0</v>
      </c>
      <c r="J239" s="92" t="str">
        <f t="shared" si="26"/>
        <v>2039–2040</v>
      </c>
      <c r="L239" s="103"/>
      <c r="N239" s="101"/>
      <c r="Q239" s="61"/>
    </row>
    <row r="240" spans="1:17" ht="20.25" customHeight="1" x14ac:dyDescent="0.2">
      <c r="A240" s="176">
        <v>51227</v>
      </c>
      <c r="B240" s="177">
        <f t="shared" si="22"/>
        <v>0</v>
      </c>
      <c r="C240" s="158"/>
      <c r="D240" s="60">
        <f t="shared" si="23"/>
        <v>0</v>
      </c>
      <c r="E240" s="178">
        <f t="shared" si="21"/>
        <v>0</v>
      </c>
      <c r="F240" s="60">
        <f t="shared" si="24"/>
        <v>0</v>
      </c>
      <c r="G240" s="60">
        <f>IF(AND(C240&lt;&gt;"",SUM(G$27:G239)&lt;E$19),$E$19/$E$23,0)</f>
        <v>0</v>
      </c>
      <c r="H240" s="60">
        <f t="shared" si="25"/>
        <v>0</v>
      </c>
      <c r="I240" s="60">
        <f t="shared" si="27"/>
        <v>0</v>
      </c>
      <c r="J240" s="92" t="str">
        <f t="shared" si="26"/>
        <v>2039–2040</v>
      </c>
      <c r="L240" s="103"/>
      <c r="N240" s="101"/>
      <c r="Q240" s="61"/>
    </row>
    <row r="241" spans="1:17" ht="20.25" customHeight="1" x14ac:dyDescent="0.2">
      <c r="A241" s="176">
        <v>51257</v>
      </c>
      <c r="B241" s="177">
        <f t="shared" si="22"/>
        <v>0</v>
      </c>
      <c r="C241" s="158"/>
      <c r="D241" s="60">
        <f t="shared" si="23"/>
        <v>0</v>
      </c>
      <c r="E241" s="178">
        <f t="shared" si="21"/>
        <v>0</v>
      </c>
      <c r="F241" s="60">
        <f t="shared" si="24"/>
        <v>0</v>
      </c>
      <c r="G241" s="60">
        <f>IF(AND(C241&lt;&gt;"",SUM(G$27:G240)&lt;E$19),$E$19/$E$23,0)</f>
        <v>0</v>
      </c>
      <c r="H241" s="60">
        <f t="shared" si="25"/>
        <v>0</v>
      </c>
      <c r="I241" s="60">
        <f t="shared" si="27"/>
        <v>0</v>
      </c>
      <c r="J241" s="92" t="str">
        <f t="shared" si="26"/>
        <v>2039–2040</v>
      </c>
      <c r="L241" s="103"/>
      <c r="N241" s="101"/>
      <c r="Q241" s="61"/>
    </row>
    <row r="242" spans="1:17" ht="20.25" customHeight="1" x14ac:dyDescent="0.2">
      <c r="A242" s="176">
        <v>51288</v>
      </c>
      <c r="B242" s="177">
        <f t="shared" si="22"/>
        <v>0</v>
      </c>
      <c r="C242" s="158"/>
      <c r="D242" s="60">
        <f t="shared" si="23"/>
        <v>0</v>
      </c>
      <c r="E242" s="178">
        <f t="shared" si="21"/>
        <v>0</v>
      </c>
      <c r="F242" s="60">
        <f t="shared" si="24"/>
        <v>0</v>
      </c>
      <c r="G242" s="60">
        <f>IF(AND(C242&lt;&gt;"",SUM(G$27:G241)&lt;E$19),$E$19/$E$23,0)</f>
        <v>0</v>
      </c>
      <c r="H242" s="60">
        <f t="shared" si="25"/>
        <v>0</v>
      </c>
      <c r="I242" s="60">
        <f t="shared" si="27"/>
        <v>0</v>
      </c>
      <c r="J242" s="92" t="str">
        <f t="shared" si="26"/>
        <v>2039–2040</v>
      </c>
      <c r="L242" s="103"/>
      <c r="N242" s="101"/>
      <c r="Q242" s="61"/>
    </row>
    <row r="243" spans="1:17" ht="20.25" customHeight="1" x14ac:dyDescent="0.2">
      <c r="A243" s="176">
        <v>51318</v>
      </c>
      <c r="B243" s="177">
        <f t="shared" si="22"/>
        <v>0</v>
      </c>
      <c r="C243" s="158"/>
      <c r="D243" s="60">
        <f t="shared" si="23"/>
        <v>0</v>
      </c>
      <c r="E243" s="178">
        <f t="shared" si="21"/>
        <v>0</v>
      </c>
      <c r="F243" s="60">
        <f t="shared" si="24"/>
        <v>0</v>
      </c>
      <c r="G243" s="60">
        <f>IF(AND(C243&lt;&gt;"",SUM(G$27:G242)&lt;E$19),$E$19/$E$23,0)</f>
        <v>0</v>
      </c>
      <c r="H243" s="60">
        <f t="shared" si="25"/>
        <v>0</v>
      </c>
      <c r="I243" s="60">
        <f t="shared" si="27"/>
        <v>0</v>
      </c>
      <c r="J243" s="92" t="str">
        <f t="shared" si="26"/>
        <v>2040–2041</v>
      </c>
      <c r="L243" s="103"/>
      <c r="N243" s="101"/>
      <c r="Q243" s="61"/>
    </row>
    <row r="244" spans="1:17" ht="20.25" customHeight="1" x14ac:dyDescent="0.2">
      <c r="A244" s="176">
        <v>51349</v>
      </c>
      <c r="B244" s="177">
        <f t="shared" si="22"/>
        <v>0</v>
      </c>
      <c r="C244" s="158"/>
      <c r="D244" s="60">
        <f t="shared" si="23"/>
        <v>0</v>
      </c>
      <c r="E244" s="178">
        <f t="shared" si="21"/>
        <v>0</v>
      </c>
      <c r="F244" s="60">
        <f t="shared" si="24"/>
        <v>0</v>
      </c>
      <c r="G244" s="60">
        <f>IF(AND(C244&lt;&gt;"",SUM(G$27:G243)&lt;E$19),$E$19/$E$23,0)</f>
        <v>0</v>
      </c>
      <c r="H244" s="60">
        <f t="shared" si="25"/>
        <v>0</v>
      </c>
      <c r="I244" s="60">
        <f t="shared" si="27"/>
        <v>0</v>
      </c>
      <c r="J244" s="92" t="str">
        <f t="shared" si="26"/>
        <v>2040–2041</v>
      </c>
      <c r="L244" s="103"/>
      <c r="N244" s="101"/>
      <c r="Q244" s="61"/>
    </row>
    <row r="245" spans="1:17" ht="20.25" customHeight="1" x14ac:dyDescent="0.2">
      <c r="A245" s="176">
        <v>51380</v>
      </c>
      <c r="B245" s="177">
        <f t="shared" si="22"/>
        <v>0</v>
      </c>
      <c r="C245" s="158"/>
      <c r="D245" s="60">
        <f t="shared" si="23"/>
        <v>0</v>
      </c>
      <c r="E245" s="178">
        <f t="shared" si="21"/>
        <v>0</v>
      </c>
      <c r="F245" s="60">
        <f t="shared" si="24"/>
        <v>0</v>
      </c>
      <c r="G245" s="60">
        <f>IF(AND(C245&lt;&gt;"",SUM(G$27:G244)&lt;E$19),$E$19/$E$23,0)</f>
        <v>0</v>
      </c>
      <c r="H245" s="60">
        <f t="shared" si="25"/>
        <v>0</v>
      </c>
      <c r="I245" s="60">
        <f t="shared" si="27"/>
        <v>0</v>
      </c>
      <c r="J245" s="92" t="str">
        <f t="shared" si="26"/>
        <v>2040–2041</v>
      </c>
      <c r="L245" s="103"/>
      <c r="N245" s="101"/>
      <c r="Q245" s="61"/>
    </row>
    <row r="246" spans="1:17" ht="20.25" customHeight="1" x14ac:dyDescent="0.2">
      <c r="A246" s="176">
        <v>51410</v>
      </c>
      <c r="B246" s="177">
        <f t="shared" si="22"/>
        <v>0</v>
      </c>
      <c r="C246" s="158"/>
      <c r="D246" s="60">
        <f t="shared" si="23"/>
        <v>0</v>
      </c>
      <c r="E246" s="178">
        <f t="shared" si="21"/>
        <v>0</v>
      </c>
      <c r="F246" s="60">
        <f t="shared" si="24"/>
        <v>0</v>
      </c>
      <c r="G246" s="60">
        <f>IF(AND(C246&lt;&gt;"",SUM(G$27:G245)&lt;E$19),$E$19/$E$23,0)</f>
        <v>0</v>
      </c>
      <c r="H246" s="60">
        <f t="shared" si="25"/>
        <v>0</v>
      </c>
      <c r="I246" s="60">
        <f t="shared" si="27"/>
        <v>0</v>
      </c>
      <c r="J246" s="92" t="str">
        <f t="shared" si="26"/>
        <v>2040–2041</v>
      </c>
      <c r="L246" s="103"/>
      <c r="N246" s="101"/>
      <c r="Q246" s="61"/>
    </row>
    <row r="247" spans="1:17" ht="20.25" customHeight="1" x14ac:dyDescent="0.2">
      <c r="A247" s="176">
        <v>51441</v>
      </c>
      <c r="B247" s="177">
        <f t="shared" si="22"/>
        <v>0</v>
      </c>
      <c r="C247" s="158"/>
      <c r="D247" s="60">
        <f t="shared" si="23"/>
        <v>0</v>
      </c>
      <c r="E247" s="178">
        <f t="shared" si="21"/>
        <v>0</v>
      </c>
      <c r="F247" s="60">
        <f t="shared" si="24"/>
        <v>0</v>
      </c>
      <c r="G247" s="60">
        <f>IF(AND(C247&lt;&gt;"",SUM(G$27:G246)&lt;E$19),$E$19/$E$23,0)</f>
        <v>0</v>
      </c>
      <c r="H247" s="60">
        <f t="shared" si="25"/>
        <v>0</v>
      </c>
      <c r="I247" s="60">
        <f t="shared" si="27"/>
        <v>0</v>
      </c>
      <c r="J247" s="92" t="str">
        <f t="shared" si="26"/>
        <v>2040–2041</v>
      </c>
      <c r="L247" s="103"/>
      <c r="N247" s="101"/>
      <c r="Q247" s="61"/>
    </row>
    <row r="248" spans="1:17" ht="20.25" customHeight="1" x14ac:dyDescent="0.2">
      <c r="A248" s="176">
        <v>51471</v>
      </c>
      <c r="B248" s="177">
        <f t="shared" si="22"/>
        <v>0</v>
      </c>
      <c r="C248" s="158"/>
      <c r="D248" s="60">
        <f t="shared" si="23"/>
        <v>0</v>
      </c>
      <c r="E248" s="178">
        <f t="shared" si="21"/>
        <v>0</v>
      </c>
      <c r="F248" s="60">
        <f t="shared" si="24"/>
        <v>0</v>
      </c>
      <c r="G248" s="60">
        <f>IF(AND(C248&lt;&gt;"",SUM(G$27:G247)&lt;E$19),$E$19/$E$23,0)</f>
        <v>0</v>
      </c>
      <c r="H248" s="60">
        <f t="shared" si="25"/>
        <v>0</v>
      </c>
      <c r="I248" s="60">
        <f t="shared" si="27"/>
        <v>0</v>
      </c>
      <c r="J248" s="92" t="str">
        <f t="shared" si="26"/>
        <v>2040–2041</v>
      </c>
      <c r="L248" s="103"/>
      <c r="N248" s="101"/>
      <c r="Q248" s="61"/>
    </row>
    <row r="249" spans="1:17" ht="20.25" customHeight="1" x14ac:dyDescent="0.2">
      <c r="A249" s="176">
        <v>51502</v>
      </c>
      <c r="B249" s="177">
        <f t="shared" si="22"/>
        <v>0</v>
      </c>
      <c r="C249" s="158"/>
      <c r="D249" s="60">
        <f t="shared" si="23"/>
        <v>0</v>
      </c>
      <c r="E249" s="178">
        <f t="shared" si="21"/>
        <v>0</v>
      </c>
      <c r="F249" s="60">
        <f t="shared" si="24"/>
        <v>0</v>
      </c>
      <c r="G249" s="60">
        <f>IF(AND(C249&lt;&gt;"",SUM(G$27:G248)&lt;E$19),$E$19/$E$23,0)</f>
        <v>0</v>
      </c>
      <c r="H249" s="60">
        <f t="shared" si="25"/>
        <v>0</v>
      </c>
      <c r="I249" s="60">
        <f t="shared" si="27"/>
        <v>0</v>
      </c>
      <c r="J249" s="92" t="str">
        <f t="shared" si="26"/>
        <v>2040–2041</v>
      </c>
      <c r="L249" s="103"/>
      <c r="N249" s="101"/>
      <c r="Q249" s="61"/>
    </row>
    <row r="250" spans="1:17" ht="20.25" customHeight="1" x14ac:dyDescent="0.2">
      <c r="A250" s="176">
        <v>51533</v>
      </c>
      <c r="B250" s="177">
        <f t="shared" si="22"/>
        <v>0</v>
      </c>
      <c r="C250" s="158"/>
      <c r="D250" s="60">
        <f t="shared" si="23"/>
        <v>0</v>
      </c>
      <c r="E250" s="178">
        <f t="shared" si="21"/>
        <v>0</v>
      </c>
      <c r="F250" s="60">
        <f t="shared" si="24"/>
        <v>0</v>
      </c>
      <c r="G250" s="60">
        <f>IF(AND(C250&lt;&gt;"",SUM(G$27:G249)&lt;E$19),$E$19/$E$23,0)</f>
        <v>0</v>
      </c>
      <c r="H250" s="60">
        <f t="shared" si="25"/>
        <v>0</v>
      </c>
      <c r="I250" s="60">
        <f t="shared" si="27"/>
        <v>0</v>
      </c>
      <c r="J250" s="92" t="str">
        <f t="shared" si="26"/>
        <v>2040–2041</v>
      </c>
      <c r="L250" s="103"/>
      <c r="N250" s="101"/>
      <c r="Q250" s="61"/>
    </row>
    <row r="251" spans="1:17" ht="20.25" customHeight="1" x14ac:dyDescent="0.2">
      <c r="A251" s="176">
        <v>51561</v>
      </c>
      <c r="B251" s="177">
        <f t="shared" si="22"/>
        <v>0</v>
      </c>
      <c r="C251" s="158"/>
      <c r="D251" s="60">
        <f t="shared" si="23"/>
        <v>0</v>
      </c>
      <c r="E251" s="178">
        <f t="shared" si="21"/>
        <v>0</v>
      </c>
      <c r="F251" s="60">
        <f t="shared" si="24"/>
        <v>0</v>
      </c>
      <c r="G251" s="60">
        <f>IF(AND(C251&lt;&gt;"",SUM(G$27:G250)&lt;E$19),$E$19/$E$23,0)</f>
        <v>0</v>
      </c>
      <c r="H251" s="60">
        <f t="shared" si="25"/>
        <v>0</v>
      </c>
      <c r="I251" s="60">
        <f t="shared" si="27"/>
        <v>0</v>
      </c>
      <c r="J251" s="92" t="str">
        <f t="shared" si="26"/>
        <v>2040–2041</v>
      </c>
      <c r="L251" s="103"/>
      <c r="N251" s="101"/>
      <c r="Q251" s="61"/>
    </row>
    <row r="252" spans="1:17" ht="20.25" customHeight="1" x14ac:dyDescent="0.2">
      <c r="A252" s="176">
        <v>51592</v>
      </c>
      <c r="B252" s="177">
        <f t="shared" si="22"/>
        <v>0</v>
      </c>
      <c r="C252" s="158"/>
      <c r="D252" s="60">
        <f t="shared" si="23"/>
        <v>0</v>
      </c>
      <c r="E252" s="178">
        <f t="shared" si="21"/>
        <v>0</v>
      </c>
      <c r="F252" s="60">
        <f t="shared" si="24"/>
        <v>0</v>
      </c>
      <c r="G252" s="60">
        <f>IF(AND(C252&lt;&gt;"",SUM(G$27:G251)&lt;E$19),$E$19/$E$23,0)</f>
        <v>0</v>
      </c>
      <c r="H252" s="60">
        <f t="shared" si="25"/>
        <v>0</v>
      </c>
      <c r="I252" s="60">
        <f t="shared" si="27"/>
        <v>0</v>
      </c>
      <c r="J252" s="92" t="str">
        <f t="shared" si="26"/>
        <v>2040–2041</v>
      </c>
      <c r="L252" s="103"/>
      <c r="N252" s="101"/>
      <c r="Q252" s="61"/>
    </row>
    <row r="253" spans="1:17" ht="20.25" customHeight="1" x14ac:dyDescent="0.2">
      <c r="A253" s="176">
        <v>51622</v>
      </c>
      <c r="B253" s="177">
        <f t="shared" si="22"/>
        <v>0</v>
      </c>
      <c r="C253" s="158"/>
      <c r="D253" s="60">
        <f t="shared" si="23"/>
        <v>0</v>
      </c>
      <c r="E253" s="178">
        <f t="shared" si="21"/>
        <v>0</v>
      </c>
      <c r="F253" s="60">
        <f t="shared" si="24"/>
        <v>0</v>
      </c>
      <c r="G253" s="60">
        <f>IF(AND(C253&lt;&gt;"",SUM(G$27:G252)&lt;E$19),$E$19/$E$23,0)</f>
        <v>0</v>
      </c>
      <c r="H253" s="60">
        <f t="shared" si="25"/>
        <v>0</v>
      </c>
      <c r="I253" s="60">
        <f t="shared" si="27"/>
        <v>0</v>
      </c>
      <c r="J253" s="92" t="str">
        <f t="shared" si="26"/>
        <v>2040–2041</v>
      </c>
      <c r="L253" s="103"/>
      <c r="N253" s="101"/>
      <c r="Q253" s="61"/>
    </row>
    <row r="254" spans="1:17" ht="20.25" customHeight="1" x14ac:dyDescent="0.2">
      <c r="A254" s="176">
        <v>51653</v>
      </c>
      <c r="B254" s="177">
        <f t="shared" si="22"/>
        <v>0</v>
      </c>
      <c r="C254" s="158"/>
      <c r="D254" s="60">
        <f t="shared" si="23"/>
        <v>0</v>
      </c>
      <c r="E254" s="178">
        <f t="shared" si="21"/>
        <v>0</v>
      </c>
      <c r="F254" s="60">
        <f t="shared" si="24"/>
        <v>0</v>
      </c>
      <c r="G254" s="60">
        <f>IF(AND(C254&lt;&gt;"",SUM(G$27:G253)&lt;E$19),$E$19/$E$23,0)</f>
        <v>0</v>
      </c>
      <c r="H254" s="60">
        <f t="shared" si="25"/>
        <v>0</v>
      </c>
      <c r="I254" s="60">
        <f t="shared" si="27"/>
        <v>0</v>
      </c>
      <c r="J254" s="92" t="str">
        <f t="shared" si="26"/>
        <v>2040–2041</v>
      </c>
      <c r="L254" s="103"/>
      <c r="N254" s="101"/>
      <c r="Q254" s="61"/>
    </row>
    <row r="255" spans="1:17" ht="20.25" customHeight="1" x14ac:dyDescent="0.2">
      <c r="A255" s="176">
        <v>51683</v>
      </c>
      <c r="B255" s="177">
        <f t="shared" si="22"/>
        <v>0</v>
      </c>
      <c r="C255" s="158"/>
      <c r="D255" s="60">
        <f t="shared" si="23"/>
        <v>0</v>
      </c>
      <c r="E255" s="178">
        <f t="shared" si="21"/>
        <v>0</v>
      </c>
      <c r="F255" s="60">
        <f t="shared" si="24"/>
        <v>0</v>
      </c>
      <c r="G255" s="60">
        <f>IF(AND(C255&lt;&gt;"",SUM(G$27:G254)&lt;E$19),$E$19/$E$23,0)</f>
        <v>0</v>
      </c>
      <c r="H255" s="60">
        <f t="shared" si="25"/>
        <v>0</v>
      </c>
      <c r="I255" s="60">
        <f t="shared" si="27"/>
        <v>0</v>
      </c>
      <c r="J255" s="92" t="str">
        <f t="shared" si="26"/>
        <v>2041–2042</v>
      </c>
      <c r="L255" s="103"/>
      <c r="N255" s="101"/>
      <c r="Q255" s="61"/>
    </row>
    <row r="256" spans="1:17" ht="20.25" customHeight="1" x14ac:dyDescent="0.2">
      <c r="A256" s="176">
        <v>51714</v>
      </c>
      <c r="B256" s="177">
        <f t="shared" si="22"/>
        <v>0</v>
      </c>
      <c r="C256" s="158"/>
      <c r="D256" s="60">
        <f t="shared" si="23"/>
        <v>0</v>
      </c>
      <c r="E256" s="178">
        <f t="shared" si="21"/>
        <v>0</v>
      </c>
      <c r="F256" s="60">
        <f t="shared" si="24"/>
        <v>0</v>
      </c>
      <c r="G256" s="60">
        <f>IF(AND(C256&lt;&gt;"",SUM(G$27:G255)&lt;E$19),$E$19/$E$23,0)</f>
        <v>0</v>
      </c>
      <c r="H256" s="60">
        <f t="shared" si="25"/>
        <v>0</v>
      </c>
      <c r="I256" s="60">
        <f t="shared" si="27"/>
        <v>0</v>
      </c>
      <c r="J256" s="92" t="str">
        <f t="shared" si="26"/>
        <v>2041–2042</v>
      </c>
      <c r="L256" s="103"/>
      <c r="N256" s="101"/>
      <c r="Q256" s="61"/>
    </row>
    <row r="257" spans="1:17" ht="20.25" customHeight="1" x14ac:dyDescent="0.2">
      <c r="A257" s="176">
        <v>51745</v>
      </c>
      <c r="B257" s="177">
        <f t="shared" si="22"/>
        <v>0</v>
      </c>
      <c r="C257" s="158"/>
      <c r="D257" s="60">
        <f t="shared" si="23"/>
        <v>0</v>
      </c>
      <c r="E257" s="178">
        <f t="shared" si="21"/>
        <v>0</v>
      </c>
      <c r="F257" s="60">
        <f t="shared" si="24"/>
        <v>0</v>
      </c>
      <c r="G257" s="60">
        <f>IF(AND(C257&lt;&gt;"",SUM(G$27:G256)&lt;E$19),$E$19/$E$23,0)</f>
        <v>0</v>
      </c>
      <c r="H257" s="60">
        <f t="shared" si="25"/>
        <v>0</v>
      </c>
      <c r="I257" s="60">
        <f t="shared" si="27"/>
        <v>0</v>
      </c>
      <c r="J257" s="92" t="str">
        <f t="shared" si="26"/>
        <v>2041–2042</v>
      </c>
      <c r="L257" s="103"/>
      <c r="N257" s="101"/>
      <c r="Q257" s="61"/>
    </row>
    <row r="258" spans="1:17" ht="20.25" customHeight="1" x14ac:dyDescent="0.2">
      <c r="A258" s="176">
        <v>51775</v>
      </c>
      <c r="B258" s="177">
        <f t="shared" si="22"/>
        <v>0</v>
      </c>
      <c r="C258" s="158"/>
      <c r="D258" s="60">
        <f t="shared" si="23"/>
        <v>0</v>
      </c>
      <c r="E258" s="178">
        <f t="shared" si="21"/>
        <v>0</v>
      </c>
      <c r="F258" s="60">
        <f t="shared" si="24"/>
        <v>0</v>
      </c>
      <c r="G258" s="60">
        <f>IF(AND(C258&lt;&gt;"",SUM(G$27:G257)&lt;E$19),$E$19/$E$23,0)</f>
        <v>0</v>
      </c>
      <c r="H258" s="60">
        <f t="shared" si="25"/>
        <v>0</v>
      </c>
      <c r="I258" s="60">
        <f t="shared" si="27"/>
        <v>0</v>
      </c>
      <c r="J258" s="92" t="str">
        <f t="shared" si="26"/>
        <v>2041–2042</v>
      </c>
      <c r="L258" s="103"/>
      <c r="N258" s="101"/>
      <c r="Q258" s="61"/>
    </row>
    <row r="259" spans="1:17" ht="20.25" customHeight="1" x14ac:dyDescent="0.2">
      <c r="A259" s="176">
        <v>51806</v>
      </c>
      <c r="B259" s="177">
        <f t="shared" si="22"/>
        <v>0</v>
      </c>
      <c r="C259" s="158"/>
      <c r="D259" s="60">
        <f t="shared" si="23"/>
        <v>0</v>
      </c>
      <c r="E259" s="178">
        <f t="shared" si="21"/>
        <v>0</v>
      </c>
      <c r="F259" s="60">
        <f t="shared" si="24"/>
        <v>0</v>
      </c>
      <c r="G259" s="60">
        <f>IF(AND(C259&lt;&gt;"",SUM(G$27:G258)&lt;E$19),$E$19/$E$23,0)</f>
        <v>0</v>
      </c>
      <c r="H259" s="60">
        <f t="shared" si="25"/>
        <v>0</v>
      </c>
      <c r="I259" s="60">
        <f t="shared" si="27"/>
        <v>0</v>
      </c>
      <c r="J259" s="92" t="str">
        <f t="shared" si="26"/>
        <v>2041–2042</v>
      </c>
      <c r="L259" s="103"/>
      <c r="N259" s="101"/>
      <c r="Q259" s="61"/>
    </row>
    <row r="260" spans="1:17" ht="20.25" customHeight="1" x14ac:dyDescent="0.2">
      <c r="A260" s="176">
        <v>51836</v>
      </c>
      <c r="B260" s="177">
        <f t="shared" si="22"/>
        <v>0</v>
      </c>
      <c r="C260" s="158"/>
      <c r="D260" s="60">
        <f t="shared" si="23"/>
        <v>0</v>
      </c>
      <c r="E260" s="178">
        <f t="shared" si="21"/>
        <v>0</v>
      </c>
      <c r="F260" s="60">
        <f t="shared" si="24"/>
        <v>0</v>
      </c>
      <c r="G260" s="60">
        <f>IF(AND(C260&lt;&gt;"",SUM(G$27:G259)&lt;E$19),$E$19/$E$23,0)</f>
        <v>0</v>
      </c>
      <c r="H260" s="60">
        <f t="shared" si="25"/>
        <v>0</v>
      </c>
      <c r="I260" s="60">
        <f t="shared" si="27"/>
        <v>0</v>
      </c>
      <c r="J260" s="92" t="str">
        <f t="shared" si="26"/>
        <v>2041–2042</v>
      </c>
      <c r="L260" s="103"/>
      <c r="N260" s="101"/>
      <c r="Q260" s="61"/>
    </row>
    <row r="261" spans="1:17" ht="20.25" customHeight="1" x14ac:dyDescent="0.2">
      <c r="A261" s="176">
        <v>51867</v>
      </c>
      <c r="B261" s="177">
        <f t="shared" si="22"/>
        <v>0</v>
      </c>
      <c r="C261" s="158"/>
      <c r="D261" s="60">
        <f t="shared" si="23"/>
        <v>0</v>
      </c>
      <c r="E261" s="178">
        <f t="shared" si="21"/>
        <v>0</v>
      </c>
      <c r="F261" s="60">
        <f t="shared" si="24"/>
        <v>0</v>
      </c>
      <c r="G261" s="60">
        <f>IF(AND(C261&lt;&gt;"",SUM(G$27:G260)&lt;E$19),$E$19/$E$23,0)</f>
        <v>0</v>
      </c>
      <c r="H261" s="60">
        <f t="shared" si="25"/>
        <v>0</v>
      </c>
      <c r="I261" s="60">
        <f t="shared" si="27"/>
        <v>0</v>
      </c>
      <c r="J261" s="92" t="str">
        <f t="shared" si="26"/>
        <v>2041–2042</v>
      </c>
      <c r="L261" s="103"/>
      <c r="N261" s="101"/>
      <c r="Q261" s="61"/>
    </row>
    <row r="262" spans="1:17" ht="20.25" customHeight="1" x14ac:dyDescent="0.2">
      <c r="A262" s="176">
        <v>51898</v>
      </c>
      <c r="B262" s="177">
        <f t="shared" si="22"/>
        <v>0</v>
      </c>
      <c r="C262" s="158"/>
      <c r="D262" s="60">
        <f t="shared" si="23"/>
        <v>0</v>
      </c>
      <c r="E262" s="178">
        <f t="shared" si="21"/>
        <v>0</v>
      </c>
      <c r="F262" s="60">
        <f t="shared" si="24"/>
        <v>0</v>
      </c>
      <c r="G262" s="60">
        <f>IF(AND(C262&lt;&gt;"",SUM(G$27:G261)&lt;E$19),$E$19/$E$23,0)</f>
        <v>0</v>
      </c>
      <c r="H262" s="60">
        <f t="shared" si="25"/>
        <v>0</v>
      </c>
      <c r="I262" s="60">
        <f t="shared" si="27"/>
        <v>0</v>
      </c>
      <c r="J262" s="92" t="str">
        <f t="shared" si="26"/>
        <v>2041–2042</v>
      </c>
      <c r="L262" s="103"/>
      <c r="N262" s="101"/>
      <c r="Q262" s="61"/>
    </row>
    <row r="263" spans="1:17" ht="20.25" customHeight="1" x14ac:dyDescent="0.2">
      <c r="A263" s="176">
        <v>51926</v>
      </c>
      <c r="B263" s="177">
        <f t="shared" si="22"/>
        <v>0</v>
      </c>
      <c r="C263" s="158"/>
      <c r="D263" s="60">
        <f t="shared" si="23"/>
        <v>0</v>
      </c>
      <c r="E263" s="178">
        <f t="shared" si="21"/>
        <v>0</v>
      </c>
      <c r="F263" s="60">
        <f t="shared" si="24"/>
        <v>0</v>
      </c>
      <c r="G263" s="60">
        <f>IF(AND(C263&lt;&gt;"",SUM(G$27:G262)&lt;E$19),$E$19/$E$23,0)</f>
        <v>0</v>
      </c>
      <c r="H263" s="60">
        <f t="shared" si="25"/>
        <v>0</v>
      </c>
      <c r="I263" s="60">
        <f t="shared" si="27"/>
        <v>0</v>
      </c>
      <c r="J263" s="92" t="str">
        <f t="shared" si="26"/>
        <v>2041–2042</v>
      </c>
      <c r="L263" s="103"/>
      <c r="N263" s="101"/>
      <c r="Q263" s="61"/>
    </row>
    <row r="264" spans="1:17" ht="20.25" customHeight="1" x14ac:dyDescent="0.2">
      <c r="A264" s="176">
        <v>51957</v>
      </c>
      <c r="B264" s="177">
        <f t="shared" si="22"/>
        <v>0</v>
      </c>
      <c r="C264" s="158"/>
      <c r="D264" s="60">
        <f t="shared" si="23"/>
        <v>0</v>
      </c>
      <c r="E264" s="178">
        <f t="shared" si="21"/>
        <v>0</v>
      </c>
      <c r="F264" s="60">
        <f t="shared" si="24"/>
        <v>0</v>
      </c>
      <c r="G264" s="60">
        <f>IF(AND(C264&lt;&gt;"",SUM(G$27:G263)&lt;E$19),$E$19/$E$23,0)</f>
        <v>0</v>
      </c>
      <c r="H264" s="60">
        <f t="shared" si="25"/>
        <v>0</v>
      </c>
      <c r="I264" s="60">
        <f t="shared" si="27"/>
        <v>0</v>
      </c>
      <c r="J264" s="92" t="str">
        <f t="shared" si="26"/>
        <v>2041–2042</v>
      </c>
      <c r="L264" s="103"/>
      <c r="N264" s="101"/>
      <c r="Q264" s="61"/>
    </row>
    <row r="265" spans="1:17" ht="20.25" customHeight="1" x14ac:dyDescent="0.2">
      <c r="A265" s="176">
        <v>51987</v>
      </c>
      <c r="B265" s="177">
        <f t="shared" si="22"/>
        <v>0</v>
      </c>
      <c r="C265" s="158"/>
      <c r="D265" s="60">
        <f t="shared" si="23"/>
        <v>0</v>
      </c>
      <c r="E265" s="178">
        <f t="shared" si="21"/>
        <v>0</v>
      </c>
      <c r="F265" s="60">
        <f t="shared" si="24"/>
        <v>0</v>
      </c>
      <c r="G265" s="60">
        <f>IF(AND(C265&lt;&gt;"",SUM(G$27:G264)&lt;E$19),$E$19/$E$23,0)</f>
        <v>0</v>
      </c>
      <c r="H265" s="60">
        <f t="shared" si="25"/>
        <v>0</v>
      </c>
      <c r="I265" s="60">
        <f t="shared" si="27"/>
        <v>0</v>
      </c>
      <c r="J265" s="92" t="str">
        <f t="shared" si="26"/>
        <v>2041–2042</v>
      </c>
      <c r="L265" s="103"/>
      <c r="N265" s="101"/>
      <c r="Q265" s="61"/>
    </row>
    <row r="266" spans="1:17" ht="20.25" customHeight="1" x14ac:dyDescent="0.2">
      <c r="A266" s="176">
        <v>52018</v>
      </c>
      <c r="B266" s="177">
        <f t="shared" si="22"/>
        <v>0</v>
      </c>
      <c r="C266" s="158"/>
      <c r="D266" s="60">
        <f t="shared" si="23"/>
        <v>0</v>
      </c>
      <c r="E266" s="178">
        <f t="shared" si="21"/>
        <v>0</v>
      </c>
      <c r="F266" s="60">
        <f t="shared" si="24"/>
        <v>0</v>
      </c>
      <c r="G266" s="60">
        <f>IF(AND(C266&lt;&gt;"",SUM(G$27:G265)&lt;E$19),$E$19/$E$23,0)</f>
        <v>0</v>
      </c>
      <c r="H266" s="60">
        <f t="shared" si="25"/>
        <v>0</v>
      </c>
      <c r="I266" s="60">
        <f t="shared" si="27"/>
        <v>0</v>
      </c>
      <c r="J266" s="92" t="str">
        <f t="shared" si="26"/>
        <v>2041–2042</v>
      </c>
      <c r="L266" s="103"/>
      <c r="N266" s="101"/>
      <c r="Q266" s="61"/>
    </row>
    <row r="267" spans="1:17" ht="20.25" customHeight="1" x14ac:dyDescent="0.2">
      <c r="A267" s="176">
        <v>52048</v>
      </c>
      <c r="B267" s="177">
        <f t="shared" si="22"/>
        <v>0</v>
      </c>
      <c r="C267" s="158"/>
      <c r="D267" s="60">
        <f t="shared" si="23"/>
        <v>0</v>
      </c>
      <c r="E267" s="178">
        <f t="shared" si="21"/>
        <v>0</v>
      </c>
      <c r="F267" s="60">
        <f t="shared" si="24"/>
        <v>0</v>
      </c>
      <c r="G267" s="60">
        <f>IF(AND(C267&lt;&gt;"",SUM(G$27:G266)&lt;E$19),$E$19/$E$23,0)</f>
        <v>0</v>
      </c>
      <c r="H267" s="60">
        <f t="shared" si="25"/>
        <v>0</v>
      </c>
      <c r="I267" s="60">
        <f t="shared" si="27"/>
        <v>0</v>
      </c>
      <c r="J267" s="92" t="str">
        <f t="shared" si="26"/>
        <v>2042–2043</v>
      </c>
      <c r="L267" s="103"/>
      <c r="N267" s="101"/>
      <c r="Q267" s="61"/>
    </row>
    <row r="268" spans="1:17" ht="20.25" customHeight="1" x14ac:dyDescent="0.2">
      <c r="A268" s="176">
        <v>52079</v>
      </c>
      <c r="B268" s="177">
        <f t="shared" si="22"/>
        <v>0</v>
      </c>
      <c r="C268" s="158"/>
      <c r="D268" s="60">
        <f t="shared" si="23"/>
        <v>0</v>
      </c>
      <c r="E268" s="178">
        <f t="shared" si="21"/>
        <v>0</v>
      </c>
      <c r="F268" s="60">
        <f t="shared" si="24"/>
        <v>0</v>
      </c>
      <c r="G268" s="60">
        <f>IF(AND(C268&lt;&gt;"",SUM(G$27:G267)&lt;E$19),$E$19/$E$23,0)</f>
        <v>0</v>
      </c>
      <c r="H268" s="60">
        <f t="shared" si="25"/>
        <v>0</v>
      </c>
      <c r="I268" s="60">
        <f t="shared" si="27"/>
        <v>0</v>
      </c>
      <c r="J268" s="92" t="str">
        <f t="shared" si="26"/>
        <v>2042–2043</v>
      </c>
      <c r="L268" s="103"/>
      <c r="N268" s="101"/>
      <c r="Q268" s="61"/>
    </row>
    <row r="269" spans="1:17" ht="20.25" customHeight="1" x14ac:dyDescent="0.2">
      <c r="A269" s="176">
        <v>52110</v>
      </c>
      <c r="B269" s="177">
        <f t="shared" si="22"/>
        <v>0</v>
      </c>
      <c r="C269" s="158"/>
      <c r="D269" s="60">
        <f t="shared" si="23"/>
        <v>0</v>
      </c>
      <c r="E269" s="178">
        <f t="shared" si="21"/>
        <v>0</v>
      </c>
      <c r="F269" s="60">
        <f t="shared" si="24"/>
        <v>0</v>
      </c>
      <c r="G269" s="60">
        <f>IF(AND(C269&lt;&gt;"",SUM(G$27:G268)&lt;E$19),$E$19/$E$23,0)</f>
        <v>0</v>
      </c>
      <c r="H269" s="60">
        <f t="shared" si="25"/>
        <v>0</v>
      </c>
      <c r="I269" s="60">
        <f t="shared" si="27"/>
        <v>0</v>
      </c>
      <c r="J269" s="92" t="str">
        <f t="shared" si="26"/>
        <v>2042–2043</v>
      </c>
      <c r="L269" s="103"/>
      <c r="N269" s="101"/>
      <c r="Q269" s="61"/>
    </row>
    <row r="270" spans="1:17" ht="20.25" customHeight="1" x14ac:dyDescent="0.2">
      <c r="A270" s="176">
        <v>52140</v>
      </c>
      <c r="B270" s="177">
        <f t="shared" si="22"/>
        <v>0</v>
      </c>
      <c r="C270" s="158"/>
      <c r="D270" s="60">
        <f t="shared" si="23"/>
        <v>0</v>
      </c>
      <c r="E270" s="178">
        <f t="shared" si="21"/>
        <v>0</v>
      </c>
      <c r="F270" s="60">
        <f t="shared" si="24"/>
        <v>0</v>
      </c>
      <c r="G270" s="60">
        <f>IF(AND(C270&lt;&gt;"",SUM(G$27:G269)&lt;E$19),$E$19/$E$23,0)</f>
        <v>0</v>
      </c>
      <c r="H270" s="60">
        <f t="shared" si="25"/>
        <v>0</v>
      </c>
      <c r="I270" s="60">
        <f t="shared" si="27"/>
        <v>0</v>
      </c>
      <c r="J270" s="92" t="str">
        <f t="shared" si="26"/>
        <v>2042–2043</v>
      </c>
      <c r="L270" s="103"/>
      <c r="N270" s="101"/>
      <c r="Q270" s="61"/>
    </row>
    <row r="271" spans="1:17" ht="20.25" customHeight="1" x14ac:dyDescent="0.2">
      <c r="A271" s="176">
        <v>52171</v>
      </c>
      <c r="B271" s="177">
        <f t="shared" si="22"/>
        <v>0</v>
      </c>
      <c r="C271" s="158"/>
      <c r="D271" s="60">
        <f t="shared" si="23"/>
        <v>0</v>
      </c>
      <c r="E271" s="178">
        <f t="shared" si="21"/>
        <v>0</v>
      </c>
      <c r="F271" s="60">
        <f t="shared" si="24"/>
        <v>0</v>
      </c>
      <c r="G271" s="60">
        <f>IF(AND(C271&lt;&gt;"",SUM(G$27:G270)&lt;E$19),$E$19/$E$23,0)</f>
        <v>0</v>
      </c>
      <c r="H271" s="60">
        <f t="shared" si="25"/>
        <v>0</v>
      </c>
      <c r="I271" s="60">
        <f t="shared" si="27"/>
        <v>0</v>
      </c>
      <c r="J271" s="92" t="str">
        <f t="shared" si="26"/>
        <v>2042–2043</v>
      </c>
      <c r="L271" s="103"/>
      <c r="N271" s="101"/>
      <c r="Q271" s="61"/>
    </row>
    <row r="272" spans="1:17" ht="20.25" customHeight="1" x14ac:dyDescent="0.2">
      <c r="A272" s="176">
        <v>52201</v>
      </c>
      <c r="B272" s="177">
        <f t="shared" si="22"/>
        <v>0</v>
      </c>
      <c r="C272" s="158"/>
      <c r="D272" s="60">
        <f t="shared" si="23"/>
        <v>0</v>
      </c>
      <c r="E272" s="178">
        <f t="shared" si="21"/>
        <v>0</v>
      </c>
      <c r="F272" s="60">
        <f t="shared" si="24"/>
        <v>0</v>
      </c>
      <c r="G272" s="60">
        <f>IF(AND(C272&lt;&gt;"",SUM(G$27:G271)&lt;E$19),$E$19/$E$23,0)</f>
        <v>0</v>
      </c>
      <c r="H272" s="60">
        <f t="shared" si="25"/>
        <v>0</v>
      </c>
      <c r="I272" s="60">
        <f t="shared" si="27"/>
        <v>0</v>
      </c>
      <c r="J272" s="92" t="str">
        <f t="shared" si="26"/>
        <v>2042–2043</v>
      </c>
      <c r="L272" s="103"/>
      <c r="N272" s="101"/>
      <c r="Q272" s="61"/>
    </row>
    <row r="273" spans="1:17" ht="20.25" customHeight="1" x14ac:dyDescent="0.2">
      <c r="A273" s="176">
        <v>52232</v>
      </c>
      <c r="B273" s="177">
        <f t="shared" si="22"/>
        <v>0</v>
      </c>
      <c r="C273" s="158"/>
      <c r="D273" s="60">
        <f t="shared" si="23"/>
        <v>0</v>
      </c>
      <c r="E273" s="178">
        <f t="shared" si="21"/>
        <v>0</v>
      </c>
      <c r="F273" s="60">
        <f t="shared" si="24"/>
        <v>0</v>
      </c>
      <c r="G273" s="60">
        <f>IF(AND(C273&lt;&gt;"",SUM(G$27:G272)&lt;E$19),$E$19/$E$23,0)</f>
        <v>0</v>
      </c>
      <c r="H273" s="60">
        <f t="shared" si="25"/>
        <v>0</v>
      </c>
      <c r="I273" s="60">
        <f t="shared" si="27"/>
        <v>0</v>
      </c>
      <c r="J273" s="92" t="str">
        <f t="shared" si="26"/>
        <v>2042–2043</v>
      </c>
      <c r="L273" s="103"/>
      <c r="N273" s="101"/>
      <c r="Q273" s="61"/>
    </row>
    <row r="274" spans="1:17" ht="20.25" customHeight="1" x14ac:dyDescent="0.2">
      <c r="A274" s="176">
        <v>52263</v>
      </c>
      <c r="B274" s="177">
        <f t="shared" si="22"/>
        <v>0</v>
      </c>
      <c r="C274" s="158"/>
      <c r="D274" s="60">
        <f t="shared" si="23"/>
        <v>0</v>
      </c>
      <c r="E274" s="178">
        <f t="shared" si="21"/>
        <v>0</v>
      </c>
      <c r="F274" s="60">
        <f t="shared" si="24"/>
        <v>0</v>
      </c>
      <c r="G274" s="60">
        <f>IF(AND(C274&lt;&gt;"",SUM(G$27:G273)&lt;E$19),$E$19/$E$23,0)</f>
        <v>0</v>
      </c>
      <c r="H274" s="60">
        <f t="shared" si="25"/>
        <v>0</v>
      </c>
      <c r="I274" s="60">
        <f t="shared" si="27"/>
        <v>0</v>
      </c>
      <c r="J274" s="92" t="str">
        <f t="shared" si="26"/>
        <v>2042–2043</v>
      </c>
      <c r="L274" s="103"/>
      <c r="N274" s="101"/>
      <c r="Q274" s="61"/>
    </row>
    <row r="275" spans="1:17" ht="20.25" customHeight="1" x14ac:dyDescent="0.2">
      <c r="A275" s="176">
        <v>52291</v>
      </c>
      <c r="B275" s="177">
        <f t="shared" si="22"/>
        <v>0</v>
      </c>
      <c r="C275" s="158"/>
      <c r="D275" s="60">
        <f t="shared" si="23"/>
        <v>0</v>
      </c>
      <c r="E275" s="178">
        <f t="shared" si="21"/>
        <v>0</v>
      </c>
      <c r="F275" s="60">
        <f t="shared" si="24"/>
        <v>0</v>
      </c>
      <c r="G275" s="60">
        <f>IF(AND(C275&lt;&gt;"",SUM(G$27:G274)&lt;E$19),$E$19/$E$23,0)</f>
        <v>0</v>
      </c>
      <c r="H275" s="60">
        <f t="shared" si="25"/>
        <v>0</v>
      </c>
      <c r="I275" s="60">
        <f t="shared" si="27"/>
        <v>0</v>
      </c>
      <c r="J275" s="92" t="str">
        <f t="shared" si="26"/>
        <v>2042–2043</v>
      </c>
      <c r="L275" s="103"/>
      <c r="N275" s="101"/>
      <c r="Q275" s="61"/>
    </row>
    <row r="276" spans="1:17" ht="20.25" customHeight="1" x14ac:dyDescent="0.2">
      <c r="A276" s="176">
        <v>52322</v>
      </c>
      <c r="B276" s="177">
        <f t="shared" si="22"/>
        <v>0</v>
      </c>
      <c r="C276" s="158"/>
      <c r="D276" s="60">
        <f t="shared" si="23"/>
        <v>0</v>
      </c>
      <c r="E276" s="178">
        <f t="shared" si="21"/>
        <v>0</v>
      </c>
      <c r="F276" s="60">
        <f t="shared" si="24"/>
        <v>0</v>
      </c>
      <c r="G276" s="60">
        <f>IF(AND(C276&lt;&gt;"",SUM(G$27:G275)&lt;E$19),$E$19/$E$23,0)</f>
        <v>0</v>
      </c>
      <c r="H276" s="60">
        <f t="shared" si="25"/>
        <v>0</v>
      </c>
      <c r="I276" s="60">
        <f t="shared" si="27"/>
        <v>0</v>
      </c>
      <c r="J276" s="92" t="str">
        <f t="shared" si="26"/>
        <v>2042–2043</v>
      </c>
      <c r="L276" s="103"/>
      <c r="N276" s="101"/>
      <c r="Q276" s="61"/>
    </row>
    <row r="277" spans="1:17" ht="20.25" customHeight="1" x14ac:dyDescent="0.2">
      <c r="A277" s="176">
        <v>52352</v>
      </c>
      <c r="B277" s="177">
        <f t="shared" si="22"/>
        <v>0</v>
      </c>
      <c r="C277" s="158"/>
      <c r="D277" s="60">
        <f t="shared" si="23"/>
        <v>0</v>
      </c>
      <c r="E277" s="178">
        <f t="shared" si="21"/>
        <v>0</v>
      </c>
      <c r="F277" s="60">
        <f t="shared" si="24"/>
        <v>0</v>
      </c>
      <c r="G277" s="60">
        <f>IF(AND(C277&lt;&gt;"",SUM(G$27:G276)&lt;E$19),$E$19/$E$23,0)</f>
        <v>0</v>
      </c>
      <c r="H277" s="60">
        <f t="shared" si="25"/>
        <v>0</v>
      </c>
      <c r="I277" s="60">
        <f t="shared" si="27"/>
        <v>0</v>
      </c>
      <c r="J277" s="92" t="str">
        <f t="shared" si="26"/>
        <v>2042–2043</v>
      </c>
      <c r="L277" s="103"/>
      <c r="N277" s="101"/>
      <c r="Q277" s="61"/>
    </row>
    <row r="278" spans="1:17" ht="20.25" customHeight="1" x14ac:dyDescent="0.2">
      <c r="A278" s="176">
        <v>52383</v>
      </c>
      <c r="B278" s="177">
        <f t="shared" si="22"/>
        <v>0</v>
      </c>
      <c r="C278" s="158"/>
      <c r="D278" s="60">
        <f t="shared" si="23"/>
        <v>0</v>
      </c>
      <c r="E278" s="178">
        <f t="shared" si="21"/>
        <v>0</v>
      </c>
      <c r="F278" s="60">
        <f t="shared" si="24"/>
        <v>0</v>
      </c>
      <c r="G278" s="60">
        <f>IF(AND(C278&lt;&gt;"",SUM(G$27:G277)&lt;E$19),$E$19/$E$23,0)</f>
        <v>0</v>
      </c>
      <c r="H278" s="60">
        <f t="shared" si="25"/>
        <v>0</v>
      </c>
      <c r="I278" s="60">
        <f t="shared" si="27"/>
        <v>0</v>
      </c>
      <c r="J278" s="92" t="str">
        <f t="shared" si="26"/>
        <v>2042–2043</v>
      </c>
      <c r="L278" s="103"/>
      <c r="N278" s="101"/>
      <c r="Q278" s="61"/>
    </row>
    <row r="279" spans="1:17" ht="20.25" customHeight="1" x14ac:dyDescent="0.2">
      <c r="A279" s="176">
        <v>52413</v>
      </c>
      <c r="B279" s="177">
        <f t="shared" si="22"/>
        <v>0</v>
      </c>
      <c r="C279" s="158"/>
      <c r="D279" s="60">
        <f t="shared" si="23"/>
        <v>0</v>
      </c>
      <c r="E279" s="178">
        <f t="shared" si="21"/>
        <v>0</v>
      </c>
      <c r="F279" s="60">
        <f t="shared" si="24"/>
        <v>0</v>
      </c>
      <c r="G279" s="60">
        <f>IF(AND(C279&lt;&gt;"",SUM(G$27:G278)&lt;E$19),$E$19/$E$23,0)</f>
        <v>0</v>
      </c>
      <c r="H279" s="60">
        <f t="shared" si="25"/>
        <v>0</v>
      </c>
      <c r="I279" s="60">
        <f t="shared" si="27"/>
        <v>0</v>
      </c>
      <c r="J279" s="92" t="str">
        <f t="shared" si="26"/>
        <v>2043–2044</v>
      </c>
      <c r="L279" s="103"/>
      <c r="N279" s="101"/>
      <c r="Q279" s="61"/>
    </row>
    <row r="280" spans="1:17" ht="20.25" customHeight="1" x14ac:dyDescent="0.2">
      <c r="A280" s="176">
        <v>52444</v>
      </c>
      <c r="B280" s="177">
        <f t="shared" si="22"/>
        <v>0</v>
      </c>
      <c r="C280" s="158"/>
      <c r="D280" s="60">
        <f t="shared" si="23"/>
        <v>0</v>
      </c>
      <c r="E280" s="178">
        <f t="shared" si="21"/>
        <v>0</v>
      </c>
      <c r="F280" s="60">
        <f t="shared" si="24"/>
        <v>0</v>
      </c>
      <c r="G280" s="60">
        <f>IF(AND(C280&lt;&gt;"",SUM(G$27:G279)&lt;E$19),$E$19/$E$23,0)</f>
        <v>0</v>
      </c>
      <c r="H280" s="60">
        <f t="shared" si="25"/>
        <v>0</v>
      </c>
      <c r="I280" s="60">
        <f t="shared" si="27"/>
        <v>0</v>
      </c>
      <c r="J280" s="92" t="str">
        <f t="shared" si="26"/>
        <v>2043–2044</v>
      </c>
      <c r="L280" s="103"/>
      <c r="N280" s="101"/>
      <c r="Q280" s="61"/>
    </row>
    <row r="281" spans="1:17" ht="20.25" customHeight="1" x14ac:dyDescent="0.2">
      <c r="A281" s="176">
        <v>52475</v>
      </c>
      <c r="B281" s="177">
        <f t="shared" si="22"/>
        <v>0</v>
      </c>
      <c r="C281" s="158"/>
      <c r="D281" s="60">
        <f t="shared" si="23"/>
        <v>0</v>
      </c>
      <c r="E281" s="178">
        <f t="shared" si="21"/>
        <v>0</v>
      </c>
      <c r="F281" s="60">
        <f t="shared" si="24"/>
        <v>0</v>
      </c>
      <c r="G281" s="60">
        <f>IF(AND(C281&lt;&gt;"",SUM(G$27:G280)&lt;E$19),$E$19/$E$23,0)</f>
        <v>0</v>
      </c>
      <c r="H281" s="60">
        <f t="shared" si="25"/>
        <v>0</v>
      </c>
      <c r="I281" s="60">
        <f t="shared" si="27"/>
        <v>0</v>
      </c>
      <c r="J281" s="92" t="str">
        <f t="shared" si="26"/>
        <v>2043–2044</v>
      </c>
      <c r="L281" s="103"/>
      <c r="N281" s="101"/>
      <c r="Q281" s="61"/>
    </row>
    <row r="282" spans="1:17" ht="20.25" customHeight="1" x14ac:dyDescent="0.2">
      <c r="A282" s="176">
        <v>52505</v>
      </c>
      <c r="B282" s="177">
        <f t="shared" si="22"/>
        <v>0</v>
      </c>
      <c r="C282" s="158"/>
      <c r="D282" s="60">
        <f t="shared" si="23"/>
        <v>0</v>
      </c>
      <c r="E282" s="178">
        <f t="shared" si="21"/>
        <v>0</v>
      </c>
      <c r="F282" s="60">
        <f t="shared" si="24"/>
        <v>0</v>
      </c>
      <c r="G282" s="60">
        <f>IF(AND(C282&lt;&gt;"",SUM(G$27:G281)&lt;E$19),$E$19/$E$23,0)</f>
        <v>0</v>
      </c>
      <c r="H282" s="60">
        <f t="shared" si="25"/>
        <v>0</v>
      </c>
      <c r="I282" s="60">
        <f t="shared" si="27"/>
        <v>0</v>
      </c>
      <c r="J282" s="92" t="str">
        <f t="shared" si="26"/>
        <v>2043–2044</v>
      </c>
      <c r="L282" s="103"/>
      <c r="N282" s="101"/>
      <c r="Q282" s="61"/>
    </row>
    <row r="283" spans="1:17" ht="20.25" customHeight="1" x14ac:dyDescent="0.2">
      <c r="A283" s="176">
        <v>52536</v>
      </c>
      <c r="B283" s="177">
        <f t="shared" si="22"/>
        <v>0</v>
      </c>
      <c r="C283" s="158"/>
      <c r="D283" s="60">
        <f t="shared" si="23"/>
        <v>0</v>
      </c>
      <c r="E283" s="178">
        <f t="shared" ref="E283:E346" si="28">C283-D283</f>
        <v>0</v>
      </c>
      <c r="F283" s="60">
        <f t="shared" si="24"/>
        <v>0</v>
      </c>
      <c r="G283" s="60">
        <f>IF(AND(C283&lt;&gt;"",SUM(G$27:G282)&lt;E$19),$E$19/$E$23,0)</f>
        <v>0</v>
      </c>
      <c r="H283" s="60">
        <f t="shared" si="25"/>
        <v>0</v>
      </c>
      <c r="I283" s="60">
        <f t="shared" si="27"/>
        <v>0</v>
      </c>
      <c r="J283" s="92" t="str">
        <f t="shared" si="26"/>
        <v>2043–2044</v>
      </c>
      <c r="L283" s="103"/>
      <c r="N283" s="101"/>
      <c r="Q283" s="61"/>
    </row>
    <row r="284" spans="1:17" ht="20.25" customHeight="1" x14ac:dyDescent="0.2">
      <c r="A284" s="176">
        <v>52566</v>
      </c>
      <c r="B284" s="177">
        <f t="shared" ref="B284:B347" si="29">IF(C284&gt;0,C284*-1,C284)</f>
        <v>0</v>
      </c>
      <c r="C284" s="158"/>
      <c r="D284" s="60">
        <f t="shared" ref="D284:D347" si="30">IF(C284="",0,IF($E$15="Beginning",IF(C283&lt;&gt;"",$F283*$E$6/12,0),IF(C283&lt;&gt;"",$F283*$E$6/12,$E$16*$E$6/12)))</f>
        <v>0</v>
      </c>
      <c r="E284" s="178">
        <f t="shared" si="28"/>
        <v>0</v>
      </c>
      <c r="F284" s="60">
        <f t="shared" ref="F284:F347" si="31">IF(C284="",0,IF(C283="",$E$16-E284,IF(C284&lt;&gt;"",F283-E284)))</f>
        <v>0</v>
      </c>
      <c r="G284" s="60">
        <f>IF(AND(C284&lt;&gt;"",SUM(G$27:G283)&lt;E$19),$E$19/$E$23,0)</f>
        <v>0</v>
      </c>
      <c r="H284" s="60">
        <f t="shared" ref="H284:H347" si="32">IF(C284&lt;&gt;"",G284+H283,0)</f>
        <v>0</v>
      </c>
      <c r="I284" s="60">
        <f t="shared" si="27"/>
        <v>0</v>
      </c>
      <c r="J284" s="92" t="str">
        <f t="shared" ref="J284:J347" si="33">IF(OR(MONTH(A284)=1,MONTH(A284)=2,MONTH(A284)=3,MONTH(A284)=4,MONTH(A284)=5,MONTH(A284)=6),YEAR(A284)-1&amp;"–"&amp;YEAR(A284),YEAR(A284)&amp;"–"&amp;YEAR(A284)+1)</f>
        <v>2043–2044</v>
      </c>
      <c r="L284" s="103"/>
      <c r="N284" s="101"/>
      <c r="Q284" s="61"/>
    </row>
    <row r="285" spans="1:17" ht="20.25" customHeight="1" x14ac:dyDescent="0.2">
      <c r="A285" s="176">
        <v>52597</v>
      </c>
      <c r="B285" s="177">
        <f t="shared" si="29"/>
        <v>0</v>
      </c>
      <c r="C285" s="158"/>
      <c r="D285" s="60">
        <f t="shared" si="30"/>
        <v>0</v>
      </c>
      <c r="E285" s="178">
        <f t="shared" si="28"/>
        <v>0</v>
      </c>
      <c r="F285" s="60">
        <f t="shared" si="31"/>
        <v>0</v>
      </c>
      <c r="G285" s="60">
        <f>IF(AND(C285&lt;&gt;"",SUM(G$27:G284)&lt;E$19),$E$19/$E$23,0)</f>
        <v>0</v>
      </c>
      <c r="H285" s="60">
        <f t="shared" si="32"/>
        <v>0</v>
      </c>
      <c r="I285" s="60">
        <f t="shared" ref="I285:I348" si="34">IF(C285&lt;&gt;"",$E$19-H285,0)</f>
        <v>0</v>
      </c>
      <c r="J285" s="92" t="str">
        <f t="shared" si="33"/>
        <v>2043–2044</v>
      </c>
      <c r="L285" s="103"/>
      <c r="N285" s="101"/>
      <c r="Q285" s="61"/>
    </row>
    <row r="286" spans="1:17" ht="20.25" customHeight="1" x14ac:dyDescent="0.2">
      <c r="A286" s="176">
        <v>52628</v>
      </c>
      <c r="B286" s="177">
        <f t="shared" si="29"/>
        <v>0</v>
      </c>
      <c r="C286" s="158"/>
      <c r="D286" s="60">
        <f t="shared" si="30"/>
        <v>0</v>
      </c>
      <c r="E286" s="178">
        <f t="shared" si="28"/>
        <v>0</v>
      </c>
      <c r="F286" s="60">
        <f t="shared" si="31"/>
        <v>0</v>
      </c>
      <c r="G286" s="60">
        <f>IF(AND(C286&lt;&gt;"",SUM(G$27:G285)&lt;E$19),$E$19/$E$23,0)</f>
        <v>0</v>
      </c>
      <c r="H286" s="60">
        <f t="shared" si="32"/>
        <v>0</v>
      </c>
      <c r="I286" s="60">
        <f t="shared" si="34"/>
        <v>0</v>
      </c>
      <c r="J286" s="92" t="str">
        <f t="shared" si="33"/>
        <v>2043–2044</v>
      </c>
      <c r="L286" s="103"/>
      <c r="N286" s="101"/>
      <c r="Q286" s="61"/>
    </row>
    <row r="287" spans="1:17" ht="20.25" customHeight="1" x14ac:dyDescent="0.2">
      <c r="A287" s="176">
        <v>52657</v>
      </c>
      <c r="B287" s="177">
        <f t="shared" si="29"/>
        <v>0</v>
      </c>
      <c r="C287" s="158"/>
      <c r="D287" s="60">
        <f t="shared" si="30"/>
        <v>0</v>
      </c>
      <c r="E287" s="178">
        <f t="shared" si="28"/>
        <v>0</v>
      </c>
      <c r="F287" s="60">
        <f t="shared" si="31"/>
        <v>0</v>
      </c>
      <c r="G287" s="60">
        <f>IF(AND(C287&lt;&gt;"",SUM(G$27:G286)&lt;E$19),$E$19/$E$23,0)</f>
        <v>0</v>
      </c>
      <c r="H287" s="60">
        <f t="shared" si="32"/>
        <v>0</v>
      </c>
      <c r="I287" s="60">
        <f t="shared" si="34"/>
        <v>0</v>
      </c>
      <c r="J287" s="92" t="str">
        <f t="shared" si="33"/>
        <v>2043–2044</v>
      </c>
      <c r="L287" s="103"/>
      <c r="N287" s="101"/>
      <c r="Q287" s="61"/>
    </row>
    <row r="288" spans="1:17" ht="20.25" customHeight="1" x14ac:dyDescent="0.2">
      <c r="A288" s="176">
        <v>52688</v>
      </c>
      <c r="B288" s="177">
        <f t="shared" si="29"/>
        <v>0</v>
      </c>
      <c r="C288" s="158"/>
      <c r="D288" s="60">
        <f t="shared" si="30"/>
        <v>0</v>
      </c>
      <c r="E288" s="178">
        <f t="shared" si="28"/>
        <v>0</v>
      </c>
      <c r="F288" s="60">
        <f t="shared" si="31"/>
        <v>0</v>
      </c>
      <c r="G288" s="60">
        <f>IF(AND(C288&lt;&gt;"",SUM(G$27:G287)&lt;E$19),$E$19/$E$23,0)</f>
        <v>0</v>
      </c>
      <c r="H288" s="60">
        <f t="shared" si="32"/>
        <v>0</v>
      </c>
      <c r="I288" s="60">
        <f t="shared" si="34"/>
        <v>0</v>
      </c>
      <c r="J288" s="92" t="str">
        <f t="shared" si="33"/>
        <v>2043–2044</v>
      </c>
      <c r="L288" s="103"/>
      <c r="N288" s="101"/>
      <c r="Q288" s="61"/>
    </row>
    <row r="289" spans="1:17" ht="20.25" customHeight="1" x14ac:dyDescent="0.2">
      <c r="A289" s="176">
        <v>52718</v>
      </c>
      <c r="B289" s="177">
        <f t="shared" si="29"/>
        <v>0</v>
      </c>
      <c r="C289" s="158"/>
      <c r="D289" s="60">
        <f t="shared" si="30"/>
        <v>0</v>
      </c>
      <c r="E289" s="178">
        <f t="shared" si="28"/>
        <v>0</v>
      </c>
      <c r="F289" s="60">
        <f t="shared" si="31"/>
        <v>0</v>
      </c>
      <c r="G289" s="60">
        <f>IF(AND(C289&lt;&gt;"",SUM(G$27:G288)&lt;E$19),$E$19/$E$23,0)</f>
        <v>0</v>
      </c>
      <c r="H289" s="60">
        <f t="shared" si="32"/>
        <v>0</v>
      </c>
      <c r="I289" s="60">
        <f t="shared" si="34"/>
        <v>0</v>
      </c>
      <c r="J289" s="92" t="str">
        <f t="shared" si="33"/>
        <v>2043–2044</v>
      </c>
      <c r="L289" s="103"/>
      <c r="N289" s="101"/>
      <c r="Q289" s="61"/>
    </row>
    <row r="290" spans="1:17" ht="20.25" customHeight="1" x14ac:dyDescent="0.2">
      <c r="A290" s="176">
        <v>52749</v>
      </c>
      <c r="B290" s="177">
        <f t="shared" si="29"/>
        <v>0</v>
      </c>
      <c r="C290" s="158"/>
      <c r="D290" s="60">
        <f t="shared" si="30"/>
        <v>0</v>
      </c>
      <c r="E290" s="178">
        <f t="shared" si="28"/>
        <v>0</v>
      </c>
      <c r="F290" s="60">
        <f t="shared" si="31"/>
        <v>0</v>
      </c>
      <c r="G290" s="60">
        <f>IF(AND(C290&lt;&gt;"",SUM(G$27:G289)&lt;E$19),$E$19/$E$23,0)</f>
        <v>0</v>
      </c>
      <c r="H290" s="60">
        <f t="shared" si="32"/>
        <v>0</v>
      </c>
      <c r="I290" s="60">
        <f t="shared" si="34"/>
        <v>0</v>
      </c>
      <c r="J290" s="92" t="str">
        <f t="shared" si="33"/>
        <v>2043–2044</v>
      </c>
      <c r="L290" s="103"/>
      <c r="N290" s="101"/>
      <c r="Q290" s="61"/>
    </row>
    <row r="291" spans="1:17" ht="20.25" customHeight="1" x14ac:dyDescent="0.2">
      <c r="A291" s="176">
        <v>52779</v>
      </c>
      <c r="B291" s="177">
        <f t="shared" si="29"/>
        <v>0</v>
      </c>
      <c r="C291" s="158"/>
      <c r="D291" s="60">
        <f t="shared" si="30"/>
        <v>0</v>
      </c>
      <c r="E291" s="178">
        <f t="shared" si="28"/>
        <v>0</v>
      </c>
      <c r="F291" s="60">
        <f t="shared" si="31"/>
        <v>0</v>
      </c>
      <c r="G291" s="60">
        <f>IF(AND(C291&lt;&gt;"",SUM(G$27:G290)&lt;E$19),$E$19/$E$23,0)</f>
        <v>0</v>
      </c>
      <c r="H291" s="60">
        <f t="shared" si="32"/>
        <v>0</v>
      </c>
      <c r="I291" s="60">
        <f t="shared" si="34"/>
        <v>0</v>
      </c>
      <c r="J291" s="92" t="str">
        <f t="shared" si="33"/>
        <v>2044–2045</v>
      </c>
      <c r="L291" s="103"/>
      <c r="N291" s="101"/>
      <c r="Q291" s="61"/>
    </row>
    <row r="292" spans="1:17" ht="20.25" customHeight="1" x14ac:dyDescent="0.2">
      <c r="A292" s="176">
        <v>52810</v>
      </c>
      <c r="B292" s="177">
        <f t="shared" si="29"/>
        <v>0</v>
      </c>
      <c r="C292" s="158"/>
      <c r="D292" s="60">
        <f t="shared" si="30"/>
        <v>0</v>
      </c>
      <c r="E292" s="178">
        <f t="shared" si="28"/>
        <v>0</v>
      </c>
      <c r="F292" s="60">
        <f t="shared" si="31"/>
        <v>0</v>
      </c>
      <c r="G292" s="60">
        <f>IF(AND(C292&lt;&gt;"",SUM(G$27:G291)&lt;E$19),$E$19/$E$23,0)</f>
        <v>0</v>
      </c>
      <c r="H292" s="60">
        <f t="shared" si="32"/>
        <v>0</v>
      </c>
      <c r="I292" s="60">
        <f t="shared" si="34"/>
        <v>0</v>
      </c>
      <c r="J292" s="92" t="str">
        <f t="shared" si="33"/>
        <v>2044–2045</v>
      </c>
      <c r="L292" s="103"/>
      <c r="N292" s="101"/>
      <c r="Q292" s="61"/>
    </row>
    <row r="293" spans="1:17" ht="20.25" customHeight="1" x14ac:dyDescent="0.2">
      <c r="A293" s="176">
        <v>52841</v>
      </c>
      <c r="B293" s="177">
        <f t="shared" si="29"/>
        <v>0</v>
      </c>
      <c r="C293" s="158"/>
      <c r="D293" s="60">
        <f t="shared" si="30"/>
        <v>0</v>
      </c>
      <c r="E293" s="178">
        <f t="shared" si="28"/>
        <v>0</v>
      </c>
      <c r="F293" s="60">
        <f t="shared" si="31"/>
        <v>0</v>
      </c>
      <c r="G293" s="60">
        <f>IF(AND(C293&lt;&gt;"",SUM(G$27:G292)&lt;E$19),$E$19/$E$23,0)</f>
        <v>0</v>
      </c>
      <c r="H293" s="60">
        <f t="shared" si="32"/>
        <v>0</v>
      </c>
      <c r="I293" s="60">
        <f t="shared" si="34"/>
        <v>0</v>
      </c>
      <c r="J293" s="92" t="str">
        <f t="shared" si="33"/>
        <v>2044–2045</v>
      </c>
      <c r="L293" s="103"/>
      <c r="N293" s="101"/>
      <c r="Q293" s="61"/>
    </row>
    <row r="294" spans="1:17" ht="20.25" customHeight="1" x14ac:dyDescent="0.2">
      <c r="A294" s="176">
        <v>52871</v>
      </c>
      <c r="B294" s="177">
        <f t="shared" si="29"/>
        <v>0</v>
      </c>
      <c r="C294" s="158"/>
      <c r="D294" s="60">
        <f t="shared" si="30"/>
        <v>0</v>
      </c>
      <c r="E294" s="178">
        <f t="shared" si="28"/>
        <v>0</v>
      </c>
      <c r="F294" s="60">
        <f t="shared" si="31"/>
        <v>0</v>
      </c>
      <c r="G294" s="60">
        <f>IF(AND(C294&lt;&gt;"",SUM(G$27:G293)&lt;E$19),$E$19/$E$23,0)</f>
        <v>0</v>
      </c>
      <c r="H294" s="60">
        <f t="shared" si="32"/>
        <v>0</v>
      </c>
      <c r="I294" s="60">
        <f t="shared" si="34"/>
        <v>0</v>
      </c>
      <c r="J294" s="92" t="str">
        <f t="shared" si="33"/>
        <v>2044–2045</v>
      </c>
      <c r="L294" s="103"/>
      <c r="N294" s="101"/>
      <c r="Q294" s="61"/>
    </row>
    <row r="295" spans="1:17" ht="20.25" customHeight="1" x14ac:dyDescent="0.2">
      <c r="A295" s="176">
        <v>52902</v>
      </c>
      <c r="B295" s="177">
        <f t="shared" si="29"/>
        <v>0</v>
      </c>
      <c r="C295" s="158"/>
      <c r="D295" s="60">
        <f t="shared" si="30"/>
        <v>0</v>
      </c>
      <c r="E295" s="178">
        <f t="shared" si="28"/>
        <v>0</v>
      </c>
      <c r="F295" s="60">
        <f t="shared" si="31"/>
        <v>0</v>
      </c>
      <c r="G295" s="60">
        <f>IF(AND(C295&lt;&gt;"",SUM(G$27:G294)&lt;E$19),$E$19/$E$23,0)</f>
        <v>0</v>
      </c>
      <c r="H295" s="60">
        <f t="shared" si="32"/>
        <v>0</v>
      </c>
      <c r="I295" s="60">
        <f t="shared" si="34"/>
        <v>0</v>
      </c>
      <c r="J295" s="92" t="str">
        <f t="shared" si="33"/>
        <v>2044–2045</v>
      </c>
      <c r="L295" s="103"/>
      <c r="N295" s="101"/>
      <c r="Q295" s="61"/>
    </row>
    <row r="296" spans="1:17" ht="20.25" customHeight="1" x14ac:dyDescent="0.2">
      <c r="A296" s="176">
        <v>52932</v>
      </c>
      <c r="B296" s="177">
        <f t="shared" si="29"/>
        <v>0</v>
      </c>
      <c r="C296" s="158"/>
      <c r="D296" s="60">
        <f t="shared" si="30"/>
        <v>0</v>
      </c>
      <c r="E296" s="178">
        <f t="shared" si="28"/>
        <v>0</v>
      </c>
      <c r="F296" s="60">
        <f t="shared" si="31"/>
        <v>0</v>
      </c>
      <c r="G296" s="60">
        <f>IF(AND(C296&lt;&gt;"",SUM(G$27:G295)&lt;E$19),$E$19/$E$23,0)</f>
        <v>0</v>
      </c>
      <c r="H296" s="60">
        <f t="shared" si="32"/>
        <v>0</v>
      </c>
      <c r="I296" s="60">
        <f t="shared" si="34"/>
        <v>0</v>
      </c>
      <c r="J296" s="92" t="str">
        <f t="shared" si="33"/>
        <v>2044–2045</v>
      </c>
      <c r="L296" s="103"/>
      <c r="N296" s="101"/>
      <c r="Q296" s="61"/>
    </row>
    <row r="297" spans="1:17" ht="20.25" customHeight="1" x14ac:dyDescent="0.2">
      <c r="A297" s="176">
        <v>52963</v>
      </c>
      <c r="B297" s="177">
        <f t="shared" si="29"/>
        <v>0</v>
      </c>
      <c r="C297" s="158"/>
      <c r="D297" s="60">
        <f t="shared" si="30"/>
        <v>0</v>
      </c>
      <c r="E297" s="178">
        <f t="shared" si="28"/>
        <v>0</v>
      </c>
      <c r="F297" s="60">
        <f t="shared" si="31"/>
        <v>0</v>
      </c>
      <c r="G297" s="60">
        <f>IF(AND(C297&lt;&gt;"",SUM(G$27:G296)&lt;E$19),$E$19/$E$23,0)</f>
        <v>0</v>
      </c>
      <c r="H297" s="60">
        <f t="shared" si="32"/>
        <v>0</v>
      </c>
      <c r="I297" s="60">
        <f t="shared" si="34"/>
        <v>0</v>
      </c>
      <c r="J297" s="92" t="str">
        <f t="shared" si="33"/>
        <v>2044–2045</v>
      </c>
      <c r="L297" s="103"/>
      <c r="N297" s="101"/>
      <c r="Q297" s="61"/>
    </row>
    <row r="298" spans="1:17" ht="20.25" customHeight="1" x14ac:dyDescent="0.2">
      <c r="A298" s="176">
        <v>52994</v>
      </c>
      <c r="B298" s="177">
        <f t="shared" si="29"/>
        <v>0</v>
      </c>
      <c r="C298" s="158"/>
      <c r="D298" s="60">
        <f t="shared" si="30"/>
        <v>0</v>
      </c>
      <c r="E298" s="178">
        <f t="shared" si="28"/>
        <v>0</v>
      </c>
      <c r="F298" s="60">
        <f t="shared" si="31"/>
        <v>0</v>
      </c>
      <c r="G298" s="60">
        <f>IF(AND(C298&lt;&gt;"",SUM(G$27:G297)&lt;E$19),$E$19/$E$23,0)</f>
        <v>0</v>
      </c>
      <c r="H298" s="60">
        <f t="shared" si="32"/>
        <v>0</v>
      </c>
      <c r="I298" s="60">
        <f t="shared" si="34"/>
        <v>0</v>
      </c>
      <c r="J298" s="92" t="str">
        <f t="shared" si="33"/>
        <v>2044–2045</v>
      </c>
      <c r="L298" s="103"/>
      <c r="N298" s="101"/>
      <c r="Q298" s="61"/>
    </row>
    <row r="299" spans="1:17" ht="20.25" customHeight="1" x14ac:dyDescent="0.2">
      <c r="A299" s="176">
        <v>53022</v>
      </c>
      <c r="B299" s="177">
        <f t="shared" si="29"/>
        <v>0</v>
      </c>
      <c r="C299" s="158"/>
      <c r="D299" s="60">
        <f t="shared" si="30"/>
        <v>0</v>
      </c>
      <c r="E299" s="178">
        <f t="shared" si="28"/>
        <v>0</v>
      </c>
      <c r="F299" s="60">
        <f t="shared" si="31"/>
        <v>0</v>
      </c>
      <c r="G299" s="60">
        <f>IF(AND(C299&lt;&gt;"",SUM(G$27:G298)&lt;E$19),$E$19/$E$23,0)</f>
        <v>0</v>
      </c>
      <c r="H299" s="60">
        <f t="shared" si="32"/>
        <v>0</v>
      </c>
      <c r="I299" s="60">
        <f t="shared" si="34"/>
        <v>0</v>
      </c>
      <c r="J299" s="92" t="str">
        <f t="shared" si="33"/>
        <v>2044–2045</v>
      </c>
      <c r="L299" s="103"/>
      <c r="N299" s="101"/>
      <c r="Q299" s="61"/>
    </row>
    <row r="300" spans="1:17" ht="20.25" customHeight="1" x14ac:dyDescent="0.2">
      <c r="A300" s="176">
        <v>53053</v>
      </c>
      <c r="B300" s="177">
        <f t="shared" si="29"/>
        <v>0</v>
      </c>
      <c r="C300" s="158"/>
      <c r="D300" s="60">
        <f t="shared" si="30"/>
        <v>0</v>
      </c>
      <c r="E300" s="178">
        <f t="shared" si="28"/>
        <v>0</v>
      </c>
      <c r="F300" s="60">
        <f t="shared" si="31"/>
        <v>0</v>
      </c>
      <c r="G300" s="60">
        <f>IF(AND(C300&lt;&gt;"",SUM(G$27:G299)&lt;E$19),$E$19/$E$23,0)</f>
        <v>0</v>
      </c>
      <c r="H300" s="60">
        <f t="shared" si="32"/>
        <v>0</v>
      </c>
      <c r="I300" s="60">
        <f t="shared" si="34"/>
        <v>0</v>
      </c>
      <c r="J300" s="92" t="str">
        <f t="shared" si="33"/>
        <v>2044–2045</v>
      </c>
      <c r="L300" s="103"/>
      <c r="N300" s="101"/>
      <c r="Q300" s="61"/>
    </row>
    <row r="301" spans="1:17" ht="20.25" customHeight="1" x14ac:dyDescent="0.2">
      <c r="A301" s="176">
        <v>53083</v>
      </c>
      <c r="B301" s="177">
        <f t="shared" si="29"/>
        <v>0</v>
      </c>
      <c r="C301" s="158"/>
      <c r="D301" s="60">
        <f t="shared" si="30"/>
        <v>0</v>
      </c>
      <c r="E301" s="178">
        <f t="shared" si="28"/>
        <v>0</v>
      </c>
      <c r="F301" s="60">
        <f t="shared" si="31"/>
        <v>0</v>
      </c>
      <c r="G301" s="60">
        <f>IF(AND(C301&lt;&gt;"",SUM(G$27:G300)&lt;E$19),$E$19/$E$23,0)</f>
        <v>0</v>
      </c>
      <c r="H301" s="60">
        <f t="shared" si="32"/>
        <v>0</v>
      </c>
      <c r="I301" s="60">
        <f t="shared" si="34"/>
        <v>0</v>
      </c>
      <c r="J301" s="92" t="str">
        <f t="shared" si="33"/>
        <v>2044–2045</v>
      </c>
      <c r="L301" s="103"/>
      <c r="N301" s="101"/>
      <c r="Q301" s="61"/>
    </row>
    <row r="302" spans="1:17" ht="20.25" customHeight="1" x14ac:dyDescent="0.2">
      <c r="A302" s="176">
        <v>53114</v>
      </c>
      <c r="B302" s="177">
        <f t="shared" si="29"/>
        <v>0</v>
      </c>
      <c r="C302" s="158"/>
      <c r="D302" s="60">
        <f t="shared" si="30"/>
        <v>0</v>
      </c>
      <c r="E302" s="178">
        <f t="shared" si="28"/>
        <v>0</v>
      </c>
      <c r="F302" s="60">
        <f t="shared" si="31"/>
        <v>0</v>
      </c>
      <c r="G302" s="60">
        <f>IF(AND(C302&lt;&gt;"",SUM(G$27:G301)&lt;E$19),$E$19/$E$23,0)</f>
        <v>0</v>
      </c>
      <c r="H302" s="60">
        <f t="shared" si="32"/>
        <v>0</v>
      </c>
      <c r="I302" s="60">
        <f t="shared" si="34"/>
        <v>0</v>
      </c>
      <c r="J302" s="92" t="str">
        <f t="shared" si="33"/>
        <v>2044–2045</v>
      </c>
      <c r="L302" s="103"/>
      <c r="N302" s="101"/>
      <c r="Q302" s="61"/>
    </row>
    <row r="303" spans="1:17" ht="20.25" customHeight="1" x14ac:dyDescent="0.2">
      <c r="A303" s="176">
        <v>53144</v>
      </c>
      <c r="B303" s="177">
        <f t="shared" si="29"/>
        <v>0</v>
      </c>
      <c r="C303" s="158"/>
      <c r="D303" s="60">
        <f t="shared" si="30"/>
        <v>0</v>
      </c>
      <c r="E303" s="178">
        <f t="shared" si="28"/>
        <v>0</v>
      </c>
      <c r="F303" s="60">
        <f t="shared" si="31"/>
        <v>0</v>
      </c>
      <c r="G303" s="60">
        <f>IF(AND(C303&lt;&gt;"",SUM(G$27:G302)&lt;E$19),$E$19/$E$23,0)</f>
        <v>0</v>
      </c>
      <c r="H303" s="60">
        <f t="shared" si="32"/>
        <v>0</v>
      </c>
      <c r="I303" s="60">
        <f t="shared" si="34"/>
        <v>0</v>
      </c>
      <c r="J303" s="92" t="str">
        <f t="shared" si="33"/>
        <v>2045–2046</v>
      </c>
      <c r="L303" s="103"/>
      <c r="N303" s="101"/>
      <c r="Q303" s="61"/>
    </row>
    <row r="304" spans="1:17" ht="20.25" customHeight="1" x14ac:dyDescent="0.2">
      <c r="A304" s="176">
        <v>53175</v>
      </c>
      <c r="B304" s="177">
        <f t="shared" si="29"/>
        <v>0</v>
      </c>
      <c r="C304" s="158"/>
      <c r="D304" s="60">
        <f t="shared" si="30"/>
        <v>0</v>
      </c>
      <c r="E304" s="178">
        <f t="shared" si="28"/>
        <v>0</v>
      </c>
      <c r="F304" s="60">
        <f t="shared" si="31"/>
        <v>0</v>
      </c>
      <c r="G304" s="60">
        <f>IF(AND(C304&lt;&gt;"",SUM(G$27:G303)&lt;E$19),$E$19/$E$23,0)</f>
        <v>0</v>
      </c>
      <c r="H304" s="60">
        <f t="shared" si="32"/>
        <v>0</v>
      </c>
      <c r="I304" s="60">
        <f t="shared" si="34"/>
        <v>0</v>
      </c>
      <c r="J304" s="92" t="str">
        <f t="shared" si="33"/>
        <v>2045–2046</v>
      </c>
      <c r="L304" s="103"/>
      <c r="N304" s="101"/>
      <c r="Q304" s="61"/>
    </row>
    <row r="305" spans="1:17" ht="20.25" customHeight="1" x14ac:dyDescent="0.2">
      <c r="A305" s="176">
        <v>53206</v>
      </c>
      <c r="B305" s="177">
        <f t="shared" si="29"/>
        <v>0</v>
      </c>
      <c r="C305" s="158"/>
      <c r="D305" s="60">
        <f t="shared" si="30"/>
        <v>0</v>
      </c>
      <c r="E305" s="178">
        <f t="shared" si="28"/>
        <v>0</v>
      </c>
      <c r="F305" s="60">
        <f t="shared" si="31"/>
        <v>0</v>
      </c>
      <c r="G305" s="60">
        <f>IF(AND(C305&lt;&gt;"",SUM(G$27:G304)&lt;E$19),$E$19/$E$23,0)</f>
        <v>0</v>
      </c>
      <c r="H305" s="60">
        <f t="shared" si="32"/>
        <v>0</v>
      </c>
      <c r="I305" s="60">
        <f t="shared" si="34"/>
        <v>0</v>
      </c>
      <c r="J305" s="92" t="str">
        <f t="shared" si="33"/>
        <v>2045–2046</v>
      </c>
      <c r="L305" s="103"/>
      <c r="N305" s="101"/>
      <c r="Q305" s="61"/>
    </row>
    <row r="306" spans="1:17" ht="20.25" customHeight="1" x14ac:dyDescent="0.2">
      <c r="A306" s="176">
        <v>53236</v>
      </c>
      <c r="B306" s="177">
        <f t="shared" si="29"/>
        <v>0</v>
      </c>
      <c r="C306" s="158"/>
      <c r="D306" s="60">
        <f t="shared" si="30"/>
        <v>0</v>
      </c>
      <c r="E306" s="178">
        <f t="shared" si="28"/>
        <v>0</v>
      </c>
      <c r="F306" s="60">
        <f t="shared" si="31"/>
        <v>0</v>
      </c>
      <c r="G306" s="60">
        <f>IF(AND(C306&lt;&gt;"",SUM(G$27:G305)&lt;E$19),$E$19/$E$23,0)</f>
        <v>0</v>
      </c>
      <c r="H306" s="60">
        <f t="shared" si="32"/>
        <v>0</v>
      </c>
      <c r="I306" s="60">
        <f t="shared" si="34"/>
        <v>0</v>
      </c>
      <c r="J306" s="92" t="str">
        <f t="shared" si="33"/>
        <v>2045–2046</v>
      </c>
      <c r="L306" s="103"/>
      <c r="N306" s="101"/>
      <c r="Q306" s="61"/>
    </row>
    <row r="307" spans="1:17" ht="20.25" customHeight="1" x14ac:dyDescent="0.2">
      <c r="A307" s="176">
        <v>53267</v>
      </c>
      <c r="B307" s="177">
        <f t="shared" si="29"/>
        <v>0</v>
      </c>
      <c r="C307" s="158"/>
      <c r="D307" s="60">
        <f t="shared" si="30"/>
        <v>0</v>
      </c>
      <c r="E307" s="178">
        <f t="shared" si="28"/>
        <v>0</v>
      </c>
      <c r="F307" s="60">
        <f t="shared" si="31"/>
        <v>0</v>
      </c>
      <c r="G307" s="60">
        <f>IF(AND(C307&lt;&gt;"",SUM(G$27:G306)&lt;E$19),$E$19/$E$23,0)</f>
        <v>0</v>
      </c>
      <c r="H307" s="60">
        <f t="shared" si="32"/>
        <v>0</v>
      </c>
      <c r="I307" s="60">
        <f t="shared" si="34"/>
        <v>0</v>
      </c>
      <c r="J307" s="92" t="str">
        <f t="shared" si="33"/>
        <v>2045–2046</v>
      </c>
      <c r="L307" s="103"/>
      <c r="N307" s="101"/>
      <c r="Q307" s="61"/>
    </row>
    <row r="308" spans="1:17" ht="20.25" customHeight="1" x14ac:dyDescent="0.2">
      <c r="A308" s="176">
        <v>53297</v>
      </c>
      <c r="B308" s="177">
        <f t="shared" si="29"/>
        <v>0</v>
      </c>
      <c r="C308" s="158"/>
      <c r="D308" s="60">
        <f t="shared" si="30"/>
        <v>0</v>
      </c>
      <c r="E308" s="178">
        <f t="shared" si="28"/>
        <v>0</v>
      </c>
      <c r="F308" s="60">
        <f t="shared" si="31"/>
        <v>0</v>
      </c>
      <c r="G308" s="60">
        <f>IF(AND(C308&lt;&gt;"",SUM(G$27:G307)&lt;E$19),$E$19/$E$23,0)</f>
        <v>0</v>
      </c>
      <c r="H308" s="60">
        <f t="shared" si="32"/>
        <v>0</v>
      </c>
      <c r="I308" s="60">
        <f t="shared" si="34"/>
        <v>0</v>
      </c>
      <c r="J308" s="92" t="str">
        <f t="shared" si="33"/>
        <v>2045–2046</v>
      </c>
      <c r="L308" s="103"/>
      <c r="N308" s="101"/>
      <c r="Q308" s="61"/>
    </row>
    <row r="309" spans="1:17" ht="20.25" customHeight="1" x14ac:dyDescent="0.2">
      <c r="A309" s="176">
        <v>53328</v>
      </c>
      <c r="B309" s="177">
        <f t="shared" si="29"/>
        <v>0</v>
      </c>
      <c r="C309" s="158"/>
      <c r="D309" s="60">
        <f t="shared" si="30"/>
        <v>0</v>
      </c>
      <c r="E309" s="178">
        <f t="shared" si="28"/>
        <v>0</v>
      </c>
      <c r="F309" s="60">
        <f t="shared" si="31"/>
        <v>0</v>
      </c>
      <c r="G309" s="60">
        <f>IF(AND(C309&lt;&gt;"",SUM(G$27:G308)&lt;E$19),$E$19/$E$23,0)</f>
        <v>0</v>
      </c>
      <c r="H309" s="60">
        <f t="shared" si="32"/>
        <v>0</v>
      </c>
      <c r="I309" s="60">
        <f t="shared" si="34"/>
        <v>0</v>
      </c>
      <c r="J309" s="92" t="str">
        <f t="shared" si="33"/>
        <v>2045–2046</v>
      </c>
      <c r="L309" s="103"/>
      <c r="N309" s="101"/>
      <c r="Q309" s="61"/>
    </row>
    <row r="310" spans="1:17" ht="20.25" customHeight="1" x14ac:dyDescent="0.2">
      <c r="A310" s="176">
        <v>53359</v>
      </c>
      <c r="B310" s="177">
        <f t="shared" si="29"/>
        <v>0</v>
      </c>
      <c r="C310" s="158"/>
      <c r="D310" s="60">
        <f t="shared" si="30"/>
        <v>0</v>
      </c>
      <c r="E310" s="178">
        <f t="shared" si="28"/>
        <v>0</v>
      </c>
      <c r="F310" s="60">
        <f t="shared" si="31"/>
        <v>0</v>
      </c>
      <c r="G310" s="60">
        <f>IF(AND(C310&lt;&gt;"",SUM(G$27:G309)&lt;E$19),$E$19/$E$23,0)</f>
        <v>0</v>
      </c>
      <c r="H310" s="60">
        <f t="shared" si="32"/>
        <v>0</v>
      </c>
      <c r="I310" s="60">
        <f t="shared" si="34"/>
        <v>0</v>
      </c>
      <c r="J310" s="92" t="str">
        <f t="shared" si="33"/>
        <v>2045–2046</v>
      </c>
      <c r="L310" s="103"/>
      <c r="N310" s="101"/>
      <c r="Q310" s="61"/>
    </row>
    <row r="311" spans="1:17" ht="20.25" customHeight="1" x14ac:dyDescent="0.2">
      <c r="A311" s="176">
        <v>53387</v>
      </c>
      <c r="B311" s="177">
        <f t="shared" si="29"/>
        <v>0</v>
      </c>
      <c r="C311" s="158"/>
      <c r="D311" s="60">
        <f t="shared" si="30"/>
        <v>0</v>
      </c>
      <c r="E311" s="178">
        <f t="shared" si="28"/>
        <v>0</v>
      </c>
      <c r="F311" s="60">
        <f t="shared" si="31"/>
        <v>0</v>
      </c>
      <c r="G311" s="60">
        <f>IF(AND(C311&lt;&gt;"",SUM(G$27:G310)&lt;E$19),$E$19/$E$23,0)</f>
        <v>0</v>
      </c>
      <c r="H311" s="60">
        <f t="shared" si="32"/>
        <v>0</v>
      </c>
      <c r="I311" s="60">
        <f t="shared" si="34"/>
        <v>0</v>
      </c>
      <c r="J311" s="92" t="str">
        <f t="shared" si="33"/>
        <v>2045–2046</v>
      </c>
      <c r="L311" s="103"/>
      <c r="N311" s="101"/>
      <c r="Q311" s="61"/>
    </row>
    <row r="312" spans="1:17" ht="20.25" customHeight="1" x14ac:dyDescent="0.2">
      <c r="A312" s="176">
        <v>53418</v>
      </c>
      <c r="B312" s="177">
        <f t="shared" si="29"/>
        <v>0</v>
      </c>
      <c r="C312" s="158"/>
      <c r="D312" s="60">
        <f t="shared" si="30"/>
        <v>0</v>
      </c>
      <c r="E312" s="178">
        <f t="shared" si="28"/>
        <v>0</v>
      </c>
      <c r="F312" s="60">
        <f t="shared" si="31"/>
        <v>0</v>
      </c>
      <c r="G312" s="60">
        <f>IF(AND(C312&lt;&gt;"",SUM(G$27:G311)&lt;E$19),$E$19/$E$23,0)</f>
        <v>0</v>
      </c>
      <c r="H312" s="60">
        <f t="shared" si="32"/>
        <v>0</v>
      </c>
      <c r="I312" s="60">
        <f t="shared" si="34"/>
        <v>0</v>
      </c>
      <c r="J312" s="92" t="str">
        <f t="shared" si="33"/>
        <v>2045–2046</v>
      </c>
      <c r="L312" s="103"/>
      <c r="N312" s="101"/>
      <c r="Q312" s="61"/>
    </row>
    <row r="313" spans="1:17" ht="20.25" customHeight="1" x14ac:dyDescent="0.2">
      <c r="A313" s="176">
        <v>53448</v>
      </c>
      <c r="B313" s="177">
        <f t="shared" si="29"/>
        <v>0</v>
      </c>
      <c r="C313" s="158"/>
      <c r="D313" s="60">
        <f t="shared" si="30"/>
        <v>0</v>
      </c>
      <c r="E313" s="178">
        <f t="shared" si="28"/>
        <v>0</v>
      </c>
      <c r="F313" s="60">
        <f t="shared" si="31"/>
        <v>0</v>
      </c>
      <c r="G313" s="60">
        <f>IF(AND(C313&lt;&gt;"",SUM(G$27:G312)&lt;E$19),$E$19/$E$23,0)</f>
        <v>0</v>
      </c>
      <c r="H313" s="60">
        <f t="shared" si="32"/>
        <v>0</v>
      </c>
      <c r="I313" s="60">
        <f t="shared" si="34"/>
        <v>0</v>
      </c>
      <c r="J313" s="92" t="str">
        <f t="shared" si="33"/>
        <v>2045–2046</v>
      </c>
      <c r="L313" s="103"/>
      <c r="N313" s="101"/>
      <c r="Q313" s="61"/>
    </row>
    <row r="314" spans="1:17" ht="20.25" customHeight="1" x14ac:dyDescent="0.2">
      <c r="A314" s="176">
        <v>53479</v>
      </c>
      <c r="B314" s="177">
        <f t="shared" si="29"/>
        <v>0</v>
      </c>
      <c r="C314" s="158"/>
      <c r="D314" s="60">
        <f t="shared" si="30"/>
        <v>0</v>
      </c>
      <c r="E314" s="178">
        <f t="shared" si="28"/>
        <v>0</v>
      </c>
      <c r="F314" s="60">
        <f t="shared" si="31"/>
        <v>0</v>
      </c>
      <c r="G314" s="60">
        <f>IF(AND(C314&lt;&gt;"",SUM(G$27:G313)&lt;E$19),$E$19/$E$23,0)</f>
        <v>0</v>
      </c>
      <c r="H314" s="60">
        <f t="shared" si="32"/>
        <v>0</v>
      </c>
      <c r="I314" s="60">
        <f t="shared" si="34"/>
        <v>0</v>
      </c>
      <c r="J314" s="92" t="str">
        <f t="shared" si="33"/>
        <v>2045–2046</v>
      </c>
      <c r="L314" s="103"/>
      <c r="N314" s="101"/>
      <c r="Q314" s="61"/>
    </row>
    <row r="315" spans="1:17" ht="20.25" customHeight="1" x14ac:dyDescent="0.2">
      <c r="A315" s="176">
        <v>53509</v>
      </c>
      <c r="B315" s="177">
        <f t="shared" si="29"/>
        <v>0</v>
      </c>
      <c r="C315" s="158"/>
      <c r="D315" s="60">
        <f t="shared" si="30"/>
        <v>0</v>
      </c>
      <c r="E315" s="178">
        <f t="shared" si="28"/>
        <v>0</v>
      </c>
      <c r="F315" s="60">
        <f t="shared" si="31"/>
        <v>0</v>
      </c>
      <c r="G315" s="60">
        <f>IF(AND(C315&lt;&gt;"",SUM(G$27:G314)&lt;E$19),$E$19/$E$23,0)</f>
        <v>0</v>
      </c>
      <c r="H315" s="60">
        <f t="shared" si="32"/>
        <v>0</v>
      </c>
      <c r="I315" s="60">
        <f t="shared" si="34"/>
        <v>0</v>
      </c>
      <c r="J315" s="92" t="str">
        <f t="shared" si="33"/>
        <v>2046–2047</v>
      </c>
      <c r="L315" s="103"/>
      <c r="N315" s="101"/>
      <c r="Q315" s="61"/>
    </row>
    <row r="316" spans="1:17" ht="20.25" customHeight="1" x14ac:dyDescent="0.2">
      <c r="A316" s="176">
        <v>53540</v>
      </c>
      <c r="B316" s="177">
        <f t="shared" si="29"/>
        <v>0</v>
      </c>
      <c r="C316" s="158"/>
      <c r="D316" s="60">
        <f t="shared" si="30"/>
        <v>0</v>
      </c>
      <c r="E316" s="178">
        <f t="shared" si="28"/>
        <v>0</v>
      </c>
      <c r="F316" s="60">
        <f t="shared" si="31"/>
        <v>0</v>
      </c>
      <c r="G316" s="60">
        <f>IF(AND(C316&lt;&gt;"",SUM(G$27:G315)&lt;E$19),$E$19/$E$23,0)</f>
        <v>0</v>
      </c>
      <c r="H316" s="60">
        <f t="shared" si="32"/>
        <v>0</v>
      </c>
      <c r="I316" s="60">
        <f t="shared" si="34"/>
        <v>0</v>
      </c>
      <c r="J316" s="92" t="str">
        <f t="shared" si="33"/>
        <v>2046–2047</v>
      </c>
      <c r="L316" s="103"/>
      <c r="N316" s="101"/>
      <c r="Q316" s="61"/>
    </row>
    <row r="317" spans="1:17" ht="20.25" customHeight="1" x14ac:dyDescent="0.2">
      <c r="A317" s="176">
        <v>53571</v>
      </c>
      <c r="B317" s="177">
        <f t="shared" si="29"/>
        <v>0</v>
      </c>
      <c r="C317" s="158"/>
      <c r="D317" s="60">
        <f t="shared" si="30"/>
        <v>0</v>
      </c>
      <c r="E317" s="178">
        <f t="shared" si="28"/>
        <v>0</v>
      </c>
      <c r="F317" s="60">
        <f t="shared" si="31"/>
        <v>0</v>
      </c>
      <c r="G317" s="60">
        <f>IF(AND(C317&lt;&gt;"",SUM(G$27:G316)&lt;E$19),$E$19/$E$23,0)</f>
        <v>0</v>
      </c>
      <c r="H317" s="60">
        <f t="shared" si="32"/>
        <v>0</v>
      </c>
      <c r="I317" s="60">
        <f t="shared" si="34"/>
        <v>0</v>
      </c>
      <c r="J317" s="92" t="str">
        <f t="shared" si="33"/>
        <v>2046–2047</v>
      </c>
      <c r="L317" s="103"/>
      <c r="N317" s="101"/>
      <c r="Q317" s="61"/>
    </row>
    <row r="318" spans="1:17" ht="20.25" customHeight="1" x14ac:dyDescent="0.2">
      <c r="A318" s="176">
        <v>53601</v>
      </c>
      <c r="B318" s="177">
        <f t="shared" si="29"/>
        <v>0</v>
      </c>
      <c r="C318" s="158"/>
      <c r="D318" s="60">
        <f t="shared" si="30"/>
        <v>0</v>
      </c>
      <c r="E318" s="178">
        <f t="shared" si="28"/>
        <v>0</v>
      </c>
      <c r="F318" s="60">
        <f t="shared" si="31"/>
        <v>0</v>
      </c>
      <c r="G318" s="60">
        <f>IF(AND(C318&lt;&gt;"",SUM(G$27:G317)&lt;E$19),$E$19/$E$23,0)</f>
        <v>0</v>
      </c>
      <c r="H318" s="60">
        <f t="shared" si="32"/>
        <v>0</v>
      </c>
      <c r="I318" s="60">
        <f t="shared" si="34"/>
        <v>0</v>
      </c>
      <c r="J318" s="92" t="str">
        <f t="shared" si="33"/>
        <v>2046–2047</v>
      </c>
      <c r="L318" s="103"/>
      <c r="N318" s="101"/>
      <c r="Q318" s="61"/>
    </row>
    <row r="319" spans="1:17" ht="20.25" customHeight="1" x14ac:dyDescent="0.2">
      <c r="A319" s="176">
        <v>53632</v>
      </c>
      <c r="B319" s="177">
        <f t="shared" si="29"/>
        <v>0</v>
      </c>
      <c r="C319" s="158"/>
      <c r="D319" s="60">
        <f t="shared" si="30"/>
        <v>0</v>
      </c>
      <c r="E319" s="178">
        <f t="shared" si="28"/>
        <v>0</v>
      </c>
      <c r="F319" s="60">
        <f t="shared" si="31"/>
        <v>0</v>
      </c>
      <c r="G319" s="60">
        <f>IF(AND(C319&lt;&gt;"",SUM(G$27:G318)&lt;E$19),$E$19/$E$23,0)</f>
        <v>0</v>
      </c>
      <c r="H319" s="60">
        <f t="shared" si="32"/>
        <v>0</v>
      </c>
      <c r="I319" s="60">
        <f t="shared" si="34"/>
        <v>0</v>
      </c>
      <c r="J319" s="92" t="str">
        <f t="shared" si="33"/>
        <v>2046–2047</v>
      </c>
      <c r="L319" s="103"/>
      <c r="N319" s="101"/>
      <c r="Q319" s="61"/>
    </row>
    <row r="320" spans="1:17" ht="20.25" customHeight="1" x14ac:dyDescent="0.2">
      <c r="A320" s="176">
        <v>53662</v>
      </c>
      <c r="B320" s="177">
        <f t="shared" si="29"/>
        <v>0</v>
      </c>
      <c r="C320" s="158"/>
      <c r="D320" s="60">
        <f t="shared" si="30"/>
        <v>0</v>
      </c>
      <c r="E320" s="178">
        <f t="shared" si="28"/>
        <v>0</v>
      </c>
      <c r="F320" s="60">
        <f t="shared" si="31"/>
        <v>0</v>
      </c>
      <c r="G320" s="60">
        <f>IF(AND(C320&lt;&gt;"",SUM(G$27:G319)&lt;E$19),$E$19/$E$23,0)</f>
        <v>0</v>
      </c>
      <c r="H320" s="60">
        <f t="shared" si="32"/>
        <v>0</v>
      </c>
      <c r="I320" s="60">
        <f t="shared" si="34"/>
        <v>0</v>
      </c>
      <c r="J320" s="92" t="str">
        <f t="shared" si="33"/>
        <v>2046–2047</v>
      </c>
      <c r="L320" s="103"/>
      <c r="N320" s="101"/>
      <c r="Q320" s="61"/>
    </row>
    <row r="321" spans="1:17" ht="20.25" customHeight="1" x14ac:dyDescent="0.2">
      <c r="A321" s="176">
        <v>53693</v>
      </c>
      <c r="B321" s="177">
        <f t="shared" si="29"/>
        <v>0</v>
      </c>
      <c r="C321" s="158"/>
      <c r="D321" s="60">
        <f t="shared" si="30"/>
        <v>0</v>
      </c>
      <c r="E321" s="178">
        <f t="shared" si="28"/>
        <v>0</v>
      </c>
      <c r="F321" s="60">
        <f t="shared" si="31"/>
        <v>0</v>
      </c>
      <c r="G321" s="60">
        <f>IF(AND(C321&lt;&gt;"",SUM(G$27:G320)&lt;E$19),$E$19/$E$23,0)</f>
        <v>0</v>
      </c>
      <c r="H321" s="60">
        <f t="shared" si="32"/>
        <v>0</v>
      </c>
      <c r="I321" s="60">
        <f t="shared" si="34"/>
        <v>0</v>
      </c>
      <c r="J321" s="92" t="str">
        <f t="shared" si="33"/>
        <v>2046–2047</v>
      </c>
      <c r="L321" s="103"/>
      <c r="N321" s="101"/>
      <c r="Q321" s="61"/>
    </row>
    <row r="322" spans="1:17" ht="20.25" customHeight="1" x14ac:dyDescent="0.2">
      <c r="A322" s="176">
        <v>53724</v>
      </c>
      <c r="B322" s="177">
        <f t="shared" si="29"/>
        <v>0</v>
      </c>
      <c r="C322" s="158"/>
      <c r="D322" s="60">
        <f t="shared" si="30"/>
        <v>0</v>
      </c>
      <c r="E322" s="178">
        <f t="shared" si="28"/>
        <v>0</v>
      </c>
      <c r="F322" s="60">
        <f t="shared" si="31"/>
        <v>0</v>
      </c>
      <c r="G322" s="60">
        <f>IF(AND(C322&lt;&gt;"",SUM(G$27:G321)&lt;E$19),$E$19/$E$23,0)</f>
        <v>0</v>
      </c>
      <c r="H322" s="60">
        <f t="shared" si="32"/>
        <v>0</v>
      </c>
      <c r="I322" s="60">
        <f t="shared" si="34"/>
        <v>0</v>
      </c>
      <c r="J322" s="92" t="str">
        <f t="shared" si="33"/>
        <v>2046–2047</v>
      </c>
      <c r="L322" s="103"/>
      <c r="N322" s="101"/>
      <c r="Q322" s="61"/>
    </row>
    <row r="323" spans="1:17" ht="20.25" customHeight="1" x14ac:dyDescent="0.2">
      <c r="A323" s="176">
        <v>53752</v>
      </c>
      <c r="B323" s="177">
        <f t="shared" si="29"/>
        <v>0</v>
      </c>
      <c r="C323" s="158"/>
      <c r="D323" s="60">
        <f t="shared" si="30"/>
        <v>0</v>
      </c>
      <c r="E323" s="178">
        <f t="shared" si="28"/>
        <v>0</v>
      </c>
      <c r="F323" s="60">
        <f t="shared" si="31"/>
        <v>0</v>
      </c>
      <c r="G323" s="60">
        <f>IF(AND(C323&lt;&gt;"",SUM(G$27:G322)&lt;E$19),$E$19/$E$23,0)</f>
        <v>0</v>
      </c>
      <c r="H323" s="60">
        <f t="shared" si="32"/>
        <v>0</v>
      </c>
      <c r="I323" s="60">
        <f t="shared" si="34"/>
        <v>0</v>
      </c>
      <c r="J323" s="92" t="str">
        <f t="shared" si="33"/>
        <v>2046–2047</v>
      </c>
      <c r="L323" s="103"/>
      <c r="N323" s="101"/>
      <c r="Q323" s="61"/>
    </row>
    <row r="324" spans="1:17" ht="20.25" customHeight="1" x14ac:dyDescent="0.2">
      <c r="A324" s="176">
        <v>53783</v>
      </c>
      <c r="B324" s="177">
        <f t="shared" si="29"/>
        <v>0</v>
      </c>
      <c r="C324" s="158"/>
      <c r="D324" s="60">
        <f t="shared" si="30"/>
        <v>0</v>
      </c>
      <c r="E324" s="178">
        <f t="shared" si="28"/>
        <v>0</v>
      </c>
      <c r="F324" s="60">
        <f t="shared" si="31"/>
        <v>0</v>
      </c>
      <c r="G324" s="60">
        <f>IF(AND(C324&lt;&gt;"",SUM(G$27:G323)&lt;E$19),$E$19/$E$23,0)</f>
        <v>0</v>
      </c>
      <c r="H324" s="60">
        <f t="shared" si="32"/>
        <v>0</v>
      </c>
      <c r="I324" s="60">
        <f t="shared" si="34"/>
        <v>0</v>
      </c>
      <c r="J324" s="92" t="str">
        <f t="shared" si="33"/>
        <v>2046–2047</v>
      </c>
      <c r="L324" s="103"/>
      <c r="N324" s="101"/>
      <c r="Q324" s="61"/>
    </row>
    <row r="325" spans="1:17" ht="20.25" customHeight="1" x14ac:dyDescent="0.2">
      <c r="A325" s="176">
        <v>53813</v>
      </c>
      <c r="B325" s="177">
        <f t="shared" si="29"/>
        <v>0</v>
      </c>
      <c r="C325" s="158"/>
      <c r="D325" s="60">
        <f t="shared" si="30"/>
        <v>0</v>
      </c>
      <c r="E325" s="178">
        <f t="shared" si="28"/>
        <v>0</v>
      </c>
      <c r="F325" s="60">
        <f t="shared" si="31"/>
        <v>0</v>
      </c>
      <c r="G325" s="60">
        <f>IF(AND(C325&lt;&gt;"",SUM(G$27:G324)&lt;E$19),$E$19/$E$23,0)</f>
        <v>0</v>
      </c>
      <c r="H325" s="60">
        <f t="shared" si="32"/>
        <v>0</v>
      </c>
      <c r="I325" s="60">
        <f t="shared" si="34"/>
        <v>0</v>
      </c>
      <c r="J325" s="92" t="str">
        <f t="shared" si="33"/>
        <v>2046–2047</v>
      </c>
      <c r="L325" s="103"/>
      <c r="N325" s="101"/>
      <c r="Q325" s="61"/>
    </row>
    <row r="326" spans="1:17" ht="20.25" customHeight="1" x14ac:dyDescent="0.2">
      <c r="A326" s="176">
        <v>53844</v>
      </c>
      <c r="B326" s="177">
        <f t="shared" si="29"/>
        <v>0</v>
      </c>
      <c r="C326" s="158"/>
      <c r="D326" s="60">
        <f t="shared" si="30"/>
        <v>0</v>
      </c>
      <c r="E326" s="178">
        <f t="shared" si="28"/>
        <v>0</v>
      </c>
      <c r="F326" s="60">
        <f t="shared" si="31"/>
        <v>0</v>
      </c>
      <c r="G326" s="60">
        <f>IF(AND(C326&lt;&gt;"",SUM(G$27:G325)&lt;E$19),$E$19/$E$23,0)</f>
        <v>0</v>
      </c>
      <c r="H326" s="60">
        <f t="shared" si="32"/>
        <v>0</v>
      </c>
      <c r="I326" s="60">
        <f t="shared" si="34"/>
        <v>0</v>
      </c>
      <c r="J326" s="92" t="str">
        <f t="shared" si="33"/>
        <v>2046–2047</v>
      </c>
      <c r="L326" s="103"/>
      <c r="N326" s="101"/>
      <c r="Q326" s="61"/>
    </row>
    <row r="327" spans="1:17" ht="20.25" customHeight="1" x14ac:dyDescent="0.2">
      <c r="A327" s="176">
        <v>53874</v>
      </c>
      <c r="B327" s="177">
        <f t="shared" si="29"/>
        <v>0</v>
      </c>
      <c r="C327" s="158"/>
      <c r="D327" s="60">
        <f t="shared" si="30"/>
        <v>0</v>
      </c>
      <c r="E327" s="178">
        <f t="shared" si="28"/>
        <v>0</v>
      </c>
      <c r="F327" s="60">
        <f t="shared" si="31"/>
        <v>0</v>
      </c>
      <c r="G327" s="60">
        <f>IF(AND(C327&lt;&gt;"",SUM(G$27:G326)&lt;E$19),$E$19/$E$23,0)</f>
        <v>0</v>
      </c>
      <c r="H327" s="60">
        <f t="shared" si="32"/>
        <v>0</v>
      </c>
      <c r="I327" s="60">
        <f t="shared" si="34"/>
        <v>0</v>
      </c>
      <c r="J327" s="92" t="str">
        <f t="shared" si="33"/>
        <v>2047–2048</v>
      </c>
      <c r="L327" s="103"/>
      <c r="N327" s="101"/>
      <c r="Q327" s="61"/>
    </row>
    <row r="328" spans="1:17" ht="20.25" customHeight="1" x14ac:dyDescent="0.2">
      <c r="A328" s="176">
        <v>53905</v>
      </c>
      <c r="B328" s="177">
        <f t="shared" si="29"/>
        <v>0</v>
      </c>
      <c r="C328" s="158"/>
      <c r="D328" s="60">
        <f t="shared" si="30"/>
        <v>0</v>
      </c>
      <c r="E328" s="178">
        <f t="shared" si="28"/>
        <v>0</v>
      </c>
      <c r="F328" s="60">
        <f t="shared" si="31"/>
        <v>0</v>
      </c>
      <c r="G328" s="60">
        <f>IF(AND(C328&lt;&gt;"",SUM(G$27:G327)&lt;E$19),$E$19/$E$23,0)</f>
        <v>0</v>
      </c>
      <c r="H328" s="60">
        <f t="shared" si="32"/>
        <v>0</v>
      </c>
      <c r="I328" s="60">
        <f t="shared" si="34"/>
        <v>0</v>
      </c>
      <c r="J328" s="92" t="str">
        <f t="shared" si="33"/>
        <v>2047–2048</v>
      </c>
      <c r="L328" s="103"/>
      <c r="N328" s="101"/>
      <c r="Q328" s="61"/>
    </row>
    <row r="329" spans="1:17" ht="20.25" customHeight="1" x14ac:dyDescent="0.2">
      <c r="A329" s="176">
        <v>53936</v>
      </c>
      <c r="B329" s="177">
        <f t="shared" si="29"/>
        <v>0</v>
      </c>
      <c r="C329" s="158"/>
      <c r="D329" s="60">
        <f t="shared" si="30"/>
        <v>0</v>
      </c>
      <c r="E329" s="178">
        <f t="shared" si="28"/>
        <v>0</v>
      </c>
      <c r="F329" s="60">
        <f t="shared" si="31"/>
        <v>0</v>
      </c>
      <c r="G329" s="60">
        <f>IF(AND(C329&lt;&gt;"",SUM(G$27:G328)&lt;E$19),$E$19/$E$23,0)</f>
        <v>0</v>
      </c>
      <c r="H329" s="60">
        <f t="shared" si="32"/>
        <v>0</v>
      </c>
      <c r="I329" s="60">
        <f t="shared" si="34"/>
        <v>0</v>
      </c>
      <c r="J329" s="92" t="str">
        <f t="shared" si="33"/>
        <v>2047–2048</v>
      </c>
      <c r="L329" s="103"/>
      <c r="N329" s="101"/>
      <c r="Q329" s="61"/>
    </row>
    <row r="330" spans="1:17" ht="20.25" customHeight="1" x14ac:dyDescent="0.2">
      <c r="A330" s="176">
        <v>53966</v>
      </c>
      <c r="B330" s="177">
        <f t="shared" si="29"/>
        <v>0</v>
      </c>
      <c r="C330" s="158"/>
      <c r="D330" s="60">
        <f t="shared" si="30"/>
        <v>0</v>
      </c>
      <c r="E330" s="178">
        <f t="shared" si="28"/>
        <v>0</v>
      </c>
      <c r="F330" s="60">
        <f t="shared" si="31"/>
        <v>0</v>
      </c>
      <c r="G330" s="60">
        <f>IF(AND(C330&lt;&gt;"",SUM(G$27:G329)&lt;E$19),$E$19/$E$23,0)</f>
        <v>0</v>
      </c>
      <c r="H330" s="60">
        <f t="shared" si="32"/>
        <v>0</v>
      </c>
      <c r="I330" s="60">
        <f t="shared" si="34"/>
        <v>0</v>
      </c>
      <c r="J330" s="92" t="str">
        <f t="shared" si="33"/>
        <v>2047–2048</v>
      </c>
      <c r="L330" s="103"/>
      <c r="N330" s="101"/>
      <c r="Q330" s="61"/>
    </row>
    <row r="331" spans="1:17" ht="20.25" customHeight="1" x14ac:dyDescent="0.2">
      <c r="A331" s="176">
        <v>53997</v>
      </c>
      <c r="B331" s="177">
        <f t="shared" si="29"/>
        <v>0</v>
      </c>
      <c r="C331" s="158"/>
      <c r="D331" s="60">
        <f t="shared" si="30"/>
        <v>0</v>
      </c>
      <c r="E331" s="178">
        <f t="shared" si="28"/>
        <v>0</v>
      </c>
      <c r="F331" s="60">
        <f t="shared" si="31"/>
        <v>0</v>
      </c>
      <c r="G331" s="60">
        <f>IF(AND(C331&lt;&gt;"",SUM(G$27:G330)&lt;E$19),$E$19/$E$23,0)</f>
        <v>0</v>
      </c>
      <c r="H331" s="60">
        <f t="shared" si="32"/>
        <v>0</v>
      </c>
      <c r="I331" s="60">
        <f t="shared" si="34"/>
        <v>0</v>
      </c>
      <c r="J331" s="92" t="str">
        <f t="shared" si="33"/>
        <v>2047–2048</v>
      </c>
      <c r="L331" s="103"/>
      <c r="N331" s="101"/>
      <c r="Q331" s="61"/>
    </row>
    <row r="332" spans="1:17" ht="20.25" customHeight="1" x14ac:dyDescent="0.2">
      <c r="A332" s="176">
        <v>54027</v>
      </c>
      <c r="B332" s="177">
        <f t="shared" si="29"/>
        <v>0</v>
      </c>
      <c r="C332" s="158"/>
      <c r="D332" s="60">
        <f t="shared" si="30"/>
        <v>0</v>
      </c>
      <c r="E332" s="178">
        <f t="shared" si="28"/>
        <v>0</v>
      </c>
      <c r="F332" s="60">
        <f t="shared" si="31"/>
        <v>0</v>
      </c>
      <c r="G332" s="60">
        <f>IF(AND(C332&lt;&gt;"",SUM(G$27:G331)&lt;E$19),$E$19/$E$23,0)</f>
        <v>0</v>
      </c>
      <c r="H332" s="60">
        <f t="shared" si="32"/>
        <v>0</v>
      </c>
      <c r="I332" s="60">
        <f t="shared" si="34"/>
        <v>0</v>
      </c>
      <c r="J332" s="92" t="str">
        <f t="shared" si="33"/>
        <v>2047–2048</v>
      </c>
      <c r="L332" s="103"/>
      <c r="N332" s="101"/>
      <c r="Q332" s="61"/>
    </row>
    <row r="333" spans="1:17" ht="20.25" customHeight="1" x14ac:dyDescent="0.2">
      <c r="A333" s="176">
        <v>54058</v>
      </c>
      <c r="B333" s="177">
        <f t="shared" si="29"/>
        <v>0</v>
      </c>
      <c r="C333" s="158"/>
      <c r="D333" s="60">
        <f t="shared" si="30"/>
        <v>0</v>
      </c>
      <c r="E333" s="178">
        <f t="shared" si="28"/>
        <v>0</v>
      </c>
      <c r="F333" s="60">
        <f t="shared" si="31"/>
        <v>0</v>
      </c>
      <c r="G333" s="60">
        <f>IF(AND(C333&lt;&gt;"",SUM(G$27:G332)&lt;E$19),$E$19/$E$23,0)</f>
        <v>0</v>
      </c>
      <c r="H333" s="60">
        <f t="shared" si="32"/>
        <v>0</v>
      </c>
      <c r="I333" s="60">
        <f t="shared" si="34"/>
        <v>0</v>
      </c>
      <c r="J333" s="92" t="str">
        <f t="shared" si="33"/>
        <v>2047–2048</v>
      </c>
      <c r="L333" s="103"/>
      <c r="N333" s="101"/>
      <c r="Q333" s="61"/>
    </row>
    <row r="334" spans="1:17" ht="20.25" customHeight="1" x14ac:dyDescent="0.2">
      <c r="A334" s="176">
        <v>54089</v>
      </c>
      <c r="B334" s="177">
        <f t="shared" si="29"/>
        <v>0</v>
      </c>
      <c r="C334" s="158"/>
      <c r="D334" s="60">
        <f t="shared" si="30"/>
        <v>0</v>
      </c>
      <c r="E334" s="178">
        <f t="shared" si="28"/>
        <v>0</v>
      </c>
      <c r="F334" s="60">
        <f t="shared" si="31"/>
        <v>0</v>
      </c>
      <c r="G334" s="60">
        <f>IF(AND(C334&lt;&gt;"",SUM(G$27:G333)&lt;E$19),$E$19/$E$23,0)</f>
        <v>0</v>
      </c>
      <c r="H334" s="60">
        <f t="shared" si="32"/>
        <v>0</v>
      </c>
      <c r="I334" s="60">
        <f t="shared" si="34"/>
        <v>0</v>
      </c>
      <c r="J334" s="92" t="str">
        <f t="shared" si="33"/>
        <v>2047–2048</v>
      </c>
      <c r="L334" s="103"/>
      <c r="N334" s="101"/>
      <c r="Q334" s="61"/>
    </row>
    <row r="335" spans="1:17" ht="20.25" customHeight="1" x14ac:dyDescent="0.2">
      <c r="A335" s="176">
        <v>54118</v>
      </c>
      <c r="B335" s="177">
        <f t="shared" si="29"/>
        <v>0</v>
      </c>
      <c r="C335" s="158"/>
      <c r="D335" s="60">
        <f t="shared" si="30"/>
        <v>0</v>
      </c>
      <c r="E335" s="178">
        <f t="shared" si="28"/>
        <v>0</v>
      </c>
      <c r="F335" s="60">
        <f t="shared" si="31"/>
        <v>0</v>
      </c>
      <c r="G335" s="60">
        <f>IF(AND(C335&lt;&gt;"",SUM(G$27:G334)&lt;E$19),$E$19/$E$23,0)</f>
        <v>0</v>
      </c>
      <c r="H335" s="60">
        <f t="shared" si="32"/>
        <v>0</v>
      </c>
      <c r="I335" s="60">
        <f t="shared" si="34"/>
        <v>0</v>
      </c>
      <c r="J335" s="92" t="str">
        <f t="shared" si="33"/>
        <v>2047–2048</v>
      </c>
      <c r="L335" s="103"/>
      <c r="N335" s="101"/>
      <c r="Q335" s="61"/>
    </row>
    <row r="336" spans="1:17" ht="20.25" customHeight="1" x14ac:dyDescent="0.2">
      <c r="A336" s="176">
        <v>54149</v>
      </c>
      <c r="B336" s="177">
        <f t="shared" si="29"/>
        <v>0</v>
      </c>
      <c r="C336" s="158"/>
      <c r="D336" s="60">
        <f t="shared" si="30"/>
        <v>0</v>
      </c>
      <c r="E336" s="178">
        <f t="shared" si="28"/>
        <v>0</v>
      </c>
      <c r="F336" s="60">
        <f t="shared" si="31"/>
        <v>0</v>
      </c>
      <c r="G336" s="60">
        <f>IF(AND(C336&lt;&gt;"",SUM(G$27:G335)&lt;E$19),$E$19/$E$23,0)</f>
        <v>0</v>
      </c>
      <c r="H336" s="60">
        <f t="shared" si="32"/>
        <v>0</v>
      </c>
      <c r="I336" s="60">
        <f t="shared" si="34"/>
        <v>0</v>
      </c>
      <c r="J336" s="92" t="str">
        <f t="shared" si="33"/>
        <v>2047–2048</v>
      </c>
      <c r="L336" s="103"/>
      <c r="N336" s="101"/>
      <c r="Q336" s="61"/>
    </row>
    <row r="337" spans="1:17" ht="20.25" customHeight="1" x14ac:dyDescent="0.2">
      <c r="A337" s="176">
        <v>54179</v>
      </c>
      <c r="B337" s="177">
        <f t="shared" si="29"/>
        <v>0</v>
      </c>
      <c r="C337" s="158"/>
      <c r="D337" s="60">
        <f t="shared" si="30"/>
        <v>0</v>
      </c>
      <c r="E337" s="178">
        <f t="shared" si="28"/>
        <v>0</v>
      </c>
      <c r="F337" s="60">
        <f t="shared" si="31"/>
        <v>0</v>
      </c>
      <c r="G337" s="60">
        <f>IF(AND(C337&lt;&gt;"",SUM(G$27:G336)&lt;E$19),$E$19/$E$23,0)</f>
        <v>0</v>
      </c>
      <c r="H337" s="60">
        <f t="shared" si="32"/>
        <v>0</v>
      </c>
      <c r="I337" s="60">
        <f t="shared" si="34"/>
        <v>0</v>
      </c>
      <c r="J337" s="92" t="str">
        <f t="shared" si="33"/>
        <v>2047–2048</v>
      </c>
      <c r="L337" s="103"/>
      <c r="N337" s="101"/>
      <c r="Q337" s="61"/>
    </row>
    <row r="338" spans="1:17" ht="20.25" customHeight="1" x14ac:dyDescent="0.2">
      <c r="A338" s="176">
        <v>54210</v>
      </c>
      <c r="B338" s="177">
        <f t="shared" si="29"/>
        <v>0</v>
      </c>
      <c r="C338" s="158"/>
      <c r="D338" s="60">
        <f t="shared" si="30"/>
        <v>0</v>
      </c>
      <c r="E338" s="178">
        <f t="shared" si="28"/>
        <v>0</v>
      </c>
      <c r="F338" s="60">
        <f t="shared" si="31"/>
        <v>0</v>
      </c>
      <c r="G338" s="60">
        <f>IF(AND(C338&lt;&gt;"",SUM(G$27:G337)&lt;E$19),$E$19/$E$23,0)</f>
        <v>0</v>
      </c>
      <c r="H338" s="60">
        <f t="shared" si="32"/>
        <v>0</v>
      </c>
      <c r="I338" s="60">
        <f t="shared" si="34"/>
        <v>0</v>
      </c>
      <c r="J338" s="92" t="str">
        <f t="shared" si="33"/>
        <v>2047–2048</v>
      </c>
      <c r="L338" s="103"/>
      <c r="N338" s="101"/>
      <c r="Q338" s="61"/>
    </row>
    <row r="339" spans="1:17" ht="20.25" customHeight="1" x14ac:dyDescent="0.2">
      <c r="A339" s="176">
        <v>54240</v>
      </c>
      <c r="B339" s="177">
        <f t="shared" si="29"/>
        <v>0</v>
      </c>
      <c r="C339" s="158"/>
      <c r="D339" s="60">
        <f t="shared" si="30"/>
        <v>0</v>
      </c>
      <c r="E339" s="178">
        <f t="shared" si="28"/>
        <v>0</v>
      </c>
      <c r="F339" s="60">
        <f t="shared" si="31"/>
        <v>0</v>
      </c>
      <c r="G339" s="60">
        <f>IF(AND(C339&lt;&gt;"",SUM(G$27:G338)&lt;E$19),$E$19/$E$23,0)</f>
        <v>0</v>
      </c>
      <c r="H339" s="60">
        <f t="shared" si="32"/>
        <v>0</v>
      </c>
      <c r="I339" s="60">
        <f t="shared" si="34"/>
        <v>0</v>
      </c>
      <c r="J339" s="92" t="str">
        <f t="shared" si="33"/>
        <v>2048–2049</v>
      </c>
      <c r="L339" s="103"/>
      <c r="N339" s="101"/>
      <c r="Q339" s="61"/>
    </row>
    <row r="340" spans="1:17" ht="20.25" customHeight="1" x14ac:dyDescent="0.2">
      <c r="A340" s="176">
        <v>54271</v>
      </c>
      <c r="B340" s="177">
        <f t="shared" si="29"/>
        <v>0</v>
      </c>
      <c r="C340" s="158"/>
      <c r="D340" s="60">
        <f t="shared" si="30"/>
        <v>0</v>
      </c>
      <c r="E340" s="178">
        <f t="shared" si="28"/>
        <v>0</v>
      </c>
      <c r="F340" s="60">
        <f t="shared" si="31"/>
        <v>0</v>
      </c>
      <c r="G340" s="60">
        <f>IF(AND(C340&lt;&gt;"",SUM(G$27:G339)&lt;E$19),$E$19/$E$23,0)</f>
        <v>0</v>
      </c>
      <c r="H340" s="60">
        <f t="shared" si="32"/>
        <v>0</v>
      </c>
      <c r="I340" s="60">
        <f t="shared" si="34"/>
        <v>0</v>
      </c>
      <c r="J340" s="92" t="str">
        <f t="shared" si="33"/>
        <v>2048–2049</v>
      </c>
      <c r="L340" s="103"/>
      <c r="N340" s="101"/>
      <c r="Q340" s="61"/>
    </row>
    <row r="341" spans="1:17" ht="20.25" customHeight="1" x14ac:dyDescent="0.2">
      <c r="A341" s="176">
        <v>54302</v>
      </c>
      <c r="B341" s="177">
        <f t="shared" si="29"/>
        <v>0</v>
      </c>
      <c r="C341" s="158"/>
      <c r="D341" s="60">
        <f t="shared" si="30"/>
        <v>0</v>
      </c>
      <c r="E341" s="178">
        <f t="shared" si="28"/>
        <v>0</v>
      </c>
      <c r="F341" s="60">
        <f t="shared" si="31"/>
        <v>0</v>
      </c>
      <c r="G341" s="60">
        <f>IF(AND(C341&lt;&gt;"",SUM(G$27:G340)&lt;E$19),$E$19/$E$23,0)</f>
        <v>0</v>
      </c>
      <c r="H341" s="60">
        <f t="shared" si="32"/>
        <v>0</v>
      </c>
      <c r="I341" s="60">
        <f t="shared" si="34"/>
        <v>0</v>
      </c>
      <c r="J341" s="92" t="str">
        <f t="shared" si="33"/>
        <v>2048–2049</v>
      </c>
      <c r="L341" s="103"/>
      <c r="N341" s="101"/>
      <c r="Q341" s="61"/>
    </row>
    <row r="342" spans="1:17" ht="20.25" customHeight="1" x14ac:dyDescent="0.2">
      <c r="A342" s="176">
        <v>54332</v>
      </c>
      <c r="B342" s="177">
        <f t="shared" si="29"/>
        <v>0</v>
      </c>
      <c r="C342" s="158"/>
      <c r="D342" s="60">
        <f t="shared" si="30"/>
        <v>0</v>
      </c>
      <c r="E342" s="178">
        <f t="shared" si="28"/>
        <v>0</v>
      </c>
      <c r="F342" s="60">
        <f t="shared" si="31"/>
        <v>0</v>
      </c>
      <c r="G342" s="60">
        <f>IF(AND(C342&lt;&gt;"",SUM(G$27:G341)&lt;E$19),$E$19/$E$23,0)</f>
        <v>0</v>
      </c>
      <c r="H342" s="60">
        <f t="shared" si="32"/>
        <v>0</v>
      </c>
      <c r="I342" s="60">
        <f t="shared" si="34"/>
        <v>0</v>
      </c>
      <c r="J342" s="92" t="str">
        <f t="shared" si="33"/>
        <v>2048–2049</v>
      </c>
      <c r="L342" s="103"/>
      <c r="N342" s="101"/>
      <c r="Q342" s="61"/>
    </row>
    <row r="343" spans="1:17" ht="20.25" customHeight="1" x14ac:dyDescent="0.2">
      <c r="A343" s="176">
        <v>54363</v>
      </c>
      <c r="B343" s="177">
        <f t="shared" si="29"/>
        <v>0</v>
      </c>
      <c r="C343" s="158"/>
      <c r="D343" s="60">
        <f t="shared" si="30"/>
        <v>0</v>
      </c>
      <c r="E343" s="178">
        <f t="shared" si="28"/>
        <v>0</v>
      </c>
      <c r="F343" s="60">
        <f t="shared" si="31"/>
        <v>0</v>
      </c>
      <c r="G343" s="60">
        <f>IF(AND(C343&lt;&gt;"",SUM(G$27:G342)&lt;E$19),$E$19/$E$23,0)</f>
        <v>0</v>
      </c>
      <c r="H343" s="60">
        <f t="shared" si="32"/>
        <v>0</v>
      </c>
      <c r="I343" s="60">
        <f t="shared" si="34"/>
        <v>0</v>
      </c>
      <c r="J343" s="92" t="str">
        <f t="shared" si="33"/>
        <v>2048–2049</v>
      </c>
      <c r="L343" s="103"/>
      <c r="N343" s="101"/>
      <c r="Q343" s="61"/>
    </row>
    <row r="344" spans="1:17" ht="20.25" customHeight="1" x14ac:dyDescent="0.2">
      <c r="A344" s="176">
        <v>54393</v>
      </c>
      <c r="B344" s="177">
        <f t="shared" si="29"/>
        <v>0</v>
      </c>
      <c r="C344" s="158"/>
      <c r="D344" s="60">
        <f t="shared" si="30"/>
        <v>0</v>
      </c>
      <c r="E344" s="178">
        <f t="shared" si="28"/>
        <v>0</v>
      </c>
      <c r="F344" s="60">
        <f t="shared" si="31"/>
        <v>0</v>
      </c>
      <c r="G344" s="60">
        <f>IF(AND(C344&lt;&gt;"",SUM(G$27:G343)&lt;E$19),$E$19/$E$23,0)</f>
        <v>0</v>
      </c>
      <c r="H344" s="60">
        <f t="shared" si="32"/>
        <v>0</v>
      </c>
      <c r="I344" s="60">
        <f t="shared" si="34"/>
        <v>0</v>
      </c>
      <c r="J344" s="92" t="str">
        <f t="shared" si="33"/>
        <v>2048–2049</v>
      </c>
      <c r="L344" s="103"/>
      <c r="N344" s="101"/>
      <c r="Q344" s="61"/>
    </row>
    <row r="345" spans="1:17" ht="20.25" customHeight="1" x14ac:dyDescent="0.2">
      <c r="A345" s="176">
        <v>54424</v>
      </c>
      <c r="B345" s="177">
        <f t="shared" si="29"/>
        <v>0</v>
      </c>
      <c r="C345" s="158"/>
      <c r="D345" s="60">
        <f t="shared" si="30"/>
        <v>0</v>
      </c>
      <c r="E345" s="178">
        <f t="shared" si="28"/>
        <v>0</v>
      </c>
      <c r="F345" s="60">
        <f t="shared" si="31"/>
        <v>0</v>
      </c>
      <c r="G345" s="60">
        <f>IF(AND(C345&lt;&gt;"",SUM(G$27:G344)&lt;E$19),$E$19/$E$23,0)</f>
        <v>0</v>
      </c>
      <c r="H345" s="60">
        <f t="shared" si="32"/>
        <v>0</v>
      </c>
      <c r="I345" s="60">
        <f t="shared" si="34"/>
        <v>0</v>
      </c>
      <c r="J345" s="92" t="str">
        <f t="shared" si="33"/>
        <v>2048–2049</v>
      </c>
      <c r="L345" s="103"/>
      <c r="N345" s="101"/>
      <c r="Q345" s="61"/>
    </row>
    <row r="346" spans="1:17" ht="20.25" customHeight="1" x14ac:dyDescent="0.2">
      <c r="A346" s="176">
        <v>54455</v>
      </c>
      <c r="B346" s="177">
        <f t="shared" si="29"/>
        <v>0</v>
      </c>
      <c r="C346" s="158"/>
      <c r="D346" s="60">
        <f t="shared" si="30"/>
        <v>0</v>
      </c>
      <c r="E346" s="178">
        <f t="shared" si="28"/>
        <v>0</v>
      </c>
      <c r="F346" s="60">
        <f t="shared" si="31"/>
        <v>0</v>
      </c>
      <c r="G346" s="60">
        <f>IF(AND(C346&lt;&gt;"",SUM(G$27:G345)&lt;E$19),$E$19/$E$23,0)</f>
        <v>0</v>
      </c>
      <c r="H346" s="60">
        <f t="shared" si="32"/>
        <v>0</v>
      </c>
      <c r="I346" s="60">
        <f t="shared" si="34"/>
        <v>0</v>
      </c>
      <c r="J346" s="92" t="str">
        <f t="shared" si="33"/>
        <v>2048–2049</v>
      </c>
      <c r="L346" s="103"/>
      <c r="N346" s="101"/>
      <c r="Q346" s="61"/>
    </row>
    <row r="347" spans="1:17" ht="20.25" customHeight="1" x14ac:dyDescent="0.2">
      <c r="A347" s="176">
        <v>54483</v>
      </c>
      <c r="B347" s="177">
        <f t="shared" si="29"/>
        <v>0</v>
      </c>
      <c r="C347" s="158"/>
      <c r="D347" s="60">
        <f t="shared" si="30"/>
        <v>0</v>
      </c>
      <c r="E347" s="178">
        <f t="shared" ref="E347:E410" si="35">C347-D347</f>
        <v>0</v>
      </c>
      <c r="F347" s="60">
        <f t="shared" si="31"/>
        <v>0</v>
      </c>
      <c r="G347" s="60">
        <f>IF(AND(C347&lt;&gt;"",SUM(G$27:G346)&lt;E$19),$E$19/$E$23,0)</f>
        <v>0</v>
      </c>
      <c r="H347" s="60">
        <f t="shared" si="32"/>
        <v>0</v>
      </c>
      <c r="I347" s="60">
        <f t="shared" si="34"/>
        <v>0</v>
      </c>
      <c r="J347" s="92" t="str">
        <f t="shared" si="33"/>
        <v>2048–2049</v>
      </c>
      <c r="L347" s="103"/>
      <c r="N347" s="101"/>
      <c r="Q347" s="61"/>
    </row>
    <row r="348" spans="1:17" ht="20.25" customHeight="1" x14ac:dyDescent="0.2">
      <c r="A348" s="176">
        <v>54514</v>
      </c>
      <c r="B348" s="177">
        <f t="shared" ref="B348:B411" si="36">IF(C348&gt;0,C348*-1,C348)</f>
        <v>0</v>
      </c>
      <c r="C348" s="158"/>
      <c r="D348" s="60">
        <f t="shared" ref="D348:D411" si="37">IF(C348="",0,IF($E$15="Beginning",IF(C347&lt;&gt;"",$F347*$E$6/12,0),IF(C347&lt;&gt;"",$F347*$E$6/12,$E$16*$E$6/12)))</f>
        <v>0</v>
      </c>
      <c r="E348" s="178">
        <f t="shared" si="35"/>
        <v>0</v>
      </c>
      <c r="F348" s="60">
        <f t="shared" ref="F348:F411" si="38">IF(C348="",0,IF(C347="",$E$16-E348,IF(C348&lt;&gt;"",F347-E348)))</f>
        <v>0</v>
      </c>
      <c r="G348" s="60">
        <f>IF(AND(C348&lt;&gt;"",SUM(G$27:G347)&lt;E$19),$E$19/$E$23,0)</f>
        <v>0</v>
      </c>
      <c r="H348" s="60">
        <f t="shared" ref="H348:H411" si="39">IF(C348&lt;&gt;"",G348+H347,0)</f>
        <v>0</v>
      </c>
      <c r="I348" s="60">
        <f t="shared" si="34"/>
        <v>0</v>
      </c>
      <c r="J348" s="92" t="str">
        <f t="shared" ref="J348:J411" si="40">IF(OR(MONTH(A348)=1,MONTH(A348)=2,MONTH(A348)=3,MONTH(A348)=4,MONTH(A348)=5,MONTH(A348)=6),YEAR(A348)-1&amp;"–"&amp;YEAR(A348),YEAR(A348)&amp;"–"&amp;YEAR(A348)+1)</f>
        <v>2048–2049</v>
      </c>
      <c r="L348" s="103"/>
      <c r="N348" s="101"/>
      <c r="Q348" s="61"/>
    </row>
    <row r="349" spans="1:17" ht="20.25" customHeight="1" x14ac:dyDescent="0.2">
      <c r="A349" s="176">
        <v>54544</v>
      </c>
      <c r="B349" s="177">
        <f t="shared" si="36"/>
        <v>0</v>
      </c>
      <c r="C349" s="158"/>
      <c r="D349" s="60">
        <f t="shared" si="37"/>
        <v>0</v>
      </c>
      <c r="E349" s="178">
        <f t="shared" si="35"/>
        <v>0</v>
      </c>
      <c r="F349" s="60">
        <f t="shared" si="38"/>
        <v>0</v>
      </c>
      <c r="G349" s="60">
        <f>IF(AND(C349&lt;&gt;"",SUM(G$27:G348)&lt;E$19),$E$19/$E$23,0)</f>
        <v>0</v>
      </c>
      <c r="H349" s="60">
        <f t="shared" si="39"/>
        <v>0</v>
      </c>
      <c r="I349" s="60">
        <f t="shared" ref="I349:I412" si="41">IF(C349&lt;&gt;"",$E$19-H349,0)</f>
        <v>0</v>
      </c>
      <c r="J349" s="92" t="str">
        <f t="shared" si="40"/>
        <v>2048–2049</v>
      </c>
      <c r="L349" s="103"/>
      <c r="N349" s="101"/>
      <c r="Q349" s="61"/>
    </row>
    <row r="350" spans="1:17" ht="20.25" customHeight="1" x14ac:dyDescent="0.2">
      <c r="A350" s="176">
        <v>54575</v>
      </c>
      <c r="B350" s="177">
        <f t="shared" si="36"/>
        <v>0</v>
      </c>
      <c r="C350" s="158"/>
      <c r="D350" s="60">
        <f t="shared" si="37"/>
        <v>0</v>
      </c>
      <c r="E350" s="178">
        <f t="shared" si="35"/>
        <v>0</v>
      </c>
      <c r="F350" s="60">
        <f t="shared" si="38"/>
        <v>0</v>
      </c>
      <c r="G350" s="60">
        <f>IF(AND(C350&lt;&gt;"",SUM(G$27:G349)&lt;E$19),$E$19/$E$23,0)</f>
        <v>0</v>
      </c>
      <c r="H350" s="60">
        <f t="shared" si="39"/>
        <v>0</v>
      </c>
      <c r="I350" s="60">
        <f t="shared" si="41"/>
        <v>0</v>
      </c>
      <c r="J350" s="92" t="str">
        <f t="shared" si="40"/>
        <v>2048–2049</v>
      </c>
      <c r="L350" s="103"/>
      <c r="N350" s="101"/>
      <c r="Q350" s="61"/>
    </row>
    <row r="351" spans="1:17" ht="20.25" customHeight="1" x14ac:dyDescent="0.2">
      <c r="A351" s="176">
        <v>54605</v>
      </c>
      <c r="B351" s="177">
        <f t="shared" si="36"/>
        <v>0</v>
      </c>
      <c r="C351" s="158"/>
      <c r="D351" s="60">
        <f t="shared" si="37"/>
        <v>0</v>
      </c>
      <c r="E351" s="178">
        <f t="shared" si="35"/>
        <v>0</v>
      </c>
      <c r="F351" s="60">
        <f t="shared" si="38"/>
        <v>0</v>
      </c>
      <c r="G351" s="60">
        <f>IF(AND(C351&lt;&gt;"",SUM(G$27:G350)&lt;E$19),$E$19/$E$23,0)</f>
        <v>0</v>
      </c>
      <c r="H351" s="60">
        <f t="shared" si="39"/>
        <v>0</v>
      </c>
      <c r="I351" s="60">
        <f t="shared" si="41"/>
        <v>0</v>
      </c>
      <c r="J351" s="92" t="str">
        <f t="shared" si="40"/>
        <v>2049–2050</v>
      </c>
      <c r="L351" s="103"/>
      <c r="N351" s="101"/>
      <c r="Q351" s="61"/>
    </row>
    <row r="352" spans="1:17" ht="20.25" customHeight="1" x14ac:dyDescent="0.2">
      <c r="A352" s="176">
        <v>54636</v>
      </c>
      <c r="B352" s="177">
        <f t="shared" si="36"/>
        <v>0</v>
      </c>
      <c r="C352" s="158"/>
      <c r="D352" s="60">
        <f t="shared" si="37"/>
        <v>0</v>
      </c>
      <c r="E352" s="178">
        <f t="shared" si="35"/>
        <v>0</v>
      </c>
      <c r="F352" s="60">
        <f t="shared" si="38"/>
        <v>0</v>
      </c>
      <c r="G352" s="60">
        <f>IF(AND(C352&lt;&gt;"",SUM(G$27:G351)&lt;E$19),$E$19/$E$23,0)</f>
        <v>0</v>
      </c>
      <c r="H352" s="60">
        <f t="shared" si="39"/>
        <v>0</v>
      </c>
      <c r="I352" s="60">
        <f t="shared" si="41"/>
        <v>0</v>
      </c>
      <c r="J352" s="92" t="str">
        <f t="shared" si="40"/>
        <v>2049–2050</v>
      </c>
      <c r="L352" s="103"/>
      <c r="N352" s="101"/>
      <c r="Q352" s="61"/>
    </row>
    <row r="353" spans="1:17" ht="20.25" customHeight="1" x14ac:dyDescent="0.2">
      <c r="A353" s="176">
        <v>54667</v>
      </c>
      <c r="B353" s="177">
        <f t="shared" si="36"/>
        <v>0</v>
      </c>
      <c r="C353" s="158"/>
      <c r="D353" s="60">
        <f t="shared" si="37"/>
        <v>0</v>
      </c>
      <c r="E353" s="178">
        <f t="shared" si="35"/>
        <v>0</v>
      </c>
      <c r="F353" s="60">
        <f t="shared" si="38"/>
        <v>0</v>
      </c>
      <c r="G353" s="60">
        <f>IF(AND(C353&lt;&gt;"",SUM(G$27:G352)&lt;E$19),$E$19/$E$23,0)</f>
        <v>0</v>
      </c>
      <c r="H353" s="60">
        <f t="shared" si="39"/>
        <v>0</v>
      </c>
      <c r="I353" s="60">
        <f t="shared" si="41"/>
        <v>0</v>
      </c>
      <c r="J353" s="92" t="str">
        <f t="shared" si="40"/>
        <v>2049–2050</v>
      </c>
      <c r="L353" s="103"/>
      <c r="N353" s="101"/>
      <c r="Q353" s="61"/>
    </row>
    <row r="354" spans="1:17" ht="20.25" customHeight="1" x14ac:dyDescent="0.2">
      <c r="A354" s="176">
        <v>54697</v>
      </c>
      <c r="B354" s="177">
        <f t="shared" si="36"/>
        <v>0</v>
      </c>
      <c r="C354" s="158"/>
      <c r="D354" s="60">
        <f t="shared" si="37"/>
        <v>0</v>
      </c>
      <c r="E354" s="178">
        <f t="shared" si="35"/>
        <v>0</v>
      </c>
      <c r="F354" s="60">
        <f t="shared" si="38"/>
        <v>0</v>
      </c>
      <c r="G354" s="60">
        <f>IF(AND(C354&lt;&gt;"",SUM(G$27:G353)&lt;E$19),$E$19/$E$23,0)</f>
        <v>0</v>
      </c>
      <c r="H354" s="60">
        <f t="shared" si="39"/>
        <v>0</v>
      </c>
      <c r="I354" s="60">
        <f t="shared" si="41"/>
        <v>0</v>
      </c>
      <c r="J354" s="92" t="str">
        <f t="shared" si="40"/>
        <v>2049–2050</v>
      </c>
      <c r="L354" s="103"/>
      <c r="N354" s="101"/>
      <c r="Q354" s="61"/>
    </row>
    <row r="355" spans="1:17" ht="20.25" customHeight="1" x14ac:dyDescent="0.2">
      <c r="A355" s="176">
        <v>54728</v>
      </c>
      <c r="B355" s="177">
        <f t="shared" si="36"/>
        <v>0</v>
      </c>
      <c r="C355" s="158"/>
      <c r="D355" s="60">
        <f t="shared" si="37"/>
        <v>0</v>
      </c>
      <c r="E355" s="178">
        <f t="shared" si="35"/>
        <v>0</v>
      </c>
      <c r="F355" s="60">
        <f t="shared" si="38"/>
        <v>0</v>
      </c>
      <c r="G355" s="60">
        <f>IF(AND(C355&lt;&gt;"",SUM(G$27:G354)&lt;E$19),$E$19/$E$23,0)</f>
        <v>0</v>
      </c>
      <c r="H355" s="60">
        <f t="shared" si="39"/>
        <v>0</v>
      </c>
      <c r="I355" s="60">
        <f t="shared" si="41"/>
        <v>0</v>
      </c>
      <c r="J355" s="92" t="str">
        <f t="shared" si="40"/>
        <v>2049–2050</v>
      </c>
      <c r="L355" s="103"/>
      <c r="N355" s="101"/>
      <c r="Q355" s="61"/>
    </row>
    <row r="356" spans="1:17" ht="20.25" customHeight="1" x14ac:dyDescent="0.2">
      <c r="A356" s="176">
        <v>54758</v>
      </c>
      <c r="B356" s="177">
        <f t="shared" si="36"/>
        <v>0</v>
      </c>
      <c r="C356" s="158"/>
      <c r="D356" s="60">
        <f t="shared" si="37"/>
        <v>0</v>
      </c>
      <c r="E356" s="178">
        <f t="shared" si="35"/>
        <v>0</v>
      </c>
      <c r="F356" s="60">
        <f t="shared" si="38"/>
        <v>0</v>
      </c>
      <c r="G356" s="60">
        <f>IF(AND(C356&lt;&gt;"",SUM(G$27:G355)&lt;E$19),$E$19/$E$23,0)</f>
        <v>0</v>
      </c>
      <c r="H356" s="60">
        <f t="shared" si="39"/>
        <v>0</v>
      </c>
      <c r="I356" s="60">
        <f t="shared" si="41"/>
        <v>0</v>
      </c>
      <c r="J356" s="92" t="str">
        <f t="shared" si="40"/>
        <v>2049–2050</v>
      </c>
      <c r="L356" s="103"/>
      <c r="N356" s="101"/>
      <c r="Q356" s="61"/>
    </row>
    <row r="357" spans="1:17" ht="20.25" customHeight="1" x14ac:dyDescent="0.2">
      <c r="A357" s="176">
        <v>54789</v>
      </c>
      <c r="B357" s="177">
        <f t="shared" si="36"/>
        <v>0</v>
      </c>
      <c r="C357" s="158"/>
      <c r="D357" s="60">
        <f t="shared" si="37"/>
        <v>0</v>
      </c>
      <c r="E357" s="178">
        <f t="shared" si="35"/>
        <v>0</v>
      </c>
      <c r="F357" s="60">
        <f t="shared" si="38"/>
        <v>0</v>
      </c>
      <c r="G357" s="60">
        <f>IF(AND(C357&lt;&gt;"",SUM(G$27:G356)&lt;E$19),$E$19/$E$23,0)</f>
        <v>0</v>
      </c>
      <c r="H357" s="60">
        <f t="shared" si="39"/>
        <v>0</v>
      </c>
      <c r="I357" s="60">
        <f t="shared" si="41"/>
        <v>0</v>
      </c>
      <c r="J357" s="92" t="str">
        <f t="shared" si="40"/>
        <v>2049–2050</v>
      </c>
      <c r="L357" s="103"/>
      <c r="N357" s="101"/>
      <c r="Q357" s="61"/>
    </row>
    <row r="358" spans="1:17" ht="20.25" customHeight="1" x14ac:dyDescent="0.2">
      <c r="A358" s="176">
        <v>54820</v>
      </c>
      <c r="B358" s="177">
        <f t="shared" si="36"/>
        <v>0</v>
      </c>
      <c r="C358" s="158"/>
      <c r="D358" s="60">
        <f t="shared" si="37"/>
        <v>0</v>
      </c>
      <c r="E358" s="178">
        <f t="shared" si="35"/>
        <v>0</v>
      </c>
      <c r="F358" s="60">
        <f t="shared" si="38"/>
        <v>0</v>
      </c>
      <c r="G358" s="60">
        <f>IF(AND(C358&lt;&gt;"",SUM(G$27:G357)&lt;E$19),$E$19/$E$23,0)</f>
        <v>0</v>
      </c>
      <c r="H358" s="60">
        <f t="shared" si="39"/>
        <v>0</v>
      </c>
      <c r="I358" s="60">
        <f t="shared" si="41"/>
        <v>0</v>
      </c>
      <c r="J358" s="92" t="str">
        <f t="shared" si="40"/>
        <v>2049–2050</v>
      </c>
      <c r="L358" s="103"/>
      <c r="N358" s="101"/>
      <c r="Q358" s="61"/>
    </row>
    <row r="359" spans="1:17" ht="20.25" customHeight="1" x14ac:dyDescent="0.2">
      <c r="A359" s="176">
        <v>54848</v>
      </c>
      <c r="B359" s="177">
        <f t="shared" si="36"/>
        <v>0</v>
      </c>
      <c r="C359" s="158"/>
      <c r="D359" s="60">
        <f t="shared" si="37"/>
        <v>0</v>
      </c>
      <c r="E359" s="178">
        <f t="shared" si="35"/>
        <v>0</v>
      </c>
      <c r="F359" s="60">
        <f t="shared" si="38"/>
        <v>0</v>
      </c>
      <c r="G359" s="60">
        <f>IF(AND(C359&lt;&gt;"",SUM(G$27:G358)&lt;E$19),$E$19/$E$23,0)</f>
        <v>0</v>
      </c>
      <c r="H359" s="60">
        <f t="shared" si="39"/>
        <v>0</v>
      </c>
      <c r="I359" s="60">
        <f t="shared" si="41"/>
        <v>0</v>
      </c>
      <c r="J359" s="92" t="str">
        <f t="shared" si="40"/>
        <v>2049–2050</v>
      </c>
      <c r="L359" s="103"/>
      <c r="N359" s="101"/>
      <c r="Q359" s="61"/>
    </row>
    <row r="360" spans="1:17" ht="20.25" customHeight="1" x14ac:dyDescent="0.2">
      <c r="A360" s="176">
        <v>54879</v>
      </c>
      <c r="B360" s="177">
        <f t="shared" si="36"/>
        <v>0</v>
      </c>
      <c r="C360" s="158"/>
      <c r="D360" s="60">
        <f t="shared" si="37"/>
        <v>0</v>
      </c>
      <c r="E360" s="178">
        <f t="shared" si="35"/>
        <v>0</v>
      </c>
      <c r="F360" s="60">
        <f t="shared" si="38"/>
        <v>0</v>
      </c>
      <c r="G360" s="60">
        <f>IF(AND(C360&lt;&gt;"",SUM(G$27:G359)&lt;E$19),$E$19/$E$23,0)</f>
        <v>0</v>
      </c>
      <c r="H360" s="60">
        <f t="shared" si="39"/>
        <v>0</v>
      </c>
      <c r="I360" s="60">
        <f t="shared" si="41"/>
        <v>0</v>
      </c>
      <c r="J360" s="92" t="str">
        <f t="shared" si="40"/>
        <v>2049–2050</v>
      </c>
      <c r="L360" s="103"/>
      <c r="N360" s="101"/>
      <c r="Q360" s="61"/>
    </row>
    <row r="361" spans="1:17" ht="20.25" customHeight="1" x14ac:dyDescent="0.2">
      <c r="A361" s="176">
        <v>54909</v>
      </c>
      <c r="B361" s="177">
        <f t="shared" si="36"/>
        <v>0</v>
      </c>
      <c r="C361" s="158"/>
      <c r="D361" s="60">
        <f t="shared" si="37"/>
        <v>0</v>
      </c>
      <c r="E361" s="178">
        <f t="shared" si="35"/>
        <v>0</v>
      </c>
      <c r="F361" s="60">
        <f t="shared" si="38"/>
        <v>0</v>
      </c>
      <c r="G361" s="60">
        <f>IF(AND(C361&lt;&gt;"",SUM(G$27:G360)&lt;E$19),$E$19/$E$23,0)</f>
        <v>0</v>
      </c>
      <c r="H361" s="60">
        <f t="shared" si="39"/>
        <v>0</v>
      </c>
      <c r="I361" s="60">
        <f t="shared" si="41"/>
        <v>0</v>
      </c>
      <c r="J361" s="92" t="str">
        <f t="shared" si="40"/>
        <v>2049–2050</v>
      </c>
      <c r="L361" s="103"/>
      <c r="N361" s="101"/>
      <c r="Q361" s="61"/>
    </row>
    <row r="362" spans="1:17" ht="20.25" customHeight="1" x14ac:dyDescent="0.2">
      <c r="A362" s="176">
        <v>54940</v>
      </c>
      <c r="B362" s="177">
        <f t="shared" si="36"/>
        <v>0</v>
      </c>
      <c r="C362" s="158"/>
      <c r="D362" s="60">
        <f t="shared" si="37"/>
        <v>0</v>
      </c>
      <c r="E362" s="178">
        <f t="shared" si="35"/>
        <v>0</v>
      </c>
      <c r="F362" s="60">
        <f t="shared" si="38"/>
        <v>0</v>
      </c>
      <c r="G362" s="60">
        <f>IF(AND(C362&lt;&gt;"",SUM(G$27:G361)&lt;E$19),$E$19/$E$23,0)</f>
        <v>0</v>
      </c>
      <c r="H362" s="60">
        <f t="shared" si="39"/>
        <v>0</v>
      </c>
      <c r="I362" s="60">
        <f t="shared" si="41"/>
        <v>0</v>
      </c>
      <c r="J362" s="92" t="str">
        <f t="shared" si="40"/>
        <v>2049–2050</v>
      </c>
      <c r="L362" s="103"/>
      <c r="N362" s="101"/>
      <c r="Q362" s="61"/>
    </row>
    <row r="363" spans="1:17" ht="20.25" customHeight="1" x14ac:dyDescent="0.2">
      <c r="A363" s="176">
        <v>54970</v>
      </c>
      <c r="B363" s="177">
        <f t="shared" si="36"/>
        <v>0</v>
      </c>
      <c r="C363" s="158"/>
      <c r="D363" s="60">
        <f t="shared" si="37"/>
        <v>0</v>
      </c>
      <c r="E363" s="178">
        <f t="shared" si="35"/>
        <v>0</v>
      </c>
      <c r="F363" s="60">
        <f t="shared" si="38"/>
        <v>0</v>
      </c>
      <c r="G363" s="60">
        <f>IF(AND(C363&lt;&gt;"",SUM(G$27:G362)&lt;E$19),$E$19/$E$23,0)</f>
        <v>0</v>
      </c>
      <c r="H363" s="60">
        <f t="shared" si="39"/>
        <v>0</v>
      </c>
      <c r="I363" s="60">
        <f t="shared" si="41"/>
        <v>0</v>
      </c>
      <c r="J363" s="92" t="str">
        <f t="shared" si="40"/>
        <v>2050–2051</v>
      </c>
      <c r="L363" s="103"/>
      <c r="N363" s="101"/>
      <c r="Q363" s="61"/>
    </row>
    <row r="364" spans="1:17" ht="20.25" customHeight="1" x14ac:dyDescent="0.2">
      <c r="A364" s="176">
        <v>55001</v>
      </c>
      <c r="B364" s="177">
        <f t="shared" si="36"/>
        <v>0</v>
      </c>
      <c r="C364" s="158"/>
      <c r="D364" s="60">
        <f t="shared" si="37"/>
        <v>0</v>
      </c>
      <c r="E364" s="178">
        <f t="shared" si="35"/>
        <v>0</v>
      </c>
      <c r="F364" s="60">
        <f t="shared" si="38"/>
        <v>0</v>
      </c>
      <c r="G364" s="60">
        <f>IF(AND(C364&lt;&gt;"",SUM(G$27:G363)&lt;E$19),$E$19/$E$23,0)</f>
        <v>0</v>
      </c>
      <c r="H364" s="60">
        <f t="shared" si="39"/>
        <v>0</v>
      </c>
      <c r="I364" s="60">
        <f t="shared" si="41"/>
        <v>0</v>
      </c>
      <c r="J364" s="92" t="str">
        <f t="shared" si="40"/>
        <v>2050–2051</v>
      </c>
      <c r="L364" s="103"/>
      <c r="N364" s="101"/>
      <c r="Q364" s="61"/>
    </row>
    <row r="365" spans="1:17" ht="20.25" customHeight="1" x14ac:dyDescent="0.2">
      <c r="A365" s="176">
        <v>55032</v>
      </c>
      <c r="B365" s="177">
        <f t="shared" si="36"/>
        <v>0</v>
      </c>
      <c r="C365" s="158"/>
      <c r="D365" s="60">
        <f t="shared" si="37"/>
        <v>0</v>
      </c>
      <c r="E365" s="178">
        <f t="shared" si="35"/>
        <v>0</v>
      </c>
      <c r="F365" s="60">
        <f t="shared" si="38"/>
        <v>0</v>
      </c>
      <c r="G365" s="60">
        <f>IF(AND(C365&lt;&gt;"",SUM(G$27:G364)&lt;E$19),$E$19/$E$23,0)</f>
        <v>0</v>
      </c>
      <c r="H365" s="60">
        <f t="shared" si="39"/>
        <v>0</v>
      </c>
      <c r="I365" s="60">
        <f t="shared" si="41"/>
        <v>0</v>
      </c>
      <c r="J365" s="92" t="str">
        <f t="shared" si="40"/>
        <v>2050–2051</v>
      </c>
      <c r="L365" s="103"/>
      <c r="N365" s="101"/>
      <c r="Q365" s="61"/>
    </row>
    <row r="366" spans="1:17" ht="20.25" customHeight="1" x14ac:dyDescent="0.2">
      <c r="A366" s="176">
        <v>55062</v>
      </c>
      <c r="B366" s="177">
        <f t="shared" si="36"/>
        <v>0</v>
      </c>
      <c r="C366" s="158"/>
      <c r="D366" s="60">
        <f t="shared" si="37"/>
        <v>0</v>
      </c>
      <c r="E366" s="178">
        <f t="shared" si="35"/>
        <v>0</v>
      </c>
      <c r="F366" s="60">
        <f t="shared" si="38"/>
        <v>0</v>
      </c>
      <c r="G366" s="60">
        <f>IF(AND(C366&lt;&gt;"",SUM(G$27:G365)&lt;E$19),$E$19/$E$23,0)</f>
        <v>0</v>
      </c>
      <c r="H366" s="60">
        <f t="shared" si="39"/>
        <v>0</v>
      </c>
      <c r="I366" s="60">
        <f t="shared" si="41"/>
        <v>0</v>
      </c>
      <c r="J366" s="92" t="str">
        <f t="shared" si="40"/>
        <v>2050–2051</v>
      </c>
      <c r="L366" s="103"/>
      <c r="N366" s="101"/>
      <c r="Q366" s="61"/>
    </row>
    <row r="367" spans="1:17" ht="20.25" customHeight="1" x14ac:dyDescent="0.2">
      <c r="A367" s="176">
        <v>55093</v>
      </c>
      <c r="B367" s="177">
        <f t="shared" si="36"/>
        <v>0</v>
      </c>
      <c r="C367" s="158"/>
      <c r="D367" s="60">
        <f t="shared" si="37"/>
        <v>0</v>
      </c>
      <c r="E367" s="178">
        <f t="shared" si="35"/>
        <v>0</v>
      </c>
      <c r="F367" s="60">
        <f t="shared" si="38"/>
        <v>0</v>
      </c>
      <c r="G367" s="60">
        <f>IF(AND(C367&lt;&gt;"",SUM(G$27:G366)&lt;E$19),$E$19/$E$23,0)</f>
        <v>0</v>
      </c>
      <c r="H367" s="60">
        <f t="shared" si="39"/>
        <v>0</v>
      </c>
      <c r="I367" s="60">
        <f t="shared" si="41"/>
        <v>0</v>
      </c>
      <c r="J367" s="92" t="str">
        <f t="shared" si="40"/>
        <v>2050–2051</v>
      </c>
      <c r="L367" s="103"/>
      <c r="N367" s="101"/>
      <c r="Q367" s="61"/>
    </row>
    <row r="368" spans="1:17" ht="20.25" customHeight="1" x14ac:dyDescent="0.2">
      <c r="A368" s="176">
        <v>55123</v>
      </c>
      <c r="B368" s="177">
        <f t="shared" si="36"/>
        <v>0</v>
      </c>
      <c r="C368" s="158"/>
      <c r="D368" s="60">
        <f t="shared" si="37"/>
        <v>0</v>
      </c>
      <c r="E368" s="178">
        <f t="shared" si="35"/>
        <v>0</v>
      </c>
      <c r="F368" s="60">
        <f t="shared" si="38"/>
        <v>0</v>
      </c>
      <c r="G368" s="60">
        <f>IF(AND(C368&lt;&gt;"",SUM(G$27:G367)&lt;E$19),$E$19/$E$23,0)</f>
        <v>0</v>
      </c>
      <c r="H368" s="60">
        <f t="shared" si="39"/>
        <v>0</v>
      </c>
      <c r="I368" s="60">
        <f t="shared" si="41"/>
        <v>0</v>
      </c>
      <c r="J368" s="92" t="str">
        <f t="shared" si="40"/>
        <v>2050–2051</v>
      </c>
      <c r="L368" s="103"/>
      <c r="N368" s="101"/>
      <c r="Q368" s="61"/>
    </row>
    <row r="369" spans="1:17" ht="20.25" customHeight="1" x14ac:dyDescent="0.2">
      <c r="A369" s="176">
        <v>55154</v>
      </c>
      <c r="B369" s="177">
        <f t="shared" si="36"/>
        <v>0</v>
      </c>
      <c r="C369" s="158"/>
      <c r="D369" s="60">
        <f t="shared" si="37"/>
        <v>0</v>
      </c>
      <c r="E369" s="178">
        <f t="shared" si="35"/>
        <v>0</v>
      </c>
      <c r="F369" s="60">
        <f t="shared" si="38"/>
        <v>0</v>
      </c>
      <c r="G369" s="60">
        <f>IF(AND(C369&lt;&gt;"",SUM(G$27:G368)&lt;E$19),$E$19/$E$23,0)</f>
        <v>0</v>
      </c>
      <c r="H369" s="60">
        <f t="shared" si="39"/>
        <v>0</v>
      </c>
      <c r="I369" s="60">
        <f t="shared" si="41"/>
        <v>0</v>
      </c>
      <c r="J369" s="92" t="str">
        <f t="shared" si="40"/>
        <v>2050–2051</v>
      </c>
      <c r="L369" s="103"/>
      <c r="N369" s="101"/>
      <c r="Q369" s="61"/>
    </row>
    <row r="370" spans="1:17" ht="20.25" customHeight="1" x14ac:dyDescent="0.2">
      <c r="A370" s="176">
        <v>55185</v>
      </c>
      <c r="B370" s="177">
        <f t="shared" si="36"/>
        <v>0</v>
      </c>
      <c r="C370" s="158"/>
      <c r="D370" s="60">
        <f t="shared" si="37"/>
        <v>0</v>
      </c>
      <c r="E370" s="178">
        <f t="shared" si="35"/>
        <v>0</v>
      </c>
      <c r="F370" s="60">
        <f t="shared" si="38"/>
        <v>0</v>
      </c>
      <c r="G370" s="60">
        <f>IF(AND(C370&lt;&gt;"",SUM(G$27:G369)&lt;E$19),$E$19/$E$23,0)</f>
        <v>0</v>
      </c>
      <c r="H370" s="60">
        <f t="shared" si="39"/>
        <v>0</v>
      </c>
      <c r="I370" s="60">
        <f t="shared" si="41"/>
        <v>0</v>
      </c>
      <c r="J370" s="92" t="str">
        <f t="shared" si="40"/>
        <v>2050–2051</v>
      </c>
      <c r="L370" s="103"/>
      <c r="N370" s="101"/>
      <c r="Q370" s="61"/>
    </row>
    <row r="371" spans="1:17" ht="20.25" customHeight="1" x14ac:dyDescent="0.2">
      <c r="A371" s="176">
        <v>55213</v>
      </c>
      <c r="B371" s="177">
        <f t="shared" si="36"/>
        <v>0</v>
      </c>
      <c r="C371" s="158"/>
      <c r="D371" s="60">
        <f t="shared" si="37"/>
        <v>0</v>
      </c>
      <c r="E371" s="178">
        <f t="shared" si="35"/>
        <v>0</v>
      </c>
      <c r="F371" s="60">
        <f t="shared" si="38"/>
        <v>0</v>
      </c>
      <c r="G371" s="60">
        <f>IF(AND(C371&lt;&gt;"",SUM(G$27:G370)&lt;E$19),$E$19/$E$23,0)</f>
        <v>0</v>
      </c>
      <c r="H371" s="60">
        <f t="shared" si="39"/>
        <v>0</v>
      </c>
      <c r="I371" s="60">
        <f t="shared" si="41"/>
        <v>0</v>
      </c>
      <c r="J371" s="92" t="str">
        <f t="shared" si="40"/>
        <v>2050–2051</v>
      </c>
      <c r="L371" s="103"/>
      <c r="N371" s="101"/>
      <c r="Q371" s="61"/>
    </row>
    <row r="372" spans="1:17" ht="20.25" customHeight="1" x14ac:dyDescent="0.2">
      <c r="A372" s="176">
        <v>55244</v>
      </c>
      <c r="B372" s="177">
        <f t="shared" si="36"/>
        <v>0</v>
      </c>
      <c r="C372" s="158"/>
      <c r="D372" s="60">
        <f t="shared" si="37"/>
        <v>0</v>
      </c>
      <c r="E372" s="178">
        <f t="shared" si="35"/>
        <v>0</v>
      </c>
      <c r="F372" s="60">
        <f t="shared" si="38"/>
        <v>0</v>
      </c>
      <c r="G372" s="60">
        <f>IF(AND(C372&lt;&gt;"",SUM(G$27:G371)&lt;E$19),$E$19/$E$23,0)</f>
        <v>0</v>
      </c>
      <c r="H372" s="60">
        <f t="shared" si="39"/>
        <v>0</v>
      </c>
      <c r="I372" s="60">
        <f t="shared" si="41"/>
        <v>0</v>
      </c>
      <c r="J372" s="92" t="str">
        <f t="shared" si="40"/>
        <v>2050–2051</v>
      </c>
      <c r="L372" s="103"/>
      <c r="N372" s="101"/>
      <c r="Q372" s="61"/>
    </row>
    <row r="373" spans="1:17" ht="20.25" customHeight="1" x14ac:dyDescent="0.2">
      <c r="A373" s="176">
        <v>55274</v>
      </c>
      <c r="B373" s="177">
        <f t="shared" si="36"/>
        <v>0</v>
      </c>
      <c r="C373" s="158"/>
      <c r="D373" s="60">
        <f t="shared" si="37"/>
        <v>0</v>
      </c>
      <c r="E373" s="178">
        <f t="shared" si="35"/>
        <v>0</v>
      </c>
      <c r="F373" s="60">
        <f t="shared" si="38"/>
        <v>0</v>
      </c>
      <c r="G373" s="60">
        <f>IF(AND(C373&lt;&gt;"",SUM(G$27:G372)&lt;E$19),$E$19/$E$23,0)</f>
        <v>0</v>
      </c>
      <c r="H373" s="60">
        <f t="shared" si="39"/>
        <v>0</v>
      </c>
      <c r="I373" s="60">
        <f t="shared" si="41"/>
        <v>0</v>
      </c>
      <c r="J373" s="92" t="str">
        <f t="shared" si="40"/>
        <v>2050–2051</v>
      </c>
      <c r="L373" s="103"/>
      <c r="N373" s="101"/>
      <c r="Q373" s="61"/>
    </row>
    <row r="374" spans="1:17" ht="20.25" customHeight="1" x14ac:dyDescent="0.2">
      <c r="A374" s="176">
        <v>55305</v>
      </c>
      <c r="B374" s="177">
        <f t="shared" si="36"/>
        <v>0</v>
      </c>
      <c r="C374" s="158"/>
      <c r="D374" s="60">
        <f t="shared" si="37"/>
        <v>0</v>
      </c>
      <c r="E374" s="178">
        <f t="shared" si="35"/>
        <v>0</v>
      </c>
      <c r="F374" s="60">
        <f t="shared" si="38"/>
        <v>0</v>
      </c>
      <c r="G374" s="60">
        <f>IF(AND(C374&lt;&gt;"",SUM(G$27:G373)&lt;E$19),$E$19/$E$23,0)</f>
        <v>0</v>
      </c>
      <c r="H374" s="60">
        <f t="shared" si="39"/>
        <v>0</v>
      </c>
      <c r="I374" s="60">
        <f t="shared" si="41"/>
        <v>0</v>
      </c>
      <c r="J374" s="92" t="str">
        <f t="shared" si="40"/>
        <v>2050–2051</v>
      </c>
      <c r="L374" s="103"/>
      <c r="N374" s="101"/>
      <c r="Q374" s="61"/>
    </row>
    <row r="375" spans="1:17" ht="20.25" customHeight="1" x14ac:dyDescent="0.2">
      <c r="A375" s="176">
        <v>55335</v>
      </c>
      <c r="B375" s="177">
        <f t="shared" si="36"/>
        <v>0</v>
      </c>
      <c r="C375" s="158"/>
      <c r="D375" s="60">
        <f t="shared" si="37"/>
        <v>0</v>
      </c>
      <c r="E375" s="178">
        <f t="shared" si="35"/>
        <v>0</v>
      </c>
      <c r="F375" s="60">
        <f t="shared" si="38"/>
        <v>0</v>
      </c>
      <c r="G375" s="60">
        <f>IF(AND(C375&lt;&gt;"",SUM(G$27:G374)&lt;E$19),$E$19/$E$23,0)</f>
        <v>0</v>
      </c>
      <c r="H375" s="60">
        <f t="shared" si="39"/>
        <v>0</v>
      </c>
      <c r="I375" s="60">
        <f t="shared" si="41"/>
        <v>0</v>
      </c>
      <c r="J375" s="92" t="str">
        <f t="shared" si="40"/>
        <v>2051–2052</v>
      </c>
      <c r="L375" s="103"/>
      <c r="N375" s="101"/>
      <c r="Q375" s="61"/>
    </row>
    <row r="376" spans="1:17" ht="20.25" customHeight="1" x14ac:dyDescent="0.2">
      <c r="A376" s="176">
        <v>55366</v>
      </c>
      <c r="B376" s="177">
        <f t="shared" si="36"/>
        <v>0</v>
      </c>
      <c r="C376" s="158"/>
      <c r="D376" s="60">
        <f t="shared" si="37"/>
        <v>0</v>
      </c>
      <c r="E376" s="178">
        <f t="shared" si="35"/>
        <v>0</v>
      </c>
      <c r="F376" s="60">
        <f t="shared" si="38"/>
        <v>0</v>
      </c>
      <c r="G376" s="60">
        <f>IF(AND(C376&lt;&gt;"",SUM(G$27:G375)&lt;E$19),$E$19/$E$23,0)</f>
        <v>0</v>
      </c>
      <c r="H376" s="60">
        <f t="shared" si="39"/>
        <v>0</v>
      </c>
      <c r="I376" s="60">
        <f t="shared" si="41"/>
        <v>0</v>
      </c>
      <c r="J376" s="92" t="str">
        <f t="shared" si="40"/>
        <v>2051–2052</v>
      </c>
      <c r="L376" s="103"/>
      <c r="N376" s="101"/>
      <c r="Q376" s="61"/>
    </row>
    <row r="377" spans="1:17" ht="20.25" customHeight="1" x14ac:dyDescent="0.2">
      <c r="A377" s="176">
        <v>55397</v>
      </c>
      <c r="B377" s="177">
        <f t="shared" si="36"/>
        <v>0</v>
      </c>
      <c r="C377" s="158"/>
      <c r="D377" s="60">
        <f t="shared" si="37"/>
        <v>0</v>
      </c>
      <c r="E377" s="178">
        <f t="shared" si="35"/>
        <v>0</v>
      </c>
      <c r="F377" s="60">
        <f t="shared" si="38"/>
        <v>0</v>
      </c>
      <c r="G377" s="60">
        <f>IF(AND(C377&lt;&gt;"",SUM(G$27:G376)&lt;E$19),$E$19/$E$23,0)</f>
        <v>0</v>
      </c>
      <c r="H377" s="60">
        <f t="shared" si="39"/>
        <v>0</v>
      </c>
      <c r="I377" s="60">
        <f t="shared" si="41"/>
        <v>0</v>
      </c>
      <c r="J377" s="92" t="str">
        <f t="shared" si="40"/>
        <v>2051–2052</v>
      </c>
      <c r="L377" s="103"/>
      <c r="N377" s="101"/>
      <c r="Q377" s="61"/>
    </row>
    <row r="378" spans="1:17" ht="20.25" customHeight="1" x14ac:dyDescent="0.2">
      <c r="A378" s="176">
        <v>55427</v>
      </c>
      <c r="B378" s="177">
        <f t="shared" si="36"/>
        <v>0</v>
      </c>
      <c r="C378" s="158"/>
      <c r="D378" s="60">
        <f t="shared" si="37"/>
        <v>0</v>
      </c>
      <c r="E378" s="178">
        <f t="shared" si="35"/>
        <v>0</v>
      </c>
      <c r="F378" s="60">
        <f t="shared" si="38"/>
        <v>0</v>
      </c>
      <c r="G378" s="60">
        <f>IF(AND(C378&lt;&gt;"",SUM(G$27:G377)&lt;E$19),$E$19/$E$23,0)</f>
        <v>0</v>
      </c>
      <c r="H378" s="60">
        <f t="shared" si="39"/>
        <v>0</v>
      </c>
      <c r="I378" s="60">
        <f t="shared" si="41"/>
        <v>0</v>
      </c>
      <c r="J378" s="92" t="str">
        <f t="shared" si="40"/>
        <v>2051–2052</v>
      </c>
      <c r="L378" s="103"/>
      <c r="N378" s="101"/>
      <c r="Q378" s="61"/>
    </row>
    <row r="379" spans="1:17" ht="20.25" customHeight="1" x14ac:dyDescent="0.2">
      <c r="A379" s="176">
        <v>55458</v>
      </c>
      <c r="B379" s="177">
        <f t="shared" si="36"/>
        <v>0</v>
      </c>
      <c r="C379" s="158"/>
      <c r="D379" s="60">
        <f t="shared" si="37"/>
        <v>0</v>
      </c>
      <c r="E379" s="178">
        <f t="shared" si="35"/>
        <v>0</v>
      </c>
      <c r="F379" s="60">
        <f t="shared" si="38"/>
        <v>0</v>
      </c>
      <c r="G379" s="60">
        <f>IF(AND(C379&lt;&gt;"",SUM(G$27:G378)&lt;E$19),$E$19/$E$23,0)</f>
        <v>0</v>
      </c>
      <c r="H379" s="60">
        <f t="shared" si="39"/>
        <v>0</v>
      </c>
      <c r="I379" s="60">
        <f t="shared" si="41"/>
        <v>0</v>
      </c>
      <c r="J379" s="92" t="str">
        <f t="shared" si="40"/>
        <v>2051–2052</v>
      </c>
      <c r="L379" s="103"/>
      <c r="N379" s="101"/>
      <c r="Q379" s="61"/>
    </row>
    <row r="380" spans="1:17" ht="20.25" customHeight="1" x14ac:dyDescent="0.2">
      <c r="A380" s="176">
        <v>55488</v>
      </c>
      <c r="B380" s="177">
        <f t="shared" si="36"/>
        <v>0</v>
      </c>
      <c r="C380" s="158"/>
      <c r="D380" s="60">
        <f t="shared" si="37"/>
        <v>0</v>
      </c>
      <c r="E380" s="178">
        <f t="shared" si="35"/>
        <v>0</v>
      </c>
      <c r="F380" s="60">
        <f t="shared" si="38"/>
        <v>0</v>
      </c>
      <c r="G380" s="60">
        <f>IF(AND(C380&lt;&gt;"",SUM(G$27:G379)&lt;E$19),$E$19/$E$23,0)</f>
        <v>0</v>
      </c>
      <c r="H380" s="60">
        <f t="shared" si="39"/>
        <v>0</v>
      </c>
      <c r="I380" s="60">
        <f t="shared" si="41"/>
        <v>0</v>
      </c>
      <c r="J380" s="92" t="str">
        <f t="shared" si="40"/>
        <v>2051–2052</v>
      </c>
      <c r="L380" s="103"/>
      <c r="N380" s="101"/>
      <c r="Q380" s="61"/>
    </row>
    <row r="381" spans="1:17" ht="20.25" customHeight="1" x14ac:dyDescent="0.2">
      <c r="A381" s="176">
        <v>55519</v>
      </c>
      <c r="B381" s="177">
        <f t="shared" si="36"/>
        <v>0</v>
      </c>
      <c r="C381" s="158"/>
      <c r="D381" s="60">
        <f t="shared" si="37"/>
        <v>0</v>
      </c>
      <c r="E381" s="178">
        <f t="shared" si="35"/>
        <v>0</v>
      </c>
      <c r="F381" s="60">
        <f t="shared" si="38"/>
        <v>0</v>
      </c>
      <c r="G381" s="60">
        <f>IF(AND(C381&lt;&gt;"",SUM(G$27:G380)&lt;E$19),$E$19/$E$23,0)</f>
        <v>0</v>
      </c>
      <c r="H381" s="60">
        <f t="shared" si="39"/>
        <v>0</v>
      </c>
      <c r="I381" s="60">
        <f t="shared" si="41"/>
        <v>0</v>
      </c>
      <c r="J381" s="92" t="str">
        <f t="shared" si="40"/>
        <v>2051–2052</v>
      </c>
      <c r="L381" s="103"/>
      <c r="N381" s="101"/>
      <c r="Q381" s="61"/>
    </row>
    <row r="382" spans="1:17" ht="20.25" customHeight="1" x14ac:dyDescent="0.2">
      <c r="A382" s="176">
        <v>55550</v>
      </c>
      <c r="B382" s="177">
        <f t="shared" si="36"/>
        <v>0</v>
      </c>
      <c r="C382" s="158"/>
      <c r="D382" s="60">
        <f t="shared" si="37"/>
        <v>0</v>
      </c>
      <c r="E382" s="178">
        <f t="shared" si="35"/>
        <v>0</v>
      </c>
      <c r="F382" s="60">
        <f t="shared" si="38"/>
        <v>0</v>
      </c>
      <c r="G382" s="60">
        <f>IF(AND(C382&lt;&gt;"",SUM(G$27:G381)&lt;E$19),$E$19/$E$23,0)</f>
        <v>0</v>
      </c>
      <c r="H382" s="60">
        <f t="shared" si="39"/>
        <v>0</v>
      </c>
      <c r="I382" s="60">
        <f t="shared" si="41"/>
        <v>0</v>
      </c>
      <c r="J382" s="92" t="str">
        <f t="shared" si="40"/>
        <v>2051–2052</v>
      </c>
      <c r="L382" s="103"/>
      <c r="N382" s="101"/>
      <c r="Q382" s="61"/>
    </row>
    <row r="383" spans="1:17" ht="20.25" customHeight="1" x14ac:dyDescent="0.2">
      <c r="A383" s="176">
        <v>55579</v>
      </c>
      <c r="B383" s="177">
        <f t="shared" si="36"/>
        <v>0</v>
      </c>
      <c r="C383" s="158"/>
      <c r="D383" s="60">
        <f t="shared" si="37"/>
        <v>0</v>
      </c>
      <c r="E383" s="178">
        <f t="shared" si="35"/>
        <v>0</v>
      </c>
      <c r="F383" s="60">
        <f t="shared" si="38"/>
        <v>0</v>
      </c>
      <c r="G383" s="60">
        <f>IF(AND(C383&lt;&gt;"",SUM(G$27:G382)&lt;E$19),$E$19/$E$23,0)</f>
        <v>0</v>
      </c>
      <c r="H383" s="60">
        <f t="shared" si="39"/>
        <v>0</v>
      </c>
      <c r="I383" s="60">
        <f t="shared" si="41"/>
        <v>0</v>
      </c>
      <c r="J383" s="92" t="str">
        <f t="shared" si="40"/>
        <v>2051–2052</v>
      </c>
      <c r="L383" s="103"/>
      <c r="N383" s="101"/>
      <c r="Q383" s="61"/>
    </row>
    <row r="384" spans="1:17" ht="20.25" customHeight="1" x14ac:dyDescent="0.2">
      <c r="A384" s="176">
        <v>55610</v>
      </c>
      <c r="B384" s="177">
        <f t="shared" si="36"/>
        <v>0</v>
      </c>
      <c r="C384" s="158"/>
      <c r="D384" s="60">
        <f t="shared" si="37"/>
        <v>0</v>
      </c>
      <c r="E384" s="178">
        <f t="shared" si="35"/>
        <v>0</v>
      </c>
      <c r="F384" s="60">
        <f t="shared" si="38"/>
        <v>0</v>
      </c>
      <c r="G384" s="60">
        <f>IF(AND(C384&lt;&gt;"",SUM(G$27:G383)&lt;E$19),$E$19/$E$23,0)</f>
        <v>0</v>
      </c>
      <c r="H384" s="60">
        <f t="shared" si="39"/>
        <v>0</v>
      </c>
      <c r="I384" s="60">
        <f t="shared" si="41"/>
        <v>0</v>
      </c>
      <c r="J384" s="92" t="str">
        <f t="shared" si="40"/>
        <v>2051–2052</v>
      </c>
      <c r="L384" s="103"/>
      <c r="N384" s="101"/>
      <c r="Q384" s="61"/>
    </row>
    <row r="385" spans="1:17" ht="20.25" customHeight="1" x14ac:dyDescent="0.2">
      <c r="A385" s="176">
        <v>55640</v>
      </c>
      <c r="B385" s="177">
        <f t="shared" si="36"/>
        <v>0</v>
      </c>
      <c r="C385" s="158"/>
      <c r="D385" s="60">
        <f t="shared" si="37"/>
        <v>0</v>
      </c>
      <c r="E385" s="178">
        <f t="shared" si="35"/>
        <v>0</v>
      </c>
      <c r="F385" s="60">
        <f t="shared" si="38"/>
        <v>0</v>
      </c>
      <c r="G385" s="60">
        <f>IF(AND(C385&lt;&gt;"",SUM(G$27:G384)&lt;E$19),$E$19/$E$23,0)</f>
        <v>0</v>
      </c>
      <c r="H385" s="60">
        <f t="shared" si="39"/>
        <v>0</v>
      </c>
      <c r="I385" s="60">
        <f t="shared" si="41"/>
        <v>0</v>
      </c>
      <c r="J385" s="92" t="str">
        <f t="shared" si="40"/>
        <v>2051–2052</v>
      </c>
      <c r="L385" s="103"/>
      <c r="N385" s="101"/>
      <c r="Q385" s="61"/>
    </row>
    <row r="386" spans="1:17" ht="20.25" customHeight="1" x14ac:dyDescent="0.2">
      <c r="A386" s="176">
        <v>55671</v>
      </c>
      <c r="B386" s="177">
        <f t="shared" si="36"/>
        <v>0</v>
      </c>
      <c r="C386" s="158"/>
      <c r="D386" s="60">
        <f t="shared" si="37"/>
        <v>0</v>
      </c>
      <c r="E386" s="178">
        <f t="shared" si="35"/>
        <v>0</v>
      </c>
      <c r="F386" s="60">
        <f t="shared" si="38"/>
        <v>0</v>
      </c>
      <c r="G386" s="60">
        <f>IF(AND(C386&lt;&gt;"",SUM(G$27:G385)&lt;E$19),$E$19/$E$23,0)</f>
        <v>0</v>
      </c>
      <c r="H386" s="60">
        <f t="shared" si="39"/>
        <v>0</v>
      </c>
      <c r="I386" s="60">
        <f t="shared" si="41"/>
        <v>0</v>
      </c>
      <c r="J386" s="92" t="str">
        <f t="shared" si="40"/>
        <v>2051–2052</v>
      </c>
      <c r="L386" s="103"/>
      <c r="N386" s="101"/>
      <c r="Q386" s="61"/>
    </row>
    <row r="387" spans="1:17" ht="20.25" customHeight="1" x14ac:dyDescent="0.2">
      <c r="A387" s="176">
        <v>55701</v>
      </c>
      <c r="B387" s="177">
        <f t="shared" si="36"/>
        <v>0</v>
      </c>
      <c r="C387" s="158"/>
      <c r="D387" s="60">
        <f t="shared" si="37"/>
        <v>0</v>
      </c>
      <c r="E387" s="178">
        <f t="shared" si="35"/>
        <v>0</v>
      </c>
      <c r="F387" s="60">
        <f t="shared" si="38"/>
        <v>0</v>
      </c>
      <c r="G387" s="60">
        <f>IF(AND(C387&lt;&gt;"",SUM(G$27:G386)&lt;E$19),$E$19/$E$23,0)</f>
        <v>0</v>
      </c>
      <c r="H387" s="60">
        <f t="shared" si="39"/>
        <v>0</v>
      </c>
      <c r="I387" s="60">
        <f t="shared" si="41"/>
        <v>0</v>
      </c>
      <c r="J387" s="92" t="str">
        <f t="shared" si="40"/>
        <v>2052–2053</v>
      </c>
      <c r="L387" s="103"/>
      <c r="N387" s="101"/>
      <c r="Q387" s="61"/>
    </row>
    <row r="388" spans="1:17" ht="20.25" customHeight="1" x14ac:dyDescent="0.2">
      <c r="A388" s="176">
        <v>55732</v>
      </c>
      <c r="B388" s="177">
        <f t="shared" si="36"/>
        <v>0</v>
      </c>
      <c r="C388" s="158"/>
      <c r="D388" s="60">
        <f t="shared" si="37"/>
        <v>0</v>
      </c>
      <c r="E388" s="178">
        <f t="shared" si="35"/>
        <v>0</v>
      </c>
      <c r="F388" s="60">
        <f t="shared" si="38"/>
        <v>0</v>
      </c>
      <c r="G388" s="60">
        <f>IF(AND(C388&lt;&gt;"",SUM(G$27:G387)&lt;E$19),$E$19/$E$23,0)</f>
        <v>0</v>
      </c>
      <c r="H388" s="60">
        <f t="shared" si="39"/>
        <v>0</v>
      </c>
      <c r="I388" s="60">
        <f t="shared" si="41"/>
        <v>0</v>
      </c>
      <c r="J388" s="92" t="str">
        <f t="shared" si="40"/>
        <v>2052–2053</v>
      </c>
      <c r="L388" s="103"/>
      <c r="N388" s="101"/>
      <c r="Q388" s="61"/>
    </row>
    <row r="389" spans="1:17" ht="20.25" customHeight="1" x14ac:dyDescent="0.2">
      <c r="A389" s="176">
        <v>55763</v>
      </c>
      <c r="B389" s="177">
        <f t="shared" si="36"/>
        <v>0</v>
      </c>
      <c r="C389" s="158"/>
      <c r="D389" s="60">
        <f t="shared" si="37"/>
        <v>0</v>
      </c>
      <c r="E389" s="178">
        <f t="shared" si="35"/>
        <v>0</v>
      </c>
      <c r="F389" s="60">
        <f t="shared" si="38"/>
        <v>0</v>
      </c>
      <c r="G389" s="60">
        <f>IF(AND(C389&lt;&gt;"",SUM(G$27:G388)&lt;E$19),$E$19/$E$23,0)</f>
        <v>0</v>
      </c>
      <c r="H389" s="60">
        <f t="shared" si="39"/>
        <v>0</v>
      </c>
      <c r="I389" s="60">
        <f t="shared" si="41"/>
        <v>0</v>
      </c>
      <c r="J389" s="92" t="str">
        <f t="shared" si="40"/>
        <v>2052–2053</v>
      </c>
      <c r="L389" s="103"/>
      <c r="N389" s="101"/>
      <c r="Q389" s="61"/>
    </row>
    <row r="390" spans="1:17" ht="20.25" customHeight="1" x14ac:dyDescent="0.2">
      <c r="A390" s="176">
        <v>55793</v>
      </c>
      <c r="B390" s="177">
        <f t="shared" si="36"/>
        <v>0</v>
      </c>
      <c r="C390" s="158"/>
      <c r="D390" s="60">
        <f t="shared" si="37"/>
        <v>0</v>
      </c>
      <c r="E390" s="178">
        <f t="shared" si="35"/>
        <v>0</v>
      </c>
      <c r="F390" s="60">
        <f t="shared" si="38"/>
        <v>0</v>
      </c>
      <c r="G390" s="60">
        <f>IF(AND(C390&lt;&gt;"",SUM(G$27:G389)&lt;E$19),$E$19/$E$23,0)</f>
        <v>0</v>
      </c>
      <c r="H390" s="60">
        <f t="shared" si="39"/>
        <v>0</v>
      </c>
      <c r="I390" s="60">
        <f t="shared" si="41"/>
        <v>0</v>
      </c>
      <c r="J390" s="92" t="str">
        <f t="shared" si="40"/>
        <v>2052–2053</v>
      </c>
      <c r="L390" s="103"/>
      <c r="N390" s="101"/>
      <c r="Q390" s="61"/>
    </row>
    <row r="391" spans="1:17" ht="20.25" customHeight="1" x14ac:dyDescent="0.2">
      <c r="A391" s="176">
        <v>55824</v>
      </c>
      <c r="B391" s="177">
        <f t="shared" si="36"/>
        <v>0</v>
      </c>
      <c r="C391" s="158"/>
      <c r="D391" s="60">
        <f t="shared" si="37"/>
        <v>0</v>
      </c>
      <c r="E391" s="178">
        <f t="shared" si="35"/>
        <v>0</v>
      </c>
      <c r="F391" s="60">
        <f t="shared" si="38"/>
        <v>0</v>
      </c>
      <c r="G391" s="60">
        <f>IF(AND(C391&lt;&gt;"",SUM(G$27:G390)&lt;E$19),$E$19/$E$23,0)</f>
        <v>0</v>
      </c>
      <c r="H391" s="60">
        <f t="shared" si="39"/>
        <v>0</v>
      </c>
      <c r="I391" s="60">
        <f t="shared" si="41"/>
        <v>0</v>
      </c>
      <c r="J391" s="92" t="str">
        <f t="shared" si="40"/>
        <v>2052–2053</v>
      </c>
      <c r="L391" s="103"/>
      <c r="N391" s="101"/>
      <c r="Q391" s="61"/>
    </row>
    <row r="392" spans="1:17" ht="20.25" customHeight="1" x14ac:dyDescent="0.2">
      <c r="A392" s="176">
        <v>55854</v>
      </c>
      <c r="B392" s="177">
        <f t="shared" si="36"/>
        <v>0</v>
      </c>
      <c r="C392" s="158"/>
      <c r="D392" s="60">
        <f t="shared" si="37"/>
        <v>0</v>
      </c>
      <c r="E392" s="178">
        <f t="shared" si="35"/>
        <v>0</v>
      </c>
      <c r="F392" s="60">
        <f t="shared" si="38"/>
        <v>0</v>
      </c>
      <c r="G392" s="60">
        <f>IF(AND(C392&lt;&gt;"",SUM(G$27:G391)&lt;E$19),$E$19/$E$23,0)</f>
        <v>0</v>
      </c>
      <c r="H392" s="60">
        <f t="shared" si="39"/>
        <v>0</v>
      </c>
      <c r="I392" s="60">
        <f t="shared" si="41"/>
        <v>0</v>
      </c>
      <c r="J392" s="92" t="str">
        <f t="shared" si="40"/>
        <v>2052–2053</v>
      </c>
      <c r="L392" s="103"/>
      <c r="N392" s="101"/>
      <c r="Q392" s="61"/>
    </row>
    <row r="393" spans="1:17" ht="20.25" customHeight="1" x14ac:dyDescent="0.2">
      <c r="A393" s="176">
        <v>55885</v>
      </c>
      <c r="B393" s="177">
        <f t="shared" si="36"/>
        <v>0</v>
      </c>
      <c r="C393" s="158"/>
      <c r="D393" s="60">
        <f t="shared" si="37"/>
        <v>0</v>
      </c>
      <c r="E393" s="178">
        <f t="shared" si="35"/>
        <v>0</v>
      </c>
      <c r="F393" s="60">
        <f t="shared" si="38"/>
        <v>0</v>
      </c>
      <c r="G393" s="60">
        <f>IF(AND(C393&lt;&gt;"",SUM(G$27:G392)&lt;E$19),$E$19/$E$23,0)</f>
        <v>0</v>
      </c>
      <c r="H393" s="60">
        <f t="shared" si="39"/>
        <v>0</v>
      </c>
      <c r="I393" s="60">
        <f t="shared" si="41"/>
        <v>0</v>
      </c>
      <c r="J393" s="92" t="str">
        <f t="shared" si="40"/>
        <v>2052–2053</v>
      </c>
      <c r="L393" s="103"/>
      <c r="N393" s="101"/>
      <c r="Q393" s="61"/>
    </row>
    <row r="394" spans="1:17" ht="20.25" customHeight="1" x14ac:dyDescent="0.2">
      <c r="A394" s="176">
        <v>55916</v>
      </c>
      <c r="B394" s="177">
        <f t="shared" si="36"/>
        <v>0</v>
      </c>
      <c r="C394" s="158"/>
      <c r="D394" s="60">
        <f t="shared" si="37"/>
        <v>0</v>
      </c>
      <c r="E394" s="178">
        <f t="shared" si="35"/>
        <v>0</v>
      </c>
      <c r="F394" s="60">
        <f t="shared" si="38"/>
        <v>0</v>
      </c>
      <c r="G394" s="60">
        <f>IF(AND(C394&lt;&gt;"",SUM(G$27:G393)&lt;E$19),$E$19/$E$23,0)</f>
        <v>0</v>
      </c>
      <c r="H394" s="60">
        <f t="shared" si="39"/>
        <v>0</v>
      </c>
      <c r="I394" s="60">
        <f t="shared" si="41"/>
        <v>0</v>
      </c>
      <c r="J394" s="92" t="str">
        <f t="shared" si="40"/>
        <v>2052–2053</v>
      </c>
      <c r="L394" s="103"/>
      <c r="N394" s="101"/>
      <c r="Q394" s="61"/>
    </row>
    <row r="395" spans="1:17" ht="20.25" customHeight="1" x14ac:dyDescent="0.2">
      <c r="A395" s="176">
        <v>55944</v>
      </c>
      <c r="B395" s="177">
        <f t="shared" si="36"/>
        <v>0</v>
      </c>
      <c r="C395" s="158"/>
      <c r="D395" s="60">
        <f t="shared" si="37"/>
        <v>0</v>
      </c>
      <c r="E395" s="178">
        <f t="shared" si="35"/>
        <v>0</v>
      </c>
      <c r="F395" s="60">
        <f t="shared" si="38"/>
        <v>0</v>
      </c>
      <c r="G395" s="60">
        <f>IF(AND(C395&lt;&gt;"",SUM(G$27:G394)&lt;E$19),$E$19/$E$23,0)</f>
        <v>0</v>
      </c>
      <c r="H395" s="60">
        <f t="shared" si="39"/>
        <v>0</v>
      </c>
      <c r="I395" s="60">
        <f t="shared" si="41"/>
        <v>0</v>
      </c>
      <c r="J395" s="92" t="str">
        <f t="shared" si="40"/>
        <v>2052–2053</v>
      </c>
      <c r="L395" s="103"/>
      <c r="N395" s="101"/>
      <c r="Q395" s="61"/>
    </row>
    <row r="396" spans="1:17" ht="20.25" customHeight="1" x14ac:dyDescent="0.2">
      <c r="A396" s="176">
        <v>55975</v>
      </c>
      <c r="B396" s="177">
        <f t="shared" si="36"/>
        <v>0</v>
      </c>
      <c r="C396" s="158"/>
      <c r="D396" s="60">
        <f t="shared" si="37"/>
        <v>0</v>
      </c>
      <c r="E396" s="178">
        <f t="shared" si="35"/>
        <v>0</v>
      </c>
      <c r="F396" s="60">
        <f t="shared" si="38"/>
        <v>0</v>
      </c>
      <c r="G396" s="60">
        <f>IF(AND(C396&lt;&gt;"",SUM(G$27:G395)&lt;E$19),$E$19/$E$23,0)</f>
        <v>0</v>
      </c>
      <c r="H396" s="60">
        <f t="shared" si="39"/>
        <v>0</v>
      </c>
      <c r="I396" s="60">
        <f t="shared" si="41"/>
        <v>0</v>
      </c>
      <c r="J396" s="92" t="str">
        <f t="shared" si="40"/>
        <v>2052–2053</v>
      </c>
      <c r="L396" s="103"/>
      <c r="N396" s="101"/>
      <c r="Q396" s="61"/>
    </row>
    <row r="397" spans="1:17" ht="20.25" customHeight="1" x14ac:dyDescent="0.2">
      <c r="A397" s="176">
        <v>56005</v>
      </c>
      <c r="B397" s="177">
        <f t="shared" si="36"/>
        <v>0</v>
      </c>
      <c r="C397" s="158"/>
      <c r="D397" s="60">
        <f t="shared" si="37"/>
        <v>0</v>
      </c>
      <c r="E397" s="178">
        <f t="shared" si="35"/>
        <v>0</v>
      </c>
      <c r="F397" s="60">
        <f t="shared" si="38"/>
        <v>0</v>
      </c>
      <c r="G397" s="60">
        <f>IF(AND(C397&lt;&gt;"",SUM(G$27:G396)&lt;E$19),$E$19/$E$23,0)</f>
        <v>0</v>
      </c>
      <c r="H397" s="60">
        <f t="shared" si="39"/>
        <v>0</v>
      </c>
      <c r="I397" s="60">
        <f t="shared" si="41"/>
        <v>0</v>
      </c>
      <c r="J397" s="92" t="str">
        <f t="shared" si="40"/>
        <v>2052–2053</v>
      </c>
      <c r="L397" s="103"/>
      <c r="N397" s="101"/>
      <c r="Q397" s="61"/>
    </row>
    <row r="398" spans="1:17" ht="20.25" customHeight="1" x14ac:dyDescent="0.2">
      <c r="A398" s="176">
        <v>56036</v>
      </c>
      <c r="B398" s="177">
        <f t="shared" si="36"/>
        <v>0</v>
      </c>
      <c r="C398" s="158"/>
      <c r="D398" s="60">
        <f t="shared" si="37"/>
        <v>0</v>
      </c>
      <c r="E398" s="178">
        <f t="shared" si="35"/>
        <v>0</v>
      </c>
      <c r="F398" s="60">
        <f t="shared" si="38"/>
        <v>0</v>
      </c>
      <c r="G398" s="60">
        <f>IF(AND(C398&lt;&gt;"",SUM(G$27:G397)&lt;E$19),$E$19/$E$23,0)</f>
        <v>0</v>
      </c>
      <c r="H398" s="60">
        <f t="shared" si="39"/>
        <v>0</v>
      </c>
      <c r="I398" s="60">
        <f t="shared" si="41"/>
        <v>0</v>
      </c>
      <c r="J398" s="92" t="str">
        <f t="shared" si="40"/>
        <v>2052–2053</v>
      </c>
      <c r="L398" s="103"/>
      <c r="N398" s="101"/>
      <c r="Q398" s="61"/>
    </row>
    <row r="399" spans="1:17" ht="20.25" customHeight="1" x14ac:dyDescent="0.2">
      <c r="A399" s="176">
        <v>56066</v>
      </c>
      <c r="B399" s="177">
        <f t="shared" si="36"/>
        <v>0</v>
      </c>
      <c r="C399" s="158"/>
      <c r="D399" s="60">
        <f t="shared" si="37"/>
        <v>0</v>
      </c>
      <c r="E399" s="178">
        <f t="shared" si="35"/>
        <v>0</v>
      </c>
      <c r="F399" s="60">
        <f t="shared" si="38"/>
        <v>0</v>
      </c>
      <c r="G399" s="60">
        <f>IF(AND(C399&lt;&gt;"",SUM(G$27:G398)&lt;E$19),$E$19/$E$23,0)</f>
        <v>0</v>
      </c>
      <c r="H399" s="60">
        <f t="shared" si="39"/>
        <v>0</v>
      </c>
      <c r="I399" s="60">
        <f t="shared" si="41"/>
        <v>0</v>
      </c>
      <c r="J399" s="92" t="str">
        <f t="shared" si="40"/>
        <v>2053–2054</v>
      </c>
      <c r="L399" s="103"/>
      <c r="N399" s="101"/>
      <c r="Q399" s="61"/>
    </row>
    <row r="400" spans="1:17" ht="20.25" customHeight="1" x14ac:dyDescent="0.2">
      <c r="A400" s="176">
        <v>56097</v>
      </c>
      <c r="B400" s="177">
        <f t="shared" si="36"/>
        <v>0</v>
      </c>
      <c r="C400" s="158"/>
      <c r="D400" s="60">
        <f t="shared" si="37"/>
        <v>0</v>
      </c>
      <c r="E400" s="178">
        <f t="shared" si="35"/>
        <v>0</v>
      </c>
      <c r="F400" s="60">
        <f t="shared" si="38"/>
        <v>0</v>
      </c>
      <c r="G400" s="60">
        <f>IF(AND(C400&lt;&gt;"",SUM(G$27:G399)&lt;E$19),$E$19/$E$23,0)</f>
        <v>0</v>
      </c>
      <c r="H400" s="60">
        <f t="shared" si="39"/>
        <v>0</v>
      </c>
      <c r="I400" s="60">
        <f t="shared" si="41"/>
        <v>0</v>
      </c>
      <c r="J400" s="92" t="str">
        <f t="shared" si="40"/>
        <v>2053–2054</v>
      </c>
      <c r="L400" s="103"/>
      <c r="N400" s="101"/>
      <c r="Q400" s="61"/>
    </row>
    <row r="401" spans="1:17" ht="20.25" customHeight="1" x14ac:dyDescent="0.2">
      <c r="A401" s="176">
        <v>56128</v>
      </c>
      <c r="B401" s="177">
        <f t="shared" si="36"/>
        <v>0</v>
      </c>
      <c r="C401" s="158"/>
      <c r="D401" s="60">
        <f t="shared" si="37"/>
        <v>0</v>
      </c>
      <c r="E401" s="178">
        <f t="shared" si="35"/>
        <v>0</v>
      </c>
      <c r="F401" s="60">
        <f t="shared" si="38"/>
        <v>0</v>
      </c>
      <c r="G401" s="60">
        <f>IF(AND(C401&lt;&gt;"",SUM(G$27:G400)&lt;E$19),$E$19/$E$23,0)</f>
        <v>0</v>
      </c>
      <c r="H401" s="60">
        <f t="shared" si="39"/>
        <v>0</v>
      </c>
      <c r="I401" s="60">
        <f t="shared" si="41"/>
        <v>0</v>
      </c>
      <c r="J401" s="92" t="str">
        <f t="shared" si="40"/>
        <v>2053–2054</v>
      </c>
      <c r="L401" s="103"/>
      <c r="N401" s="101"/>
      <c r="Q401" s="61"/>
    </row>
    <row r="402" spans="1:17" ht="20.25" customHeight="1" x14ac:dyDescent="0.2">
      <c r="A402" s="176">
        <v>56158</v>
      </c>
      <c r="B402" s="177">
        <f t="shared" si="36"/>
        <v>0</v>
      </c>
      <c r="C402" s="158"/>
      <c r="D402" s="60">
        <f t="shared" si="37"/>
        <v>0</v>
      </c>
      <c r="E402" s="178">
        <f t="shared" si="35"/>
        <v>0</v>
      </c>
      <c r="F402" s="60">
        <f t="shared" si="38"/>
        <v>0</v>
      </c>
      <c r="G402" s="60">
        <f>IF(AND(C402&lt;&gt;"",SUM(G$27:G401)&lt;E$19),$E$19/$E$23,0)</f>
        <v>0</v>
      </c>
      <c r="H402" s="60">
        <f t="shared" si="39"/>
        <v>0</v>
      </c>
      <c r="I402" s="60">
        <f t="shared" si="41"/>
        <v>0</v>
      </c>
      <c r="J402" s="92" t="str">
        <f t="shared" si="40"/>
        <v>2053–2054</v>
      </c>
      <c r="L402" s="103"/>
      <c r="N402" s="101"/>
      <c r="Q402" s="61"/>
    </row>
    <row r="403" spans="1:17" ht="20.25" customHeight="1" x14ac:dyDescent="0.2">
      <c r="A403" s="176">
        <v>56189</v>
      </c>
      <c r="B403" s="177">
        <f t="shared" si="36"/>
        <v>0</v>
      </c>
      <c r="C403" s="158"/>
      <c r="D403" s="60">
        <f t="shared" si="37"/>
        <v>0</v>
      </c>
      <c r="E403" s="178">
        <f t="shared" si="35"/>
        <v>0</v>
      </c>
      <c r="F403" s="60">
        <f t="shared" si="38"/>
        <v>0</v>
      </c>
      <c r="G403" s="60">
        <f>IF(AND(C403&lt;&gt;"",SUM(G$27:G402)&lt;E$19),$E$19/$E$23,0)</f>
        <v>0</v>
      </c>
      <c r="H403" s="60">
        <f t="shared" si="39"/>
        <v>0</v>
      </c>
      <c r="I403" s="60">
        <f t="shared" si="41"/>
        <v>0</v>
      </c>
      <c r="J403" s="92" t="str">
        <f t="shared" si="40"/>
        <v>2053–2054</v>
      </c>
      <c r="L403" s="103"/>
      <c r="N403" s="101"/>
      <c r="Q403" s="61"/>
    </row>
    <row r="404" spans="1:17" ht="20.25" customHeight="1" x14ac:dyDescent="0.2">
      <c r="A404" s="176">
        <v>56219</v>
      </c>
      <c r="B404" s="177">
        <f t="shared" si="36"/>
        <v>0</v>
      </c>
      <c r="C404" s="158"/>
      <c r="D404" s="60">
        <f t="shared" si="37"/>
        <v>0</v>
      </c>
      <c r="E404" s="178">
        <f t="shared" si="35"/>
        <v>0</v>
      </c>
      <c r="F404" s="60">
        <f t="shared" si="38"/>
        <v>0</v>
      </c>
      <c r="G404" s="60">
        <f>IF(AND(C404&lt;&gt;"",SUM(G$27:G403)&lt;E$19),$E$19/$E$23,0)</f>
        <v>0</v>
      </c>
      <c r="H404" s="60">
        <f t="shared" si="39"/>
        <v>0</v>
      </c>
      <c r="I404" s="60">
        <f t="shared" si="41"/>
        <v>0</v>
      </c>
      <c r="J404" s="92" t="str">
        <f t="shared" si="40"/>
        <v>2053–2054</v>
      </c>
      <c r="L404" s="103"/>
      <c r="N404" s="101"/>
      <c r="Q404" s="61"/>
    </row>
    <row r="405" spans="1:17" ht="20.25" customHeight="1" x14ac:dyDescent="0.2">
      <c r="A405" s="176">
        <v>56250</v>
      </c>
      <c r="B405" s="177">
        <f t="shared" si="36"/>
        <v>0</v>
      </c>
      <c r="C405" s="158"/>
      <c r="D405" s="60">
        <f t="shared" si="37"/>
        <v>0</v>
      </c>
      <c r="E405" s="178">
        <f t="shared" si="35"/>
        <v>0</v>
      </c>
      <c r="F405" s="60">
        <f t="shared" si="38"/>
        <v>0</v>
      </c>
      <c r="G405" s="60">
        <f>IF(AND(C405&lt;&gt;"",SUM(G$27:G404)&lt;E$19),$E$19/$E$23,0)</f>
        <v>0</v>
      </c>
      <c r="H405" s="60">
        <f t="shared" si="39"/>
        <v>0</v>
      </c>
      <c r="I405" s="60">
        <f t="shared" si="41"/>
        <v>0</v>
      </c>
      <c r="J405" s="92" t="str">
        <f t="shared" si="40"/>
        <v>2053–2054</v>
      </c>
      <c r="L405" s="103"/>
      <c r="N405" s="101"/>
      <c r="Q405" s="61"/>
    </row>
    <row r="406" spans="1:17" ht="20.25" customHeight="1" x14ac:dyDescent="0.2">
      <c r="A406" s="176">
        <v>56281</v>
      </c>
      <c r="B406" s="177">
        <f t="shared" si="36"/>
        <v>0</v>
      </c>
      <c r="C406" s="158"/>
      <c r="D406" s="60">
        <f t="shared" si="37"/>
        <v>0</v>
      </c>
      <c r="E406" s="178">
        <f t="shared" si="35"/>
        <v>0</v>
      </c>
      <c r="F406" s="60">
        <f t="shared" si="38"/>
        <v>0</v>
      </c>
      <c r="G406" s="60">
        <f>IF(AND(C406&lt;&gt;"",SUM(G$27:G405)&lt;E$19),$E$19/$E$23,0)</f>
        <v>0</v>
      </c>
      <c r="H406" s="60">
        <f t="shared" si="39"/>
        <v>0</v>
      </c>
      <c r="I406" s="60">
        <f t="shared" si="41"/>
        <v>0</v>
      </c>
      <c r="J406" s="92" t="str">
        <f t="shared" si="40"/>
        <v>2053–2054</v>
      </c>
      <c r="L406" s="103"/>
      <c r="N406" s="101"/>
      <c r="Q406" s="61"/>
    </row>
    <row r="407" spans="1:17" ht="20.25" customHeight="1" x14ac:dyDescent="0.2">
      <c r="A407" s="176">
        <v>56309</v>
      </c>
      <c r="B407" s="177">
        <f t="shared" si="36"/>
        <v>0</v>
      </c>
      <c r="C407" s="158"/>
      <c r="D407" s="60">
        <f t="shared" si="37"/>
        <v>0</v>
      </c>
      <c r="E407" s="178">
        <f t="shared" si="35"/>
        <v>0</v>
      </c>
      <c r="F407" s="60">
        <f t="shared" si="38"/>
        <v>0</v>
      </c>
      <c r="G407" s="60">
        <f>IF(AND(C407&lt;&gt;"",SUM(G$27:G406)&lt;E$19),$E$19/$E$23,0)</f>
        <v>0</v>
      </c>
      <c r="H407" s="60">
        <f t="shared" si="39"/>
        <v>0</v>
      </c>
      <c r="I407" s="60">
        <f t="shared" si="41"/>
        <v>0</v>
      </c>
      <c r="J407" s="92" t="str">
        <f t="shared" si="40"/>
        <v>2053–2054</v>
      </c>
      <c r="L407" s="103"/>
      <c r="N407" s="101"/>
      <c r="Q407" s="61"/>
    </row>
    <row r="408" spans="1:17" ht="20.25" customHeight="1" x14ac:dyDescent="0.2">
      <c r="A408" s="176">
        <v>56340</v>
      </c>
      <c r="B408" s="177">
        <f t="shared" si="36"/>
        <v>0</v>
      </c>
      <c r="C408" s="158"/>
      <c r="D408" s="60">
        <f t="shared" si="37"/>
        <v>0</v>
      </c>
      <c r="E408" s="178">
        <f t="shared" si="35"/>
        <v>0</v>
      </c>
      <c r="F408" s="60">
        <f t="shared" si="38"/>
        <v>0</v>
      </c>
      <c r="G408" s="60">
        <f>IF(AND(C408&lt;&gt;"",SUM(G$27:G407)&lt;E$19),$E$19/$E$23,0)</f>
        <v>0</v>
      </c>
      <c r="H408" s="60">
        <f t="shared" si="39"/>
        <v>0</v>
      </c>
      <c r="I408" s="60">
        <f t="shared" si="41"/>
        <v>0</v>
      </c>
      <c r="J408" s="92" t="str">
        <f t="shared" si="40"/>
        <v>2053–2054</v>
      </c>
      <c r="L408" s="103"/>
      <c r="N408" s="101"/>
      <c r="Q408" s="61"/>
    </row>
    <row r="409" spans="1:17" ht="20.25" customHeight="1" x14ac:dyDescent="0.2">
      <c r="A409" s="176">
        <v>56370</v>
      </c>
      <c r="B409" s="177">
        <f t="shared" si="36"/>
        <v>0</v>
      </c>
      <c r="C409" s="158"/>
      <c r="D409" s="60">
        <f t="shared" si="37"/>
        <v>0</v>
      </c>
      <c r="E409" s="178">
        <f t="shared" si="35"/>
        <v>0</v>
      </c>
      <c r="F409" s="60">
        <f t="shared" si="38"/>
        <v>0</v>
      </c>
      <c r="G409" s="60">
        <f>IF(AND(C409&lt;&gt;"",SUM(G$27:G408)&lt;E$19),$E$19/$E$23,0)</f>
        <v>0</v>
      </c>
      <c r="H409" s="60">
        <f t="shared" si="39"/>
        <v>0</v>
      </c>
      <c r="I409" s="60">
        <f t="shared" si="41"/>
        <v>0</v>
      </c>
      <c r="J409" s="92" t="str">
        <f t="shared" si="40"/>
        <v>2053–2054</v>
      </c>
      <c r="L409" s="103"/>
      <c r="N409" s="101"/>
      <c r="Q409" s="61"/>
    </row>
    <row r="410" spans="1:17" ht="20.25" customHeight="1" x14ac:dyDescent="0.2">
      <c r="A410" s="176">
        <v>56401</v>
      </c>
      <c r="B410" s="177">
        <f t="shared" si="36"/>
        <v>0</v>
      </c>
      <c r="C410" s="158"/>
      <c r="D410" s="60">
        <f t="shared" si="37"/>
        <v>0</v>
      </c>
      <c r="E410" s="178">
        <f t="shared" si="35"/>
        <v>0</v>
      </c>
      <c r="F410" s="60">
        <f t="shared" si="38"/>
        <v>0</v>
      </c>
      <c r="G410" s="60">
        <f>IF(AND(C410&lt;&gt;"",SUM(G$27:G409)&lt;E$19),$E$19/$E$23,0)</f>
        <v>0</v>
      </c>
      <c r="H410" s="60">
        <f t="shared" si="39"/>
        <v>0</v>
      </c>
      <c r="I410" s="60">
        <f t="shared" si="41"/>
        <v>0</v>
      </c>
      <c r="J410" s="92" t="str">
        <f t="shared" si="40"/>
        <v>2053–2054</v>
      </c>
      <c r="L410" s="103"/>
      <c r="N410" s="101"/>
      <c r="Q410" s="61"/>
    </row>
    <row r="411" spans="1:17" ht="20.25" customHeight="1" x14ac:dyDescent="0.2">
      <c r="A411" s="176">
        <v>56431</v>
      </c>
      <c r="B411" s="177">
        <f t="shared" si="36"/>
        <v>0</v>
      </c>
      <c r="C411" s="158"/>
      <c r="D411" s="60">
        <f t="shared" si="37"/>
        <v>0</v>
      </c>
      <c r="E411" s="178">
        <f t="shared" ref="E411:E474" si="42">C411-D411</f>
        <v>0</v>
      </c>
      <c r="F411" s="60">
        <f t="shared" si="38"/>
        <v>0</v>
      </c>
      <c r="G411" s="60">
        <f>IF(AND(C411&lt;&gt;"",SUM(G$27:G410)&lt;E$19),$E$19/$E$23,0)</f>
        <v>0</v>
      </c>
      <c r="H411" s="60">
        <f t="shared" si="39"/>
        <v>0</v>
      </c>
      <c r="I411" s="60">
        <f t="shared" si="41"/>
        <v>0</v>
      </c>
      <c r="J411" s="92" t="str">
        <f t="shared" si="40"/>
        <v>2054–2055</v>
      </c>
      <c r="L411" s="103"/>
      <c r="N411" s="101"/>
      <c r="Q411" s="61"/>
    </row>
    <row r="412" spans="1:17" ht="20.25" customHeight="1" x14ac:dyDescent="0.2">
      <c r="A412" s="176">
        <v>56462</v>
      </c>
      <c r="B412" s="177">
        <f t="shared" ref="B412:B475" si="43">IF(C412&gt;0,C412*-1,C412)</f>
        <v>0</v>
      </c>
      <c r="C412" s="158"/>
      <c r="D412" s="60">
        <f t="shared" ref="D412:D475" si="44">IF(C412="",0,IF($E$15="Beginning",IF(C411&lt;&gt;"",$F411*$E$6/12,0),IF(C411&lt;&gt;"",$F411*$E$6/12,$E$16*$E$6/12)))</f>
        <v>0</v>
      </c>
      <c r="E412" s="178">
        <f t="shared" si="42"/>
        <v>0</v>
      </c>
      <c r="F412" s="60">
        <f t="shared" ref="F412:F475" si="45">IF(C412="",0,IF(C411="",$E$16-E412,IF(C412&lt;&gt;"",F411-E412)))</f>
        <v>0</v>
      </c>
      <c r="G412" s="60">
        <f>IF(AND(C412&lt;&gt;"",SUM(G$27:G411)&lt;E$19),$E$19/$E$23,0)</f>
        <v>0</v>
      </c>
      <c r="H412" s="60">
        <f t="shared" ref="H412:H475" si="46">IF(C412&lt;&gt;"",G412+H411,0)</f>
        <v>0</v>
      </c>
      <c r="I412" s="60">
        <f t="shared" si="41"/>
        <v>0</v>
      </c>
      <c r="J412" s="92" t="str">
        <f t="shared" ref="J412:J475" si="47">IF(OR(MONTH(A412)=1,MONTH(A412)=2,MONTH(A412)=3,MONTH(A412)=4,MONTH(A412)=5,MONTH(A412)=6),YEAR(A412)-1&amp;"–"&amp;YEAR(A412),YEAR(A412)&amp;"–"&amp;YEAR(A412)+1)</f>
        <v>2054–2055</v>
      </c>
      <c r="L412" s="103"/>
      <c r="N412" s="101"/>
      <c r="Q412" s="61"/>
    </row>
    <row r="413" spans="1:17" ht="20.25" customHeight="1" x14ac:dyDescent="0.2">
      <c r="A413" s="176">
        <v>56493</v>
      </c>
      <c r="B413" s="177">
        <f t="shared" si="43"/>
        <v>0</v>
      </c>
      <c r="C413" s="158"/>
      <c r="D413" s="60">
        <f t="shared" si="44"/>
        <v>0</v>
      </c>
      <c r="E413" s="178">
        <f t="shared" si="42"/>
        <v>0</v>
      </c>
      <c r="F413" s="60">
        <f t="shared" si="45"/>
        <v>0</v>
      </c>
      <c r="G413" s="60">
        <f>IF(AND(C413&lt;&gt;"",SUM(G$27:G412)&lt;E$19),$E$19/$E$23,0)</f>
        <v>0</v>
      </c>
      <c r="H413" s="60">
        <f t="shared" si="46"/>
        <v>0</v>
      </c>
      <c r="I413" s="60">
        <f t="shared" ref="I413:I476" si="48">IF(C413&lt;&gt;"",$E$19-H413,0)</f>
        <v>0</v>
      </c>
      <c r="J413" s="92" t="str">
        <f t="shared" si="47"/>
        <v>2054–2055</v>
      </c>
      <c r="L413" s="103"/>
      <c r="N413" s="101"/>
      <c r="Q413" s="61"/>
    </row>
    <row r="414" spans="1:17" ht="20.25" customHeight="1" x14ac:dyDescent="0.2">
      <c r="A414" s="176">
        <v>56523</v>
      </c>
      <c r="B414" s="177">
        <f t="shared" si="43"/>
        <v>0</v>
      </c>
      <c r="C414" s="158"/>
      <c r="D414" s="60">
        <f t="shared" si="44"/>
        <v>0</v>
      </c>
      <c r="E414" s="178">
        <f t="shared" si="42"/>
        <v>0</v>
      </c>
      <c r="F414" s="60">
        <f t="shared" si="45"/>
        <v>0</v>
      </c>
      <c r="G414" s="60">
        <f>IF(AND(C414&lt;&gt;"",SUM(G$27:G413)&lt;E$19),$E$19/$E$23,0)</f>
        <v>0</v>
      </c>
      <c r="H414" s="60">
        <f t="shared" si="46"/>
        <v>0</v>
      </c>
      <c r="I414" s="60">
        <f t="shared" si="48"/>
        <v>0</v>
      </c>
      <c r="J414" s="92" t="str">
        <f t="shared" si="47"/>
        <v>2054–2055</v>
      </c>
      <c r="L414" s="103"/>
      <c r="N414" s="101"/>
      <c r="Q414" s="61"/>
    </row>
    <row r="415" spans="1:17" ht="20.25" customHeight="1" x14ac:dyDescent="0.2">
      <c r="A415" s="176">
        <v>56554</v>
      </c>
      <c r="B415" s="177">
        <f t="shared" si="43"/>
        <v>0</v>
      </c>
      <c r="C415" s="158"/>
      <c r="D415" s="60">
        <f t="shared" si="44"/>
        <v>0</v>
      </c>
      <c r="E415" s="178">
        <f t="shared" si="42"/>
        <v>0</v>
      </c>
      <c r="F415" s="60">
        <f t="shared" si="45"/>
        <v>0</v>
      </c>
      <c r="G415" s="60">
        <f>IF(AND(C415&lt;&gt;"",SUM(G$27:G414)&lt;E$19),$E$19/$E$23,0)</f>
        <v>0</v>
      </c>
      <c r="H415" s="60">
        <f t="shared" si="46"/>
        <v>0</v>
      </c>
      <c r="I415" s="60">
        <f t="shared" si="48"/>
        <v>0</v>
      </c>
      <c r="J415" s="92" t="str">
        <f t="shared" si="47"/>
        <v>2054–2055</v>
      </c>
      <c r="L415" s="103"/>
      <c r="N415" s="101"/>
      <c r="Q415" s="61"/>
    </row>
    <row r="416" spans="1:17" ht="20.25" customHeight="1" x14ac:dyDescent="0.2">
      <c r="A416" s="176">
        <v>56584</v>
      </c>
      <c r="B416" s="177">
        <f t="shared" si="43"/>
        <v>0</v>
      </c>
      <c r="C416" s="158"/>
      <c r="D416" s="60">
        <f t="shared" si="44"/>
        <v>0</v>
      </c>
      <c r="E416" s="178">
        <f t="shared" si="42"/>
        <v>0</v>
      </c>
      <c r="F416" s="60">
        <f t="shared" si="45"/>
        <v>0</v>
      </c>
      <c r="G416" s="60">
        <f>IF(AND(C416&lt;&gt;"",SUM(G$27:G415)&lt;E$19),$E$19/$E$23,0)</f>
        <v>0</v>
      </c>
      <c r="H416" s="60">
        <f t="shared" si="46"/>
        <v>0</v>
      </c>
      <c r="I416" s="60">
        <f t="shared" si="48"/>
        <v>0</v>
      </c>
      <c r="J416" s="92" t="str">
        <f t="shared" si="47"/>
        <v>2054–2055</v>
      </c>
      <c r="L416" s="103"/>
      <c r="N416" s="101"/>
      <c r="Q416" s="61"/>
    </row>
    <row r="417" spans="1:17" ht="20.25" customHeight="1" x14ac:dyDescent="0.2">
      <c r="A417" s="176">
        <v>56615</v>
      </c>
      <c r="B417" s="177">
        <f t="shared" si="43"/>
        <v>0</v>
      </c>
      <c r="C417" s="158"/>
      <c r="D417" s="60">
        <f t="shared" si="44"/>
        <v>0</v>
      </c>
      <c r="E417" s="178">
        <f t="shared" si="42"/>
        <v>0</v>
      </c>
      <c r="F417" s="60">
        <f t="shared" si="45"/>
        <v>0</v>
      </c>
      <c r="G417" s="60">
        <f>IF(AND(C417&lt;&gt;"",SUM(G$27:G416)&lt;E$19),$E$19/$E$23,0)</f>
        <v>0</v>
      </c>
      <c r="H417" s="60">
        <f t="shared" si="46"/>
        <v>0</v>
      </c>
      <c r="I417" s="60">
        <f t="shared" si="48"/>
        <v>0</v>
      </c>
      <c r="J417" s="92" t="str">
        <f t="shared" si="47"/>
        <v>2054–2055</v>
      </c>
      <c r="L417" s="103"/>
      <c r="N417" s="101"/>
      <c r="Q417" s="61"/>
    </row>
    <row r="418" spans="1:17" ht="20.25" customHeight="1" x14ac:dyDescent="0.2">
      <c r="A418" s="176">
        <v>56646</v>
      </c>
      <c r="B418" s="177">
        <f t="shared" si="43"/>
        <v>0</v>
      </c>
      <c r="C418" s="158"/>
      <c r="D418" s="60">
        <f t="shared" si="44"/>
        <v>0</v>
      </c>
      <c r="E418" s="178">
        <f t="shared" si="42"/>
        <v>0</v>
      </c>
      <c r="F418" s="60">
        <f t="shared" si="45"/>
        <v>0</v>
      </c>
      <c r="G418" s="60">
        <f>IF(AND(C418&lt;&gt;"",SUM(G$27:G417)&lt;E$19),$E$19/$E$23,0)</f>
        <v>0</v>
      </c>
      <c r="H418" s="60">
        <f t="shared" si="46"/>
        <v>0</v>
      </c>
      <c r="I418" s="60">
        <f t="shared" si="48"/>
        <v>0</v>
      </c>
      <c r="J418" s="92" t="str">
        <f t="shared" si="47"/>
        <v>2054–2055</v>
      </c>
      <c r="L418" s="103"/>
      <c r="N418" s="101"/>
      <c r="Q418" s="61"/>
    </row>
    <row r="419" spans="1:17" ht="20.25" customHeight="1" x14ac:dyDescent="0.2">
      <c r="A419" s="176">
        <v>56674</v>
      </c>
      <c r="B419" s="177">
        <f t="shared" si="43"/>
        <v>0</v>
      </c>
      <c r="C419" s="158"/>
      <c r="D419" s="60">
        <f t="shared" si="44"/>
        <v>0</v>
      </c>
      <c r="E419" s="178">
        <f t="shared" si="42"/>
        <v>0</v>
      </c>
      <c r="F419" s="60">
        <f t="shared" si="45"/>
        <v>0</v>
      </c>
      <c r="G419" s="60">
        <f>IF(AND(C419&lt;&gt;"",SUM(G$27:G418)&lt;E$19),$E$19/$E$23,0)</f>
        <v>0</v>
      </c>
      <c r="H419" s="60">
        <f t="shared" si="46"/>
        <v>0</v>
      </c>
      <c r="I419" s="60">
        <f t="shared" si="48"/>
        <v>0</v>
      </c>
      <c r="J419" s="92" t="str">
        <f t="shared" si="47"/>
        <v>2054–2055</v>
      </c>
      <c r="L419" s="103"/>
      <c r="N419" s="101"/>
      <c r="Q419" s="61"/>
    </row>
    <row r="420" spans="1:17" ht="20.25" customHeight="1" x14ac:dyDescent="0.2">
      <c r="A420" s="176">
        <v>56705</v>
      </c>
      <c r="B420" s="177">
        <f t="shared" si="43"/>
        <v>0</v>
      </c>
      <c r="C420" s="158"/>
      <c r="D420" s="60">
        <f t="shared" si="44"/>
        <v>0</v>
      </c>
      <c r="E420" s="178">
        <f t="shared" si="42"/>
        <v>0</v>
      </c>
      <c r="F420" s="60">
        <f t="shared" si="45"/>
        <v>0</v>
      </c>
      <c r="G420" s="60">
        <f>IF(AND(C420&lt;&gt;"",SUM(G$27:G419)&lt;E$19),$E$19/$E$23,0)</f>
        <v>0</v>
      </c>
      <c r="H420" s="60">
        <f t="shared" si="46"/>
        <v>0</v>
      </c>
      <c r="I420" s="60">
        <f t="shared" si="48"/>
        <v>0</v>
      </c>
      <c r="J420" s="92" t="str">
        <f t="shared" si="47"/>
        <v>2054–2055</v>
      </c>
      <c r="L420" s="103"/>
      <c r="N420" s="101"/>
      <c r="Q420" s="61"/>
    </row>
    <row r="421" spans="1:17" ht="20.25" customHeight="1" x14ac:dyDescent="0.2">
      <c r="A421" s="176">
        <v>56735</v>
      </c>
      <c r="B421" s="177">
        <f t="shared" si="43"/>
        <v>0</v>
      </c>
      <c r="C421" s="158"/>
      <c r="D421" s="60">
        <f t="shared" si="44"/>
        <v>0</v>
      </c>
      <c r="E421" s="178">
        <f t="shared" si="42"/>
        <v>0</v>
      </c>
      <c r="F421" s="60">
        <f t="shared" si="45"/>
        <v>0</v>
      </c>
      <c r="G421" s="60">
        <f>IF(AND(C421&lt;&gt;"",SUM(G$27:G420)&lt;E$19),$E$19/$E$23,0)</f>
        <v>0</v>
      </c>
      <c r="H421" s="60">
        <f t="shared" si="46"/>
        <v>0</v>
      </c>
      <c r="I421" s="60">
        <f t="shared" si="48"/>
        <v>0</v>
      </c>
      <c r="J421" s="92" t="str">
        <f t="shared" si="47"/>
        <v>2054–2055</v>
      </c>
      <c r="L421" s="103"/>
      <c r="N421" s="101"/>
      <c r="Q421" s="61"/>
    </row>
    <row r="422" spans="1:17" ht="20.25" customHeight="1" x14ac:dyDescent="0.2">
      <c r="A422" s="176">
        <v>56766</v>
      </c>
      <c r="B422" s="177">
        <f t="shared" si="43"/>
        <v>0</v>
      </c>
      <c r="C422" s="158"/>
      <c r="D422" s="60">
        <f t="shared" si="44"/>
        <v>0</v>
      </c>
      <c r="E422" s="178">
        <f t="shared" si="42"/>
        <v>0</v>
      </c>
      <c r="F422" s="60">
        <f t="shared" si="45"/>
        <v>0</v>
      </c>
      <c r="G422" s="60">
        <f>IF(AND(C422&lt;&gt;"",SUM(G$27:G421)&lt;E$19),$E$19/$E$23,0)</f>
        <v>0</v>
      </c>
      <c r="H422" s="60">
        <f t="shared" si="46"/>
        <v>0</v>
      </c>
      <c r="I422" s="60">
        <f t="shared" si="48"/>
        <v>0</v>
      </c>
      <c r="J422" s="92" t="str">
        <f t="shared" si="47"/>
        <v>2054–2055</v>
      </c>
      <c r="L422" s="103"/>
      <c r="N422" s="101"/>
      <c r="Q422" s="61"/>
    </row>
    <row r="423" spans="1:17" ht="20.25" customHeight="1" x14ac:dyDescent="0.2">
      <c r="A423" s="176">
        <v>56796</v>
      </c>
      <c r="B423" s="177">
        <f t="shared" si="43"/>
        <v>0</v>
      </c>
      <c r="C423" s="158"/>
      <c r="D423" s="60">
        <f t="shared" si="44"/>
        <v>0</v>
      </c>
      <c r="E423" s="178">
        <f t="shared" si="42"/>
        <v>0</v>
      </c>
      <c r="F423" s="60">
        <f t="shared" si="45"/>
        <v>0</v>
      </c>
      <c r="G423" s="60">
        <f>IF(AND(C423&lt;&gt;"",SUM(G$27:G422)&lt;E$19),$E$19/$E$23,0)</f>
        <v>0</v>
      </c>
      <c r="H423" s="60">
        <f t="shared" si="46"/>
        <v>0</v>
      </c>
      <c r="I423" s="60">
        <f t="shared" si="48"/>
        <v>0</v>
      </c>
      <c r="J423" s="92" t="str">
        <f t="shared" si="47"/>
        <v>2055–2056</v>
      </c>
      <c r="L423" s="103"/>
      <c r="N423" s="101"/>
      <c r="Q423" s="61"/>
    </row>
    <row r="424" spans="1:17" ht="20.25" customHeight="1" x14ac:dyDescent="0.2">
      <c r="A424" s="176">
        <v>56827</v>
      </c>
      <c r="B424" s="177">
        <f t="shared" si="43"/>
        <v>0</v>
      </c>
      <c r="C424" s="158"/>
      <c r="D424" s="60">
        <f t="shared" si="44"/>
        <v>0</v>
      </c>
      <c r="E424" s="178">
        <f t="shared" si="42"/>
        <v>0</v>
      </c>
      <c r="F424" s="60">
        <f t="shared" si="45"/>
        <v>0</v>
      </c>
      <c r="G424" s="60">
        <f>IF(AND(C424&lt;&gt;"",SUM(G$27:G423)&lt;E$19),$E$19/$E$23,0)</f>
        <v>0</v>
      </c>
      <c r="H424" s="60">
        <f t="shared" si="46"/>
        <v>0</v>
      </c>
      <c r="I424" s="60">
        <f t="shared" si="48"/>
        <v>0</v>
      </c>
      <c r="J424" s="92" t="str">
        <f t="shared" si="47"/>
        <v>2055–2056</v>
      </c>
      <c r="L424" s="103"/>
      <c r="N424" s="101"/>
      <c r="Q424" s="61"/>
    </row>
    <row r="425" spans="1:17" ht="20.25" customHeight="1" x14ac:dyDescent="0.2">
      <c r="A425" s="176">
        <v>56858</v>
      </c>
      <c r="B425" s="177">
        <f t="shared" si="43"/>
        <v>0</v>
      </c>
      <c r="C425" s="158"/>
      <c r="D425" s="60">
        <f t="shared" si="44"/>
        <v>0</v>
      </c>
      <c r="E425" s="178">
        <f t="shared" si="42"/>
        <v>0</v>
      </c>
      <c r="F425" s="60">
        <f t="shared" si="45"/>
        <v>0</v>
      </c>
      <c r="G425" s="60">
        <f>IF(AND(C425&lt;&gt;"",SUM(G$27:G424)&lt;E$19),$E$19/$E$23,0)</f>
        <v>0</v>
      </c>
      <c r="H425" s="60">
        <f t="shared" si="46"/>
        <v>0</v>
      </c>
      <c r="I425" s="60">
        <f t="shared" si="48"/>
        <v>0</v>
      </c>
      <c r="J425" s="92" t="str">
        <f t="shared" si="47"/>
        <v>2055–2056</v>
      </c>
      <c r="L425" s="103"/>
      <c r="N425" s="101"/>
      <c r="Q425" s="61"/>
    </row>
    <row r="426" spans="1:17" ht="20.25" customHeight="1" x14ac:dyDescent="0.2">
      <c r="A426" s="176">
        <v>56888</v>
      </c>
      <c r="B426" s="177">
        <f t="shared" si="43"/>
        <v>0</v>
      </c>
      <c r="C426" s="158"/>
      <c r="D426" s="60">
        <f t="shared" si="44"/>
        <v>0</v>
      </c>
      <c r="E426" s="178">
        <f t="shared" si="42"/>
        <v>0</v>
      </c>
      <c r="F426" s="60">
        <f t="shared" si="45"/>
        <v>0</v>
      </c>
      <c r="G426" s="60">
        <f>IF(AND(C426&lt;&gt;"",SUM(G$27:G425)&lt;E$19),$E$19/$E$23,0)</f>
        <v>0</v>
      </c>
      <c r="H426" s="60">
        <f t="shared" si="46"/>
        <v>0</v>
      </c>
      <c r="I426" s="60">
        <f t="shared" si="48"/>
        <v>0</v>
      </c>
      <c r="J426" s="92" t="str">
        <f t="shared" si="47"/>
        <v>2055–2056</v>
      </c>
      <c r="L426" s="103"/>
      <c r="N426" s="101"/>
      <c r="Q426" s="61"/>
    </row>
    <row r="427" spans="1:17" ht="20.25" customHeight="1" x14ac:dyDescent="0.2">
      <c r="A427" s="176">
        <v>56919</v>
      </c>
      <c r="B427" s="177">
        <f t="shared" si="43"/>
        <v>0</v>
      </c>
      <c r="C427" s="158"/>
      <c r="D427" s="60">
        <f t="shared" si="44"/>
        <v>0</v>
      </c>
      <c r="E427" s="178">
        <f t="shared" si="42"/>
        <v>0</v>
      </c>
      <c r="F427" s="60">
        <f t="shared" si="45"/>
        <v>0</v>
      </c>
      <c r="G427" s="60">
        <f>IF(AND(C427&lt;&gt;"",SUM(G$27:G426)&lt;E$19),$E$19/$E$23,0)</f>
        <v>0</v>
      </c>
      <c r="H427" s="60">
        <f t="shared" si="46"/>
        <v>0</v>
      </c>
      <c r="I427" s="60">
        <f t="shared" si="48"/>
        <v>0</v>
      </c>
      <c r="J427" s="92" t="str">
        <f t="shared" si="47"/>
        <v>2055–2056</v>
      </c>
      <c r="L427" s="103"/>
      <c r="N427" s="101"/>
      <c r="Q427" s="61"/>
    </row>
    <row r="428" spans="1:17" ht="20.25" customHeight="1" x14ac:dyDescent="0.2">
      <c r="A428" s="176">
        <v>56949</v>
      </c>
      <c r="B428" s="177">
        <f t="shared" si="43"/>
        <v>0</v>
      </c>
      <c r="C428" s="158"/>
      <c r="D428" s="60">
        <f t="shared" si="44"/>
        <v>0</v>
      </c>
      <c r="E428" s="178">
        <f t="shared" si="42"/>
        <v>0</v>
      </c>
      <c r="F428" s="60">
        <f t="shared" si="45"/>
        <v>0</v>
      </c>
      <c r="G428" s="60">
        <f>IF(AND(C428&lt;&gt;"",SUM(G$27:G427)&lt;E$19),$E$19/$E$23,0)</f>
        <v>0</v>
      </c>
      <c r="H428" s="60">
        <f t="shared" si="46"/>
        <v>0</v>
      </c>
      <c r="I428" s="60">
        <f t="shared" si="48"/>
        <v>0</v>
      </c>
      <c r="J428" s="92" t="str">
        <f t="shared" si="47"/>
        <v>2055–2056</v>
      </c>
      <c r="L428" s="103"/>
      <c r="N428" s="101"/>
      <c r="Q428" s="61"/>
    </row>
    <row r="429" spans="1:17" ht="20.25" customHeight="1" x14ac:dyDescent="0.2">
      <c r="A429" s="176">
        <v>56980</v>
      </c>
      <c r="B429" s="177">
        <f t="shared" si="43"/>
        <v>0</v>
      </c>
      <c r="C429" s="158"/>
      <c r="D429" s="60">
        <f t="shared" si="44"/>
        <v>0</v>
      </c>
      <c r="E429" s="178">
        <f t="shared" si="42"/>
        <v>0</v>
      </c>
      <c r="F429" s="60">
        <f t="shared" si="45"/>
        <v>0</v>
      </c>
      <c r="G429" s="60">
        <f>IF(AND(C429&lt;&gt;"",SUM(G$27:G428)&lt;E$19),$E$19/$E$23,0)</f>
        <v>0</v>
      </c>
      <c r="H429" s="60">
        <f t="shared" si="46"/>
        <v>0</v>
      </c>
      <c r="I429" s="60">
        <f t="shared" si="48"/>
        <v>0</v>
      </c>
      <c r="J429" s="92" t="str">
        <f t="shared" si="47"/>
        <v>2055–2056</v>
      </c>
      <c r="L429" s="103"/>
      <c r="N429" s="101"/>
      <c r="Q429" s="61"/>
    </row>
    <row r="430" spans="1:17" ht="20.25" customHeight="1" x14ac:dyDescent="0.2">
      <c r="A430" s="176">
        <v>57011</v>
      </c>
      <c r="B430" s="177">
        <f t="shared" si="43"/>
        <v>0</v>
      </c>
      <c r="C430" s="158"/>
      <c r="D430" s="60">
        <f t="shared" si="44"/>
        <v>0</v>
      </c>
      <c r="E430" s="178">
        <f t="shared" si="42"/>
        <v>0</v>
      </c>
      <c r="F430" s="60">
        <f t="shared" si="45"/>
        <v>0</v>
      </c>
      <c r="G430" s="60">
        <f>IF(AND(C430&lt;&gt;"",SUM(G$27:G429)&lt;E$19),$E$19/$E$23,0)</f>
        <v>0</v>
      </c>
      <c r="H430" s="60">
        <f t="shared" si="46"/>
        <v>0</v>
      </c>
      <c r="I430" s="60">
        <f t="shared" si="48"/>
        <v>0</v>
      </c>
      <c r="J430" s="92" t="str">
        <f t="shared" si="47"/>
        <v>2055–2056</v>
      </c>
      <c r="L430" s="103"/>
      <c r="N430" s="101"/>
      <c r="Q430" s="61"/>
    </row>
    <row r="431" spans="1:17" ht="20.25" customHeight="1" x14ac:dyDescent="0.2">
      <c r="A431" s="176">
        <v>57040</v>
      </c>
      <c r="B431" s="177">
        <f t="shared" si="43"/>
        <v>0</v>
      </c>
      <c r="C431" s="158"/>
      <c r="D431" s="60">
        <f t="shared" si="44"/>
        <v>0</v>
      </c>
      <c r="E431" s="178">
        <f t="shared" si="42"/>
        <v>0</v>
      </c>
      <c r="F431" s="60">
        <f t="shared" si="45"/>
        <v>0</v>
      </c>
      <c r="G431" s="60">
        <f>IF(AND(C431&lt;&gt;"",SUM(G$27:G430)&lt;E$19),$E$19/$E$23,0)</f>
        <v>0</v>
      </c>
      <c r="H431" s="60">
        <f t="shared" si="46"/>
        <v>0</v>
      </c>
      <c r="I431" s="60">
        <f t="shared" si="48"/>
        <v>0</v>
      </c>
      <c r="J431" s="92" t="str">
        <f t="shared" si="47"/>
        <v>2055–2056</v>
      </c>
      <c r="L431" s="103"/>
      <c r="N431" s="101"/>
      <c r="Q431" s="61"/>
    </row>
    <row r="432" spans="1:17" ht="20.25" customHeight="1" x14ac:dyDescent="0.2">
      <c r="A432" s="176">
        <v>57071</v>
      </c>
      <c r="B432" s="177">
        <f t="shared" si="43"/>
        <v>0</v>
      </c>
      <c r="C432" s="158"/>
      <c r="D432" s="60">
        <f t="shared" si="44"/>
        <v>0</v>
      </c>
      <c r="E432" s="178">
        <f t="shared" si="42"/>
        <v>0</v>
      </c>
      <c r="F432" s="60">
        <f t="shared" si="45"/>
        <v>0</v>
      </c>
      <c r="G432" s="60">
        <f>IF(AND(C432&lt;&gt;"",SUM(G$27:G431)&lt;E$19),$E$19/$E$23,0)</f>
        <v>0</v>
      </c>
      <c r="H432" s="60">
        <f t="shared" si="46"/>
        <v>0</v>
      </c>
      <c r="I432" s="60">
        <f t="shared" si="48"/>
        <v>0</v>
      </c>
      <c r="J432" s="92" t="str">
        <f t="shared" si="47"/>
        <v>2055–2056</v>
      </c>
      <c r="L432" s="103"/>
      <c r="N432" s="101"/>
      <c r="Q432" s="61"/>
    </row>
    <row r="433" spans="1:17" ht="20.25" customHeight="1" x14ac:dyDescent="0.2">
      <c r="A433" s="176">
        <v>57101</v>
      </c>
      <c r="B433" s="177">
        <f t="shared" si="43"/>
        <v>0</v>
      </c>
      <c r="C433" s="158"/>
      <c r="D433" s="60">
        <f t="shared" si="44"/>
        <v>0</v>
      </c>
      <c r="E433" s="178">
        <f t="shared" si="42"/>
        <v>0</v>
      </c>
      <c r="F433" s="60">
        <f t="shared" si="45"/>
        <v>0</v>
      </c>
      <c r="G433" s="60">
        <f>IF(AND(C433&lt;&gt;"",SUM(G$27:G432)&lt;E$19),$E$19/$E$23,0)</f>
        <v>0</v>
      </c>
      <c r="H433" s="60">
        <f t="shared" si="46"/>
        <v>0</v>
      </c>
      <c r="I433" s="60">
        <f t="shared" si="48"/>
        <v>0</v>
      </c>
      <c r="J433" s="92" t="str">
        <f t="shared" si="47"/>
        <v>2055–2056</v>
      </c>
      <c r="L433" s="103"/>
      <c r="N433" s="101"/>
      <c r="Q433" s="61"/>
    </row>
    <row r="434" spans="1:17" ht="20.25" customHeight="1" x14ac:dyDescent="0.2">
      <c r="A434" s="176">
        <v>57132</v>
      </c>
      <c r="B434" s="177">
        <f t="shared" si="43"/>
        <v>0</v>
      </c>
      <c r="C434" s="158"/>
      <c r="D434" s="60">
        <f t="shared" si="44"/>
        <v>0</v>
      </c>
      <c r="E434" s="178">
        <f t="shared" si="42"/>
        <v>0</v>
      </c>
      <c r="F434" s="60">
        <f t="shared" si="45"/>
        <v>0</v>
      </c>
      <c r="G434" s="60">
        <f>IF(AND(C434&lt;&gt;"",SUM(G$27:G433)&lt;E$19),$E$19/$E$23,0)</f>
        <v>0</v>
      </c>
      <c r="H434" s="60">
        <f t="shared" si="46"/>
        <v>0</v>
      </c>
      <c r="I434" s="60">
        <f t="shared" si="48"/>
        <v>0</v>
      </c>
      <c r="J434" s="92" t="str">
        <f t="shared" si="47"/>
        <v>2055–2056</v>
      </c>
      <c r="L434" s="103"/>
      <c r="N434" s="101"/>
      <c r="Q434" s="61"/>
    </row>
    <row r="435" spans="1:17" ht="20.25" customHeight="1" x14ac:dyDescent="0.2">
      <c r="A435" s="176">
        <v>57162</v>
      </c>
      <c r="B435" s="177">
        <f t="shared" si="43"/>
        <v>0</v>
      </c>
      <c r="C435" s="158"/>
      <c r="D435" s="60">
        <f t="shared" si="44"/>
        <v>0</v>
      </c>
      <c r="E435" s="178">
        <f t="shared" si="42"/>
        <v>0</v>
      </c>
      <c r="F435" s="60">
        <f t="shared" si="45"/>
        <v>0</v>
      </c>
      <c r="G435" s="60">
        <f>IF(AND(C435&lt;&gt;"",SUM(G$27:G434)&lt;E$19),$E$19/$E$23,0)</f>
        <v>0</v>
      </c>
      <c r="H435" s="60">
        <f t="shared" si="46"/>
        <v>0</v>
      </c>
      <c r="I435" s="60">
        <f t="shared" si="48"/>
        <v>0</v>
      </c>
      <c r="J435" s="92" t="str">
        <f t="shared" si="47"/>
        <v>2056–2057</v>
      </c>
      <c r="L435" s="103"/>
      <c r="N435" s="101"/>
      <c r="Q435" s="61"/>
    </row>
    <row r="436" spans="1:17" ht="20.25" customHeight="1" x14ac:dyDescent="0.2">
      <c r="A436" s="176">
        <v>57193</v>
      </c>
      <c r="B436" s="177">
        <f t="shared" si="43"/>
        <v>0</v>
      </c>
      <c r="C436" s="158"/>
      <c r="D436" s="60">
        <f t="shared" si="44"/>
        <v>0</v>
      </c>
      <c r="E436" s="178">
        <f t="shared" si="42"/>
        <v>0</v>
      </c>
      <c r="F436" s="60">
        <f t="shared" si="45"/>
        <v>0</v>
      </c>
      <c r="G436" s="60">
        <f>IF(AND(C436&lt;&gt;"",SUM(G$27:G435)&lt;E$19),$E$19/$E$23,0)</f>
        <v>0</v>
      </c>
      <c r="H436" s="60">
        <f t="shared" si="46"/>
        <v>0</v>
      </c>
      <c r="I436" s="60">
        <f t="shared" si="48"/>
        <v>0</v>
      </c>
      <c r="J436" s="92" t="str">
        <f t="shared" si="47"/>
        <v>2056–2057</v>
      </c>
      <c r="L436" s="103"/>
      <c r="N436" s="101"/>
      <c r="Q436" s="61"/>
    </row>
    <row r="437" spans="1:17" ht="20.25" customHeight="1" x14ac:dyDescent="0.2">
      <c r="A437" s="176">
        <v>57224</v>
      </c>
      <c r="B437" s="177">
        <f t="shared" si="43"/>
        <v>0</v>
      </c>
      <c r="C437" s="158"/>
      <c r="D437" s="60">
        <f t="shared" si="44"/>
        <v>0</v>
      </c>
      <c r="E437" s="178">
        <f t="shared" si="42"/>
        <v>0</v>
      </c>
      <c r="F437" s="60">
        <f t="shared" si="45"/>
        <v>0</v>
      </c>
      <c r="G437" s="60">
        <f>IF(AND(C437&lt;&gt;"",SUM(G$27:G436)&lt;E$19),$E$19/$E$23,0)</f>
        <v>0</v>
      </c>
      <c r="H437" s="60">
        <f t="shared" si="46"/>
        <v>0</v>
      </c>
      <c r="I437" s="60">
        <f t="shared" si="48"/>
        <v>0</v>
      </c>
      <c r="J437" s="92" t="str">
        <f t="shared" si="47"/>
        <v>2056–2057</v>
      </c>
      <c r="L437" s="103"/>
      <c r="N437" s="101"/>
      <c r="Q437" s="61"/>
    </row>
    <row r="438" spans="1:17" ht="20.25" customHeight="1" x14ac:dyDescent="0.2">
      <c r="A438" s="176">
        <v>57254</v>
      </c>
      <c r="B438" s="177">
        <f t="shared" si="43"/>
        <v>0</v>
      </c>
      <c r="C438" s="158"/>
      <c r="D438" s="60">
        <f t="shared" si="44"/>
        <v>0</v>
      </c>
      <c r="E438" s="178">
        <f t="shared" si="42"/>
        <v>0</v>
      </c>
      <c r="F438" s="60">
        <f t="shared" si="45"/>
        <v>0</v>
      </c>
      <c r="G438" s="60">
        <f>IF(AND(C438&lt;&gt;"",SUM(G$27:G437)&lt;E$19),$E$19/$E$23,0)</f>
        <v>0</v>
      </c>
      <c r="H438" s="60">
        <f t="shared" si="46"/>
        <v>0</v>
      </c>
      <c r="I438" s="60">
        <f t="shared" si="48"/>
        <v>0</v>
      </c>
      <c r="J438" s="92" t="str">
        <f t="shared" si="47"/>
        <v>2056–2057</v>
      </c>
      <c r="L438" s="103"/>
      <c r="N438" s="101"/>
      <c r="Q438" s="61"/>
    </row>
    <row r="439" spans="1:17" ht="20.25" customHeight="1" x14ac:dyDescent="0.2">
      <c r="A439" s="176">
        <v>57285</v>
      </c>
      <c r="B439" s="177">
        <f t="shared" si="43"/>
        <v>0</v>
      </c>
      <c r="C439" s="158"/>
      <c r="D439" s="60">
        <f t="shared" si="44"/>
        <v>0</v>
      </c>
      <c r="E439" s="178">
        <f t="shared" si="42"/>
        <v>0</v>
      </c>
      <c r="F439" s="60">
        <f t="shared" si="45"/>
        <v>0</v>
      </c>
      <c r="G439" s="60">
        <f>IF(AND(C439&lt;&gt;"",SUM(G$27:G438)&lt;E$19),$E$19/$E$23,0)</f>
        <v>0</v>
      </c>
      <c r="H439" s="60">
        <f t="shared" si="46"/>
        <v>0</v>
      </c>
      <c r="I439" s="60">
        <f t="shared" si="48"/>
        <v>0</v>
      </c>
      <c r="J439" s="92" t="str">
        <f t="shared" si="47"/>
        <v>2056–2057</v>
      </c>
      <c r="L439" s="103"/>
      <c r="N439" s="101"/>
      <c r="Q439" s="61"/>
    </row>
    <row r="440" spans="1:17" ht="20.25" customHeight="1" x14ac:dyDescent="0.2">
      <c r="A440" s="176">
        <v>57315</v>
      </c>
      <c r="B440" s="177">
        <f t="shared" si="43"/>
        <v>0</v>
      </c>
      <c r="C440" s="158"/>
      <c r="D440" s="60">
        <f t="shared" si="44"/>
        <v>0</v>
      </c>
      <c r="E440" s="178">
        <f t="shared" si="42"/>
        <v>0</v>
      </c>
      <c r="F440" s="60">
        <f t="shared" si="45"/>
        <v>0</v>
      </c>
      <c r="G440" s="60">
        <f>IF(AND(C440&lt;&gt;"",SUM(G$27:G439)&lt;E$19),$E$19/$E$23,0)</f>
        <v>0</v>
      </c>
      <c r="H440" s="60">
        <f t="shared" si="46"/>
        <v>0</v>
      </c>
      <c r="I440" s="60">
        <f t="shared" si="48"/>
        <v>0</v>
      </c>
      <c r="J440" s="92" t="str">
        <f t="shared" si="47"/>
        <v>2056–2057</v>
      </c>
      <c r="L440" s="103"/>
      <c r="N440" s="101"/>
      <c r="Q440" s="61"/>
    </row>
    <row r="441" spans="1:17" ht="20.25" customHeight="1" x14ac:dyDescent="0.2">
      <c r="A441" s="176">
        <v>57346</v>
      </c>
      <c r="B441" s="177">
        <f t="shared" si="43"/>
        <v>0</v>
      </c>
      <c r="C441" s="158"/>
      <c r="D441" s="60">
        <f t="shared" si="44"/>
        <v>0</v>
      </c>
      <c r="E441" s="178">
        <f t="shared" si="42"/>
        <v>0</v>
      </c>
      <c r="F441" s="60">
        <f t="shared" si="45"/>
        <v>0</v>
      </c>
      <c r="G441" s="60">
        <f>IF(AND(C441&lt;&gt;"",SUM(G$27:G440)&lt;E$19),$E$19/$E$23,0)</f>
        <v>0</v>
      </c>
      <c r="H441" s="60">
        <f t="shared" si="46"/>
        <v>0</v>
      </c>
      <c r="I441" s="60">
        <f t="shared" si="48"/>
        <v>0</v>
      </c>
      <c r="J441" s="92" t="str">
        <f t="shared" si="47"/>
        <v>2056–2057</v>
      </c>
      <c r="L441" s="103"/>
      <c r="N441" s="101"/>
      <c r="Q441" s="61"/>
    </row>
    <row r="442" spans="1:17" ht="20.25" customHeight="1" x14ac:dyDescent="0.2">
      <c r="A442" s="176">
        <v>57377</v>
      </c>
      <c r="B442" s="177">
        <f t="shared" si="43"/>
        <v>0</v>
      </c>
      <c r="C442" s="158"/>
      <c r="D442" s="60">
        <f t="shared" si="44"/>
        <v>0</v>
      </c>
      <c r="E442" s="178">
        <f t="shared" si="42"/>
        <v>0</v>
      </c>
      <c r="F442" s="60">
        <f t="shared" si="45"/>
        <v>0</v>
      </c>
      <c r="G442" s="60">
        <f>IF(AND(C442&lt;&gt;"",SUM(G$27:G441)&lt;E$19),$E$19/$E$23,0)</f>
        <v>0</v>
      </c>
      <c r="H442" s="60">
        <f t="shared" si="46"/>
        <v>0</v>
      </c>
      <c r="I442" s="60">
        <f t="shared" si="48"/>
        <v>0</v>
      </c>
      <c r="J442" s="92" t="str">
        <f t="shared" si="47"/>
        <v>2056–2057</v>
      </c>
      <c r="L442" s="103"/>
      <c r="N442" s="101"/>
      <c r="Q442" s="61"/>
    </row>
    <row r="443" spans="1:17" ht="20.25" customHeight="1" x14ac:dyDescent="0.2">
      <c r="A443" s="176">
        <v>57405</v>
      </c>
      <c r="B443" s="177">
        <f t="shared" si="43"/>
        <v>0</v>
      </c>
      <c r="C443" s="158"/>
      <c r="D443" s="60">
        <f t="shared" si="44"/>
        <v>0</v>
      </c>
      <c r="E443" s="178">
        <f t="shared" si="42"/>
        <v>0</v>
      </c>
      <c r="F443" s="60">
        <f t="shared" si="45"/>
        <v>0</v>
      </c>
      <c r="G443" s="60">
        <f>IF(AND(C443&lt;&gt;"",SUM(G$27:G442)&lt;E$19),$E$19/$E$23,0)</f>
        <v>0</v>
      </c>
      <c r="H443" s="60">
        <f t="shared" si="46"/>
        <v>0</v>
      </c>
      <c r="I443" s="60">
        <f t="shared" si="48"/>
        <v>0</v>
      </c>
      <c r="J443" s="92" t="str">
        <f t="shared" si="47"/>
        <v>2056–2057</v>
      </c>
      <c r="L443" s="103"/>
      <c r="N443" s="101"/>
      <c r="Q443" s="61"/>
    </row>
    <row r="444" spans="1:17" ht="20.25" customHeight="1" x14ac:dyDescent="0.2">
      <c r="A444" s="176">
        <v>57436</v>
      </c>
      <c r="B444" s="177">
        <f t="shared" si="43"/>
        <v>0</v>
      </c>
      <c r="C444" s="158"/>
      <c r="D444" s="60">
        <f t="shared" si="44"/>
        <v>0</v>
      </c>
      <c r="E444" s="178">
        <f t="shared" si="42"/>
        <v>0</v>
      </c>
      <c r="F444" s="60">
        <f t="shared" si="45"/>
        <v>0</v>
      </c>
      <c r="G444" s="60">
        <f>IF(AND(C444&lt;&gt;"",SUM(G$27:G443)&lt;E$19),$E$19/$E$23,0)</f>
        <v>0</v>
      </c>
      <c r="H444" s="60">
        <f t="shared" si="46"/>
        <v>0</v>
      </c>
      <c r="I444" s="60">
        <f t="shared" si="48"/>
        <v>0</v>
      </c>
      <c r="J444" s="92" t="str">
        <f t="shared" si="47"/>
        <v>2056–2057</v>
      </c>
      <c r="L444" s="103"/>
      <c r="N444" s="101"/>
      <c r="Q444" s="61"/>
    </row>
    <row r="445" spans="1:17" ht="20.25" customHeight="1" x14ac:dyDescent="0.2">
      <c r="A445" s="176">
        <v>57466</v>
      </c>
      <c r="B445" s="177">
        <f t="shared" si="43"/>
        <v>0</v>
      </c>
      <c r="C445" s="158"/>
      <c r="D445" s="60">
        <f t="shared" si="44"/>
        <v>0</v>
      </c>
      <c r="E445" s="178">
        <f t="shared" si="42"/>
        <v>0</v>
      </c>
      <c r="F445" s="60">
        <f t="shared" si="45"/>
        <v>0</v>
      </c>
      <c r="G445" s="60">
        <f>IF(AND(C445&lt;&gt;"",SUM(G$27:G444)&lt;E$19),$E$19/$E$23,0)</f>
        <v>0</v>
      </c>
      <c r="H445" s="60">
        <f t="shared" si="46"/>
        <v>0</v>
      </c>
      <c r="I445" s="60">
        <f t="shared" si="48"/>
        <v>0</v>
      </c>
      <c r="J445" s="92" t="str">
        <f t="shared" si="47"/>
        <v>2056–2057</v>
      </c>
      <c r="L445" s="103"/>
      <c r="N445" s="101"/>
      <c r="Q445" s="61"/>
    </row>
    <row r="446" spans="1:17" ht="20.25" customHeight="1" x14ac:dyDescent="0.2">
      <c r="A446" s="176">
        <v>57497</v>
      </c>
      <c r="B446" s="177">
        <f t="shared" si="43"/>
        <v>0</v>
      </c>
      <c r="C446" s="158"/>
      <c r="D446" s="60">
        <f t="shared" si="44"/>
        <v>0</v>
      </c>
      <c r="E446" s="178">
        <f t="shared" si="42"/>
        <v>0</v>
      </c>
      <c r="F446" s="60">
        <f t="shared" si="45"/>
        <v>0</v>
      </c>
      <c r="G446" s="60">
        <f>IF(AND(C446&lt;&gt;"",SUM(G$27:G445)&lt;E$19),$E$19/$E$23,0)</f>
        <v>0</v>
      </c>
      <c r="H446" s="60">
        <f t="shared" si="46"/>
        <v>0</v>
      </c>
      <c r="I446" s="60">
        <f t="shared" si="48"/>
        <v>0</v>
      </c>
      <c r="J446" s="92" t="str">
        <f t="shared" si="47"/>
        <v>2056–2057</v>
      </c>
      <c r="L446" s="103"/>
      <c r="N446" s="101"/>
      <c r="Q446" s="61"/>
    </row>
    <row r="447" spans="1:17" ht="20.25" customHeight="1" x14ac:dyDescent="0.2">
      <c r="A447" s="176">
        <v>57527</v>
      </c>
      <c r="B447" s="177">
        <f t="shared" si="43"/>
        <v>0</v>
      </c>
      <c r="C447" s="158"/>
      <c r="D447" s="60">
        <f t="shared" si="44"/>
        <v>0</v>
      </c>
      <c r="E447" s="178">
        <f t="shared" si="42"/>
        <v>0</v>
      </c>
      <c r="F447" s="60">
        <f t="shared" si="45"/>
        <v>0</v>
      </c>
      <c r="G447" s="60">
        <f>IF(AND(C447&lt;&gt;"",SUM(G$27:G446)&lt;E$19),$E$19/$E$23,0)</f>
        <v>0</v>
      </c>
      <c r="H447" s="60">
        <f t="shared" si="46"/>
        <v>0</v>
      </c>
      <c r="I447" s="60">
        <f t="shared" si="48"/>
        <v>0</v>
      </c>
      <c r="J447" s="92" t="str">
        <f t="shared" si="47"/>
        <v>2057–2058</v>
      </c>
      <c r="L447" s="103"/>
      <c r="N447" s="101"/>
      <c r="Q447" s="61"/>
    </row>
    <row r="448" spans="1:17" ht="20.25" customHeight="1" x14ac:dyDescent="0.2">
      <c r="A448" s="176">
        <v>57558</v>
      </c>
      <c r="B448" s="177">
        <f t="shared" si="43"/>
        <v>0</v>
      </c>
      <c r="C448" s="158"/>
      <c r="D448" s="60">
        <f t="shared" si="44"/>
        <v>0</v>
      </c>
      <c r="E448" s="178">
        <f t="shared" si="42"/>
        <v>0</v>
      </c>
      <c r="F448" s="60">
        <f t="shared" si="45"/>
        <v>0</v>
      </c>
      <c r="G448" s="60">
        <f>IF(AND(C448&lt;&gt;"",SUM(G$27:G447)&lt;E$19),$E$19/$E$23,0)</f>
        <v>0</v>
      </c>
      <c r="H448" s="60">
        <f t="shared" si="46"/>
        <v>0</v>
      </c>
      <c r="I448" s="60">
        <f t="shared" si="48"/>
        <v>0</v>
      </c>
      <c r="J448" s="92" t="str">
        <f t="shared" si="47"/>
        <v>2057–2058</v>
      </c>
      <c r="L448" s="103"/>
      <c r="N448" s="101"/>
      <c r="Q448" s="61"/>
    </row>
    <row r="449" spans="1:17" ht="20.25" customHeight="1" x14ac:dyDescent="0.2">
      <c r="A449" s="176">
        <v>57589</v>
      </c>
      <c r="B449" s="177">
        <f t="shared" si="43"/>
        <v>0</v>
      </c>
      <c r="C449" s="158"/>
      <c r="D449" s="60">
        <f t="shared" si="44"/>
        <v>0</v>
      </c>
      <c r="E449" s="178">
        <f t="shared" si="42"/>
        <v>0</v>
      </c>
      <c r="F449" s="60">
        <f t="shared" si="45"/>
        <v>0</v>
      </c>
      <c r="G449" s="60">
        <f>IF(AND(C449&lt;&gt;"",SUM(G$27:G448)&lt;E$19),$E$19/$E$23,0)</f>
        <v>0</v>
      </c>
      <c r="H449" s="60">
        <f t="shared" si="46"/>
        <v>0</v>
      </c>
      <c r="I449" s="60">
        <f t="shared" si="48"/>
        <v>0</v>
      </c>
      <c r="J449" s="92" t="str">
        <f t="shared" si="47"/>
        <v>2057–2058</v>
      </c>
      <c r="L449" s="103"/>
      <c r="N449" s="101"/>
      <c r="Q449" s="61"/>
    </row>
    <row r="450" spans="1:17" ht="20.25" customHeight="1" x14ac:dyDescent="0.2">
      <c r="A450" s="176">
        <v>57619</v>
      </c>
      <c r="B450" s="177">
        <f t="shared" si="43"/>
        <v>0</v>
      </c>
      <c r="C450" s="158"/>
      <c r="D450" s="60">
        <f t="shared" si="44"/>
        <v>0</v>
      </c>
      <c r="E450" s="178">
        <f t="shared" si="42"/>
        <v>0</v>
      </c>
      <c r="F450" s="60">
        <f t="shared" si="45"/>
        <v>0</v>
      </c>
      <c r="G450" s="60">
        <f>IF(AND(C450&lt;&gt;"",SUM(G$27:G449)&lt;E$19),$E$19/$E$23,0)</f>
        <v>0</v>
      </c>
      <c r="H450" s="60">
        <f t="shared" si="46"/>
        <v>0</v>
      </c>
      <c r="I450" s="60">
        <f t="shared" si="48"/>
        <v>0</v>
      </c>
      <c r="J450" s="92" t="str">
        <f t="shared" si="47"/>
        <v>2057–2058</v>
      </c>
      <c r="L450" s="103"/>
      <c r="N450" s="101"/>
      <c r="Q450" s="61"/>
    </row>
    <row r="451" spans="1:17" ht="20.25" customHeight="1" x14ac:dyDescent="0.2">
      <c r="A451" s="176">
        <v>57650</v>
      </c>
      <c r="B451" s="177">
        <f t="shared" si="43"/>
        <v>0</v>
      </c>
      <c r="C451" s="158"/>
      <c r="D451" s="60">
        <f t="shared" si="44"/>
        <v>0</v>
      </c>
      <c r="E451" s="178">
        <f t="shared" si="42"/>
        <v>0</v>
      </c>
      <c r="F451" s="60">
        <f t="shared" si="45"/>
        <v>0</v>
      </c>
      <c r="G451" s="60">
        <f>IF(AND(C451&lt;&gt;"",SUM(G$27:G450)&lt;E$19),$E$19/$E$23,0)</f>
        <v>0</v>
      </c>
      <c r="H451" s="60">
        <f t="shared" si="46"/>
        <v>0</v>
      </c>
      <c r="I451" s="60">
        <f t="shared" si="48"/>
        <v>0</v>
      </c>
      <c r="J451" s="92" t="str">
        <f t="shared" si="47"/>
        <v>2057–2058</v>
      </c>
      <c r="L451" s="103"/>
      <c r="N451" s="101"/>
      <c r="Q451" s="61"/>
    </row>
    <row r="452" spans="1:17" ht="20.25" customHeight="1" x14ac:dyDescent="0.2">
      <c r="A452" s="176">
        <v>57680</v>
      </c>
      <c r="B452" s="177">
        <f t="shared" si="43"/>
        <v>0</v>
      </c>
      <c r="C452" s="158"/>
      <c r="D452" s="60">
        <f t="shared" si="44"/>
        <v>0</v>
      </c>
      <c r="E452" s="178">
        <f t="shared" si="42"/>
        <v>0</v>
      </c>
      <c r="F452" s="60">
        <f t="shared" si="45"/>
        <v>0</v>
      </c>
      <c r="G452" s="60">
        <f>IF(AND(C452&lt;&gt;"",SUM(G$27:G451)&lt;E$19),$E$19/$E$23,0)</f>
        <v>0</v>
      </c>
      <c r="H452" s="60">
        <f t="shared" si="46"/>
        <v>0</v>
      </c>
      <c r="I452" s="60">
        <f t="shared" si="48"/>
        <v>0</v>
      </c>
      <c r="J452" s="92" t="str">
        <f t="shared" si="47"/>
        <v>2057–2058</v>
      </c>
      <c r="L452" s="103"/>
      <c r="N452" s="101"/>
      <c r="Q452" s="61"/>
    </row>
    <row r="453" spans="1:17" ht="20.25" customHeight="1" x14ac:dyDescent="0.2">
      <c r="A453" s="176">
        <v>57711</v>
      </c>
      <c r="B453" s="177">
        <f t="shared" si="43"/>
        <v>0</v>
      </c>
      <c r="C453" s="158"/>
      <c r="D453" s="60">
        <f t="shared" si="44"/>
        <v>0</v>
      </c>
      <c r="E453" s="178">
        <f t="shared" si="42"/>
        <v>0</v>
      </c>
      <c r="F453" s="60">
        <f t="shared" si="45"/>
        <v>0</v>
      </c>
      <c r="G453" s="60">
        <f>IF(AND(C453&lt;&gt;"",SUM(G$27:G452)&lt;E$19),$E$19/$E$23,0)</f>
        <v>0</v>
      </c>
      <c r="H453" s="60">
        <f t="shared" si="46"/>
        <v>0</v>
      </c>
      <c r="I453" s="60">
        <f t="shared" si="48"/>
        <v>0</v>
      </c>
      <c r="J453" s="92" t="str">
        <f t="shared" si="47"/>
        <v>2057–2058</v>
      </c>
      <c r="L453" s="103"/>
      <c r="N453" s="101"/>
      <c r="Q453" s="61"/>
    </row>
    <row r="454" spans="1:17" ht="20.25" customHeight="1" x14ac:dyDescent="0.2">
      <c r="A454" s="176">
        <v>57742</v>
      </c>
      <c r="B454" s="177">
        <f t="shared" si="43"/>
        <v>0</v>
      </c>
      <c r="C454" s="158"/>
      <c r="D454" s="60">
        <f t="shared" si="44"/>
        <v>0</v>
      </c>
      <c r="E454" s="178">
        <f t="shared" si="42"/>
        <v>0</v>
      </c>
      <c r="F454" s="60">
        <f t="shared" si="45"/>
        <v>0</v>
      </c>
      <c r="G454" s="60">
        <f>IF(AND(C454&lt;&gt;"",SUM(G$27:G453)&lt;E$19),$E$19/$E$23,0)</f>
        <v>0</v>
      </c>
      <c r="H454" s="60">
        <f t="shared" si="46"/>
        <v>0</v>
      </c>
      <c r="I454" s="60">
        <f t="shared" si="48"/>
        <v>0</v>
      </c>
      <c r="J454" s="92" t="str">
        <f t="shared" si="47"/>
        <v>2057–2058</v>
      </c>
      <c r="L454" s="103"/>
      <c r="N454" s="101"/>
      <c r="Q454" s="61"/>
    </row>
    <row r="455" spans="1:17" ht="20.25" customHeight="1" x14ac:dyDescent="0.2">
      <c r="A455" s="176">
        <v>57770</v>
      </c>
      <c r="B455" s="177">
        <f t="shared" si="43"/>
        <v>0</v>
      </c>
      <c r="C455" s="158"/>
      <c r="D455" s="60">
        <f t="shared" si="44"/>
        <v>0</v>
      </c>
      <c r="E455" s="178">
        <f t="shared" si="42"/>
        <v>0</v>
      </c>
      <c r="F455" s="60">
        <f t="shared" si="45"/>
        <v>0</v>
      </c>
      <c r="G455" s="60">
        <f>IF(AND(C455&lt;&gt;"",SUM(G$27:G454)&lt;E$19),$E$19/$E$23,0)</f>
        <v>0</v>
      </c>
      <c r="H455" s="60">
        <f t="shared" si="46"/>
        <v>0</v>
      </c>
      <c r="I455" s="60">
        <f t="shared" si="48"/>
        <v>0</v>
      </c>
      <c r="J455" s="92" t="str">
        <f t="shared" si="47"/>
        <v>2057–2058</v>
      </c>
      <c r="L455" s="103"/>
      <c r="N455" s="101"/>
      <c r="Q455" s="61"/>
    </row>
    <row r="456" spans="1:17" ht="20.25" customHeight="1" x14ac:dyDescent="0.2">
      <c r="A456" s="176">
        <v>57801</v>
      </c>
      <c r="B456" s="177">
        <f t="shared" si="43"/>
        <v>0</v>
      </c>
      <c r="C456" s="158"/>
      <c r="D456" s="60">
        <f t="shared" si="44"/>
        <v>0</v>
      </c>
      <c r="E456" s="178">
        <f t="shared" si="42"/>
        <v>0</v>
      </c>
      <c r="F456" s="60">
        <f t="shared" si="45"/>
        <v>0</v>
      </c>
      <c r="G456" s="60">
        <f>IF(AND(C456&lt;&gt;"",SUM(G$27:G455)&lt;E$19),$E$19/$E$23,0)</f>
        <v>0</v>
      </c>
      <c r="H456" s="60">
        <f t="shared" si="46"/>
        <v>0</v>
      </c>
      <c r="I456" s="60">
        <f t="shared" si="48"/>
        <v>0</v>
      </c>
      <c r="J456" s="92" t="str">
        <f t="shared" si="47"/>
        <v>2057–2058</v>
      </c>
      <c r="L456" s="103"/>
      <c r="N456" s="101"/>
      <c r="Q456" s="61"/>
    </row>
    <row r="457" spans="1:17" ht="20.25" customHeight="1" x14ac:dyDescent="0.2">
      <c r="A457" s="176">
        <v>57831</v>
      </c>
      <c r="B457" s="177">
        <f t="shared" si="43"/>
        <v>0</v>
      </c>
      <c r="C457" s="158"/>
      <c r="D457" s="60">
        <f t="shared" si="44"/>
        <v>0</v>
      </c>
      <c r="E457" s="178">
        <f t="shared" si="42"/>
        <v>0</v>
      </c>
      <c r="F457" s="60">
        <f t="shared" si="45"/>
        <v>0</v>
      </c>
      <c r="G457" s="60">
        <f>IF(AND(C457&lt;&gt;"",SUM(G$27:G456)&lt;E$19),$E$19/$E$23,0)</f>
        <v>0</v>
      </c>
      <c r="H457" s="60">
        <f t="shared" si="46"/>
        <v>0</v>
      </c>
      <c r="I457" s="60">
        <f t="shared" si="48"/>
        <v>0</v>
      </c>
      <c r="J457" s="92" t="str">
        <f t="shared" si="47"/>
        <v>2057–2058</v>
      </c>
      <c r="L457" s="103"/>
      <c r="N457" s="101"/>
      <c r="Q457" s="61"/>
    </row>
    <row r="458" spans="1:17" ht="20.25" customHeight="1" x14ac:dyDescent="0.2">
      <c r="A458" s="176">
        <v>57862</v>
      </c>
      <c r="B458" s="177">
        <f t="shared" si="43"/>
        <v>0</v>
      </c>
      <c r="C458" s="158"/>
      <c r="D458" s="60">
        <f t="shared" si="44"/>
        <v>0</v>
      </c>
      <c r="E458" s="178">
        <f t="shared" si="42"/>
        <v>0</v>
      </c>
      <c r="F458" s="60">
        <f t="shared" si="45"/>
        <v>0</v>
      </c>
      <c r="G458" s="60">
        <f>IF(AND(C458&lt;&gt;"",SUM(G$27:G457)&lt;E$19),$E$19/$E$23,0)</f>
        <v>0</v>
      </c>
      <c r="H458" s="60">
        <f t="shared" si="46"/>
        <v>0</v>
      </c>
      <c r="I458" s="60">
        <f t="shared" si="48"/>
        <v>0</v>
      </c>
      <c r="J458" s="92" t="str">
        <f t="shared" si="47"/>
        <v>2057–2058</v>
      </c>
      <c r="L458" s="103"/>
      <c r="N458" s="101"/>
      <c r="Q458" s="61"/>
    </row>
    <row r="459" spans="1:17" ht="20.25" customHeight="1" x14ac:dyDescent="0.2">
      <c r="A459" s="176">
        <v>57892</v>
      </c>
      <c r="B459" s="177">
        <f t="shared" si="43"/>
        <v>0</v>
      </c>
      <c r="C459" s="158"/>
      <c r="D459" s="60">
        <f t="shared" si="44"/>
        <v>0</v>
      </c>
      <c r="E459" s="178">
        <f t="shared" si="42"/>
        <v>0</v>
      </c>
      <c r="F459" s="60">
        <f t="shared" si="45"/>
        <v>0</v>
      </c>
      <c r="G459" s="60">
        <f>IF(AND(C459&lt;&gt;"",SUM(G$27:G458)&lt;E$19),$E$19/$E$23,0)</f>
        <v>0</v>
      </c>
      <c r="H459" s="60">
        <f t="shared" si="46"/>
        <v>0</v>
      </c>
      <c r="I459" s="60">
        <f t="shared" si="48"/>
        <v>0</v>
      </c>
      <c r="J459" s="92" t="str">
        <f t="shared" si="47"/>
        <v>2058–2059</v>
      </c>
      <c r="L459" s="103"/>
      <c r="N459" s="101"/>
      <c r="Q459" s="61"/>
    </row>
    <row r="460" spans="1:17" ht="20.25" customHeight="1" x14ac:dyDescent="0.2">
      <c r="A460" s="176">
        <v>57923</v>
      </c>
      <c r="B460" s="177">
        <f t="shared" si="43"/>
        <v>0</v>
      </c>
      <c r="C460" s="158"/>
      <c r="D460" s="60">
        <f t="shared" si="44"/>
        <v>0</v>
      </c>
      <c r="E460" s="178">
        <f t="shared" si="42"/>
        <v>0</v>
      </c>
      <c r="F460" s="60">
        <f t="shared" si="45"/>
        <v>0</v>
      </c>
      <c r="G460" s="60">
        <f>IF(AND(C460&lt;&gt;"",SUM(G$27:G459)&lt;E$19),$E$19/$E$23,0)</f>
        <v>0</v>
      </c>
      <c r="H460" s="60">
        <f t="shared" si="46"/>
        <v>0</v>
      </c>
      <c r="I460" s="60">
        <f t="shared" si="48"/>
        <v>0</v>
      </c>
      <c r="J460" s="92" t="str">
        <f t="shared" si="47"/>
        <v>2058–2059</v>
      </c>
      <c r="L460" s="103"/>
      <c r="N460" s="101"/>
      <c r="Q460" s="61"/>
    </row>
    <row r="461" spans="1:17" ht="20.25" customHeight="1" x14ac:dyDescent="0.2">
      <c r="A461" s="176">
        <v>57954</v>
      </c>
      <c r="B461" s="177">
        <f t="shared" si="43"/>
        <v>0</v>
      </c>
      <c r="C461" s="158"/>
      <c r="D461" s="60">
        <f t="shared" si="44"/>
        <v>0</v>
      </c>
      <c r="E461" s="178">
        <f t="shared" si="42"/>
        <v>0</v>
      </c>
      <c r="F461" s="60">
        <f t="shared" si="45"/>
        <v>0</v>
      </c>
      <c r="G461" s="60">
        <f>IF(AND(C461&lt;&gt;"",SUM(G$27:G460)&lt;E$19),$E$19/$E$23,0)</f>
        <v>0</v>
      </c>
      <c r="H461" s="60">
        <f t="shared" si="46"/>
        <v>0</v>
      </c>
      <c r="I461" s="60">
        <f t="shared" si="48"/>
        <v>0</v>
      </c>
      <c r="J461" s="92" t="str">
        <f t="shared" si="47"/>
        <v>2058–2059</v>
      </c>
      <c r="L461" s="103"/>
      <c r="N461" s="101"/>
      <c r="Q461" s="61"/>
    </row>
    <row r="462" spans="1:17" ht="20.25" customHeight="1" x14ac:dyDescent="0.2">
      <c r="A462" s="176">
        <v>57984</v>
      </c>
      <c r="B462" s="177">
        <f t="shared" si="43"/>
        <v>0</v>
      </c>
      <c r="C462" s="158"/>
      <c r="D462" s="60">
        <f t="shared" si="44"/>
        <v>0</v>
      </c>
      <c r="E462" s="178">
        <f t="shared" si="42"/>
        <v>0</v>
      </c>
      <c r="F462" s="60">
        <f t="shared" si="45"/>
        <v>0</v>
      </c>
      <c r="G462" s="60">
        <f>IF(AND(C462&lt;&gt;"",SUM(G$27:G461)&lt;E$19),$E$19/$E$23,0)</f>
        <v>0</v>
      </c>
      <c r="H462" s="60">
        <f t="shared" si="46"/>
        <v>0</v>
      </c>
      <c r="I462" s="60">
        <f t="shared" si="48"/>
        <v>0</v>
      </c>
      <c r="J462" s="92" t="str">
        <f t="shared" si="47"/>
        <v>2058–2059</v>
      </c>
      <c r="L462" s="103"/>
      <c r="N462" s="101"/>
      <c r="Q462" s="61"/>
    </row>
    <row r="463" spans="1:17" ht="20.25" customHeight="1" x14ac:dyDescent="0.2">
      <c r="A463" s="176">
        <v>58015</v>
      </c>
      <c r="B463" s="177">
        <f t="shared" si="43"/>
        <v>0</v>
      </c>
      <c r="C463" s="158"/>
      <c r="D463" s="60">
        <f t="shared" si="44"/>
        <v>0</v>
      </c>
      <c r="E463" s="178">
        <f t="shared" si="42"/>
        <v>0</v>
      </c>
      <c r="F463" s="60">
        <f t="shared" si="45"/>
        <v>0</v>
      </c>
      <c r="G463" s="60">
        <f>IF(AND(C463&lt;&gt;"",SUM(G$27:G462)&lt;E$19),$E$19/$E$23,0)</f>
        <v>0</v>
      </c>
      <c r="H463" s="60">
        <f t="shared" si="46"/>
        <v>0</v>
      </c>
      <c r="I463" s="60">
        <f t="shared" si="48"/>
        <v>0</v>
      </c>
      <c r="J463" s="92" t="str">
        <f t="shared" si="47"/>
        <v>2058–2059</v>
      </c>
      <c r="L463" s="103"/>
      <c r="N463" s="101"/>
      <c r="Q463" s="61"/>
    </row>
    <row r="464" spans="1:17" ht="20.25" customHeight="1" x14ac:dyDescent="0.2">
      <c r="A464" s="176">
        <v>58045</v>
      </c>
      <c r="B464" s="177">
        <f t="shared" si="43"/>
        <v>0</v>
      </c>
      <c r="C464" s="158"/>
      <c r="D464" s="60">
        <f t="shared" si="44"/>
        <v>0</v>
      </c>
      <c r="E464" s="178">
        <f t="shared" si="42"/>
        <v>0</v>
      </c>
      <c r="F464" s="60">
        <f t="shared" si="45"/>
        <v>0</v>
      </c>
      <c r="G464" s="60">
        <f>IF(AND(C464&lt;&gt;"",SUM(G$27:G463)&lt;E$19),$E$19/$E$23,0)</f>
        <v>0</v>
      </c>
      <c r="H464" s="60">
        <f t="shared" si="46"/>
        <v>0</v>
      </c>
      <c r="I464" s="60">
        <f t="shared" si="48"/>
        <v>0</v>
      </c>
      <c r="J464" s="92" t="str">
        <f t="shared" si="47"/>
        <v>2058–2059</v>
      </c>
      <c r="L464" s="103"/>
      <c r="N464" s="101"/>
      <c r="Q464" s="61"/>
    </row>
    <row r="465" spans="1:17" ht="20.25" customHeight="1" x14ac:dyDescent="0.2">
      <c r="A465" s="176">
        <v>58076</v>
      </c>
      <c r="B465" s="177">
        <f t="shared" si="43"/>
        <v>0</v>
      </c>
      <c r="C465" s="158"/>
      <c r="D465" s="60">
        <f t="shared" si="44"/>
        <v>0</v>
      </c>
      <c r="E465" s="178">
        <f t="shared" si="42"/>
        <v>0</v>
      </c>
      <c r="F465" s="60">
        <f t="shared" si="45"/>
        <v>0</v>
      </c>
      <c r="G465" s="60">
        <f>IF(AND(C465&lt;&gt;"",SUM(G$27:G464)&lt;E$19),$E$19/$E$23,0)</f>
        <v>0</v>
      </c>
      <c r="H465" s="60">
        <f t="shared" si="46"/>
        <v>0</v>
      </c>
      <c r="I465" s="60">
        <f t="shared" si="48"/>
        <v>0</v>
      </c>
      <c r="J465" s="92" t="str">
        <f t="shared" si="47"/>
        <v>2058–2059</v>
      </c>
      <c r="L465" s="103"/>
      <c r="N465" s="101"/>
      <c r="Q465" s="61"/>
    </row>
    <row r="466" spans="1:17" ht="20.25" customHeight="1" x14ac:dyDescent="0.2">
      <c r="A466" s="176">
        <v>58107</v>
      </c>
      <c r="B466" s="177">
        <f t="shared" si="43"/>
        <v>0</v>
      </c>
      <c r="C466" s="158"/>
      <c r="D466" s="60">
        <f t="shared" si="44"/>
        <v>0</v>
      </c>
      <c r="E466" s="178">
        <f t="shared" si="42"/>
        <v>0</v>
      </c>
      <c r="F466" s="60">
        <f t="shared" si="45"/>
        <v>0</v>
      </c>
      <c r="G466" s="60">
        <f>IF(AND(C466&lt;&gt;"",SUM(G$27:G465)&lt;E$19),$E$19/$E$23,0)</f>
        <v>0</v>
      </c>
      <c r="H466" s="60">
        <f t="shared" si="46"/>
        <v>0</v>
      </c>
      <c r="I466" s="60">
        <f t="shared" si="48"/>
        <v>0</v>
      </c>
      <c r="J466" s="92" t="str">
        <f t="shared" si="47"/>
        <v>2058–2059</v>
      </c>
      <c r="L466" s="103"/>
      <c r="N466" s="101"/>
      <c r="Q466" s="61"/>
    </row>
    <row r="467" spans="1:17" ht="20.25" customHeight="1" x14ac:dyDescent="0.2">
      <c r="A467" s="176">
        <v>58135</v>
      </c>
      <c r="B467" s="177">
        <f t="shared" si="43"/>
        <v>0</v>
      </c>
      <c r="C467" s="158"/>
      <c r="D467" s="60">
        <f t="shared" si="44"/>
        <v>0</v>
      </c>
      <c r="E467" s="178">
        <f t="shared" si="42"/>
        <v>0</v>
      </c>
      <c r="F467" s="60">
        <f t="shared" si="45"/>
        <v>0</v>
      </c>
      <c r="G467" s="60">
        <f>IF(AND(C467&lt;&gt;"",SUM(G$27:G466)&lt;E$19),$E$19/$E$23,0)</f>
        <v>0</v>
      </c>
      <c r="H467" s="60">
        <f t="shared" si="46"/>
        <v>0</v>
      </c>
      <c r="I467" s="60">
        <f t="shared" si="48"/>
        <v>0</v>
      </c>
      <c r="J467" s="92" t="str">
        <f t="shared" si="47"/>
        <v>2058–2059</v>
      </c>
      <c r="L467" s="103"/>
      <c r="N467" s="101"/>
      <c r="Q467" s="61"/>
    </row>
    <row r="468" spans="1:17" ht="20.25" customHeight="1" x14ac:dyDescent="0.2">
      <c r="A468" s="176">
        <v>58166</v>
      </c>
      <c r="B468" s="177">
        <f t="shared" si="43"/>
        <v>0</v>
      </c>
      <c r="C468" s="158"/>
      <c r="D468" s="60">
        <f t="shared" si="44"/>
        <v>0</v>
      </c>
      <c r="E468" s="178">
        <f t="shared" si="42"/>
        <v>0</v>
      </c>
      <c r="F468" s="60">
        <f t="shared" si="45"/>
        <v>0</v>
      </c>
      <c r="G468" s="60">
        <f>IF(AND(C468&lt;&gt;"",SUM(G$27:G467)&lt;E$19),$E$19/$E$23,0)</f>
        <v>0</v>
      </c>
      <c r="H468" s="60">
        <f t="shared" si="46"/>
        <v>0</v>
      </c>
      <c r="I468" s="60">
        <f t="shared" si="48"/>
        <v>0</v>
      </c>
      <c r="J468" s="92" t="str">
        <f t="shared" si="47"/>
        <v>2058–2059</v>
      </c>
      <c r="L468" s="103"/>
      <c r="N468" s="101"/>
      <c r="Q468" s="61"/>
    </row>
    <row r="469" spans="1:17" ht="20.25" customHeight="1" x14ac:dyDescent="0.2">
      <c r="A469" s="176">
        <v>58196</v>
      </c>
      <c r="B469" s="177">
        <f t="shared" si="43"/>
        <v>0</v>
      </c>
      <c r="C469" s="158"/>
      <c r="D469" s="60">
        <f t="shared" si="44"/>
        <v>0</v>
      </c>
      <c r="E469" s="178">
        <f t="shared" si="42"/>
        <v>0</v>
      </c>
      <c r="F469" s="60">
        <f t="shared" si="45"/>
        <v>0</v>
      </c>
      <c r="G469" s="60">
        <f>IF(AND(C469&lt;&gt;"",SUM(G$27:G468)&lt;E$19),$E$19/$E$23,0)</f>
        <v>0</v>
      </c>
      <c r="H469" s="60">
        <f t="shared" si="46"/>
        <v>0</v>
      </c>
      <c r="I469" s="60">
        <f t="shared" si="48"/>
        <v>0</v>
      </c>
      <c r="J469" s="92" t="str">
        <f t="shared" si="47"/>
        <v>2058–2059</v>
      </c>
      <c r="L469" s="103"/>
      <c r="N469" s="101"/>
      <c r="Q469" s="61"/>
    </row>
    <row r="470" spans="1:17" ht="20.25" customHeight="1" x14ac:dyDescent="0.2">
      <c r="A470" s="176">
        <v>58227</v>
      </c>
      <c r="B470" s="177">
        <f t="shared" si="43"/>
        <v>0</v>
      </c>
      <c r="C470" s="158"/>
      <c r="D470" s="60">
        <f t="shared" si="44"/>
        <v>0</v>
      </c>
      <c r="E470" s="178">
        <f t="shared" si="42"/>
        <v>0</v>
      </c>
      <c r="F470" s="60">
        <f t="shared" si="45"/>
        <v>0</v>
      </c>
      <c r="G470" s="60">
        <f>IF(AND(C470&lt;&gt;"",SUM(G$27:G469)&lt;E$19),$E$19/$E$23,0)</f>
        <v>0</v>
      </c>
      <c r="H470" s="60">
        <f t="shared" si="46"/>
        <v>0</v>
      </c>
      <c r="I470" s="60">
        <f t="shared" si="48"/>
        <v>0</v>
      </c>
      <c r="J470" s="92" t="str">
        <f t="shared" si="47"/>
        <v>2058–2059</v>
      </c>
      <c r="L470" s="103"/>
      <c r="N470" s="101"/>
      <c r="Q470" s="61"/>
    </row>
    <row r="471" spans="1:17" ht="20.25" customHeight="1" x14ac:dyDescent="0.2">
      <c r="A471" s="176">
        <v>58257</v>
      </c>
      <c r="B471" s="177">
        <f t="shared" si="43"/>
        <v>0</v>
      </c>
      <c r="C471" s="158"/>
      <c r="D471" s="60">
        <f t="shared" si="44"/>
        <v>0</v>
      </c>
      <c r="E471" s="178">
        <f t="shared" si="42"/>
        <v>0</v>
      </c>
      <c r="F471" s="60">
        <f t="shared" si="45"/>
        <v>0</v>
      </c>
      <c r="G471" s="60">
        <f>IF(AND(C471&lt;&gt;"",SUM(G$27:G470)&lt;E$19),$E$19/$E$23,0)</f>
        <v>0</v>
      </c>
      <c r="H471" s="60">
        <f t="shared" si="46"/>
        <v>0</v>
      </c>
      <c r="I471" s="60">
        <f t="shared" si="48"/>
        <v>0</v>
      </c>
      <c r="J471" s="92" t="str">
        <f t="shared" si="47"/>
        <v>2059–2060</v>
      </c>
      <c r="L471" s="103"/>
      <c r="N471" s="101"/>
      <c r="Q471" s="61"/>
    </row>
    <row r="472" spans="1:17" ht="20.25" customHeight="1" x14ac:dyDescent="0.2">
      <c r="A472" s="176">
        <v>58288</v>
      </c>
      <c r="B472" s="177">
        <f t="shared" si="43"/>
        <v>0</v>
      </c>
      <c r="C472" s="158"/>
      <c r="D472" s="60">
        <f t="shared" si="44"/>
        <v>0</v>
      </c>
      <c r="E472" s="178">
        <f t="shared" si="42"/>
        <v>0</v>
      </c>
      <c r="F472" s="60">
        <f t="shared" si="45"/>
        <v>0</v>
      </c>
      <c r="G472" s="60">
        <f>IF(AND(C472&lt;&gt;"",SUM(G$27:G471)&lt;E$19),$E$19/$E$23,0)</f>
        <v>0</v>
      </c>
      <c r="H472" s="60">
        <f t="shared" si="46"/>
        <v>0</v>
      </c>
      <c r="I472" s="60">
        <f t="shared" si="48"/>
        <v>0</v>
      </c>
      <c r="J472" s="92" t="str">
        <f t="shared" si="47"/>
        <v>2059–2060</v>
      </c>
      <c r="L472" s="103"/>
      <c r="N472" s="101"/>
      <c r="Q472" s="61"/>
    </row>
    <row r="473" spans="1:17" ht="20.25" customHeight="1" x14ac:dyDescent="0.2">
      <c r="A473" s="176">
        <v>58319</v>
      </c>
      <c r="B473" s="177">
        <f t="shared" si="43"/>
        <v>0</v>
      </c>
      <c r="C473" s="158"/>
      <c r="D473" s="60">
        <f t="shared" si="44"/>
        <v>0</v>
      </c>
      <c r="E473" s="178">
        <f t="shared" si="42"/>
        <v>0</v>
      </c>
      <c r="F473" s="60">
        <f t="shared" si="45"/>
        <v>0</v>
      </c>
      <c r="G473" s="60">
        <f>IF(AND(C473&lt;&gt;"",SUM(G$27:G472)&lt;E$19),$E$19/$E$23,0)</f>
        <v>0</v>
      </c>
      <c r="H473" s="60">
        <f t="shared" si="46"/>
        <v>0</v>
      </c>
      <c r="I473" s="60">
        <f t="shared" si="48"/>
        <v>0</v>
      </c>
      <c r="J473" s="92" t="str">
        <f t="shared" si="47"/>
        <v>2059–2060</v>
      </c>
      <c r="L473" s="103"/>
      <c r="N473" s="101"/>
      <c r="Q473" s="61"/>
    </row>
    <row r="474" spans="1:17" ht="20.25" customHeight="1" x14ac:dyDescent="0.2">
      <c r="A474" s="176">
        <v>58349</v>
      </c>
      <c r="B474" s="177">
        <f t="shared" si="43"/>
        <v>0</v>
      </c>
      <c r="C474" s="158"/>
      <c r="D474" s="60">
        <f t="shared" si="44"/>
        <v>0</v>
      </c>
      <c r="E474" s="178">
        <f t="shared" si="42"/>
        <v>0</v>
      </c>
      <c r="F474" s="60">
        <f t="shared" si="45"/>
        <v>0</v>
      </c>
      <c r="G474" s="60">
        <f>IF(AND(C474&lt;&gt;"",SUM(G$27:G473)&lt;E$19),$E$19/$E$23,0)</f>
        <v>0</v>
      </c>
      <c r="H474" s="60">
        <f t="shared" si="46"/>
        <v>0</v>
      </c>
      <c r="I474" s="60">
        <f t="shared" si="48"/>
        <v>0</v>
      </c>
      <c r="J474" s="92" t="str">
        <f t="shared" si="47"/>
        <v>2059–2060</v>
      </c>
      <c r="L474" s="103"/>
      <c r="N474" s="101"/>
      <c r="Q474" s="61"/>
    </row>
    <row r="475" spans="1:17" ht="20.25" customHeight="1" x14ac:dyDescent="0.2">
      <c r="A475" s="176">
        <v>58380</v>
      </c>
      <c r="B475" s="177">
        <f t="shared" si="43"/>
        <v>0</v>
      </c>
      <c r="C475" s="158"/>
      <c r="D475" s="60">
        <f t="shared" si="44"/>
        <v>0</v>
      </c>
      <c r="E475" s="178">
        <f t="shared" ref="E475:E538" si="49">C475-D475</f>
        <v>0</v>
      </c>
      <c r="F475" s="60">
        <f t="shared" si="45"/>
        <v>0</v>
      </c>
      <c r="G475" s="60">
        <f>IF(AND(C475&lt;&gt;"",SUM(G$27:G474)&lt;E$19),$E$19/$E$23,0)</f>
        <v>0</v>
      </c>
      <c r="H475" s="60">
        <f t="shared" si="46"/>
        <v>0</v>
      </c>
      <c r="I475" s="60">
        <f t="shared" si="48"/>
        <v>0</v>
      </c>
      <c r="J475" s="92" t="str">
        <f t="shared" si="47"/>
        <v>2059–2060</v>
      </c>
      <c r="L475" s="103"/>
      <c r="N475" s="101"/>
      <c r="Q475" s="61"/>
    </row>
    <row r="476" spans="1:17" ht="20.25" customHeight="1" x14ac:dyDescent="0.2">
      <c r="A476" s="176">
        <v>58410</v>
      </c>
      <c r="B476" s="177">
        <f t="shared" ref="B476:B539" si="50">IF(C476&gt;0,C476*-1,C476)</f>
        <v>0</v>
      </c>
      <c r="C476" s="158"/>
      <c r="D476" s="60">
        <f t="shared" ref="D476:D539" si="51">IF(C476="",0,IF($E$15="Beginning",IF(C475&lt;&gt;"",$F475*$E$6/12,0),IF(C475&lt;&gt;"",$F475*$E$6/12,$E$16*$E$6/12)))</f>
        <v>0</v>
      </c>
      <c r="E476" s="178">
        <f t="shared" si="49"/>
        <v>0</v>
      </c>
      <c r="F476" s="60">
        <f t="shared" ref="F476:F539" si="52">IF(C476="",0,IF(C475="",$E$16-E476,IF(C476&lt;&gt;"",F475-E476)))</f>
        <v>0</v>
      </c>
      <c r="G476" s="60">
        <f>IF(AND(C476&lt;&gt;"",SUM(G$27:G475)&lt;E$19),$E$19/$E$23,0)</f>
        <v>0</v>
      </c>
      <c r="H476" s="60">
        <f t="shared" ref="H476:H539" si="53">IF(C476&lt;&gt;"",G476+H475,0)</f>
        <v>0</v>
      </c>
      <c r="I476" s="60">
        <f t="shared" si="48"/>
        <v>0</v>
      </c>
      <c r="J476" s="92" t="str">
        <f t="shared" ref="J476:J539" si="54">IF(OR(MONTH(A476)=1,MONTH(A476)=2,MONTH(A476)=3,MONTH(A476)=4,MONTH(A476)=5,MONTH(A476)=6),YEAR(A476)-1&amp;"–"&amp;YEAR(A476),YEAR(A476)&amp;"–"&amp;YEAR(A476)+1)</f>
        <v>2059–2060</v>
      </c>
      <c r="L476" s="103"/>
      <c r="N476" s="101"/>
      <c r="Q476" s="61"/>
    </row>
    <row r="477" spans="1:17" ht="20.25" customHeight="1" x14ac:dyDescent="0.2">
      <c r="A477" s="176">
        <v>58441</v>
      </c>
      <c r="B477" s="177">
        <f t="shared" si="50"/>
        <v>0</v>
      </c>
      <c r="C477" s="158"/>
      <c r="D477" s="60">
        <f t="shared" si="51"/>
        <v>0</v>
      </c>
      <c r="E477" s="178">
        <f t="shared" si="49"/>
        <v>0</v>
      </c>
      <c r="F477" s="60">
        <f t="shared" si="52"/>
        <v>0</v>
      </c>
      <c r="G477" s="60">
        <f>IF(AND(C477&lt;&gt;"",SUM(G$27:G476)&lt;E$19),$E$19/$E$23,0)</f>
        <v>0</v>
      </c>
      <c r="H477" s="60">
        <f t="shared" si="53"/>
        <v>0</v>
      </c>
      <c r="I477" s="60">
        <f t="shared" ref="I477:I540" si="55">IF(C477&lt;&gt;"",$E$19-H477,0)</f>
        <v>0</v>
      </c>
      <c r="J477" s="92" t="str">
        <f t="shared" si="54"/>
        <v>2059–2060</v>
      </c>
      <c r="L477" s="103"/>
      <c r="N477" s="101"/>
      <c r="Q477" s="61"/>
    </row>
    <row r="478" spans="1:17" ht="20.25" customHeight="1" x14ac:dyDescent="0.2">
      <c r="A478" s="176">
        <v>58472</v>
      </c>
      <c r="B478" s="177">
        <f t="shared" si="50"/>
        <v>0</v>
      </c>
      <c r="C478" s="158"/>
      <c r="D478" s="60">
        <f t="shared" si="51"/>
        <v>0</v>
      </c>
      <c r="E478" s="178">
        <f t="shared" si="49"/>
        <v>0</v>
      </c>
      <c r="F478" s="60">
        <f t="shared" si="52"/>
        <v>0</v>
      </c>
      <c r="G478" s="60">
        <f>IF(AND(C478&lt;&gt;"",SUM(G$27:G477)&lt;E$19),$E$19/$E$23,0)</f>
        <v>0</v>
      </c>
      <c r="H478" s="60">
        <f t="shared" si="53"/>
        <v>0</v>
      </c>
      <c r="I478" s="60">
        <f t="shared" si="55"/>
        <v>0</v>
      </c>
      <c r="J478" s="92" t="str">
        <f t="shared" si="54"/>
        <v>2059–2060</v>
      </c>
      <c r="L478" s="103"/>
      <c r="N478" s="101"/>
      <c r="Q478" s="61"/>
    </row>
    <row r="479" spans="1:17" ht="20.25" customHeight="1" x14ac:dyDescent="0.2">
      <c r="A479" s="176">
        <v>58501</v>
      </c>
      <c r="B479" s="177">
        <f t="shared" si="50"/>
        <v>0</v>
      </c>
      <c r="C479" s="158"/>
      <c r="D479" s="60">
        <f t="shared" si="51"/>
        <v>0</v>
      </c>
      <c r="E479" s="178">
        <f t="shared" si="49"/>
        <v>0</v>
      </c>
      <c r="F479" s="60">
        <f t="shared" si="52"/>
        <v>0</v>
      </c>
      <c r="G479" s="60">
        <f>IF(AND(C479&lt;&gt;"",SUM(G$27:G478)&lt;E$19),$E$19/$E$23,0)</f>
        <v>0</v>
      </c>
      <c r="H479" s="60">
        <f t="shared" si="53"/>
        <v>0</v>
      </c>
      <c r="I479" s="60">
        <f t="shared" si="55"/>
        <v>0</v>
      </c>
      <c r="J479" s="92" t="str">
        <f t="shared" si="54"/>
        <v>2059–2060</v>
      </c>
      <c r="L479" s="103"/>
      <c r="N479" s="101"/>
      <c r="Q479" s="61"/>
    </row>
    <row r="480" spans="1:17" ht="20.25" customHeight="1" x14ac:dyDescent="0.2">
      <c r="A480" s="176">
        <v>58532</v>
      </c>
      <c r="B480" s="177">
        <f t="shared" si="50"/>
        <v>0</v>
      </c>
      <c r="C480" s="158"/>
      <c r="D480" s="60">
        <f t="shared" si="51"/>
        <v>0</v>
      </c>
      <c r="E480" s="178">
        <f t="shared" si="49"/>
        <v>0</v>
      </c>
      <c r="F480" s="60">
        <f t="shared" si="52"/>
        <v>0</v>
      </c>
      <c r="G480" s="60">
        <f>IF(AND(C480&lt;&gt;"",SUM(G$27:G479)&lt;E$19),$E$19/$E$23,0)</f>
        <v>0</v>
      </c>
      <c r="H480" s="60">
        <f t="shared" si="53"/>
        <v>0</v>
      </c>
      <c r="I480" s="60">
        <f t="shared" si="55"/>
        <v>0</v>
      </c>
      <c r="J480" s="92" t="str">
        <f t="shared" si="54"/>
        <v>2059–2060</v>
      </c>
      <c r="L480" s="103"/>
      <c r="N480" s="101"/>
      <c r="Q480" s="61"/>
    </row>
    <row r="481" spans="1:17" ht="20.25" customHeight="1" x14ac:dyDescent="0.2">
      <c r="A481" s="176">
        <v>58562</v>
      </c>
      <c r="B481" s="177">
        <f t="shared" si="50"/>
        <v>0</v>
      </c>
      <c r="C481" s="158"/>
      <c r="D481" s="60">
        <f t="shared" si="51"/>
        <v>0</v>
      </c>
      <c r="E481" s="178">
        <f t="shared" si="49"/>
        <v>0</v>
      </c>
      <c r="F481" s="60">
        <f t="shared" si="52"/>
        <v>0</v>
      </c>
      <c r="G481" s="60">
        <f>IF(AND(C481&lt;&gt;"",SUM(G$27:G480)&lt;E$19),$E$19/$E$23,0)</f>
        <v>0</v>
      </c>
      <c r="H481" s="60">
        <f t="shared" si="53"/>
        <v>0</v>
      </c>
      <c r="I481" s="60">
        <f t="shared" si="55"/>
        <v>0</v>
      </c>
      <c r="J481" s="92" t="str">
        <f t="shared" si="54"/>
        <v>2059–2060</v>
      </c>
      <c r="L481" s="103"/>
      <c r="N481" s="101"/>
      <c r="Q481" s="61"/>
    </row>
    <row r="482" spans="1:17" ht="20.25" customHeight="1" x14ac:dyDescent="0.2">
      <c r="A482" s="176">
        <v>58593</v>
      </c>
      <c r="B482" s="177">
        <f t="shared" si="50"/>
        <v>0</v>
      </c>
      <c r="C482" s="158"/>
      <c r="D482" s="60">
        <f t="shared" si="51"/>
        <v>0</v>
      </c>
      <c r="E482" s="178">
        <f t="shared" si="49"/>
        <v>0</v>
      </c>
      <c r="F482" s="60">
        <f t="shared" si="52"/>
        <v>0</v>
      </c>
      <c r="G482" s="60">
        <f>IF(AND(C482&lt;&gt;"",SUM(G$27:G481)&lt;E$19),$E$19/$E$23,0)</f>
        <v>0</v>
      </c>
      <c r="H482" s="60">
        <f t="shared" si="53"/>
        <v>0</v>
      </c>
      <c r="I482" s="60">
        <f t="shared" si="55"/>
        <v>0</v>
      </c>
      <c r="J482" s="92" t="str">
        <f t="shared" si="54"/>
        <v>2059–2060</v>
      </c>
      <c r="L482" s="103"/>
      <c r="N482" s="101"/>
      <c r="Q482" s="61"/>
    </row>
    <row r="483" spans="1:17" ht="20.25" customHeight="1" x14ac:dyDescent="0.2">
      <c r="A483" s="176">
        <v>58623</v>
      </c>
      <c r="B483" s="177">
        <f t="shared" si="50"/>
        <v>0</v>
      </c>
      <c r="C483" s="158"/>
      <c r="D483" s="60">
        <f t="shared" si="51"/>
        <v>0</v>
      </c>
      <c r="E483" s="178">
        <f t="shared" si="49"/>
        <v>0</v>
      </c>
      <c r="F483" s="60">
        <f t="shared" si="52"/>
        <v>0</v>
      </c>
      <c r="G483" s="60">
        <f>IF(AND(C483&lt;&gt;"",SUM(G$27:G482)&lt;E$19),$E$19/$E$23,0)</f>
        <v>0</v>
      </c>
      <c r="H483" s="60">
        <f t="shared" si="53"/>
        <v>0</v>
      </c>
      <c r="I483" s="60">
        <f t="shared" si="55"/>
        <v>0</v>
      </c>
      <c r="J483" s="92" t="str">
        <f t="shared" si="54"/>
        <v>2060–2061</v>
      </c>
      <c r="L483" s="103"/>
      <c r="N483" s="101"/>
      <c r="Q483" s="61"/>
    </row>
    <row r="484" spans="1:17" ht="20.25" customHeight="1" x14ac:dyDescent="0.2">
      <c r="A484" s="176">
        <v>58654</v>
      </c>
      <c r="B484" s="177">
        <f t="shared" si="50"/>
        <v>0</v>
      </c>
      <c r="C484" s="158"/>
      <c r="D484" s="60">
        <f t="shared" si="51"/>
        <v>0</v>
      </c>
      <c r="E484" s="178">
        <f t="shared" si="49"/>
        <v>0</v>
      </c>
      <c r="F484" s="60">
        <f t="shared" si="52"/>
        <v>0</v>
      </c>
      <c r="G484" s="60">
        <f>IF(AND(C484&lt;&gt;"",SUM(G$27:G483)&lt;E$19),$E$19/$E$23,0)</f>
        <v>0</v>
      </c>
      <c r="H484" s="60">
        <f t="shared" si="53"/>
        <v>0</v>
      </c>
      <c r="I484" s="60">
        <f t="shared" si="55"/>
        <v>0</v>
      </c>
      <c r="J484" s="92" t="str">
        <f t="shared" si="54"/>
        <v>2060–2061</v>
      </c>
      <c r="L484" s="103"/>
      <c r="N484" s="101"/>
      <c r="Q484" s="61"/>
    </row>
    <row r="485" spans="1:17" ht="20.25" customHeight="1" x14ac:dyDescent="0.2">
      <c r="A485" s="176">
        <v>58685</v>
      </c>
      <c r="B485" s="177">
        <f t="shared" si="50"/>
        <v>0</v>
      </c>
      <c r="C485" s="158"/>
      <c r="D485" s="60">
        <f t="shared" si="51"/>
        <v>0</v>
      </c>
      <c r="E485" s="178">
        <f t="shared" si="49"/>
        <v>0</v>
      </c>
      <c r="F485" s="60">
        <f t="shared" si="52"/>
        <v>0</v>
      </c>
      <c r="G485" s="60">
        <f>IF(AND(C485&lt;&gt;"",SUM(G$27:G484)&lt;E$19),$E$19/$E$23,0)</f>
        <v>0</v>
      </c>
      <c r="H485" s="60">
        <f t="shared" si="53"/>
        <v>0</v>
      </c>
      <c r="I485" s="60">
        <f t="shared" si="55"/>
        <v>0</v>
      </c>
      <c r="J485" s="92" t="str">
        <f t="shared" si="54"/>
        <v>2060–2061</v>
      </c>
      <c r="L485" s="103"/>
      <c r="N485" s="101"/>
      <c r="Q485" s="61"/>
    </row>
    <row r="486" spans="1:17" ht="20.25" customHeight="1" x14ac:dyDescent="0.2">
      <c r="A486" s="176">
        <v>58715</v>
      </c>
      <c r="B486" s="177">
        <f t="shared" si="50"/>
        <v>0</v>
      </c>
      <c r="C486" s="158"/>
      <c r="D486" s="60">
        <f t="shared" si="51"/>
        <v>0</v>
      </c>
      <c r="E486" s="178">
        <f t="shared" si="49"/>
        <v>0</v>
      </c>
      <c r="F486" s="60">
        <f t="shared" si="52"/>
        <v>0</v>
      </c>
      <c r="G486" s="60">
        <f>IF(AND(C486&lt;&gt;"",SUM(G$27:G485)&lt;E$19),$E$19/$E$23,0)</f>
        <v>0</v>
      </c>
      <c r="H486" s="60">
        <f t="shared" si="53"/>
        <v>0</v>
      </c>
      <c r="I486" s="60">
        <f t="shared" si="55"/>
        <v>0</v>
      </c>
      <c r="J486" s="92" t="str">
        <f t="shared" si="54"/>
        <v>2060–2061</v>
      </c>
      <c r="L486" s="103"/>
      <c r="N486" s="101"/>
      <c r="Q486" s="61"/>
    </row>
    <row r="487" spans="1:17" ht="20.25" customHeight="1" x14ac:dyDescent="0.2">
      <c r="A487" s="176">
        <v>58746</v>
      </c>
      <c r="B487" s="177">
        <f t="shared" si="50"/>
        <v>0</v>
      </c>
      <c r="C487" s="158"/>
      <c r="D487" s="60">
        <f t="shared" si="51"/>
        <v>0</v>
      </c>
      <c r="E487" s="178">
        <f t="shared" si="49"/>
        <v>0</v>
      </c>
      <c r="F487" s="60">
        <f t="shared" si="52"/>
        <v>0</v>
      </c>
      <c r="G487" s="60">
        <f>IF(AND(C487&lt;&gt;"",SUM(G$27:G486)&lt;E$19),$E$19/$E$23,0)</f>
        <v>0</v>
      </c>
      <c r="H487" s="60">
        <f t="shared" si="53"/>
        <v>0</v>
      </c>
      <c r="I487" s="60">
        <f t="shared" si="55"/>
        <v>0</v>
      </c>
      <c r="J487" s="92" t="str">
        <f t="shared" si="54"/>
        <v>2060–2061</v>
      </c>
      <c r="L487" s="103"/>
      <c r="N487" s="101"/>
      <c r="Q487" s="61"/>
    </row>
    <row r="488" spans="1:17" ht="20.25" customHeight="1" x14ac:dyDescent="0.2">
      <c r="A488" s="176">
        <v>58776</v>
      </c>
      <c r="B488" s="177">
        <f t="shared" si="50"/>
        <v>0</v>
      </c>
      <c r="C488" s="158"/>
      <c r="D488" s="60">
        <f t="shared" si="51"/>
        <v>0</v>
      </c>
      <c r="E488" s="178">
        <f t="shared" si="49"/>
        <v>0</v>
      </c>
      <c r="F488" s="60">
        <f t="shared" si="52"/>
        <v>0</v>
      </c>
      <c r="G488" s="60">
        <f>IF(AND(C488&lt;&gt;"",SUM(G$27:G487)&lt;E$19),$E$19/$E$23,0)</f>
        <v>0</v>
      </c>
      <c r="H488" s="60">
        <f t="shared" si="53"/>
        <v>0</v>
      </c>
      <c r="I488" s="60">
        <f t="shared" si="55"/>
        <v>0</v>
      </c>
      <c r="J488" s="92" t="str">
        <f t="shared" si="54"/>
        <v>2060–2061</v>
      </c>
      <c r="L488" s="103"/>
      <c r="N488" s="101"/>
      <c r="Q488" s="61"/>
    </row>
    <row r="489" spans="1:17" ht="20.25" customHeight="1" x14ac:dyDescent="0.2">
      <c r="A489" s="176">
        <v>58807</v>
      </c>
      <c r="B489" s="177">
        <f t="shared" si="50"/>
        <v>0</v>
      </c>
      <c r="C489" s="158"/>
      <c r="D489" s="60">
        <f t="shared" si="51"/>
        <v>0</v>
      </c>
      <c r="E489" s="178">
        <f t="shared" si="49"/>
        <v>0</v>
      </c>
      <c r="F489" s="60">
        <f t="shared" si="52"/>
        <v>0</v>
      </c>
      <c r="G489" s="60">
        <f>IF(AND(C489&lt;&gt;"",SUM(G$27:G488)&lt;E$19),$E$19/$E$23,0)</f>
        <v>0</v>
      </c>
      <c r="H489" s="60">
        <f t="shared" si="53"/>
        <v>0</v>
      </c>
      <c r="I489" s="60">
        <f t="shared" si="55"/>
        <v>0</v>
      </c>
      <c r="J489" s="92" t="str">
        <f t="shared" si="54"/>
        <v>2060–2061</v>
      </c>
      <c r="L489" s="103"/>
      <c r="N489" s="101"/>
      <c r="Q489" s="61"/>
    </row>
    <row r="490" spans="1:17" ht="20.25" customHeight="1" x14ac:dyDescent="0.2">
      <c r="A490" s="176">
        <v>58838</v>
      </c>
      <c r="B490" s="177">
        <f t="shared" si="50"/>
        <v>0</v>
      </c>
      <c r="C490" s="158"/>
      <c r="D490" s="60">
        <f t="shared" si="51"/>
        <v>0</v>
      </c>
      <c r="E490" s="178">
        <f t="shared" si="49"/>
        <v>0</v>
      </c>
      <c r="F490" s="60">
        <f t="shared" si="52"/>
        <v>0</v>
      </c>
      <c r="G490" s="60">
        <f>IF(AND(C490&lt;&gt;"",SUM(G$27:G489)&lt;E$19),$E$19/$E$23,0)</f>
        <v>0</v>
      </c>
      <c r="H490" s="60">
        <f t="shared" si="53"/>
        <v>0</v>
      </c>
      <c r="I490" s="60">
        <f t="shared" si="55"/>
        <v>0</v>
      </c>
      <c r="J490" s="92" t="str">
        <f t="shared" si="54"/>
        <v>2060–2061</v>
      </c>
      <c r="L490" s="103"/>
      <c r="N490" s="101"/>
      <c r="Q490" s="61"/>
    </row>
    <row r="491" spans="1:17" ht="20.25" customHeight="1" x14ac:dyDescent="0.2">
      <c r="A491" s="176">
        <v>58866</v>
      </c>
      <c r="B491" s="177">
        <f t="shared" si="50"/>
        <v>0</v>
      </c>
      <c r="C491" s="158"/>
      <c r="D491" s="60">
        <f t="shared" si="51"/>
        <v>0</v>
      </c>
      <c r="E491" s="178">
        <f t="shared" si="49"/>
        <v>0</v>
      </c>
      <c r="F491" s="60">
        <f t="shared" si="52"/>
        <v>0</v>
      </c>
      <c r="G491" s="60">
        <f>IF(AND(C491&lt;&gt;"",SUM(G$27:G490)&lt;E$19),$E$19/$E$23,0)</f>
        <v>0</v>
      </c>
      <c r="H491" s="60">
        <f t="shared" si="53"/>
        <v>0</v>
      </c>
      <c r="I491" s="60">
        <f t="shared" si="55"/>
        <v>0</v>
      </c>
      <c r="J491" s="92" t="str">
        <f t="shared" si="54"/>
        <v>2060–2061</v>
      </c>
      <c r="L491" s="103"/>
      <c r="N491" s="101"/>
      <c r="Q491" s="61"/>
    </row>
    <row r="492" spans="1:17" ht="20.25" customHeight="1" x14ac:dyDescent="0.2">
      <c r="A492" s="176">
        <v>58897</v>
      </c>
      <c r="B492" s="177">
        <f t="shared" si="50"/>
        <v>0</v>
      </c>
      <c r="C492" s="158"/>
      <c r="D492" s="60">
        <f t="shared" si="51"/>
        <v>0</v>
      </c>
      <c r="E492" s="178">
        <f t="shared" si="49"/>
        <v>0</v>
      </c>
      <c r="F492" s="60">
        <f t="shared" si="52"/>
        <v>0</v>
      </c>
      <c r="G492" s="60">
        <f>IF(AND(C492&lt;&gt;"",SUM(G$27:G491)&lt;E$19),$E$19/$E$23,0)</f>
        <v>0</v>
      </c>
      <c r="H492" s="60">
        <f t="shared" si="53"/>
        <v>0</v>
      </c>
      <c r="I492" s="60">
        <f t="shared" si="55"/>
        <v>0</v>
      </c>
      <c r="J492" s="92" t="str">
        <f t="shared" si="54"/>
        <v>2060–2061</v>
      </c>
      <c r="L492" s="103"/>
      <c r="N492" s="101"/>
      <c r="Q492" s="61"/>
    </row>
    <row r="493" spans="1:17" ht="20.25" customHeight="1" x14ac:dyDescent="0.2">
      <c r="A493" s="176">
        <v>58927</v>
      </c>
      <c r="B493" s="177">
        <f t="shared" si="50"/>
        <v>0</v>
      </c>
      <c r="C493" s="158"/>
      <c r="D493" s="60">
        <f t="shared" si="51"/>
        <v>0</v>
      </c>
      <c r="E493" s="178">
        <f t="shared" si="49"/>
        <v>0</v>
      </c>
      <c r="F493" s="60">
        <f t="shared" si="52"/>
        <v>0</v>
      </c>
      <c r="G493" s="60">
        <f>IF(AND(C493&lt;&gt;"",SUM(G$27:G492)&lt;E$19),$E$19/$E$23,0)</f>
        <v>0</v>
      </c>
      <c r="H493" s="60">
        <f t="shared" si="53"/>
        <v>0</v>
      </c>
      <c r="I493" s="60">
        <f t="shared" si="55"/>
        <v>0</v>
      </c>
      <c r="J493" s="92" t="str">
        <f t="shared" si="54"/>
        <v>2060–2061</v>
      </c>
      <c r="L493" s="103"/>
      <c r="N493" s="101"/>
      <c r="Q493" s="61"/>
    </row>
    <row r="494" spans="1:17" ht="20.25" customHeight="1" x14ac:dyDescent="0.2">
      <c r="A494" s="176">
        <v>58958</v>
      </c>
      <c r="B494" s="177">
        <f t="shared" si="50"/>
        <v>0</v>
      </c>
      <c r="C494" s="158"/>
      <c r="D494" s="60">
        <f t="shared" si="51"/>
        <v>0</v>
      </c>
      <c r="E494" s="178">
        <f t="shared" si="49"/>
        <v>0</v>
      </c>
      <c r="F494" s="60">
        <f t="shared" si="52"/>
        <v>0</v>
      </c>
      <c r="G494" s="60">
        <f>IF(AND(C494&lt;&gt;"",SUM(G$27:G493)&lt;E$19),$E$19/$E$23,0)</f>
        <v>0</v>
      </c>
      <c r="H494" s="60">
        <f t="shared" si="53"/>
        <v>0</v>
      </c>
      <c r="I494" s="60">
        <f t="shared" si="55"/>
        <v>0</v>
      </c>
      <c r="J494" s="92" t="str">
        <f t="shared" si="54"/>
        <v>2060–2061</v>
      </c>
      <c r="L494" s="103"/>
      <c r="N494" s="101"/>
      <c r="Q494" s="61"/>
    </row>
    <row r="495" spans="1:17" ht="20.25" customHeight="1" x14ac:dyDescent="0.2">
      <c r="A495" s="176">
        <v>58988</v>
      </c>
      <c r="B495" s="177">
        <f t="shared" si="50"/>
        <v>0</v>
      </c>
      <c r="C495" s="158"/>
      <c r="D495" s="60">
        <f t="shared" si="51"/>
        <v>0</v>
      </c>
      <c r="E495" s="178">
        <f t="shared" si="49"/>
        <v>0</v>
      </c>
      <c r="F495" s="60">
        <f t="shared" si="52"/>
        <v>0</v>
      </c>
      <c r="G495" s="60">
        <f>IF(AND(C495&lt;&gt;"",SUM(G$27:G494)&lt;E$19),$E$19/$E$23,0)</f>
        <v>0</v>
      </c>
      <c r="H495" s="60">
        <f t="shared" si="53"/>
        <v>0</v>
      </c>
      <c r="I495" s="60">
        <f t="shared" si="55"/>
        <v>0</v>
      </c>
      <c r="J495" s="92" t="str">
        <f t="shared" si="54"/>
        <v>2061–2062</v>
      </c>
      <c r="L495" s="103"/>
      <c r="N495" s="101"/>
      <c r="Q495" s="61"/>
    </row>
    <row r="496" spans="1:17" ht="20.25" customHeight="1" x14ac:dyDescent="0.2">
      <c r="A496" s="176">
        <v>59019</v>
      </c>
      <c r="B496" s="177">
        <f t="shared" si="50"/>
        <v>0</v>
      </c>
      <c r="C496" s="158"/>
      <c r="D496" s="60">
        <f t="shared" si="51"/>
        <v>0</v>
      </c>
      <c r="E496" s="178">
        <f t="shared" si="49"/>
        <v>0</v>
      </c>
      <c r="F496" s="60">
        <f t="shared" si="52"/>
        <v>0</v>
      </c>
      <c r="G496" s="60">
        <f>IF(AND(C496&lt;&gt;"",SUM(G$27:G495)&lt;E$19),$E$19/$E$23,0)</f>
        <v>0</v>
      </c>
      <c r="H496" s="60">
        <f t="shared" si="53"/>
        <v>0</v>
      </c>
      <c r="I496" s="60">
        <f t="shared" si="55"/>
        <v>0</v>
      </c>
      <c r="J496" s="92" t="str">
        <f t="shared" si="54"/>
        <v>2061–2062</v>
      </c>
      <c r="L496" s="103"/>
      <c r="N496" s="101"/>
      <c r="Q496" s="61"/>
    </row>
    <row r="497" spans="1:17" ht="20.25" customHeight="1" x14ac:dyDescent="0.2">
      <c r="A497" s="176">
        <v>59050</v>
      </c>
      <c r="B497" s="177">
        <f t="shared" si="50"/>
        <v>0</v>
      </c>
      <c r="C497" s="158"/>
      <c r="D497" s="60">
        <f t="shared" si="51"/>
        <v>0</v>
      </c>
      <c r="E497" s="178">
        <f t="shared" si="49"/>
        <v>0</v>
      </c>
      <c r="F497" s="60">
        <f t="shared" si="52"/>
        <v>0</v>
      </c>
      <c r="G497" s="60">
        <f>IF(AND(C497&lt;&gt;"",SUM(G$27:G496)&lt;E$19),$E$19/$E$23,0)</f>
        <v>0</v>
      </c>
      <c r="H497" s="60">
        <f t="shared" si="53"/>
        <v>0</v>
      </c>
      <c r="I497" s="60">
        <f t="shared" si="55"/>
        <v>0</v>
      </c>
      <c r="J497" s="92" t="str">
        <f t="shared" si="54"/>
        <v>2061–2062</v>
      </c>
      <c r="L497" s="103"/>
      <c r="N497" s="101"/>
      <c r="Q497" s="61"/>
    </row>
    <row r="498" spans="1:17" ht="20.25" customHeight="1" x14ac:dyDescent="0.2">
      <c r="A498" s="176">
        <v>59080</v>
      </c>
      <c r="B498" s="177">
        <f t="shared" si="50"/>
        <v>0</v>
      </c>
      <c r="C498" s="158"/>
      <c r="D498" s="60">
        <f t="shared" si="51"/>
        <v>0</v>
      </c>
      <c r="E498" s="178">
        <f t="shared" si="49"/>
        <v>0</v>
      </c>
      <c r="F498" s="60">
        <f t="shared" si="52"/>
        <v>0</v>
      </c>
      <c r="G498" s="60">
        <f>IF(AND(C498&lt;&gt;"",SUM(G$27:G497)&lt;E$19),$E$19/$E$23,0)</f>
        <v>0</v>
      </c>
      <c r="H498" s="60">
        <f t="shared" si="53"/>
        <v>0</v>
      </c>
      <c r="I498" s="60">
        <f t="shared" si="55"/>
        <v>0</v>
      </c>
      <c r="J498" s="92" t="str">
        <f t="shared" si="54"/>
        <v>2061–2062</v>
      </c>
      <c r="L498" s="103"/>
      <c r="N498" s="101"/>
      <c r="Q498" s="61"/>
    </row>
    <row r="499" spans="1:17" ht="20.25" customHeight="1" x14ac:dyDescent="0.2">
      <c r="A499" s="176">
        <v>59111</v>
      </c>
      <c r="B499" s="177">
        <f t="shared" si="50"/>
        <v>0</v>
      </c>
      <c r="C499" s="158"/>
      <c r="D499" s="60">
        <f t="shared" si="51"/>
        <v>0</v>
      </c>
      <c r="E499" s="178">
        <f t="shared" si="49"/>
        <v>0</v>
      </c>
      <c r="F499" s="60">
        <f t="shared" si="52"/>
        <v>0</v>
      </c>
      <c r="G499" s="60">
        <f>IF(AND(C499&lt;&gt;"",SUM(G$27:G498)&lt;E$19),$E$19/$E$23,0)</f>
        <v>0</v>
      </c>
      <c r="H499" s="60">
        <f t="shared" si="53"/>
        <v>0</v>
      </c>
      <c r="I499" s="60">
        <f t="shared" si="55"/>
        <v>0</v>
      </c>
      <c r="J499" s="92" t="str">
        <f t="shared" si="54"/>
        <v>2061–2062</v>
      </c>
      <c r="L499" s="103"/>
      <c r="N499" s="101"/>
      <c r="Q499" s="61"/>
    </row>
    <row r="500" spans="1:17" ht="20.25" customHeight="1" x14ac:dyDescent="0.2">
      <c r="A500" s="176">
        <v>59141</v>
      </c>
      <c r="B500" s="177">
        <f t="shared" si="50"/>
        <v>0</v>
      </c>
      <c r="C500" s="158"/>
      <c r="D500" s="60">
        <f t="shared" si="51"/>
        <v>0</v>
      </c>
      <c r="E500" s="178">
        <f t="shared" si="49"/>
        <v>0</v>
      </c>
      <c r="F500" s="60">
        <f t="shared" si="52"/>
        <v>0</v>
      </c>
      <c r="G500" s="60">
        <f>IF(AND(C500&lt;&gt;"",SUM(G$27:G499)&lt;E$19),$E$19/$E$23,0)</f>
        <v>0</v>
      </c>
      <c r="H500" s="60">
        <f t="shared" si="53"/>
        <v>0</v>
      </c>
      <c r="I500" s="60">
        <f t="shared" si="55"/>
        <v>0</v>
      </c>
      <c r="J500" s="92" t="str">
        <f t="shared" si="54"/>
        <v>2061–2062</v>
      </c>
      <c r="L500" s="103"/>
      <c r="N500" s="101"/>
      <c r="Q500" s="61"/>
    </row>
    <row r="501" spans="1:17" ht="20.25" customHeight="1" x14ac:dyDescent="0.2">
      <c r="A501" s="176">
        <v>59172</v>
      </c>
      <c r="B501" s="177">
        <f t="shared" si="50"/>
        <v>0</v>
      </c>
      <c r="C501" s="158"/>
      <c r="D501" s="60">
        <f t="shared" si="51"/>
        <v>0</v>
      </c>
      <c r="E501" s="178">
        <f t="shared" si="49"/>
        <v>0</v>
      </c>
      <c r="F501" s="60">
        <f t="shared" si="52"/>
        <v>0</v>
      </c>
      <c r="G501" s="60">
        <f>IF(AND(C501&lt;&gt;"",SUM(G$27:G500)&lt;E$19),$E$19/$E$23,0)</f>
        <v>0</v>
      </c>
      <c r="H501" s="60">
        <f t="shared" si="53"/>
        <v>0</v>
      </c>
      <c r="I501" s="60">
        <f t="shared" si="55"/>
        <v>0</v>
      </c>
      <c r="J501" s="92" t="str">
        <f t="shared" si="54"/>
        <v>2061–2062</v>
      </c>
      <c r="L501" s="103"/>
      <c r="N501" s="101"/>
      <c r="Q501" s="61"/>
    </row>
    <row r="502" spans="1:17" ht="20.25" customHeight="1" x14ac:dyDescent="0.2">
      <c r="A502" s="176">
        <v>59203</v>
      </c>
      <c r="B502" s="177">
        <f t="shared" si="50"/>
        <v>0</v>
      </c>
      <c r="C502" s="158"/>
      <c r="D502" s="60">
        <f t="shared" si="51"/>
        <v>0</v>
      </c>
      <c r="E502" s="178">
        <f t="shared" si="49"/>
        <v>0</v>
      </c>
      <c r="F502" s="60">
        <f t="shared" si="52"/>
        <v>0</v>
      </c>
      <c r="G502" s="60">
        <f>IF(AND(C502&lt;&gt;"",SUM(G$27:G501)&lt;E$19),$E$19/$E$23,0)</f>
        <v>0</v>
      </c>
      <c r="H502" s="60">
        <f t="shared" si="53"/>
        <v>0</v>
      </c>
      <c r="I502" s="60">
        <f t="shared" si="55"/>
        <v>0</v>
      </c>
      <c r="J502" s="92" t="str">
        <f t="shared" si="54"/>
        <v>2061–2062</v>
      </c>
      <c r="L502" s="103"/>
      <c r="N502" s="101"/>
      <c r="Q502" s="61"/>
    </row>
    <row r="503" spans="1:17" ht="20.25" customHeight="1" x14ac:dyDescent="0.2">
      <c r="A503" s="176">
        <v>59231</v>
      </c>
      <c r="B503" s="177">
        <f t="shared" si="50"/>
        <v>0</v>
      </c>
      <c r="C503" s="158"/>
      <c r="D503" s="60">
        <f t="shared" si="51"/>
        <v>0</v>
      </c>
      <c r="E503" s="178">
        <f t="shared" si="49"/>
        <v>0</v>
      </c>
      <c r="F503" s="60">
        <f t="shared" si="52"/>
        <v>0</v>
      </c>
      <c r="G503" s="60">
        <f>IF(AND(C503&lt;&gt;"",SUM(G$27:G502)&lt;E$19),$E$19/$E$23,0)</f>
        <v>0</v>
      </c>
      <c r="H503" s="60">
        <f t="shared" si="53"/>
        <v>0</v>
      </c>
      <c r="I503" s="60">
        <f t="shared" si="55"/>
        <v>0</v>
      </c>
      <c r="J503" s="92" t="str">
        <f t="shared" si="54"/>
        <v>2061–2062</v>
      </c>
      <c r="L503" s="103"/>
      <c r="N503" s="101"/>
      <c r="Q503" s="61"/>
    </row>
    <row r="504" spans="1:17" ht="20.25" customHeight="1" x14ac:dyDescent="0.2">
      <c r="A504" s="176">
        <v>59262</v>
      </c>
      <c r="B504" s="177">
        <f t="shared" si="50"/>
        <v>0</v>
      </c>
      <c r="C504" s="158"/>
      <c r="D504" s="60">
        <f t="shared" si="51"/>
        <v>0</v>
      </c>
      <c r="E504" s="178">
        <f t="shared" si="49"/>
        <v>0</v>
      </c>
      <c r="F504" s="60">
        <f t="shared" si="52"/>
        <v>0</v>
      </c>
      <c r="G504" s="60">
        <f>IF(AND(C504&lt;&gt;"",SUM(G$27:G503)&lt;E$19),$E$19/$E$23,0)</f>
        <v>0</v>
      </c>
      <c r="H504" s="60">
        <f t="shared" si="53"/>
        <v>0</v>
      </c>
      <c r="I504" s="60">
        <f t="shared" si="55"/>
        <v>0</v>
      </c>
      <c r="J504" s="92" t="str">
        <f t="shared" si="54"/>
        <v>2061–2062</v>
      </c>
      <c r="L504" s="103"/>
      <c r="N504" s="101"/>
      <c r="Q504" s="61"/>
    </row>
    <row r="505" spans="1:17" ht="20.25" customHeight="1" x14ac:dyDescent="0.2">
      <c r="A505" s="176">
        <v>59292</v>
      </c>
      <c r="B505" s="177">
        <f t="shared" si="50"/>
        <v>0</v>
      </c>
      <c r="C505" s="158"/>
      <c r="D505" s="60">
        <f t="shared" si="51"/>
        <v>0</v>
      </c>
      <c r="E505" s="178">
        <f t="shared" si="49"/>
        <v>0</v>
      </c>
      <c r="F505" s="60">
        <f t="shared" si="52"/>
        <v>0</v>
      </c>
      <c r="G505" s="60">
        <f>IF(AND(C505&lt;&gt;"",SUM(G$27:G504)&lt;E$19),$E$19/$E$23,0)</f>
        <v>0</v>
      </c>
      <c r="H505" s="60">
        <f t="shared" si="53"/>
        <v>0</v>
      </c>
      <c r="I505" s="60">
        <f t="shared" si="55"/>
        <v>0</v>
      </c>
      <c r="J505" s="92" t="str">
        <f t="shared" si="54"/>
        <v>2061–2062</v>
      </c>
      <c r="L505" s="103"/>
      <c r="N505" s="101"/>
      <c r="Q505" s="61"/>
    </row>
    <row r="506" spans="1:17" ht="20.25" customHeight="1" x14ac:dyDescent="0.2">
      <c r="A506" s="176">
        <v>59323</v>
      </c>
      <c r="B506" s="177">
        <f t="shared" si="50"/>
        <v>0</v>
      </c>
      <c r="C506" s="158"/>
      <c r="D506" s="60">
        <f t="shared" si="51"/>
        <v>0</v>
      </c>
      <c r="E506" s="178">
        <f t="shared" si="49"/>
        <v>0</v>
      </c>
      <c r="F506" s="60">
        <f t="shared" si="52"/>
        <v>0</v>
      </c>
      <c r="G506" s="60">
        <f>IF(AND(C506&lt;&gt;"",SUM(G$27:G505)&lt;E$19),$E$19/$E$23,0)</f>
        <v>0</v>
      </c>
      <c r="H506" s="60">
        <f t="shared" si="53"/>
        <v>0</v>
      </c>
      <c r="I506" s="60">
        <f t="shared" si="55"/>
        <v>0</v>
      </c>
      <c r="J506" s="92" t="str">
        <f t="shared" si="54"/>
        <v>2061–2062</v>
      </c>
      <c r="L506" s="103"/>
      <c r="N506" s="101"/>
      <c r="Q506" s="61"/>
    </row>
    <row r="507" spans="1:17" ht="20.25" customHeight="1" x14ac:dyDescent="0.2">
      <c r="A507" s="176">
        <v>59353</v>
      </c>
      <c r="B507" s="177">
        <f t="shared" si="50"/>
        <v>0</v>
      </c>
      <c r="C507" s="158"/>
      <c r="D507" s="60">
        <f t="shared" si="51"/>
        <v>0</v>
      </c>
      <c r="E507" s="178">
        <f t="shared" si="49"/>
        <v>0</v>
      </c>
      <c r="F507" s="60">
        <f t="shared" si="52"/>
        <v>0</v>
      </c>
      <c r="G507" s="60">
        <f>IF(AND(C507&lt;&gt;"",SUM(G$27:G506)&lt;E$19),$E$19/$E$23,0)</f>
        <v>0</v>
      </c>
      <c r="H507" s="60">
        <f t="shared" si="53"/>
        <v>0</v>
      </c>
      <c r="I507" s="60">
        <f t="shared" si="55"/>
        <v>0</v>
      </c>
      <c r="J507" s="92" t="str">
        <f t="shared" si="54"/>
        <v>2062–2063</v>
      </c>
      <c r="L507" s="103"/>
      <c r="N507" s="101"/>
      <c r="Q507" s="61"/>
    </row>
    <row r="508" spans="1:17" ht="20.25" customHeight="1" x14ac:dyDescent="0.2">
      <c r="A508" s="176">
        <v>59384</v>
      </c>
      <c r="B508" s="177">
        <f t="shared" si="50"/>
        <v>0</v>
      </c>
      <c r="C508" s="158"/>
      <c r="D508" s="60">
        <f t="shared" si="51"/>
        <v>0</v>
      </c>
      <c r="E508" s="178">
        <f t="shared" si="49"/>
        <v>0</v>
      </c>
      <c r="F508" s="60">
        <f t="shared" si="52"/>
        <v>0</v>
      </c>
      <c r="G508" s="60">
        <f>IF(AND(C508&lt;&gt;"",SUM(G$27:G507)&lt;E$19),$E$19/$E$23,0)</f>
        <v>0</v>
      </c>
      <c r="H508" s="60">
        <f t="shared" si="53"/>
        <v>0</v>
      </c>
      <c r="I508" s="60">
        <f t="shared" si="55"/>
        <v>0</v>
      </c>
      <c r="J508" s="92" t="str">
        <f t="shared" si="54"/>
        <v>2062–2063</v>
      </c>
      <c r="L508" s="103"/>
      <c r="N508" s="101"/>
      <c r="Q508" s="61"/>
    </row>
    <row r="509" spans="1:17" ht="20.25" customHeight="1" x14ac:dyDescent="0.2">
      <c r="A509" s="176">
        <v>59415</v>
      </c>
      <c r="B509" s="177">
        <f t="shared" si="50"/>
        <v>0</v>
      </c>
      <c r="C509" s="158"/>
      <c r="D509" s="60">
        <f t="shared" si="51"/>
        <v>0</v>
      </c>
      <c r="E509" s="178">
        <f t="shared" si="49"/>
        <v>0</v>
      </c>
      <c r="F509" s="60">
        <f t="shared" si="52"/>
        <v>0</v>
      </c>
      <c r="G509" s="60">
        <f>IF(AND(C509&lt;&gt;"",SUM(G$27:G508)&lt;E$19),$E$19/$E$23,0)</f>
        <v>0</v>
      </c>
      <c r="H509" s="60">
        <f t="shared" si="53"/>
        <v>0</v>
      </c>
      <c r="I509" s="60">
        <f t="shared" si="55"/>
        <v>0</v>
      </c>
      <c r="J509" s="92" t="str">
        <f t="shared" si="54"/>
        <v>2062–2063</v>
      </c>
      <c r="L509" s="103"/>
      <c r="N509" s="101"/>
      <c r="Q509" s="61"/>
    </row>
    <row r="510" spans="1:17" ht="20.25" customHeight="1" x14ac:dyDescent="0.2">
      <c r="A510" s="176">
        <v>59445</v>
      </c>
      <c r="B510" s="177">
        <f t="shared" si="50"/>
        <v>0</v>
      </c>
      <c r="C510" s="158"/>
      <c r="D510" s="60">
        <f t="shared" si="51"/>
        <v>0</v>
      </c>
      <c r="E510" s="178">
        <f t="shared" si="49"/>
        <v>0</v>
      </c>
      <c r="F510" s="60">
        <f t="shared" si="52"/>
        <v>0</v>
      </c>
      <c r="G510" s="60">
        <f>IF(AND(C510&lt;&gt;"",SUM(G$27:G509)&lt;E$19),$E$19/$E$23,0)</f>
        <v>0</v>
      </c>
      <c r="H510" s="60">
        <f t="shared" si="53"/>
        <v>0</v>
      </c>
      <c r="I510" s="60">
        <f t="shared" si="55"/>
        <v>0</v>
      </c>
      <c r="J510" s="92" t="str">
        <f t="shared" si="54"/>
        <v>2062–2063</v>
      </c>
      <c r="L510" s="103"/>
      <c r="N510" s="101"/>
      <c r="Q510" s="61"/>
    </row>
    <row r="511" spans="1:17" ht="20.25" customHeight="1" x14ac:dyDescent="0.2">
      <c r="A511" s="176">
        <v>59476</v>
      </c>
      <c r="B511" s="177">
        <f t="shared" si="50"/>
        <v>0</v>
      </c>
      <c r="C511" s="158"/>
      <c r="D511" s="60">
        <f t="shared" si="51"/>
        <v>0</v>
      </c>
      <c r="E511" s="178">
        <f t="shared" si="49"/>
        <v>0</v>
      </c>
      <c r="F511" s="60">
        <f t="shared" si="52"/>
        <v>0</v>
      </c>
      <c r="G511" s="60">
        <f>IF(AND(C511&lt;&gt;"",SUM(G$27:G510)&lt;E$19),$E$19/$E$23,0)</f>
        <v>0</v>
      </c>
      <c r="H511" s="60">
        <f t="shared" si="53"/>
        <v>0</v>
      </c>
      <c r="I511" s="60">
        <f t="shared" si="55"/>
        <v>0</v>
      </c>
      <c r="J511" s="92" t="str">
        <f t="shared" si="54"/>
        <v>2062–2063</v>
      </c>
      <c r="L511" s="103"/>
      <c r="N511" s="101"/>
      <c r="Q511" s="61"/>
    </row>
    <row r="512" spans="1:17" ht="20.25" customHeight="1" x14ac:dyDescent="0.2">
      <c r="A512" s="176">
        <v>59506</v>
      </c>
      <c r="B512" s="177">
        <f t="shared" si="50"/>
        <v>0</v>
      </c>
      <c r="C512" s="158"/>
      <c r="D512" s="60">
        <f t="shared" si="51"/>
        <v>0</v>
      </c>
      <c r="E512" s="178">
        <f t="shared" si="49"/>
        <v>0</v>
      </c>
      <c r="F512" s="60">
        <f t="shared" si="52"/>
        <v>0</v>
      </c>
      <c r="G512" s="60">
        <f>IF(AND(C512&lt;&gt;"",SUM(G$27:G511)&lt;E$19),$E$19/$E$23,0)</f>
        <v>0</v>
      </c>
      <c r="H512" s="60">
        <f t="shared" si="53"/>
        <v>0</v>
      </c>
      <c r="I512" s="60">
        <f t="shared" si="55"/>
        <v>0</v>
      </c>
      <c r="J512" s="92" t="str">
        <f t="shared" si="54"/>
        <v>2062–2063</v>
      </c>
      <c r="L512" s="103"/>
      <c r="N512" s="101"/>
      <c r="Q512" s="61"/>
    </row>
    <row r="513" spans="1:17" ht="20.25" customHeight="1" x14ac:dyDescent="0.2">
      <c r="A513" s="176">
        <v>59537</v>
      </c>
      <c r="B513" s="177">
        <f t="shared" si="50"/>
        <v>0</v>
      </c>
      <c r="C513" s="158"/>
      <c r="D513" s="60">
        <f t="shared" si="51"/>
        <v>0</v>
      </c>
      <c r="E513" s="178">
        <f t="shared" si="49"/>
        <v>0</v>
      </c>
      <c r="F513" s="60">
        <f t="shared" si="52"/>
        <v>0</v>
      </c>
      <c r="G513" s="60">
        <f>IF(AND(C513&lt;&gt;"",SUM(G$27:G512)&lt;E$19),$E$19/$E$23,0)</f>
        <v>0</v>
      </c>
      <c r="H513" s="60">
        <f t="shared" si="53"/>
        <v>0</v>
      </c>
      <c r="I513" s="60">
        <f t="shared" si="55"/>
        <v>0</v>
      </c>
      <c r="J513" s="92" t="str">
        <f t="shared" si="54"/>
        <v>2062–2063</v>
      </c>
      <c r="L513" s="103"/>
      <c r="N513" s="101"/>
      <c r="Q513" s="61"/>
    </row>
    <row r="514" spans="1:17" ht="20.25" customHeight="1" x14ac:dyDescent="0.2">
      <c r="A514" s="176">
        <v>59568</v>
      </c>
      <c r="B514" s="177">
        <f t="shared" si="50"/>
        <v>0</v>
      </c>
      <c r="C514" s="158"/>
      <c r="D514" s="60">
        <f t="shared" si="51"/>
        <v>0</v>
      </c>
      <c r="E514" s="178">
        <f t="shared" si="49"/>
        <v>0</v>
      </c>
      <c r="F514" s="60">
        <f t="shared" si="52"/>
        <v>0</v>
      </c>
      <c r="G514" s="60">
        <f>IF(AND(C514&lt;&gt;"",SUM(G$27:G513)&lt;E$19),$E$19/$E$23,0)</f>
        <v>0</v>
      </c>
      <c r="H514" s="60">
        <f t="shared" si="53"/>
        <v>0</v>
      </c>
      <c r="I514" s="60">
        <f t="shared" si="55"/>
        <v>0</v>
      </c>
      <c r="J514" s="92" t="str">
        <f t="shared" si="54"/>
        <v>2062–2063</v>
      </c>
      <c r="L514" s="103"/>
      <c r="N514" s="101"/>
      <c r="Q514" s="61"/>
    </row>
    <row r="515" spans="1:17" ht="20.25" customHeight="1" x14ac:dyDescent="0.2">
      <c r="A515" s="176">
        <v>59596</v>
      </c>
      <c r="B515" s="177">
        <f t="shared" si="50"/>
        <v>0</v>
      </c>
      <c r="C515" s="158"/>
      <c r="D515" s="60">
        <f t="shared" si="51"/>
        <v>0</v>
      </c>
      <c r="E515" s="178">
        <f t="shared" si="49"/>
        <v>0</v>
      </c>
      <c r="F515" s="60">
        <f t="shared" si="52"/>
        <v>0</v>
      </c>
      <c r="G515" s="60">
        <f>IF(AND(C515&lt;&gt;"",SUM(G$27:G514)&lt;E$19),$E$19/$E$23,0)</f>
        <v>0</v>
      </c>
      <c r="H515" s="60">
        <f t="shared" si="53"/>
        <v>0</v>
      </c>
      <c r="I515" s="60">
        <f t="shared" si="55"/>
        <v>0</v>
      </c>
      <c r="J515" s="92" t="str">
        <f t="shared" si="54"/>
        <v>2062–2063</v>
      </c>
      <c r="L515" s="103"/>
      <c r="N515" s="101"/>
      <c r="Q515" s="61"/>
    </row>
    <row r="516" spans="1:17" ht="20.25" customHeight="1" x14ac:dyDescent="0.2">
      <c r="A516" s="176">
        <v>59627</v>
      </c>
      <c r="B516" s="177">
        <f t="shared" si="50"/>
        <v>0</v>
      </c>
      <c r="C516" s="158"/>
      <c r="D516" s="60">
        <f t="shared" si="51"/>
        <v>0</v>
      </c>
      <c r="E516" s="178">
        <f t="shared" si="49"/>
        <v>0</v>
      </c>
      <c r="F516" s="60">
        <f t="shared" si="52"/>
        <v>0</v>
      </c>
      <c r="G516" s="60">
        <f>IF(AND(C516&lt;&gt;"",SUM(G$27:G515)&lt;E$19),$E$19/$E$23,0)</f>
        <v>0</v>
      </c>
      <c r="H516" s="60">
        <f t="shared" si="53"/>
        <v>0</v>
      </c>
      <c r="I516" s="60">
        <f t="shared" si="55"/>
        <v>0</v>
      </c>
      <c r="J516" s="92" t="str">
        <f t="shared" si="54"/>
        <v>2062–2063</v>
      </c>
      <c r="L516" s="103"/>
      <c r="N516" s="101"/>
      <c r="Q516" s="61"/>
    </row>
    <row r="517" spans="1:17" ht="20.25" customHeight="1" x14ac:dyDescent="0.2">
      <c r="A517" s="176">
        <v>59657</v>
      </c>
      <c r="B517" s="177">
        <f t="shared" si="50"/>
        <v>0</v>
      </c>
      <c r="C517" s="158"/>
      <c r="D517" s="60">
        <f t="shared" si="51"/>
        <v>0</v>
      </c>
      <c r="E517" s="178">
        <f t="shared" si="49"/>
        <v>0</v>
      </c>
      <c r="F517" s="60">
        <f t="shared" si="52"/>
        <v>0</v>
      </c>
      <c r="G517" s="60">
        <f>IF(AND(C517&lt;&gt;"",SUM(G$27:G516)&lt;E$19),$E$19/$E$23,0)</f>
        <v>0</v>
      </c>
      <c r="H517" s="60">
        <f t="shared" si="53"/>
        <v>0</v>
      </c>
      <c r="I517" s="60">
        <f t="shared" si="55"/>
        <v>0</v>
      </c>
      <c r="J517" s="92" t="str">
        <f t="shared" si="54"/>
        <v>2062–2063</v>
      </c>
      <c r="L517" s="103"/>
      <c r="N517" s="101"/>
      <c r="Q517" s="61"/>
    </row>
    <row r="518" spans="1:17" ht="20.25" customHeight="1" x14ac:dyDescent="0.2">
      <c r="A518" s="176">
        <v>59688</v>
      </c>
      <c r="B518" s="177">
        <f t="shared" si="50"/>
        <v>0</v>
      </c>
      <c r="C518" s="158"/>
      <c r="D518" s="60">
        <f t="shared" si="51"/>
        <v>0</v>
      </c>
      <c r="E518" s="178">
        <f t="shared" si="49"/>
        <v>0</v>
      </c>
      <c r="F518" s="60">
        <f t="shared" si="52"/>
        <v>0</v>
      </c>
      <c r="G518" s="60">
        <f>IF(AND(C518&lt;&gt;"",SUM(G$27:G517)&lt;E$19),$E$19/$E$23,0)</f>
        <v>0</v>
      </c>
      <c r="H518" s="60">
        <f t="shared" si="53"/>
        <v>0</v>
      </c>
      <c r="I518" s="60">
        <f t="shared" si="55"/>
        <v>0</v>
      </c>
      <c r="J518" s="92" t="str">
        <f t="shared" si="54"/>
        <v>2062–2063</v>
      </c>
      <c r="L518" s="103"/>
      <c r="N518" s="101"/>
      <c r="Q518" s="61"/>
    </row>
    <row r="519" spans="1:17" ht="20.25" customHeight="1" x14ac:dyDescent="0.2">
      <c r="A519" s="176">
        <v>59718</v>
      </c>
      <c r="B519" s="177">
        <f t="shared" si="50"/>
        <v>0</v>
      </c>
      <c r="C519" s="158"/>
      <c r="D519" s="60">
        <f t="shared" si="51"/>
        <v>0</v>
      </c>
      <c r="E519" s="178">
        <f t="shared" si="49"/>
        <v>0</v>
      </c>
      <c r="F519" s="60">
        <f t="shared" si="52"/>
        <v>0</v>
      </c>
      <c r="G519" s="60">
        <f>IF(AND(C519&lt;&gt;"",SUM(G$27:G518)&lt;E$19),$E$19/$E$23,0)</f>
        <v>0</v>
      </c>
      <c r="H519" s="60">
        <f t="shared" si="53"/>
        <v>0</v>
      </c>
      <c r="I519" s="60">
        <f t="shared" si="55"/>
        <v>0</v>
      </c>
      <c r="J519" s="92" t="str">
        <f t="shared" si="54"/>
        <v>2063–2064</v>
      </c>
      <c r="L519" s="103"/>
      <c r="N519" s="101"/>
      <c r="Q519" s="61"/>
    </row>
    <row r="520" spans="1:17" ht="20.25" customHeight="1" x14ac:dyDescent="0.2">
      <c r="A520" s="176">
        <v>59749</v>
      </c>
      <c r="B520" s="177">
        <f t="shared" si="50"/>
        <v>0</v>
      </c>
      <c r="C520" s="158"/>
      <c r="D520" s="60">
        <f t="shared" si="51"/>
        <v>0</v>
      </c>
      <c r="E520" s="178">
        <f t="shared" si="49"/>
        <v>0</v>
      </c>
      <c r="F520" s="60">
        <f t="shared" si="52"/>
        <v>0</v>
      </c>
      <c r="G520" s="60">
        <f>IF(AND(C520&lt;&gt;"",SUM(G$27:G519)&lt;E$19),$E$19/$E$23,0)</f>
        <v>0</v>
      </c>
      <c r="H520" s="60">
        <f t="shared" si="53"/>
        <v>0</v>
      </c>
      <c r="I520" s="60">
        <f t="shared" si="55"/>
        <v>0</v>
      </c>
      <c r="J520" s="92" t="str">
        <f t="shared" si="54"/>
        <v>2063–2064</v>
      </c>
      <c r="L520" s="103"/>
      <c r="N520" s="101"/>
      <c r="Q520" s="61"/>
    </row>
    <row r="521" spans="1:17" ht="20.25" customHeight="1" x14ac:dyDescent="0.2">
      <c r="A521" s="176">
        <v>59780</v>
      </c>
      <c r="B521" s="177">
        <f t="shared" si="50"/>
        <v>0</v>
      </c>
      <c r="C521" s="158"/>
      <c r="D521" s="60">
        <f t="shared" si="51"/>
        <v>0</v>
      </c>
      <c r="E521" s="178">
        <f t="shared" si="49"/>
        <v>0</v>
      </c>
      <c r="F521" s="60">
        <f t="shared" si="52"/>
        <v>0</v>
      </c>
      <c r="G521" s="60">
        <f>IF(AND(C521&lt;&gt;"",SUM(G$27:G520)&lt;E$19),$E$19/$E$23,0)</f>
        <v>0</v>
      </c>
      <c r="H521" s="60">
        <f t="shared" si="53"/>
        <v>0</v>
      </c>
      <c r="I521" s="60">
        <f t="shared" si="55"/>
        <v>0</v>
      </c>
      <c r="J521" s="92" t="str">
        <f t="shared" si="54"/>
        <v>2063–2064</v>
      </c>
      <c r="L521" s="103"/>
      <c r="N521" s="101"/>
      <c r="Q521" s="61"/>
    </row>
    <row r="522" spans="1:17" ht="20.25" customHeight="1" x14ac:dyDescent="0.2">
      <c r="A522" s="176">
        <v>59810</v>
      </c>
      <c r="B522" s="177">
        <f t="shared" si="50"/>
        <v>0</v>
      </c>
      <c r="C522" s="158"/>
      <c r="D522" s="60">
        <f t="shared" si="51"/>
        <v>0</v>
      </c>
      <c r="E522" s="178">
        <f t="shared" si="49"/>
        <v>0</v>
      </c>
      <c r="F522" s="60">
        <f t="shared" si="52"/>
        <v>0</v>
      </c>
      <c r="G522" s="60">
        <f>IF(AND(C522&lt;&gt;"",SUM(G$27:G521)&lt;E$19),$E$19/$E$23,0)</f>
        <v>0</v>
      </c>
      <c r="H522" s="60">
        <f t="shared" si="53"/>
        <v>0</v>
      </c>
      <c r="I522" s="60">
        <f t="shared" si="55"/>
        <v>0</v>
      </c>
      <c r="J522" s="92" t="str">
        <f t="shared" si="54"/>
        <v>2063–2064</v>
      </c>
      <c r="L522" s="103"/>
      <c r="N522" s="101"/>
      <c r="Q522" s="61"/>
    </row>
    <row r="523" spans="1:17" ht="20.25" customHeight="1" x14ac:dyDescent="0.2">
      <c r="A523" s="176">
        <v>59841</v>
      </c>
      <c r="B523" s="177">
        <f t="shared" si="50"/>
        <v>0</v>
      </c>
      <c r="C523" s="158"/>
      <c r="D523" s="60">
        <f t="shared" si="51"/>
        <v>0</v>
      </c>
      <c r="E523" s="178">
        <f t="shared" si="49"/>
        <v>0</v>
      </c>
      <c r="F523" s="60">
        <f t="shared" si="52"/>
        <v>0</v>
      </c>
      <c r="G523" s="60">
        <f>IF(AND(C523&lt;&gt;"",SUM(G$27:G522)&lt;E$19),$E$19/$E$23,0)</f>
        <v>0</v>
      </c>
      <c r="H523" s="60">
        <f t="shared" si="53"/>
        <v>0</v>
      </c>
      <c r="I523" s="60">
        <f t="shared" si="55"/>
        <v>0</v>
      </c>
      <c r="J523" s="92" t="str">
        <f t="shared" si="54"/>
        <v>2063–2064</v>
      </c>
      <c r="L523" s="103"/>
      <c r="N523" s="101"/>
      <c r="Q523" s="61"/>
    </row>
    <row r="524" spans="1:17" ht="20.25" customHeight="1" x14ac:dyDescent="0.2">
      <c r="A524" s="176">
        <v>59871</v>
      </c>
      <c r="B524" s="177">
        <f t="shared" si="50"/>
        <v>0</v>
      </c>
      <c r="C524" s="158"/>
      <c r="D524" s="60">
        <f t="shared" si="51"/>
        <v>0</v>
      </c>
      <c r="E524" s="178">
        <f t="shared" si="49"/>
        <v>0</v>
      </c>
      <c r="F524" s="60">
        <f t="shared" si="52"/>
        <v>0</v>
      </c>
      <c r="G524" s="60">
        <f>IF(AND(C524&lt;&gt;"",SUM(G$27:G523)&lt;E$19),$E$19/$E$23,0)</f>
        <v>0</v>
      </c>
      <c r="H524" s="60">
        <f t="shared" si="53"/>
        <v>0</v>
      </c>
      <c r="I524" s="60">
        <f t="shared" si="55"/>
        <v>0</v>
      </c>
      <c r="J524" s="92" t="str">
        <f t="shared" si="54"/>
        <v>2063–2064</v>
      </c>
      <c r="L524" s="103"/>
      <c r="N524" s="101"/>
      <c r="Q524" s="61"/>
    </row>
    <row r="525" spans="1:17" ht="20.25" customHeight="1" x14ac:dyDescent="0.2">
      <c r="A525" s="176">
        <v>59902</v>
      </c>
      <c r="B525" s="177">
        <f t="shared" si="50"/>
        <v>0</v>
      </c>
      <c r="C525" s="158"/>
      <c r="D525" s="60">
        <f t="shared" si="51"/>
        <v>0</v>
      </c>
      <c r="E525" s="178">
        <f t="shared" si="49"/>
        <v>0</v>
      </c>
      <c r="F525" s="60">
        <f t="shared" si="52"/>
        <v>0</v>
      </c>
      <c r="G525" s="60">
        <f>IF(AND(C525&lt;&gt;"",SUM(G$27:G524)&lt;E$19),$E$19/$E$23,0)</f>
        <v>0</v>
      </c>
      <c r="H525" s="60">
        <f t="shared" si="53"/>
        <v>0</v>
      </c>
      <c r="I525" s="60">
        <f t="shared" si="55"/>
        <v>0</v>
      </c>
      <c r="J525" s="92" t="str">
        <f t="shared" si="54"/>
        <v>2063–2064</v>
      </c>
      <c r="L525" s="103"/>
      <c r="N525" s="101"/>
      <c r="Q525" s="61"/>
    </row>
    <row r="526" spans="1:17" ht="20.25" customHeight="1" x14ac:dyDescent="0.2">
      <c r="A526" s="176">
        <v>59933</v>
      </c>
      <c r="B526" s="177">
        <f t="shared" si="50"/>
        <v>0</v>
      </c>
      <c r="C526" s="158"/>
      <c r="D526" s="60">
        <f t="shared" si="51"/>
        <v>0</v>
      </c>
      <c r="E526" s="178">
        <f t="shared" si="49"/>
        <v>0</v>
      </c>
      <c r="F526" s="60">
        <f t="shared" si="52"/>
        <v>0</v>
      </c>
      <c r="G526" s="60">
        <f>IF(AND(C526&lt;&gt;"",SUM(G$27:G525)&lt;E$19),$E$19/$E$23,0)</f>
        <v>0</v>
      </c>
      <c r="H526" s="60">
        <f t="shared" si="53"/>
        <v>0</v>
      </c>
      <c r="I526" s="60">
        <f t="shared" si="55"/>
        <v>0</v>
      </c>
      <c r="J526" s="92" t="str">
        <f t="shared" si="54"/>
        <v>2063–2064</v>
      </c>
      <c r="L526" s="103"/>
      <c r="N526" s="101"/>
      <c r="Q526" s="61"/>
    </row>
    <row r="527" spans="1:17" ht="20.25" customHeight="1" x14ac:dyDescent="0.2">
      <c r="A527" s="176">
        <v>59962</v>
      </c>
      <c r="B527" s="177">
        <f t="shared" si="50"/>
        <v>0</v>
      </c>
      <c r="C527" s="158"/>
      <c r="D527" s="60">
        <f t="shared" si="51"/>
        <v>0</v>
      </c>
      <c r="E527" s="178">
        <f t="shared" si="49"/>
        <v>0</v>
      </c>
      <c r="F527" s="60">
        <f t="shared" si="52"/>
        <v>0</v>
      </c>
      <c r="G527" s="60">
        <f>IF(AND(C527&lt;&gt;"",SUM(G$27:G526)&lt;E$19),$E$19/$E$23,0)</f>
        <v>0</v>
      </c>
      <c r="H527" s="60">
        <f t="shared" si="53"/>
        <v>0</v>
      </c>
      <c r="I527" s="60">
        <f t="shared" si="55"/>
        <v>0</v>
      </c>
      <c r="J527" s="92" t="str">
        <f t="shared" si="54"/>
        <v>2063–2064</v>
      </c>
      <c r="L527" s="103"/>
      <c r="N527" s="101"/>
      <c r="Q527" s="61"/>
    </row>
    <row r="528" spans="1:17" ht="20.25" customHeight="1" x14ac:dyDescent="0.2">
      <c r="A528" s="176">
        <v>59993</v>
      </c>
      <c r="B528" s="177">
        <f t="shared" si="50"/>
        <v>0</v>
      </c>
      <c r="C528" s="158"/>
      <c r="D528" s="60">
        <f t="shared" si="51"/>
        <v>0</v>
      </c>
      <c r="E528" s="178">
        <f t="shared" si="49"/>
        <v>0</v>
      </c>
      <c r="F528" s="60">
        <f t="shared" si="52"/>
        <v>0</v>
      </c>
      <c r="G528" s="60">
        <f>IF(AND(C528&lt;&gt;"",SUM(G$27:G527)&lt;E$19),$E$19/$E$23,0)</f>
        <v>0</v>
      </c>
      <c r="H528" s="60">
        <f t="shared" si="53"/>
        <v>0</v>
      </c>
      <c r="I528" s="60">
        <f t="shared" si="55"/>
        <v>0</v>
      </c>
      <c r="J528" s="92" t="str">
        <f t="shared" si="54"/>
        <v>2063–2064</v>
      </c>
      <c r="L528" s="103"/>
      <c r="N528" s="101"/>
      <c r="Q528" s="61"/>
    </row>
    <row r="529" spans="1:17" ht="20.25" customHeight="1" x14ac:dyDescent="0.2">
      <c r="A529" s="176">
        <v>60023</v>
      </c>
      <c r="B529" s="177">
        <f t="shared" si="50"/>
        <v>0</v>
      </c>
      <c r="C529" s="158"/>
      <c r="D529" s="60">
        <f t="shared" si="51"/>
        <v>0</v>
      </c>
      <c r="E529" s="178">
        <f t="shared" si="49"/>
        <v>0</v>
      </c>
      <c r="F529" s="60">
        <f t="shared" si="52"/>
        <v>0</v>
      </c>
      <c r="G529" s="60">
        <f>IF(AND(C529&lt;&gt;"",SUM(G$27:G528)&lt;E$19),$E$19/$E$23,0)</f>
        <v>0</v>
      </c>
      <c r="H529" s="60">
        <f t="shared" si="53"/>
        <v>0</v>
      </c>
      <c r="I529" s="60">
        <f t="shared" si="55"/>
        <v>0</v>
      </c>
      <c r="J529" s="92" t="str">
        <f t="shared" si="54"/>
        <v>2063–2064</v>
      </c>
      <c r="L529" s="103"/>
      <c r="N529" s="101"/>
      <c r="Q529" s="61"/>
    </row>
    <row r="530" spans="1:17" ht="20.25" customHeight="1" x14ac:dyDescent="0.2">
      <c r="A530" s="176">
        <v>60054</v>
      </c>
      <c r="B530" s="177">
        <f t="shared" si="50"/>
        <v>0</v>
      </c>
      <c r="C530" s="158"/>
      <c r="D530" s="60">
        <f t="shared" si="51"/>
        <v>0</v>
      </c>
      <c r="E530" s="178">
        <f t="shared" si="49"/>
        <v>0</v>
      </c>
      <c r="F530" s="60">
        <f t="shared" si="52"/>
        <v>0</v>
      </c>
      <c r="G530" s="60">
        <f>IF(AND(C530&lt;&gt;"",SUM(G$27:G529)&lt;E$19),$E$19/$E$23,0)</f>
        <v>0</v>
      </c>
      <c r="H530" s="60">
        <f t="shared" si="53"/>
        <v>0</v>
      </c>
      <c r="I530" s="60">
        <f t="shared" si="55"/>
        <v>0</v>
      </c>
      <c r="J530" s="92" t="str">
        <f t="shared" si="54"/>
        <v>2063–2064</v>
      </c>
      <c r="L530" s="103"/>
      <c r="N530" s="101"/>
      <c r="Q530" s="61"/>
    </row>
    <row r="531" spans="1:17" ht="20.25" customHeight="1" x14ac:dyDescent="0.2">
      <c r="A531" s="176">
        <v>60084</v>
      </c>
      <c r="B531" s="177">
        <f t="shared" si="50"/>
        <v>0</v>
      </c>
      <c r="C531" s="158"/>
      <c r="D531" s="60">
        <f t="shared" si="51"/>
        <v>0</v>
      </c>
      <c r="E531" s="178">
        <f t="shared" si="49"/>
        <v>0</v>
      </c>
      <c r="F531" s="60">
        <f t="shared" si="52"/>
        <v>0</v>
      </c>
      <c r="G531" s="60">
        <f>IF(AND(C531&lt;&gt;"",SUM(G$27:G530)&lt;E$19),$E$19/$E$23,0)</f>
        <v>0</v>
      </c>
      <c r="H531" s="60">
        <f t="shared" si="53"/>
        <v>0</v>
      </c>
      <c r="I531" s="60">
        <f t="shared" si="55"/>
        <v>0</v>
      </c>
      <c r="J531" s="92" t="str">
        <f t="shared" si="54"/>
        <v>2064–2065</v>
      </c>
      <c r="L531" s="103"/>
      <c r="N531" s="101"/>
      <c r="Q531" s="61"/>
    </row>
    <row r="532" spans="1:17" ht="20.25" customHeight="1" x14ac:dyDescent="0.2">
      <c r="A532" s="176">
        <v>60115</v>
      </c>
      <c r="B532" s="177">
        <f t="shared" si="50"/>
        <v>0</v>
      </c>
      <c r="C532" s="158"/>
      <c r="D532" s="60">
        <f t="shared" si="51"/>
        <v>0</v>
      </c>
      <c r="E532" s="178">
        <f t="shared" si="49"/>
        <v>0</v>
      </c>
      <c r="F532" s="60">
        <f t="shared" si="52"/>
        <v>0</v>
      </c>
      <c r="G532" s="60">
        <f>IF(AND(C532&lt;&gt;"",SUM(G$27:G531)&lt;E$19),$E$19/$E$23,0)</f>
        <v>0</v>
      </c>
      <c r="H532" s="60">
        <f t="shared" si="53"/>
        <v>0</v>
      </c>
      <c r="I532" s="60">
        <f t="shared" si="55"/>
        <v>0</v>
      </c>
      <c r="J532" s="92" t="str">
        <f t="shared" si="54"/>
        <v>2064–2065</v>
      </c>
      <c r="L532" s="103"/>
      <c r="N532" s="101"/>
      <c r="Q532" s="61"/>
    </row>
    <row r="533" spans="1:17" ht="20.25" customHeight="1" x14ac:dyDescent="0.2">
      <c r="A533" s="176">
        <v>60146</v>
      </c>
      <c r="B533" s="177">
        <f t="shared" si="50"/>
        <v>0</v>
      </c>
      <c r="C533" s="158"/>
      <c r="D533" s="60">
        <f t="shared" si="51"/>
        <v>0</v>
      </c>
      <c r="E533" s="178">
        <f t="shared" si="49"/>
        <v>0</v>
      </c>
      <c r="F533" s="60">
        <f t="shared" si="52"/>
        <v>0</v>
      </c>
      <c r="G533" s="60">
        <f>IF(AND(C533&lt;&gt;"",SUM(G$27:G532)&lt;E$19),$E$19/$E$23,0)</f>
        <v>0</v>
      </c>
      <c r="H533" s="60">
        <f t="shared" si="53"/>
        <v>0</v>
      </c>
      <c r="I533" s="60">
        <f t="shared" si="55"/>
        <v>0</v>
      </c>
      <c r="J533" s="92" t="str">
        <f t="shared" si="54"/>
        <v>2064–2065</v>
      </c>
      <c r="L533" s="103"/>
      <c r="N533" s="101"/>
      <c r="Q533" s="61"/>
    </row>
    <row r="534" spans="1:17" ht="20.25" customHeight="1" x14ac:dyDescent="0.2">
      <c r="A534" s="176">
        <v>60176</v>
      </c>
      <c r="B534" s="177">
        <f t="shared" si="50"/>
        <v>0</v>
      </c>
      <c r="C534" s="158"/>
      <c r="D534" s="60">
        <f t="shared" si="51"/>
        <v>0</v>
      </c>
      <c r="E534" s="178">
        <f t="shared" si="49"/>
        <v>0</v>
      </c>
      <c r="F534" s="60">
        <f t="shared" si="52"/>
        <v>0</v>
      </c>
      <c r="G534" s="60">
        <f>IF(AND(C534&lt;&gt;"",SUM(G$27:G533)&lt;E$19),$E$19/$E$23,0)</f>
        <v>0</v>
      </c>
      <c r="H534" s="60">
        <f t="shared" si="53"/>
        <v>0</v>
      </c>
      <c r="I534" s="60">
        <f t="shared" si="55"/>
        <v>0</v>
      </c>
      <c r="J534" s="92" t="str">
        <f t="shared" si="54"/>
        <v>2064–2065</v>
      </c>
      <c r="L534" s="103"/>
      <c r="N534" s="101"/>
      <c r="Q534" s="61"/>
    </row>
    <row r="535" spans="1:17" ht="20.25" customHeight="1" x14ac:dyDescent="0.2">
      <c r="A535" s="176">
        <v>60207</v>
      </c>
      <c r="B535" s="177">
        <f t="shared" si="50"/>
        <v>0</v>
      </c>
      <c r="C535" s="158"/>
      <c r="D535" s="60">
        <f t="shared" si="51"/>
        <v>0</v>
      </c>
      <c r="E535" s="178">
        <f t="shared" si="49"/>
        <v>0</v>
      </c>
      <c r="F535" s="60">
        <f t="shared" si="52"/>
        <v>0</v>
      </c>
      <c r="G535" s="60">
        <f>IF(AND(C535&lt;&gt;"",SUM(G$27:G534)&lt;E$19),$E$19/$E$23,0)</f>
        <v>0</v>
      </c>
      <c r="H535" s="60">
        <f t="shared" si="53"/>
        <v>0</v>
      </c>
      <c r="I535" s="60">
        <f t="shared" si="55"/>
        <v>0</v>
      </c>
      <c r="J535" s="92" t="str">
        <f t="shared" si="54"/>
        <v>2064–2065</v>
      </c>
      <c r="L535" s="103"/>
      <c r="N535" s="101"/>
      <c r="Q535" s="61"/>
    </row>
    <row r="536" spans="1:17" ht="20.25" customHeight="1" x14ac:dyDescent="0.2">
      <c r="A536" s="176">
        <v>60237</v>
      </c>
      <c r="B536" s="177">
        <f t="shared" si="50"/>
        <v>0</v>
      </c>
      <c r="C536" s="158"/>
      <c r="D536" s="60">
        <f t="shared" si="51"/>
        <v>0</v>
      </c>
      <c r="E536" s="178">
        <f t="shared" si="49"/>
        <v>0</v>
      </c>
      <c r="F536" s="60">
        <f t="shared" si="52"/>
        <v>0</v>
      </c>
      <c r="G536" s="60">
        <f>IF(AND(C536&lt;&gt;"",SUM(G$27:G535)&lt;E$19),$E$19/$E$23,0)</f>
        <v>0</v>
      </c>
      <c r="H536" s="60">
        <f t="shared" si="53"/>
        <v>0</v>
      </c>
      <c r="I536" s="60">
        <f t="shared" si="55"/>
        <v>0</v>
      </c>
      <c r="J536" s="92" t="str">
        <f t="shared" si="54"/>
        <v>2064–2065</v>
      </c>
      <c r="L536" s="103"/>
      <c r="N536" s="101"/>
      <c r="Q536" s="61"/>
    </row>
    <row r="537" spans="1:17" ht="20.25" customHeight="1" x14ac:dyDescent="0.2">
      <c r="A537" s="176">
        <v>60268</v>
      </c>
      <c r="B537" s="177">
        <f t="shared" si="50"/>
        <v>0</v>
      </c>
      <c r="C537" s="158"/>
      <c r="D537" s="60">
        <f t="shared" si="51"/>
        <v>0</v>
      </c>
      <c r="E537" s="178">
        <f t="shared" si="49"/>
        <v>0</v>
      </c>
      <c r="F537" s="60">
        <f t="shared" si="52"/>
        <v>0</v>
      </c>
      <c r="G537" s="60">
        <f>IF(AND(C537&lt;&gt;"",SUM(G$27:G536)&lt;E$19),$E$19/$E$23,0)</f>
        <v>0</v>
      </c>
      <c r="H537" s="60">
        <f t="shared" si="53"/>
        <v>0</v>
      </c>
      <c r="I537" s="60">
        <f t="shared" si="55"/>
        <v>0</v>
      </c>
      <c r="J537" s="92" t="str">
        <f t="shared" si="54"/>
        <v>2064–2065</v>
      </c>
      <c r="L537" s="103"/>
      <c r="N537" s="101"/>
      <c r="Q537" s="61"/>
    </row>
    <row r="538" spans="1:17" ht="20.25" customHeight="1" x14ac:dyDescent="0.2">
      <c r="A538" s="176">
        <v>60299</v>
      </c>
      <c r="B538" s="177">
        <f t="shared" si="50"/>
        <v>0</v>
      </c>
      <c r="C538" s="158"/>
      <c r="D538" s="60">
        <f t="shared" si="51"/>
        <v>0</v>
      </c>
      <c r="E538" s="178">
        <f t="shared" si="49"/>
        <v>0</v>
      </c>
      <c r="F538" s="60">
        <f t="shared" si="52"/>
        <v>0</v>
      </c>
      <c r="G538" s="60">
        <f>IF(AND(C538&lt;&gt;"",SUM(G$27:G537)&lt;E$19),$E$19/$E$23,0)</f>
        <v>0</v>
      </c>
      <c r="H538" s="60">
        <f t="shared" si="53"/>
        <v>0</v>
      </c>
      <c r="I538" s="60">
        <f t="shared" si="55"/>
        <v>0</v>
      </c>
      <c r="J538" s="92" t="str">
        <f t="shared" si="54"/>
        <v>2064–2065</v>
      </c>
      <c r="L538" s="103"/>
      <c r="N538" s="101"/>
      <c r="Q538" s="61"/>
    </row>
    <row r="539" spans="1:17" ht="20.25" customHeight="1" x14ac:dyDescent="0.2">
      <c r="A539" s="176">
        <v>60327</v>
      </c>
      <c r="B539" s="177">
        <f t="shared" si="50"/>
        <v>0</v>
      </c>
      <c r="C539" s="158"/>
      <c r="D539" s="60">
        <f t="shared" si="51"/>
        <v>0</v>
      </c>
      <c r="E539" s="178">
        <f t="shared" ref="E539:E602" si="56">C539-D539</f>
        <v>0</v>
      </c>
      <c r="F539" s="60">
        <f t="shared" si="52"/>
        <v>0</v>
      </c>
      <c r="G539" s="60">
        <f>IF(AND(C539&lt;&gt;"",SUM(G$27:G538)&lt;E$19),$E$19/$E$23,0)</f>
        <v>0</v>
      </c>
      <c r="H539" s="60">
        <f t="shared" si="53"/>
        <v>0</v>
      </c>
      <c r="I539" s="60">
        <f t="shared" si="55"/>
        <v>0</v>
      </c>
      <c r="J539" s="92" t="str">
        <f t="shared" si="54"/>
        <v>2064–2065</v>
      </c>
      <c r="L539" s="103"/>
      <c r="N539" s="101"/>
      <c r="Q539" s="61"/>
    </row>
    <row r="540" spans="1:17" ht="20.25" customHeight="1" x14ac:dyDescent="0.2">
      <c r="A540" s="176">
        <v>60358</v>
      </c>
      <c r="B540" s="177">
        <f t="shared" ref="B540:B603" si="57">IF(C540&gt;0,C540*-1,C540)</f>
        <v>0</v>
      </c>
      <c r="C540" s="158"/>
      <c r="D540" s="60">
        <f t="shared" ref="D540:D603" si="58">IF(C540="",0,IF($E$15="Beginning",IF(C539&lt;&gt;"",$F539*$E$6/12,0),IF(C539&lt;&gt;"",$F539*$E$6/12,$E$16*$E$6/12)))</f>
        <v>0</v>
      </c>
      <c r="E540" s="178">
        <f t="shared" si="56"/>
        <v>0</v>
      </c>
      <c r="F540" s="60">
        <f t="shared" ref="F540:F603" si="59">IF(C540="",0,IF(C539="",$E$16-E540,IF(C540&lt;&gt;"",F539-E540)))</f>
        <v>0</v>
      </c>
      <c r="G540" s="60">
        <f>IF(AND(C540&lt;&gt;"",SUM(G$27:G539)&lt;E$19),$E$19/$E$23,0)</f>
        <v>0</v>
      </c>
      <c r="H540" s="60">
        <f t="shared" ref="H540:H603" si="60">IF(C540&lt;&gt;"",G540+H539,0)</f>
        <v>0</v>
      </c>
      <c r="I540" s="60">
        <f t="shared" si="55"/>
        <v>0</v>
      </c>
      <c r="J540" s="92" t="str">
        <f t="shared" ref="J540:J603" si="61">IF(OR(MONTH(A540)=1,MONTH(A540)=2,MONTH(A540)=3,MONTH(A540)=4,MONTH(A540)=5,MONTH(A540)=6),YEAR(A540)-1&amp;"–"&amp;YEAR(A540),YEAR(A540)&amp;"–"&amp;YEAR(A540)+1)</f>
        <v>2064–2065</v>
      </c>
      <c r="L540" s="103"/>
      <c r="N540" s="101"/>
      <c r="Q540" s="61"/>
    </row>
    <row r="541" spans="1:17" ht="20.25" customHeight="1" x14ac:dyDescent="0.2">
      <c r="A541" s="176">
        <v>60388</v>
      </c>
      <c r="B541" s="177">
        <f t="shared" si="57"/>
        <v>0</v>
      </c>
      <c r="C541" s="158"/>
      <c r="D541" s="60">
        <f t="shared" si="58"/>
        <v>0</v>
      </c>
      <c r="E541" s="178">
        <f t="shared" si="56"/>
        <v>0</v>
      </c>
      <c r="F541" s="60">
        <f t="shared" si="59"/>
        <v>0</v>
      </c>
      <c r="G541" s="60">
        <f>IF(AND(C541&lt;&gt;"",SUM(G$27:G540)&lt;E$19),$E$19/$E$23,0)</f>
        <v>0</v>
      </c>
      <c r="H541" s="60">
        <f t="shared" si="60"/>
        <v>0</v>
      </c>
      <c r="I541" s="60">
        <f t="shared" ref="I541:I604" si="62">IF(C541&lt;&gt;"",$E$19-H541,0)</f>
        <v>0</v>
      </c>
      <c r="J541" s="92" t="str">
        <f t="shared" si="61"/>
        <v>2064–2065</v>
      </c>
      <c r="L541" s="103"/>
      <c r="N541" s="101"/>
      <c r="Q541" s="61"/>
    </row>
    <row r="542" spans="1:17" ht="20.25" customHeight="1" x14ac:dyDescent="0.2">
      <c r="A542" s="176">
        <v>60419</v>
      </c>
      <c r="B542" s="177">
        <f t="shared" si="57"/>
        <v>0</v>
      </c>
      <c r="C542" s="158"/>
      <c r="D542" s="60">
        <f t="shared" si="58"/>
        <v>0</v>
      </c>
      <c r="E542" s="178">
        <f t="shared" si="56"/>
        <v>0</v>
      </c>
      <c r="F542" s="60">
        <f t="shared" si="59"/>
        <v>0</v>
      </c>
      <c r="G542" s="60">
        <f>IF(AND(C542&lt;&gt;"",SUM(G$27:G541)&lt;E$19),$E$19/$E$23,0)</f>
        <v>0</v>
      </c>
      <c r="H542" s="60">
        <f t="shared" si="60"/>
        <v>0</v>
      </c>
      <c r="I542" s="60">
        <f t="shared" si="62"/>
        <v>0</v>
      </c>
      <c r="J542" s="92" t="str">
        <f t="shared" si="61"/>
        <v>2064–2065</v>
      </c>
      <c r="L542" s="103"/>
      <c r="N542" s="101"/>
      <c r="Q542" s="61"/>
    </row>
    <row r="543" spans="1:17" ht="20.25" customHeight="1" x14ac:dyDescent="0.2">
      <c r="A543" s="176">
        <v>60449</v>
      </c>
      <c r="B543" s="177">
        <f t="shared" si="57"/>
        <v>0</v>
      </c>
      <c r="C543" s="158"/>
      <c r="D543" s="60">
        <f t="shared" si="58"/>
        <v>0</v>
      </c>
      <c r="E543" s="178">
        <f t="shared" si="56"/>
        <v>0</v>
      </c>
      <c r="F543" s="60">
        <f t="shared" si="59"/>
        <v>0</v>
      </c>
      <c r="G543" s="60">
        <f>IF(AND(C543&lt;&gt;"",SUM(G$27:G542)&lt;E$19),$E$19/$E$23,0)</f>
        <v>0</v>
      </c>
      <c r="H543" s="60">
        <f t="shared" si="60"/>
        <v>0</v>
      </c>
      <c r="I543" s="60">
        <f t="shared" si="62"/>
        <v>0</v>
      </c>
      <c r="J543" s="92" t="str">
        <f t="shared" si="61"/>
        <v>2065–2066</v>
      </c>
      <c r="L543" s="103"/>
      <c r="N543" s="101"/>
      <c r="Q543" s="61"/>
    </row>
    <row r="544" spans="1:17" ht="20.25" customHeight="1" x14ac:dyDescent="0.2">
      <c r="A544" s="176">
        <v>60480</v>
      </c>
      <c r="B544" s="177">
        <f t="shared" si="57"/>
        <v>0</v>
      </c>
      <c r="C544" s="158"/>
      <c r="D544" s="60">
        <f t="shared" si="58"/>
        <v>0</v>
      </c>
      <c r="E544" s="178">
        <f t="shared" si="56"/>
        <v>0</v>
      </c>
      <c r="F544" s="60">
        <f t="shared" si="59"/>
        <v>0</v>
      </c>
      <c r="G544" s="60">
        <f>IF(AND(C544&lt;&gt;"",SUM(G$27:G543)&lt;E$19),$E$19/$E$23,0)</f>
        <v>0</v>
      </c>
      <c r="H544" s="60">
        <f t="shared" si="60"/>
        <v>0</v>
      </c>
      <c r="I544" s="60">
        <f t="shared" si="62"/>
        <v>0</v>
      </c>
      <c r="J544" s="92" t="str">
        <f t="shared" si="61"/>
        <v>2065–2066</v>
      </c>
      <c r="L544" s="103"/>
      <c r="N544" s="101"/>
      <c r="Q544" s="61"/>
    </row>
    <row r="545" spans="1:17" ht="20.25" customHeight="1" x14ac:dyDescent="0.2">
      <c r="A545" s="176">
        <v>60511</v>
      </c>
      <c r="B545" s="177">
        <f t="shared" si="57"/>
        <v>0</v>
      </c>
      <c r="C545" s="158"/>
      <c r="D545" s="60">
        <f t="shared" si="58"/>
        <v>0</v>
      </c>
      <c r="E545" s="178">
        <f t="shared" si="56"/>
        <v>0</v>
      </c>
      <c r="F545" s="60">
        <f t="shared" si="59"/>
        <v>0</v>
      </c>
      <c r="G545" s="60">
        <f>IF(AND(C545&lt;&gt;"",SUM(G$27:G544)&lt;E$19),$E$19/$E$23,0)</f>
        <v>0</v>
      </c>
      <c r="H545" s="60">
        <f t="shared" si="60"/>
        <v>0</v>
      </c>
      <c r="I545" s="60">
        <f t="shared" si="62"/>
        <v>0</v>
      </c>
      <c r="J545" s="92" t="str">
        <f t="shared" si="61"/>
        <v>2065–2066</v>
      </c>
      <c r="L545" s="103"/>
      <c r="N545" s="101"/>
      <c r="Q545" s="61"/>
    </row>
    <row r="546" spans="1:17" ht="20.25" customHeight="1" x14ac:dyDescent="0.2">
      <c r="A546" s="176">
        <v>60541</v>
      </c>
      <c r="B546" s="177">
        <f t="shared" si="57"/>
        <v>0</v>
      </c>
      <c r="C546" s="158"/>
      <c r="D546" s="60">
        <f t="shared" si="58"/>
        <v>0</v>
      </c>
      <c r="E546" s="178">
        <f t="shared" si="56"/>
        <v>0</v>
      </c>
      <c r="F546" s="60">
        <f t="shared" si="59"/>
        <v>0</v>
      </c>
      <c r="G546" s="60">
        <f>IF(AND(C546&lt;&gt;"",SUM(G$27:G545)&lt;E$19),$E$19/$E$23,0)</f>
        <v>0</v>
      </c>
      <c r="H546" s="60">
        <f t="shared" si="60"/>
        <v>0</v>
      </c>
      <c r="I546" s="60">
        <f t="shared" si="62"/>
        <v>0</v>
      </c>
      <c r="J546" s="92" t="str">
        <f t="shared" si="61"/>
        <v>2065–2066</v>
      </c>
      <c r="L546" s="103"/>
      <c r="N546" s="101"/>
      <c r="Q546" s="61"/>
    </row>
    <row r="547" spans="1:17" ht="20.25" customHeight="1" x14ac:dyDescent="0.2">
      <c r="A547" s="176">
        <v>60572</v>
      </c>
      <c r="B547" s="177">
        <f t="shared" si="57"/>
        <v>0</v>
      </c>
      <c r="C547" s="158"/>
      <c r="D547" s="60">
        <f t="shared" si="58"/>
        <v>0</v>
      </c>
      <c r="E547" s="178">
        <f t="shared" si="56"/>
        <v>0</v>
      </c>
      <c r="F547" s="60">
        <f t="shared" si="59"/>
        <v>0</v>
      </c>
      <c r="G547" s="60">
        <f>IF(AND(C547&lt;&gt;"",SUM(G$27:G546)&lt;E$19),$E$19/$E$23,0)</f>
        <v>0</v>
      </c>
      <c r="H547" s="60">
        <f t="shared" si="60"/>
        <v>0</v>
      </c>
      <c r="I547" s="60">
        <f t="shared" si="62"/>
        <v>0</v>
      </c>
      <c r="J547" s="92" t="str">
        <f t="shared" si="61"/>
        <v>2065–2066</v>
      </c>
      <c r="L547" s="103"/>
      <c r="N547" s="101"/>
      <c r="Q547" s="61"/>
    </row>
    <row r="548" spans="1:17" ht="20.25" customHeight="1" x14ac:dyDescent="0.2">
      <c r="A548" s="176">
        <v>60602</v>
      </c>
      <c r="B548" s="177">
        <f t="shared" si="57"/>
        <v>0</v>
      </c>
      <c r="C548" s="158"/>
      <c r="D548" s="60">
        <f t="shared" si="58"/>
        <v>0</v>
      </c>
      <c r="E548" s="178">
        <f t="shared" si="56"/>
        <v>0</v>
      </c>
      <c r="F548" s="60">
        <f t="shared" si="59"/>
        <v>0</v>
      </c>
      <c r="G548" s="60">
        <f>IF(AND(C548&lt;&gt;"",SUM(G$27:G547)&lt;E$19),$E$19/$E$23,0)</f>
        <v>0</v>
      </c>
      <c r="H548" s="60">
        <f t="shared" si="60"/>
        <v>0</v>
      </c>
      <c r="I548" s="60">
        <f t="shared" si="62"/>
        <v>0</v>
      </c>
      <c r="J548" s="92" t="str">
        <f t="shared" si="61"/>
        <v>2065–2066</v>
      </c>
      <c r="L548" s="103"/>
      <c r="N548" s="101"/>
      <c r="Q548" s="61"/>
    </row>
    <row r="549" spans="1:17" ht="20.25" customHeight="1" x14ac:dyDescent="0.2">
      <c r="A549" s="176">
        <v>60633</v>
      </c>
      <c r="B549" s="177">
        <f t="shared" si="57"/>
        <v>0</v>
      </c>
      <c r="C549" s="158"/>
      <c r="D549" s="60">
        <f t="shared" si="58"/>
        <v>0</v>
      </c>
      <c r="E549" s="178">
        <f t="shared" si="56"/>
        <v>0</v>
      </c>
      <c r="F549" s="60">
        <f t="shared" si="59"/>
        <v>0</v>
      </c>
      <c r="G549" s="60">
        <f>IF(AND(C549&lt;&gt;"",SUM(G$27:G548)&lt;E$19),$E$19/$E$23,0)</f>
        <v>0</v>
      </c>
      <c r="H549" s="60">
        <f t="shared" si="60"/>
        <v>0</v>
      </c>
      <c r="I549" s="60">
        <f t="shared" si="62"/>
        <v>0</v>
      </c>
      <c r="J549" s="92" t="str">
        <f t="shared" si="61"/>
        <v>2065–2066</v>
      </c>
      <c r="L549" s="103"/>
      <c r="N549" s="101"/>
      <c r="Q549" s="61"/>
    </row>
    <row r="550" spans="1:17" ht="20.25" customHeight="1" x14ac:dyDescent="0.2">
      <c r="A550" s="176">
        <v>60664</v>
      </c>
      <c r="B550" s="177">
        <f t="shared" si="57"/>
        <v>0</v>
      </c>
      <c r="C550" s="158"/>
      <c r="D550" s="60">
        <f t="shared" si="58"/>
        <v>0</v>
      </c>
      <c r="E550" s="178">
        <f t="shared" si="56"/>
        <v>0</v>
      </c>
      <c r="F550" s="60">
        <f t="shared" si="59"/>
        <v>0</v>
      </c>
      <c r="G550" s="60">
        <f>IF(AND(C550&lt;&gt;"",SUM(G$27:G549)&lt;E$19),$E$19/$E$23,0)</f>
        <v>0</v>
      </c>
      <c r="H550" s="60">
        <f t="shared" si="60"/>
        <v>0</v>
      </c>
      <c r="I550" s="60">
        <f t="shared" si="62"/>
        <v>0</v>
      </c>
      <c r="J550" s="92" t="str">
        <f t="shared" si="61"/>
        <v>2065–2066</v>
      </c>
      <c r="L550" s="103"/>
      <c r="N550" s="101"/>
      <c r="Q550" s="61"/>
    </row>
    <row r="551" spans="1:17" ht="20.25" customHeight="1" x14ac:dyDescent="0.2">
      <c r="A551" s="176">
        <v>60692</v>
      </c>
      <c r="B551" s="177">
        <f t="shared" si="57"/>
        <v>0</v>
      </c>
      <c r="C551" s="158"/>
      <c r="D551" s="60">
        <f t="shared" si="58"/>
        <v>0</v>
      </c>
      <c r="E551" s="178">
        <f t="shared" si="56"/>
        <v>0</v>
      </c>
      <c r="F551" s="60">
        <f t="shared" si="59"/>
        <v>0</v>
      </c>
      <c r="G551" s="60">
        <f>IF(AND(C551&lt;&gt;"",SUM(G$27:G550)&lt;E$19),$E$19/$E$23,0)</f>
        <v>0</v>
      </c>
      <c r="H551" s="60">
        <f t="shared" si="60"/>
        <v>0</v>
      </c>
      <c r="I551" s="60">
        <f t="shared" si="62"/>
        <v>0</v>
      </c>
      <c r="J551" s="92" t="str">
        <f t="shared" si="61"/>
        <v>2065–2066</v>
      </c>
      <c r="L551" s="103"/>
      <c r="N551" s="101"/>
      <c r="Q551" s="61"/>
    </row>
    <row r="552" spans="1:17" ht="20.25" customHeight="1" x14ac:dyDescent="0.2">
      <c r="A552" s="176">
        <v>60723</v>
      </c>
      <c r="B552" s="177">
        <f t="shared" si="57"/>
        <v>0</v>
      </c>
      <c r="C552" s="158"/>
      <c r="D552" s="60">
        <f t="shared" si="58"/>
        <v>0</v>
      </c>
      <c r="E552" s="178">
        <f t="shared" si="56"/>
        <v>0</v>
      </c>
      <c r="F552" s="60">
        <f t="shared" si="59"/>
        <v>0</v>
      </c>
      <c r="G552" s="60">
        <f>IF(AND(C552&lt;&gt;"",SUM(G$27:G551)&lt;E$19),$E$19/$E$23,0)</f>
        <v>0</v>
      </c>
      <c r="H552" s="60">
        <f t="shared" si="60"/>
        <v>0</v>
      </c>
      <c r="I552" s="60">
        <f t="shared" si="62"/>
        <v>0</v>
      </c>
      <c r="J552" s="92" t="str">
        <f t="shared" si="61"/>
        <v>2065–2066</v>
      </c>
      <c r="L552" s="103"/>
      <c r="N552" s="101"/>
      <c r="Q552" s="61"/>
    </row>
    <row r="553" spans="1:17" ht="20.25" customHeight="1" x14ac:dyDescent="0.2">
      <c r="A553" s="176">
        <v>60753</v>
      </c>
      <c r="B553" s="177">
        <f t="shared" si="57"/>
        <v>0</v>
      </c>
      <c r="C553" s="158"/>
      <c r="D553" s="60">
        <f t="shared" si="58"/>
        <v>0</v>
      </c>
      <c r="E553" s="178">
        <f t="shared" si="56"/>
        <v>0</v>
      </c>
      <c r="F553" s="60">
        <f t="shared" si="59"/>
        <v>0</v>
      </c>
      <c r="G553" s="60">
        <f>IF(AND(C553&lt;&gt;"",SUM(G$27:G552)&lt;E$19),$E$19/$E$23,0)</f>
        <v>0</v>
      </c>
      <c r="H553" s="60">
        <f t="shared" si="60"/>
        <v>0</v>
      </c>
      <c r="I553" s="60">
        <f t="shared" si="62"/>
        <v>0</v>
      </c>
      <c r="J553" s="92" t="str">
        <f t="shared" si="61"/>
        <v>2065–2066</v>
      </c>
      <c r="L553" s="103"/>
      <c r="N553" s="101"/>
      <c r="Q553" s="61"/>
    </row>
    <row r="554" spans="1:17" ht="20.25" customHeight="1" x14ac:dyDescent="0.2">
      <c r="A554" s="176">
        <v>60784</v>
      </c>
      <c r="B554" s="177">
        <f t="shared" si="57"/>
        <v>0</v>
      </c>
      <c r="C554" s="158"/>
      <c r="D554" s="60">
        <f t="shared" si="58"/>
        <v>0</v>
      </c>
      <c r="E554" s="178">
        <f t="shared" si="56"/>
        <v>0</v>
      </c>
      <c r="F554" s="60">
        <f t="shared" si="59"/>
        <v>0</v>
      </c>
      <c r="G554" s="60">
        <f>IF(AND(C554&lt;&gt;"",SUM(G$27:G553)&lt;E$19),$E$19/$E$23,0)</f>
        <v>0</v>
      </c>
      <c r="H554" s="60">
        <f t="shared" si="60"/>
        <v>0</v>
      </c>
      <c r="I554" s="60">
        <f t="shared" si="62"/>
        <v>0</v>
      </c>
      <c r="J554" s="92" t="str">
        <f t="shared" si="61"/>
        <v>2065–2066</v>
      </c>
      <c r="L554" s="103"/>
      <c r="N554" s="101"/>
      <c r="Q554" s="61"/>
    </row>
    <row r="555" spans="1:17" ht="20.25" customHeight="1" x14ac:dyDescent="0.2">
      <c r="A555" s="176">
        <v>60814</v>
      </c>
      <c r="B555" s="177">
        <f t="shared" si="57"/>
        <v>0</v>
      </c>
      <c r="C555" s="158"/>
      <c r="D555" s="60">
        <f t="shared" si="58"/>
        <v>0</v>
      </c>
      <c r="E555" s="178">
        <f t="shared" si="56"/>
        <v>0</v>
      </c>
      <c r="F555" s="60">
        <f t="shared" si="59"/>
        <v>0</v>
      </c>
      <c r="G555" s="60">
        <f>IF(AND(C555&lt;&gt;"",SUM(G$27:G554)&lt;E$19),$E$19/$E$23,0)</f>
        <v>0</v>
      </c>
      <c r="H555" s="60">
        <f t="shared" si="60"/>
        <v>0</v>
      </c>
      <c r="I555" s="60">
        <f t="shared" si="62"/>
        <v>0</v>
      </c>
      <c r="J555" s="92" t="str">
        <f t="shared" si="61"/>
        <v>2066–2067</v>
      </c>
      <c r="L555" s="103"/>
      <c r="N555" s="101"/>
      <c r="Q555" s="61"/>
    </row>
    <row r="556" spans="1:17" ht="20.25" customHeight="1" x14ac:dyDescent="0.2">
      <c r="A556" s="176">
        <v>60845</v>
      </c>
      <c r="B556" s="177">
        <f t="shared" si="57"/>
        <v>0</v>
      </c>
      <c r="C556" s="158"/>
      <c r="D556" s="60">
        <f t="shared" si="58"/>
        <v>0</v>
      </c>
      <c r="E556" s="178">
        <f t="shared" si="56"/>
        <v>0</v>
      </c>
      <c r="F556" s="60">
        <f t="shared" si="59"/>
        <v>0</v>
      </c>
      <c r="G556" s="60">
        <f>IF(AND(C556&lt;&gt;"",SUM(G$27:G555)&lt;E$19),$E$19/$E$23,0)</f>
        <v>0</v>
      </c>
      <c r="H556" s="60">
        <f t="shared" si="60"/>
        <v>0</v>
      </c>
      <c r="I556" s="60">
        <f t="shared" si="62"/>
        <v>0</v>
      </c>
      <c r="J556" s="92" t="str">
        <f t="shared" si="61"/>
        <v>2066–2067</v>
      </c>
      <c r="L556" s="103"/>
      <c r="N556" s="101"/>
      <c r="Q556" s="61"/>
    </row>
    <row r="557" spans="1:17" ht="20.25" customHeight="1" x14ac:dyDescent="0.2">
      <c r="A557" s="176">
        <v>60876</v>
      </c>
      <c r="B557" s="177">
        <f t="shared" si="57"/>
        <v>0</v>
      </c>
      <c r="C557" s="158"/>
      <c r="D557" s="60">
        <f t="shared" si="58"/>
        <v>0</v>
      </c>
      <c r="E557" s="178">
        <f t="shared" si="56"/>
        <v>0</v>
      </c>
      <c r="F557" s="60">
        <f t="shared" si="59"/>
        <v>0</v>
      </c>
      <c r="G557" s="60">
        <f>IF(AND(C557&lt;&gt;"",SUM(G$27:G556)&lt;E$19),$E$19/$E$23,0)</f>
        <v>0</v>
      </c>
      <c r="H557" s="60">
        <f t="shared" si="60"/>
        <v>0</v>
      </c>
      <c r="I557" s="60">
        <f t="shared" si="62"/>
        <v>0</v>
      </c>
      <c r="J557" s="92" t="str">
        <f t="shared" si="61"/>
        <v>2066–2067</v>
      </c>
      <c r="L557" s="103"/>
      <c r="N557" s="101"/>
      <c r="Q557" s="61"/>
    </row>
    <row r="558" spans="1:17" ht="20.25" customHeight="1" x14ac:dyDescent="0.2">
      <c r="A558" s="176">
        <v>60906</v>
      </c>
      <c r="B558" s="177">
        <f t="shared" si="57"/>
        <v>0</v>
      </c>
      <c r="C558" s="158"/>
      <c r="D558" s="60">
        <f t="shared" si="58"/>
        <v>0</v>
      </c>
      <c r="E558" s="178">
        <f t="shared" si="56"/>
        <v>0</v>
      </c>
      <c r="F558" s="60">
        <f t="shared" si="59"/>
        <v>0</v>
      </c>
      <c r="G558" s="60">
        <f>IF(AND(C558&lt;&gt;"",SUM(G$27:G557)&lt;E$19),$E$19/$E$23,0)</f>
        <v>0</v>
      </c>
      <c r="H558" s="60">
        <f t="shared" si="60"/>
        <v>0</v>
      </c>
      <c r="I558" s="60">
        <f t="shared" si="62"/>
        <v>0</v>
      </c>
      <c r="J558" s="92" t="str">
        <f t="shared" si="61"/>
        <v>2066–2067</v>
      </c>
      <c r="L558" s="103"/>
      <c r="N558" s="101"/>
      <c r="Q558" s="61"/>
    </row>
    <row r="559" spans="1:17" ht="20.25" customHeight="1" x14ac:dyDescent="0.2">
      <c r="A559" s="176">
        <v>60937</v>
      </c>
      <c r="B559" s="177">
        <f t="shared" si="57"/>
        <v>0</v>
      </c>
      <c r="C559" s="158"/>
      <c r="D559" s="60">
        <f t="shared" si="58"/>
        <v>0</v>
      </c>
      <c r="E559" s="178">
        <f t="shared" si="56"/>
        <v>0</v>
      </c>
      <c r="F559" s="60">
        <f t="shared" si="59"/>
        <v>0</v>
      </c>
      <c r="G559" s="60">
        <f>IF(AND(C559&lt;&gt;"",SUM(G$27:G558)&lt;E$19),$E$19/$E$23,0)</f>
        <v>0</v>
      </c>
      <c r="H559" s="60">
        <f t="shared" si="60"/>
        <v>0</v>
      </c>
      <c r="I559" s="60">
        <f t="shared" si="62"/>
        <v>0</v>
      </c>
      <c r="J559" s="92" t="str">
        <f t="shared" si="61"/>
        <v>2066–2067</v>
      </c>
      <c r="L559" s="103"/>
      <c r="N559" s="101"/>
      <c r="Q559" s="61"/>
    </row>
    <row r="560" spans="1:17" ht="20.25" customHeight="1" x14ac:dyDescent="0.2">
      <c r="A560" s="176">
        <v>60967</v>
      </c>
      <c r="B560" s="177">
        <f t="shared" si="57"/>
        <v>0</v>
      </c>
      <c r="C560" s="158"/>
      <c r="D560" s="60">
        <f t="shared" si="58"/>
        <v>0</v>
      </c>
      <c r="E560" s="178">
        <f t="shared" si="56"/>
        <v>0</v>
      </c>
      <c r="F560" s="60">
        <f t="shared" si="59"/>
        <v>0</v>
      </c>
      <c r="G560" s="60">
        <f>IF(AND(C560&lt;&gt;"",SUM(G$27:G559)&lt;E$19),$E$19/$E$23,0)</f>
        <v>0</v>
      </c>
      <c r="H560" s="60">
        <f t="shared" si="60"/>
        <v>0</v>
      </c>
      <c r="I560" s="60">
        <f t="shared" si="62"/>
        <v>0</v>
      </c>
      <c r="J560" s="92" t="str">
        <f t="shared" si="61"/>
        <v>2066–2067</v>
      </c>
      <c r="L560" s="103"/>
      <c r="N560" s="101"/>
      <c r="Q560" s="61"/>
    </row>
    <row r="561" spans="1:17" ht="20.25" customHeight="1" x14ac:dyDescent="0.2">
      <c r="A561" s="176">
        <v>60998</v>
      </c>
      <c r="B561" s="177">
        <f t="shared" si="57"/>
        <v>0</v>
      </c>
      <c r="C561" s="158"/>
      <c r="D561" s="60">
        <f t="shared" si="58"/>
        <v>0</v>
      </c>
      <c r="E561" s="178">
        <f t="shared" si="56"/>
        <v>0</v>
      </c>
      <c r="F561" s="60">
        <f t="shared" si="59"/>
        <v>0</v>
      </c>
      <c r="G561" s="60">
        <f>IF(AND(C561&lt;&gt;"",SUM(G$27:G560)&lt;E$19),$E$19/$E$23,0)</f>
        <v>0</v>
      </c>
      <c r="H561" s="60">
        <f t="shared" si="60"/>
        <v>0</v>
      </c>
      <c r="I561" s="60">
        <f t="shared" si="62"/>
        <v>0</v>
      </c>
      <c r="J561" s="92" t="str">
        <f t="shared" si="61"/>
        <v>2066–2067</v>
      </c>
      <c r="L561" s="103"/>
      <c r="N561" s="101"/>
      <c r="Q561" s="61"/>
    </row>
    <row r="562" spans="1:17" ht="20.25" customHeight="1" x14ac:dyDescent="0.2">
      <c r="A562" s="176">
        <v>61029</v>
      </c>
      <c r="B562" s="177">
        <f t="shared" si="57"/>
        <v>0</v>
      </c>
      <c r="C562" s="158"/>
      <c r="D562" s="60">
        <f t="shared" si="58"/>
        <v>0</v>
      </c>
      <c r="E562" s="178">
        <f t="shared" si="56"/>
        <v>0</v>
      </c>
      <c r="F562" s="60">
        <f t="shared" si="59"/>
        <v>0</v>
      </c>
      <c r="G562" s="60">
        <f>IF(AND(C562&lt;&gt;"",SUM(G$27:G561)&lt;E$19),$E$19/$E$23,0)</f>
        <v>0</v>
      </c>
      <c r="H562" s="60">
        <f t="shared" si="60"/>
        <v>0</v>
      </c>
      <c r="I562" s="60">
        <f t="shared" si="62"/>
        <v>0</v>
      </c>
      <c r="J562" s="92" t="str">
        <f t="shared" si="61"/>
        <v>2066–2067</v>
      </c>
      <c r="L562" s="103"/>
      <c r="N562" s="101"/>
      <c r="Q562" s="61"/>
    </row>
    <row r="563" spans="1:17" ht="20.25" customHeight="1" x14ac:dyDescent="0.2">
      <c r="A563" s="176">
        <v>61057</v>
      </c>
      <c r="B563" s="177">
        <f t="shared" si="57"/>
        <v>0</v>
      </c>
      <c r="C563" s="158"/>
      <c r="D563" s="60">
        <f t="shared" si="58"/>
        <v>0</v>
      </c>
      <c r="E563" s="178">
        <f t="shared" si="56"/>
        <v>0</v>
      </c>
      <c r="F563" s="60">
        <f t="shared" si="59"/>
        <v>0</v>
      </c>
      <c r="G563" s="60">
        <f>IF(AND(C563&lt;&gt;"",SUM(G$27:G562)&lt;E$19),$E$19/$E$23,0)</f>
        <v>0</v>
      </c>
      <c r="H563" s="60">
        <f t="shared" si="60"/>
        <v>0</v>
      </c>
      <c r="I563" s="60">
        <f t="shared" si="62"/>
        <v>0</v>
      </c>
      <c r="J563" s="92" t="str">
        <f t="shared" si="61"/>
        <v>2066–2067</v>
      </c>
      <c r="L563" s="103"/>
      <c r="N563" s="101"/>
      <c r="Q563" s="61"/>
    </row>
    <row r="564" spans="1:17" ht="20.25" customHeight="1" x14ac:dyDescent="0.2">
      <c r="A564" s="176">
        <v>61088</v>
      </c>
      <c r="B564" s="177">
        <f t="shared" si="57"/>
        <v>0</v>
      </c>
      <c r="C564" s="158"/>
      <c r="D564" s="60">
        <f t="shared" si="58"/>
        <v>0</v>
      </c>
      <c r="E564" s="178">
        <f t="shared" si="56"/>
        <v>0</v>
      </c>
      <c r="F564" s="60">
        <f t="shared" si="59"/>
        <v>0</v>
      </c>
      <c r="G564" s="60">
        <f>IF(AND(C564&lt;&gt;"",SUM(G$27:G563)&lt;E$19),$E$19/$E$23,0)</f>
        <v>0</v>
      </c>
      <c r="H564" s="60">
        <f t="shared" si="60"/>
        <v>0</v>
      </c>
      <c r="I564" s="60">
        <f t="shared" si="62"/>
        <v>0</v>
      </c>
      <c r="J564" s="92" t="str">
        <f t="shared" si="61"/>
        <v>2066–2067</v>
      </c>
      <c r="L564" s="103"/>
      <c r="N564" s="101"/>
      <c r="Q564" s="61"/>
    </row>
    <row r="565" spans="1:17" ht="20.25" customHeight="1" x14ac:dyDescent="0.2">
      <c r="A565" s="176">
        <v>61118</v>
      </c>
      <c r="B565" s="177">
        <f t="shared" si="57"/>
        <v>0</v>
      </c>
      <c r="C565" s="158"/>
      <c r="D565" s="60">
        <f t="shared" si="58"/>
        <v>0</v>
      </c>
      <c r="E565" s="178">
        <f t="shared" si="56"/>
        <v>0</v>
      </c>
      <c r="F565" s="60">
        <f t="shared" si="59"/>
        <v>0</v>
      </c>
      <c r="G565" s="60">
        <f>IF(AND(C565&lt;&gt;"",SUM(G$27:G564)&lt;E$19),$E$19/$E$23,0)</f>
        <v>0</v>
      </c>
      <c r="H565" s="60">
        <f t="shared" si="60"/>
        <v>0</v>
      </c>
      <c r="I565" s="60">
        <f t="shared" si="62"/>
        <v>0</v>
      </c>
      <c r="J565" s="92" t="str">
        <f t="shared" si="61"/>
        <v>2066–2067</v>
      </c>
      <c r="L565" s="103"/>
      <c r="N565" s="101"/>
      <c r="Q565" s="61"/>
    </row>
    <row r="566" spans="1:17" ht="20.25" customHeight="1" x14ac:dyDescent="0.2">
      <c r="A566" s="176">
        <v>61149</v>
      </c>
      <c r="B566" s="177">
        <f t="shared" si="57"/>
        <v>0</v>
      </c>
      <c r="C566" s="158"/>
      <c r="D566" s="60">
        <f t="shared" si="58"/>
        <v>0</v>
      </c>
      <c r="E566" s="178">
        <f t="shared" si="56"/>
        <v>0</v>
      </c>
      <c r="F566" s="60">
        <f t="shared" si="59"/>
        <v>0</v>
      </c>
      <c r="G566" s="60">
        <f>IF(AND(C566&lt;&gt;"",SUM(G$27:G565)&lt;E$19),$E$19/$E$23,0)</f>
        <v>0</v>
      </c>
      <c r="H566" s="60">
        <f t="shared" si="60"/>
        <v>0</v>
      </c>
      <c r="I566" s="60">
        <f t="shared" si="62"/>
        <v>0</v>
      </c>
      <c r="J566" s="92" t="str">
        <f t="shared" si="61"/>
        <v>2066–2067</v>
      </c>
      <c r="L566" s="103"/>
      <c r="N566" s="101"/>
      <c r="Q566" s="61"/>
    </row>
    <row r="567" spans="1:17" ht="20.25" customHeight="1" x14ac:dyDescent="0.2">
      <c r="A567" s="176">
        <v>61179</v>
      </c>
      <c r="B567" s="177">
        <f t="shared" si="57"/>
        <v>0</v>
      </c>
      <c r="C567" s="158"/>
      <c r="D567" s="60">
        <f t="shared" si="58"/>
        <v>0</v>
      </c>
      <c r="E567" s="178">
        <f t="shared" si="56"/>
        <v>0</v>
      </c>
      <c r="F567" s="60">
        <f t="shared" si="59"/>
        <v>0</v>
      </c>
      <c r="G567" s="60">
        <f>IF(AND(C567&lt;&gt;"",SUM(G$27:G566)&lt;E$19),$E$19/$E$23,0)</f>
        <v>0</v>
      </c>
      <c r="H567" s="60">
        <f t="shared" si="60"/>
        <v>0</v>
      </c>
      <c r="I567" s="60">
        <f t="shared" si="62"/>
        <v>0</v>
      </c>
      <c r="J567" s="92" t="str">
        <f t="shared" si="61"/>
        <v>2067–2068</v>
      </c>
      <c r="L567" s="103"/>
      <c r="N567" s="101"/>
      <c r="Q567" s="61"/>
    </row>
    <row r="568" spans="1:17" ht="20.25" customHeight="1" x14ac:dyDescent="0.2">
      <c r="A568" s="176">
        <v>61210</v>
      </c>
      <c r="B568" s="177">
        <f t="shared" si="57"/>
        <v>0</v>
      </c>
      <c r="C568" s="158"/>
      <c r="D568" s="60">
        <f t="shared" si="58"/>
        <v>0</v>
      </c>
      <c r="E568" s="178">
        <f t="shared" si="56"/>
        <v>0</v>
      </c>
      <c r="F568" s="60">
        <f t="shared" si="59"/>
        <v>0</v>
      </c>
      <c r="G568" s="60">
        <f>IF(AND(C568&lt;&gt;"",SUM(G$27:G567)&lt;E$19),$E$19/$E$23,0)</f>
        <v>0</v>
      </c>
      <c r="H568" s="60">
        <f t="shared" si="60"/>
        <v>0</v>
      </c>
      <c r="I568" s="60">
        <f t="shared" si="62"/>
        <v>0</v>
      </c>
      <c r="J568" s="92" t="str">
        <f t="shared" si="61"/>
        <v>2067–2068</v>
      </c>
      <c r="L568" s="103"/>
      <c r="N568" s="101"/>
      <c r="Q568" s="61"/>
    </row>
    <row r="569" spans="1:17" ht="20.25" customHeight="1" x14ac:dyDescent="0.2">
      <c r="A569" s="176">
        <v>61241</v>
      </c>
      <c r="B569" s="177">
        <f t="shared" si="57"/>
        <v>0</v>
      </c>
      <c r="C569" s="158"/>
      <c r="D569" s="60">
        <f t="shared" si="58"/>
        <v>0</v>
      </c>
      <c r="E569" s="178">
        <f t="shared" si="56"/>
        <v>0</v>
      </c>
      <c r="F569" s="60">
        <f t="shared" si="59"/>
        <v>0</v>
      </c>
      <c r="G569" s="60">
        <f>IF(AND(C569&lt;&gt;"",SUM(G$27:G568)&lt;E$19),$E$19/$E$23,0)</f>
        <v>0</v>
      </c>
      <c r="H569" s="60">
        <f t="shared" si="60"/>
        <v>0</v>
      </c>
      <c r="I569" s="60">
        <f t="shared" si="62"/>
        <v>0</v>
      </c>
      <c r="J569" s="92" t="str">
        <f t="shared" si="61"/>
        <v>2067–2068</v>
      </c>
      <c r="L569" s="103"/>
      <c r="N569" s="101"/>
      <c r="Q569" s="61"/>
    </row>
    <row r="570" spans="1:17" ht="20.25" customHeight="1" x14ac:dyDescent="0.2">
      <c r="A570" s="176">
        <v>61271</v>
      </c>
      <c r="B570" s="177">
        <f t="shared" si="57"/>
        <v>0</v>
      </c>
      <c r="C570" s="158"/>
      <c r="D570" s="60">
        <f t="shared" si="58"/>
        <v>0</v>
      </c>
      <c r="E570" s="178">
        <f t="shared" si="56"/>
        <v>0</v>
      </c>
      <c r="F570" s="60">
        <f t="shared" si="59"/>
        <v>0</v>
      </c>
      <c r="G570" s="60">
        <f>IF(AND(C570&lt;&gt;"",SUM(G$27:G569)&lt;E$19),$E$19/$E$23,0)</f>
        <v>0</v>
      </c>
      <c r="H570" s="60">
        <f t="shared" si="60"/>
        <v>0</v>
      </c>
      <c r="I570" s="60">
        <f t="shared" si="62"/>
        <v>0</v>
      </c>
      <c r="J570" s="92" t="str">
        <f t="shared" si="61"/>
        <v>2067–2068</v>
      </c>
      <c r="L570" s="103"/>
      <c r="N570" s="101"/>
      <c r="Q570" s="61"/>
    </row>
    <row r="571" spans="1:17" ht="20.25" customHeight="1" x14ac:dyDescent="0.2">
      <c r="A571" s="176">
        <v>61302</v>
      </c>
      <c r="B571" s="177">
        <f t="shared" si="57"/>
        <v>0</v>
      </c>
      <c r="C571" s="158"/>
      <c r="D571" s="60">
        <f t="shared" si="58"/>
        <v>0</v>
      </c>
      <c r="E571" s="178">
        <f t="shared" si="56"/>
        <v>0</v>
      </c>
      <c r="F571" s="60">
        <f t="shared" si="59"/>
        <v>0</v>
      </c>
      <c r="G571" s="60">
        <f>IF(AND(C571&lt;&gt;"",SUM(G$27:G570)&lt;E$19),$E$19/$E$23,0)</f>
        <v>0</v>
      </c>
      <c r="H571" s="60">
        <f t="shared" si="60"/>
        <v>0</v>
      </c>
      <c r="I571" s="60">
        <f t="shared" si="62"/>
        <v>0</v>
      </c>
      <c r="J571" s="92" t="str">
        <f t="shared" si="61"/>
        <v>2067–2068</v>
      </c>
      <c r="L571" s="103"/>
      <c r="N571" s="101"/>
      <c r="Q571" s="61"/>
    </row>
    <row r="572" spans="1:17" ht="20.25" customHeight="1" x14ac:dyDescent="0.2">
      <c r="A572" s="176">
        <v>61332</v>
      </c>
      <c r="B572" s="177">
        <f t="shared" si="57"/>
        <v>0</v>
      </c>
      <c r="C572" s="158"/>
      <c r="D572" s="60">
        <f t="shared" si="58"/>
        <v>0</v>
      </c>
      <c r="E572" s="178">
        <f t="shared" si="56"/>
        <v>0</v>
      </c>
      <c r="F572" s="60">
        <f t="shared" si="59"/>
        <v>0</v>
      </c>
      <c r="G572" s="60">
        <f>IF(AND(C572&lt;&gt;"",SUM(G$27:G571)&lt;E$19),$E$19/$E$23,0)</f>
        <v>0</v>
      </c>
      <c r="H572" s="60">
        <f t="shared" si="60"/>
        <v>0</v>
      </c>
      <c r="I572" s="60">
        <f t="shared" si="62"/>
        <v>0</v>
      </c>
      <c r="J572" s="92" t="str">
        <f t="shared" si="61"/>
        <v>2067–2068</v>
      </c>
      <c r="L572" s="103"/>
      <c r="N572" s="101"/>
      <c r="Q572" s="61"/>
    </row>
    <row r="573" spans="1:17" ht="20.25" customHeight="1" x14ac:dyDescent="0.2">
      <c r="A573" s="176">
        <v>61363</v>
      </c>
      <c r="B573" s="177">
        <f t="shared" si="57"/>
        <v>0</v>
      </c>
      <c r="C573" s="158"/>
      <c r="D573" s="60">
        <f t="shared" si="58"/>
        <v>0</v>
      </c>
      <c r="E573" s="178">
        <f t="shared" si="56"/>
        <v>0</v>
      </c>
      <c r="F573" s="60">
        <f t="shared" si="59"/>
        <v>0</v>
      </c>
      <c r="G573" s="60">
        <f>IF(AND(C573&lt;&gt;"",SUM(G$27:G572)&lt;E$19),$E$19/$E$23,0)</f>
        <v>0</v>
      </c>
      <c r="H573" s="60">
        <f t="shared" si="60"/>
        <v>0</v>
      </c>
      <c r="I573" s="60">
        <f t="shared" si="62"/>
        <v>0</v>
      </c>
      <c r="J573" s="92" t="str">
        <f t="shared" si="61"/>
        <v>2067–2068</v>
      </c>
      <c r="L573" s="103"/>
      <c r="N573" s="101"/>
      <c r="Q573" s="61"/>
    </row>
    <row r="574" spans="1:17" ht="20.25" customHeight="1" x14ac:dyDescent="0.2">
      <c r="A574" s="176">
        <v>61394</v>
      </c>
      <c r="B574" s="177">
        <f t="shared" si="57"/>
        <v>0</v>
      </c>
      <c r="C574" s="158"/>
      <c r="D574" s="60">
        <f t="shared" si="58"/>
        <v>0</v>
      </c>
      <c r="E574" s="178">
        <f t="shared" si="56"/>
        <v>0</v>
      </c>
      <c r="F574" s="60">
        <f t="shared" si="59"/>
        <v>0</v>
      </c>
      <c r="G574" s="60">
        <f>IF(AND(C574&lt;&gt;"",SUM(G$27:G573)&lt;E$19),$E$19/$E$23,0)</f>
        <v>0</v>
      </c>
      <c r="H574" s="60">
        <f t="shared" si="60"/>
        <v>0</v>
      </c>
      <c r="I574" s="60">
        <f t="shared" si="62"/>
        <v>0</v>
      </c>
      <c r="J574" s="92" t="str">
        <f t="shared" si="61"/>
        <v>2067–2068</v>
      </c>
      <c r="L574" s="103"/>
      <c r="N574" s="101"/>
      <c r="Q574" s="61"/>
    </row>
    <row r="575" spans="1:17" ht="20.25" customHeight="1" x14ac:dyDescent="0.2">
      <c r="A575" s="176">
        <v>61423</v>
      </c>
      <c r="B575" s="177">
        <f t="shared" si="57"/>
        <v>0</v>
      </c>
      <c r="C575" s="158"/>
      <c r="D575" s="60">
        <f t="shared" si="58"/>
        <v>0</v>
      </c>
      <c r="E575" s="178">
        <f t="shared" si="56"/>
        <v>0</v>
      </c>
      <c r="F575" s="60">
        <f t="shared" si="59"/>
        <v>0</v>
      </c>
      <c r="G575" s="60">
        <f>IF(AND(C575&lt;&gt;"",SUM(G$27:G574)&lt;E$19),$E$19/$E$23,0)</f>
        <v>0</v>
      </c>
      <c r="H575" s="60">
        <f t="shared" si="60"/>
        <v>0</v>
      </c>
      <c r="I575" s="60">
        <f t="shared" si="62"/>
        <v>0</v>
      </c>
      <c r="J575" s="92" t="str">
        <f t="shared" si="61"/>
        <v>2067–2068</v>
      </c>
      <c r="L575" s="103"/>
      <c r="N575" s="101"/>
      <c r="Q575" s="61"/>
    </row>
    <row r="576" spans="1:17" ht="20.25" customHeight="1" x14ac:dyDescent="0.2">
      <c r="A576" s="176">
        <v>61454</v>
      </c>
      <c r="B576" s="177">
        <f t="shared" si="57"/>
        <v>0</v>
      </c>
      <c r="C576" s="158"/>
      <c r="D576" s="60">
        <f t="shared" si="58"/>
        <v>0</v>
      </c>
      <c r="E576" s="178">
        <f t="shared" si="56"/>
        <v>0</v>
      </c>
      <c r="F576" s="60">
        <f t="shared" si="59"/>
        <v>0</v>
      </c>
      <c r="G576" s="60">
        <f>IF(AND(C576&lt;&gt;"",SUM(G$27:G575)&lt;E$19),$E$19/$E$23,0)</f>
        <v>0</v>
      </c>
      <c r="H576" s="60">
        <f t="shared" si="60"/>
        <v>0</v>
      </c>
      <c r="I576" s="60">
        <f t="shared" si="62"/>
        <v>0</v>
      </c>
      <c r="J576" s="92" t="str">
        <f t="shared" si="61"/>
        <v>2067–2068</v>
      </c>
      <c r="L576" s="103"/>
      <c r="N576" s="101"/>
      <c r="Q576" s="61"/>
    </row>
    <row r="577" spans="1:17" ht="20.25" customHeight="1" x14ac:dyDescent="0.2">
      <c r="A577" s="176">
        <v>61484</v>
      </c>
      <c r="B577" s="177">
        <f t="shared" si="57"/>
        <v>0</v>
      </c>
      <c r="C577" s="158"/>
      <c r="D577" s="60">
        <f t="shared" si="58"/>
        <v>0</v>
      </c>
      <c r="E577" s="178">
        <f t="shared" si="56"/>
        <v>0</v>
      </c>
      <c r="F577" s="60">
        <f t="shared" si="59"/>
        <v>0</v>
      </c>
      <c r="G577" s="60">
        <f>IF(AND(C577&lt;&gt;"",SUM(G$27:G576)&lt;E$19),$E$19/$E$23,0)</f>
        <v>0</v>
      </c>
      <c r="H577" s="60">
        <f t="shared" si="60"/>
        <v>0</v>
      </c>
      <c r="I577" s="60">
        <f t="shared" si="62"/>
        <v>0</v>
      </c>
      <c r="J577" s="92" t="str">
        <f t="shared" si="61"/>
        <v>2067–2068</v>
      </c>
      <c r="L577" s="103"/>
      <c r="N577" s="101"/>
      <c r="Q577" s="61"/>
    </row>
    <row r="578" spans="1:17" ht="20.25" customHeight="1" x14ac:dyDescent="0.2">
      <c r="A578" s="176">
        <v>61515</v>
      </c>
      <c r="B578" s="177">
        <f t="shared" si="57"/>
        <v>0</v>
      </c>
      <c r="C578" s="158"/>
      <c r="D578" s="60">
        <f t="shared" si="58"/>
        <v>0</v>
      </c>
      <c r="E578" s="178">
        <f t="shared" si="56"/>
        <v>0</v>
      </c>
      <c r="F578" s="60">
        <f t="shared" si="59"/>
        <v>0</v>
      </c>
      <c r="G578" s="60">
        <f>IF(AND(C578&lt;&gt;"",SUM(G$27:G577)&lt;E$19),$E$19/$E$23,0)</f>
        <v>0</v>
      </c>
      <c r="H578" s="60">
        <f t="shared" si="60"/>
        <v>0</v>
      </c>
      <c r="I578" s="60">
        <f t="shared" si="62"/>
        <v>0</v>
      </c>
      <c r="J578" s="92" t="str">
        <f t="shared" si="61"/>
        <v>2067–2068</v>
      </c>
      <c r="L578" s="103"/>
      <c r="N578" s="101"/>
      <c r="Q578" s="61"/>
    </row>
    <row r="579" spans="1:17" ht="20.25" customHeight="1" x14ac:dyDescent="0.2">
      <c r="A579" s="176">
        <v>61545</v>
      </c>
      <c r="B579" s="177">
        <f t="shared" si="57"/>
        <v>0</v>
      </c>
      <c r="C579" s="158"/>
      <c r="D579" s="60">
        <f t="shared" si="58"/>
        <v>0</v>
      </c>
      <c r="E579" s="178">
        <f t="shared" si="56"/>
        <v>0</v>
      </c>
      <c r="F579" s="60">
        <f t="shared" si="59"/>
        <v>0</v>
      </c>
      <c r="G579" s="60">
        <f>IF(AND(C579&lt;&gt;"",SUM(G$27:G578)&lt;E$19),$E$19/$E$23,0)</f>
        <v>0</v>
      </c>
      <c r="H579" s="60">
        <f t="shared" si="60"/>
        <v>0</v>
      </c>
      <c r="I579" s="60">
        <f t="shared" si="62"/>
        <v>0</v>
      </c>
      <c r="J579" s="92" t="str">
        <f t="shared" si="61"/>
        <v>2068–2069</v>
      </c>
      <c r="L579" s="103"/>
      <c r="N579" s="101"/>
      <c r="Q579" s="61"/>
    </row>
    <row r="580" spans="1:17" ht="20.25" customHeight="1" x14ac:dyDescent="0.2">
      <c r="A580" s="176">
        <v>61576</v>
      </c>
      <c r="B580" s="177">
        <f t="shared" si="57"/>
        <v>0</v>
      </c>
      <c r="C580" s="158"/>
      <c r="D580" s="60">
        <f t="shared" si="58"/>
        <v>0</v>
      </c>
      <c r="E580" s="178">
        <f t="shared" si="56"/>
        <v>0</v>
      </c>
      <c r="F580" s="60">
        <f t="shared" si="59"/>
        <v>0</v>
      </c>
      <c r="G580" s="60">
        <f>IF(AND(C580&lt;&gt;"",SUM(G$27:G579)&lt;E$19),$E$19/$E$23,0)</f>
        <v>0</v>
      </c>
      <c r="H580" s="60">
        <f t="shared" si="60"/>
        <v>0</v>
      </c>
      <c r="I580" s="60">
        <f t="shared" si="62"/>
        <v>0</v>
      </c>
      <c r="J580" s="92" t="str">
        <f t="shared" si="61"/>
        <v>2068–2069</v>
      </c>
      <c r="L580" s="103"/>
      <c r="N580" s="101"/>
      <c r="Q580" s="61"/>
    </row>
    <row r="581" spans="1:17" ht="20.25" customHeight="1" x14ac:dyDescent="0.2">
      <c r="A581" s="176">
        <v>61607</v>
      </c>
      <c r="B581" s="177">
        <f t="shared" si="57"/>
        <v>0</v>
      </c>
      <c r="C581" s="158"/>
      <c r="D581" s="60">
        <f t="shared" si="58"/>
        <v>0</v>
      </c>
      <c r="E581" s="178">
        <f t="shared" si="56"/>
        <v>0</v>
      </c>
      <c r="F581" s="60">
        <f t="shared" si="59"/>
        <v>0</v>
      </c>
      <c r="G581" s="60">
        <f>IF(AND(C581&lt;&gt;"",SUM(G$27:G580)&lt;E$19),$E$19/$E$23,0)</f>
        <v>0</v>
      </c>
      <c r="H581" s="60">
        <f t="shared" si="60"/>
        <v>0</v>
      </c>
      <c r="I581" s="60">
        <f t="shared" si="62"/>
        <v>0</v>
      </c>
      <c r="J581" s="92" t="str">
        <f t="shared" si="61"/>
        <v>2068–2069</v>
      </c>
      <c r="L581" s="103"/>
      <c r="N581" s="101"/>
      <c r="Q581" s="61"/>
    </row>
    <row r="582" spans="1:17" ht="20.25" customHeight="1" x14ac:dyDescent="0.2">
      <c r="A582" s="176">
        <v>61637</v>
      </c>
      <c r="B582" s="177">
        <f t="shared" si="57"/>
        <v>0</v>
      </c>
      <c r="C582" s="158"/>
      <c r="D582" s="60">
        <f t="shared" si="58"/>
        <v>0</v>
      </c>
      <c r="E582" s="178">
        <f t="shared" si="56"/>
        <v>0</v>
      </c>
      <c r="F582" s="60">
        <f t="shared" si="59"/>
        <v>0</v>
      </c>
      <c r="G582" s="60">
        <f>IF(AND(C582&lt;&gt;"",SUM(G$27:G581)&lt;E$19),$E$19/$E$23,0)</f>
        <v>0</v>
      </c>
      <c r="H582" s="60">
        <f t="shared" si="60"/>
        <v>0</v>
      </c>
      <c r="I582" s="60">
        <f t="shared" si="62"/>
        <v>0</v>
      </c>
      <c r="J582" s="92" t="str">
        <f t="shared" si="61"/>
        <v>2068–2069</v>
      </c>
      <c r="L582" s="103"/>
      <c r="N582" s="101"/>
      <c r="Q582" s="61"/>
    </row>
    <row r="583" spans="1:17" ht="20.25" customHeight="1" x14ac:dyDescent="0.2">
      <c r="A583" s="176">
        <v>61668</v>
      </c>
      <c r="B583" s="177">
        <f t="shared" si="57"/>
        <v>0</v>
      </c>
      <c r="C583" s="158"/>
      <c r="D583" s="60">
        <f t="shared" si="58"/>
        <v>0</v>
      </c>
      <c r="E583" s="178">
        <f t="shared" si="56"/>
        <v>0</v>
      </c>
      <c r="F583" s="60">
        <f t="shared" si="59"/>
        <v>0</v>
      </c>
      <c r="G583" s="60">
        <f>IF(AND(C583&lt;&gt;"",SUM(G$27:G582)&lt;E$19),$E$19/$E$23,0)</f>
        <v>0</v>
      </c>
      <c r="H583" s="60">
        <f t="shared" si="60"/>
        <v>0</v>
      </c>
      <c r="I583" s="60">
        <f t="shared" si="62"/>
        <v>0</v>
      </c>
      <c r="J583" s="92" t="str">
        <f t="shared" si="61"/>
        <v>2068–2069</v>
      </c>
      <c r="L583" s="103"/>
      <c r="N583" s="101"/>
      <c r="Q583" s="61"/>
    </row>
    <row r="584" spans="1:17" ht="20.25" customHeight="1" x14ac:dyDescent="0.2">
      <c r="A584" s="176">
        <v>61698</v>
      </c>
      <c r="B584" s="177">
        <f t="shared" si="57"/>
        <v>0</v>
      </c>
      <c r="C584" s="158"/>
      <c r="D584" s="60">
        <f t="shared" si="58"/>
        <v>0</v>
      </c>
      <c r="E584" s="178">
        <f t="shared" si="56"/>
        <v>0</v>
      </c>
      <c r="F584" s="60">
        <f t="shared" si="59"/>
        <v>0</v>
      </c>
      <c r="G584" s="60">
        <f>IF(AND(C584&lt;&gt;"",SUM(G$27:G583)&lt;E$19),$E$19/$E$23,0)</f>
        <v>0</v>
      </c>
      <c r="H584" s="60">
        <f t="shared" si="60"/>
        <v>0</v>
      </c>
      <c r="I584" s="60">
        <f t="shared" si="62"/>
        <v>0</v>
      </c>
      <c r="J584" s="92" t="str">
        <f t="shared" si="61"/>
        <v>2068–2069</v>
      </c>
      <c r="L584" s="103"/>
      <c r="N584" s="101"/>
      <c r="Q584" s="61"/>
    </row>
    <row r="585" spans="1:17" ht="20.25" customHeight="1" x14ac:dyDescent="0.2">
      <c r="A585" s="176">
        <v>61729</v>
      </c>
      <c r="B585" s="177">
        <f t="shared" si="57"/>
        <v>0</v>
      </c>
      <c r="C585" s="158"/>
      <c r="D585" s="60">
        <f t="shared" si="58"/>
        <v>0</v>
      </c>
      <c r="E585" s="178">
        <f t="shared" si="56"/>
        <v>0</v>
      </c>
      <c r="F585" s="60">
        <f t="shared" si="59"/>
        <v>0</v>
      </c>
      <c r="G585" s="60">
        <f>IF(AND(C585&lt;&gt;"",SUM(G$27:G584)&lt;E$19),$E$19/$E$23,0)</f>
        <v>0</v>
      </c>
      <c r="H585" s="60">
        <f t="shared" si="60"/>
        <v>0</v>
      </c>
      <c r="I585" s="60">
        <f t="shared" si="62"/>
        <v>0</v>
      </c>
      <c r="J585" s="92" t="str">
        <f t="shared" si="61"/>
        <v>2068–2069</v>
      </c>
      <c r="L585" s="103"/>
      <c r="N585" s="101"/>
      <c r="Q585" s="61"/>
    </row>
    <row r="586" spans="1:17" ht="20.25" customHeight="1" x14ac:dyDescent="0.2">
      <c r="A586" s="176">
        <v>61760</v>
      </c>
      <c r="B586" s="177">
        <f t="shared" si="57"/>
        <v>0</v>
      </c>
      <c r="C586" s="158"/>
      <c r="D586" s="60">
        <f t="shared" si="58"/>
        <v>0</v>
      </c>
      <c r="E586" s="178">
        <f t="shared" si="56"/>
        <v>0</v>
      </c>
      <c r="F586" s="60">
        <f t="shared" si="59"/>
        <v>0</v>
      </c>
      <c r="G586" s="60">
        <f>IF(AND(C586&lt;&gt;"",SUM(G$27:G585)&lt;E$19),$E$19/$E$23,0)</f>
        <v>0</v>
      </c>
      <c r="H586" s="60">
        <f t="shared" si="60"/>
        <v>0</v>
      </c>
      <c r="I586" s="60">
        <f t="shared" si="62"/>
        <v>0</v>
      </c>
      <c r="J586" s="92" t="str">
        <f t="shared" si="61"/>
        <v>2068–2069</v>
      </c>
      <c r="L586" s="103"/>
      <c r="N586" s="101"/>
      <c r="Q586" s="61"/>
    </row>
    <row r="587" spans="1:17" ht="20.25" customHeight="1" x14ac:dyDescent="0.2">
      <c r="A587" s="176">
        <v>61788</v>
      </c>
      <c r="B587" s="177">
        <f t="shared" si="57"/>
        <v>0</v>
      </c>
      <c r="C587" s="158"/>
      <c r="D587" s="60">
        <f t="shared" si="58"/>
        <v>0</v>
      </c>
      <c r="E587" s="178">
        <f t="shared" si="56"/>
        <v>0</v>
      </c>
      <c r="F587" s="60">
        <f t="shared" si="59"/>
        <v>0</v>
      </c>
      <c r="G587" s="60">
        <f>IF(AND(C587&lt;&gt;"",SUM(G$27:G586)&lt;E$19),$E$19/$E$23,0)</f>
        <v>0</v>
      </c>
      <c r="H587" s="60">
        <f t="shared" si="60"/>
        <v>0</v>
      </c>
      <c r="I587" s="60">
        <f t="shared" si="62"/>
        <v>0</v>
      </c>
      <c r="J587" s="92" t="str">
        <f t="shared" si="61"/>
        <v>2068–2069</v>
      </c>
      <c r="L587" s="103"/>
      <c r="N587" s="101"/>
      <c r="Q587" s="61"/>
    </row>
    <row r="588" spans="1:17" ht="20.25" customHeight="1" x14ac:dyDescent="0.2">
      <c r="A588" s="176">
        <v>61819</v>
      </c>
      <c r="B588" s="177">
        <f t="shared" si="57"/>
        <v>0</v>
      </c>
      <c r="C588" s="158"/>
      <c r="D588" s="60">
        <f t="shared" si="58"/>
        <v>0</v>
      </c>
      <c r="E588" s="178">
        <f t="shared" si="56"/>
        <v>0</v>
      </c>
      <c r="F588" s="60">
        <f t="shared" si="59"/>
        <v>0</v>
      </c>
      <c r="G588" s="60">
        <f>IF(AND(C588&lt;&gt;"",SUM(G$27:G587)&lt;E$19),$E$19/$E$23,0)</f>
        <v>0</v>
      </c>
      <c r="H588" s="60">
        <f t="shared" si="60"/>
        <v>0</v>
      </c>
      <c r="I588" s="60">
        <f t="shared" si="62"/>
        <v>0</v>
      </c>
      <c r="J588" s="92" t="str">
        <f t="shared" si="61"/>
        <v>2068–2069</v>
      </c>
      <c r="L588" s="103"/>
      <c r="N588" s="101"/>
      <c r="Q588" s="61"/>
    </row>
    <row r="589" spans="1:17" ht="20.25" customHeight="1" x14ac:dyDescent="0.2">
      <c r="A589" s="176">
        <v>61849</v>
      </c>
      <c r="B589" s="177">
        <f t="shared" si="57"/>
        <v>0</v>
      </c>
      <c r="C589" s="158"/>
      <c r="D589" s="60">
        <f t="shared" si="58"/>
        <v>0</v>
      </c>
      <c r="E589" s="178">
        <f t="shared" si="56"/>
        <v>0</v>
      </c>
      <c r="F589" s="60">
        <f t="shared" si="59"/>
        <v>0</v>
      </c>
      <c r="G589" s="60">
        <f>IF(AND(C589&lt;&gt;"",SUM(G$27:G588)&lt;E$19),$E$19/$E$23,0)</f>
        <v>0</v>
      </c>
      <c r="H589" s="60">
        <f t="shared" si="60"/>
        <v>0</v>
      </c>
      <c r="I589" s="60">
        <f t="shared" si="62"/>
        <v>0</v>
      </c>
      <c r="J589" s="92" t="str">
        <f t="shared" si="61"/>
        <v>2068–2069</v>
      </c>
      <c r="L589" s="103"/>
      <c r="N589" s="101"/>
      <c r="Q589" s="61"/>
    </row>
    <row r="590" spans="1:17" ht="20.25" customHeight="1" x14ac:dyDescent="0.2">
      <c r="A590" s="176">
        <v>61880</v>
      </c>
      <c r="B590" s="177">
        <f t="shared" si="57"/>
        <v>0</v>
      </c>
      <c r="C590" s="158"/>
      <c r="D590" s="60">
        <f t="shared" si="58"/>
        <v>0</v>
      </c>
      <c r="E590" s="178">
        <f t="shared" si="56"/>
        <v>0</v>
      </c>
      <c r="F590" s="60">
        <f t="shared" si="59"/>
        <v>0</v>
      </c>
      <c r="G590" s="60">
        <f>IF(AND(C590&lt;&gt;"",SUM(G$27:G589)&lt;E$19),$E$19/$E$23,0)</f>
        <v>0</v>
      </c>
      <c r="H590" s="60">
        <f t="shared" si="60"/>
        <v>0</v>
      </c>
      <c r="I590" s="60">
        <f t="shared" si="62"/>
        <v>0</v>
      </c>
      <c r="J590" s="92" t="str">
        <f t="shared" si="61"/>
        <v>2068–2069</v>
      </c>
      <c r="L590" s="103"/>
      <c r="N590" s="101"/>
      <c r="Q590" s="61"/>
    </row>
    <row r="591" spans="1:17" ht="20.25" customHeight="1" x14ac:dyDescent="0.2">
      <c r="A591" s="176">
        <v>61910</v>
      </c>
      <c r="B591" s="177">
        <f t="shared" si="57"/>
        <v>0</v>
      </c>
      <c r="C591" s="158"/>
      <c r="D591" s="60">
        <f t="shared" si="58"/>
        <v>0</v>
      </c>
      <c r="E591" s="178">
        <f t="shared" si="56"/>
        <v>0</v>
      </c>
      <c r="F591" s="60">
        <f t="shared" si="59"/>
        <v>0</v>
      </c>
      <c r="G591" s="60">
        <f>IF(AND(C591&lt;&gt;"",SUM(G$27:G590)&lt;E$19),$E$19/$E$23,0)</f>
        <v>0</v>
      </c>
      <c r="H591" s="60">
        <f t="shared" si="60"/>
        <v>0</v>
      </c>
      <c r="I591" s="60">
        <f t="shared" si="62"/>
        <v>0</v>
      </c>
      <c r="J591" s="92" t="str">
        <f t="shared" si="61"/>
        <v>2069–2070</v>
      </c>
      <c r="L591" s="103"/>
      <c r="N591" s="101"/>
      <c r="Q591" s="61"/>
    </row>
    <row r="592" spans="1:17" ht="20.25" customHeight="1" x14ac:dyDescent="0.2">
      <c r="A592" s="176">
        <v>61941</v>
      </c>
      <c r="B592" s="177">
        <f t="shared" si="57"/>
        <v>0</v>
      </c>
      <c r="C592" s="158"/>
      <c r="D592" s="60">
        <f t="shared" si="58"/>
        <v>0</v>
      </c>
      <c r="E592" s="178">
        <f t="shared" si="56"/>
        <v>0</v>
      </c>
      <c r="F592" s="60">
        <f t="shared" si="59"/>
        <v>0</v>
      </c>
      <c r="G592" s="60">
        <f>IF(AND(C592&lt;&gt;"",SUM(G$27:G591)&lt;E$19),$E$19/$E$23,0)</f>
        <v>0</v>
      </c>
      <c r="H592" s="60">
        <f t="shared" si="60"/>
        <v>0</v>
      </c>
      <c r="I592" s="60">
        <f t="shared" si="62"/>
        <v>0</v>
      </c>
      <c r="J592" s="92" t="str">
        <f t="shared" si="61"/>
        <v>2069–2070</v>
      </c>
      <c r="L592" s="103"/>
      <c r="N592" s="101"/>
      <c r="Q592" s="61"/>
    </row>
    <row r="593" spans="1:17" ht="20.25" customHeight="1" x14ac:dyDescent="0.2">
      <c r="A593" s="176">
        <v>61972</v>
      </c>
      <c r="B593" s="177">
        <f t="shared" si="57"/>
        <v>0</v>
      </c>
      <c r="C593" s="158"/>
      <c r="D593" s="60">
        <f t="shared" si="58"/>
        <v>0</v>
      </c>
      <c r="E593" s="178">
        <f t="shared" si="56"/>
        <v>0</v>
      </c>
      <c r="F593" s="60">
        <f t="shared" si="59"/>
        <v>0</v>
      </c>
      <c r="G593" s="60">
        <f>IF(AND(C593&lt;&gt;"",SUM(G$27:G592)&lt;E$19),$E$19/$E$23,0)</f>
        <v>0</v>
      </c>
      <c r="H593" s="60">
        <f t="shared" si="60"/>
        <v>0</v>
      </c>
      <c r="I593" s="60">
        <f t="shared" si="62"/>
        <v>0</v>
      </c>
      <c r="J593" s="92" t="str">
        <f t="shared" si="61"/>
        <v>2069–2070</v>
      </c>
      <c r="L593" s="103"/>
      <c r="N593" s="101"/>
      <c r="Q593" s="61"/>
    </row>
    <row r="594" spans="1:17" ht="20.25" customHeight="1" x14ac:dyDescent="0.2">
      <c r="A594" s="176">
        <v>62002</v>
      </c>
      <c r="B594" s="177">
        <f t="shared" si="57"/>
        <v>0</v>
      </c>
      <c r="C594" s="158"/>
      <c r="D594" s="60">
        <f t="shared" si="58"/>
        <v>0</v>
      </c>
      <c r="E594" s="178">
        <f t="shared" si="56"/>
        <v>0</v>
      </c>
      <c r="F594" s="60">
        <f t="shared" si="59"/>
        <v>0</v>
      </c>
      <c r="G594" s="60">
        <f>IF(AND(C594&lt;&gt;"",SUM(G$27:G593)&lt;E$19),$E$19/$E$23,0)</f>
        <v>0</v>
      </c>
      <c r="H594" s="60">
        <f t="shared" si="60"/>
        <v>0</v>
      </c>
      <c r="I594" s="60">
        <f t="shared" si="62"/>
        <v>0</v>
      </c>
      <c r="J594" s="92" t="str">
        <f t="shared" si="61"/>
        <v>2069–2070</v>
      </c>
      <c r="L594" s="103"/>
      <c r="N594" s="101"/>
      <c r="Q594" s="61"/>
    </row>
    <row r="595" spans="1:17" ht="20.25" customHeight="1" x14ac:dyDescent="0.2">
      <c r="A595" s="176">
        <v>62033</v>
      </c>
      <c r="B595" s="177">
        <f t="shared" si="57"/>
        <v>0</v>
      </c>
      <c r="C595" s="158"/>
      <c r="D595" s="60">
        <f t="shared" si="58"/>
        <v>0</v>
      </c>
      <c r="E595" s="178">
        <f t="shared" si="56"/>
        <v>0</v>
      </c>
      <c r="F595" s="60">
        <f t="shared" si="59"/>
        <v>0</v>
      </c>
      <c r="G595" s="60">
        <f>IF(AND(C595&lt;&gt;"",SUM(G$27:G594)&lt;E$19),$E$19/$E$23,0)</f>
        <v>0</v>
      </c>
      <c r="H595" s="60">
        <f t="shared" si="60"/>
        <v>0</v>
      </c>
      <c r="I595" s="60">
        <f t="shared" si="62"/>
        <v>0</v>
      </c>
      <c r="J595" s="92" t="str">
        <f t="shared" si="61"/>
        <v>2069–2070</v>
      </c>
      <c r="L595" s="103"/>
      <c r="N595" s="101"/>
      <c r="Q595" s="61"/>
    </row>
    <row r="596" spans="1:17" ht="20.25" customHeight="1" x14ac:dyDescent="0.2">
      <c r="A596" s="176">
        <v>62063</v>
      </c>
      <c r="B596" s="177">
        <f t="shared" si="57"/>
        <v>0</v>
      </c>
      <c r="C596" s="158"/>
      <c r="D596" s="60">
        <f t="shared" si="58"/>
        <v>0</v>
      </c>
      <c r="E596" s="178">
        <f t="shared" si="56"/>
        <v>0</v>
      </c>
      <c r="F596" s="60">
        <f t="shared" si="59"/>
        <v>0</v>
      </c>
      <c r="G596" s="60">
        <f>IF(AND(C596&lt;&gt;"",SUM(G$27:G595)&lt;E$19),$E$19/$E$23,0)</f>
        <v>0</v>
      </c>
      <c r="H596" s="60">
        <f t="shared" si="60"/>
        <v>0</v>
      </c>
      <c r="I596" s="60">
        <f t="shared" si="62"/>
        <v>0</v>
      </c>
      <c r="J596" s="92" t="str">
        <f t="shared" si="61"/>
        <v>2069–2070</v>
      </c>
      <c r="L596" s="103"/>
      <c r="N596" s="101"/>
      <c r="Q596" s="61"/>
    </row>
    <row r="597" spans="1:17" ht="20.25" customHeight="1" x14ac:dyDescent="0.2">
      <c r="A597" s="176">
        <v>62094</v>
      </c>
      <c r="B597" s="177">
        <f t="shared" si="57"/>
        <v>0</v>
      </c>
      <c r="C597" s="158"/>
      <c r="D597" s="60">
        <f t="shared" si="58"/>
        <v>0</v>
      </c>
      <c r="E597" s="178">
        <f t="shared" si="56"/>
        <v>0</v>
      </c>
      <c r="F597" s="60">
        <f t="shared" si="59"/>
        <v>0</v>
      </c>
      <c r="G597" s="60">
        <f>IF(AND(C597&lt;&gt;"",SUM(G$27:G596)&lt;E$19),$E$19/$E$23,0)</f>
        <v>0</v>
      </c>
      <c r="H597" s="60">
        <f t="shared" si="60"/>
        <v>0</v>
      </c>
      <c r="I597" s="60">
        <f t="shared" si="62"/>
        <v>0</v>
      </c>
      <c r="J597" s="92" t="str">
        <f t="shared" si="61"/>
        <v>2069–2070</v>
      </c>
      <c r="L597" s="103"/>
      <c r="N597" s="101"/>
      <c r="Q597" s="61"/>
    </row>
    <row r="598" spans="1:17" ht="20.25" customHeight="1" x14ac:dyDescent="0.2">
      <c r="A598" s="176">
        <v>62125</v>
      </c>
      <c r="B598" s="177">
        <f t="shared" si="57"/>
        <v>0</v>
      </c>
      <c r="C598" s="158"/>
      <c r="D598" s="60">
        <f t="shared" si="58"/>
        <v>0</v>
      </c>
      <c r="E598" s="178">
        <f t="shared" si="56"/>
        <v>0</v>
      </c>
      <c r="F598" s="60">
        <f t="shared" si="59"/>
        <v>0</v>
      </c>
      <c r="G598" s="60">
        <f>IF(AND(C598&lt;&gt;"",SUM(G$27:G597)&lt;E$19),$E$19/$E$23,0)</f>
        <v>0</v>
      </c>
      <c r="H598" s="60">
        <f t="shared" si="60"/>
        <v>0</v>
      </c>
      <c r="I598" s="60">
        <f t="shared" si="62"/>
        <v>0</v>
      </c>
      <c r="J598" s="92" t="str">
        <f t="shared" si="61"/>
        <v>2069–2070</v>
      </c>
      <c r="L598" s="103"/>
      <c r="N598" s="101"/>
      <c r="Q598" s="61"/>
    </row>
    <row r="599" spans="1:17" ht="20.25" customHeight="1" x14ac:dyDescent="0.2">
      <c r="A599" s="176">
        <v>62153</v>
      </c>
      <c r="B599" s="177">
        <f t="shared" si="57"/>
        <v>0</v>
      </c>
      <c r="C599" s="158"/>
      <c r="D599" s="60">
        <f t="shared" si="58"/>
        <v>0</v>
      </c>
      <c r="E599" s="178">
        <f t="shared" si="56"/>
        <v>0</v>
      </c>
      <c r="F599" s="60">
        <f t="shared" si="59"/>
        <v>0</v>
      </c>
      <c r="G599" s="60">
        <f>IF(AND(C599&lt;&gt;"",SUM(G$27:G598)&lt;E$19),$E$19/$E$23,0)</f>
        <v>0</v>
      </c>
      <c r="H599" s="60">
        <f t="shared" si="60"/>
        <v>0</v>
      </c>
      <c r="I599" s="60">
        <f t="shared" si="62"/>
        <v>0</v>
      </c>
      <c r="J599" s="92" t="str">
        <f t="shared" si="61"/>
        <v>2069–2070</v>
      </c>
      <c r="L599" s="103"/>
      <c r="N599" s="101"/>
      <c r="Q599" s="61"/>
    </row>
    <row r="600" spans="1:17" ht="20.25" customHeight="1" x14ac:dyDescent="0.2">
      <c r="A600" s="176">
        <v>62184</v>
      </c>
      <c r="B600" s="177">
        <f t="shared" si="57"/>
        <v>0</v>
      </c>
      <c r="C600" s="158"/>
      <c r="D600" s="60">
        <f t="shared" si="58"/>
        <v>0</v>
      </c>
      <c r="E600" s="178">
        <f t="shared" si="56"/>
        <v>0</v>
      </c>
      <c r="F600" s="60">
        <f t="shared" si="59"/>
        <v>0</v>
      </c>
      <c r="G600" s="60">
        <f>IF(AND(C600&lt;&gt;"",SUM(G$27:G599)&lt;E$19),$E$19/$E$23,0)</f>
        <v>0</v>
      </c>
      <c r="H600" s="60">
        <f t="shared" si="60"/>
        <v>0</v>
      </c>
      <c r="I600" s="60">
        <f t="shared" si="62"/>
        <v>0</v>
      </c>
      <c r="J600" s="92" t="str">
        <f t="shared" si="61"/>
        <v>2069–2070</v>
      </c>
      <c r="L600" s="103"/>
      <c r="N600" s="101"/>
      <c r="Q600" s="61"/>
    </row>
    <row r="601" spans="1:17" ht="20.25" customHeight="1" x14ac:dyDescent="0.2">
      <c r="A601" s="176">
        <v>62214</v>
      </c>
      <c r="B601" s="177">
        <f t="shared" si="57"/>
        <v>0</v>
      </c>
      <c r="C601" s="158"/>
      <c r="D601" s="60">
        <f t="shared" si="58"/>
        <v>0</v>
      </c>
      <c r="E601" s="178">
        <f t="shared" si="56"/>
        <v>0</v>
      </c>
      <c r="F601" s="60">
        <f t="shared" si="59"/>
        <v>0</v>
      </c>
      <c r="G601" s="60">
        <f>IF(AND(C601&lt;&gt;"",SUM(G$27:G600)&lt;E$19),$E$19/$E$23,0)</f>
        <v>0</v>
      </c>
      <c r="H601" s="60">
        <f t="shared" si="60"/>
        <v>0</v>
      </c>
      <c r="I601" s="60">
        <f t="shared" si="62"/>
        <v>0</v>
      </c>
      <c r="J601" s="92" t="str">
        <f t="shared" si="61"/>
        <v>2069–2070</v>
      </c>
      <c r="L601" s="103"/>
      <c r="N601" s="101"/>
      <c r="Q601" s="61"/>
    </row>
    <row r="602" spans="1:17" ht="20.25" customHeight="1" x14ac:dyDescent="0.2">
      <c r="A602" s="176">
        <v>62245</v>
      </c>
      <c r="B602" s="177">
        <f t="shared" si="57"/>
        <v>0</v>
      </c>
      <c r="C602" s="158"/>
      <c r="D602" s="60">
        <f t="shared" si="58"/>
        <v>0</v>
      </c>
      <c r="E602" s="178">
        <f t="shared" si="56"/>
        <v>0</v>
      </c>
      <c r="F602" s="60">
        <f t="shared" si="59"/>
        <v>0</v>
      </c>
      <c r="G602" s="60">
        <f>IF(AND(C602&lt;&gt;"",SUM(G$27:G601)&lt;E$19),$E$19/$E$23,0)</f>
        <v>0</v>
      </c>
      <c r="H602" s="60">
        <f t="shared" si="60"/>
        <v>0</v>
      </c>
      <c r="I602" s="60">
        <f t="shared" si="62"/>
        <v>0</v>
      </c>
      <c r="J602" s="92" t="str">
        <f t="shared" si="61"/>
        <v>2069–2070</v>
      </c>
      <c r="L602" s="103"/>
      <c r="N602" s="101"/>
      <c r="Q602" s="61"/>
    </row>
    <row r="603" spans="1:17" ht="20.25" customHeight="1" x14ac:dyDescent="0.2">
      <c r="A603" s="176">
        <v>62275</v>
      </c>
      <c r="B603" s="177">
        <f t="shared" si="57"/>
        <v>0</v>
      </c>
      <c r="C603" s="158"/>
      <c r="D603" s="60">
        <f t="shared" si="58"/>
        <v>0</v>
      </c>
      <c r="E603" s="178">
        <f t="shared" ref="E603:E666" si="63">C603-D603</f>
        <v>0</v>
      </c>
      <c r="F603" s="60">
        <f t="shared" si="59"/>
        <v>0</v>
      </c>
      <c r="G603" s="60">
        <f>IF(AND(C603&lt;&gt;"",SUM(G$27:G602)&lt;E$19),$E$19/$E$23,0)</f>
        <v>0</v>
      </c>
      <c r="H603" s="60">
        <f t="shared" si="60"/>
        <v>0</v>
      </c>
      <c r="I603" s="60">
        <f t="shared" si="62"/>
        <v>0</v>
      </c>
      <c r="J603" s="92" t="str">
        <f t="shared" si="61"/>
        <v>2070–2071</v>
      </c>
      <c r="L603" s="103"/>
      <c r="N603" s="101"/>
      <c r="Q603" s="61"/>
    </row>
    <row r="604" spans="1:17" ht="20.25" customHeight="1" x14ac:dyDescent="0.2">
      <c r="A604" s="176">
        <v>62306</v>
      </c>
      <c r="B604" s="177">
        <f t="shared" ref="B604:B667" si="64">IF(C604&gt;0,C604*-1,C604)</f>
        <v>0</v>
      </c>
      <c r="C604" s="158"/>
      <c r="D604" s="60">
        <f t="shared" ref="D604:D667" si="65">IF(C604="",0,IF($E$15="Beginning",IF(C603&lt;&gt;"",$F603*$E$6/12,0),IF(C603&lt;&gt;"",$F603*$E$6/12,$E$16*$E$6/12)))</f>
        <v>0</v>
      </c>
      <c r="E604" s="178">
        <f t="shared" si="63"/>
        <v>0</v>
      </c>
      <c r="F604" s="60">
        <f t="shared" ref="F604:F667" si="66">IF(C604="",0,IF(C603="",$E$16-E604,IF(C604&lt;&gt;"",F603-E604)))</f>
        <v>0</v>
      </c>
      <c r="G604" s="60">
        <f>IF(AND(C604&lt;&gt;"",SUM(G$27:G603)&lt;E$19),$E$19/$E$23,0)</f>
        <v>0</v>
      </c>
      <c r="H604" s="60">
        <f t="shared" ref="H604:H667" si="67">IF(C604&lt;&gt;"",G604+H603,0)</f>
        <v>0</v>
      </c>
      <c r="I604" s="60">
        <f t="shared" si="62"/>
        <v>0</v>
      </c>
      <c r="J604" s="92" t="str">
        <f t="shared" ref="J604:J667" si="68">IF(OR(MONTH(A604)=1,MONTH(A604)=2,MONTH(A604)=3,MONTH(A604)=4,MONTH(A604)=5,MONTH(A604)=6),YEAR(A604)-1&amp;"–"&amp;YEAR(A604),YEAR(A604)&amp;"–"&amp;YEAR(A604)+1)</f>
        <v>2070–2071</v>
      </c>
      <c r="L604" s="103"/>
      <c r="N604" s="101"/>
      <c r="Q604" s="61"/>
    </row>
    <row r="605" spans="1:17" ht="20.25" customHeight="1" x14ac:dyDescent="0.2">
      <c r="A605" s="176">
        <v>62337</v>
      </c>
      <c r="B605" s="177">
        <f t="shared" si="64"/>
        <v>0</v>
      </c>
      <c r="C605" s="158"/>
      <c r="D605" s="60">
        <f t="shared" si="65"/>
        <v>0</v>
      </c>
      <c r="E605" s="178">
        <f t="shared" si="63"/>
        <v>0</v>
      </c>
      <c r="F605" s="60">
        <f t="shared" si="66"/>
        <v>0</v>
      </c>
      <c r="G605" s="60">
        <f>IF(AND(C605&lt;&gt;"",SUM(G$27:G604)&lt;E$19),$E$19/$E$23,0)</f>
        <v>0</v>
      </c>
      <c r="H605" s="60">
        <f t="shared" si="67"/>
        <v>0</v>
      </c>
      <c r="I605" s="60">
        <f t="shared" ref="I605:I668" si="69">IF(C605&lt;&gt;"",$E$19-H605,0)</f>
        <v>0</v>
      </c>
      <c r="J605" s="92" t="str">
        <f t="shared" si="68"/>
        <v>2070–2071</v>
      </c>
      <c r="L605" s="103"/>
      <c r="N605" s="101"/>
      <c r="Q605" s="61"/>
    </row>
    <row r="606" spans="1:17" ht="20.25" customHeight="1" x14ac:dyDescent="0.2">
      <c r="A606" s="176">
        <v>62367</v>
      </c>
      <c r="B606" s="177">
        <f t="shared" si="64"/>
        <v>0</v>
      </c>
      <c r="C606" s="158"/>
      <c r="D606" s="60">
        <f t="shared" si="65"/>
        <v>0</v>
      </c>
      <c r="E606" s="178">
        <f t="shared" si="63"/>
        <v>0</v>
      </c>
      <c r="F606" s="60">
        <f t="shared" si="66"/>
        <v>0</v>
      </c>
      <c r="G606" s="60">
        <f>IF(AND(C606&lt;&gt;"",SUM(G$27:G605)&lt;E$19),$E$19/$E$23,0)</f>
        <v>0</v>
      </c>
      <c r="H606" s="60">
        <f t="shared" si="67"/>
        <v>0</v>
      </c>
      <c r="I606" s="60">
        <f t="shared" si="69"/>
        <v>0</v>
      </c>
      <c r="J606" s="92" t="str">
        <f t="shared" si="68"/>
        <v>2070–2071</v>
      </c>
      <c r="L606" s="103"/>
      <c r="N606" s="101"/>
      <c r="Q606" s="61"/>
    </row>
    <row r="607" spans="1:17" ht="20.25" customHeight="1" x14ac:dyDescent="0.2">
      <c r="A607" s="176">
        <v>62398</v>
      </c>
      <c r="B607" s="177">
        <f t="shared" si="64"/>
        <v>0</v>
      </c>
      <c r="C607" s="158"/>
      <c r="D607" s="60">
        <f t="shared" si="65"/>
        <v>0</v>
      </c>
      <c r="E607" s="178">
        <f t="shared" si="63"/>
        <v>0</v>
      </c>
      <c r="F607" s="60">
        <f t="shared" si="66"/>
        <v>0</v>
      </c>
      <c r="G607" s="60">
        <f>IF(AND(C607&lt;&gt;"",SUM(G$27:G606)&lt;E$19),$E$19/$E$23,0)</f>
        <v>0</v>
      </c>
      <c r="H607" s="60">
        <f t="shared" si="67"/>
        <v>0</v>
      </c>
      <c r="I607" s="60">
        <f t="shared" si="69"/>
        <v>0</v>
      </c>
      <c r="J607" s="92" t="str">
        <f t="shared" si="68"/>
        <v>2070–2071</v>
      </c>
      <c r="L607" s="103"/>
      <c r="N607" s="101"/>
      <c r="Q607" s="61"/>
    </row>
    <row r="608" spans="1:17" ht="20.25" customHeight="1" x14ac:dyDescent="0.2">
      <c r="A608" s="176">
        <v>62428</v>
      </c>
      <c r="B608" s="177">
        <f t="shared" si="64"/>
        <v>0</v>
      </c>
      <c r="C608" s="158"/>
      <c r="D608" s="60">
        <f t="shared" si="65"/>
        <v>0</v>
      </c>
      <c r="E608" s="178">
        <f t="shared" si="63"/>
        <v>0</v>
      </c>
      <c r="F608" s="60">
        <f t="shared" si="66"/>
        <v>0</v>
      </c>
      <c r="G608" s="60">
        <f>IF(AND(C608&lt;&gt;"",SUM(G$27:G607)&lt;E$19),$E$19/$E$23,0)</f>
        <v>0</v>
      </c>
      <c r="H608" s="60">
        <f t="shared" si="67"/>
        <v>0</v>
      </c>
      <c r="I608" s="60">
        <f t="shared" si="69"/>
        <v>0</v>
      </c>
      <c r="J608" s="92" t="str">
        <f t="shared" si="68"/>
        <v>2070–2071</v>
      </c>
      <c r="L608" s="103"/>
      <c r="N608" s="101"/>
      <c r="Q608" s="61"/>
    </row>
    <row r="609" spans="1:17" ht="20.25" customHeight="1" x14ac:dyDescent="0.2">
      <c r="A609" s="176">
        <v>62459</v>
      </c>
      <c r="B609" s="177">
        <f t="shared" si="64"/>
        <v>0</v>
      </c>
      <c r="C609" s="158"/>
      <c r="D609" s="60">
        <f t="shared" si="65"/>
        <v>0</v>
      </c>
      <c r="E609" s="178">
        <f t="shared" si="63"/>
        <v>0</v>
      </c>
      <c r="F609" s="60">
        <f t="shared" si="66"/>
        <v>0</v>
      </c>
      <c r="G609" s="60">
        <f>IF(AND(C609&lt;&gt;"",SUM(G$27:G608)&lt;E$19),$E$19/$E$23,0)</f>
        <v>0</v>
      </c>
      <c r="H609" s="60">
        <f t="shared" si="67"/>
        <v>0</v>
      </c>
      <c r="I609" s="60">
        <f t="shared" si="69"/>
        <v>0</v>
      </c>
      <c r="J609" s="92" t="str">
        <f t="shared" si="68"/>
        <v>2070–2071</v>
      </c>
      <c r="L609" s="103"/>
      <c r="N609" s="101"/>
      <c r="Q609" s="61"/>
    </row>
    <row r="610" spans="1:17" ht="20.25" customHeight="1" x14ac:dyDescent="0.2">
      <c r="A610" s="176">
        <v>62490</v>
      </c>
      <c r="B610" s="177">
        <f t="shared" si="64"/>
        <v>0</v>
      </c>
      <c r="C610" s="158"/>
      <c r="D610" s="60">
        <f t="shared" si="65"/>
        <v>0</v>
      </c>
      <c r="E610" s="178">
        <f t="shared" si="63"/>
        <v>0</v>
      </c>
      <c r="F610" s="60">
        <f t="shared" si="66"/>
        <v>0</v>
      </c>
      <c r="G610" s="60">
        <f>IF(AND(C610&lt;&gt;"",SUM(G$27:G609)&lt;E$19),$E$19/$E$23,0)</f>
        <v>0</v>
      </c>
      <c r="H610" s="60">
        <f t="shared" si="67"/>
        <v>0</v>
      </c>
      <c r="I610" s="60">
        <f t="shared" si="69"/>
        <v>0</v>
      </c>
      <c r="J610" s="92" t="str">
        <f t="shared" si="68"/>
        <v>2070–2071</v>
      </c>
      <c r="L610" s="103"/>
      <c r="N610" s="101"/>
      <c r="Q610" s="61"/>
    </row>
    <row r="611" spans="1:17" ht="20.25" customHeight="1" x14ac:dyDescent="0.2">
      <c r="A611" s="176">
        <v>62518</v>
      </c>
      <c r="B611" s="177">
        <f t="shared" si="64"/>
        <v>0</v>
      </c>
      <c r="C611" s="158"/>
      <c r="D611" s="60">
        <f t="shared" si="65"/>
        <v>0</v>
      </c>
      <c r="E611" s="178">
        <f t="shared" si="63"/>
        <v>0</v>
      </c>
      <c r="F611" s="60">
        <f t="shared" si="66"/>
        <v>0</v>
      </c>
      <c r="G611" s="60">
        <f>IF(AND(C611&lt;&gt;"",SUM(G$27:G610)&lt;E$19),$E$19/$E$23,0)</f>
        <v>0</v>
      </c>
      <c r="H611" s="60">
        <f t="shared" si="67"/>
        <v>0</v>
      </c>
      <c r="I611" s="60">
        <f t="shared" si="69"/>
        <v>0</v>
      </c>
      <c r="J611" s="92" t="str">
        <f t="shared" si="68"/>
        <v>2070–2071</v>
      </c>
      <c r="L611" s="103"/>
      <c r="N611" s="101"/>
      <c r="Q611" s="61"/>
    </row>
    <row r="612" spans="1:17" ht="20.25" customHeight="1" x14ac:dyDescent="0.2">
      <c r="A612" s="176">
        <v>62549</v>
      </c>
      <c r="B612" s="177">
        <f t="shared" si="64"/>
        <v>0</v>
      </c>
      <c r="C612" s="158"/>
      <c r="D612" s="60">
        <f t="shared" si="65"/>
        <v>0</v>
      </c>
      <c r="E612" s="178">
        <f t="shared" si="63"/>
        <v>0</v>
      </c>
      <c r="F612" s="60">
        <f t="shared" si="66"/>
        <v>0</v>
      </c>
      <c r="G612" s="60">
        <f>IF(AND(C612&lt;&gt;"",SUM(G$27:G611)&lt;E$19),$E$19/$E$23,0)</f>
        <v>0</v>
      </c>
      <c r="H612" s="60">
        <f t="shared" si="67"/>
        <v>0</v>
      </c>
      <c r="I612" s="60">
        <f t="shared" si="69"/>
        <v>0</v>
      </c>
      <c r="J612" s="92" t="str">
        <f t="shared" si="68"/>
        <v>2070–2071</v>
      </c>
      <c r="L612" s="103"/>
      <c r="N612" s="101"/>
      <c r="Q612" s="61"/>
    </row>
    <row r="613" spans="1:17" ht="20.25" customHeight="1" x14ac:dyDescent="0.2">
      <c r="A613" s="176">
        <v>62579</v>
      </c>
      <c r="B613" s="177">
        <f t="shared" si="64"/>
        <v>0</v>
      </c>
      <c r="C613" s="158"/>
      <c r="D613" s="60">
        <f t="shared" si="65"/>
        <v>0</v>
      </c>
      <c r="E613" s="178">
        <f t="shared" si="63"/>
        <v>0</v>
      </c>
      <c r="F613" s="60">
        <f t="shared" si="66"/>
        <v>0</v>
      </c>
      <c r="G613" s="60">
        <f>IF(AND(C613&lt;&gt;"",SUM(G$27:G612)&lt;E$19),$E$19/$E$23,0)</f>
        <v>0</v>
      </c>
      <c r="H613" s="60">
        <f t="shared" si="67"/>
        <v>0</v>
      </c>
      <c r="I613" s="60">
        <f t="shared" si="69"/>
        <v>0</v>
      </c>
      <c r="J613" s="92" t="str">
        <f t="shared" si="68"/>
        <v>2070–2071</v>
      </c>
      <c r="L613" s="103"/>
      <c r="N613" s="101"/>
      <c r="Q613" s="61"/>
    </row>
    <row r="614" spans="1:17" ht="20.25" customHeight="1" x14ac:dyDescent="0.2">
      <c r="A614" s="176">
        <v>62610</v>
      </c>
      <c r="B614" s="177">
        <f t="shared" si="64"/>
        <v>0</v>
      </c>
      <c r="C614" s="158"/>
      <c r="D614" s="60">
        <f t="shared" si="65"/>
        <v>0</v>
      </c>
      <c r="E614" s="178">
        <f t="shared" si="63"/>
        <v>0</v>
      </c>
      <c r="F614" s="60">
        <f t="shared" si="66"/>
        <v>0</v>
      </c>
      <c r="G614" s="60">
        <f>IF(AND(C614&lt;&gt;"",SUM(G$27:G613)&lt;E$19),$E$19/$E$23,0)</f>
        <v>0</v>
      </c>
      <c r="H614" s="60">
        <f t="shared" si="67"/>
        <v>0</v>
      </c>
      <c r="I614" s="60">
        <f t="shared" si="69"/>
        <v>0</v>
      </c>
      <c r="J614" s="92" t="str">
        <f t="shared" si="68"/>
        <v>2070–2071</v>
      </c>
      <c r="L614" s="103"/>
      <c r="N614" s="101"/>
      <c r="Q614" s="61"/>
    </row>
    <row r="615" spans="1:17" ht="20.25" customHeight="1" x14ac:dyDescent="0.2">
      <c r="A615" s="176">
        <v>62640</v>
      </c>
      <c r="B615" s="177">
        <f t="shared" si="64"/>
        <v>0</v>
      </c>
      <c r="C615" s="158"/>
      <c r="D615" s="60">
        <f t="shared" si="65"/>
        <v>0</v>
      </c>
      <c r="E615" s="178">
        <f t="shared" si="63"/>
        <v>0</v>
      </c>
      <c r="F615" s="60">
        <f t="shared" si="66"/>
        <v>0</v>
      </c>
      <c r="G615" s="60">
        <f>IF(AND(C615&lt;&gt;"",SUM(G$27:G614)&lt;E$19),$E$19/$E$23,0)</f>
        <v>0</v>
      </c>
      <c r="H615" s="60">
        <f t="shared" si="67"/>
        <v>0</v>
      </c>
      <c r="I615" s="60">
        <f t="shared" si="69"/>
        <v>0</v>
      </c>
      <c r="J615" s="92" t="str">
        <f t="shared" si="68"/>
        <v>2071–2072</v>
      </c>
      <c r="L615" s="103"/>
      <c r="N615" s="101"/>
      <c r="Q615" s="61"/>
    </row>
    <row r="616" spans="1:17" ht="20.25" customHeight="1" x14ac:dyDescent="0.2">
      <c r="A616" s="176">
        <v>62671</v>
      </c>
      <c r="B616" s="177">
        <f t="shared" si="64"/>
        <v>0</v>
      </c>
      <c r="C616" s="158"/>
      <c r="D616" s="60">
        <f t="shared" si="65"/>
        <v>0</v>
      </c>
      <c r="E616" s="178">
        <f t="shared" si="63"/>
        <v>0</v>
      </c>
      <c r="F616" s="60">
        <f t="shared" si="66"/>
        <v>0</v>
      </c>
      <c r="G616" s="60">
        <f>IF(AND(C616&lt;&gt;"",SUM(G$27:G615)&lt;E$19),$E$19/$E$23,0)</f>
        <v>0</v>
      </c>
      <c r="H616" s="60">
        <f t="shared" si="67"/>
        <v>0</v>
      </c>
      <c r="I616" s="60">
        <f t="shared" si="69"/>
        <v>0</v>
      </c>
      <c r="J616" s="92" t="str">
        <f t="shared" si="68"/>
        <v>2071–2072</v>
      </c>
      <c r="L616" s="103"/>
      <c r="N616" s="101"/>
      <c r="Q616" s="61"/>
    </row>
    <row r="617" spans="1:17" ht="20.25" customHeight="1" x14ac:dyDescent="0.2">
      <c r="A617" s="176">
        <v>62702</v>
      </c>
      <c r="B617" s="177">
        <f t="shared" si="64"/>
        <v>0</v>
      </c>
      <c r="C617" s="158"/>
      <c r="D617" s="60">
        <f t="shared" si="65"/>
        <v>0</v>
      </c>
      <c r="E617" s="178">
        <f t="shared" si="63"/>
        <v>0</v>
      </c>
      <c r="F617" s="60">
        <f t="shared" si="66"/>
        <v>0</v>
      </c>
      <c r="G617" s="60">
        <f>IF(AND(C617&lt;&gt;"",SUM(G$27:G616)&lt;E$19),$E$19/$E$23,0)</f>
        <v>0</v>
      </c>
      <c r="H617" s="60">
        <f t="shared" si="67"/>
        <v>0</v>
      </c>
      <c r="I617" s="60">
        <f t="shared" si="69"/>
        <v>0</v>
      </c>
      <c r="J617" s="92" t="str">
        <f t="shared" si="68"/>
        <v>2071–2072</v>
      </c>
      <c r="L617" s="103"/>
      <c r="N617" s="101"/>
      <c r="Q617" s="61"/>
    </row>
    <row r="618" spans="1:17" ht="20.25" customHeight="1" x14ac:dyDescent="0.2">
      <c r="A618" s="176">
        <v>62732</v>
      </c>
      <c r="B618" s="177">
        <f t="shared" si="64"/>
        <v>0</v>
      </c>
      <c r="C618" s="158"/>
      <c r="D618" s="60">
        <f t="shared" si="65"/>
        <v>0</v>
      </c>
      <c r="E618" s="178">
        <f t="shared" si="63"/>
        <v>0</v>
      </c>
      <c r="F618" s="60">
        <f t="shared" si="66"/>
        <v>0</v>
      </c>
      <c r="G618" s="60">
        <f>IF(AND(C618&lt;&gt;"",SUM(G$27:G617)&lt;E$19),$E$19/$E$23,0)</f>
        <v>0</v>
      </c>
      <c r="H618" s="60">
        <f t="shared" si="67"/>
        <v>0</v>
      </c>
      <c r="I618" s="60">
        <f t="shared" si="69"/>
        <v>0</v>
      </c>
      <c r="J618" s="92" t="str">
        <f t="shared" si="68"/>
        <v>2071–2072</v>
      </c>
      <c r="L618" s="103"/>
      <c r="N618" s="101"/>
      <c r="Q618" s="61"/>
    </row>
    <row r="619" spans="1:17" ht="20.25" customHeight="1" x14ac:dyDescent="0.2">
      <c r="A619" s="176">
        <v>62763</v>
      </c>
      <c r="B619" s="177">
        <f t="shared" si="64"/>
        <v>0</v>
      </c>
      <c r="C619" s="158"/>
      <c r="D619" s="60">
        <f t="shared" si="65"/>
        <v>0</v>
      </c>
      <c r="E619" s="178">
        <f t="shared" si="63"/>
        <v>0</v>
      </c>
      <c r="F619" s="60">
        <f t="shared" si="66"/>
        <v>0</v>
      </c>
      <c r="G619" s="60">
        <f>IF(AND(C619&lt;&gt;"",SUM(G$27:G618)&lt;E$19),$E$19/$E$23,0)</f>
        <v>0</v>
      </c>
      <c r="H619" s="60">
        <f t="shared" si="67"/>
        <v>0</v>
      </c>
      <c r="I619" s="60">
        <f t="shared" si="69"/>
        <v>0</v>
      </c>
      <c r="J619" s="92" t="str">
        <f t="shared" si="68"/>
        <v>2071–2072</v>
      </c>
      <c r="L619" s="103"/>
      <c r="N619" s="101"/>
      <c r="Q619" s="61"/>
    </row>
    <row r="620" spans="1:17" ht="20.25" customHeight="1" x14ac:dyDescent="0.2">
      <c r="A620" s="176">
        <v>62793</v>
      </c>
      <c r="B620" s="177">
        <f t="shared" si="64"/>
        <v>0</v>
      </c>
      <c r="C620" s="158"/>
      <c r="D620" s="60">
        <f t="shared" si="65"/>
        <v>0</v>
      </c>
      <c r="E620" s="178">
        <f t="shared" si="63"/>
        <v>0</v>
      </c>
      <c r="F620" s="60">
        <f t="shared" si="66"/>
        <v>0</v>
      </c>
      <c r="G620" s="60">
        <f>IF(AND(C620&lt;&gt;"",SUM(G$27:G619)&lt;E$19),$E$19/$E$23,0)</f>
        <v>0</v>
      </c>
      <c r="H620" s="60">
        <f t="shared" si="67"/>
        <v>0</v>
      </c>
      <c r="I620" s="60">
        <f t="shared" si="69"/>
        <v>0</v>
      </c>
      <c r="J620" s="92" t="str">
        <f t="shared" si="68"/>
        <v>2071–2072</v>
      </c>
      <c r="L620" s="103"/>
      <c r="N620" s="101"/>
      <c r="Q620" s="61"/>
    </row>
    <row r="621" spans="1:17" ht="20.25" customHeight="1" x14ac:dyDescent="0.2">
      <c r="A621" s="176">
        <v>62824</v>
      </c>
      <c r="B621" s="177">
        <f t="shared" si="64"/>
        <v>0</v>
      </c>
      <c r="C621" s="158"/>
      <c r="D621" s="60">
        <f t="shared" si="65"/>
        <v>0</v>
      </c>
      <c r="E621" s="178">
        <f t="shared" si="63"/>
        <v>0</v>
      </c>
      <c r="F621" s="60">
        <f t="shared" si="66"/>
        <v>0</v>
      </c>
      <c r="G621" s="60">
        <f>IF(AND(C621&lt;&gt;"",SUM(G$27:G620)&lt;E$19),$E$19/$E$23,0)</f>
        <v>0</v>
      </c>
      <c r="H621" s="60">
        <f t="shared" si="67"/>
        <v>0</v>
      </c>
      <c r="I621" s="60">
        <f t="shared" si="69"/>
        <v>0</v>
      </c>
      <c r="J621" s="92" t="str">
        <f t="shared" si="68"/>
        <v>2071–2072</v>
      </c>
      <c r="L621" s="103"/>
      <c r="N621" s="101"/>
      <c r="Q621" s="61"/>
    </row>
    <row r="622" spans="1:17" ht="20.25" customHeight="1" x14ac:dyDescent="0.2">
      <c r="A622" s="176">
        <v>62855</v>
      </c>
      <c r="B622" s="177">
        <f t="shared" si="64"/>
        <v>0</v>
      </c>
      <c r="C622" s="158"/>
      <c r="D622" s="60">
        <f t="shared" si="65"/>
        <v>0</v>
      </c>
      <c r="E622" s="178">
        <f t="shared" si="63"/>
        <v>0</v>
      </c>
      <c r="F622" s="60">
        <f t="shared" si="66"/>
        <v>0</v>
      </c>
      <c r="G622" s="60">
        <f>IF(AND(C622&lt;&gt;"",SUM(G$27:G621)&lt;E$19),$E$19/$E$23,0)</f>
        <v>0</v>
      </c>
      <c r="H622" s="60">
        <f t="shared" si="67"/>
        <v>0</v>
      </c>
      <c r="I622" s="60">
        <f t="shared" si="69"/>
        <v>0</v>
      </c>
      <c r="J622" s="92" t="str">
        <f t="shared" si="68"/>
        <v>2071–2072</v>
      </c>
      <c r="L622" s="103"/>
      <c r="N622" s="101"/>
      <c r="Q622" s="61"/>
    </row>
    <row r="623" spans="1:17" ht="20.25" customHeight="1" x14ac:dyDescent="0.2">
      <c r="A623" s="176">
        <v>62884</v>
      </c>
      <c r="B623" s="177">
        <f t="shared" si="64"/>
        <v>0</v>
      </c>
      <c r="C623" s="158"/>
      <c r="D623" s="60">
        <f t="shared" si="65"/>
        <v>0</v>
      </c>
      <c r="E623" s="178">
        <f t="shared" si="63"/>
        <v>0</v>
      </c>
      <c r="F623" s="60">
        <f t="shared" si="66"/>
        <v>0</v>
      </c>
      <c r="G623" s="60">
        <f>IF(AND(C623&lt;&gt;"",SUM(G$27:G622)&lt;E$19),$E$19/$E$23,0)</f>
        <v>0</v>
      </c>
      <c r="H623" s="60">
        <f t="shared" si="67"/>
        <v>0</v>
      </c>
      <c r="I623" s="60">
        <f t="shared" si="69"/>
        <v>0</v>
      </c>
      <c r="J623" s="92" t="str">
        <f t="shared" si="68"/>
        <v>2071–2072</v>
      </c>
      <c r="L623" s="103"/>
      <c r="N623" s="101"/>
      <c r="Q623" s="61"/>
    </row>
    <row r="624" spans="1:17" ht="20.25" customHeight="1" x14ac:dyDescent="0.2">
      <c r="A624" s="176">
        <v>62915</v>
      </c>
      <c r="B624" s="177">
        <f t="shared" si="64"/>
        <v>0</v>
      </c>
      <c r="C624" s="158"/>
      <c r="D624" s="60">
        <f t="shared" si="65"/>
        <v>0</v>
      </c>
      <c r="E624" s="178">
        <f t="shared" si="63"/>
        <v>0</v>
      </c>
      <c r="F624" s="60">
        <f t="shared" si="66"/>
        <v>0</v>
      </c>
      <c r="G624" s="60">
        <f>IF(AND(C624&lt;&gt;"",SUM(G$27:G623)&lt;E$19),$E$19/$E$23,0)</f>
        <v>0</v>
      </c>
      <c r="H624" s="60">
        <f t="shared" si="67"/>
        <v>0</v>
      </c>
      <c r="I624" s="60">
        <f t="shared" si="69"/>
        <v>0</v>
      </c>
      <c r="J624" s="92" t="str">
        <f t="shared" si="68"/>
        <v>2071–2072</v>
      </c>
      <c r="L624" s="103"/>
      <c r="N624" s="101"/>
      <c r="Q624" s="61"/>
    </row>
    <row r="625" spans="1:17" ht="20.25" customHeight="1" x14ac:dyDescent="0.2">
      <c r="A625" s="176">
        <v>62945</v>
      </c>
      <c r="B625" s="177">
        <f t="shared" si="64"/>
        <v>0</v>
      </c>
      <c r="C625" s="158"/>
      <c r="D625" s="60">
        <f t="shared" si="65"/>
        <v>0</v>
      </c>
      <c r="E625" s="178">
        <f t="shared" si="63"/>
        <v>0</v>
      </c>
      <c r="F625" s="60">
        <f t="shared" si="66"/>
        <v>0</v>
      </c>
      <c r="G625" s="60">
        <f>IF(AND(C625&lt;&gt;"",SUM(G$27:G624)&lt;E$19),$E$19/$E$23,0)</f>
        <v>0</v>
      </c>
      <c r="H625" s="60">
        <f t="shared" si="67"/>
        <v>0</v>
      </c>
      <c r="I625" s="60">
        <f t="shared" si="69"/>
        <v>0</v>
      </c>
      <c r="J625" s="92" t="str">
        <f t="shared" si="68"/>
        <v>2071–2072</v>
      </c>
      <c r="L625" s="103"/>
      <c r="N625" s="101"/>
      <c r="Q625" s="61"/>
    </row>
    <row r="626" spans="1:17" ht="20.25" customHeight="1" x14ac:dyDescent="0.2">
      <c r="A626" s="176">
        <v>62976</v>
      </c>
      <c r="B626" s="177">
        <f t="shared" si="64"/>
        <v>0</v>
      </c>
      <c r="C626" s="158"/>
      <c r="D626" s="60">
        <f t="shared" si="65"/>
        <v>0</v>
      </c>
      <c r="E626" s="178">
        <f t="shared" si="63"/>
        <v>0</v>
      </c>
      <c r="F626" s="60">
        <f t="shared" si="66"/>
        <v>0</v>
      </c>
      <c r="G626" s="60">
        <f>IF(AND(C626&lt;&gt;"",SUM(G$27:G625)&lt;E$19),$E$19/$E$23,0)</f>
        <v>0</v>
      </c>
      <c r="H626" s="60">
        <f t="shared" si="67"/>
        <v>0</v>
      </c>
      <c r="I626" s="60">
        <f t="shared" si="69"/>
        <v>0</v>
      </c>
      <c r="J626" s="92" t="str">
        <f t="shared" si="68"/>
        <v>2071–2072</v>
      </c>
      <c r="L626" s="103"/>
      <c r="N626" s="101"/>
      <c r="Q626" s="61"/>
    </row>
    <row r="627" spans="1:17" ht="20.25" customHeight="1" x14ac:dyDescent="0.2">
      <c r="A627" s="176">
        <v>63006</v>
      </c>
      <c r="B627" s="177">
        <f t="shared" si="64"/>
        <v>0</v>
      </c>
      <c r="C627" s="158"/>
      <c r="D627" s="60">
        <f t="shared" si="65"/>
        <v>0</v>
      </c>
      <c r="E627" s="178">
        <f t="shared" si="63"/>
        <v>0</v>
      </c>
      <c r="F627" s="60">
        <f t="shared" si="66"/>
        <v>0</v>
      </c>
      <c r="G627" s="60">
        <f>IF(AND(C627&lt;&gt;"",SUM(G$27:G626)&lt;E$19),$E$19/$E$23,0)</f>
        <v>0</v>
      </c>
      <c r="H627" s="60">
        <f t="shared" si="67"/>
        <v>0</v>
      </c>
      <c r="I627" s="60">
        <f t="shared" si="69"/>
        <v>0</v>
      </c>
      <c r="J627" s="92" t="str">
        <f t="shared" si="68"/>
        <v>2072–2073</v>
      </c>
      <c r="L627" s="103"/>
      <c r="N627" s="101"/>
      <c r="Q627" s="61"/>
    </row>
    <row r="628" spans="1:17" ht="20.25" customHeight="1" x14ac:dyDescent="0.2">
      <c r="A628" s="176">
        <v>63037</v>
      </c>
      <c r="B628" s="177">
        <f t="shared" si="64"/>
        <v>0</v>
      </c>
      <c r="C628" s="158"/>
      <c r="D628" s="60">
        <f t="shared" si="65"/>
        <v>0</v>
      </c>
      <c r="E628" s="178">
        <f t="shared" si="63"/>
        <v>0</v>
      </c>
      <c r="F628" s="60">
        <f t="shared" si="66"/>
        <v>0</v>
      </c>
      <c r="G628" s="60">
        <f>IF(AND(C628&lt;&gt;"",SUM(G$27:G627)&lt;E$19),$E$19/$E$23,0)</f>
        <v>0</v>
      </c>
      <c r="H628" s="60">
        <f t="shared" si="67"/>
        <v>0</v>
      </c>
      <c r="I628" s="60">
        <f t="shared" si="69"/>
        <v>0</v>
      </c>
      <c r="J628" s="92" t="str">
        <f t="shared" si="68"/>
        <v>2072–2073</v>
      </c>
      <c r="L628" s="103"/>
      <c r="N628" s="101"/>
      <c r="Q628" s="61"/>
    </row>
    <row r="629" spans="1:17" ht="20.25" customHeight="1" x14ac:dyDescent="0.2">
      <c r="A629" s="176">
        <v>63068</v>
      </c>
      <c r="B629" s="177">
        <f t="shared" si="64"/>
        <v>0</v>
      </c>
      <c r="C629" s="158"/>
      <c r="D629" s="60">
        <f t="shared" si="65"/>
        <v>0</v>
      </c>
      <c r="E629" s="178">
        <f t="shared" si="63"/>
        <v>0</v>
      </c>
      <c r="F629" s="60">
        <f t="shared" si="66"/>
        <v>0</v>
      </c>
      <c r="G629" s="60">
        <f>IF(AND(C629&lt;&gt;"",SUM(G$27:G628)&lt;E$19),$E$19/$E$23,0)</f>
        <v>0</v>
      </c>
      <c r="H629" s="60">
        <f t="shared" si="67"/>
        <v>0</v>
      </c>
      <c r="I629" s="60">
        <f t="shared" si="69"/>
        <v>0</v>
      </c>
      <c r="J629" s="92" t="str">
        <f t="shared" si="68"/>
        <v>2072–2073</v>
      </c>
      <c r="L629" s="103"/>
      <c r="N629" s="101"/>
      <c r="Q629" s="61"/>
    </row>
    <row r="630" spans="1:17" ht="20.25" customHeight="1" x14ac:dyDescent="0.2">
      <c r="A630" s="176">
        <v>63098</v>
      </c>
      <c r="B630" s="177">
        <f t="shared" si="64"/>
        <v>0</v>
      </c>
      <c r="C630" s="158"/>
      <c r="D630" s="60">
        <f t="shared" si="65"/>
        <v>0</v>
      </c>
      <c r="E630" s="178">
        <f t="shared" si="63"/>
        <v>0</v>
      </c>
      <c r="F630" s="60">
        <f t="shared" si="66"/>
        <v>0</v>
      </c>
      <c r="G630" s="60">
        <f>IF(AND(C630&lt;&gt;"",SUM(G$27:G629)&lt;E$19),$E$19/$E$23,0)</f>
        <v>0</v>
      </c>
      <c r="H630" s="60">
        <f t="shared" si="67"/>
        <v>0</v>
      </c>
      <c r="I630" s="60">
        <f t="shared" si="69"/>
        <v>0</v>
      </c>
      <c r="J630" s="92" t="str">
        <f t="shared" si="68"/>
        <v>2072–2073</v>
      </c>
      <c r="L630" s="103"/>
      <c r="N630" s="101"/>
      <c r="Q630" s="61"/>
    </row>
    <row r="631" spans="1:17" ht="20.25" customHeight="1" x14ac:dyDescent="0.2">
      <c r="A631" s="176">
        <v>63129</v>
      </c>
      <c r="B631" s="177">
        <f t="shared" si="64"/>
        <v>0</v>
      </c>
      <c r="C631" s="158"/>
      <c r="D631" s="60">
        <f t="shared" si="65"/>
        <v>0</v>
      </c>
      <c r="E631" s="178">
        <f t="shared" si="63"/>
        <v>0</v>
      </c>
      <c r="F631" s="60">
        <f t="shared" si="66"/>
        <v>0</v>
      </c>
      <c r="G631" s="60">
        <f>IF(AND(C631&lt;&gt;"",SUM(G$27:G630)&lt;E$19),$E$19/$E$23,0)</f>
        <v>0</v>
      </c>
      <c r="H631" s="60">
        <f t="shared" si="67"/>
        <v>0</v>
      </c>
      <c r="I631" s="60">
        <f t="shared" si="69"/>
        <v>0</v>
      </c>
      <c r="J631" s="92" t="str">
        <f t="shared" si="68"/>
        <v>2072–2073</v>
      </c>
      <c r="L631" s="103"/>
      <c r="N631" s="101"/>
      <c r="Q631" s="61"/>
    </row>
    <row r="632" spans="1:17" ht="20.25" customHeight="1" x14ac:dyDescent="0.2">
      <c r="A632" s="176">
        <v>63159</v>
      </c>
      <c r="B632" s="177">
        <f t="shared" si="64"/>
        <v>0</v>
      </c>
      <c r="C632" s="158"/>
      <c r="D632" s="60">
        <f t="shared" si="65"/>
        <v>0</v>
      </c>
      <c r="E632" s="178">
        <f t="shared" si="63"/>
        <v>0</v>
      </c>
      <c r="F632" s="60">
        <f t="shared" si="66"/>
        <v>0</v>
      </c>
      <c r="G632" s="60">
        <f>IF(AND(C632&lt;&gt;"",SUM(G$27:G631)&lt;E$19),$E$19/$E$23,0)</f>
        <v>0</v>
      </c>
      <c r="H632" s="60">
        <f t="shared" si="67"/>
        <v>0</v>
      </c>
      <c r="I632" s="60">
        <f t="shared" si="69"/>
        <v>0</v>
      </c>
      <c r="J632" s="92" t="str">
        <f t="shared" si="68"/>
        <v>2072–2073</v>
      </c>
      <c r="L632" s="103"/>
      <c r="N632" s="101"/>
      <c r="Q632" s="61"/>
    </row>
    <row r="633" spans="1:17" ht="20.25" customHeight="1" x14ac:dyDescent="0.2">
      <c r="A633" s="176">
        <v>63190</v>
      </c>
      <c r="B633" s="177">
        <f t="shared" si="64"/>
        <v>0</v>
      </c>
      <c r="C633" s="158"/>
      <c r="D633" s="60">
        <f t="shared" si="65"/>
        <v>0</v>
      </c>
      <c r="E633" s="178">
        <f t="shared" si="63"/>
        <v>0</v>
      </c>
      <c r="F633" s="60">
        <f t="shared" si="66"/>
        <v>0</v>
      </c>
      <c r="G633" s="60">
        <f>IF(AND(C633&lt;&gt;"",SUM(G$27:G632)&lt;E$19),$E$19/$E$23,0)</f>
        <v>0</v>
      </c>
      <c r="H633" s="60">
        <f t="shared" si="67"/>
        <v>0</v>
      </c>
      <c r="I633" s="60">
        <f t="shared" si="69"/>
        <v>0</v>
      </c>
      <c r="J633" s="92" t="str">
        <f t="shared" si="68"/>
        <v>2072–2073</v>
      </c>
      <c r="L633" s="103"/>
      <c r="N633" s="101"/>
      <c r="Q633" s="61"/>
    </row>
    <row r="634" spans="1:17" ht="20.25" customHeight="1" x14ac:dyDescent="0.2">
      <c r="A634" s="176">
        <v>63221</v>
      </c>
      <c r="B634" s="177">
        <f t="shared" si="64"/>
        <v>0</v>
      </c>
      <c r="C634" s="158"/>
      <c r="D634" s="60">
        <f t="shared" si="65"/>
        <v>0</v>
      </c>
      <c r="E634" s="178">
        <f t="shared" si="63"/>
        <v>0</v>
      </c>
      <c r="F634" s="60">
        <f t="shared" si="66"/>
        <v>0</v>
      </c>
      <c r="G634" s="60">
        <f>IF(AND(C634&lt;&gt;"",SUM(G$27:G633)&lt;E$19),$E$19/$E$23,0)</f>
        <v>0</v>
      </c>
      <c r="H634" s="60">
        <f t="shared" si="67"/>
        <v>0</v>
      </c>
      <c r="I634" s="60">
        <f t="shared" si="69"/>
        <v>0</v>
      </c>
      <c r="J634" s="92" t="str">
        <f t="shared" si="68"/>
        <v>2072–2073</v>
      </c>
      <c r="L634" s="103"/>
      <c r="N634" s="101"/>
      <c r="Q634" s="61"/>
    </row>
    <row r="635" spans="1:17" ht="20.25" customHeight="1" x14ac:dyDescent="0.2">
      <c r="A635" s="176">
        <v>63249</v>
      </c>
      <c r="B635" s="177">
        <f t="shared" si="64"/>
        <v>0</v>
      </c>
      <c r="C635" s="158"/>
      <c r="D635" s="60">
        <f t="shared" si="65"/>
        <v>0</v>
      </c>
      <c r="E635" s="178">
        <f t="shared" si="63"/>
        <v>0</v>
      </c>
      <c r="F635" s="60">
        <f t="shared" si="66"/>
        <v>0</v>
      </c>
      <c r="G635" s="60">
        <f>IF(AND(C635&lt;&gt;"",SUM(G$27:G634)&lt;E$19),$E$19/$E$23,0)</f>
        <v>0</v>
      </c>
      <c r="H635" s="60">
        <f t="shared" si="67"/>
        <v>0</v>
      </c>
      <c r="I635" s="60">
        <f t="shared" si="69"/>
        <v>0</v>
      </c>
      <c r="J635" s="92" t="str">
        <f t="shared" si="68"/>
        <v>2072–2073</v>
      </c>
      <c r="L635" s="103"/>
      <c r="N635" s="101"/>
      <c r="Q635" s="61"/>
    </row>
    <row r="636" spans="1:17" ht="20.25" customHeight="1" x14ac:dyDescent="0.2">
      <c r="A636" s="176">
        <v>63280</v>
      </c>
      <c r="B636" s="177">
        <f t="shared" si="64"/>
        <v>0</v>
      </c>
      <c r="C636" s="158"/>
      <c r="D636" s="60">
        <f t="shared" si="65"/>
        <v>0</v>
      </c>
      <c r="E636" s="178">
        <f t="shared" si="63"/>
        <v>0</v>
      </c>
      <c r="F636" s="60">
        <f t="shared" si="66"/>
        <v>0</v>
      </c>
      <c r="G636" s="60">
        <f>IF(AND(C636&lt;&gt;"",SUM(G$27:G635)&lt;E$19),$E$19/$E$23,0)</f>
        <v>0</v>
      </c>
      <c r="H636" s="60">
        <f t="shared" si="67"/>
        <v>0</v>
      </c>
      <c r="I636" s="60">
        <f t="shared" si="69"/>
        <v>0</v>
      </c>
      <c r="J636" s="92" t="str">
        <f t="shared" si="68"/>
        <v>2072–2073</v>
      </c>
      <c r="L636" s="103"/>
      <c r="N636" s="101"/>
      <c r="Q636" s="61"/>
    </row>
    <row r="637" spans="1:17" ht="20.25" customHeight="1" x14ac:dyDescent="0.2">
      <c r="A637" s="176">
        <v>63310</v>
      </c>
      <c r="B637" s="177">
        <f t="shared" si="64"/>
        <v>0</v>
      </c>
      <c r="C637" s="158"/>
      <c r="D637" s="60">
        <f t="shared" si="65"/>
        <v>0</v>
      </c>
      <c r="E637" s="178">
        <f t="shared" si="63"/>
        <v>0</v>
      </c>
      <c r="F637" s="60">
        <f t="shared" si="66"/>
        <v>0</v>
      </c>
      <c r="G637" s="60">
        <f>IF(AND(C637&lt;&gt;"",SUM(G$27:G636)&lt;E$19),$E$19/$E$23,0)</f>
        <v>0</v>
      </c>
      <c r="H637" s="60">
        <f t="shared" si="67"/>
        <v>0</v>
      </c>
      <c r="I637" s="60">
        <f t="shared" si="69"/>
        <v>0</v>
      </c>
      <c r="J637" s="92" t="str">
        <f t="shared" si="68"/>
        <v>2072–2073</v>
      </c>
      <c r="L637" s="103"/>
      <c r="N637" s="101"/>
      <c r="Q637" s="61"/>
    </row>
    <row r="638" spans="1:17" ht="20.25" customHeight="1" x14ac:dyDescent="0.2">
      <c r="A638" s="176">
        <v>63341</v>
      </c>
      <c r="B638" s="177">
        <f t="shared" si="64"/>
        <v>0</v>
      </c>
      <c r="C638" s="158"/>
      <c r="D638" s="60">
        <f t="shared" si="65"/>
        <v>0</v>
      </c>
      <c r="E638" s="178">
        <f t="shared" si="63"/>
        <v>0</v>
      </c>
      <c r="F638" s="60">
        <f t="shared" si="66"/>
        <v>0</v>
      </c>
      <c r="G638" s="60">
        <f>IF(AND(C638&lt;&gt;"",SUM(G$27:G637)&lt;E$19),$E$19/$E$23,0)</f>
        <v>0</v>
      </c>
      <c r="H638" s="60">
        <f t="shared" si="67"/>
        <v>0</v>
      </c>
      <c r="I638" s="60">
        <f t="shared" si="69"/>
        <v>0</v>
      </c>
      <c r="J638" s="92" t="str">
        <f t="shared" si="68"/>
        <v>2072–2073</v>
      </c>
      <c r="L638" s="103"/>
      <c r="N638" s="101"/>
      <c r="Q638" s="61"/>
    </row>
    <row r="639" spans="1:17" ht="20.25" customHeight="1" x14ac:dyDescent="0.2">
      <c r="A639" s="176">
        <v>63371</v>
      </c>
      <c r="B639" s="177">
        <f t="shared" si="64"/>
        <v>0</v>
      </c>
      <c r="C639" s="158"/>
      <c r="D639" s="60">
        <f t="shared" si="65"/>
        <v>0</v>
      </c>
      <c r="E639" s="178">
        <f t="shared" si="63"/>
        <v>0</v>
      </c>
      <c r="F639" s="60">
        <f t="shared" si="66"/>
        <v>0</v>
      </c>
      <c r="G639" s="60">
        <f>IF(AND(C639&lt;&gt;"",SUM(G$27:G638)&lt;E$19),$E$19/$E$23,0)</f>
        <v>0</v>
      </c>
      <c r="H639" s="60">
        <f t="shared" si="67"/>
        <v>0</v>
      </c>
      <c r="I639" s="60">
        <f t="shared" si="69"/>
        <v>0</v>
      </c>
      <c r="J639" s="92" t="str">
        <f t="shared" si="68"/>
        <v>2073–2074</v>
      </c>
      <c r="L639" s="103"/>
      <c r="N639" s="101"/>
      <c r="Q639" s="61"/>
    </row>
    <row r="640" spans="1:17" ht="20.25" customHeight="1" x14ac:dyDescent="0.2">
      <c r="A640" s="176">
        <v>63402</v>
      </c>
      <c r="B640" s="177">
        <f t="shared" si="64"/>
        <v>0</v>
      </c>
      <c r="C640" s="158"/>
      <c r="D640" s="60">
        <f t="shared" si="65"/>
        <v>0</v>
      </c>
      <c r="E640" s="178">
        <f t="shared" si="63"/>
        <v>0</v>
      </c>
      <c r="F640" s="60">
        <f t="shared" si="66"/>
        <v>0</v>
      </c>
      <c r="G640" s="60">
        <f>IF(AND(C640&lt;&gt;"",SUM(G$27:G639)&lt;E$19),$E$19/$E$23,0)</f>
        <v>0</v>
      </c>
      <c r="H640" s="60">
        <f t="shared" si="67"/>
        <v>0</v>
      </c>
      <c r="I640" s="60">
        <f t="shared" si="69"/>
        <v>0</v>
      </c>
      <c r="J640" s="92" t="str">
        <f t="shared" si="68"/>
        <v>2073–2074</v>
      </c>
      <c r="L640" s="103"/>
      <c r="N640" s="101"/>
      <c r="Q640" s="61"/>
    </row>
    <row r="641" spans="1:17" ht="20.25" customHeight="1" x14ac:dyDescent="0.2">
      <c r="A641" s="176">
        <v>63433</v>
      </c>
      <c r="B641" s="177">
        <f t="shared" si="64"/>
        <v>0</v>
      </c>
      <c r="C641" s="158"/>
      <c r="D641" s="60">
        <f t="shared" si="65"/>
        <v>0</v>
      </c>
      <c r="E641" s="178">
        <f t="shared" si="63"/>
        <v>0</v>
      </c>
      <c r="F641" s="60">
        <f t="shared" si="66"/>
        <v>0</v>
      </c>
      <c r="G641" s="60">
        <f>IF(AND(C641&lt;&gt;"",SUM(G$27:G640)&lt;E$19),$E$19/$E$23,0)</f>
        <v>0</v>
      </c>
      <c r="H641" s="60">
        <f t="shared" si="67"/>
        <v>0</v>
      </c>
      <c r="I641" s="60">
        <f t="shared" si="69"/>
        <v>0</v>
      </c>
      <c r="J641" s="92" t="str">
        <f t="shared" si="68"/>
        <v>2073–2074</v>
      </c>
      <c r="L641" s="103"/>
      <c r="N641" s="101"/>
      <c r="Q641" s="61"/>
    </row>
    <row r="642" spans="1:17" ht="20.25" customHeight="1" x14ac:dyDescent="0.2">
      <c r="A642" s="176">
        <v>63463</v>
      </c>
      <c r="B642" s="177">
        <f t="shared" si="64"/>
        <v>0</v>
      </c>
      <c r="C642" s="158"/>
      <c r="D642" s="60">
        <f t="shared" si="65"/>
        <v>0</v>
      </c>
      <c r="E642" s="178">
        <f t="shared" si="63"/>
        <v>0</v>
      </c>
      <c r="F642" s="60">
        <f t="shared" si="66"/>
        <v>0</v>
      </c>
      <c r="G642" s="60">
        <f>IF(AND(C642&lt;&gt;"",SUM(G$27:G641)&lt;E$19),$E$19/$E$23,0)</f>
        <v>0</v>
      </c>
      <c r="H642" s="60">
        <f t="shared" si="67"/>
        <v>0</v>
      </c>
      <c r="I642" s="60">
        <f t="shared" si="69"/>
        <v>0</v>
      </c>
      <c r="J642" s="92" t="str">
        <f t="shared" si="68"/>
        <v>2073–2074</v>
      </c>
      <c r="L642" s="103"/>
      <c r="N642" s="101"/>
      <c r="Q642" s="61"/>
    </row>
    <row r="643" spans="1:17" ht="20.25" customHeight="1" x14ac:dyDescent="0.2">
      <c r="A643" s="176">
        <v>63494</v>
      </c>
      <c r="B643" s="177">
        <f t="shared" si="64"/>
        <v>0</v>
      </c>
      <c r="C643" s="158"/>
      <c r="D643" s="60">
        <f t="shared" si="65"/>
        <v>0</v>
      </c>
      <c r="E643" s="178">
        <f t="shared" si="63"/>
        <v>0</v>
      </c>
      <c r="F643" s="60">
        <f t="shared" si="66"/>
        <v>0</v>
      </c>
      <c r="G643" s="60">
        <f>IF(AND(C643&lt;&gt;"",SUM(G$27:G642)&lt;E$19),$E$19/$E$23,0)</f>
        <v>0</v>
      </c>
      <c r="H643" s="60">
        <f t="shared" si="67"/>
        <v>0</v>
      </c>
      <c r="I643" s="60">
        <f t="shared" si="69"/>
        <v>0</v>
      </c>
      <c r="J643" s="92" t="str">
        <f t="shared" si="68"/>
        <v>2073–2074</v>
      </c>
      <c r="L643" s="103"/>
      <c r="N643" s="101"/>
      <c r="Q643" s="61"/>
    </row>
    <row r="644" spans="1:17" ht="20.25" customHeight="1" x14ac:dyDescent="0.2">
      <c r="A644" s="176">
        <v>63524</v>
      </c>
      <c r="B644" s="177">
        <f t="shared" si="64"/>
        <v>0</v>
      </c>
      <c r="C644" s="158"/>
      <c r="D644" s="60">
        <f t="shared" si="65"/>
        <v>0</v>
      </c>
      <c r="E644" s="178">
        <f t="shared" si="63"/>
        <v>0</v>
      </c>
      <c r="F644" s="60">
        <f t="shared" si="66"/>
        <v>0</v>
      </c>
      <c r="G644" s="60">
        <f>IF(AND(C644&lt;&gt;"",SUM(G$27:G643)&lt;E$19),$E$19/$E$23,0)</f>
        <v>0</v>
      </c>
      <c r="H644" s="60">
        <f t="shared" si="67"/>
        <v>0</v>
      </c>
      <c r="I644" s="60">
        <f t="shared" si="69"/>
        <v>0</v>
      </c>
      <c r="J644" s="92" t="str">
        <f t="shared" si="68"/>
        <v>2073–2074</v>
      </c>
      <c r="L644" s="103"/>
      <c r="N644" s="101"/>
      <c r="Q644" s="61"/>
    </row>
    <row r="645" spans="1:17" ht="20.25" customHeight="1" x14ac:dyDescent="0.2">
      <c r="A645" s="176">
        <v>63555</v>
      </c>
      <c r="B645" s="177">
        <f t="shared" si="64"/>
        <v>0</v>
      </c>
      <c r="C645" s="158"/>
      <c r="D645" s="60">
        <f t="shared" si="65"/>
        <v>0</v>
      </c>
      <c r="E645" s="178">
        <f t="shared" si="63"/>
        <v>0</v>
      </c>
      <c r="F645" s="60">
        <f t="shared" si="66"/>
        <v>0</v>
      </c>
      <c r="G645" s="60">
        <f>IF(AND(C645&lt;&gt;"",SUM(G$27:G644)&lt;E$19),$E$19/$E$23,0)</f>
        <v>0</v>
      </c>
      <c r="H645" s="60">
        <f t="shared" si="67"/>
        <v>0</v>
      </c>
      <c r="I645" s="60">
        <f t="shared" si="69"/>
        <v>0</v>
      </c>
      <c r="J645" s="92" t="str">
        <f t="shared" si="68"/>
        <v>2073–2074</v>
      </c>
      <c r="L645" s="103"/>
      <c r="N645" s="101"/>
      <c r="Q645" s="61"/>
    </row>
    <row r="646" spans="1:17" ht="20.25" customHeight="1" x14ac:dyDescent="0.2">
      <c r="A646" s="176">
        <v>63586</v>
      </c>
      <c r="B646" s="177">
        <f t="shared" si="64"/>
        <v>0</v>
      </c>
      <c r="C646" s="158"/>
      <c r="D646" s="60">
        <f t="shared" si="65"/>
        <v>0</v>
      </c>
      <c r="E646" s="178">
        <f t="shared" si="63"/>
        <v>0</v>
      </c>
      <c r="F646" s="60">
        <f t="shared" si="66"/>
        <v>0</v>
      </c>
      <c r="G646" s="60">
        <f>IF(AND(C646&lt;&gt;"",SUM(G$27:G645)&lt;E$19),$E$19/$E$23,0)</f>
        <v>0</v>
      </c>
      <c r="H646" s="60">
        <f t="shared" si="67"/>
        <v>0</v>
      </c>
      <c r="I646" s="60">
        <f t="shared" si="69"/>
        <v>0</v>
      </c>
      <c r="J646" s="92" t="str">
        <f t="shared" si="68"/>
        <v>2073–2074</v>
      </c>
      <c r="L646" s="103"/>
      <c r="N646" s="101"/>
      <c r="Q646" s="61"/>
    </row>
    <row r="647" spans="1:17" ht="20.25" customHeight="1" x14ac:dyDescent="0.2">
      <c r="A647" s="176">
        <v>63614</v>
      </c>
      <c r="B647" s="177">
        <f t="shared" si="64"/>
        <v>0</v>
      </c>
      <c r="C647" s="158"/>
      <c r="D647" s="60">
        <f t="shared" si="65"/>
        <v>0</v>
      </c>
      <c r="E647" s="178">
        <f t="shared" si="63"/>
        <v>0</v>
      </c>
      <c r="F647" s="60">
        <f t="shared" si="66"/>
        <v>0</v>
      </c>
      <c r="G647" s="60">
        <f>IF(AND(C647&lt;&gt;"",SUM(G$27:G646)&lt;E$19),$E$19/$E$23,0)</f>
        <v>0</v>
      </c>
      <c r="H647" s="60">
        <f t="shared" si="67"/>
        <v>0</v>
      </c>
      <c r="I647" s="60">
        <f t="shared" si="69"/>
        <v>0</v>
      </c>
      <c r="J647" s="92" t="str">
        <f t="shared" si="68"/>
        <v>2073–2074</v>
      </c>
      <c r="L647" s="103"/>
      <c r="N647" s="101"/>
      <c r="Q647" s="61"/>
    </row>
    <row r="648" spans="1:17" ht="20.25" customHeight="1" x14ac:dyDescent="0.2">
      <c r="A648" s="176">
        <v>63645</v>
      </c>
      <c r="B648" s="177">
        <f t="shared" si="64"/>
        <v>0</v>
      </c>
      <c r="C648" s="158"/>
      <c r="D648" s="60">
        <f t="shared" si="65"/>
        <v>0</v>
      </c>
      <c r="E648" s="178">
        <f t="shared" si="63"/>
        <v>0</v>
      </c>
      <c r="F648" s="60">
        <f t="shared" si="66"/>
        <v>0</v>
      </c>
      <c r="G648" s="60">
        <f>IF(AND(C648&lt;&gt;"",SUM(G$27:G647)&lt;E$19),$E$19/$E$23,0)</f>
        <v>0</v>
      </c>
      <c r="H648" s="60">
        <f t="shared" si="67"/>
        <v>0</v>
      </c>
      <c r="I648" s="60">
        <f t="shared" si="69"/>
        <v>0</v>
      </c>
      <c r="J648" s="92" t="str">
        <f t="shared" si="68"/>
        <v>2073–2074</v>
      </c>
      <c r="L648" s="103"/>
      <c r="N648" s="101"/>
      <c r="Q648" s="61"/>
    </row>
    <row r="649" spans="1:17" ht="20.25" customHeight="1" x14ac:dyDescent="0.2">
      <c r="A649" s="176">
        <v>63675</v>
      </c>
      <c r="B649" s="177">
        <f t="shared" si="64"/>
        <v>0</v>
      </c>
      <c r="C649" s="158"/>
      <c r="D649" s="60">
        <f t="shared" si="65"/>
        <v>0</v>
      </c>
      <c r="E649" s="178">
        <f t="shared" si="63"/>
        <v>0</v>
      </c>
      <c r="F649" s="60">
        <f t="shared" si="66"/>
        <v>0</v>
      </c>
      <c r="G649" s="60">
        <f>IF(AND(C649&lt;&gt;"",SUM(G$27:G648)&lt;E$19),$E$19/$E$23,0)</f>
        <v>0</v>
      </c>
      <c r="H649" s="60">
        <f t="shared" si="67"/>
        <v>0</v>
      </c>
      <c r="I649" s="60">
        <f t="shared" si="69"/>
        <v>0</v>
      </c>
      <c r="J649" s="92" t="str">
        <f t="shared" si="68"/>
        <v>2073–2074</v>
      </c>
      <c r="L649" s="103"/>
      <c r="N649" s="101"/>
      <c r="Q649" s="61"/>
    </row>
    <row r="650" spans="1:17" ht="20.25" customHeight="1" x14ac:dyDescent="0.2">
      <c r="A650" s="176">
        <v>63706</v>
      </c>
      <c r="B650" s="177">
        <f t="shared" si="64"/>
        <v>0</v>
      </c>
      <c r="C650" s="158"/>
      <c r="D650" s="60">
        <f t="shared" si="65"/>
        <v>0</v>
      </c>
      <c r="E650" s="178">
        <f t="shared" si="63"/>
        <v>0</v>
      </c>
      <c r="F650" s="60">
        <f t="shared" si="66"/>
        <v>0</v>
      </c>
      <c r="G650" s="60">
        <f>IF(AND(C650&lt;&gt;"",SUM(G$27:G649)&lt;E$19),$E$19/$E$23,0)</f>
        <v>0</v>
      </c>
      <c r="H650" s="60">
        <f t="shared" si="67"/>
        <v>0</v>
      </c>
      <c r="I650" s="60">
        <f t="shared" si="69"/>
        <v>0</v>
      </c>
      <c r="J650" s="92" t="str">
        <f t="shared" si="68"/>
        <v>2073–2074</v>
      </c>
      <c r="L650" s="103"/>
      <c r="N650" s="101"/>
      <c r="Q650" s="61"/>
    </row>
    <row r="651" spans="1:17" ht="20.25" customHeight="1" x14ac:dyDescent="0.2">
      <c r="A651" s="176">
        <v>63736</v>
      </c>
      <c r="B651" s="177">
        <f t="shared" si="64"/>
        <v>0</v>
      </c>
      <c r="C651" s="158"/>
      <c r="D651" s="60">
        <f t="shared" si="65"/>
        <v>0</v>
      </c>
      <c r="E651" s="178">
        <f t="shared" si="63"/>
        <v>0</v>
      </c>
      <c r="F651" s="60">
        <f t="shared" si="66"/>
        <v>0</v>
      </c>
      <c r="G651" s="60">
        <f>IF(AND(C651&lt;&gt;"",SUM(G$27:G650)&lt;E$19),$E$19/$E$23,0)</f>
        <v>0</v>
      </c>
      <c r="H651" s="60">
        <f t="shared" si="67"/>
        <v>0</v>
      </c>
      <c r="I651" s="60">
        <f t="shared" si="69"/>
        <v>0</v>
      </c>
      <c r="J651" s="92" t="str">
        <f t="shared" si="68"/>
        <v>2074–2075</v>
      </c>
      <c r="L651" s="103"/>
      <c r="N651" s="101"/>
      <c r="Q651" s="61"/>
    </row>
    <row r="652" spans="1:17" ht="20.25" customHeight="1" x14ac:dyDescent="0.2">
      <c r="A652" s="176">
        <v>63767</v>
      </c>
      <c r="B652" s="177">
        <f t="shared" si="64"/>
        <v>0</v>
      </c>
      <c r="C652" s="158"/>
      <c r="D652" s="60">
        <f t="shared" si="65"/>
        <v>0</v>
      </c>
      <c r="E652" s="178">
        <f t="shared" si="63"/>
        <v>0</v>
      </c>
      <c r="F652" s="60">
        <f t="shared" si="66"/>
        <v>0</v>
      </c>
      <c r="G652" s="60">
        <f>IF(AND(C652&lt;&gt;"",SUM(G$27:G651)&lt;E$19),$E$19/$E$23,0)</f>
        <v>0</v>
      </c>
      <c r="H652" s="60">
        <f t="shared" si="67"/>
        <v>0</v>
      </c>
      <c r="I652" s="60">
        <f t="shared" si="69"/>
        <v>0</v>
      </c>
      <c r="J652" s="92" t="str">
        <f t="shared" si="68"/>
        <v>2074–2075</v>
      </c>
      <c r="L652" s="103"/>
      <c r="N652" s="101"/>
      <c r="Q652" s="61"/>
    </row>
    <row r="653" spans="1:17" ht="20.25" customHeight="1" x14ac:dyDescent="0.2">
      <c r="A653" s="176">
        <v>63798</v>
      </c>
      <c r="B653" s="177">
        <f t="shared" si="64"/>
        <v>0</v>
      </c>
      <c r="C653" s="158"/>
      <c r="D653" s="60">
        <f t="shared" si="65"/>
        <v>0</v>
      </c>
      <c r="E653" s="178">
        <f t="shared" si="63"/>
        <v>0</v>
      </c>
      <c r="F653" s="60">
        <f t="shared" si="66"/>
        <v>0</v>
      </c>
      <c r="G653" s="60">
        <f>IF(AND(C653&lt;&gt;"",SUM(G$27:G652)&lt;E$19),$E$19/$E$23,0)</f>
        <v>0</v>
      </c>
      <c r="H653" s="60">
        <f t="shared" si="67"/>
        <v>0</v>
      </c>
      <c r="I653" s="60">
        <f t="shared" si="69"/>
        <v>0</v>
      </c>
      <c r="J653" s="92" t="str">
        <f t="shared" si="68"/>
        <v>2074–2075</v>
      </c>
      <c r="L653" s="103"/>
      <c r="N653" s="101"/>
      <c r="Q653" s="61"/>
    </row>
    <row r="654" spans="1:17" ht="20.25" customHeight="1" x14ac:dyDescent="0.2">
      <c r="A654" s="176">
        <v>63828</v>
      </c>
      <c r="B654" s="177">
        <f t="shared" si="64"/>
        <v>0</v>
      </c>
      <c r="C654" s="158"/>
      <c r="D654" s="60">
        <f t="shared" si="65"/>
        <v>0</v>
      </c>
      <c r="E654" s="178">
        <f t="shared" si="63"/>
        <v>0</v>
      </c>
      <c r="F654" s="60">
        <f t="shared" si="66"/>
        <v>0</v>
      </c>
      <c r="G654" s="60">
        <f>IF(AND(C654&lt;&gt;"",SUM(G$27:G653)&lt;E$19),$E$19/$E$23,0)</f>
        <v>0</v>
      </c>
      <c r="H654" s="60">
        <f t="shared" si="67"/>
        <v>0</v>
      </c>
      <c r="I654" s="60">
        <f t="shared" si="69"/>
        <v>0</v>
      </c>
      <c r="J654" s="92" t="str">
        <f t="shared" si="68"/>
        <v>2074–2075</v>
      </c>
      <c r="L654" s="103"/>
      <c r="N654" s="101"/>
      <c r="Q654" s="61"/>
    </row>
    <row r="655" spans="1:17" ht="20.25" customHeight="1" x14ac:dyDescent="0.2">
      <c r="A655" s="176">
        <v>63859</v>
      </c>
      <c r="B655" s="177">
        <f t="shared" si="64"/>
        <v>0</v>
      </c>
      <c r="C655" s="158"/>
      <c r="D655" s="60">
        <f t="shared" si="65"/>
        <v>0</v>
      </c>
      <c r="E655" s="178">
        <f t="shared" si="63"/>
        <v>0</v>
      </c>
      <c r="F655" s="60">
        <f t="shared" si="66"/>
        <v>0</v>
      </c>
      <c r="G655" s="60">
        <f>IF(AND(C655&lt;&gt;"",SUM(G$27:G654)&lt;E$19),$E$19/$E$23,0)</f>
        <v>0</v>
      </c>
      <c r="H655" s="60">
        <f t="shared" si="67"/>
        <v>0</v>
      </c>
      <c r="I655" s="60">
        <f t="shared" si="69"/>
        <v>0</v>
      </c>
      <c r="J655" s="92" t="str">
        <f t="shared" si="68"/>
        <v>2074–2075</v>
      </c>
      <c r="L655" s="103"/>
      <c r="N655" s="101"/>
      <c r="Q655" s="61"/>
    </row>
    <row r="656" spans="1:17" ht="20.25" customHeight="1" x14ac:dyDescent="0.2">
      <c r="A656" s="176">
        <v>63889</v>
      </c>
      <c r="B656" s="177">
        <f t="shared" si="64"/>
        <v>0</v>
      </c>
      <c r="C656" s="158"/>
      <c r="D656" s="60">
        <f t="shared" si="65"/>
        <v>0</v>
      </c>
      <c r="E656" s="178">
        <f t="shared" si="63"/>
        <v>0</v>
      </c>
      <c r="F656" s="60">
        <f t="shared" si="66"/>
        <v>0</v>
      </c>
      <c r="G656" s="60">
        <f>IF(AND(C656&lt;&gt;"",SUM(G$27:G655)&lt;E$19),$E$19/$E$23,0)</f>
        <v>0</v>
      </c>
      <c r="H656" s="60">
        <f t="shared" si="67"/>
        <v>0</v>
      </c>
      <c r="I656" s="60">
        <f t="shared" si="69"/>
        <v>0</v>
      </c>
      <c r="J656" s="92" t="str">
        <f t="shared" si="68"/>
        <v>2074–2075</v>
      </c>
      <c r="L656" s="103"/>
      <c r="N656" s="101"/>
      <c r="Q656" s="61"/>
    </row>
    <row r="657" spans="1:17" ht="20.25" customHeight="1" x14ac:dyDescent="0.2">
      <c r="A657" s="176">
        <v>63920</v>
      </c>
      <c r="B657" s="177">
        <f t="shared" si="64"/>
        <v>0</v>
      </c>
      <c r="C657" s="158"/>
      <c r="D657" s="60">
        <f t="shared" si="65"/>
        <v>0</v>
      </c>
      <c r="E657" s="178">
        <f t="shared" si="63"/>
        <v>0</v>
      </c>
      <c r="F657" s="60">
        <f t="shared" si="66"/>
        <v>0</v>
      </c>
      <c r="G657" s="60">
        <f>IF(AND(C657&lt;&gt;"",SUM(G$27:G656)&lt;E$19),$E$19/$E$23,0)</f>
        <v>0</v>
      </c>
      <c r="H657" s="60">
        <f t="shared" si="67"/>
        <v>0</v>
      </c>
      <c r="I657" s="60">
        <f t="shared" si="69"/>
        <v>0</v>
      </c>
      <c r="J657" s="92" t="str">
        <f t="shared" si="68"/>
        <v>2074–2075</v>
      </c>
      <c r="L657" s="103"/>
      <c r="N657" s="101"/>
      <c r="Q657" s="61"/>
    </row>
    <row r="658" spans="1:17" ht="20.25" customHeight="1" x14ac:dyDescent="0.2">
      <c r="A658" s="176">
        <v>63951</v>
      </c>
      <c r="B658" s="177">
        <f t="shared" si="64"/>
        <v>0</v>
      </c>
      <c r="C658" s="158"/>
      <c r="D658" s="60">
        <f t="shared" si="65"/>
        <v>0</v>
      </c>
      <c r="E658" s="178">
        <f t="shared" si="63"/>
        <v>0</v>
      </c>
      <c r="F658" s="60">
        <f t="shared" si="66"/>
        <v>0</v>
      </c>
      <c r="G658" s="60">
        <f>IF(AND(C658&lt;&gt;"",SUM(G$27:G657)&lt;E$19),$E$19/$E$23,0)</f>
        <v>0</v>
      </c>
      <c r="H658" s="60">
        <f t="shared" si="67"/>
        <v>0</v>
      </c>
      <c r="I658" s="60">
        <f t="shared" si="69"/>
        <v>0</v>
      </c>
      <c r="J658" s="92" t="str">
        <f t="shared" si="68"/>
        <v>2074–2075</v>
      </c>
      <c r="L658" s="103"/>
      <c r="N658" s="101"/>
      <c r="Q658" s="61"/>
    </row>
    <row r="659" spans="1:17" ht="20.25" customHeight="1" x14ac:dyDescent="0.2">
      <c r="A659" s="176">
        <v>63979</v>
      </c>
      <c r="B659" s="177">
        <f t="shared" si="64"/>
        <v>0</v>
      </c>
      <c r="C659" s="158"/>
      <c r="D659" s="60">
        <f t="shared" si="65"/>
        <v>0</v>
      </c>
      <c r="E659" s="178">
        <f t="shared" si="63"/>
        <v>0</v>
      </c>
      <c r="F659" s="60">
        <f t="shared" si="66"/>
        <v>0</v>
      </c>
      <c r="G659" s="60">
        <f>IF(AND(C659&lt;&gt;"",SUM(G$27:G658)&lt;E$19),$E$19/$E$23,0)</f>
        <v>0</v>
      </c>
      <c r="H659" s="60">
        <f t="shared" si="67"/>
        <v>0</v>
      </c>
      <c r="I659" s="60">
        <f t="shared" si="69"/>
        <v>0</v>
      </c>
      <c r="J659" s="92" t="str">
        <f t="shared" si="68"/>
        <v>2074–2075</v>
      </c>
      <c r="L659" s="103"/>
      <c r="N659" s="101"/>
      <c r="Q659" s="61"/>
    </row>
    <row r="660" spans="1:17" ht="20.25" customHeight="1" x14ac:dyDescent="0.2">
      <c r="A660" s="176">
        <v>64010</v>
      </c>
      <c r="B660" s="177">
        <f t="shared" si="64"/>
        <v>0</v>
      </c>
      <c r="C660" s="158"/>
      <c r="D660" s="60">
        <f t="shared" si="65"/>
        <v>0</v>
      </c>
      <c r="E660" s="178">
        <f t="shared" si="63"/>
        <v>0</v>
      </c>
      <c r="F660" s="60">
        <f t="shared" si="66"/>
        <v>0</v>
      </c>
      <c r="G660" s="60">
        <f>IF(AND(C660&lt;&gt;"",SUM(G$27:G659)&lt;E$19),$E$19/$E$23,0)</f>
        <v>0</v>
      </c>
      <c r="H660" s="60">
        <f t="shared" si="67"/>
        <v>0</v>
      </c>
      <c r="I660" s="60">
        <f t="shared" si="69"/>
        <v>0</v>
      </c>
      <c r="J660" s="92" t="str">
        <f t="shared" si="68"/>
        <v>2074–2075</v>
      </c>
      <c r="L660" s="103"/>
      <c r="N660" s="101"/>
      <c r="Q660" s="61"/>
    </row>
    <row r="661" spans="1:17" ht="20.25" customHeight="1" x14ac:dyDescent="0.2">
      <c r="A661" s="176">
        <v>64040</v>
      </c>
      <c r="B661" s="177">
        <f t="shared" si="64"/>
        <v>0</v>
      </c>
      <c r="C661" s="158"/>
      <c r="D661" s="60">
        <f t="shared" si="65"/>
        <v>0</v>
      </c>
      <c r="E661" s="178">
        <f t="shared" si="63"/>
        <v>0</v>
      </c>
      <c r="F661" s="60">
        <f t="shared" si="66"/>
        <v>0</v>
      </c>
      <c r="G661" s="60">
        <f>IF(AND(C661&lt;&gt;"",SUM(G$27:G660)&lt;E$19),$E$19/$E$23,0)</f>
        <v>0</v>
      </c>
      <c r="H661" s="60">
        <f t="shared" si="67"/>
        <v>0</v>
      </c>
      <c r="I661" s="60">
        <f t="shared" si="69"/>
        <v>0</v>
      </c>
      <c r="J661" s="92" t="str">
        <f t="shared" si="68"/>
        <v>2074–2075</v>
      </c>
      <c r="L661" s="103"/>
      <c r="N661" s="101"/>
      <c r="Q661" s="61"/>
    </row>
    <row r="662" spans="1:17" ht="20.25" customHeight="1" x14ac:dyDescent="0.2">
      <c r="A662" s="176">
        <v>64071</v>
      </c>
      <c r="B662" s="177">
        <f t="shared" si="64"/>
        <v>0</v>
      </c>
      <c r="C662" s="158"/>
      <c r="D662" s="60">
        <f t="shared" si="65"/>
        <v>0</v>
      </c>
      <c r="E662" s="178">
        <f t="shared" si="63"/>
        <v>0</v>
      </c>
      <c r="F662" s="60">
        <f t="shared" si="66"/>
        <v>0</v>
      </c>
      <c r="G662" s="60">
        <f>IF(AND(C662&lt;&gt;"",SUM(G$27:G661)&lt;E$19),$E$19/$E$23,0)</f>
        <v>0</v>
      </c>
      <c r="H662" s="60">
        <f t="shared" si="67"/>
        <v>0</v>
      </c>
      <c r="I662" s="60">
        <f t="shared" si="69"/>
        <v>0</v>
      </c>
      <c r="J662" s="92" t="str">
        <f t="shared" si="68"/>
        <v>2074–2075</v>
      </c>
      <c r="L662" s="103"/>
      <c r="N662" s="101"/>
      <c r="Q662" s="61"/>
    </row>
    <row r="663" spans="1:17" ht="20.25" customHeight="1" x14ac:dyDescent="0.2">
      <c r="A663" s="176">
        <v>64101</v>
      </c>
      <c r="B663" s="177">
        <f t="shared" si="64"/>
        <v>0</v>
      </c>
      <c r="C663" s="158"/>
      <c r="D663" s="60">
        <f t="shared" si="65"/>
        <v>0</v>
      </c>
      <c r="E663" s="178">
        <f t="shared" si="63"/>
        <v>0</v>
      </c>
      <c r="F663" s="60">
        <f t="shared" si="66"/>
        <v>0</v>
      </c>
      <c r="G663" s="60">
        <f>IF(AND(C663&lt;&gt;"",SUM(G$27:G662)&lt;E$19),$E$19/$E$23,0)</f>
        <v>0</v>
      </c>
      <c r="H663" s="60">
        <f t="shared" si="67"/>
        <v>0</v>
      </c>
      <c r="I663" s="60">
        <f t="shared" si="69"/>
        <v>0</v>
      </c>
      <c r="J663" s="92" t="str">
        <f t="shared" si="68"/>
        <v>2075–2076</v>
      </c>
      <c r="L663" s="103"/>
      <c r="N663" s="101"/>
      <c r="Q663" s="61"/>
    </row>
    <row r="664" spans="1:17" ht="20.25" customHeight="1" x14ac:dyDescent="0.2">
      <c r="A664" s="176">
        <v>64132</v>
      </c>
      <c r="B664" s="177">
        <f t="shared" si="64"/>
        <v>0</v>
      </c>
      <c r="C664" s="158"/>
      <c r="D664" s="60">
        <f t="shared" si="65"/>
        <v>0</v>
      </c>
      <c r="E664" s="178">
        <f t="shared" si="63"/>
        <v>0</v>
      </c>
      <c r="F664" s="60">
        <f t="shared" si="66"/>
        <v>0</v>
      </c>
      <c r="G664" s="60">
        <f>IF(AND(C664&lt;&gt;"",SUM(G$27:G663)&lt;E$19),$E$19/$E$23,0)</f>
        <v>0</v>
      </c>
      <c r="H664" s="60">
        <f t="shared" si="67"/>
        <v>0</v>
      </c>
      <c r="I664" s="60">
        <f t="shared" si="69"/>
        <v>0</v>
      </c>
      <c r="J664" s="92" t="str">
        <f t="shared" si="68"/>
        <v>2075–2076</v>
      </c>
      <c r="L664" s="103"/>
      <c r="N664" s="101"/>
      <c r="Q664" s="61"/>
    </row>
    <row r="665" spans="1:17" ht="20.25" customHeight="1" x14ac:dyDescent="0.2">
      <c r="A665" s="176">
        <v>64163</v>
      </c>
      <c r="B665" s="177">
        <f t="shared" si="64"/>
        <v>0</v>
      </c>
      <c r="C665" s="158"/>
      <c r="D665" s="60">
        <f t="shared" si="65"/>
        <v>0</v>
      </c>
      <c r="E665" s="178">
        <f t="shared" si="63"/>
        <v>0</v>
      </c>
      <c r="F665" s="60">
        <f t="shared" si="66"/>
        <v>0</v>
      </c>
      <c r="G665" s="60">
        <f>IF(AND(C665&lt;&gt;"",SUM(G$27:G664)&lt;E$19),$E$19/$E$23,0)</f>
        <v>0</v>
      </c>
      <c r="H665" s="60">
        <f t="shared" si="67"/>
        <v>0</v>
      </c>
      <c r="I665" s="60">
        <f t="shared" si="69"/>
        <v>0</v>
      </c>
      <c r="J665" s="92" t="str">
        <f t="shared" si="68"/>
        <v>2075–2076</v>
      </c>
      <c r="L665" s="103"/>
      <c r="N665" s="101"/>
      <c r="Q665" s="61"/>
    </row>
    <row r="666" spans="1:17" ht="20.25" customHeight="1" x14ac:dyDescent="0.2">
      <c r="A666" s="176">
        <v>64193</v>
      </c>
      <c r="B666" s="177">
        <f t="shared" si="64"/>
        <v>0</v>
      </c>
      <c r="C666" s="158"/>
      <c r="D666" s="60">
        <f t="shared" si="65"/>
        <v>0</v>
      </c>
      <c r="E666" s="178">
        <f t="shared" si="63"/>
        <v>0</v>
      </c>
      <c r="F666" s="60">
        <f t="shared" si="66"/>
        <v>0</v>
      </c>
      <c r="G666" s="60">
        <f>IF(AND(C666&lt;&gt;"",SUM(G$27:G665)&lt;E$19),$E$19/$E$23,0)</f>
        <v>0</v>
      </c>
      <c r="H666" s="60">
        <f t="shared" si="67"/>
        <v>0</v>
      </c>
      <c r="I666" s="60">
        <f t="shared" si="69"/>
        <v>0</v>
      </c>
      <c r="J666" s="92" t="str">
        <f t="shared" si="68"/>
        <v>2075–2076</v>
      </c>
      <c r="L666" s="103"/>
      <c r="N666" s="101"/>
      <c r="Q666" s="61"/>
    </row>
    <row r="667" spans="1:17" ht="20.25" customHeight="1" x14ac:dyDescent="0.2">
      <c r="A667" s="176">
        <v>64224</v>
      </c>
      <c r="B667" s="177">
        <f t="shared" si="64"/>
        <v>0</v>
      </c>
      <c r="C667" s="158"/>
      <c r="D667" s="60">
        <f t="shared" si="65"/>
        <v>0</v>
      </c>
      <c r="E667" s="178">
        <f t="shared" ref="E667:E730" si="70">C667-D667</f>
        <v>0</v>
      </c>
      <c r="F667" s="60">
        <f t="shared" si="66"/>
        <v>0</v>
      </c>
      <c r="G667" s="60">
        <f>IF(AND(C667&lt;&gt;"",SUM(G$27:G666)&lt;E$19),$E$19/$E$23,0)</f>
        <v>0</v>
      </c>
      <c r="H667" s="60">
        <f t="shared" si="67"/>
        <v>0</v>
      </c>
      <c r="I667" s="60">
        <f t="shared" si="69"/>
        <v>0</v>
      </c>
      <c r="J667" s="92" t="str">
        <f t="shared" si="68"/>
        <v>2075–2076</v>
      </c>
      <c r="L667" s="103"/>
      <c r="N667" s="101"/>
      <c r="Q667" s="61"/>
    </row>
    <row r="668" spans="1:17" ht="20.25" customHeight="1" x14ac:dyDescent="0.2">
      <c r="A668" s="176">
        <v>64254</v>
      </c>
      <c r="B668" s="177">
        <f t="shared" ref="B668:B731" si="71">IF(C668&gt;0,C668*-1,C668)</f>
        <v>0</v>
      </c>
      <c r="C668" s="158"/>
      <c r="D668" s="60">
        <f t="shared" ref="D668:D731" si="72">IF(C668="",0,IF($E$15="Beginning",IF(C667&lt;&gt;"",$F667*$E$6/12,0),IF(C667&lt;&gt;"",$F667*$E$6/12,$E$16*$E$6/12)))</f>
        <v>0</v>
      </c>
      <c r="E668" s="178">
        <f t="shared" si="70"/>
        <v>0</v>
      </c>
      <c r="F668" s="60">
        <f t="shared" ref="F668:F731" si="73">IF(C668="",0,IF(C667="",$E$16-E668,IF(C668&lt;&gt;"",F667-E668)))</f>
        <v>0</v>
      </c>
      <c r="G668" s="60">
        <f>IF(AND(C668&lt;&gt;"",SUM(G$27:G667)&lt;E$19),$E$19/$E$23,0)</f>
        <v>0</v>
      </c>
      <c r="H668" s="60">
        <f t="shared" ref="H668:H731" si="74">IF(C668&lt;&gt;"",G668+H667,0)</f>
        <v>0</v>
      </c>
      <c r="I668" s="60">
        <f t="shared" si="69"/>
        <v>0</v>
      </c>
      <c r="J668" s="92" t="str">
        <f t="shared" ref="J668:J731" si="75">IF(OR(MONTH(A668)=1,MONTH(A668)=2,MONTH(A668)=3,MONTH(A668)=4,MONTH(A668)=5,MONTH(A668)=6),YEAR(A668)-1&amp;"–"&amp;YEAR(A668),YEAR(A668)&amp;"–"&amp;YEAR(A668)+1)</f>
        <v>2075–2076</v>
      </c>
      <c r="L668" s="103"/>
      <c r="N668" s="101"/>
      <c r="Q668" s="61"/>
    </row>
    <row r="669" spans="1:17" ht="20.25" customHeight="1" x14ac:dyDescent="0.2">
      <c r="A669" s="176">
        <v>64285</v>
      </c>
      <c r="B669" s="177">
        <f t="shared" si="71"/>
        <v>0</v>
      </c>
      <c r="C669" s="158"/>
      <c r="D669" s="60">
        <f t="shared" si="72"/>
        <v>0</v>
      </c>
      <c r="E669" s="178">
        <f t="shared" si="70"/>
        <v>0</v>
      </c>
      <c r="F669" s="60">
        <f t="shared" si="73"/>
        <v>0</v>
      </c>
      <c r="G669" s="60">
        <f>IF(AND(C669&lt;&gt;"",SUM(G$27:G668)&lt;E$19),$E$19/$E$23,0)</f>
        <v>0</v>
      </c>
      <c r="H669" s="60">
        <f t="shared" si="74"/>
        <v>0</v>
      </c>
      <c r="I669" s="60">
        <f t="shared" ref="I669:I732" si="76">IF(C669&lt;&gt;"",$E$19-H669,0)</f>
        <v>0</v>
      </c>
      <c r="J669" s="92" t="str">
        <f t="shared" si="75"/>
        <v>2075–2076</v>
      </c>
      <c r="L669" s="103"/>
      <c r="N669" s="101"/>
      <c r="Q669" s="61"/>
    </row>
    <row r="670" spans="1:17" ht="20.25" customHeight="1" x14ac:dyDescent="0.2">
      <c r="A670" s="176">
        <v>64316</v>
      </c>
      <c r="B670" s="177">
        <f t="shared" si="71"/>
        <v>0</v>
      </c>
      <c r="C670" s="158"/>
      <c r="D670" s="60">
        <f t="shared" si="72"/>
        <v>0</v>
      </c>
      <c r="E670" s="178">
        <f t="shared" si="70"/>
        <v>0</v>
      </c>
      <c r="F670" s="60">
        <f t="shared" si="73"/>
        <v>0</v>
      </c>
      <c r="G670" s="60">
        <f>IF(AND(C670&lt;&gt;"",SUM(G$27:G669)&lt;E$19),$E$19/$E$23,0)</f>
        <v>0</v>
      </c>
      <c r="H670" s="60">
        <f t="shared" si="74"/>
        <v>0</v>
      </c>
      <c r="I670" s="60">
        <f t="shared" si="76"/>
        <v>0</v>
      </c>
      <c r="J670" s="92" t="str">
        <f t="shared" si="75"/>
        <v>2075–2076</v>
      </c>
      <c r="L670" s="103"/>
      <c r="N670" s="101"/>
      <c r="Q670" s="61"/>
    </row>
    <row r="671" spans="1:17" ht="20.25" customHeight="1" x14ac:dyDescent="0.2">
      <c r="A671" s="176">
        <v>64345</v>
      </c>
      <c r="B671" s="177">
        <f t="shared" si="71"/>
        <v>0</v>
      </c>
      <c r="C671" s="158"/>
      <c r="D671" s="60">
        <f t="shared" si="72"/>
        <v>0</v>
      </c>
      <c r="E671" s="178">
        <f t="shared" si="70"/>
        <v>0</v>
      </c>
      <c r="F671" s="60">
        <f t="shared" si="73"/>
        <v>0</v>
      </c>
      <c r="G671" s="60">
        <f>IF(AND(C671&lt;&gt;"",SUM(G$27:G670)&lt;E$19),$E$19/$E$23,0)</f>
        <v>0</v>
      </c>
      <c r="H671" s="60">
        <f t="shared" si="74"/>
        <v>0</v>
      </c>
      <c r="I671" s="60">
        <f t="shared" si="76"/>
        <v>0</v>
      </c>
      <c r="J671" s="92" t="str">
        <f t="shared" si="75"/>
        <v>2075–2076</v>
      </c>
      <c r="L671" s="103"/>
      <c r="N671" s="101"/>
      <c r="Q671" s="61"/>
    </row>
    <row r="672" spans="1:17" ht="20.25" customHeight="1" x14ac:dyDescent="0.2">
      <c r="A672" s="176">
        <v>64376</v>
      </c>
      <c r="B672" s="177">
        <f t="shared" si="71"/>
        <v>0</v>
      </c>
      <c r="C672" s="158"/>
      <c r="D672" s="60">
        <f t="shared" si="72"/>
        <v>0</v>
      </c>
      <c r="E672" s="178">
        <f t="shared" si="70"/>
        <v>0</v>
      </c>
      <c r="F672" s="60">
        <f t="shared" si="73"/>
        <v>0</v>
      </c>
      <c r="G672" s="60">
        <f>IF(AND(C672&lt;&gt;"",SUM(G$27:G671)&lt;E$19),$E$19/$E$23,0)</f>
        <v>0</v>
      </c>
      <c r="H672" s="60">
        <f t="shared" si="74"/>
        <v>0</v>
      </c>
      <c r="I672" s="60">
        <f t="shared" si="76"/>
        <v>0</v>
      </c>
      <c r="J672" s="92" t="str">
        <f t="shared" si="75"/>
        <v>2075–2076</v>
      </c>
      <c r="L672" s="103"/>
      <c r="N672" s="101"/>
      <c r="Q672" s="61"/>
    </row>
    <row r="673" spans="1:17" ht="20.25" customHeight="1" x14ac:dyDescent="0.2">
      <c r="A673" s="176">
        <v>64406</v>
      </c>
      <c r="B673" s="177">
        <f t="shared" si="71"/>
        <v>0</v>
      </c>
      <c r="C673" s="158"/>
      <c r="D673" s="60">
        <f t="shared" si="72"/>
        <v>0</v>
      </c>
      <c r="E673" s="178">
        <f t="shared" si="70"/>
        <v>0</v>
      </c>
      <c r="F673" s="60">
        <f t="shared" si="73"/>
        <v>0</v>
      </c>
      <c r="G673" s="60">
        <f>IF(AND(C673&lt;&gt;"",SUM(G$27:G672)&lt;E$19),$E$19/$E$23,0)</f>
        <v>0</v>
      </c>
      <c r="H673" s="60">
        <f t="shared" si="74"/>
        <v>0</v>
      </c>
      <c r="I673" s="60">
        <f t="shared" si="76"/>
        <v>0</v>
      </c>
      <c r="J673" s="92" t="str">
        <f t="shared" si="75"/>
        <v>2075–2076</v>
      </c>
      <c r="L673" s="103"/>
      <c r="N673" s="101"/>
      <c r="Q673" s="61"/>
    </row>
    <row r="674" spans="1:17" ht="20.25" customHeight="1" x14ac:dyDescent="0.2">
      <c r="A674" s="176">
        <v>64437</v>
      </c>
      <c r="B674" s="177">
        <f t="shared" si="71"/>
        <v>0</v>
      </c>
      <c r="C674" s="158"/>
      <c r="D674" s="60">
        <f t="shared" si="72"/>
        <v>0</v>
      </c>
      <c r="E674" s="178">
        <f t="shared" si="70"/>
        <v>0</v>
      </c>
      <c r="F674" s="60">
        <f t="shared" si="73"/>
        <v>0</v>
      </c>
      <c r="G674" s="60">
        <f>IF(AND(C674&lt;&gt;"",SUM(G$27:G673)&lt;E$19),$E$19/$E$23,0)</f>
        <v>0</v>
      </c>
      <c r="H674" s="60">
        <f t="shared" si="74"/>
        <v>0</v>
      </c>
      <c r="I674" s="60">
        <f t="shared" si="76"/>
        <v>0</v>
      </c>
      <c r="J674" s="92" t="str">
        <f t="shared" si="75"/>
        <v>2075–2076</v>
      </c>
      <c r="L674" s="103"/>
      <c r="N674" s="101"/>
      <c r="Q674" s="61"/>
    </row>
    <row r="675" spans="1:17" ht="20.25" customHeight="1" x14ac:dyDescent="0.2">
      <c r="A675" s="176">
        <v>64467</v>
      </c>
      <c r="B675" s="177">
        <f t="shared" si="71"/>
        <v>0</v>
      </c>
      <c r="C675" s="158"/>
      <c r="D675" s="60">
        <f t="shared" si="72"/>
        <v>0</v>
      </c>
      <c r="E675" s="178">
        <f t="shared" si="70"/>
        <v>0</v>
      </c>
      <c r="F675" s="60">
        <f t="shared" si="73"/>
        <v>0</v>
      </c>
      <c r="G675" s="60">
        <f>IF(AND(C675&lt;&gt;"",SUM(G$27:G674)&lt;E$19),$E$19/$E$23,0)</f>
        <v>0</v>
      </c>
      <c r="H675" s="60">
        <f t="shared" si="74"/>
        <v>0</v>
      </c>
      <c r="I675" s="60">
        <f t="shared" si="76"/>
        <v>0</v>
      </c>
      <c r="J675" s="92" t="str">
        <f t="shared" si="75"/>
        <v>2076–2077</v>
      </c>
      <c r="L675" s="103"/>
      <c r="N675" s="101"/>
      <c r="Q675" s="61"/>
    </row>
    <row r="676" spans="1:17" ht="20.25" customHeight="1" x14ac:dyDescent="0.2">
      <c r="A676" s="176">
        <v>64498</v>
      </c>
      <c r="B676" s="177">
        <f t="shared" si="71"/>
        <v>0</v>
      </c>
      <c r="C676" s="158"/>
      <c r="D676" s="60">
        <f t="shared" si="72"/>
        <v>0</v>
      </c>
      <c r="E676" s="178">
        <f t="shared" si="70"/>
        <v>0</v>
      </c>
      <c r="F676" s="60">
        <f t="shared" si="73"/>
        <v>0</v>
      </c>
      <c r="G676" s="60">
        <f>IF(AND(C676&lt;&gt;"",SUM(G$27:G675)&lt;E$19),$E$19/$E$23,0)</f>
        <v>0</v>
      </c>
      <c r="H676" s="60">
        <f t="shared" si="74"/>
        <v>0</v>
      </c>
      <c r="I676" s="60">
        <f t="shared" si="76"/>
        <v>0</v>
      </c>
      <c r="J676" s="92" t="str">
        <f t="shared" si="75"/>
        <v>2076–2077</v>
      </c>
      <c r="L676" s="103"/>
      <c r="N676" s="101"/>
      <c r="Q676" s="61"/>
    </row>
    <row r="677" spans="1:17" ht="20.25" customHeight="1" x14ac:dyDescent="0.2">
      <c r="A677" s="176">
        <v>64529</v>
      </c>
      <c r="B677" s="177">
        <f t="shared" si="71"/>
        <v>0</v>
      </c>
      <c r="C677" s="158"/>
      <c r="D677" s="60">
        <f t="shared" si="72"/>
        <v>0</v>
      </c>
      <c r="E677" s="178">
        <f t="shared" si="70"/>
        <v>0</v>
      </c>
      <c r="F677" s="60">
        <f t="shared" si="73"/>
        <v>0</v>
      </c>
      <c r="G677" s="60">
        <f>IF(AND(C677&lt;&gt;"",SUM(G$27:G676)&lt;E$19),$E$19/$E$23,0)</f>
        <v>0</v>
      </c>
      <c r="H677" s="60">
        <f t="shared" si="74"/>
        <v>0</v>
      </c>
      <c r="I677" s="60">
        <f t="shared" si="76"/>
        <v>0</v>
      </c>
      <c r="J677" s="92" t="str">
        <f t="shared" si="75"/>
        <v>2076–2077</v>
      </c>
      <c r="L677" s="103"/>
      <c r="N677" s="101"/>
      <c r="Q677" s="61"/>
    </row>
    <row r="678" spans="1:17" ht="20.25" customHeight="1" x14ac:dyDescent="0.2">
      <c r="A678" s="176">
        <v>64559</v>
      </c>
      <c r="B678" s="177">
        <f t="shared" si="71"/>
        <v>0</v>
      </c>
      <c r="C678" s="158"/>
      <c r="D678" s="60">
        <f t="shared" si="72"/>
        <v>0</v>
      </c>
      <c r="E678" s="178">
        <f t="shared" si="70"/>
        <v>0</v>
      </c>
      <c r="F678" s="60">
        <f t="shared" si="73"/>
        <v>0</v>
      </c>
      <c r="G678" s="60">
        <f>IF(AND(C678&lt;&gt;"",SUM(G$27:G677)&lt;E$19),$E$19/$E$23,0)</f>
        <v>0</v>
      </c>
      <c r="H678" s="60">
        <f t="shared" si="74"/>
        <v>0</v>
      </c>
      <c r="I678" s="60">
        <f t="shared" si="76"/>
        <v>0</v>
      </c>
      <c r="J678" s="92" t="str">
        <f t="shared" si="75"/>
        <v>2076–2077</v>
      </c>
      <c r="L678" s="103"/>
      <c r="N678" s="101"/>
      <c r="Q678" s="61"/>
    </row>
    <row r="679" spans="1:17" ht="20.25" customHeight="1" x14ac:dyDescent="0.2">
      <c r="A679" s="176">
        <v>64590</v>
      </c>
      <c r="B679" s="177">
        <f t="shared" si="71"/>
        <v>0</v>
      </c>
      <c r="C679" s="158"/>
      <c r="D679" s="60">
        <f t="shared" si="72"/>
        <v>0</v>
      </c>
      <c r="E679" s="178">
        <f t="shared" si="70"/>
        <v>0</v>
      </c>
      <c r="F679" s="60">
        <f t="shared" si="73"/>
        <v>0</v>
      </c>
      <c r="G679" s="60">
        <f>IF(AND(C679&lt;&gt;"",SUM(G$27:G678)&lt;E$19),$E$19/$E$23,0)</f>
        <v>0</v>
      </c>
      <c r="H679" s="60">
        <f t="shared" si="74"/>
        <v>0</v>
      </c>
      <c r="I679" s="60">
        <f t="shared" si="76"/>
        <v>0</v>
      </c>
      <c r="J679" s="92" t="str">
        <f t="shared" si="75"/>
        <v>2076–2077</v>
      </c>
      <c r="L679" s="103"/>
      <c r="N679" s="101"/>
      <c r="Q679" s="61"/>
    </row>
    <row r="680" spans="1:17" ht="20.25" customHeight="1" x14ac:dyDescent="0.2">
      <c r="A680" s="176">
        <v>64620</v>
      </c>
      <c r="B680" s="177">
        <f t="shared" si="71"/>
        <v>0</v>
      </c>
      <c r="C680" s="158"/>
      <c r="D680" s="60">
        <f t="shared" si="72"/>
        <v>0</v>
      </c>
      <c r="E680" s="178">
        <f t="shared" si="70"/>
        <v>0</v>
      </c>
      <c r="F680" s="60">
        <f t="shared" si="73"/>
        <v>0</v>
      </c>
      <c r="G680" s="60">
        <f>IF(AND(C680&lt;&gt;"",SUM(G$27:G679)&lt;E$19),$E$19/$E$23,0)</f>
        <v>0</v>
      </c>
      <c r="H680" s="60">
        <f t="shared" si="74"/>
        <v>0</v>
      </c>
      <c r="I680" s="60">
        <f t="shared" si="76"/>
        <v>0</v>
      </c>
      <c r="J680" s="92" t="str">
        <f t="shared" si="75"/>
        <v>2076–2077</v>
      </c>
      <c r="L680" s="103"/>
      <c r="N680" s="101"/>
      <c r="Q680" s="61"/>
    </row>
    <row r="681" spans="1:17" ht="20.25" customHeight="1" x14ac:dyDescent="0.2">
      <c r="A681" s="176">
        <v>64651</v>
      </c>
      <c r="B681" s="177">
        <f t="shared" si="71"/>
        <v>0</v>
      </c>
      <c r="C681" s="158"/>
      <c r="D681" s="60">
        <f t="shared" si="72"/>
        <v>0</v>
      </c>
      <c r="E681" s="178">
        <f t="shared" si="70"/>
        <v>0</v>
      </c>
      <c r="F681" s="60">
        <f t="shared" si="73"/>
        <v>0</v>
      </c>
      <c r="G681" s="60">
        <f>IF(AND(C681&lt;&gt;"",SUM(G$27:G680)&lt;E$19),$E$19/$E$23,0)</f>
        <v>0</v>
      </c>
      <c r="H681" s="60">
        <f t="shared" si="74"/>
        <v>0</v>
      </c>
      <c r="I681" s="60">
        <f t="shared" si="76"/>
        <v>0</v>
      </c>
      <c r="J681" s="92" t="str">
        <f t="shared" si="75"/>
        <v>2076–2077</v>
      </c>
      <c r="L681" s="103"/>
      <c r="N681" s="101"/>
      <c r="Q681" s="61"/>
    </row>
    <row r="682" spans="1:17" ht="20.25" customHeight="1" x14ac:dyDescent="0.2">
      <c r="A682" s="176">
        <v>64682</v>
      </c>
      <c r="B682" s="177">
        <f t="shared" si="71"/>
        <v>0</v>
      </c>
      <c r="C682" s="158"/>
      <c r="D682" s="60">
        <f t="shared" si="72"/>
        <v>0</v>
      </c>
      <c r="E682" s="178">
        <f t="shared" si="70"/>
        <v>0</v>
      </c>
      <c r="F682" s="60">
        <f t="shared" si="73"/>
        <v>0</v>
      </c>
      <c r="G682" s="60">
        <f>IF(AND(C682&lt;&gt;"",SUM(G$27:G681)&lt;E$19),$E$19/$E$23,0)</f>
        <v>0</v>
      </c>
      <c r="H682" s="60">
        <f t="shared" si="74"/>
        <v>0</v>
      </c>
      <c r="I682" s="60">
        <f t="shared" si="76"/>
        <v>0</v>
      </c>
      <c r="J682" s="92" t="str">
        <f t="shared" si="75"/>
        <v>2076–2077</v>
      </c>
      <c r="L682" s="103"/>
      <c r="N682" s="101"/>
      <c r="Q682" s="61"/>
    </row>
    <row r="683" spans="1:17" ht="20.25" customHeight="1" x14ac:dyDescent="0.2">
      <c r="A683" s="176">
        <v>64710</v>
      </c>
      <c r="B683" s="177">
        <f t="shared" si="71"/>
        <v>0</v>
      </c>
      <c r="C683" s="158"/>
      <c r="D683" s="60">
        <f t="shared" si="72"/>
        <v>0</v>
      </c>
      <c r="E683" s="178">
        <f t="shared" si="70"/>
        <v>0</v>
      </c>
      <c r="F683" s="60">
        <f t="shared" si="73"/>
        <v>0</v>
      </c>
      <c r="G683" s="60">
        <f>IF(AND(C683&lt;&gt;"",SUM(G$27:G682)&lt;E$19),$E$19/$E$23,0)</f>
        <v>0</v>
      </c>
      <c r="H683" s="60">
        <f t="shared" si="74"/>
        <v>0</v>
      </c>
      <c r="I683" s="60">
        <f t="shared" si="76"/>
        <v>0</v>
      </c>
      <c r="J683" s="92" t="str">
        <f t="shared" si="75"/>
        <v>2076–2077</v>
      </c>
      <c r="L683" s="103"/>
      <c r="N683" s="101"/>
      <c r="Q683" s="61"/>
    </row>
    <row r="684" spans="1:17" ht="20.25" customHeight="1" x14ac:dyDescent="0.2">
      <c r="A684" s="176">
        <v>64741</v>
      </c>
      <c r="B684" s="177">
        <f t="shared" si="71"/>
        <v>0</v>
      </c>
      <c r="C684" s="158"/>
      <c r="D684" s="60">
        <f t="shared" si="72"/>
        <v>0</v>
      </c>
      <c r="E684" s="178">
        <f t="shared" si="70"/>
        <v>0</v>
      </c>
      <c r="F684" s="60">
        <f t="shared" si="73"/>
        <v>0</v>
      </c>
      <c r="G684" s="60">
        <f>IF(AND(C684&lt;&gt;"",SUM(G$27:G683)&lt;E$19),$E$19/$E$23,0)</f>
        <v>0</v>
      </c>
      <c r="H684" s="60">
        <f t="shared" si="74"/>
        <v>0</v>
      </c>
      <c r="I684" s="60">
        <f t="shared" si="76"/>
        <v>0</v>
      </c>
      <c r="J684" s="92" t="str">
        <f t="shared" si="75"/>
        <v>2076–2077</v>
      </c>
      <c r="L684" s="103"/>
      <c r="N684" s="101"/>
      <c r="Q684" s="61"/>
    </row>
    <row r="685" spans="1:17" ht="20.25" customHeight="1" x14ac:dyDescent="0.2">
      <c r="A685" s="176">
        <v>64771</v>
      </c>
      <c r="B685" s="177">
        <f t="shared" si="71"/>
        <v>0</v>
      </c>
      <c r="C685" s="158"/>
      <c r="D685" s="60">
        <f t="shared" si="72"/>
        <v>0</v>
      </c>
      <c r="E685" s="178">
        <f t="shared" si="70"/>
        <v>0</v>
      </c>
      <c r="F685" s="60">
        <f t="shared" si="73"/>
        <v>0</v>
      </c>
      <c r="G685" s="60">
        <f>IF(AND(C685&lt;&gt;"",SUM(G$27:G684)&lt;E$19),$E$19/$E$23,0)</f>
        <v>0</v>
      </c>
      <c r="H685" s="60">
        <f t="shared" si="74"/>
        <v>0</v>
      </c>
      <c r="I685" s="60">
        <f t="shared" si="76"/>
        <v>0</v>
      </c>
      <c r="J685" s="92" t="str">
        <f t="shared" si="75"/>
        <v>2076–2077</v>
      </c>
      <c r="L685" s="103"/>
      <c r="N685" s="101"/>
      <c r="Q685" s="61"/>
    </row>
    <row r="686" spans="1:17" ht="20.25" customHeight="1" x14ac:dyDescent="0.2">
      <c r="A686" s="176">
        <v>64802</v>
      </c>
      <c r="B686" s="177">
        <f t="shared" si="71"/>
        <v>0</v>
      </c>
      <c r="C686" s="158"/>
      <c r="D686" s="60">
        <f t="shared" si="72"/>
        <v>0</v>
      </c>
      <c r="E686" s="178">
        <f t="shared" si="70"/>
        <v>0</v>
      </c>
      <c r="F686" s="60">
        <f t="shared" si="73"/>
        <v>0</v>
      </c>
      <c r="G686" s="60">
        <f>IF(AND(C686&lt;&gt;"",SUM(G$27:G685)&lt;E$19),$E$19/$E$23,0)</f>
        <v>0</v>
      </c>
      <c r="H686" s="60">
        <f t="shared" si="74"/>
        <v>0</v>
      </c>
      <c r="I686" s="60">
        <f t="shared" si="76"/>
        <v>0</v>
      </c>
      <c r="J686" s="92" t="str">
        <f t="shared" si="75"/>
        <v>2076–2077</v>
      </c>
      <c r="L686" s="103"/>
      <c r="N686" s="101"/>
      <c r="Q686" s="61"/>
    </row>
    <row r="687" spans="1:17" ht="20.25" customHeight="1" x14ac:dyDescent="0.2">
      <c r="A687" s="176">
        <v>64832</v>
      </c>
      <c r="B687" s="177">
        <f t="shared" si="71"/>
        <v>0</v>
      </c>
      <c r="C687" s="158"/>
      <c r="D687" s="60">
        <f t="shared" si="72"/>
        <v>0</v>
      </c>
      <c r="E687" s="178">
        <f t="shared" si="70"/>
        <v>0</v>
      </c>
      <c r="F687" s="60">
        <f t="shared" si="73"/>
        <v>0</v>
      </c>
      <c r="G687" s="60">
        <f>IF(AND(C687&lt;&gt;"",SUM(G$27:G686)&lt;E$19),$E$19/$E$23,0)</f>
        <v>0</v>
      </c>
      <c r="H687" s="60">
        <f t="shared" si="74"/>
        <v>0</v>
      </c>
      <c r="I687" s="60">
        <f t="shared" si="76"/>
        <v>0</v>
      </c>
      <c r="J687" s="92" t="str">
        <f t="shared" si="75"/>
        <v>2077–2078</v>
      </c>
      <c r="L687" s="103"/>
      <c r="N687" s="101"/>
      <c r="Q687" s="61"/>
    </row>
    <row r="688" spans="1:17" ht="20.25" customHeight="1" x14ac:dyDescent="0.2">
      <c r="A688" s="176">
        <v>64863</v>
      </c>
      <c r="B688" s="177">
        <f t="shared" si="71"/>
        <v>0</v>
      </c>
      <c r="C688" s="158"/>
      <c r="D688" s="60">
        <f t="shared" si="72"/>
        <v>0</v>
      </c>
      <c r="E688" s="178">
        <f t="shared" si="70"/>
        <v>0</v>
      </c>
      <c r="F688" s="60">
        <f t="shared" si="73"/>
        <v>0</v>
      </c>
      <c r="G688" s="60">
        <f>IF(AND(C688&lt;&gt;"",SUM(G$27:G687)&lt;E$19),$E$19/$E$23,0)</f>
        <v>0</v>
      </c>
      <c r="H688" s="60">
        <f t="shared" si="74"/>
        <v>0</v>
      </c>
      <c r="I688" s="60">
        <f t="shared" si="76"/>
        <v>0</v>
      </c>
      <c r="J688" s="92" t="str">
        <f t="shared" si="75"/>
        <v>2077–2078</v>
      </c>
      <c r="L688" s="103"/>
      <c r="N688" s="101"/>
      <c r="Q688" s="61"/>
    </row>
    <row r="689" spans="1:17" ht="20.25" customHeight="1" x14ac:dyDescent="0.2">
      <c r="A689" s="176">
        <v>64894</v>
      </c>
      <c r="B689" s="177">
        <f t="shared" si="71"/>
        <v>0</v>
      </c>
      <c r="C689" s="158"/>
      <c r="D689" s="60">
        <f t="shared" si="72"/>
        <v>0</v>
      </c>
      <c r="E689" s="178">
        <f t="shared" si="70"/>
        <v>0</v>
      </c>
      <c r="F689" s="60">
        <f t="shared" si="73"/>
        <v>0</v>
      </c>
      <c r="G689" s="60">
        <f>IF(AND(C689&lt;&gt;"",SUM(G$27:G688)&lt;E$19),$E$19/$E$23,0)</f>
        <v>0</v>
      </c>
      <c r="H689" s="60">
        <f t="shared" si="74"/>
        <v>0</v>
      </c>
      <c r="I689" s="60">
        <f t="shared" si="76"/>
        <v>0</v>
      </c>
      <c r="J689" s="92" t="str">
        <f t="shared" si="75"/>
        <v>2077–2078</v>
      </c>
      <c r="L689" s="103"/>
      <c r="N689" s="101"/>
      <c r="Q689" s="61"/>
    </row>
    <row r="690" spans="1:17" ht="20.25" customHeight="1" x14ac:dyDescent="0.2">
      <c r="A690" s="176">
        <v>64924</v>
      </c>
      <c r="B690" s="177">
        <f t="shared" si="71"/>
        <v>0</v>
      </c>
      <c r="C690" s="158"/>
      <c r="D690" s="60">
        <f t="shared" si="72"/>
        <v>0</v>
      </c>
      <c r="E690" s="178">
        <f t="shared" si="70"/>
        <v>0</v>
      </c>
      <c r="F690" s="60">
        <f t="shared" si="73"/>
        <v>0</v>
      </c>
      <c r="G690" s="60">
        <f>IF(AND(C690&lt;&gt;"",SUM(G$27:G689)&lt;E$19),$E$19/$E$23,0)</f>
        <v>0</v>
      </c>
      <c r="H690" s="60">
        <f t="shared" si="74"/>
        <v>0</v>
      </c>
      <c r="I690" s="60">
        <f t="shared" si="76"/>
        <v>0</v>
      </c>
      <c r="J690" s="92" t="str">
        <f t="shared" si="75"/>
        <v>2077–2078</v>
      </c>
      <c r="L690" s="103"/>
      <c r="N690" s="101"/>
      <c r="Q690" s="61"/>
    </row>
    <row r="691" spans="1:17" ht="20.25" customHeight="1" x14ac:dyDescent="0.2">
      <c r="A691" s="176">
        <v>64955</v>
      </c>
      <c r="B691" s="177">
        <f t="shared" si="71"/>
        <v>0</v>
      </c>
      <c r="C691" s="158"/>
      <c r="D691" s="60">
        <f t="shared" si="72"/>
        <v>0</v>
      </c>
      <c r="E691" s="178">
        <f t="shared" si="70"/>
        <v>0</v>
      </c>
      <c r="F691" s="60">
        <f t="shared" si="73"/>
        <v>0</v>
      </c>
      <c r="G691" s="60">
        <f>IF(AND(C691&lt;&gt;"",SUM(G$27:G690)&lt;E$19),$E$19/$E$23,0)</f>
        <v>0</v>
      </c>
      <c r="H691" s="60">
        <f t="shared" si="74"/>
        <v>0</v>
      </c>
      <c r="I691" s="60">
        <f t="shared" si="76"/>
        <v>0</v>
      </c>
      <c r="J691" s="92" t="str">
        <f t="shared" si="75"/>
        <v>2077–2078</v>
      </c>
      <c r="L691" s="103"/>
      <c r="N691" s="101"/>
      <c r="Q691" s="61"/>
    </row>
    <row r="692" spans="1:17" ht="20.25" customHeight="1" x14ac:dyDescent="0.2">
      <c r="A692" s="176">
        <v>64985</v>
      </c>
      <c r="B692" s="177">
        <f t="shared" si="71"/>
        <v>0</v>
      </c>
      <c r="C692" s="158"/>
      <c r="D692" s="60">
        <f t="shared" si="72"/>
        <v>0</v>
      </c>
      <c r="E692" s="178">
        <f t="shared" si="70"/>
        <v>0</v>
      </c>
      <c r="F692" s="60">
        <f t="shared" si="73"/>
        <v>0</v>
      </c>
      <c r="G692" s="60">
        <f>IF(AND(C692&lt;&gt;"",SUM(G$27:G691)&lt;E$19),$E$19/$E$23,0)</f>
        <v>0</v>
      </c>
      <c r="H692" s="60">
        <f t="shared" si="74"/>
        <v>0</v>
      </c>
      <c r="I692" s="60">
        <f t="shared" si="76"/>
        <v>0</v>
      </c>
      <c r="J692" s="92" t="str">
        <f t="shared" si="75"/>
        <v>2077–2078</v>
      </c>
      <c r="L692" s="103"/>
      <c r="N692" s="101"/>
      <c r="Q692" s="61"/>
    </row>
    <row r="693" spans="1:17" ht="20.25" customHeight="1" x14ac:dyDescent="0.2">
      <c r="A693" s="176">
        <v>65016</v>
      </c>
      <c r="B693" s="177">
        <f t="shared" si="71"/>
        <v>0</v>
      </c>
      <c r="C693" s="158"/>
      <c r="D693" s="60">
        <f t="shared" si="72"/>
        <v>0</v>
      </c>
      <c r="E693" s="178">
        <f t="shared" si="70"/>
        <v>0</v>
      </c>
      <c r="F693" s="60">
        <f t="shared" si="73"/>
        <v>0</v>
      </c>
      <c r="G693" s="60">
        <f>IF(AND(C693&lt;&gt;"",SUM(G$27:G692)&lt;E$19),$E$19/$E$23,0)</f>
        <v>0</v>
      </c>
      <c r="H693" s="60">
        <f t="shared" si="74"/>
        <v>0</v>
      </c>
      <c r="I693" s="60">
        <f t="shared" si="76"/>
        <v>0</v>
      </c>
      <c r="J693" s="92" t="str">
        <f t="shared" si="75"/>
        <v>2077–2078</v>
      </c>
      <c r="L693" s="103"/>
      <c r="N693" s="101"/>
      <c r="Q693" s="61"/>
    </row>
    <row r="694" spans="1:17" ht="20.25" customHeight="1" x14ac:dyDescent="0.2">
      <c r="A694" s="176">
        <v>65047</v>
      </c>
      <c r="B694" s="177">
        <f t="shared" si="71"/>
        <v>0</v>
      </c>
      <c r="C694" s="158"/>
      <c r="D694" s="60">
        <f t="shared" si="72"/>
        <v>0</v>
      </c>
      <c r="E694" s="178">
        <f t="shared" si="70"/>
        <v>0</v>
      </c>
      <c r="F694" s="60">
        <f t="shared" si="73"/>
        <v>0</v>
      </c>
      <c r="G694" s="60">
        <f>IF(AND(C694&lt;&gt;"",SUM(G$27:G693)&lt;E$19),$E$19/$E$23,0)</f>
        <v>0</v>
      </c>
      <c r="H694" s="60">
        <f t="shared" si="74"/>
        <v>0</v>
      </c>
      <c r="I694" s="60">
        <f t="shared" si="76"/>
        <v>0</v>
      </c>
      <c r="J694" s="92" t="str">
        <f t="shared" si="75"/>
        <v>2077–2078</v>
      </c>
      <c r="L694" s="103"/>
      <c r="N694" s="101"/>
      <c r="Q694" s="61"/>
    </row>
    <row r="695" spans="1:17" ht="20.25" customHeight="1" x14ac:dyDescent="0.2">
      <c r="A695" s="176">
        <v>65075</v>
      </c>
      <c r="B695" s="177">
        <f t="shared" si="71"/>
        <v>0</v>
      </c>
      <c r="C695" s="158"/>
      <c r="D695" s="60">
        <f t="shared" si="72"/>
        <v>0</v>
      </c>
      <c r="E695" s="178">
        <f t="shared" si="70"/>
        <v>0</v>
      </c>
      <c r="F695" s="60">
        <f t="shared" si="73"/>
        <v>0</v>
      </c>
      <c r="G695" s="60">
        <f>IF(AND(C695&lt;&gt;"",SUM(G$27:G694)&lt;E$19),$E$19/$E$23,0)</f>
        <v>0</v>
      </c>
      <c r="H695" s="60">
        <f t="shared" si="74"/>
        <v>0</v>
      </c>
      <c r="I695" s="60">
        <f t="shared" si="76"/>
        <v>0</v>
      </c>
      <c r="J695" s="92" t="str">
        <f t="shared" si="75"/>
        <v>2077–2078</v>
      </c>
      <c r="L695" s="103"/>
      <c r="N695" s="101"/>
      <c r="Q695" s="61"/>
    </row>
    <row r="696" spans="1:17" ht="20.25" customHeight="1" x14ac:dyDescent="0.2">
      <c r="A696" s="176">
        <v>65106</v>
      </c>
      <c r="B696" s="177">
        <f t="shared" si="71"/>
        <v>0</v>
      </c>
      <c r="C696" s="158"/>
      <c r="D696" s="60">
        <f t="shared" si="72"/>
        <v>0</v>
      </c>
      <c r="E696" s="178">
        <f t="shared" si="70"/>
        <v>0</v>
      </c>
      <c r="F696" s="60">
        <f t="shared" si="73"/>
        <v>0</v>
      </c>
      <c r="G696" s="60">
        <f>IF(AND(C696&lt;&gt;"",SUM(G$27:G695)&lt;E$19),$E$19/$E$23,0)</f>
        <v>0</v>
      </c>
      <c r="H696" s="60">
        <f t="shared" si="74"/>
        <v>0</v>
      </c>
      <c r="I696" s="60">
        <f t="shared" si="76"/>
        <v>0</v>
      </c>
      <c r="J696" s="92" t="str">
        <f t="shared" si="75"/>
        <v>2077–2078</v>
      </c>
      <c r="L696" s="103"/>
      <c r="N696" s="101"/>
      <c r="Q696" s="61"/>
    </row>
    <row r="697" spans="1:17" ht="20.25" customHeight="1" x14ac:dyDescent="0.2">
      <c r="A697" s="176">
        <v>65136</v>
      </c>
      <c r="B697" s="177">
        <f t="shared" si="71"/>
        <v>0</v>
      </c>
      <c r="C697" s="158"/>
      <c r="D697" s="60">
        <f t="shared" si="72"/>
        <v>0</v>
      </c>
      <c r="E697" s="178">
        <f t="shared" si="70"/>
        <v>0</v>
      </c>
      <c r="F697" s="60">
        <f t="shared" si="73"/>
        <v>0</v>
      </c>
      <c r="G697" s="60">
        <f>IF(AND(C697&lt;&gt;"",SUM(G$27:G696)&lt;E$19),$E$19/$E$23,0)</f>
        <v>0</v>
      </c>
      <c r="H697" s="60">
        <f t="shared" si="74"/>
        <v>0</v>
      </c>
      <c r="I697" s="60">
        <f t="shared" si="76"/>
        <v>0</v>
      </c>
      <c r="J697" s="92" t="str">
        <f t="shared" si="75"/>
        <v>2077–2078</v>
      </c>
      <c r="L697" s="103"/>
      <c r="N697" s="101"/>
      <c r="Q697" s="61"/>
    </row>
    <row r="698" spans="1:17" ht="20.25" customHeight="1" x14ac:dyDescent="0.2">
      <c r="A698" s="176">
        <v>65167</v>
      </c>
      <c r="B698" s="177">
        <f t="shared" si="71"/>
        <v>0</v>
      </c>
      <c r="C698" s="158"/>
      <c r="D698" s="60">
        <f t="shared" si="72"/>
        <v>0</v>
      </c>
      <c r="E698" s="178">
        <f t="shared" si="70"/>
        <v>0</v>
      </c>
      <c r="F698" s="60">
        <f t="shared" si="73"/>
        <v>0</v>
      </c>
      <c r="G698" s="60">
        <f>IF(AND(C698&lt;&gt;"",SUM(G$27:G697)&lt;E$19),$E$19/$E$23,0)</f>
        <v>0</v>
      </c>
      <c r="H698" s="60">
        <f t="shared" si="74"/>
        <v>0</v>
      </c>
      <c r="I698" s="60">
        <f t="shared" si="76"/>
        <v>0</v>
      </c>
      <c r="J698" s="92" t="str">
        <f t="shared" si="75"/>
        <v>2077–2078</v>
      </c>
      <c r="L698" s="103"/>
      <c r="N698" s="101"/>
      <c r="Q698" s="61"/>
    </row>
    <row r="699" spans="1:17" ht="20.25" customHeight="1" x14ac:dyDescent="0.2">
      <c r="A699" s="176">
        <v>65197</v>
      </c>
      <c r="B699" s="177">
        <f t="shared" si="71"/>
        <v>0</v>
      </c>
      <c r="C699" s="158"/>
      <c r="D699" s="60">
        <f t="shared" si="72"/>
        <v>0</v>
      </c>
      <c r="E699" s="178">
        <f t="shared" si="70"/>
        <v>0</v>
      </c>
      <c r="F699" s="60">
        <f t="shared" si="73"/>
        <v>0</v>
      </c>
      <c r="G699" s="60">
        <f>IF(AND(C699&lt;&gt;"",SUM(G$27:G698)&lt;E$19),$E$19/$E$23,0)</f>
        <v>0</v>
      </c>
      <c r="H699" s="60">
        <f t="shared" si="74"/>
        <v>0</v>
      </c>
      <c r="I699" s="60">
        <f t="shared" si="76"/>
        <v>0</v>
      </c>
      <c r="J699" s="92" t="str">
        <f t="shared" si="75"/>
        <v>2078–2079</v>
      </c>
      <c r="L699" s="103"/>
      <c r="N699" s="101"/>
      <c r="Q699" s="61"/>
    </row>
    <row r="700" spans="1:17" ht="20.25" customHeight="1" x14ac:dyDescent="0.2">
      <c r="A700" s="176">
        <v>65228</v>
      </c>
      <c r="B700" s="177">
        <f t="shared" si="71"/>
        <v>0</v>
      </c>
      <c r="C700" s="158"/>
      <c r="D700" s="60">
        <f t="shared" si="72"/>
        <v>0</v>
      </c>
      <c r="E700" s="178">
        <f t="shared" si="70"/>
        <v>0</v>
      </c>
      <c r="F700" s="60">
        <f t="shared" si="73"/>
        <v>0</v>
      </c>
      <c r="G700" s="60">
        <f>IF(AND(C700&lt;&gt;"",SUM(G$27:G699)&lt;E$19),$E$19/$E$23,0)</f>
        <v>0</v>
      </c>
      <c r="H700" s="60">
        <f t="shared" si="74"/>
        <v>0</v>
      </c>
      <c r="I700" s="60">
        <f t="shared" si="76"/>
        <v>0</v>
      </c>
      <c r="J700" s="92" t="str">
        <f t="shared" si="75"/>
        <v>2078–2079</v>
      </c>
      <c r="L700" s="103"/>
      <c r="N700" s="101"/>
      <c r="Q700" s="61"/>
    </row>
    <row r="701" spans="1:17" ht="20.25" customHeight="1" x14ac:dyDescent="0.2">
      <c r="A701" s="176">
        <v>65259</v>
      </c>
      <c r="B701" s="177">
        <f t="shared" si="71"/>
        <v>0</v>
      </c>
      <c r="C701" s="158"/>
      <c r="D701" s="60">
        <f t="shared" si="72"/>
        <v>0</v>
      </c>
      <c r="E701" s="178">
        <f t="shared" si="70"/>
        <v>0</v>
      </c>
      <c r="F701" s="60">
        <f t="shared" si="73"/>
        <v>0</v>
      </c>
      <c r="G701" s="60">
        <f>IF(AND(C701&lt;&gt;"",SUM(G$27:G700)&lt;E$19),$E$19/$E$23,0)</f>
        <v>0</v>
      </c>
      <c r="H701" s="60">
        <f t="shared" si="74"/>
        <v>0</v>
      </c>
      <c r="I701" s="60">
        <f t="shared" si="76"/>
        <v>0</v>
      </c>
      <c r="J701" s="92" t="str">
        <f t="shared" si="75"/>
        <v>2078–2079</v>
      </c>
      <c r="L701" s="103"/>
      <c r="N701" s="101"/>
      <c r="Q701" s="61"/>
    </row>
    <row r="702" spans="1:17" ht="20.25" customHeight="1" x14ac:dyDescent="0.2">
      <c r="A702" s="176">
        <v>65289</v>
      </c>
      <c r="B702" s="177">
        <f t="shared" si="71"/>
        <v>0</v>
      </c>
      <c r="C702" s="158"/>
      <c r="D702" s="60">
        <f t="shared" si="72"/>
        <v>0</v>
      </c>
      <c r="E702" s="178">
        <f t="shared" si="70"/>
        <v>0</v>
      </c>
      <c r="F702" s="60">
        <f t="shared" si="73"/>
        <v>0</v>
      </c>
      <c r="G702" s="60">
        <f>IF(AND(C702&lt;&gt;"",SUM(G$27:G701)&lt;E$19),$E$19/$E$23,0)</f>
        <v>0</v>
      </c>
      <c r="H702" s="60">
        <f t="shared" si="74"/>
        <v>0</v>
      </c>
      <c r="I702" s="60">
        <f t="shared" si="76"/>
        <v>0</v>
      </c>
      <c r="J702" s="92" t="str">
        <f t="shared" si="75"/>
        <v>2078–2079</v>
      </c>
      <c r="L702" s="103"/>
      <c r="N702" s="101"/>
      <c r="Q702" s="61"/>
    </row>
    <row r="703" spans="1:17" ht="20.25" customHeight="1" x14ac:dyDescent="0.2">
      <c r="A703" s="176">
        <v>65320</v>
      </c>
      <c r="B703" s="177">
        <f t="shared" si="71"/>
        <v>0</v>
      </c>
      <c r="C703" s="158"/>
      <c r="D703" s="60">
        <f t="shared" si="72"/>
        <v>0</v>
      </c>
      <c r="E703" s="178">
        <f t="shared" si="70"/>
        <v>0</v>
      </c>
      <c r="F703" s="60">
        <f t="shared" si="73"/>
        <v>0</v>
      </c>
      <c r="G703" s="60">
        <f>IF(AND(C703&lt;&gt;"",SUM(G$27:G702)&lt;E$19),$E$19/$E$23,0)</f>
        <v>0</v>
      </c>
      <c r="H703" s="60">
        <f t="shared" si="74"/>
        <v>0</v>
      </c>
      <c r="I703" s="60">
        <f t="shared" si="76"/>
        <v>0</v>
      </c>
      <c r="J703" s="92" t="str">
        <f t="shared" si="75"/>
        <v>2078–2079</v>
      </c>
      <c r="L703" s="103"/>
      <c r="N703" s="101"/>
      <c r="Q703" s="61"/>
    </row>
    <row r="704" spans="1:17" ht="20.25" customHeight="1" x14ac:dyDescent="0.2">
      <c r="A704" s="176">
        <v>65350</v>
      </c>
      <c r="B704" s="177">
        <f t="shared" si="71"/>
        <v>0</v>
      </c>
      <c r="C704" s="158"/>
      <c r="D704" s="60">
        <f t="shared" si="72"/>
        <v>0</v>
      </c>
      <c r="E704" s="178">
        <f t="shared" si="70"/>
        <v>0</v>
      </c>
      <c r="F704" s="60">
        <f t="shared" si="73"/>
        <v>0</v>
      </c>
      <c r="G704" s="60">
        <f>IF(AND(C704&lt;&gt;"",SUM(G$27:G703)&lt;E$19),$E$19/$E$23,0)</f>
        <v>0</v>
      </c>
      <c r="H704" s="60">
        <f t="shared" si="74"/>
        <v>0</v>
      </c>
      <c r="I704" s="60">
        <f t="shared" si="76"/>
        <v>0</v>
      </c>
      <c r="J704" s="92" t="str">
        <f t="shared" si="75"/>
        <v>2078–2079</v>
      </c>
      <c r="L704" s="103"/>
      <c r="N704" s="101"/>
      <c r="Q704" s="61"/>
    </row>
    <row r="705" spans="1:17" ht="20.25" customHeight="1" x14ac:dyDescent="0.2">
      <c r="A705" s="176">
        <v>65381</v>
      </c>
      <c r="B705" s="177">
        <f t="shared" si="71"/>
        <v>0</v>
      </c>
      <c r="C705" s="158"/>
      <c r="D705" s="60">
        <f t="shared" si="72"/>
        <v>0</v>
      </c>
      <c r="E705" s="178">
        <f t="shared" si="70"/>
        <v>0</v>
      </c>
      <c r="F705" s="60">
        <f t="shared" si="73"/>
        <v>0</v>
      </c>
      <c r="G705" s="60">
        <f>IF(AND(C705&lt;&gt;"",SUM(G$27:G704)&lt;E$19),$E$19/$E$23,0)</f>
        <v>0</v>
      </c>
      <c r="H705" s="60">
        <f t="shared" si="74"/>
        <v>0</v>
      </c>
      <c r="I705" s="60">
        <f t="shared" si="76"/>
        <v>0</v>
      </c>
      <c r="J705" s="92" t="str">
        <f t="shared" si="75"/>
        <v>2078–2079</v>
      </c>
      <c r="L705" s="103"/>
      <c r="N705" s="101"/>
      <c r="Q705" s="61"/>
    </row>
    <row r="706" spans="1:17" ht="20.25" customHeight="1" x14ac:dyDescent="0.2">
      <c r="A706" s="176">
        <v>65412</v>
      </c>
      <c r="B706" s="177">
        <f t="shared" si="71"/>
        <v>0</v>
      </c>
      <c r="C706" s="158"/>
      <c r="D706" s="60">
        <f t="shared" si="72"/>
        <v>0</v>
      </c>
      <c r="E706" s="178">
        <f t="shared" si="70"/>
        <v>0</v>
      </c>
      <c r="F706" s="60">
        <f t="shared" si="73"/>
        <v>0</v>
      </c>
      <c r="G706" s="60">
        <f>IF(AND(C706&lt;&gt;"",SUM(G$27:G705)&lt;E$19),$E$19/$E$23,0)</f>
        <v>0</v>
      </c>
      <c r="H706" s="60">
        <f t="shared" si="74"/>
        <v>0</v>
      </c>
      <c r="I706" s="60">
        <f t="shared" si="76"/>
        <v>0</v>
      </c>
      <c r="J706" s="92" t="str">
        <f t="shared" si="75"/>
        <v>2078–2079</v>
      </c>
      <c r="L706" s="103"/>
      <c r="N706" s="101"/>
      <c r="Q706" s="61"/>
    </row>
    <row r="707" spans="1:17" ht="20.25" customHeight="1" x14ac:dyDescent="0.2">
      <c r="A707" s="176">
        <v>65440</v>
      </c>
      <c r="B707" s="177">
        <f t="shared" si="71"/>
        <v>0</v>
      </c>
      <c r="C707" s="158"/>
      <c r="D707" s="60">
        <f t="shared" si="72"/>
        <v>0</v>
      </c>
      <c r="E707" s="178">
        <f t="shared" si="70"/>
        <v>0</v>
      </c>
      <c r="F707" s="60">
        <f t="shared" si="73"/>
        <v>0</v>
      </c>
      <c r="G707" s="60">
        <f>IF(AND(C707&lt;&gt;"",SUM(G$27:G706)&lt;E$19),$E$19/$E$23,0)</f>
        <v>0</v>
      </c>
      <c r="H707" s="60">
        <f t="shared" si="74"/>
        <v>0</v>
      </c>
      <c r="I707" s="60">
        <f t="shared" si="76"/>
        <v>0</v>
      </c>
      <c r="J707" s="92" t="str">
        <f t="shared" si="75"/>
        <v>2078–2079</v>
      </c>
      <c r="L707" s="103"/>
      <c r="N707" s="101"/>
      <c r="Q707" s="61"/>
    </row>
    <row r="708" spans="1:17" ht="20.25" customHeight="1" x14ac:dyDescent="0.2">
      <c r="A708" s="176">
        <v>65471</v>
      </c>
      <c r="B708" s="177">
        <f t="shared" si="71"/>
        <v>0</v>
      </c>
      <c r="C708" s="158"/>
      <c r="D708" s="60">
        <f t="shared" si="72"/>
        <v>0</v>
      </c>
      <c r="E708" s="178">
        <f t="shared" si="70"/>
        <v>0</v>
      </c>
      <c r="F708" s="60">
        <f t="shared" si="73"/>
        <v>0</v>
      </c>
      <c r="G708" s="60">
        <f>IF(AND(C708&lt;&gt;"",SUM(G$27:G707)&lt;E$19),$E$19/$E$23,0)</f>
        <v>0</v>
      </c>
      <c r="H708" s="60">
        <f t="shared" si="74"/>
        <v>0</v>
      </c>
      <c r="I708" s="60">
        <f t="shared" si="76"/>
        <v>0</v>
      </c>
      <c r="J708" s="92" t="str">
        <f t="shared" si="75"/>
        <v>2078–2079</v>
      </c>
      <c r="L708" s="103"/>
      <c r="N708" s="101"/>
      <c r="Q708" s="61"/>
    </row>
    <row r="709" spans="1:17" ht="20.25" customHeight="1" x14ac:dyDescent="0.2">
      <c r="A709" s="176">
        <v>65501</v>
      </c>
      <c r="B709" s="177">
        <f t="shared" si="71"/>
        <v>0</v>
      </c>
      <c r="C709" s="158"/>
      <c r="D709" s="60">
        <f t="shared" si="72"/>
        <v>0</v>
      </c>
      <c r="E709" s="178">
        <f t="shared" si="70"/>
        <v>0</v>
      </c>
      <c r="F709" s="60">
        <f t="shared" si="73"/>
        <v>0</v>
      </c>
      <c r="G709" s="60">
        <f>IF(AND(C709&lt;&gt;"",SUM(G$27:G708)&lt;E$19),$E$19/$E$23,0)</f>
        <v>0</v>
      </c>
      <c r="H709" s="60">
        <f t="shared" si="74"/>
        <v>0</v>
      </c>
      <c r="I709" s="60">
        <f t="shared" si="76"/>
        <v>0</v>
      </c>
      <c r="J709" s="92" t="str">
        <f t="shared" si="75"/>
        <v>2078–2079</v>
      </c>
      <c r="L709" s="103"/>
      <c r="N709" s="101"/>
      <c r="Q709" s="61"/>
    </row>
    <row r="710" spans="1:17" ht="20.25" customHeight="1" x14ac:dyDescent="0.2">
      <c r="A710" s="176">
        <v>65532</v>
      </c>
      <c r="B710" s="177">
        <f t="shared" si="71"/>
        <v>0</v>
      </c>
      <c r="C710" s="158"/>
      <c r="D710" s="60">
        <f t="shared" si="72"/>
        <v>0</v>
      </c>
      <c r="E710" s="178">
        <f t="shared" si="70"/>
        <v>0</v>
      </c>
      <c r="F710" s="60">
        <f t="shared" si="73"/>
        <v>0</v>
      </c>
      <c r="G710" s="60">
        <f>IF(AND(C710&lt;&gt;"",SUM(G$27:G709)&lt;E$19),$E$19/$E$23,0)</f>
        <v>0</v>
      </c>
      <c r="H710" s="60">
        <f t="shared" si="74"/>
        <v>0</v>
      </c>
      <c r="I710" s="60">
        <f t="shared" si="76"/>
        <v>0</v>
      </c>
      <c r="J710" s="92" t="str">
        <f t="shared" si="75"/>
        <v>2078–2079</v>
      </c>
      <c r="L710" s="103"/>
      <c r="N710" s="101"/>
      <c r="Q710" s="61"/>
    </row>
    <row r="711" spans="1:17" ht="20.25" customHeight="1" x14ac:dyDescent="0.2">
      <c r="A711" s="176">
        <v>65562</v>
      </c>
      <c r="B711" s="177">
        <f t="shared" si="71"/>
        <v>0</v>
      </c>
      <c r="C711" s="158"/>
      <c r="D711" s="60">
        <f t="shared" si="72"/>
        <v>0</v>
      </c>
      <c r="E711" s="178">
        <f t="shared" si="70"/>
        <v>0</v>
      </c>
      <c r="F711" s="60">
        <f t="shared" si="73"/>
        <v>0</v>
      </c>
      <c r="G711" s="60">
        <f>IF(AND(C711&lt;&gt;"",SUM(G$27:G710)&lt;E$19),$E$19/$E$23,0)</f>
        <v>0</v>
      </c>
      <c r="H711" s="60">
        <f t="shared" si="74"/>
        <v>0</v>
      </c>
      <c r="I711" s="60">
        <f t="shared" si="76"/>
        <v>0</v>
      </c>
      <c r="J711" s="92" t="str">
        <f t="shared" si="75"/>
        <v>2079–2080</v>
      </c>
      <c r="L711" s="103"/>
      <c r="N711" s="101"/>
      <c r="Q711" s="61"/>
    </row>
    <row r="712" spans="1:17" ht="20.25" customHeight="1" x14ac:dyDescent="0.2">
      <c r="A712" s="176">
        <v>65593</v>
      </c>
      <c r="B712" s="177">
        <f t="shared" si="71"/>
        <v>0</v>
      </c>
      <c r="C712" s="158"/>
      <c r="D712" s="60">
        <f t="shared" si="72"/>
        <v>0</v>
      </c>
      <c r="E712" s="178">
        <f t="shared" si="70"/>
        <v>0</v>
      </c>
      <c r="F712" s="60">
        <f t="shared" si="73"/>
        <v>0</v>
      </c>
      <c r="G712" s="60">
        <f>IF(AND(C712&lt;&gt;"",SUM(G$27:G711)&lt;E$19),$E$19/$E$23,0)</f>
        <v>0</v>
      </c>
      <c r="H712" s="60">
        <f t="shared" si="74"/>
        <v>0</v>
      </c>
      <c r="I712" s="60">
        <f t="shared" si="76"/>
        <v>0</v>
      </c>
      <c r="J712" s="92" t="str">
        <f t="shared" si="75"/>
        <v>2079–2080</v>
      </c>
      <c r="L712" s="103"/>
      <c r="N712" s="101"/>
      <c r="Q712" s="61"/>
    </row>
    <row r="713" spans="1:17" ht="20.25" customHeight="1" x14ac:dyDescent="0.2">
      <c r="A713" s="176">
        <v>65624</v>
      </c>
      <c r="B713" s="177">
        <f t="shared" si="71"/>
        <v>0</v>
      </c>
      <c r="C713" s="158"/>
      <c r="D713" s="60">
        <f t="shared" si="72"/>
        <v>0</v>
      </c>
      <c r="E713" s="178">
        <f t="shared" si="70"/>
        <v>0</v>
      </c>
      <c r="F713" s="60">
        <f t="shared" si="73"/>
        <v>0</v>
      </c>
      <c r="G713" s="60">
        <f>IF(AND(C713&lt;&gt;"",SUM(G$27:G712)&lt;E$19),$E$19/$E$23,0)</f>
        <v>0</v>
      </c>
      <c r="H713" s="60">
        <f t="shared" si="74"/>
        <v>0</v>
      </c>
      <c r="I713" s="60">
        <f t="shared" si="76"/>
        <v>0</v>
      </c>
      <c r="J713" s="92" t="str">
        <f t="shared" si="75"/>
        <v>2079–2080</v>
      </c>
      <c r="L713" s="103"/>
      <c r="N713" s="101"/>
      <c r="Q713" s="61"/>
    </row>
    <row r="714" spans="1:17" ht="20.25" customHeight="1" x14ac:dyDescent="0.2">
      <c r="A714" s="176">
        <v>65654</v>
      </c>
      <c r="B714" s="177">
        <f t="shared" si="71"/>
        <v>0</v>
      </c>
      <c r="C714" s="158"/>
      <c r="D714" s="60">
        <f t="shared" si="72"/>
        <v>0</v>
      </c>
      <c r="E714" s="178">
        <f t="shared" si="70"/>
        <v>0</v>
      </c>
      <c r="F714" s="60">
        <f t="shared" si="73"/>
        <v>0</v>
      </c>
      <c r="G714" s="60">
        <f>IF(AND(C714&lt;&gt;"",SUM(G$27:G713)&lt;E$19),$E$19/$E$23,0)</f>
        <v>0</v>
      </c>
      <c r="H714" s="60">
        <f t="shared" si="74"/>
        <v>0</v>
      </c>
      <c r="I714" s="60">
        <f t="shared" si="76"/>
        <v>0</v>
      </c>
      <c r="J714" s="92" t="str">
        <f t="shared" si="75"/>
        <v>2079–2080</v>
      </c>
      <c r="L714" s="103"/>
      <c r="N714" s="101"/>
      <c r="Q714" s="61"/>
    </row>
    <row r="715" spans="1:17" ht="20.25" customHeight="1" x14ac:dyDescent="0.2">
      <c r="A715" s="176">
        <v>65685</v>
      </c>
      <c r="B715" s="177">
        <f t="shared" si="71"/>
        <v>0</v>
      </c>
      <c r="C715" s="158"/>
      <c r="D715" s="60">
        <f t="shared" si="72"/>
        <v>0</v>
      </c>
      <c r="E715" s="178">
        <f t="shared" si="70"/>
        <v>0</v>
      </c>
      <c r="F715" s="60">
        <f t="shared" si="73"/>
        <v>0</v>
      </c>
      <c r="G715" s="60">
        <f>IF(AND(C715&lt;&gt;"",SUM(G$27:G714)&lt;E$19),$E$19/$E$23,0)</f>
        <v>0</v>
      </c>
      <c r="H715" s="60">
        <f t="shared" si="74"/>
        <v>0</v>
      </c>
      <c r="I715" s="60">
        <f t="shared" si="76"/>
        <v>0</v>
      </c>
      <c r="J715" s="92" t="str">
        <f t="shared" si="75"/>
        <v>2079–2080</v>
      </c>
      <c r="L715" s="103"/>
      <c r="N715" s="101"/>
      <c r="Q715" s="61"/>
    </row>
    <row r="716" spans="1:17" ht="20.25" customHeight="1" x14ac:dyDescent="0.2">
      <c r="A716" s="176">
        <v>65715</v>
      </c>
      <c r="B716" s="177">
        <f t="shared" si="71"/>
        <v>0</v>
      </c>
      <c r="C716" s="158"/>
      <c r="D716" s="60">
        <f t="shared" si="72"/>
        <v>0</v>
      </c>
      <c r="E716" s="178">
        <f t="shared" si="70"/>
        <v>0</v>
      </c>
      <c r="F716" s="60">
        <f t="shared" si="73"/>
        <v>0</v>
      </c>
      <c r="G716" s="60">
        <f>IF(AND(C716&lt;&gt;"",SUM(G$27:G715)&lt;E$19),$E$19/$E$23,0)</f>
        <v>0</v>
      </c>
      <c r="H716" s="60">
        <f t="shared" si="74"/>
        <v>0</v>
      </c>
      <c r="I716" s="60">
        <f t="shared" si="76"/>
        <v>0</v>
      </c>
      <c r="J716" s="92" t="str">
        <f t="shared" si="75"/>
        <v>2079–2080</v>
      </c>
      <c r="L716" s="103"/>
      <c r="N716" s="101"/>
      <c r="Q716" s="61"/>
    </row>
    <row r="717" spans="1:17" ht="20.25" customHeight="1" x14ac:dyDescent="0.2">
      <c r="A717" s="176">
        <v>65746</v>
      </c>
      <c r="B717" s="177">
        <f t="shared" si="71"/>
        <v>0</v>
      </c>
      <c r="C717" s="158"/>
      <c r="D717" s="60">
        <f t="shared" si="72"/>
        <v>0</v>
      </c>
      <c r="E717" s="178">
        <f t="shared" si="70"/>
        <v>0</v>
      </c>
      <c r="F717" s="60">
        <f t="shared" si="73"/>
        <v>0</v>
      </c>
      <c r="G717" s="60">
        <f>IF(AND(C717&lt;&gt;"",SUM(G$27:G716)&lt;E$19),$E$19/$E$23,0)</f>
        <v>0</v>
      </c>
      <c r="H717" s="60">
        <f t="shared" si="74"/>
        <v>0</v>
      </c>
      <c r="I717" s="60">
        <f t="shared" si="76"/>
        <v>0</v>
      </c>
      <c r="J717" s="92" t="str">
        <f t="shared" si="75"/>
        <v>2079–2080</v>
      </c>
      <c r="L717" s="103"/>
      <c r="N717" s="101"/>
      <c r="Q717" s="61"/>
    </row>
    <row r="718" spans="1:17" ht="20.25" customHeight="1" x14ac:dyDescent="0.2">
      <c r="A718" s="176">
        <v>65777</v>
      </c>
      <c r="B718" s="177">
        <f t="shared" si="71"/>
        <v>0</v>
      </c>
      <c r="C718" s="158"/>
      <c r="D718" s="60">
        <f t="shared" si="72"/>
        <v>0</v>
      </c>
      <c r="E718" s="178">
        <f t="shared" si="70"/>
        <v>0</v>
      </c>
      <c r="F718" s="60">
        <f t="shared" si="73"/>
        <v>0</v>
      </c>
      <c r="G718" s="60">
        <f>IF(AND(C718&lt;&gt;"",SUM(G$27:G717)&lt;E$19),$E$19/$E$23,0)</f>
        <v>0</v>
      </c>
      <c r="H718" s="60">
        <f t="shared" si="74"/>
        <v>0</v>
      </c>
      <c r="I718" s="60">
        <f t="shared" si="76"/>
        <v>0</v>
      </c>
      <c r="J718" s="92" t="str">
        <f t="shared" si="75"/>
        <v>2079–2080</v>
      </c>
      <c r="L718" s="103"/>
      <c r="N718" s="101"/>
      <c r="Q718" s="61"/>
    </row>
    <row r="719" spans="1:17" ht="20.25" customHeight="1" x14ac:dyDescent="0.2">
      <c r="A719" s="176">
        <v>65806</v>
      </c>
      <c r="B719" s="177">
        <f t="shared" si="71"/>
        <v>0</v>
      </c>
      <c r="C719" s="158"/>
      <c r="D719" s="60">
        <f t="shared" si="72"/>
        <v>0</v>
      </c>
      <c r="E719" s="178">
        <f t="shared" si="70"/>
        <v>0</v>
      </c>
      <c r="F719" s="60">
        <f t="shared" si="73"/>
        <v>0</v>
      </c>
      <c r="G719" s="60">
        <f>IF(AND(C719&lt;&gt;"",SUM(G$27:G718)&lt;E$19),$E$19/$E$23,0)</f>
        <v>0</v>
      </c>
      <c r="H719" s="60">
        <f t="shared" si="74"/>
        <v>0</v>
      </c>
      <c r="I719" s="60">
        <f t="shared" si="76"/>
        <v>0</v>
      </c>
      <c r="J719" s="92" t="str">
        <f t="shared" si="75"/>
        <v>2079–2080</v>
      </c>
      <c r="L719" s="103"/>
      <c r="N719" s="101"/>
      <c r="Q719" s="61"/>
    </row>
    <row r="720" spans="1:17" ht="20.25" customHeight="1" x14ac:dyDescent="0.2">
      <c r="A720" s="176">
        <v>65837</v>
      </c>
      <c r="B720" s="177">
        <f t="shared" si="71"/>
        <v>0</v>
      </c>
      <c r="C720" s="158"/>
      <c r="D720" s="60">
        <f t="shared" si="72"/>
        <v>0</v>
      </c>
      <c r="E720" s="178">
        <f t="shared" si="70"/>
        <v>0</v>
      </c>
      <c r="F720" s="60">
        <f t="shared" si="73"/>
        <v>0</v>
      </c>
      <c r="G720" s="60">
        <f>IF(AND(C720&lt;&gt;"",SUM(G$27:G719)&lt;E$19),$E$19/$E$23,0)</f>
        <v>0</v>
      </c>
      <c r="H720" s="60">
        <f t="shared" si="74"/>
        <v>0</v>
      </c>
      <c r="I720" s="60">
        <f t="shared" si="76"/>
        <v>0</v>
      </c>
      <c r="J720" s="92" t="str">
        <f t="shared" si="75"/>
        <v>2079–2080</v>
      </c>
      <c r="L720" s="103"/>
      <c r="N720" s="101"/>
      <c r="Q720" s="61"/>
    </row>
    <row r="721" spans="1:17" ht="20.25" customHeight="1" x14ac:dyDescent="0.2">
      <c r="A721" s="176">
        <v>65867</v>
      </c>
      <c r="B721" s="177">
        <f t="shared" si="71"/>
        <v>0</v>
      </c>
      <c r="C721" s="158"/>
      <c r="D721" s="60">
        <f t="shared" si="72"/>
        <v>0</v>
      </c>
      <c r="E721" s="178">
        <f t="shared" si="70"/>
        <v>0</v>
      </c>
      <c r="F721" s="60">
        <f t="shared" si="73"/>
        <v>0</v>
      </c>
      <c r="G721" s="60">
        <f>IF(AND(C721&lt;&gt;"",SUM(G$27:G720)&lt;E$19),$E$19/$E$23,0)</f>
        <v>0</v>
      </c>
      <c r="H721" s="60">
        <f t="shared" si="74"/>
        <v>0</v>
      </c>
      <c r="I721" s="60">
        <f t="shared" si="76"/>
        <v>0</v>
      </c>
      <c r="J721" s="92" t="str">
        <f t="shared" si="75"/>
        <v>2079–2080</v>
      </c>
      <c r="L721" s="103"/>
      <c r="N721" s="101"/>
      <c r="Q721" s="61"/>
    </row>
    <row r="722" spans="1:17" ht="20.25" customHeight="1" x14ac:dyDescent="0.2">
      <c r="A722" s="176">
        <v>65898</v>
      </c>
      <c r="B722" s="177">
        <f t="shared" si="71"/>
        <v>0</v>
      </c>
      <c r="C722" s="158"/>
      <c r="D722" s="60">
        <f t="shared" si="72"/>
        <v>0</v>
      </c>
      <c r="E722" s="178">
        <f t="shared" si="70"/>
        <v>0</v>
      </c>
      <c r="F722" s="60">
        <f t="shared" si="73"/>
        <v>0</v>
      </c>
      <c r="G722" s="60">
        <f>IF(AND(C722&lt;&gt;"",SUM(G$27:G721)&lt;E$19),$E$19/$E$23,0)</f>
        <v>0</v>
      </c>
      <c r="H722" s="60">
        <f t="shared" si="74"/>
        <v>0</v>
      </c>
      <c r="I722" s="60">
        <f t="shared" si="76"/>
        <v>0</v>
      </c>
      <c r="J722" s="92" t="str">
        <f t="shared" si="75"/>
        <v>2079–2080</v>
      </c>
      <c r="L722" s="103"/>
      <c r="N722" s="101"/>
      <c r="Q722" s="61"/>
    </row>
    <row r="723" spans="1:17" ht="20.25" customHeight="1" x14ac:dyDescent="0.2">
      <c r="A723" s="176">
        <v>65928</v>
      </c>
      <c r="B723" s="177">
        <f t="shared" si="71"/>
        <v>0</v>
      </c>
      <c r="C723" s="158"/>
      <c r="D723" s="60">
        <f t="shared" si="72"/>
        <v>0</v>
      </c>
      <c r="E723" s="178">
        <f t="shared" si="70"/>
        <v>0</v>
      </c>
      <c r="F723" s="60">
        <f t="shared" si="73"/>
        <v>0</v>
      </c>
      <c r="G723" s="60">
        <f>IF(AND(C723&lt;&gt;"",SUM(G$27:G722)&lt;E$19),$E$19/$E$23,0)</f>
        <v>0</v>
      </c>
      <c r="H723" s="60">
        <f t="shared" si="74"/>
        <v>0</v>
      </c>
      <c r="I723" s="60">
        <f t="shared" si="76"/>
        <v>0</v>
      </c>
      <c r="J723" s="92" t="str">
        <f t="shared" si="75"/>
        <v>2080–2081</v>
      </c>
      <c r="L723" s="103"/>
      <c r="N723" s="101"/>
      <c r="Q723" s="61"/>
    </row>
    <row r="724" spans="1:17" ht="20.25" customHeight="1" x14ac:dyDescent="0.2">
      <c r="A724" s="176">
        <v>65959</v>
      </c>
      <c r="B724" s="177">
        <f t="shared" si="71"/>
        <v>0</v>
      </c>
      <c r="C724" s="158"/>
      <c r="D724" s="60">
        <f t="shared" si="72"/>
        <v>0</v>
      </c>
      <c r="E724" s="178">
        <f t="shared" si="70"/>
        <v>0</v>
      </c>
      <c r="F724" s="60">
        <f t="shared" si="73"/>
        <v>0</v>
      </c>
      <c r="G724" s="60">
        <f>IF(AND(C724&lt;&gt;"",SUM(G$27:G723)&lt;E$19),$E$19/$E$23,0)</f>
        <v>0</v>
      </c>
      <c r="H724" s="60">
        <f t="shared" si="74"/>
        <v>0</v>
      </c>
      <c r="I724" s="60">
        <f t="shared" si="76"/>
        <v>0</v>
      </c>
      <c r="J724" s="92" t="str">
        <f t="shared" si="75"/>
        <v>2080–2081</v>
      </c>
      <c r="L724" s="103"/>
      <c r="N724" s="101"/>
      <c r="Q724" s="61"/>
    </row>
    <row r="725" spans="1:17" ht="20.25" customHeight="1" x14ac:dyDescent="0.2">
      <c r="A725" s="176">
        <v>65990</v>
      </c>
      <c r="B725" s="177">
        <f t="shared" si="71"/>
        <v>0</v>
      </c>
      <c r="C725" s="158"/>
      <c r="D725" s="60">
        <f t="shared" si="72"/>
        <v>0</v>
      </c>
      <c r="E725" s="178">
        <f t="shared" si="70"/>
        <v>0</v>
      </c>
      <c r="F725" s="60">
        <f t="shared" si="73"/>
        <v>0</v>
      </c>
      <c r="G725" s="60">
        <f>IF(AND(C725&lt;&gt;"",SUM(G$27:G724)&lt;E$19),$E$19/$E$23,0)</f>
        <v>0</v>
      </c>
      <c r="H725" s="60">
        <f t="shared" si="74"/>
        <v>0</v>
      </c>
      <c r="I725" s="60">
        <f t="shared" si="76"/>
        <v>0</v>
      </c>
      <c r="J725" s="92" t="str">
        <f t="shared" si="75"/>
        <v>2080–2081</v>
      </c>
      <c r="L725" s="103"/>
      <c r="N725" s="101"/>
      <c r="Q725" s="61"/>
    </row>
    <row r="726" spans="1:17" ht="20.25" customHeight="1" x14ac:dyDescent="0.2">
      <c r="A726" s="176">
        <v>66020</v>
      </c>
      <c r="B726" s="177">
        <f t="shared" si="71"/>
        <v>0</v>
      </c>
      <c r="C726" s="158"/>
      <c r="D726" s="60">
        <f t="shared" si="72"/>
        <v>0</v>
      </c>
      <c r="E726" s="178">
        <f t="shared" si="70"/>
        <v>0</v>
      </c>
      <c r="F726" s="60">
        <f t="shared" si="73"/>
        <v>0</v>
      </c>
      <c r="G726" s="60">
        <f>IF(AND(C726&lt;&gt;"",SUM(G$27:G725)&lt;E$19),$E$19/$E$23,0)</f>
        <v>0</v>
      </c>
      <c r="H726" s="60">
        <f t="shared" si="74"/>
        <v>0</v>
      </c>
      <c r="I726" s="60">
        <f t="shared" si="76"/>
        <v>0</v>
      </c>
      <c r="J726" s="92" t="str">
        <f t="shared" si="75"/>
        <v>2080–2081</v>
      </c>
      <c r="L726" s="103"/>
      <c r="N726" s="101"/>
      <c r="Q726" s="61"/>
    </row>
    <row r="727" spans="1:17" ht="20.25" customHeight="1" x14ac:dyDescent="0.2">
      <c r="A727" s="176">
        <v>66051</v>
      </c>
      <c r="B727" s="177">
        <f t="shared" si="71"/>
        <v>0</v>
      </c>
      <c r="C727" s="158"/>
      <c r="D727" s="60">
        <f t="shared" si="72"/>
        <v>0</v>
      </c>
      <c r="E727" s="178">
        <f t="shared" si="70"/>
        <v>0</v>
      </c>
      <c r="F727" s="60">
        <f t="shared" si="73"/>
        <v>0</v>
      </c>
      <c r="G727" s="60">
        <f>IF(AND(C727&lt;&gt;"",SUM(G$27:G726)&lt;E$19),$E$19/$E$23,0)</f>
        <v>0</v>
      </c>
      <c r="H727" s="60">
        <f t="shared" si="74"/>
        <v>0</v>
      </c>
      <c r="I727" s="60">
        <f t="shared" si="76"/>
        <v>0</v>
      </c>
      <c r="J727" s="92" t="str">
        <f t="shared" si="75"/>
        <v>2080–2081</v>
      </c>
      <c r="L727" s="103"/>
      <c r="N727" s="101"/>
      <c r="Q727" s="61"/>
    </row>
    <row r="728" spans="1:17" ht="20.25" customHeight="1" x14ac:dyDescent="0.2">
      <c r="A728" s="176">
        <v>66081</v>
      </c>
      <c r="B728" s="177">
        <f t="shared" si="71"/>
        <v>0</v>
      </c>
      <c r="C728" s="158"/>
      <c r="D728" s="60">
        <f t="shared" si="72"/>
        <v>0</v>
      </c>
      <c r="E728" s="178">
        <f t="shared" si="70"/>
        <v>0</v>
      </c>
      <c r="F728" s="60">
        <f t="shared" si="73"/>
        <v>0</v>
      </c>
      <c r="G728" s="60">
        <f>IF(AND(C728&lt;&gt;"",SUM(G$27:G727)&lt;E$19),$E$19/$E$23,0)</f>
        <v>0</v>
      </c>
      <c r="H728" s="60">
        <f t="shared" si="74"/>
        <v>0</v>
      </c>
      <c r="I728" s="60">
        <f t="shared" si="76"/>
        <v>0</v>
      </c>
      <c r="J728" s="92" t="str">
        <f t="shared" si="75"/>
        <v>2080–2081</v>
      </c>
      <c r="L728" s="103"/>
      <c r="N728" s="101"/>
      <c r="Q728" s="61"/>
    </row>
    <row r="729" spans="1:17" ht="20.25" customHeight="1" x14ac:dyDescent="0.2">
      <c r="A729" s="176">
        <v>66112</v>
      </c>
      <c r="B729" s="177">
        <f t="shared" si="71"/>
        <v>0</v>
      </c>
      <c r="C729" s="158"/>
      <c r="D729" s="60">
        <f t="shared" si="72"/>
        <v>0</v>
      </c>
      <c r="E729" s="178">
        <f t="shared" si="70"/>
        <v>0</v>
      </c>
      <c r="F729" s="60">
        <f t="shared" si="73"/>
        <v>0</v>
      </c>
      <c r="G729" s="60">
        <f>IF(AND(C729&lt;&gt;"",SUM(G$27:G728)&lt;E$19),$E$19/$E$23,0)</f>
        <v>0</v>
      </c>
      <c r="H729" s="60">
        <f t="shared" si="74"/>
        <v>0</v>
      </c>
      <c r="I729" s="60">
        <f t="shared" si="76"/>
        <v>0</v>
      </c>
      <c r="J729" s="92" t="str">
        <f t="shared" si="75"/>
        <v>2080–2081</v>
      </c>
      <c r="L729" s="103"/>
      <c r="N729" s="101"/>
      <c r="Q729" s="61"/>
    </row>
    <row r="730" spans="1:17" ht="20.25" customHeight="1" x14ac:dyDescent="0.2">
      <c r="A730" s="176">
        <v>66143</v>
      </c>
      <c r="B730" s="177">
        <f t="shared" si="71"/>
        <v>0</v>
      </c>
      <c r="C730" s="158"/>
      <c r="D730" s="60">
        <f t="shared" si="72"/>
        <v>0</v>
      </c>
      <c r="E730" s="178">
        <f t="shared" si="70"/>
        <v>0</v>
      </c>
      <c r="F730" s="60">
        <f t="shared" si="73"/>
        <v>0</v>
      </c>
      <c r="G730" s="60">
        <f>IF(AND(C730&lt;&gt;"",SUM(G$27:G729)&lt;E$19),$E$19/$E$23,0)</f>
        <v>0</v>
      </c>
      <c r="H730" s="60">
        <f t="shared" si="74"/>
        <v>0</v>
      </c>
      <c r="I730" s="60">
        <f t="shared" si="76"/>
        <v>0</v>
      </c>
      <c r="J730" s="92" t="str">
        <f t="shared" si="75"/>
        <v>2080–2081</v>
      </c>
      <c r="L730" s="103"/>
      <c r="N730" s="101"/>
      <c r="Q730" s="61"/>
    </row>
    <row r="731" spans="1:17" ht="20.25" customHeight="1" x14ac:dyDescent="0.2">
      <c r="A731" s="176">
        <v>66171</v>
      </c>
      <c r="B731" s="177">
        <f t="shared" si="71"/>
        <v>0</v>
      </c>
      <c r="C731" s="158"/>
      <c r="D731" s="60">
        <f t="shared" si="72"/>
        <v>0</v>
      </c>
      <c r="E731" s="178">
        <f t="shared" ref="E731:E794" si="77">C731-D731</f>
        <v>0</v>
      </c>
      <c r="F731" s="60">
        <f t="shared" si="73"/>
        <v>0</v>
      </c>
      <c r="G731" s="60">
        <f>IF(AND(C731&lt;&gt;"",SUM(G$27:G730)&lt;E$19),$E$19/$E$23,0)</f>
        <v>0</v>
      </c>
      <c r="H731" s="60">
        <f t="shared" si="74"/>
        <v>0</v>
      </c>
      <c r="I731" s="60">
        <f t="shared" si="76"/>
        <v>0</v>
      </c>
      <c r="J731" s="92" t="str">
        <f t="shared" si="75"/>
        <v>2080–2081</v>
      </c>
      <c r="L731" s="103"/>
      <c r="N731" s="101"/>
      <c r="Q731" s="61"/>
    </row>
    <row r="732" spans="1:17" ht="20.25" customHeight="1" x14ac:dyDescent="0.2">
      <c r="A732" s="176">
        <v>66202</v>
      </c>
      <c r="B732" s="177">
        <f t="shared" ref="B732:B795" si="78">IF(C732&gt;0,C732*-1,C732)</f>
        <v>0</v>
      </c>
      <c r="C732" s="158"/>
      <c r="D732" s="60">
        <f t="shared" ref="D732:D795" si="79">IF(C732="",0,IF($E$15="Beginning",IF(C731&lt;&gt;"",$F731*$E$6/12,0),IF(C731&lt;&gt;"",$F731*$E$6/12,$E$16*$E$6/12)))</f>
        <v>0</v>
      </c>
      <c r="E732" s="178">
        <f t="shared" si="77"/>
        <v>0</v>
      </c>
      <c r="F732" s="60">
        <f t="shared" ref="F732:F795" si="80">IF(C732="",0,IF(C731="",$E$16-E732,IF(C732&lt;&gt;"",F731-E732)))</f>
        <v>0</v>
      </c>
      <c r="G732" s="60">
        <f>IF(AND(C732&lt;&gt;"",SUM(G$27:G731)&lt;E$19),$E$19/$E$23,0)</f>
        <v>0</v>
      </c>
      <c r="H732" s="60">
        <f t="shared" ref="H732:H795" si="81">IF(C732&lt;&gt;"",G732+H731,0)</f>
        <v>0</v>
      </c>
      <c r="I732" s="60">
        <f t="shared" si="76"/>
        <v>0</v>
      </c>
      <c r="J732" s="92" t="str">
        <f t="shared" ref="J732:J795" si="82">IF(OR(MONTH(A732)=1,MONTH(A732)=2,MONTH(A732)=3,MONTH(A732)=4,MONTH(A732)=5,MONTH(A732)=6),YEAR(A732)-1&amp;"–"&amp;YEAR(A732),YEAR(A732)&amp;"–"&amp;YEAR(A732)+1)</f>
        <v>2080–2081</v>
      </c>
      <c r="L732" s="103"/>
      <c r="N732" s="101"/>
      <c r="Q732" s="61"/>
    </row>
    <row r="733" spans="1:17" ht="20.25" customHeight="1" x14ac:dyDescent="0.2">
      <c r="A733" s="176">
        <v>66232</v>
      </c>
      <c r="B733" s="177">
        <f t="shared" si="78"/>
        <v>0</v>
      </c>
      <c r="C733" s="158"/>
      <c r="D733" s="60">
        <f t="shared" si="79"/>
        <v>0</v>
      </c>
      <c r="E733" s="178">
        <f t="shared" si="77"/>
        <v>0</v>
      </c>
      <c r="F733" s="60">
        <f t="shared" si="80"/>
        <v>0</v>
      </c>
      <c r="G733" s="60">
        <f>IF(AND(C733&lt;&gt;"",SUM(G$27:G732)&lt;E$19),$E$19/$E$23,0)</f>
        <v>0</v>
      </c>
      <c r="H733" s="60">
        <f t="shared" si="81"/>
        <v>0</v>
      </c>
      <c r="I733" s="60">
        <f t="shared" ref="I733:I796" si="83">IF(C733&lt;&gt;"",$E$19-H733,0)</f>
        <v>0</v>
      </c>
      <c r="J733" s="92" t="str">
        <f t="shared" si="82"/>
        <v>2080–2081</v>
      </c>
      <c r="L733" s="103"/>
      <c r="N733" s="101"/>
      <c r="Q733" s="61"/>
    </row>
    <row r="734" spans="1:17" ht="20.25" customHeight="1" x14ac:dyDescent="0.2">
      <c r="A734" s="176">
        <v>66263</v>
      </c>
      <c r="B734" s="177">
        <f t="shared" si="78"/>
        <v>0</v>
      </c>
      <c r="C734" s="158"/>
      <c r="D734" s="60">
        <f t="shared" si="79"/>
        <v>0</v>
      </c>
      <c r="E734" s="178">
        <f t="shared" si="77"/>
        <v>0</v>
      </c>
      <c r="F734" s="60">
        <f t="shared" si="80"/>
        <v>0</v>
      </c>
      <c r="G734" s="60">
        <f>IF(AND(C734&lt;&gt;"",SUM(G$27:G733)&lt;E$19),$E$19/$E$23,0)</f>
        <v>0</v>
      </c>
      <c r="H734" s="60">
        <f t="shared" si="81"/>
        <v>0</v>
      </c>
      <c r="I734" s="60">
        <f t="shared" si="83"/>
        <v>0</v>
      </c>
      <c r="J734" s="92" t="str">
        <f t="shared" si="82"/>
        <v>2080–2081</v>
      </c>
      <c r="L734" s="103"/>
      <c r="N734" s="101"/>
      <c r="Q734" s="61"/>
    </row>
    <row r="735" spans="1:17" ht="20.25" customHeight="1" x14ac:dyDescent="0.2">
      <c r="A735" s="176">
        <v>66293</v>
      </c>
      <c r="B735" s="177">
        <f t="shared" si="78"/>
        <v>0</v>
      </c>
      <c r="C735" s="158"/>
      <c r="D735" s="60">
        <f t="shared" si="79"/>
        <v>0</v>
      </c>
      <c r="E735" s="178">
        <f t="shared" si="77"/>
        <v>0</v>
      </c>
      <c r="F735" s="60">
        <f t="shared" si="80"/>
        <v>0</v>
      </c>
      <c r="G735" s="60">
        <f>IF(AND(C735&lt;&gt;"",SUM(G$27:G734)&lt;E$19),$E$19/$E$23,0)</f>
        <v>0</v>
      </c>
      <c r="H735" s="60">
        <f t="shared" si="81"/>
        <v>0</v>
      </c>
      <c r="I735" s="60">
        <f t="shared" si="83"/>
        <v>0</v>
      </c>
      <c r="J735" s="92" t="str">
        <f t="shared" si="82"/>
        <v>2081–2082</v>
      </c>
      <c r="L735" s="103"/>
      <c r="N735" s="101"/>
      <c r="Q735" s="61"/>
    </row>
    <row r="736" spans="1:17" ht="20.25" customHeight="1" x14ac:dyDescent="0.2">
      <c r="A736" s="176">
        <v>66324</v>
      </c>
      <c r="B736" s="177">
        <f t="shared" si="78"/>
        <v>0</v>
      </c>
      <c r="C736" s="158"/>
      <c r="D736" s="60">
        <f t="shared" si="79"/>
        <v>0</v>
      </c>
      <c r="E736" s="178">
        <f t="shared" si="77"/>
        <v>0</v>
      </c>
      <c r="F736" s="60">
        <f t="shared" si="80"/>
        <v>0</v>
      </c>
      <c r="G736" s="60">
        <f>IF(AND(C736&lt;&gt;"",SUM(G$27:G735)&lt;E$19),$E$19/$E$23,0)</f>
        <v>0</v>
      </c>
      <c r="H736" s="60">
        <f t="shared" si="81"/>
        <v>0</v>
      </c>
      <c r="I736" s="60">
        <f t="shared" si="83"/>
        <v>0</v>
      </c>
      <c r="J736" s="92" t="str">
        <f t="shared" si="82"/>
        <v>2081–2082</v>
      </c>
      <c r="L736" s="103"/>
      <c r="N736" s="101"/>
      <c r="Q736" s="61"/>
    </row>
    <row r="737" spans="1:17" ht="20.25" customHeight="1" x14ac:dyDescent="0.2">
      <c r="A737" s="176">
        <v>66355</v>
      </c>
      <c r="B737" s="177">
        <f t="shared" si="78"/>
        <v>0</v>
      </c>
      <c r="C737" s="158"/>
      <c r="D737" s="60">
        <f t="shared" si="79"/>
        <v>0</v>
      </c>
      <c r="E737" s="178">
        <f t="shared" si="77"/>
        <v>0</v>
      </c>
      <c r="F737" s="60">
        <f t="shared" si="80"/>
        <v>0</v>
      </c>
      <c r="G737" s="60">
        <f>IF(AND(C737&lt;&gt;"",SUM(G$27:G736)&lt;E$19),$E$19/$E$23,0)</f>
        <v>0</v>
      </c>
      <c r="H737" s="60">
        <f t="shared" si="81"/>
        <v>0</v>
      </c>
      <c r="I737" s="60">
        <f t="shared" si="83"/>
        <v>0</v>
      </c>
      <c r="J737" s="92" t="str">
        <f t="shared" si="82"/>
        <v>2081–2082</v>
      </c>
      <c r="L737" s="103"/>
      <c r="N737" s="101"/>
      <c r="Q737" s="61"/>
    </row>
    <row r="738" spans="1:17" ht="20.25" customHeight="1" x14ac:dyDescent="0.2">
      <c r="A738" s="176">
        <v>66385</v>
      </c>
      <c r="B738" s="177">
        <f t="shared" si="78"/>
        <v>0</v>
      </c>
      <c r="C738" s="158"/>
      <c r="D738" s="60">
        <f t="shared" si="79"/>
        <v>0</v>
      </c>
      <c r="E738" s="178">
        <f t="shared" si="77"/>
        <v>0</v>
      </c>
      <c r="F738" s="60">
        <f t="shared" si="80"/>
        <v>0</v>
      </c>
      <c r="G738" s="60">
        <f>IF(AND(C738&lt;&gt;"",SUM(G$27:G737)&lt;E$19),$E$19/$E$23,0)</f>
        <v>0</v>
      </c>
      <c r="H738" s="60">
        <f t="shared" si="81"/>
        <v>0</v>
      </c>
      <c r="I738" s="60">
        <f t="shared" si="83"/>
        <v>0</v>
      </c>
      <c r="J738" s="92" t="str">
        <f t="shared" si="82"/>
        <v>2081–2082</v>
      </c>
      <c r="L738" s="103"/>
      <c r="N738" s="101"/>
      <c r="Q738" s="61"/>
    </row>
    <row r="739" spans="1:17" ht="20.25" customHeight="1" x14ac:dyDescent="0.2">
      <c r="A739" s="176">
        <v>66416</v>
      </c>
      <c r="B739" s="177">
        <f t="shared" si="78"/>
        <v>0</v>
      </c>
      <c r="C739" s="158"/>
      <c r="D739" s="60">
        <f t="shared" si="79"/>
        <v>0</v>
      </c>
      <c r="E739" s="178">
        <f t="shared" si="77"/>
        <v>0</v>
      </c>
      <c r="F739" s="60">
        <f t="shared" si="80"/>
        <v>0</v>
      </c>
      <c r="G739" s="60">
        <f>IF(AND(C739&lt;&gt;"",SUM(G$27:G738)&lt;E$19),$E$19/$E$23,0)</f>
        <v>0</v>
      </c>
      <c r="H739" s="60">
        <f t="shared" si="81"/>
        <v>0</v>
      </c>
      <c r="I739" s="60">
        <f t="shared" si="83"/>
        <v>0</v>
      </c>
      <c r="J739" s="92" t="str">
        <f t="shared" si="82"/>
        <v>2081–2082</v>
      </c>
      <c r="L739" s="103"/>
      <c r="N739" s="101"/>
      <c r="Q739" s="61"/>
    </row>
    <row r="740" spans="1:17" ht="20.25" customHeight="1" x14ac:dyDescent="0.2">
      <c r="A740" s="176">
        <v>66446</v>
      </c>
      <c r="B740" s="177">
        <f t="shared" si="78"/>
        <v>0</v>
      </c>
      <c r="C740" s="158"/>
      <c r="D740" s="60">
        <f t="shared" si="79"/>
        <v>0</v>
      </c>
      <c r="E740" s="178">
        <f t="shared" si="77"/>
        <v>0</v>
      </c>
      <c r="F740" s="60">
        <f t="shared" si="80"/>
        <v>0</v>
      </c>
      <c r="G740" s="60">
        <f>IF(AND(C740&lt;&gt;"",SUM(G$27:G739)&lt;E$19),$E$19/$E$23,0)</f>
        <v>0</v>
      </c>
      <c r="H740" s="60">
        <f t="shared" si="81"/>
        <v>0</v>
      </c>
      <c r="I740" s="60">
        <f t="shared" si="83"/>
        <v>0</v>
      </c>
      <c r="J740" s="92" t="str">
        <f t="shared" si="82"/>
        <v>2081–2082</v>
      </c>
      <c r="L740" s="103"/>
      <c r="N740" s="101"/>
      <c r="Q740" s="61"/>
    </row>
    <row r="741" spans="1:17" ht="20.25" customHeight="1" x14ac:dyDescent="0.2">
      <c r="A741" s="176">
        <v>66477</v>
      </c>
      <c r="B741" s="177">
        <f t="shared" si="78"/>
        <v>0</v>
      </c>
      <c r="C741" s="158"/>
      <c r="D741" s="60">
        <f t="shared" si="79"/>
        <v>0</v>
      </c>
      <c r="E741" s="178">
        <f t="shared" si="77"/>
        <v>0</v>
      </c>
      <c r="F741" s="60">
        <f t="shared" si="80"/>
        <v>0</v>
      </c>
      <c r="G741" s="60">
        <f>IF(AND(C741&lt;&gt;"",SUM(G$27:G740)&lt;E$19),$E$19/$E$23,0)</f>
        <v>0</v>
      </c>
      <c r="H741" s="60">
        <f t="shared" si="81"/>
        <v>0</v>
      </c>
      <c r="I741" s="60">
        <f t="shared" si="83"/>
        <v>0</v>
      </c>
      <c r="J741" s="92" t="str">
        <f t="shared" si="82"/>
        <v>2081–2082</v>
      </c>
      <c r="L741" s="103"/>
      <c r="N741" s="101"/>
      <c r="Q741" s="61"/>
    </row>
    <row r="742" spans="1:17" ht="20.25" customHeight="1" x14ac:dyDescent="0.2">
      <c r="A742" s="176">
        <v>66508</v>
      </c>
      <c r="B742" s="177">
        <f t="shared" si="78"/>
        <v>0</v>
      </c>
      <c r="C742" s="158"/>
      <c r="D742" s="60">
        <f t="shared" si="79"/>
        <v>0</v>
      </c>
      <c r="E742" s="178">
        <f t="shared" si="77"/>
        <v>0</v>
      </c>
      <c r="F742" s="60">
        <f t="shared" si="80"/>
        <v>0</v>
      </c>
      <c r="G742" s="60">
        <f>IF(AND(C742&lt;&gt;"",SUM(G$27:G741)&lt;E$19),$E$19/$E$23,0)</f>
        <v>0</v>
      </c>
      <c r="H742" s="60">
        <f t="shared" si="81"/>
        <v>0</v>
      </c>
      <c r="I742" s="60">
        <f t="shared" si="83"/>
        <v>0</v>
      </c>
      <c r="J742" s="92" t="str">
        <f t="shared" si="82"/>
        <v>2081–2082</v>
      </c>
      <c r="L742" s="103"/>
      <c r="N742" s="101"/>
      <c r="Q742" s="61"/>
    </row>
    <row r="743" spans="1:17" ht="20.25" customHeight="1" x14ac:dyDescent="0.2">
      <c r="A743" s="176">
        <v>66536</v>
      </c>
      <c r="B743" s="177">
        <f t="shared" si="78"/>
        <v>0</v>
      </c>
      <c r="C743" s="158"/>
      <c r="D743" s="60">
        <f t="shared" si="79"/>
        <v>0</v>
      </c>
      <c r="E743" s="178">
        <f t="shared" si="77"/>
        <v>0</v>
      </c>
      <c r="F743" s="60">
        <f t="shared" si="80"/>
        <v>0</v>
      </c>
      <c r="G743" s="60">
        <f>IF(AND(C743&lt;&gt;"",SUM(G$27:G742)&lt;E$19),$E$19/$E$23,0)</f>
        <v>0</v>
      </c>
      <c r="H743" s="60">
        <f t="shared" si="81"/>
        <v>0</v>
      </c>
      <c r="I743" s="60">
        <f t="shared" si="83"/>
        <v>0</v>
      </c>
      <c r="J743" s="92" t="str">
        <f t="shared" si="82"/>
        <v>2081–2082</v>
      </c>
      <c r="L743" s="103"/>
      <c r="N743" s="101"/>
      <c r="Q743" s="61"/>
    </row>
    <row r="744" spans="1:17" ht="20.25" customHeight="1" x14ac:dyDescent="0.2">
      <c r="A744" s="176">
        <v>66567</v>
      </c>
      <c r="B744" s="177">
        <f t="shared" si="78"/>
        <v>0</v>
      </c>
      <c r="C744" s="158"/>
      <c r="D744" s="60">
        <f t="shared" si="79"/>
        <v>0</v>
      </c>
      <c r="E744" s="178">
        <f t="shared" si="77"/>
        <v>0</v>
      </c>
      <c r="F744" s="60">
        <f t="shared" si="80"/>
        <v>0</v>
      </c>
      <c r="G744" s="60">
        <f>IF(AND(C744&lt;&gt;"",SUM(G$27:G743)&lt;E$19),$E$19/$E$23,0)</f>
        <v>0</v>
      </c>
      <c r="H744" s="60">
        <f t="shared" si="81"/>
        <v>0</v>
      </c>
      <c r="I744" s="60">
        <f t="shared" si="83"/>
        <v>0</v>
      </c>
      <c r="J744" s="92" t="str">
        <f t="shared" si="82"/>
        <v>2081–2082</v>
      </c>
      <c r="L744" s="103"/>
      <c r="N744" s="101"/>
      <c r="Q744" s="61"/>
    </row>
    <row r="745" spans="1:17" ht="20.25" customHeight="1" x14ac:dyDescent="0.2">
      <c r="A745" s="176">
        <v>66597</v>
      </c>
      <c r="B745" s="177">
        <f t="shared" si="78"/>
        <v>0</v>
      </c>
      <c r="C745" s="158"/>
      <c r="D745" s="60">
        <f t="shared" si="79"/>
        <v>0</v>
      </c>
      <c r="E745" s="178">
        <f t="shared" si="77"/>
        <v>0</v>
      </c>
      <c r="F745" s="60">
        <f t="shared" si="80"/>
        <v>0</v>
      </c>
      <c r="G745" s="60">
        <f>IF(AND(C745&lt;&gt;"",SUM(G$27:G744)&lt;E$19),$E$19/$E$23,0)</f>
        <v>0</v>
      </c>
      <c r="H745" s="60">
        <f t="shared" si="81"/>
        <v>0</v>
      </c>
      <c r="I745" s="60">
        <f t="shared" si="83"/>
        <v>0</v>
      </c>
      <c r="J745" s="92" t="str">
        <f t="shared" si="82"/>
        <v>2081–2082</v>
      </c>
      <c r="L745" s="103"/>
      <c r="N745" s="101"/>
      <c r="Q745" s="61"/>
    </row>
    <row r="746" spans="1:17" ht="20.25" customHeight="1" x14ac:dyDescent="0.2">
      <c r="A746" s="176">
        <v>66628</v>
      </c>
      <c r="B746" s="177">
        <f t="shared" si="78"/>
        <v>0</v>
      </c>
      <c r="C746" s="158"/>
      <c r="D746" s="60">
        <f t="shared" si="79"/>
        <v>0</v>
      </c>
      <c r="E746" s="178">
        <f t="shared" si="77"/>
        <v>0</v>
      </c>
      <c r="F746" s="60">
        <f t="shared" si="80"/>
        <v>0</v>
      </c>
      <c r="G746" s="60">
        <f>IF(AND(C746&lt;&gt;"",SUM(G$27:G745)&lt;E$19),$E$19/$E$23,0)</f>
        <v>0</v>
      </c>
      <c r="H746" s="60">
        <f t="shared" si="81"/>
        <v>0</v>
      </c>
      <c r="I746" s="60">
        <f t="shared" si="83"/>
        <v>0</v>
      </c>
      <c r="J746" s="92" t="str">
        <f t="shared" si="82"/>
        <v>2081–2082</v>
      </c>
      <c r="L746" s="103"/>
      <c r="N746" s="101"/>
      <c r="Q746" s="61"/>
    </row>
    <row r="747" spans="1:17" ht="20.25" customHeight="1" x14ac:dyDescent="0.2">
      <c r="A747" s="176">
        <v>66658</v>
      </c>
      <c r="B747" s="177">
        <f t="shared" si="78"/>
        <v>0</v>
      </c>
      <c r="C747" s="158"/>
      <c r="D747" s="60">
        <f t="shared" si="79"/>
        <v>0</v>
      </c>
      <c r="E747" s="178">
        <f t="shared" si="77"/>
        <v>0</v>
      </c>
      <c r="F747" s="60">
        <f t="shared" si="80"/>
        <v>0</v>
      </c>
      <c r="G747" s="60">
        <f>IF(AND(C747&lt;&gt;"",SUM(G$27:G746)&lt;E$19),$E$19/$E$23,0)</f>
        <v>0</v>
      </c>
      <c r="H747" s="60">
        <f t="shared" si="81"/>
        <v>0</v>
      </c>
      <c r="I747" s="60">
        <f t="shared" si="83"/>
        <v>0</v>
      </c>
      <c r="J747" s="92" t="str">
        <f t="shared" si="82"/>
        <v>2082–2083</v>
      </c>
      <c r="L747" s="103"/>
      <c r="N747" s="101"/>
      <c r="Q747" s="61"/>
    </row>
    <row r="748" spans="1:17" ht="20.25" customHeight="1" x14ac:dyDescent="0.2">
      <c r="A748" s="176">
        <v>66689</v>
      </c>
      <c r="B748" s="177">
        <f t="shared" si="78"/>
        <v>0</v>
      </c>
      <c r="C748" s="158"/>
      <c r="D748" s="60">
        <f t="shared" si="79"/>
        <v>0</v>
      </c>
      <c r="E748" s="178">
        <f t="shared" si="77"/>
        <v>0</v>
      </c>
      <c r="F748" s="60">
        <f t="shared" si="80"/>
        <v>0</v>
      </c>
      <c r="G748" s="60">
        <f>IF(AND(C748&lt;&gt;"",SUM(G$27:G747)&lt;E$19),$E$19/$E$23,0)</f>
        <v>0</v>
      </c>
      <c r="H748" s="60">
        <f t="shared" si="81"/>
        <v>0</v>
      </c>
      <c r="I748" s="60">
        <f t="shared" si="83"/>
        <v>0</v>
      </c>
      <c r="J748" s="92" t="str">
        <f t="shared" si="82"/>
        <v>2082–2083</v>
      </c>
      <c r="L748" s="103"/>
      <c r="N748" s="101"/>
      <c r="Q748" s="61"/>
    </row>
    <row r="749" spans="1:17" ht="20.25" customHeight="1" x14ac:dyDescent="0.2">
      <c r="A749" s="176">
        <v>66720</v>
      </c>
      <c r="B749" s="177">
        <f t="shared" si="78"/>
        <v>0</v>
      </c>
      <c r="C749" s="158"/>
      <c r="D749" s="60">
        <f t="shared" si="79"/>
        <v>0</v>
      </c>
      <c r="E749" s="178">
        <f t="shared" si="77"/>
        <v>0</v>
      </c>
      <c r="F749" s="60">
        <f t="shared" si="80"/>
        <v>0</v>
      </c>
      <c r="G749" s="60">
        <f>IF(AND(C749&lt;&gt;"",SUM(G$27:G748)&lt;E$19),$E$19/$E$23,0)</f>
        <v>0</v>
      </c>
      <c r="H749" s="60">
        <f t="shared" si="81"/>
        <v>0</v>
      </c>
      <c r="I749" s="60">
        <f t="shared" si="83"/>
        <v>0</v>
      </c>
      <c r="J749" s="92" t="str">
        <f t="shared" si="82"/>
        <v>2082–2083</v>
      </c>
      <c r="L749" s="103"/>
      <c r="N749" s="101"/>
      <c r="Q749" s="61"/>
    </row>
    <row r="750" spans="1:17" ht="20.25" customHeight="1" x14ac:dyDescent="0.2">
      <c r="A750" s="176">
        <v>66750</v>
      </c>
      <c r="B750" s="177">
        <f t="shared" si="78"/>
        <v>0</v>
      </c>
      <c r="C750" s="158"/>
      <c r="D750" s="60">
        <f t="shared" si="79"/>
        <v>0</v>
      </c>
      <c r="E750" s="178">
        <f t="shared" si="77"/>
        <v>0</v>
      </c>
      <c r="F750" s="60">
        <f t="shared" si="80"/>
        <v>0</v>
      </c>
      <c r="G750" s="60">
        <f>IF(AND(C750&lt;&gt;"",SUM(G$27:G749)&lt;E$19),$E$19/$E$23,0)</f>
        <v>0</v>
      </c>
      <c r="H750" s="60">
        <f t="shared" si="81"/>
        <v>0</v>
      </c>
      <c r="I750" s="60">
        <f t="shared" si="83"/>
        <v>0</v>
      </c>
      <c r="J750" s="92" t="str">
        <f t="shared" si="82"/>
        <v>2082–2083</v>
      </c>
      <c r="L750" s="103"/>
      <c r="N750" s="101"/>
      <c r="Q750" s="61"/>
    </row>
    <row r="751" spans="1:17" ht="20.25" customHeight="1" x14ac:dyDescent="0.2">
      <c r="A751" s="176">
        <v>66781</v>
      </c>
      <c r="B751" s="177">
        <f t="shared" si="78"/>
        <v>0</v>
      </c>
      <c r="C751" s="158"/>
      <c r="D751" s="60">
        <f t="shared" si="79"/>
        <v>0</v>
      </c>
      <c r="E751" s="178">
        <f t="shared" si="77"/>
        <v>0</v>
      </c>
      <c r="F751" s="60">
        <f t="shared" si="80"/>
        <v>0</v>
      </c>
      <c r="G751" s="60">
        <f>IF(AND(C751&lt;&gt;"",SUM(G$27:G750)&lt;E$19),$E$19/$E$23,0)</f>
        <v>0</v>
      </c>
      <c r="H751" s="60">
        <f t="shared" si="81"/>
        <v>0</v>
      </c>
      <c r="I751" s="60">
        <f t="shared" si="83"/>
        <v>0</v>
      </c>
      <c r="J751" s="92" t="str">
        <f t="shared" si="82"/>
        <v>2082–2083</v>
      </c>
      <c r="L751" s="103"/>
      <c r="N751" s="101"/>
      <c r="Q751" s="61"/>
    </row>
    <row r="752" spans="1:17" ht="20.25" customHeight="1" x14ac:dyDescent="0.2">
      <c r="A752" s="176">
        <v>66811</v>
      </c>
      <c r="B752" s="177">
        <f t="shared" si="78"/>
        <v>0</v>
      </c>
      <c r="C752" s="158"/>
      <c r="D752" s="60">
        <f t="shared" si="79"/>
        <v>0</v>
      </c>
      <c r="E752" s="178">
        <f t="shared" si="77"/>
        <v>0</v>
      </c>
      <c r="F752" s="60">
        <f t="shared" si="80"/>
        <v>0</v>
      </c>
      <c r="G752" s="60">
        <f>IF(AND(C752&lt;&gt;"",SUM(G$27:G751)&lt;E$19),$E$19/$E$23,0)</f>
        <v>0</v>
      </c>
      <c r="H752" s="60">
        <f t="shared" si="81"/>
        <v>0</v>
      </c>
      <c r="I752" s="60">
        <f t="shared" si="83"/>
        <v>0</v>
      </c>
      <c r="J752" s="92" t="str">
        <f t="shared" si="82"/>
        <v>2082–2083</v>
      </c>
      <c r="L752" s="103"/>
      <c r="N752" s="101"/>
      <c r="Q752" s="61"/>
    </row>
    <row r="753" spans="1:17" ht="20.25" customHeight="1" x14ac:dyDescent="0.2">
      <c r="A753" s="176">
        <v>66842</v>
      </c>
      <c r="B753" s="177">
        <f t="shared" si="78"/>
        <v>0</v>
      </c>
      <c r="C753" s="158"/>
      <c r="D753" s="60">
        <f t="shared" si="79"/>
        <v>0</v>
      </c>
      <c r="E753" s="178">
        <f t="shared" si="77"/>
        <v>0</v>
      </c>
      <c r="F753" s="60">
        <f t="shared" si="80"/>
        <v>0</v>
      </c>
      <c r="G753" s="60">
        <f>IF(AND(C753&lt;&gt;"",SUM(G$27:G752)&lt;E$19),$E$19/$E$23,0)</f>
        <v>0</v>
      </c>
      <c r="H753" s="60">
        <f t="shared" si="81"/>
        <v>0</v>
      </c>
      <c r="I753" s="60">
        <f t="shared" si="83"/>
        <v>0</v>
      </c>
      <c r="J753" s="92" t="str">
        <f t="shared" si="82"/>
        <v>2082–2083</v>
      </c>
      <c r="L753" s="103"/>
      <c r="N753" s="101"/>
      <c r="Q753" s="61"/>
    </row>
    <row r="754" spans="1:17" ht="20.25" customHeight="1" x14ac:dyDescent="0.2">
      <c r="A754" s="176">
        <v>66873</v>
      </c>
      <c r="B754" s="177">
        <f t="shared" si="78"/>
        <v>0</v>
      </c>
      <c r="C754" s="158"/>
      <c r="D754" s="60">
        <f t="shared" si="79"/>
        <v>0</v>
      </c>
      <c r="E754" s="178">
        <f t="shared" si="77"/>
        <v>0</v>
      </c>
      <c r="F754" s="60">
        <f t="shared" si="80"/>
        <v>0</v>
      </c>
      <c r="G754" s="60">
        <f>IF(AND(C754&lt;&gt;"",SUM(G$27:G753)&lt;E$19),$E$19/$E$23,0)</f>
        <v>0</v>
      </c>
      <c r="H754" s="60">
        <f t="shared" si="81"/>
        <v>0</v>
      </c>
      <c r="I754" s="60">
        <f t="shared" si="83"/>
        <v>0</v>
      </c>
      <c r="J754" s="92" t="str">
        <f t="shared" si="82"/>
        <v>2082–2083</v>
      </c>
      <c r="L754" s="103"/>
      <c r="N754" s="101"/>
      <c r="Q754" s="61"/>
    </row>
    <row r="755" spans="1:17" ht="20.25" customHeight="1" x14ac:dyDescent="0.2">
      <c r="A755" s="176">
        <v>66901</v>
      </c>
      <c r="B755" s="177">
        <f t="shared" si="78"/>
        <v>0</v>
      </c>
      <c r="C755" s="158"/>
      <c r="D755" s="60">
        <f t="shared" si="79"/>
        <v>0</v>
      </c>
      <c r="E755" s="178">
        <f t="shared" si="77"/>
        <v>0</v>
      </c>
      <c r="F755" s="60">
        <f t="shared" si="80"/>
        <v>0</v>
      </c>
      <c r="G755" s="60">
        <f>IF(AND(C755&lt;&gt;"",SUM(G$27:G754)&lt;E$19),$E$19/$E$23,0)</f>
        <v>0</v>
      </c>
      <c r="H755" s="60">
        <f t="shared" si="81"/>
        <v>0</v>
      </c>
      <c r="I755" s="60">
        <f t="shared" si="83"/>
        <v>0</v>
      </c>
      <c r="J755" s="92" t="str">
        <f t="shared" si="82"/>
        <v>2082–2083</v>
      </c>
      <c r="L755" s="103"/>
      <c r="N755" s="101"/>
      <c r="Q755" s="61"/>
    </row>
    <row r="756" spans="1:17" ht="20.25" customHeight="1" x14ac:dyDescent="0.2">
      <c r="A756" s="176">
        <v>66932</v>
      </c>
      <c r="B756" s="177">
        <f t="shared" si="78"/>
        <v>0</v>
      </c>
      <c r="C756" s="158"/>
      <c r="D756" s="60">
        <f t="shared" si="79"/>
        <v>0</v>
      </c>
      <c r="E756" s="178">
        <f t="shared" si="77"/>
        <v>0</v>
      </c>
      <c r="F756" s="60">
        <f t="shared" si="80"/>
        <v>0</v>
      </c>
      <c r="G756" s="60">
        <f>IF(AND(C756&lt;&gt;"",SUM(G$27:G755)&lt;E$19),$E$19/$E$23,0)</f>
        <v>0</v>
      </c>
      <c r="H756" s="60">
        <f t="shared" si="81"/>
        <v>0</v>
      </c>
      <c r="I756" s="60">
        <f t="shared" si="83"/>
        <v>0</v>
      </c>
      <c r="J756" s="92" t="str">
        <f t="shared" si="82"/>
        <v>2082–2083</v>
      </c>
      <c r="L756" s="103"/>
      <c r="N756" s="101"/>
      <c r="Q756" s="61"/>
    </row>
    <row r="757" spans="1:17" ht="20.25" customHeight="1" x14ac:dyDescent="0.2">
      <c r="A757" s="176">
        <v>66962</v>
      </c>
      <c r="B757" s="177">
        <f t="shared" si="78"/>
        <v>0</v>
      </c>
      <c r="C757" s="158"/>
      <c r="D757" s="60">
        <f t="shared" si="79"/>
        <v>0</v>
      </c>
      <c r="E757" s="178">
        <f t="shared" si="77"/>
        <v>0</v>
      </c>
      <c r="F757" s="60">
        <f t="shared" si="80"/>
        <v>0</v>
      </c>
      <c r="G757" s="60">
        <f>IF(AND(C757&lt;&gt;"",SUM(G$27:G756)&lt;E$19),$E$19/$E$23,0)</f>
        <v>0</v>
      </c>
      <c r="H757" s="60">
        <f t="shared" si="81"/>
        <v>0</v>
      </c>
      <c r="I757" s="60">
        <f t="shared" si="83"/>
        <v>0</v>
      </c>
      <c r="J757" s="92" t="str">
        <f t="shared" si="82"/>
        <v>2082–2083</v>
      </c>
      <c r="L757" s="103"/>
      <c r="N757" s="101"/>
      <c r="Q757" s="61"/>
    </row>
    <row r="758" spans="1:17" ht="20.25" customHeight="1" x14ac:dyDescent="0.2">
      <c r="A758" s="176">
        <v>66993</v>
      </c>
      <c r="B758" s="177">
        <f t="shared" si="78"/>
        <v>0</v>
      </c>
      <c r="C758" s="158"/>
      <c r="D758" s="60">
        <f t="shared" si="79"/>
        <v>0</v>
      </c>
      <c r="E758" s="178">
        <f t="shared" si="77"/>
        <v>0</v>
      </c>
      <c r="F758" s="60">
        <f t="shared" si="80"/>
        <v>0</v>
      </c>
      <c r="G758" s="60">
        <f>IF(AND(C758&lt;&gt;"",SUM(G$27:G757)&lt;E$19),$E$19/$E$23,0)</f>
        <v>0</v>
      </c>
      <c r="H758" s="60">
        <f t="shared" si="81"/>
        <v>0</v>
      </c>
      <c r="I758" s="60">
        <f t="shared" si="83"/>
        <v>0</v>
      </c>
      <c r="J758" s="92" t="str">
        <f t="shared" si="82"/>
        <v>2082–2083</v>
      </c>
      <c r="L758" s="103"/>
      <c r="N758" s="101"/>
      <c r="Q758" s="61"/>
    </row>
    <row r="759" spans="1:17" ht="20.25" customHeight="1" x14ac:dyDescent="0.2">
      <c r="A759" s="176">
        <v>67023</v>
      </c>
      <c r="B759" s="177">
        <f t="shared" si="78"/>
        <v>0</v>
      </c>
      <c r="C759" s="158"/>
      <c r="D759" s="60">
        <f t="shared" si="79"/>
        <v>0</v>
      </c>
      <c r="E759" s="178">
        <f t="shared" si="77"/>
        <v>0</v>
      </c>
      <c r="F759" s="60">
        <f t="shared" si="80"/>
        <v>0</v>
      </c>
      <c r="G759" s="60">
        <f>IF(AND(C759&lt;&gt;"",SUM(G$27:G758)&lt;E$19),$E$19/$E$23,0)</f>
        <v>0</v>
      </c>
      <c r="H759" s="60">
        <f t="shared" si="81"/>
        <v>0</v>
      </c>
      <c r="I759" s="60">
        <f t="shared" si="83"/>
        <v>0</v>
      </c>
      <c r="J759" s="92" t="str">
        <f t="shared" si="82"/>
        <v>2083–2084</v>
      </c>
      <c r="L759" s="103"/>
      <c r="N759" s="101"/>
      <c r="Q759" s="61"/>
    </row>
    <row r="760" spans="1:17" ht="20.25" customHeight="1" x14ac:dyDescent="0.2">
      <c r="A760" s="176">
        <v>67054</v>
      </c>
      <c r="B760" s="177">
        <f t="shared" si="78"/>
        <v>0</v>
      </c>
      <c r="C760" s="158"/>
      <c r="D760" s="60">
        <f t="shared" si="79"/>
        <v>0</v>
      </c>
      <c r="E760" s="178">
        <f t="shared" si="77"/>
        <v>0</v>
      </c>
      <c r="F760" s="60">
        <f t="shared" si="80"/>
        <v>0</v>
      </c>
      <c r="G760" s="60">
        <f>IF(AND(C760&lt;&gt;"",SUM(G$27:G759)&lt;E$19),$E$19/$E$23,0)</f>
        <v>0</v>
      </c>
      <c r="H760" s="60">
        <f t="shared" si="81"/>
        <v>0</v>
      </c>
      <c r="I760" s="60">
        <f t="shared" si="83"/>
        <v>0</v>
      </c>
      <c r="J760" s="92" t="str">
        <f t="shared" si="82"/>
        <v>2083–2084</v>
      </c>
      <c r="L760" s="103"/>
      <c r="N760" s="101"/>
      <c r="Q760" s="61"/>
    </row>
    <row r="761" spans="1:17" ht="20.25" customHeight="1" x14ac:dyDescent="0.2">
      <c r="A761" s="176">
        <v>67085</v>
      </c>
      <c r="B761" s="177">
        <f t="shared" si="78"/>
        <v>0</v>
      </c>
      <c r="C761" s="158"/>
      <c r="D761" s="60">
        <f t="shared" si="79"/>
        <v>0</v>
      </c>
      <c r="E761" s="178">
        <f t="shared" si="77"/>
        <v>0</v>
      </c>
      <c r="F761" s="60">
        <f t="shared" si="80"/>
        <v>0</v>
      </c>
      <c r="G761" s="60">
        <f>IF(AND(C761&lt;&gt;"",SUM(G$27:G760)&lt;E$19),$E$19/$E$23,0)</f>
        <v>0</v>
      </c>
      <c r="H761" s="60">
        <f t="shared" si="81"/>
        <v>0</v>
      </c>
      <c r="I761" s="60">
        <f t="shared" si="83"/>
        <v>0</v>
      </c>
      <c r="J761" s="92" t="str">
        <f t="shared" si="82"/>
        <v>2083–2084</v>
      </c>
      <c r="L761" s="103"/>
      <c r="N761" s="101"/>
      <c r="Q761" s="61"/>
    </row>
    <row r="762" spans="1:17" ht="20.25" customHeight="1" x14ac:dyDescent="0.2">
      <c r="A762" s="176">
        <v>67115</v>
      </c>
      <c r="B762" s="177">
        <f t="shared" si="78"/>
        <v>0</v>
      </c>
      <c r="C762" s="158"/>
      <c r="D762" s="60">
        <f t="shared" si="79"/>
        <v>0</v>
      </c>
      <c r="E762" s="178">
        <f t="shared" si="77"/>
        <v>0</v>
      </c>
      <c r="F762" s="60">
        <f t="shared" si="80"/>
        <v>0</v>
      </c>
      <c r="G762" s="60">
        <f>IF(AND(C762&lt;&gt;"",SUM(G$27:G761)&lt;E$19),$E$19/$E$23,0)</f>
        <v>0</v>
      </c>
      <c r="H762" s="60">
        <f t="shared" si="81"/>
        <v>0</v>
      </c>
      <c r="I762" s="60">
        <f t="shared" si="83"/>
        <v>0</v>
      </c>
      <c r="J762" s="92" t="str">
        <f t="shared" si="82"/>
        <v>2083–2084</v>
      </c>
      <c r="L762" s="103"/>
      <c r="N762" s="101"/>
      <c r="Q762" s="61"/>
    </row>
    <row r="763" spans="1:17" ht="20.25" customHeight="1" x14ac:dyDescent="0.2">
      <c r="A763" s="176">
        <v>67146</v>
      </c>
      <c r="B763" s="177">
        <f t="shared" si="78"/>
        <v>0</v>
      </c>
      <c r="C763" s="158"/>
      <c r="D763" s="60">
        <f t="shared" si="79"/>
        <v>0</v>
      </c>
      <c r="E763" s="178">
        <f t="shared" si="77"/>
        <v>0</v>
      </c>
      <c r="F763" s="60">
        <f t="shared" si="80"/>
        <v>0</v>
      </c>
      <c r="G763" s="60">
        <f>IF(AND(C763&lt;&gt;"",SUM(G$27:G762)&lt;E$19),$E$19/$E$23,0)</f>
        <v>0</v>
      </c>
      <c r="H763" s="60">
        <f t="shared" si="81"/>
        <v>0</v>
      </c>
      <c r="I763" s="60">
        <f t="shared" si="83"/>
        <v>0</v>
      </c>
      <c r="J763" s="92" t="str">
        <f t="shared" si="82"/>
        <v>2083–2084</v>
      </c>
      <c r="L763" s="103"/>
      <c r="N763" s="101"/>
      <c r="Q763" s="61"/>
    </row>
    <row r="764" spans="1:17" ht="20.25" customHeight="1" x14ac:dyDescent="0.2">
      <c r="A764" s="176">
        <v>67176</v>
      </c>
      <c r="B764" s="177">
        <f t="shared" si="78"/>
        <v>0</v>
      </c>
      <c r="C764" s="158"/>
      <c r="D764" s="60">
        <f t="shared" si="79"/>
        <v>0</v>
      </c>
      <c r="E764" s="178">
        <f t="shared" si="77"/>
        <v>0</v>
      </c>
      <c r="F764" s="60">
        <f t="shared" si="80"/>
        <v>0</v>
      </c>
      <c r="G764" s="60">
        <f>IF(AND(C764&lt;&gt;"",SUM(G$27:G763)&lt;E$19),$E$19/$E$23,0)</f>
        <v>0</v>
      </c>
      <c r="H764" s="60">
        <f t="shared" si="81"/>
        <v>0</v>
      </c>
      <c r="I764" s="60">
        <f t="shared" si="83"/>
        <v>0</v>
      </c>
      <c r="J764" s="92" t="str">
        <f t="shared" si="82"/>
        <v>2083–2084</v>
      </c>
      <c r="L764" s="103"/>
      <c r="N764" s="101"/>
      <c r="Q764" s="61"/>
    </row>
    <row r="765" spans="1:17" ht="20.25" customHeight="1" x14ac:dyDescent="0.2">
      <c r="A765" s="176">
        <v>67207</v>
      </c>
      <c r="B765" s="177">
        <f t="shared" si="78"/>
        <v>0</v>
      </c>
      <c r="C765" s="158"/>
      <c r="D765" s="60">
        <f t="shared" si="79"/>
        <v>0</v>
      </c>
      <c r="E765" s="178">
        <f t="shared" si="77"/>
        <v>0</v>
      </c>
      <c r="F765" s="60">
        <f t="shared" si="80"/>
        <v>0</v>
      </c>
      <c r="G765" s="60">
        <f>IF(AND(C765&lt;&gt;"",SUM(G$27:G764)&lt;E$19),$E$19/$E$23,0)</f>
        <v>0</v>
      </c>
      <c r="H765" s="60">
        <f t="shared" si="81"/>
        <v>0</v>
      </c>
      <c r="I765" s="60">
        <f t="shared" si="83"/>
        <v>0</v>
      </c>
      <c r="J765" s="92" t="str">
        <f t="shared" si="82"/>
        <v>2083–2084</v>
      </c>
      <c r="L765" s="103"/>
      <c r="N765" s="101"/>
      <c r="Q765" s="61"/>
    </row>
    <row r="766" spans="1:17" ht="20.25" customHeight="1" x14ac:dyDescent="0.2">
      <c r="A766" s="176">
        <v>67238</v>
      </c>
      <c r="B766" s="177">
        <f t="shared" si="78"/>
        <v>0</v>
      </c>
      <c r="C766" s="158"/>
      <c r="D766" s="60">
        <f t="shared" si="79"/>
        <v>0</v>
      </c>
      <c r="E766" s="178">
        <f t="shared" si="77"/>
        <v>0</v>
      </c>
      <c r="F766" s="60">
        <f t="shared" si="80"/>
        <v>0</v>
      </c>
      <c r="G766" s="60">
        <f>IF(AND(C766&lt;&gt;"",SUM(G$27:G765)&lt;E$19),$E$19/$E$23,0)</f>
        <v>0</v>
      </c>
      <c r="H766" s="60">
        <f t="shared" si="81"/>
        <v>0</v>
      </c>
      <c r="I766" s="60">
        <f t="shared" si="83"/>
        <v>0</v>
      </c>
      <c r="J766" s="92" t="str">
        <f t="shared" si="82"/>
        <v>2083–2084</v>
      </c>
      <c r="L766" s="103"/>
      <c r="N766" s="101"/>
      <c r="Q766" s="61"/>
    </row>
    <row r="767" spans="1:17" ht="20.25" customHeight="1" x14ac:dyDescent="0.2">
      <c r="A767" s="176">
        <v>67267</v>
      </c>
      <c r="B767" s="177">
        <f t="shared" si="78"/>
        <v>0</v>
      </c>
      <c r="C767" s="158"/>
      <c r="D767" s="60">
        <f t="shared" si="79"/>
        <v>0</v>
      </c>
      <c r="E767" s="178">
        <f t="shared" si="77"/>
        <v>0</v>
      </c>
      <c r="F767" s="60">
        <f t="shared" si="80"/>
        <v>0</v>
      </c>
      <c r="G767" s="60">
        <f>IF(AND(C767&lt;&gt;"",SUM(G$27:G766)&lt;E$19),$E$19/$E$23,0)</f>
        <v>0</v>
      </c>
      <c r="H767" s="60">
        <f t="shared" si="81"/>
        <v>0</v>
      </c>
      <c r="I767" s="60">
        <f t="shared" si="83"/>
        <v>0</v>
      </c>
      <c r="J767" s="92" t="str">
        <f t="shared" si="82"/>
        <v>2083–2084</v>
      </c>
      <c r="L767" s="103"/>
      <c r="N767" s="101"/>
      <c r="Q767" s="61"/>
    </row>
    <row r="768" spans="1:17" ht="20.25" customHeight="1" x14ac:dyDescent="0.2">
      <c r="A768" s="176">
        <v>67298</v>
      </c>
      <c r="B768" s="177">
        <f t="shared" si="78"/>
        <v>0</v>
      </c>
      <c r="C768" s="158"/>
      <c r="D768" s="60">
        <f t="shared" si="79"/>
        <v>0</v>
      </c>
      <c r="E768" s="178">
        <f t="shared" si="77"/>
        <v>0</v>
      </c>
      <c r="F768" s="60">
        <f t="shared" si="80"/>
        <v>0</v>
      </c>
      <c r="G768" s="60">
        <f>IF(AND(C768&lt;&gt;"",SUM(G$27:G767)&lt;E$19),$E$19/$E$23,0)</f>
        <v>0</v>
      </c>
      <c r="H768" s="60">
        <f t="shared" si="81"/>
        <v>0</v>
      </c>
      <c r="I768" s="60">
        <f t="shared" si="83"/>
        <v>0</v>
      </c>
      <c r="J768" s="92" t="str">
        <f t="shared" si="82"/>
        <v>2083–2084</v>
      </c>
      <c r="L768" s="103"/>
      <c r="N768" s="101"/>
      <c r="Q768" s="61"/>
    </row>
    <row r="769" spans="1:17" ht="20.25" customHeight="1" x14ac:dyDescent="0.2">
      <c r="A769" s="176">
        <v>67328</v>
      </c>
      <c r="B769" s="177">
        <f t="shared" si="78"/>
        <v>0</v>
      </c>
      <c r="C769" s="158"/>
      <c r="D769" s="60">
        <f t="shared" si="79"/>
        <v>0</v>
      </c>
      <c r="E769" s="178">
        <f t="shared" si="77"/>
        <v>0</v>
      </c>
      <c r="F769" s="60">
        <f t="shared" si="80"/>
        <v>0</v>
      </c>
      <c r="G769" s="60">
        <f>IF(AND(C769&lt;&gt;"",SUM(G$27:G768)&lt;E$19),$E$19/$E$23,0)</f>
        <v>0</v>
      </c>
      <c r="H769" s="60">
        <f t="shared" si="81"/>
        <v>0</v>
      </c>
      <c r="I769" s="60">
        <f t="shared" si="83"/>
        <v>0</v>
      </c>
      <c r="J769" s="92" t="str">
        <f t="shared" si="82"/>
        <v>2083–2084</v>
      </c>
      <c r="L769" s="103"/>
      <c r="N769" s="101"/>
      <c r="Q769" s="61"/>
    </row>
    <row r="770" spans="1:17" ht="20.25" customHeight="1" x14ac:dyDescent="0.2">
      <c r="A770" s="176">
        <v>67359</v>
      </c>
      <c r="B770" s="177">
        <f t="shared" si="78"/>
        <v>0</v>
      </c>
      <c r="C770" s="158"/>
      <c r="D770" s="60">
        <f t="shared" si="79"/>
        <v>0</v>
      </c>
      <c r="E770" s="178">
        <f t="shared" si="77"/>
        <v>0</v>
      </c>
      <c r="F770" s="60">
        <f t="shared" si="80"/>
        <v>0</v>
      </c>
      <c r="G770" s="60">
        <f>IF(AND(C770&lt;&gt;"",SUM(G$27:G769)&lt;E$19),$E$19/$E$23,0)</f>
        <v>0</v>
      </c>
      <c r="H770" s="60">
        <f t="shared" si="81"/>
        <v>0</v>
      </c>
      <c r="I770" s="60">
        <f t="shared" si="83"/>
        <v>0</v>
      </c>
      <c r="J770" s="92" t="str">
        <f t="shared" si="82"/>
        <v>2083–2084</v>
      </c>
      <c r="L770" s="103"/>
      <c r="N770" s="101"/>
      <c r="Q770" s="61"/>
    </row>
    <row r="771" spans="1:17" ht="20.25" customHeight="1" x14ac:dyDescent="0.2">
      <c r="A771" s="176">
        <v>67389</v>
      </c>
      <c r="B771" s="177">
        <f t="shared" si="78"/>
        <v>0</v>
      </c>
      <c r="C771" s="158"/>
      <c r="D771" s="60">
        <f t="shared" si="79"/>
        <v>0</v>
      </c>
      <c r="E771" s="178">
        <f t="shared" si="77"/>
        <v>0</v>
      </c>
      <c r="F771" s="60">
        <f t="shared" si="80"/>
        <v>0</v>
      </c>
      <c r="G771" s="60">
        <f>IF(AND(C771&lt;&gt;"",SUM(G$27:G770)&lt;E$19),$E$19/$E$23,0)</f>
        <v>0</v>
      </c>
      <c r="H771" s="60">
        <f t="shared" si="81"/>
        <v>0</v>
      </c>
      <c r="I771" s="60">
        <f t="shared" si="83"/>
        <v>0</v>
      </c>
      <c r="J771" s="92" t="str">
        <f t="shared" si="82"/>
        <v>2084–2085</v>
      </c>
      <c r="L771" s="103"/>
      <c r="N771" s="101"/>
      <c r="Q771" s="61"/>
    </row>
    <row r="772" spans="1:17" ht="20.25" customHeight="1" x14ac:dyDescent="0.2">
      <c r="A772" s="176">
        <v>67420</v>
      </c>
      <c r="B772" s="177">
        <f t="shared" si="78"/>
        <v>0</v>
      </c>
      <c r="C772" s="158"/>
      <c r="D772" s="60">
        <f t="shared" si="79"/>
        <v>0</v>
      </c>
      <c r="E772" s="178">
        <f t="shared" si="77"/>
        <v>0</v>
      </c>
      <c r="F772" s="60">
        <f t="shared" si="80"/>
        <v>0</v>
      </c>
      <c r="G772" s="60">
        <f>IF(AND(C772&lt;&gt;"",SUM(G$27:G771)&lt;E$19),$E$19/$E$23,0)</f>
        <v>0</v>
      </c>
      <c r="H772" s="60">
        <f t="shared" si="81"/>
        <v>0</v>
      </c>
      <c r="I772" s="60">
        <f t="shared" si="83"/>
        <v>0</v>
      </c>
      <c r="J772" s="92" t="str">
        <f t="shared" si="82"/>
        <v>2084–2085</v>
      </c>
      <c r="L772" s="103"/>
      <c r="N772" s="101"/>
      <c r="Q772" s="61"/>
    </row>
    <row r="773" spans="1:17" ht="20.25" customHeight="1" x14ac:dyDescent="0.2">
      <c r="A773" s="176">
        <v>67451</v>
      </c>
      <c r="B773" s="177">
        <f t="shared" si="78"/>
        <v>0</v>
      </c>
      <c r="C773" s="158"/>
      <c r="D773" s="60">
        <f t="shared" si="79"/>
        <v>0</v>
      </c>
      <c r="E773" s="178">
        <f t="shared" si="77"/>
        <v>0</v>
      </c>
      <c r="F773" s="60">
        <f t="shared" si="80"/>
        <v>0</v>
      </c>
      <c r="G773" s="60">
        <f>IF(AND(C773&lt;&gt;"",SUM(G$27:G772)&lt;E$19),$E$19/$E$23,0)</f>
        <v>0</v>
      </c>
      <c r="H773" s="60">
        <f t="shared" si="81"/>
        <v>0</v>
      </c>
      <c r="I773" s="60">
        <f t="shared" si="83"/>
        <v>0</v>
      </c>
      <c r="J773" s="92" t="str">
        <f t="shared" si="82"/>
        <v>2084–2085</v>
      </c>
      <c r="L773" s="103"/>
      <c r="N773" s="101"/>
      <c r="Q773" s="61"/>
    </row>
    <row r="774" spans="1:17" ht="20.25" customHeight="1" x14ac:dyDescent="0.2">
      <c r="A774" s="176">
        <v>67481</v>
      </c>
      <c r="B774" s="177">
        <f t="shared" si="78"/>
        <v>0</v>
      </c>
      <c r="C774" s="158"/>
      <c r="D774" s="60">
        <f t="shared" si="79"/>
        <v>0</v>
      </c>
      <c r="E774" s="178">
        <f t="shared" si="77"/>
        <v>0</v>
      </c>
      <c r="F774" s="60">
        <f t="shared" si="80"/>
        <v>0</v>
      </c>
      <c r="G774" s="60">
        <f>IF(AND(C774&lt;&gt;"",SUM(G$27:G773)&lt;E$19),$E$19/$E$23,0)</f>
        <v>0</v>
      </c>
      <c r="H774" s="60">
        <f t="shared" si="81"/>
        <v>0</v>
      </c>
      <c r="I774" s="60">
        <f t="shared" si="83"/>
        <v>0</v>
      </c>
      <c r="J774" s="92" t="str">
        <f t="shared" si="82"/>
        <v>2084–2085</v>
      </c>
      <c r="L774" s="103"/>
      <c r="N774" s="101"/>
      <c r="Q774" s="61"/>
    </row>
    <row r="775" spans="1:17" ht="20.25" customHeight="1" x14ac:dyDescent="0.2">
      <c r="A775" s="176">
        <v>67512</v>
      </c>
      <c r="B775" s="177">
        <f t="shared" si="78"/>
        <v>0</v>
      </c>
      <c r="C775" s="158"/>
      <c r="D775" s="60">
        <f t="shared" si="79"/>
        <v>0</v>
      </c>
      <c r="E775" s="178">
        <f t="shared" si="77"/>
        <v>0</v>
      </c>
      <c r="F775" s="60">
        <f t="shared" si="80"/>
        <v>0</v>
      </c>
      <c r="G775" s="60">
        <f>IF(AND(C775&lt;&gt;"",SUM(G$27:G774)&lt;E$19),$E$19/$E$23,0)</f>
        <v>0</v>
      </c>
      <c r="H775" s="60">
        <f t="shared" si="81"/>
        <v>0</v>
      </c>
      <c r="I775" s="60">
        <f t="shared" si="83"/>
        <v>0</v>
      </c>
      <c r="J775" s="92" t="str">
        <f t="shared" si="82"/>
        <v>2084–2085</v>
      </c>
      <c r="L775" s="103"/>
      <c r="N775" s="101"/>
      <c r="Q775" s="61"/>
    </row>
    <row r="776" spans="1:17" ht="20.25" customHeight="1" x14ac:dyDescent="0.2">
      <c r="A776" s="176">
        <v>67542</v>
      </c>
      <c r="B776" s="177">
        <f t="shared" si="78"/>
        <v>0</v>
      </c>
      <c r="C776" s="158"/>
      <c r="D776" s="60">
        <f t="shared" si="79"/>
        <v>0</v>
      </c>
      <c r="E776" s="178">
        <f t="shared" si="77"/>
        <v>0</v>
      </c>
      <c r="F776" s="60">
        <f t="shared" si="80"/>
        <v>0</v>
      </c>
      <c r="G776" s="60">
        <f>IF(AND(C776&lt;&gt;"",SUM(G$27:G775)&lt;E$19),$E$19/$E$23,0)</f>
        <v>0</v>
      </c>
      <c r="H776" s="60">
        <f t="shared" si="81"/>
        <v>0</v>
      </c>
      <c r="I776" s="60">
        <f t="shared" si="83"/>
        <v>0</v>
      </c>
      <c r="J776" s="92" t="str">
        <f t="shared" si="82"/>
        <v>2084–2085</v>
      </c>
      <c r="L776" s="103"/>
      <c r="N776" s="101"/>
      <c r="Q776" s="61"/>
    </row>
    <row r="777" spans="1:17" ht="20.25" customHeight="1" x14ac:dyDescent="0.2">
      <c r="A777" s="176">
        <v>67573</v>
      </c>
      <c r="B777" s="177">
        <f t="shared" si="78"/>
        <v>0</v>
      </c>
      <c r="C777" s="158"/>
      <c r="D777" s="60">
        <f t="shared" si="79"/>
        <v>0</v>
      </c>
      <c r="E777" s="178">
        <f t="shared" si="77"/>
        <v>0</v>
      </c>
      <c r="F777" s="60">
        <f t="shared" si="80"/>
        <v>0</v>
      </c>
      <c r="G777" s="60">
        <f>IF(AND(C777&lt;&gt;"",SUM(G$27:G776)&lt;E$19),$E$19/$E$23,0)</f>
        <v>0</v>
      </c>
      <c r="H777" s="60">
        <f t="shared" si="81"/>
        <v>0</v>
      </c>
      <c r="I777" s="60">
        <f t="shared" si="83"/>
        <v>0</v>
      </c>
      <c r="J777" s="92" t="str">
        <f t="shared" si="82"/>
        <v>2084–2085</v>
      </c>
      <c r="L777" s="103"/>
      <c r="N777" s="101"/>
      <c r="Q777" s="61"/>
    </row>
    <row r="778" spans="1:17" ht="20.25" customHeight="1" x14ac:dyDescent="0.2">
      <c r="A778" s="176">
        <v>67604</v>
      </c>
      <c r="B778" s="177">
        <f t="shared" si="78"/>
        <v>0</v>
      </c>
      <c r="C778" s="158"/>
      <c r="D778" s="60">
        <f t="shared" si="79"/>
        <v>0</v>
      </c>
      <c r="E778" s="178">
        <f t="shared" si="77"/>
        <v>0</v>
      </c>
      <c r="F778" s="60">
        <f t="shared" si="80"/>
        <v>0</v>
      </c>
      <c r="G778" s="60">
        <f>IF(AND(C778&lt;&gt;"",SUM(G$27:G777)&lt;E$19),$E$19/$E$23,0)</f>
        <v>0</v>
      </c>
      <c r="H778" s="60">
        <f t="shared" si="81"/>
        <v>0</v>
      </c>
      <c r="I778" s="60">
        <f t="shared" si="83"/>
        <v>0</v>
      </c>
      <c r="J778" s="92" t="str">
        <f t="shared" si="82"/>
        <v>2084–2085</v>
      </c>
      <c r="L778" s="103"/>
      <c r="N778" s="101"/>
      <c r="Q778" s="61"/>
    </row>
    <row r="779" spans="1:17" ht="20.25" customHeight="1" x14ac:dyDescent="0.2">
      <c r="A779" s="176">
        <v>67632</v>
      </c>
      <c r="B779" s="177">
        <f t="shared" si="78"/>
        <v>0</v>
      </c>
      <c r="C779" s="158"/>
      <c r="D779" s="60">
        <f t="shared" si="79"/>
        <v>0</v>
      </c>
      <c r="E779" s="178">
        <f t="shared" si="77"/>
        <v>0</v>
      </c>
      <c r="F779" s="60">
        <f t="shared" si="80"/>
        <v>0</v>
      </c>
      <c r="G779" s="60">
        <f>IF(AND(C779&lt;&gt;"",SUM(G$27:G778)&lt;E$19),$E$19/$E$23,0)</f>
        <v>0</v>
      </c>
      <c r="H779" s="60">
        <f t="shared" si="81"/>
        <v>0</v>
      </c>
      <c r="I779" s="60">
        <f t="shared" si="83"/>
        <v>0</v>
      </c>
      <c r="J779" s="92" t="str">
        <f t="shared" si="82"/>
        <v>2084–2085</v>
      </c>
      <c r="L779" s="103"/>
      <c r="N779" s="101"/>
      <c r="Q779" s="61"/>
    </row>
    <row r="780" spans="1:17" ht="20.25" customHeight="1" x14ac:dyDescent="0.2">
      <c r="A780" s="176">
        <v>67663</v>
      </c>
      <c r="B780" s="177">
        <f t="shared" si="78"/>
        <v>0</v>
      </c>
      <c r="C780" s="158"/>
      <c r="D780" s="60">
        <f t="shared" si="79"/>
        <v>0</v>
      </c>
      <c r="E780" s="178">
        <f t="shared" si="77"/>
        <v>0</v>
      </c>
      <c r="F780" s="60">
        <f t="shared" si="80"/>
        <v>0</v>
      </c>
      <c r="G780" s="60">
        <f>IF(AND(C780&lt;&gt;"",SUM(G$27:G779)&lt;E$19),$E$19/$E$23,0)</f>
        <v>0</v>
      </c>
      <c r="H780" s="60">
        <f t="shared" si="81"/>
        <v>0</v>
      </c>
      <c r="I780" s="60">
        <f t="shared" si="83"/>
        <v>0</v>
      </c>
      <c r="J780" s="92" t="str">
        <f t="shared" si="82"/>
        <v>2084–2085</v>
      </c>
      <c r="L780" s="103"/>
      <c r="N780" s="101"/>
      <c r="Q780" s="61"/>
    </row>
    <row r="781" spans="1:17" ht="20.25" customHeight="1" x14ac:dyDescent="0.2">
      <c r="A781" s="176">
        <v>67693</v>
      </c>
      <c r="B781" s="177">
        <f t="shared" si="78"/>
        <v>0</v>
      </c>
      <c r="C781" s="158"/>
      <c r="D781" s="60">
        <f t="shared" si="79"/>
        <v>0</v>
      </c>
      <c r="E781" s="178">
        <f t="shared" si="77"/>
        <v>0</v>
      </c>
      <c r="F781" s="60">
        <f t="shared" si="80"/>
        <v>0</v>
      </c>
      <c r="G781" s="60">
        <f>IF(AND(C781&lt;&gt;"",SUM(G$27:G780)&lt;E$19),$E$19/$E$23,0)</f>
        <v>0</v>
      </c>
      <c r="H781" s="60">
        <f t="shared" si="81"/>
        <v>0</v>
      </c>
      <c r="I781" s="60">
        <f t="shared" si="83"/>
        <v>0</v>
      </c>
      <c r="J781" s="92" t="str">
        <f t="shared" si="82"/>
        <v>2084–2085</v>
      </c>
      <c r="L781" s="103"/>
      <c r="N781" s="101"/>
      <c r="Q781" s="61"/>
    </row>
    <row r="782" spans="1:17" ht="20.25" customHeight="1" x14ac:dyDescent="0.2">
      <c r="A782" s="176">
        <v>67724</v>
      </c>
      <c r="B782" s="177">
        <f t="shared" si="78"/>
        <v>0</v>
      </c>
      <c r="C782" s="158"/>
      <c r="D782" s="60">
        <f t="shared" si="79"/>
        <v>0</v>
      </c>
      <c r="E782" s="178">
        <f t="shared" si="77"/>
        <v>0</v>
      </c>
      <c r="F782" s="60">
        <f t="shared" si="80"/>
        <v>0</v>
      </c>
      <c r="G782" s="60">
        <f>IF(AND(C782&lt;&gt;"",SUM(G$27:G781)&lt;E$19),$E$19/$E$23,0)</f>
        <v>0</v>
      </c>
      <c r="H782" s="60">
        <f t="shared" si="81"/>
        <v>0</v>
      </c>
      <c r="I782" s="60">
        <f t="shared" si="83"/>
        <v>0</v>
      </c>
      <c r="J782" s="92" t="str">
        <f t="shared" si="82"/>
        <v>2084–2085</v>
      </c>
      <c r="L782" s="103"/>
      <c r="N782" s="101"/>
      <c r="Q782" s="61"/>
    </row>
    <row r="783" spans="1:17" ht="20.25" customHeight="1" x14ac:dyDescent="0.2">
      <c r="A783" s="176">
        <v>67754</v>
      </c>
      <c r="B783" s="177">
        <f t="shared" si="78"/>
        <v>0</v>
      </c>
      <c r="C783" s="158"/>
      <c r="D783" s="60">
        <f t="shared" si="79"/>
        <v>0</v>
      </c>
      <c r="E783" s="178">
        <f t="shared" si="77"/>
        <v>0</v>
      </c>
      <c r="F783" s="60">
        <f t="shared" si="80"/>
        <v>0</v>
      </c>
      <c r="G783" s="60">
        <f>IF(AND(C783&lt;&gt;"",SUM(G$27:G782)&lt;E$19),$E$19/$E$23,0)</f>
        <v>0</v>
      </c>
      <c r="H783" s="60">
        <f t="shared" si="81"/>
        <v>0</v>
      </c>
      <c r="I783" s="60">
        <f t="shared" si="83"/>
        <v>0</v>
      </c>
      <c r="J783" s="92" t="str">
        <f t="shared" si="82"/>
        <v>2085–2086</v>
      </c>
      <c r="L783" s="103"/>
      <c r="N783" s="101"/>
      <c r="Q783" s="61"/>
    </row>
    <row r="784" spans="1:17" ht="20.25" customHeight="1" x14ac:dyDescent="0.2">
      <c r="A784" s="176">
        <v>67785</v>
      </c>
      <c r="B784" s="177">
        <f t="shared" si="78"/>
        <v>0</v>
      </c>
      <c r="C784" s="158"/>
      <c r="D784" s="60">
        <f t="shared" si="79"/>
        <v>0</v>
      </c>
      <c r="E784" s="178">
        <f t="shared" si="77"/>
        <v>0</v>
      </c>
      <c r="F784" s="60">
        <f t="shared" si="80"/>
        <v>0</v>
      </c>
      <c r="G784" s="60">
        <f>IF(AND(C784&lt;&gt;"",SUM(G$27:G783)&lt;E$19),$E$19/$E$23,0)</f>
        <v>0</v>
      </c>
      <c r="H784" s="60">
        <f t="shared" si="81"/>
        <v>0</v>
      </c>
      <c r="I784" s="60">
        <f t="shared" si="83"/>
        <v>0</v>
      </c>
      <c r="J784" s="92" t="str">
        <f t="shared" si="82"/>
        <v>2085–2086</v>
      </c>
      <c r="L784" s="103"/>
      <c r="N784" s="101"/>
      <c r="Q784" s="61"/>
    </row>
    <row r="785" spans="1:17" ht="20.25" customHeight="1" x14ac:dyDescent="0.2">
      <c r="A785" s="176">
        <v>67816</v>
      </c>
      <c r="B785" s="177">
        <f t="shared" si="78"/>
        <v>0</v>
      </c>
      <c r="C785" s="158"/>
      <c r="D785" s="60">
        <f t="shared" si="79"/>
        <v>0</v>
      </c>
      <c r="E785" s="178">
        <f t="shared" si="77"/>
        <v>0</v>
      </c>
      <c r="F785" s="60">
        <f t="shared" si="80"/>
        <v>0</v>
      </c>
      <c r="G785" s="60">
        <f>IF(AND(C785&lt;&gt;"",SUM(G$27:G784)&lt;E$19),$E$19/$E$23,0)</f>
        <v>0</v>
      </c>
      <c r="H785" s="60">
        <f t="shared" si="81"/>
        <v>0</v>
      </c>
      <c r="I785" s="60">
        <f t="shared" si="83"/>
        <v>0</v>
      </c>
      <c r="J785" s="92" t="str">
        <f t="shared" si="82"/>
        <v>2085–2086</v>
      </c>
      <c r="L785" s="103"/>
      <c r="N785" s="101"/>
      <c r="Q785" s="61"/>
    </row>
    <row r="786" spans="1:17" ht="20.25" customHeight="1" x14ac:dyDescent="0.2">
      <c r="A786" s="176">
        <v>67846</v>
      </c>
      <c r="B786" s="177">
        <f t="shared" si="78"/>
        <v>0</v>
      </c>
      <c r="C786" s="158"/>
      <c r="D786" s="60">
        <f t="shared" si="79"/>
        <v>0</v>
      </c>
      <c r="E786" s="178">
        <f t="shared" si="77"/>
        <v>0</v>
      </c>
      <c r="F786" s="60">
        <f t="shared" si="80"/>
        <v>0</v>
      </c>
      <c r="G786" s="60">
        <f>IF(AND(C786&lt;&gt;"",SUM(G$27:G785)&lt;E$19),$E$19/$E$23,0)</f>
        <v>0</v>
      </c>
      <c r="H786" s="60">
        <f t="shared" si="81"/>
        <v>0</v>
      </c>
      <c r="I786" s="60">
        <f t="shared" si="83"/>
        <v>0</v>
      </c>
      <c r="J786" s="92" t="str">
        <f t="shared" si="82"/>
        <v>2085–2086</v>
      </c>
      <c r="L786" s="103"/>
      <c r="N786" s="101"/>
      <c r="Q786" s="61"/>
    </row>
    <row r="787" spans="1:17" ht="20.25" customHeight="1" x14ac:dyDescent="0.2">
      <c r="A787" s="176">
        <v>67877</v>
      </c>
      <c r="B787" s="177">
        <f t="shared" si="78"/>
        <v>0</v>
      </c>
      <c r="C787" s="158"/>
      <c r="D787" s="60">
        <f t="shared" si="79"/>
        <v>0</v>
      </c>
      <c r="E787" s="178">
        <f t="shared" si="77"/>
        <v>0</v>
      </c>
      <c r="F787" s="60">
        <f t="shared" si="80"/>
        <v>0</v>
      </c>
      <c r="G787" s="60">
        <f>IF(AND(C787&lt;&gt;"",SUM(G$27:G786)&lt;E$19),$E$19/$E$23,0)</f>
        <v>0</v>
      </c>
      <c r="H787" s="60">
        <f t="shared" si="81"/>
        <v>0</v>
      </c>
      <c r="I787" s="60">
        <f t="shared" si="83"/>
        <v>0</v>
      </c>
      <c r="J787" s="92" t="str">
        <f t="shared" si="82"/>
        <v>2085–2086</v>
      </c>
      <c r="L787" s="103"/>
      <c r="N787" s="101"/>
      <c r="Q787" s="61"/>
    </row>
    <row r="788" spans="1:17" ht="20.25" customHeight="1" x14ac:dyDescent="0.2">
      <c r="A788" s="176">
        <v>67907</v>
      </c>
      <c r="B788" s="177">
        <f t="shared" si="78"/>
        <v>0</v>
      </c>
      <c r="C788" s="158"/>
      <c r="D788" s="60">
        <f t="shared" si="79"/>
        <v>0</v>
      </c>
      <c r="E788" s="178">
        <f t="shared" si="77"/>
        <v>0</v>
      </c>
      <c r="F788" s="60">
        <f t="shared" si="80"/>
        <v>0</v>
      </c>
      <c r="G788" s="60">
        <f>IF(AND(C788&lt;&gt;"",SUM(G$27:G787)&lt;E$19),$E$19/$E$23,0)</f>
        <v>0</v>
      </c>
      <c r="H788" s="60">
        <f t="shared" si="81"/>
        <v>0</v>
      </c>
      <c r="I788" s="60">
        <f t="shared" si="83"/>
        <v>0</v>
      </c>
      <c r="J788" s="92" t="str">
        <f t="shared" si="82"/>
        <v>2085–2086</v>
      </c>
      <c r="L788" s="103"/>
      <c r="N788" s="101"/>
      <c r="Q788" s="61"/>
    </row>
    <row r="789" spans="1:17" ht="20.25" customHeight="1" x14ac:dyDescent="0.2">
      <c r="A789" s="176">
        <v>67938</v>
      </c>
      <c r="B789" s="177">
        <f t="shared" si="78"/>
        <v>0</v>
      </c>
      <c r="C789" s="158"/>
      <c r="D789" s="60">
        <f t="shared" si="79"/>
        <v>0</v>
      </c>
      <c r="E789" s="178">
        <f t="shared" si="77"/>
        <v>0</v>
      </c>
      <c r="F789" s="60">
        <f t="shared" si="80"/>
        <v>0</v>
      </c>
      <c r="G789" s="60">
        <f>IF(AND(C789&lt;&gt;"",SUM(G$27:G788)&lt;E$19),$E$19/$E$23,0)</f>
        <v>0</v>
      </c>
      <c r="H789" s="60">
        <f t="shared" si="81"/>
        <v>0</v>
      </c>
      <c r="I789" s="60">
        <f t="shared" si="83"/>
        <v>0</v>
      </c>
      <c r="J789" s="92" t="str">
        <f t="shared" si="82"/>
        <v>2085–2086</v>
      </c>
      <c r="L789" s="103"/>
      <c r="N789" s="101"/>
      <c r="Q789" s="61"/>
    </row>
    <row r="790" spans="1:17" ht="20.25" customHeight="1" x14ac:dyDescent="0.2">
      <c r="A790" s="176">
        <v>67969</v>
      </c>
      <c r="B790" s="177">
        <f t="shared" si="78"/>
        <v>0</v>
      </c>
      <c r="C790" s="158"/>
      <c r="D790" s="60">
        <f t="shared" si="79"/>
        <v>0</v>
      </c>
      <c r="E790" s="178">
        <f t="shared" si="77"/>
        <v>0</v>
      </c>
      <c r="F790" s="60">
        <f t="shared" si="80"/>
        <v>0</v>
      </c>
      <c r="G790" s="60">
        <f>IF(AND(C790&lt;&gt;"",SUM(G$27:G789)&lt;E$19),$E$19/$E$23,0)</f>
        <v>0</v>
      </c>
      <c r="H790" s="60">
        <f t="shared" si="81"/>
        <v>0</v>
      </c>
      <c r="I790" s="60">
        <f t="shared" si="83"/>
        <v>0</v>
      </c>
      <c r="J790" s="92" t="str">
        <f t="shared" si="82"/>
        <v>2085–2086</v>
      </c>
      <c r="L790" s="103"/>
      <c r="N790" s="101"/>
      <c r="Q790" s="61"/>
    </row>
    <row r="791" spans="1:17" ht="20.25" customHeight="1" x14ac:dyDescent="0.2">
      <c r="A791" s="176">
        <v>67997</v>
      </c>
      <c r="B791" s="177">
        <f t="shared" si="78"/>
        <v>0</v>
      </c>
      <c r="C791" s="158"/>
      <c r="D791" s="60">
        <f t="shared" si="79"/>
        <v>0</v>
      </c>
      <c r="E791" s="178">
        <f t="shared" si="77"/>
        <v>0</v>
      </c>
      <c r="F791" s="60">
        <f t="shared" si="80"/>
        <v>0</v>
      </c>
      <c r="G791" s="60">
        <f>IF(AND(C791&lt;&gt;"",SUM(G$27:G790)&lt;E$19),$E$19/$E$23,0)</f>
        <v>0</v>
      </c>
      <c r="H791" s="60">
        <f t="shared" si="81"/>
        <v>0</v>
      </c>
      <c r="I791" s="60">
        <f t="shared" si="83"/>
        <v>0</v>
      </c>
      <c r="J791" s="92" t="str">
        <f t="shared" si="82"/>
        <v>2085–2086</v>
      </c>
      <c r="L791" s="103"/>
      <c r="N791" s="101"/>
      <c r="Q791" s="61"/>
    </row>
    <row r="792" spans="1:17" ht="20.25" customHeight="1" x14ac:dyDescent="0.2">
      <c r="A792" s="176">
        <v>68028</v>
      </c>
      <c r="B792" s="177">
        <f t="shared" si="78"/>
        <v>0</v>
      </c>
      <c r="C792" s="158"/>
      <c r="D792" s="60">
        <f t="shared" si="79"/>
        <v>0</v>
      </c>
      <c r="E792" s="178">
        <f t="shared" si="77"/>
        <v>0</v>
      </c>
      <c r="F792" s="60">
        <f t="shared" si="80"/>
        <v>0</v>
      </c>
      <c r="G792" s="60">
        <f>IF(AND(C792&lt;&gt;"",SUM(G$27:G791)&lt;E$19),$E$19/$E$23,0)</f>
        <v>0</v>
      </c>
      <c r="H792" s="60">
        <f t="shared" si="81"/>
        <v>0</v>
      </c>
      <c r="I792" s="60">
        <f t="shared" si="83"/>
        <v>0</v>
      </c>
      <c r="J792" s="92" t="str">
        <f t="shared" si="82"/>
        <v>2085–2086</v>
      </c>
      <c r="L792" s="103"/>
      <c r="N792" s="101"/>
      <c r="Q792" s="61"/>
    </row>
    <row r="793" spans="1:17" ht="20.25" customHeight="1" x14ac:dyDescent="0.2">
      <c r="A793" s="176">
        <v>68058</v>
      </c>
      <c r="B793" s="177">
        <f t="shared" si="78"/>
        <v>0</v>
      </c>
      <c r="C793" s="158"/>
      <c r="D793" s="60">
        <f t="shared" si="79"/>
        <v>0</v>
      </c>
      <c r="E793" s="178">
        <f t="shared" si="77"/>
        <v>0</v>
      </c>
      <c r="F793" s="60">
        <f t="shared" si="80"/>
        <v>0</v>
      </c>
      <c r="G793" s="60">
        <f>IF(AND(C793&lt;&gt;"",SUM(G$27:G792)&lt;E$19),$E$19/$E$23,0)</f>
        <v>0</v>
      </c>
      <c r="H793" s="60">
        <f t="shared" si="81"/>
        <v>0</v>
      </c>
      <c r="I793" s="60">
        <f t="shared" si="83"/>
        <v>0</v>
      </c>
      <c r="J793" s="92" t="str">
        <f t="shared" si="82"/>
        <v>2085–2086</v>
      </c>
      <c r="L793" s="103"/>
      <c r="N793" s="101"/>
      <c r="Q793" s="61"/>
    </row>
    <row r="794" spans="1:17" ht="20.25" customHeight="1" x14ac:dyDescent="0.2">
      <c r="A794" s="176">
        <v>68089</v>
      </c>
      <c r="B794" s="177">
        <f t="shared" si="78"/>
        <v>0</v>
      </c>
      <c r="C794" s="158"/>
      <c r="D794" s="60">
        <f t="shared" si="79"/>
        <v>0</v>
      </c>
      <c r="E794" s="178">
        <f t="shared" si="77"/>
        <v>0</v>
      </c>
      <c r="F794" s="60">
        <f t="shared" si="80"/>
        <v>0</v>
      </c>
      <c r="G794" s="60">
        <f>IF(AND(C794&lt;&gt;"",SUM(G$27:G793)&lt;E$19),$E$19/$E$23,0)</f>
        <v>0</v>
      </c>
      <c r="H794" s="60">
        <f t="shared" si="81"/>
        <v>0</v>
      </c>
      <c r="I794" s="60">
        <f t="shared" si="83"/>
        <v>0</v>
      </c>
      <c r="J794" s="92" t="str">
        <f t="shared" si="82"/>
        <v>2085–2086</v>
      </c>
      <c r="L794" s="103"/>
      <c r="N794" s="101"/>
      <c r="Q794" s="61"/>
    </row>
    <row r="795" spans="1:17" ht="20.25" customHeight="1" x14ac:dyDescent="0.2">
      <c r="A795" s="176">
        <v>68119</v>
      </c>
      <c r="B795" s="177">
        <f t="shared" si="78"/>
        <v>0</v>
      </c>
      <c r="C795" s="158"/>
      <c r="D795" s="60">
        <f t="shared" si="79"/>
        <v>0</v>
      </c>
      <c r="E795" s="178">
        <f t="shared" ref="E795:E858" si="84">C795-D795</f>
        <v>0</v>
      </c>
      <c r="F795" s="60">
        <f t="shared" si="80"/>
        <v>0</v>
      </c>
      <c r="G795" s="60">
        <f>IF(AND(C795&lt;&gt;"",SUM(G$27:G794)&lt;E$19),$E$19/$E$23,0)</f>
        <v>0</v>
      </c>
      <c r="H795" s="60">
        <f t="shared" si="81"/>
        <v>0</v>
      </c>
      <c r="I795" s="60">
        <f t="shared" si="83"/>
        <v>0</v>
      </c>
      <c r="J795" s="92" t="str">
        <f t="shared" si="82"/>
        <v>2086–2087</v>
      </c>
      <c r="L795" s="103"/>
      <c r="N795" s="101"/>
      <c r="Q795" s="61"/>
    </row>
    <row r="796" spans="1:17" ht="20.25" customHeight="1" x14ac:dyDescent="0.2">
      <c r="A796" s="176">
        <v>68150</v>
      </c>
      <c r="B796" s="177">
        <f t="shared" ref="B796:B859" si="85">IF(C796&gt;0,C796*-1,C796)</f>
        <v>0</v>
      </c>
      <c r="C796" s="158"/>
      <c r="D796" s="60">
        <f t="shared" ref="D796:D859" si="86">IF(C796="",0,IF($E$15="Beginning",IF(C795&lt;&gt;"",$F795*$E$6/12,0),IF(C795&lt;&gt;"",$F795*$E$6/12,$E$16*$E$6/12)))</f>
        <v>0</v>
      </c>
      <c r="E796" s="178">
        <f t="shared" si="84"/>
        <v>0</v>
      </c>
      <c r="F796" s="60">
        <f t="shared" ref="F796:F859" si="87">IF(C796="",0,IF(C795="",$E$16-E796,IF(C796&lt;&gt;"",F795-E796)))</f>
        <v>0</v>
      </c>
      <c r="G796" s="60">
        <f>IF(AND(C796&lt;&gt;"",SUM(G$27:G795)&lt;E$19),$E$19/$E$23,0)</f>
        <v>0</v>
      </c>
      <c r="H796" s="60">
        <f t="shared" ref="H796:H859" si="88">IF(C796&lt;&gt;"",G796+H795,0)</f>
        <v>0</v>
      </c>
      <c r="I796" s="60">
        <f t="shared" si="83"/>
        <v>0</v>
      </c>
      <c r="J796" s="92" t="str">
        <f t="shared" ref="J796:J859" si="89">IF(OR(MONTH(A796)=1,MONTH(A796)=2,MONTH(A796)=3,MONTH(A796)=4,MONTH(A796)=5,MONTH(A796)=6),YEAR(A796)-1&amp;"–"&amp;YEAR(A796),YEAR(A796)&amp;"–"&amp;YEAR(A796)+1)</f>
        <v>2086–2087</v>
      </c>
      <c r="L796" s="103"/>
      <c r="N796" s="101"/>
      <c r="Q796" s="61"/>
    </row>
    <row r="797" spans="1:17" ht="20.25" customHeight="1" x14ac:dyDescent="0.2">
      <c r="A797" s="176">
        <v>68181</v>
      </c>
      <c r="B797" s="177">
        <f t="shared" si="85"/>
        <v>0</v>
      </c>
      <c r="C797" s="158"/>
      <c r="D797" s="60">
        <f t="shared" si="86"/>
        <v>0</v>
      </c>
      <c r="E797" s="178">
        <f t="shared" si="84"/>
        <v>0</v>
      </c>
      <c r="F797" s="60">
        <f t="shared" si="87"/>
        <v>0</v>
      </c>
      <c r="G797" s="60">
        <f>IF(AND(C797&lt;&gt;"",SUM(G$27:G796)&lt;E$19),$E$19/$E$23,0)</f>
        <v>0</v>
      </c>
      <c r="H797" s="60">
        <f t="shared" si="88"/>
        <v>0</v>
      </c>
      <c r="I797" s="60">
        <f t="shared" ref="I797:I860" si="90">IF(C797&lt;&gt;"",$E$19-H797,0)</f>
        <v>0</v>
      </c>
      <c r="J797" s="92" t="str">
        <f t="shared" si="89"/>
        <v>2086–2087</v>
      </c>
      <c r="L797" s="103"/>
      <c r="N797" s="101"/>
      <c r="Q797" s="61"/>
    </row>
    <row r="798" spans="1:17" ht="20.25" customHeight="1" x14ac:dyDescent="0.2">
      <c r="A798" s="176">
        <v>68211</v>
      </c>
      <c r="B798" s="177">
        <f t="shared" si="85"/>
        <v>0</v>
      </c>
      <c r="C798" s="158"/>
      <c r="D798" s="60">
        <f t="shared" si="86"/>
        <v>0</v>
      </c>
      <c r="E798" s="178">
        <f t="shared" si="84"/>
        <v>0</v>
      </c>
      <c r="F798" s="60">
        <f t="shared" si="87"/>
        <v>0</v>
      </c>
      <c r="G798" s="60">
        <f>IF(AND(C798&lt;&gt;"",SUM(G$27:G797)&lt;E$19),$E$19/$E$23,0)</f>
        <v>0</v>
      </c>
      <c r="H798" s="60">
        <f t="shared" si="88"/>
        <v>0</v>
      </c>
      <c r="I798" s="60">
        <f t="shared" si="90"/>
        <v>0</v>
      </c>
      <c r="J798" s="92" t="str">
        <f t="shared" si="89"/>
        <v>2086–2087</v>
      </c>
      <c r="L798" s="103"/>
      <c r="N798" s="101"/>
      <c r="Q798" s="61"/>
    </row>
    <row r="799" spans="1:17" ht="20.25" customHeight="1" x14ac:dyDescent="0.2">
      <c r="A799" s="176">
        <v>68242</v>
      </c>
      <c r="B799" s="177">
        <f t="shared" si="85"/>
        <v>0</v>
      </c>
      <c r="C799" s="158"/>
      <c r="D799" s="60">
        <f t="shared" si="86"/>
        <v>0</v>
      </c>
      <c r="E799" s="178">
        <f t="shared" si="84"/>
        <v>0</v>
      </c>
      <c r="F799" s="60">
        <f t="shared" si="87"/>
        <v>0</v>
      </c>
      <c r="G799" s="60">
        <f>IF(AND(C799&lt;&gt;"",SUM(G$27:G798)&lt;E$19),$E$19/$E$23,0)</f>
        <v>0</v>
      </c>
      <c r="H799" s="60">
        <f t="shared" si="88"/>
        <v>0</v>
      </c>
      <c r="I799" s="60">
        <f t="shared" si="90"/>
        <v>0</v>
      </c>
      <c r="J799" s="92" t="str">
        <f t="shared" si="89"/>
        <v>2086–2087</v>
      </c>
      <c r="L799" s="103"/>
      <c r="N799" s="101"/>
      <c r="Q799" s="61"/>
    </row>
    <row r="800" spans="1:17" ht="20.25" customHeight="1" x14ac:dyDescent="0.2">
      <c r="A800" s="176">
        <v>68272</v>
      </c>
      <c r="B800" s="177">
        <f t="shared" si="85"/>
        <v>0</v>
      </c>
      <c r="C800" s="158"/>
      <c r="D800" s="60">
        <f t="shared" si="86"/>
        <v>0</v>
      </c>
      <c r="E800" s="178">
        <f t="shared" si="84"/>
        <v>0</v>
      </c>
      <c r="F800" s="60">
        <f t="shared" si="87"/>
        <v>0</v>
      </c>
      <c r="G800" s="60">
        <f>IF(AND(C800&lt;&gt;"",SUM(G$27:G799)&lt;E$19),$E$19/$E$23,0)</f>
        <v>0</v>
      </c>
      <c r="H800" s="60">
        <f t="shared" si="88"/>
        <v>0</v>
      </c>
      <c r="I800" s="60">
        <f t="shared" si="90"/>
        <v>0</v>
      </c>
      <c r="J800" s="92" t="str">
        <f t="shared" si="89"/>
        <v>2086–2087</v>
      </c>
      <c r="L800" s="103"/>
      <c r="N800" s="101"/>
      <c r="Q800" s="61"/>
    </row>
    <row r="801" spans="1:17" ht="20.25" customHeight="1" x14ac:dyDescent="0.2">
      <c r="A801" s="176">
        <v>68303</v>
      </c>
      <c r="B801" s="177">
        <f t="shared" si="85"/>
        <v>0</v>
      </c>
      <c r="C801" s="158"/>
      <c r="D801" s="60">
        <f t="shared" si="86"/>
        <v>0</v>
      </c>
      <c r="E801" s="178">
        <f t="shared" si="84"/>
        <v>0</v>
      </c>
      <c r="F801" s="60">
        <f t="shared" si="87"/>
        <v>0</v>
      </c>
      <c r="G801" s="60">
        <f>IF(AND(C801&lt;&gt;"",SUM(G$27:G800)&lt;E$19),$E$19/$E$23,0)</f>
        <v>0</v>
      </c>
      <c r="H801" s="60">
        <f t="shared" si="88"/>
        <v>0</v>
      </c>
      <c r="I801" s="60">
        <f t="shared" si="90"/>
        <v>0</v>
      </c>
      <c r="J801" s="92" t="str">
        <f t="shared" si="89"/>
        <v>2086–2087</v>
      </c>
      <c r="L801" s="103"/>
      <c r="N801" s="101"/>
      <c r="Q801" s="61"/>
    </row>
    <row r="802" spans="1:17" ht="20.25" customHeight="1" x14ac:dyDescent="0.2">
      <c r="A802" s="176">
        <v>68334</v>
      </c>
      <c r="B802" s="177">
        <f t="shared" si="85"/>
        <v>0</v>
      </c>
      <c r="C802" s="158"/>
      <c r="D802" s="60">
        <f t="shared" si="86"/>
        <v>0</v>
      </c>
      <c r="E802" s="178">
        <f t="shared" si="84"/>
        <v>0</v>
      </c>
      <c r="F802" s="60">
        <f t="shared" si="87"/>
        <v>0</v>
      </c>
      <c r="G802" s="60">
        <f>IF(AND(C802&lt;&gt;"",SUM(G$27:G801)&lt;E$19),$E$19/$E$23,0)</f>
        <v>0</v>
      </c>
      <c r="H802" s="60">
        <f t="shared" si="88"/>
        <v>0</v>
      </c>
      <c r="I802" s="60">
        <f t="shared" si="90"/>
        <v>0</v>
      </c>
      <c r="J802" s="92" t="str">
        <f t="shared" si="89"/>
        <v>2086–2087</v>
      </c>
      <c r="L802" s="103"/>
      <c r="N802" s="101"/>
      <c r="Q802" s="61"/>
    </row>
    <row r="803" spans="1:17" ht="20.25" customHeight="1" x14ac:dyDescent="0.2">
      <c r="A803" s="176">
        <v>68362</v>
      </c>
      <c r="B803" s="177">
        <f t="shared" si="85"/>
        <v>0</v>
      </c>
      <c r="C803" s="158"/>
      <c r="D803" s="60">
        <f t="shared" si="86"/>
        <v>0</v>
      </c>
      <c r="E803" s="178">
        <f t="shared" si="84"/>
        <v>0</v>
      </c>
      <c r="F803" s="60">
        <f t="shared" si="87"/>
        <v>0</v>
      </c>
      <c r="G803" s="60">
        <f>IF(AND(C803&lt;&gt;"",SUM(G$27:G802)&lt;E$19),$E$19/$E$23,0)</f>
        <v>0</v>
      </c>
      <c r="H803" s="60">
        <f t="shared" si="88"/>
        <v>0</v>
      </c>
      <c r="I803" s="60">
        <f t="shared" si="90"/>
        <v>0</v>
      </c>
      <c r="J803" s="92" t="str">
        <f t="shared" si="89"/>
        <v>2086–2087</v>
      </c>
      <c r="L803" s="103"/>
      <c r="N803" s="101"/>
      <c r="Q803" s="61"/>
    </row>
    <row r="804" spans="1:17" ht="20.25" customHeight="1" x14ac:dyDescent="0.2">
      <c r="A804" s="176">
        <v>68393</v>
      </c>
      <c r="B804" s="177">
        <f t="shared" si="85"/>
        <v>0</v>
      </c>
      <c r="C804" s="158"/>
      <c r="D804" s="60">
        <f t="shared" si="86"/>
        <v>0</v>
      </c>
      <c r="E804" s="178">
        <f t="shared" si="84"/>
        <v>0</v>
      </c>
      <c r="F804" s="60">
        <f t="shared" si="87"/>
        <v>0</v>
      </c>
      <c r="G804" s="60">
        <f>IF(AND(C804&lt;&gt;"",SUM(G$27:G803)&lt;E$19),$E$19/$E$23,0)</f>
        <v>0</v>
      </c>
      <c r="H804" s="60">
        <f t="shared" si="88"/>
        <v>0</v>
      </c>
      <c r="I804" s="60">
        <f t="shared" si="90"/>
        <v>0</v>
      </c>
      <c r="J804" s="92" t="str">
        <f t="shared" si="89"/>
        <v>2086–2087</v>
      </c>
      <c r="L804" s="103"/>
      <c r="N804" s="101"/>
      <c r="Q804" s="61"/>
    </row>
    <row r="805" spans="1:17" ht="20.25" customHeight="1" x14ac:dyDescent="0.2">
      <c r="A805" s="176">
        <v>68423</v>
      </c>
      <c r="B805" s="177">
        <f t="shared" si="85"/>
        <v>0</v>
      </c>
      <c r="C805" s="158"/>
      <c r="D805" s="60">
        <f t="shared" si="86"/>
        <v>0</v>
      </c>
      <c r="E805" s="178">
        <f t="shared" si="84"/>
        <v>0</v>
      </c>
      <c r="F805" s="60">
        <f t="shared" si="87"/>
        <v>0</v>
      </c>
      <c r="G805" s="60">
        <f>IF(AND(C805&lt;&gt;"",SUM(G$27:G804)&lt;E$19),$E$19/$E$23,0)</f>
        <v>0</v>
      </c>
      <c r="H805" s="60">
        <f t="shared" si="88"/>
        <v>0</v>
      </c>
      <c r="I805" s="60">
        <f t="shared" si="90"/>
        <v>0</v>
      </c>
      <c r="J805" s="92" t="str">
        <f t="shared" si="89"/>
        <v>2086–2087</v>
      </c>
      <c r="L805" s="103"/>
      <c r="N805" s="101"/>
      <c r="Q805" s="61"/>
    </row>
    <row r="806" spans="1:17" ht="20.25" customHeight="1" x14ac:dyDescent="0.2">
      <c r="A806" s="176">
        <v>68454</v>
      </c>
      <c r="B806" s="177">
        <f t="shared" si="85"/>
        <v>0</v>
      </c>
      <c r="C806" s="158"/>
      <c r="D806" s="60">
        <f t="shared" si="86"/>
        <v>0</v>
      </c>
      <c r="E806" s="178">
        <f t="shared" si="84"/>
        <v>0</v>
      </c>
      <c r="F806" s="60">
        <f t="shared" si="87"/>
        <v>0</v>
      </c>
      <c r="G806" s="60">
        <f>IF(AND(C806&lt;&gt;"",SUM(G$27:G805)&lt;E$19),$E$19/$E$23,0)</f>
        <v>0</v>
      </c>
      <c r="H806" s="60">
        <f t="shared" si="88"/>
        <v>0</v>
      </c>
      <c r="I806" s="60">
        <f t="shared" si="90"/>
        <v>0</v>
      </c>
      <c r="J806" s="92" t="str">
        <f t="shared" si="89"/>
        <v>2086–2087</v>
      </c>
      <c r="L806" s="103"/>
      <c r="N806" s="101"/>
      <c r="Q806" s="61"/>
    </row>
    <row r="807" spans="1:17" ht="20.25" customHeight="1" x14ac:dyDescent="0.2">
      <c r="A807" s="176">
        <v>68484</v>
      </c>
      <c r="B807" s="177">
        <f t="shared" si="85"/>
        <v>0</v>
      </c>
      <c r="C807" s="158"/>
      <c r="D807" s="60">
        <f t="shared" si="86"/>
        <v>0</v>
      </c>
      <c r="E807" s="178">
        <f t="shared" si="84"/>
        <v>0</v>
      </c>
      <c r="F807" s="60">
        <f t="shared" si="87"/>
        <v>0</v>
      </c>
      <c r="G807" s="60">
        <f>IF(AND(C807&lt;&gt;"",SUM(G$27:G806)&lt;E$19),$E$19/$E$23,0)</f>
        <v>0</v>
      </c>
      <c r="H807" s="60">
        <f t="shared" si="88"/>
        <v>0</v>
      </c>
      <c r="I807" s="60">
        <f t="shared" si="90"/>
        <v>0</v>
      </c>
      <c r="J807" s="92" t="str">
        <f t="shared" si="89"/>
        <v>2087–2088</v>
      </c>
      <c r="L807" s="103"/>
      <c r="N807" s="101"/>
      <c r="Q807" s="61"/>
    </row>
    <row r="808" spans="1:17" ht="20.25" customHeight="1" x14ac:dyDescent="0.2">
      <c r="A808" s="176">
        <v>68515</v>
      </c>
      <c r="B808" s="177">
        <f t="shared" si="85"/>
        <v>0</v>
      </c>
      <c r="C808" s="158"/>
      <c r="D808" s="60">
        <f t="shared" si="86"/>
        <v>0</v>
      </c>
      <c r="E808" s="178">
        <f t="shared" si="84"/>
        <v>0</v>
      </c>
      <c r="F808" s="60">
        <f t="shared" si="87"/>
        <v>0</v>
      </c>
      <c r="G808" s="60">
        <f>IF(AND(C808&lt;&gt;"",SUM(G$27:G807)&lt;E$19),$E$19/$E$23,0)</f>
        <v>0</v>
      </c>
      <c r="H808" s="60">
        <f t="shared" si="88"/>
        <v>0</v>
      </c>
      <c r="I808" s="60">
        <f t="shared" si="90"/>
        <v>0</v>
      </c>
      <c r="J808" s="92" t="str">
        <f t="shared" si="89"/>
        <v>2087–2088</v>
      </c>
      <c r="L808" s="103"/>
      <c r="N808" s="101"/>
      <c r="Q808" s="61"/>
    </row>
    <row r="809" spans="1:17" ht="20.25" customHeight="1" x14ac:dyDescent="0.2">
      <c r="A809" s="176">
        <v>68546</v>
      </c>
      <c r="B809" s="177">
        <f t="shared" si="85"/>
        <v>0</v>
      </c>
      <c r="C809" s="158"/>
      <c r="D809" s="60">
        <f t="shared" si="86"/>
        <v>0</v>
      </c>
      <c r="E809" s="178">
        <f t="shared" si="84"/>
        <v>0</v>
      </c>
      <c r="F809" s="60">
        <f t="shared" si="87"/>
        <v>0</v>
      </c>
      <c r="G809" s="60">
        <f>IF(AND(C809&lt;&gt;"",SUM(G$27:G808)&lt;E$19),$E$19/$E$23,0)</f>
        <v>0</v>
      </c>
      <c r="H809" s="60">
        <f t="shared" si="88"/>
        <v>0</v>
      </c>
      <c r="I809" s="60">
        <f t="shared" si="90"/>
        <v>0</v>
      </c>
      <c r="J809" s="92" t="str">
        <f t="shared" si="89"/>
        <v>2087–2088</v>
      </c>
      <c r="L809" s="103"/>
      <c r="N809" s="101"/>
      <c r="Q809" s="61"/>
    </row>
    <row r="810" spans="1:17" ht="20.25" customHeight="1" x14ac:dyDescent="0.2">
      <c r="A810" s="176">
        <v>68576</v>
      </c>
      <c r="B810" s="177">
        <f t="shared" si="85"/>
        <v>0</v>
      </c>
      <c r="C810" s="158"/>
      <c r="D810" s="60">
        <f t="shared" si="86"/>
        <v>0</v>
      </c>
      <c r="E810" s="178">
        <f t="shared" si="84"/>
        <v>0</v>
      </c>
      <c r="F810" s="60">
        <f t="shared" si="87"/>
        <v>0</v>
      </c>
      <c r="G810" s="60">
        <f>IF(AND(C810&lt;&gt;"",SUM(G$27:G809)&lt;E$19),$E$19/$E$23,0)</f>
        <v>0</v>
      </c>
      <c r="H810" s="60">
        <f t="shared" si="88"/>
        <v>0</v>
      </c>
      <c r="I810" s="60">
        <f t="shared" si="90"/>
        <v>0</v>
      </c>
      <c r="J810" s="92" t="str">
        <f t="shared" si="89"/>
        <v>2087–2088</v>
      </c>
      <c r="L810" s="103"/>
      <c r="N810" s="101"/>
      <c r="Q810" s="61"/>
    </row>
    <row r="811" spans="1:17" ht="20.25" customHeight="1" x14ac:dyDescent="0.2">
      <c r="A811" s="176">
        <v>68607</v>
      </c>
      <c r="B811" s="177">
        <f t="shared" si="85"/>
        <v>0</v>
      </c>
      <c r="C811" s="158"/>
      <c r="D811" s="60">
        <f t="shared" si="86"/>
        <v>0</v>
      </c>
      <c r="E811" s="178">
        <f t="shared" si="84"/>
        <v>0</v>
      </c>
      <c r="F811" s="60">
        <f t="shared" si="87"/>
        <v>0</v>
      </c>
      <c r="G811" s="60">
        <f>IF(AND(C811&lt;&gt;"",SUM(G$27:G810)&lt;E$19),$E$19/$E$23,0)</f>
        <v>0</v>
      </c>
      <c r="H811" s="60">
        <f t="shared" si="88"/>
        <v>0</v>
      </c>
      <c r="I811" s="60">
        <f t="shared" si="90"/>
        <v>0</v>
      </c>
      <c r="J811" s="92" t="str">
        <f t="shared" si="89"/>
        <v>2087–2088</v>
      </c>
      <c r="L811" s="103"/>
      <c r="N811" s="101"/>
      <c r="Q811" s="61"/>
    </row>
    <row r="812" spans="1:17" ht="20.25" customHeight="1" x14ac:dyDescent="0.2">
      <c r="A812" s="176">
        <v>68637</v>
      </c>
      <c r="B812" s="177">
        <f t="shared" si="85"/>
        <v>0</v>
      </c>
      <c r="C812" s="158"/>
      <c r="D812" s="60">
        <f t="shared" si="86"/>
        <v>0</v>
      </c>
      <c r="E812" s="178">
        <f t="shared" si="84"/>
        <v>0</v>
      </c>
      <c r="F812" s="60">
        <f t="shared" si="87"/>
        <v>0</v>
      </c>
      <c r="G812" s="60">
        <f>IF(AND(C812&lt;&gt;"",SUM(G$27:G811)&lt;E$19),$E$19/$E$23,0)</f>
        <v>0</v>
      </c>
      <c r="H812" s="60">
        <f t="shared" si="88"/>
        <v>0</v>
      </c>
      <c r="I812" s="60">
        <f t="shared" si="90"/>
        <v>0</v>
      </c>
      <c r="J812" s="92" t="str">
        <f t="shared" si="89"/>
        <v>2087–2088</v>
      </c>
      <c r="L812" s="103"/>
      <c r="N812" s="101"/>
      <c r="Q812" s="61"/>
    </row>
    <row r="813" spans="1:17" ht="20.25" customHeight="1" x14ac:dyDescent="0.2">
      <c r="A813" s="176">
        <v>68668</v>
      </c>
      <c r="B813" s="177">
        <f t="shared" si="85"/>
        <v>0</v>
      </c>
      <c r="C813" s="158"/>
      <c r="D813" s="60">
        <f t="shared" si="86"/>
        <v>0</v>
      </c>
      <c r="E813" s="178">
        <f t="shared" si="84"/>
        <v>0</v>
      </c>
      <c r="F813" s="60">
        <f t="shared" si="87"/>
        <v>0</v>
      </c>
      <c r="G813" s="60">
        <f>IF(AND(C813&lt;&gt;"",SUM(G$27:G812)&lt;E$19),$E$19/$E$23,0)</f>
        <v>0</v>
      </c>
      <c r="H813" s="60">
        <f t="shared" si="88"/>
        <v>0</v>
      </c>
      <c r="I813" s="60">
        <f t="shared" si="90"/>
        <v>0</v>
      </c>
      <c r="J813" s="92" t="str">
        <f t="shared" si="89"/>
        <v>2087–2088</v>
      </c>
      <c r="L813" s="103"/>
      <c r="N813" s="101"/>
      <c r="Q813" s="61"/>
    </row>
    <row r="814" spans="1:17" ht="20.25" customHeight="1" x14ac:dyDescent="0.2">
      <c r="A814" s="176">
        <v>68699</v>
      </c>
      <c r="B814" s="177">
        <f t="shared" si="85"/>
        <v>0</v>
      </c>
      <c r="C814" s="158"/>
      <c r="D814" s="60">
        <f t="shared" si="86"/>
        <v>0</v>
      </c>
      <c r="E814" s="178">
        <f t="shared" si="84"/>
        <v>0</v>
      </c>
      <c r="F814" s="60">
        <f t="shared" si="87"/>
        <v>0</v>
      </c>
      <c r="G814" s="60">
        <f>IF(AND(C814&lt;&gt;"",SUM(G$27:G813)&lt;E$19),$E$19/$E$23,0)</f>
        <v>0</v>
      </c>
      <c r="H814" s="60">
        <f t="shared" si="88"/>
        <v>0</v>
      </c>
      <c r="I814" s="60">
        <f t="shared" si="90"/>
        <v>0</v>
      </c>
      <c r="J814" s="92" t="str">
        <f t="shared" si="89"/>
        <v>2087–2088</v>
      </c>
      <c r="L814" s="103"/>
      <c r="N814" s="101"/>
      <c r="Q814" s="61"/>
    </row>
    <row r="815" spans="1:17" ht="20.25" customHeight="1" x14ac:dyDescent="0.2">
      <c r="A815" s="176">
        <v>68728</v>
      </c>
      <c r="B815" s="177">
        <f t="shared" si="85"/>
        <v>0</v>
      </c>
      <c r="C815" s="158"/>
      <c r="D815" s="60">
        <f t="shared" si="86"/>
        <v>0</v>
      </c>
      <c r="E815" s="178">
        <f t="shared" si="84"/>
        <v>0</v>
      </c>
      <c r="F815" s="60">
        <f t="shared" si="87"/>
        <v>0</v>
      </c>
      <c r="G815" s="60">
        <f>IF(AND(C815&lt;&gt;"",SUM(G$27:G814)&lt;E$19),$E$19/$E$23,0)</f>
        <v>0</v>
      </c>
      <c r="H815" s="60">
        <f t="shared" si="88"/>
        <v>0</v>
      </c>
      <c r="I815" s="60">
        <f t="shared" si="90"/>
        <v>0</v>
      </c>
      <c r="J815" s="92" t="str">
        <f t="shared" si="89"/>
        <v>2087–2088</v>
      </c>
      <c r="L815" s="103"/>
      <c r="N815" s="101"/>
      <c r="Q815" s="61"/>
    </row>
    <row r="816" spans="1:17" ht="20.25" customHeight="1" x14ac:dyDescent="0.2">
      <c r="A816" s="176">
        <v>68759</v>
      </c>
      <c r="B816" s="177">
        <f t="shared" si="85"/>
        <v>0</v>
      </c>
      <c r="C816" s="158"/>
      <c r="D816" s="60">
        <f t="shared" si="86"/>
        <v>0</v>
      </c>
      <c r="E816" s="178">
        <f t="shared" si="84"/>
        <v>0</v>
      </c>
      <c r="F816" s="60">
        <f t="shared" si="87"/>
        <v>0</v>
      </c>
      <c r="G816" s="60">
        <f>IF(AND(C816&lt;&gt;"",SUM(G$27:G815)&lt;E$19),$E$19/$E$23,0)</f>
        <v>0</v>
      </c>
      <c r="H816" s="60">
        <f t="shared" si="88"/>
        <v>0</v>
      </c>
      <c r="I816" s="60">
        <f t="shared" si="90"/>
        <v>0</v>
      </c>
      <c r="J816" s="92" t="str">
        <f t="shared" si="89"/>
        <v>2087–2088</v>
      </c>
      <c r="L816" s="103"/>
      <c r="N816" s="101"/>
      <c r="Q816" s="61"/>
    </row>
    <row r="817" spans="1:17" ht="20.25" customHeight="1" x14ac:dyDescent="0.2">
      <c r="A817" s="176">
        <v>68789</v>
      </c>
      <c r="B817" s="177">
        <f t="shared" si="85"/>
        <v>0</v>
      </c>
      <c r="C817" s="158"/>
      <c r="D817" s="60">
        <f t="shared" si="86"/>
        <v>0</v>
      </c>
      <c r="E817" s="178">
        <f t="shared" si="84"/>
        <v>0</v>
      </c>
      <c r="F817" s="60">
        <f t="shared" si="87"/>
        <v>0</v>
      </c>
      <c r="G817" s="60">
        <f>IF(AND(C817&lt;&gt;"",SUM(G$27:G816)&lt;E$19),$E$19/$E$23,0)</f>
        <v>0</v>
      </c>
      <c r="H817" s="60">
        <f t="shared" si="88"/>
        <v>0</v>
      </c>
      <c r="I817" s="60">
        <f t="shared" si="90"/>
        <v>0</v>
      </c>
      <c r="J817" s="92" t="str">
        <f t="shared" si="89"/>
        <v>2087–2088</v>
      </c>
      <c r="L817" s="103"/>
      <c r="N817" s="101"/>
      <c r="Q817" s="61"/>
    </row>
    <row r="818" spans="1:17" ht="20.25" customHeight="1" x14ac:dyDescent="0.2">
      <c r="A818" s="176">
        <v>68820</v>
      </c>
      <c r="B818" s="177">
        <f t="shared" si="85"/>
        <v>0</v>
      </c>
      <c r="C818" s="158"/>
      <c r="D818" s="60">
        <f t="shared" si="86"/>
        <v>0</v>
      </c>
      <c r="E818" s="178">
        <f t="shared" si="84"/>
        <v>0</v>
      </c>
      <c r="F818" s="60">
        <f t="shared" si="87"/>
        <v>0</v>
      </c>
      <c r="G818" s="60">
        <f>IF(AND(C818&lt;&gt;"",SUM(G$27:G817)&lt;E$19),$E$19/$E$23,0)</f>
        <v>0</v>
      </c>
      <c r="H818" s="60">
        <f t="shared" si="88"/>
        <v>0</v>
      </c>
      <c r="I818" s="60">
        <f t="shared" si="90"/>
        <v>0</v>
      </c>
      <c r="J818" s="92" t="str">
        <f t="shared" si="89"/>
        <v>2087–2088</v>
      </c>
      <c r="L818" s="103"/>
      <c r="N818" s="101"/>
      <c r="Q818" s="61"/>
    </row>
    <row r="819" spans="1:17" ht="20.25" customHeight="1" x14ac:dyDescent="0.2">
      <c r="A819" s="176">
        <v>68850</v>
      </c>
      <c r="B819" s="177">
        <f t="shared" si="85"/>
        <v>0</v>
      </c>
      <c r="C819" s="158"/>
      <c r="D819" s="60">
        <f t="shared" si="86"/>
        <v>0</v>
      </c>
      <c r="E819" s="178">
        <f t="shared" si="84"/>
        <v>0</v>
      </c>
      <c r="F819" s="60">
        <f t="shared" si="87"/>
        <v>0</v>
      </c>
      <c r="G819" s="60">
        <f>IF(AND(C819&lt;&gt;"",SUM(G$27:G818)&lt;E$19),$E$19/$E$23,0)</f>
        <v>0</v>
      </c>
      <c r="H819" s="60">
        <f t="shared" si="88"/>
        <v>0</v>
      </c>
      <c r="I819" s="60">
        <f t="shared" si="90"/>
        <v>0</v>
      </c>
      <c r="J819" s="92" t="str">
        <f t="shared" si="89"/>
        <v>2088–2089</v>
      </c>
      <c r="L819" s="103"/>
      <c r="N819" s="101"/>
      <c r="Q819" s="61"/>
    </row>
    <row r="820" spans="1:17" ht="20.25" customHeight="1" x14ac:dyDescent="0.2">
      <c r="A820" s="176">
        <v>68881</v>
      </c>
      <c r="B820" s="177">
        <f t="shared" si="85"/>
        <v>0</v>
      </c>
      <c r="C820" s="158"/>
      <c r="D820" s="60">
        <f t="shared" si="86"/>
        <v>0</v>
      </c>
      <c r="E820" s="178">
        <f t="shared" si="84"/>
        <v>0</v>
      </c>
      <c r="F820" s="60">
        <f t="shared" si="87"/>
        <v>0</v>
      </c>
      <c r="G820" s="60">
        <f>IF(AND(C820&lt;&gt;"",SUM(G$27:G819)&lt;E$19),$E$19/$E$23,0)</f>
        <v>0</v>
      </c>
      <c r="H820" s="60">
        <f t="shared" si="88"/>
        <v>0</v>
      </c>
      <c r="I820" s="60">
        <f t="shared" si="90"/>
        <v>0</v>
      </c>
      <c r="J820" s="92" t="str">
        <f t="shared" si="89"/>
        <v>2088–2089</v>
      </c>
      <c r="L820" s="103"/>
      <c r="N820" s="101"/>
      <c r="Q820" s="61"/>
    </row>
    <row r="821" spans="1:17" ht="20.25" customHeight="1" x14ac:dyDescent="0.2">
      <c r="A821" s="176">
        <v>68912</v>
      </c>
      <c r="B821" s="177">
        <f t="shared" si="85"/>
        <v>0</v>
      </c>
      <c r="C821" s="158"/>
      <c r="D821" s="60">
        <f t="shared" si="86"/>
        <v>0</v>
      </c>
      <c r="E821" s="178">
        <f t="shared" si="84"/>
        <v>0</v>
      </c>
      <c r="F821" s="60">
        <f t="shared" si="87"/>
        <v>0</v>
      </c>
      <c r="G821" s="60">
        <f>IF(AND(C821&lt;&gt;"",SUM(G$27:G820)&lt;E$19),$E$19/$E$23,0)</f>
        <v>0</v>
      </c>
      <c r="H821" s="60">
        <f t="shared" si="88"/>
        <v>0</v>
      </c>
      <c r="I821" s="60">
        <f t="shared" si="90"/>
        <v>0</v>
      </c>
      <c r="J821" s="92" t="str">
        <f t="shared" si="89"/>
        <v>2088–2089</v>
      </c>
      <c r="L821" s="103"/>
      <c r="N821" s="101"/>
      <c r="Q821" s="61"/>
    </row>
    <row r="822" spans="1:17" ht="20.25" customHeight="1" x14ac:dyDescent="0.2">
      <c r="A822" s="176">
        <v>68942</v>
      </c>
      <c r="B822" s="177">
        <f t="shared" si="85"/>
        <v>0</v>
      </c>
      <c r="C822" s="158"/>
      <c r="D822" s="60">
        <f t="shared" si="86"/>
        <v>0</v>
      </c>
      <c r="E822" s="178">
        <f t="shared" si="84"/>
        <v>0</v>
      </c>
      <c r="F822" s="60">
        <f t="shared" si="87"/>
        <v>0</v>
      </c>
      <c r="G822" s="60">
        <f>IF(AND(C822&lt;&gt;"",SUM(G$27:G821)&lt;E$19),$E$19/$E$23,0)</f>
        <v>0</v>
      </c>
      <c r="H822" s="60">
        <f t="shared" si="88"/>
        <v>0</v>
      </c>
      <c r="I822" s="60">
        <f t="shared" si="90"/>
        <v>0</v>
      </c>
      <c r="J822" s="92" t="str">
        <f t="shared" si="89"/>
        <v>2088–2089</v>
      </c>
      <c r="L822" s="103"/>
      <c r="N822" s="101"/>
      <c r="Q822" s="61"/>
    </row>
    <row r="823" spans="1:17" ht="20.25" customHeight="1" x14ac:dyDescent="0.2">
      <c r="A823" s="176">
        <v>68973</v>
      </c>
      <c r="B823" s="177">
        <f t="shared" si="85"/>
        <v>0</v>
      </c>
      <c r="C823" s="158"/>
      <c r="D823" s="60">
        <f t="shared" si="86"/>
        <v>0</v>
      </c>
      <c r="E823" s="178">
        <f t="shared" si="84"/>
        <v>0</v>
      </c>
      <c r="F823" s="60">
        <f t="shared" si="87"/>
        <v>0</v>
      </c>
      <c r="G823" s="60">
        <f>IF(AND(C823&lt;&gt;"",SUM(G$27:G822)&lt;E$19),$E$19/$E$23,0)</f>
        <v>0</v>
      </c>
      <c r="H823" s="60">
        <f t="shared" si="88"/>
        <v>0</v>
      </c>
      <c r="I823" s="60">
        <f t="shared" si="90"/>
        <v>0</v>
      </c>
      <c r="J823" s="92" t="str">
        <f t="shared" si="89"/>
        <v>2088–2089</v>
      </c>
      <c r="L823" s="103"/>
      <c r="N823" s="101"/>
      <c r="Q823" s="61"/>
    </row>
    <row r="824" spans="1:17" ht="20.25" customHeight="1" x14ac:dyDescent="0.2">
      <c r="A824" s="176">
        <v>69003</v>
      </c>
      <c r="B824" s="177">
        <f t="shared" si="85"/>
        <v>0</v>
      </c>
      <c r="C824" s="158"/>
      <c r="D824" s="60">
        <f t="shared" si="86"/>
        <v>0</v>
      </c>
      <c r="E824" s="178">
        <f t="shared" si="84"/>
        <v>0</v>
      </c>
      <c r="F824" s="60">
        <f t="shared" si="87"/>
        <v>0</v>
      </c>
      <c r="G824" s="60">
        <f>IF(AND(C824&lt;&gt;"",SUM(G$27:G823)&lt;E$19),$E$19/$E$23,0)</f>
        <v>0</v>
      </c>
      <c r="H824" s="60">
        <f t="shared" si="88"/>
        <v>0</v>
      </c>
      <c r="I824" s="60">
        <f t="shared" si="90"/>
        <v>0</v>
      </c>
      <c r="J824" s="92" t="str">
        <f t="shared" si="89"/>
        <v>2088–2089</v>
      </c>
      <c r="L824" s="103"/>
      <c r="N824" s="101"/>
      <c r="Q824" s="61"/>
    </row>
    <row r="825" spans="1:17" ht="20.25" customHeight="1" x14ac:dyDescent="0.2">
      <c r="A825" s="176">
        <v>69034</v>
      </c>
      <c r="B825" s="177">
        <f t="shared" si="85"/>
        <v>0</v>
      </c>
      <c r="C825" s="158"/>
      <c r="D825" s="60">
        <f t="shared" si="86"/>
        <v>0</v>
      </c>
      <c r="E825" s="178">
        <f t="shared" si="84"/>
        <v>0</v>
      </c>
      <c r="F825" s="60">
        <f t="shared" si="87"/>
        <v>0</v>
      </c>
      <c r="G825" s="60">
        <f>IF(AND(C825&lt;&gt;"",SUM(G$27:G824)&lt;E$19),$E$19/$E$23,0)</f>
        <v>0</v>
      </c>
      <c r="H825" s="60">
        <f t="shared" si="88"/>
        <v>0</v>
      </c>
      <c r="I825" s="60">
        <f t="shared" si="90"/>
        <v>0</v>
      </c>
      <c r="J825" s="92" t="str">
        <f t="shared" si="89"/>
        <v>2088–2089</v>
      </c>
      <c r="L825" s="103"/>
      <c r="N825" s="101"/>
      <c r="Q825" s="61"/>
    </row>
    <row r="826" spans="1:17" ht="20.25" customHeight="1" x14ac:dyDescent="0.2">
      <c r="A826" s="176">
        <v>69065</v>
      </c>
      <c r="B826" s="177">
        <f t="shared" si="85"/>
        <v>0</v>
      </c>
      <c r="C826" s="158"/>
      <c r="D826" s="60">
        <f t="shared" si="86"/>
        <v>0</v>
      </c>
      <c r="E826" s="178">
        <f t="shared" si="84"/>
        <v>0</v>
      </c>
      <c r="F826" s="60">
        <f t="shared" si="87"/>
        <v>0</v>
      </c>
      <c r="G826" s="60">
        <f>IF(AND(C826&lt;&gt;"",SUM(G$27:G825)&lt;E$19),$E$19/$E$23,0)</f>
        <v>0</v>
      </c>
      <c r="H826" s="60">
        <f t="shared" si="88"/>
        <v>0</v>
      </c>
      <c r="I826" s="60">
        <f t="shared" si="90"/>
        <v>0</v>
      </c>
      <c r="J826" s="92" t="str">
        <f t="shared" si="89"/>
        <v>2088–2089</v>
      </c>
      <c r="L826" s="103"/>
      <c r="N826" s="101"/>
      <c r="Q826" s="61"/>
    </row>
    <row r="827" spans="1:17" ht="20.25" customHeight="1" x14ac:dyDescent="0.2">
      <c r="A827" s="176">
        <v>69093</v>
      </c>
      <c r="B827" s="177">
        <f t="shared" si="85"/>
        <v>0</v>
      </c>
      <c r="C827" s="158"/>
      <c r="D827" s="60">
        <f t="shared" si="86"/>
        <v>0</v>
      </c>
      <c r="E827" s="178">
        <f t="shared" si="84"/>
        <v>0</v>
      </c>
      <c r="F827" s="60">
        <f t="shared" si="87"/>
        <v>0</v>
      </c>
      <c r="G827" s="60">
        <f>IF(AND(C827&lt;&gt;"",SUM(G$27:G826)&lt;E$19),$E$19/$E$23,0)</f>
        <v>0</v>
      </c>
      <c r="H827" s="60">
        <f t="shared" si="88"/>
        <v>0</v>
      </c>
      <c r="I827" s="60">
        <f t="shared" si="90"/>
        <v>0</v>
      </c>
      <c r="J827" s="92" t="str">
        <f t="shared" si="89"/>
        <v>2088–2089</v>
      </c>
      <c r="L827" s="103"/>
      <c r="N827" s="101"/>
      <c r="Q827" s="61"/>
    </row>
    <row r="828" spans="1:17" ht="20.25" customHeight="1" x14ac:dyDescent="0.2">
      <c r="A828" s="176">
        <v>69124</v>
      </c>
      <c r="B828" s="177">
        <f t="shared" si="85"/>
        <v>0</v>
      </c>
      <c r="C828" s="158"/>
      <c r="D828" s="60">
        <f t="shared" si="86"/>
        <v>0</v>
      </c>
      <c r="E828" s="178">
        <f t="shared" si="84"/>
        <v>0</v>
      </c>
      <c r="F828" s="60">
        <f t="shared" si="87"/>
        <v>0</v>
      </c>
      <c r="G828" s="60">
        <f>IF(AND(C828&lt;&gt;"",SUM(G$27:G827)&lt;E$19),$E$19/$E$23,0)</f>
        <v>0</v>
      </c>
      <c r="H828" s="60">
        <f t="shared" si="88"/>
        <v>0</v>
      </c>
      <c r="I828" s="60">
        <f t="shared" si="90"/>
        <v>0</v>
      </c>
      <c r="J828" s="92" t="str">
        <f t="shared" si="89"/>
        <v>2088–2089</v>
      </c>
      <c r="L828" s="103"/>
      <c r="N828" s="101"/>
      <c r="Q828" s="61"/>
    </row>
    <row r="829" spans="1:17" ht="20.25" customHeight="1" x14ac:dyDescent="0.2">
      <c r="A829" s="176">
        <v>69154</v>
      </c>
      <c r="B829" s="177">
        <f t="shared" si="85"/>
        <v>0</v>
      </c>
      <c r="C829" s="158"/>
      <c r="D829" s="60">
        <f t="shared" si="86"/>
        <v>0</v>
      </c>
      <c r="E829" s="178">
        <f t="shared" si="84"/>
        <v>0</v>
      </c>
      <c r="F829" s="60">
        <f t="shared" si="87"/>
        <v>0</v>
      </c>
      <c r="G829" s="60">
        <f>IF(AND(C829&lt;&gt;"",SUM(G$27:G828)&lt;E$19),$E$19/$E$23,0)</f>
        <v>0</v>
      </c>
      <c r="H829" s="60">
        <f t="shared" si="88"/>
        <v>0</v>
      </c>
      <c r="I829" s="60">
        <f t="shared" si="90"/>
        <v>0</v>
      </c>
      <c r="J829" s="92" t="str">
        <f t="shared" si="89"/>
        <v>2088–2089</v>
      </c>
      <c r="L829" s="103"/>
      <c r="N829" s="101"/>
      <c r="Q829" s="61"/>
    </row>
    <row r="830" spans="1:17" ht="20.25" customHeight="1" x14ac:dyDescent="0.2">
      <c r="A830" s="176">
        <v>69185</v>
      </c>
      <c r="B830" s="177">
        <f t="shared" si="85"/>
        <v>0</v>
      </c>
      <c r="C830" s="158"/>
      <c r="D830" s="60">
        <f t="shared" si="86"/>
        <v>0</v>
      </c>
      <c r="E830" s="178">
        <f t="shared" si="84"/>
        <v>0</v>
      </c>
      <c r="F830" s="60">
        <f t="shared" si="87"/>
        <v>0</v>
      </c>
      <c r="G830" s="60">
        <f>IF(AND(C830&lt;&gt;"",SUM(G$27:G829)&lt;E$19),$E$19/$E$23,0)</f>
        <v>0</v>
      </c>
      <c r="H830" s="60">
        <f t="shared" si="88"/>
        <v>0</v>
      </c>
      <c r="I830" s="60">
        <f t="shared" si="90"/>
        <v>0</v>
      </c>
      <c r="J830" s="92" t="str">
        <f t="shared" si="89"/>
        <v>2088–2089</v>
      </c>
      <c r="L830" s="103"/>
      <c r="N830" s="101"/>
      <c r="Q830" s="61"/>
    </row>
    <row r="831" spans="1:17" ht="20.25" customHeight="1" x14ac:dyDescent="0.2">
      <c r="A831" s="176">
        <v>69215</v>
      </c>
      <c r="B831" s="177">
        <f t="shared" si="85"/>
        <v>0</v>
      </c>
      <c r="C831" s="158"/>
      <c r="D831" s="60">
        <f t="shared" si="86"/>
        <v>0</v>
      </c>
      <c r="E831" s="178">
        <f t="shared" si="84"/>
        <v>0</v>
      </c>
      <c r="F831" s="60">
        <f t="shared" si="87"/>
        <v>0</v>
      </c>
      <c r="G831" s="60">
        <f>IF(AND(C831&lt;&gt;"",SUM(G$27:G830)&lt;E$19),$E$19/$E$23,0)</f>
        <v>0</v>
      </c>
      <c r="H831" s="60">
        <f t="shared" si="88"/>
        <v>0</v>
      </c>
      <c r="I831" s="60">
        <f t="shared" si="90"/>
        <v>0</v>
      </c>
      <c r="J831" s="92" t="str">
        <f t="shared" si="89"/>
        <v>2089–2090</v>
      </c>
      <c r="L831" s="103"/>
      <c r="N831" s="101"/>
      <c r="Q831" s="61"/>
    </row>
    <row r="832" spans="1:17" ht="20.25" customHeight="1" x14ac:dyDescent="0.2">
      <c r="A832" s="176">
        <v>69246</v>
      </c>
      <c r="B832" s="177">
        <f t="shared" si="85"/>
        <v>0</v>
      </c>
      <c r="C832" s="158"/>
      <c r="D832" s="60">
        <f t="shared" si="86"/>
        <v>0</v>
      </c>
      <c r="E832" s="178">
        <f t="shared" si="84"/>
        <v>0</v>
      </c>
      <c r="F832" s="60">
        <f t="shared" si="87"/>
        <v>0</v>
      </c>
      <c r="G832" s="60">
        <f>IF(AND(C832&lt;&gt;"",SUM(G$27:G831)&lt;E$19),$E$19/$E$23,0)</f>
        <v>0</v>
      </c>
      <c r="H832" s="60">
        <f t="shared" si="88"/>
        <v>0</v>
      </c>
      <c r="I832" s="60">
        <f t="shared" si="90"/>
        <v>0</v>
      </c>
      <c r="J832" s="92" t="str">
        <f t="shared" si="89"/>
        <v>2089–2090</v>
      </c>
      <c r="L832" s="103"/>
      <c r="N832" s="101"/>
      <c r="Q832" s="61"/>
    </row>
    <row r="833" spans="1:17" ht="20.25" customHeight="1" x14ac:dyDescent="0.2">
      <c r="A833" s="176">
        <v>69277</v>
      </c>
      <c r="B833" s="177">
        <f t="shared" si="85"/>
        <v>0</v>
      </c>
      <c r="C833" s="158"/>
      <c r="D833" s="60">
        <f t="shared" si="86"/>
        <v>0</v>
      </c>
      <c r="E833" s="178">
        <f t="shared" si="84"/>
        <v>0</v>
      </c>
      <c r="F833" s="60">
        <f t="shared" si="87"/>
        <v>0</v>
      </c>
      <c r="G833" s="60">
        <f>IF(AND(C833&lt;&gt;"",SUM(G$27:G832)&lt;E$19),$E$19/$E$23,0)</f>
        <v>0</v>
      </c>
      <c r="H833" s="60">
        <f t="shared" si="88"/>
        <v>0</v>
      </c>
      <c r="I833" s="60">
        <f t="shared" si="90"/>
        <v>0</v>
      </c>
      <c r="J833" s="92" t="str">
        <f t="shared" si="89"/>
        <v>2089–2090</v>
      </c>
      <c r="L833" s="103"/>
      <c r="N833" s="101"/>
      <c r="Q833" s="61"/>
    </row>
    <row r="834" spans="1:17" ht="20.25" customHeight="1" x14ac:dyDescent="0.2">
      <c r="A834" s="176">
        <v>69307</v>
      </c>
      <c r="B834" s="177">
        <f t="shared" si="85"/>
        <v>0</v>
      </c>
      <c r="C834" s="158"/>
      <c r="D834" s="60">
        <f t="shared" si="86"/>
        <v>0</v>
      </c>
      <c r="E834" s="178">
        <f t="shared" si="84"/>
        <v>0</v>
      </c>
      <c r="F834" s="60">
        <f t="shared" si="87"/>
        <v>0</v>
      </c>
      <c r="G834" s="60">
        <f>IF(AND(C834&lt;&gt;"",SUM(G$27:G833)&lt;E$19),$E$19/$E$23,0)</f>
        <v>0</v>
      </c>
      <c r="H834" s="60">
        <f t="shared" si="88"/>
        <v>0</v>
      </c>
      <c r="I834" s="60">
        <f t="shared" si="90"/>
        <v>0</v>
      </c>
      <c r="J834" s="92" t="str">
        <f t="shared" si="89"/>
        <v>2089–2090</v>
      </c>
      <c r="L834" s="103"/>
      <c r="N834" s="101"/>
      <c r="Q834" s="61"/>
    </row>
    <row r="835" spans="1:17" ht="20.25" customHeight="1" x14ac:dyDescent="0.2">
      <c r="A835" s="176">
        <v>69338</v>
      </c>
      <c r="B835" s="177">
        <f t="shared" si="85"/>
        <v>0</v>
      </c>
      <c r="C835" s="158"/>
      <c r="D835" s="60">
        <f t="shared" si="86"/>
        <v>0</v>
      </c>
      <c r="E835" s="178">
        <f t="shared" si="84"/>
        <v>0</v>
      </c>
      <c r="F835" s="60">
        <f t="shared" si="87"/>
        <v>0</v>
      </c>
      <c r="G835" s="60">
        <f>IF(AND(C835&lt;&gt;"",SUM(G$27:G834)&lt;E$19),$E$19/$E$23,0)</f>
        <v>0</v>
      </c>
      <c r="H835" s="60">
        <f t="shared" si="88"/>
        <v>0</v>
      </c>
      <c r="I835" s="60">
        <f t="shared" si="90"/>
        <v>0</v>
      </c>
      <c r="J835" s="92" t="str">
        <f t="shared" si="89"/>
        <v>2089–2090</v>
      </c>
      <c r="L835" s="103"/>
      <c r="N835" s="101"/>
      <c r="Q835" s="61"/>
    </row>
    <row r="836" spans="1:17" ht="20.25" customHeight="1" x14ac:dyDescent="0.2">
      <c r="A836" s="176">
        <v>69368</v>
      </c>
      <c r="B836" s="177">
        <f t="shared" si="85"/>
        <v>0</v>
      </c>
      <c r="C836" s="158"/>
      <c r="D836" s="60">
        <f t="shared" si="86"/>
        <v>0</v>
      </c>
      <c r="E836" s="178">
        <f t="shared" si="84"/>
        <v>0</v>
      </c>
      <c r="F836" s="60">
        <f t="shared" si="87"/>
        <v>0</v>
      </c>
      <c r="G836" s="60">
        <f>IF(AND(C836&lt;&gt;"",SUM(G$27:G835)&lt;E$19),$E$19/$E$23,0)</f>
        <v>0</v>
      </c>
      <c r="H836" s="60">
        <f t="shared" si="88"/>
        <v>0</v>
      </c>
      <c r="I836" s="60">
        <f t="shared" si="90"/>
        <v>0</v>
      </c>
      <c r="J836" s="92" t="str">
        <f t="shared" si="89"/>
        <v>2089–2090</v>
      </c>
      <c r="L836" s="103"/>
      <c r="N836" s="101"/>
      <c r="Q836" s="61"/>
    </row>
    <row r="837" spans="1:17" ht="20.25" customHeight="1" x14ac:dyDescent="0.2">
      <c r="A837" s="176">
        <v>69399</v>
      </c>
      <c r="B837" s="177">
        <f t="shared" si="85"/>
        <v>0</v>
      </c>
      <c r="C837" s="158"/>
      <c r="D837" s="60">
        <f t="shared" si="86"/>
        <v>0</v>
      </c>
      <c r="E837" s="178">
        <f t="shared" si="84"/>
        <v>0</v>
      </c>
      <c r="F837" s="60">
        <f t="shared" si="87"/>
        <v>0</v>
      </c>
      <c r="G837" s="60">
        <f>IF(AND(C837&lt;&gt;"",SUM(G$27:G836)&lt;E$19),$E$19/$E$23,0)</f>
        <v>0</v>
      </c>
      <c r="H837" s="60">
        <f t="shared" si="88"/>
        <v>0</v>
      </c>
      <c r="I837" s="60">
        <f t="shared" si="90"/>
        <v>0</v>
      </c>
      <c r="J837" s="92" t="str">
        <f t="shared" si="89"/>
        <v>2089–2090</v>
      </c>
      <c r="L837" s="103"/>
      <c r="N837" s="101"/>
      <c r="Q837" s="61"/>
    </row>
    <row r="838" spans="1:17" ht="20.25" customHeight="1" x14ac:dyDescent="0.2">
      <c r="A838" s="176">
        <v>69430</v>
      </c>
      <c r="B838" s="177">
        <f t="shared" si="85"/>
        <v>0</v>
      </c>
      <c r="C838" s="158"/>
      <c r="D838" s="60">
        <f t="shared" si="86"/>
        <v>0</v>
      </c>
      <c r="E838" s="178">
        <f t="shared" si="84"/>
        <v>0</v>
      </c>
      <c r="F838" s="60">
        <f t="shared" si="87"/>
        <v>0</v>
      </c>
      <c r="G838" s="60">
        <f>IF(AND(C838&lt;&gt;"",SUM(G$27:G837)&lt;E$19),$E$19/$E$23,0)</f>
        <v>0</v>
      </c>
      <c r="H838" s="60">
        <f t="shared" si="88"/>
        <v>0</v>
      </c>
      <c r="I838" s="60">
        <f t="shared" si="90"/>
        <v>0</v>
      </c>
      <c r="J838" s="92" t="str">
        <f t="shared" si="89"/>
        <v>2089–2090</v>
      </c>
      <c r="L838" s="103"/>
      <c r="N838" s="101"/>
      <c r="Q838" s="61"/>
    </row>
    <row r="839" spans="1:17" ht="20.25" customHeight="1" x14ac:dyDescent="0.2">
      <c r="A839" s="176">
        <v>69458</v>
      </c>
      <c r="B839" s="177">
        <f t="shared" si="85"/>
        <v>0</v>
      </c>
      <c r="C839" s="158"/>
      <c r="D839" s="60">
        <f t="shared" si="86"/>
        <v>0</v>
      </c>
      <c r="E839" s="178">
        <f t="shared" si="84"/>
        <v>0</v>
      </c>
      <c r="F839" s="60">
        <f t="shared" si="87"/>
        <v>0</v>
      </c>
      <c r="G839" s="60">
        <f>IF(AND(C839&lt;&gt;"",SUM(G$27:G838)&lt;E$19),$E$19/$E$23,0)</f>
        <v>0</v>
      </c>
      <c r="H839" s="60">
        <f t="shared" si="88"/>
        <v>0</v>
      </c>
      <c r="I839" s="60">
        <f t="shared" si="90"/>
        <v>0</v>
      </c>
      <c r="J839" s="92" t="str">
        <f t="shared" si="89"/>
        <v>2089–2090</v>
      </c>
      <c r="L839" s="103"/>
      <c r="N839" s="101"/>
      <c r="Q839" s="61"/>
    </row>
    <row r="840" spans="1:17" ht="20.25" customHeight="1" x14ac:dyDescent="0.2">
      <c r="A840" s="176">
        <v>69489</v>
      </c>
      <c r="B840" s="177">
        <f t="shared" si="85"/>
        <v>0</v>
      </c>
      <c r="C840" s="158"/>
      <c r="D840" s="60">
        <f t="shared" si="86"/>
        <v>0</v>
      </c>
      <c r="E840" s="178">
        <f t="shared" si="84"/>
        <v>0</v>
      </c>
      <c r="F840" s="60">
        <f t="shared" si="87"/>
        <v>0</v>
      </c>
      <c r="G840" s="60">
        <f>IF(AND(C840&lt;&gt;"",SUM(G$27:G839)&lt;E$19),$E$19/$E$23,0)</f>
        <v>0</v>
      </c>
      <c r="H840" s="60">
        <f t="shared" si="88"/>
        <v>0</v>
      </c>
      <c r="I840" s="60">
        <f t="shared" si="90"/>
        <v>0</v>
      </c>
      <c r="J840" s="92" t="str">
        <f t="shared" si="89"/>
        <v>2089–2090</v>
      </c>
      <c r="L840" s="103"/>
      <c r="N840" s="101"/>
      <c r="Q840" s="61"/>
    </row>
    <row r="841" spans="1:17" ht="20.25" customHeight="1" x14ac:dyDescent="0.2">
      <c r="A841" s="176">
        <v>69519</v>
      </c>
      <c r="B841" s="177">
        <f t="shared" si="85"/>
        <v>0</v>
      </c>
      <c r="C841" s="158"/>
      <c r="D841" s="60">
        <f t="shared" si="86"/>
        <v>0</v>
      </c>
      <c r="E841" s="178">
        <f t="shared" si="84"/>
        <v>0</v>
      </c>
      <c r="F841" s="60">
        <f t="shared" si="87"/>
        <v>0</v>
      </c>
      <c r="G841" s="60">
        <f>IF(AND(C841&lt;&gt;"",SUM(G$27:G840)&lt;E$19),$E$19/$E$23,0)</f>
        <v>0</v>
      </c>
      <c r="H841" s="60">
        <f t="shared" si="88"/>
        <v>0</v>
      </c>
      <c r="I841" s="60">
        <f t="shared" si="90"/>
        <v>0</v>
      </c>
      <c r="J841" s="92" t="str">
        <f t="shared" si="89"/>
        <v>2089–2090</v>
      </c>
      <c r="L841" s="103"/>
      <c r="N841" s="101"/>
      <c r="Q841" s="61"/>
    </row>
    <row r="842" spans="1:17" ht="20.25" customHeight="1" x14ac:dyDescent="0.2">
      <c r="A842" s="176">
        <v>69550</v>
      </c>
      <c r="B842" s="177">
        <f t="shared" si="85"/>
        <v>0</v>
      </c>
      <c r="C842" s="158"/>
      <c r="D842" s="60">
        <f t="shared" si="86"/>
        <v>0</v>
      </c>
      <c r="E842" s="178">
        <f t="shared" si="84"/>
        <v>0</v>
      </c>
      <c r="F842" s="60">
        <f t="shared" si="87"/>
        <v>0</v>
      </c>
      <c r="G842" s="60">
        <f>IF(AND(C842&lt;&gt;"",SUM(G$27:G841)&lt;E$19),$E$19/$E$23,0)</f>
        <v>0</v>
      </c>
      <c r="H842" s="60">
        <f t="shared" si="88"/>
        <v>0</v>
      </c>
      <c r="I842" s="60">
        <f t="shared" si="90"/>
        <v>0</v>
      </c>
      <c r="J842" s="92" t="str">
        <f t="shared" si="89"/>
        <v>2089–2090</v>
      </c>
      <c r="L842" s="103"/>
      <c r="N842" s="101"/>
      <c r="Q842" s="61"/>
    </row>
    <row r="843" spans="1:17" ht="20.25" customHeight="1" x14ac:dyDescent="0.2">
      <c r="A843" s="176">
        <v>69580</v>
      </c>
      <c r="B843" s="177">
        <f t="shared" si="85"/>
        <v>0</v>
      </c>
      <c r="C843" s="158"/>
      <c r="D843" s="60">
        <f t="shared" si="86"/>
        <v>0</v>
      </c>
      <c r="E843" s="178">
        <f t="shared" si="84"/>
        <v>0</v>
      </c>
      <c r="F843" s="60">
        <f t="shared" si="87"/>
        <v>0</v>
      </c>
      <c r="G843" s="60">
        <f>IF(AND(C843&lt;&gt;"",SUM(G$27:G842)&lt;E$19),$E$19/$E$23,0)</f>
        <v>0</v>
      </c>
      <c r="H843" s="60">
        <f t="shared" si="88"/>
        <v>0</v>
      </c>
      <c r="I843" s="60">
        <f t="shared" si="90"/>
        <v>0</v>
      </c>
      <c r="J843" s="92" t="str">
        <f t="shared" si="89"/>
        <v>2090–2091</v>
      </c>
      <c r="L843" s="103"/>
      <c r="N843" s="101"/>
      <c r="Q843" s="61"/>
    </row>
    <row r="844" spans="1:17" ht="20.25" customHeight="1" x14ac:dyDescent="0.2">
      <c r="A844" s="176">
        <v>69611</v>
      </c>
      <c r="B844" s="177">
        <f t="shared" si="85"/>
        <v>0</v>
      </c>
      <c r="C844" s="158"/>
      <c r="D844" s="60">
        <f t="shared" si="86"/>
        <v>0</v>
      </c>
      <c r="E844" s="178">
        <f t="shared" si="84"/>
        <v>0</v>
      </c>
      <c r="F844" s="60">
        <f t="shared" si="87"/>
        <v>0</v>
      </c>
      <c r="G844" s="60">
        <f>IF(AND(C844&lt;&gt;"",SUM(G$27:G843)&lt;E$19),$E$19/$E$23,0)</f>
        <v>0</v>
      </c>
      <c r="H844" s="60">
        <f t="shared" si="88"/>
        <v>0</v>
      </c>
      <c r="I844" s="60">
        <f t="shared" si="90"/>
        <v>0</v>
      </c>
      <c r="J844" s="92" t="str">
        <f t="shared" si="89"/>
        <v>2090–2091</v>
      </c>
      <c r="L844" s="103"/>
      <c r="N844" s="101"/>
      <c r="Q844" s="61"/>
    </row>
    <row r="845" spans="1:17" ht="20.25" customHeight="1" x14ac:dyDescent="0.2">
      <c r="A845" s="176">
        <v>69642</v>
      </c>
      <c r="B845" s="177">
        <f t="shared" si="85"/>
        <v>0</v>
      </c>
      <c r="C845" s="158"/>
      <c r="D845" s="60">
        <f t="shared" si="86"/>
        <v>0</v>
      </c>
      <c r="E845" s="178">
        <f t="shared" si="84"/>
        <v>0</v>
      </c>
      <c r="F845" s="60">
        <f t="shared" si="87"/>
        <v>0</v>
      </c>
      <c r="G845" s="60">
        <f>IF(AND(C845&lt;&gt;"",SUM(G$27:G844)&lt;E$19),$E$19/$E$23,0)</f>
        <v>0</v>
      </c>
      <c r="H845" s="60">
        <f t="shared" si="88"/>
        <v>0</v>
      </c>
      <c r="I845" s="60">
        <f t="shared" si="90"/>
        <v>0</v>
      </c>
      <c r="J845" s="92" t="str">
        <f t="shared" si="89"/>
        <v>2090–2091</v>
      </c>
      <c r="L845" s="103"/>
      <c r="N845" s="101"/>
      <c r="Q845" s="61"/>
    </row>
    <row r="846" spans="1:17" ht="20.25" customHeight="1" x14ac:dyDescent="0.2">
      <c r="A846" s="176">
        <v>69672</v>
      </c>
      <c r="B846" s="177">
        <f t="shared" si="85"/>
        <v>0</v>
      </c>
      <c r="C846" s="158"/>
      <c r="D846" s="60">
        <f t="shared" si="86"/>
        <v>0</v>
      </c>
      <c r="E846" s="178">
        <f t="shared" si="84"/>
        <v>0</v>
      </c>
      <c r="F846" s="60">
        <f t="shared" si="87"/>
        <v>0</v>
      </c>
      <c r="G846" s="60">
        <f>IF(AND(C846&lt;&gt;"",SUM(G$27:G845)&lt;E$19),$E$19/$E$23,0)</f>
        <v>0</v>
      </c>
      <c r="H846" s="60">
        <f t="shared" si="88"/>
        <v>0</v>
      </c>
      <c r="I846" s="60">
        <f t="shared" si="90"/>
        <v>0</v>
      </c>
      <c r="J846" s="92" t="str">
        <f t="shared" si="89"/>
        <v>2090–2091</v>
      </c>
      <c r="L846" s="103"/>
      <c r="N846" s="101"/>
      <c r="Q846" s="61"/>
    </row>
    <row r="847" spans="1:17" ht="20.25" customHeight="1" x14ac:dyDescent="0.2">
      <c r="A847" s="176">
        <v>69703</v>
      </c>
      <c r="B847" s="177">
        <f t="shared" si="85"/>
        <v>0</v>
      </c>
      <c r="C847" s="158"/>
      <c r="D847" s="60">
        <f t="shared" si="86"/>
        <v>0</v>
      </c>
      <c r="E847" s="178">
        <f t="shared" si="84"/>
        <v>0</v>
      </c>
      <c r="F847" s="60">
        <f t="shared" si="87"/>
        <v>0</v>
      </c>
      <c r="G847" s="60">
        <f>IF(AND(C847&lt;&gt;"",SUM(G$27:G846)&lt;E$19),$E$19/$E$23,0)</f>
        <v>0</v>
      </c>
      <c r="H847" s="60">
        <f t="shared" si="88"/>
        <v>0</v>
      </c>
      <c r="I847" s="60">
        <f t="shared" si="90"/>
        <v>0</v>
      </c>
      <c r="J847" s="92" t="str">
        <f t="shared" si="89"/>
        <v>2090–2091</v>
      </c>
      <c r="L847" s="103"/>
      <c r="N847" s="101"/>
      <c r="Q847" s="61"/>
    </row>
    <row r="848" spans="1:17" ht="20.25" customHeight="1" x14ac:dyDescent="0.2">
      <c r="A848" s="176">
        <v>69733</v>
      </c>
      <c r="B848" s="177">
        <f t="shared" si="85"/>
        <v>0</v>
      </c>
      <c r="C848" s="158"/>
      <c r="D848" s="60">
        <f t="shared" si="86"/>
        <v>0</v>
      </c>
      <c r="E848" s="178">
        <f t="shared" si="84"/>
        <v>0</v>
      </c>
      <c r="F848" s="60">
        <f t="shared" si="87"/>
        <v>0</v>
      </c>
      <c r="G848" s="60">
        <f>IF(AND(C848&lt;&gt;"",SUM(G$27:G847)&lt;E$19),$E$19/$E$23,0)</f>
        <v>0</v>
      </c>
      <c r="H848" s="60">
        <f t="shared" si="88"/>
        <v>0</v>
      </c>
      <c r="I848" s="60">
        <f t="shared" si="90"/>
        <v>0</v>
      </c>
      <c r="J848" s="92" t="str">
        <f t="shared" si="89"/>
        <v>2090–2091</v>
      </c>
      <c r="L848" s="103"/>
      <c r="N848" s="101"/>
      <c r="Q848" s="61"/>
    </row>
    <row r="849" spans="1:17" ht="20.25" customHeight="1" x14ac:dyDescent="0.2">
      <c r="A849" s="176">
        <v>69764</v>
      </c>
      <c r="B849" s="177">
        <f t="shared" si="85"/>
        <v>0</v>
      </c>
      <c r="C849" s="158"/>
      <c r="D849" s="60">
        <f t="shared" si="86"/>
        <v>0</v>
      </c>
      <c r="E849" s="178">
        <f t="shared" si="84"/>
        <v>0</v>
      </c>
      <c r="F849" s="60">
        <f t="shared" si="87"/>
        <v>0</v>
      </c>
      <c r="G849" s="60">
        <f>IF(AND(C849&lt;&gt;"",SUM(G$27:G848)&lt;E$19),$E$19/$E$23,0)</f>
        <v>0</v>
      </c>
      <c r="H849" s="60">
        <f t="shared" si="88"/>
        <v>0</v>
      </c>
      <c r="I849" s="60">
        <f t="shared" si="90"/>
        <v>0</v>
      </c>
      <c r="J849" s="92" t="str">
        <f t="shared" si="89"/>
        <v>2090–2091</v>
      </c>
      <c r="L849" s="103"/>
      <c r="N849" s="101"/>
      <c r="Q849" s="61"/>
    </row>
    <row r="850" spans="1:17" ht="20.25" customHeight="1" x14ac:dyDescent="0.2">
      <c r="A850" s="176">
        <v>69795</v>
      </c>
      <c r="B850" s="177">
        <f t="shared" si="85"/>
        <v>0</v>
      </c>
      <c r="C850" s="158"/>
      <c r="D850" s="60">
        <f t="shared" si="86"/>
        <v>0</v>
      </c>
      <c r="E850" s="178">
        <f t="shared" si="84"/>
        <v>0</v>
      </c>
      <c r="F850" s="60">
        <f t="shared" si="87"/>
        <v>0</v>
      </c>
      <c r="G850" s="60">
        <f>IF(AND(C850&lt;&gt;"",SUM(G$27:G849)&lt;E$19),$E$19/$E$23,0)</f>
        <v>0</v>
      </c>
      <c r="H850" s="60">
        <f t="shared" si="88"/>
        <v>0</v>
      </c>
      <c r="I850" s="60">
        <f t="shared" si="90"/>
        <v>0</v>
      </c>
      <c r="J850" s="92" t="str">
        <f t="shared" si="89"/>
        <v>2090–2091</v>
      </c>
      <c r="L850" s="103"/>
      <c r="N850" s="101"/>
      <c r="Q850" s="61"/>
    </row>
    <row r="851" spans="1:17" ht="20.25" customHeight="1" x14ac:dyDescent="0.2">
      <c r="A851" s="176">
        <v>69823</v>
      </c>
      <c r="B851" s="177">
        <f t="shared" si="85"/>
        <v>0</v>
      </c>
      <c r="C851" s="158"/>
      <c r="D851" s="60">
        <f t="shared" si="86"/>
        <v>0</v>
      </c>
      <c r="E851" s="178">
        <f t="shared" si="84"/>
        <v>0</v>
      </c>
      <c r="F851" s="60">
        <f t="shared" si="87"/>
        <v>0</v>
      </c>
      <c r="G851" s="60">
        <f>IF(AND(C851&lt;&gt;"",SUM(G$27:G850)&lt;E$19),$E$19/$E$23,0)</f>
        <v>0</v>
      </c>
      <c r="H851" s="60">
        <f t="shared" si="88"/>
        <v>0</v>
      </c>
      <c r="I851" s="60">
        <f t="shared" si="90"/>
        <v>0</v>
      </c>
      <c r="J851" s="92" t="str">
        <f t="shared" si="89"/>
        <v>2090–2091</v>
      </c>
      <c r="L851" s="103"/>
      <c r="N851" s="101"/>
      <c r="Q851" s="61"/>
    </row>
    <row r="852" spans="1:17" ht="20.25" customHeight="1" x14ac:dyDescent="0.2">
      <c r="A852" s="176">
        <v>69854</v>
      </c>
      <c r="B852" s="177">
        <f t="shared" si="85"/>
        <v>0</v>
      </c>
      <c r="C852" s="158"/>
      <c r="D852" s="60">
        <f t="shared" si="86"/>
        <v>0</v>
      </c>
      <c r="E852" s="178">
        <f t="shared" si="84"/>
        <v>0</v>
      </c>
      <c r="F852" s="60">
        <f t="shared" si="87"/>
        <v>0</v>
      </c>
      <c r="G852" s="60">
        <f>IF(AND(C852&lt;&gt;"",SUM(G$27:G851)&lt;E$19),$E$19/$E$23,0)</f>
        <v>0</v>
      </c>
      <c r="H852" s="60">
        <f t="shared" si="88"/>
        <v>0</v>
      </c>
      <c r="I852" s="60">
        <f t="shared" si="90"/>
        <v>0</v>
      </c>
      <c r="J852" s="92" t="str">
        <f t="shared" si="89"/>
        <v>2090–2091</v>
      </c>
      <c r="L852" s="103"/>
      <c r="N852" s="101"/>
      <c r="Q852" s="61"/>
    </row>
    <row r="853" spans="1:17" ht="20.25" customHeight="1" x14ac:dyDescent="0.2">
      <c r="A853" s="176">
        <v>69884</v>
      </c>
      <c r="B853" s="177">
        <f t="shared" si="85"/>
        <v>0</v>
      </c>
      <c r="C853" s="158"/>
      <c r="D853" s="60">
        <f t="shared" si="86"/>
        <v>0</v>
      </c>
      <c r="E853" s="178">
        <f t="shared" si="84"/>
        <v>0</v>
      </c>
      <c r="F853" s="60">
        <f t="shared" si="87"/>
        <v>0</v>
      </c>
      <c r="G853" s="60">
        <f>IF(AND(C853&lt;&gt;"",SUM(G$27:G852)&lt;E$19),$E$19/$E$23,0)</f>
        <v>0</v>
      </c>
      <c r="H853" s="60">
        <f t="shared" si="88"/>
        <v>0</v>
      </c>
      <c r="I853" s="60">
        <f t="shared" si="90"/>
        <v>0</v>
      </c>
      <c r="J853" s="92" t="str">
        <f t="shared" si="89"/>
        <v>2090–2091</v>
      </c>
      <c r="L853" s="103"/>
      <c r="N853" s="101"/>
      <c r="Q853" s="61"/>
    </row>
    <row r="854" spans="1:17" ht="20.25" customHeight="1" x14ac:dyDescent="0.2">
      <c r="A854" s="176">
        <v>69915</v>
      </c>
      <c r="B854" s="177">
        <f t="shared" si="85"/>
        <v>0</v>
      </c>
      <c r="C854" s="158"/>
      <c r="D854" s="60">
        <f t="shared" si="86"/>
        <v>0</v>
      </c>
      <c r="E854" s="178">
        <f t="shared" si="84"/>
        <v>0</v>
      </c>
      <c r="F854" s="60">
        <f t="shared" si="87"/>
        <v>0</v>
      </c>
      <c r="G854" s="60">
        <f>IF(AND(C854&lt;&gt;"",SUM(G$27:G853)&lt;E$19),$E$19/$E$23,0)</f>
        <v>0</v>
      </c>
      <c r="H854" s="60">
        <f t="shared" si="88"/>
        <v>0</v>
      </c>
      <c r="I854" s="60">
        <f t="shared" si="90"/>
        <v>0</v>
      </c>
      <c r="J854" s="92" t="str">
        <f t="shared" si="89"/>
        <v>2090–2091</v>
      </c>
      <c r="L854" s="103"/>
      <c r="N854" s="101"/>
      <c r="Q854" s="61"/>
    </row>
    <row r="855" spans="1:17" ht="20.25" customHeight="1" x14ac:dyDescent="0.2">
      <c r="A855" s="176">
        <v>69945</v>
      </c>
      <c r="B855" s="177">
        <f t="shared" si="85"/>
        <v>0</v>
      </c>
      <c r="C855" s="158"/>
      <c r="D855" s="60">
        <f t="shared" si="86"/>
        <v>0</v>
      </c>
      <c r="E855" s="178">
        <f t="shared" si="84"/>
        <v>0</v>
      </c>
      <c r="F855" s="60">
        <f t="shared" si="87"/>
        <v>0</v>
      </c>
      <c r="G855" s="60">
        <f>IF(AND(C855&lt;&gt;"",SUM(G$27:G854)&lt;E$19),$E$19/$E$23,0)</f>
        <v>0</v>
      </c>
      <c r="H855" s="60">
        <f t="shared" si="88"/>
        <v>0</v>
      </c>
      <c r="I855" s="60">
        <f t="shared" si="90"/>
        <v>0</v>
      </c>
      <c r="J855" s="92" t="str">
        <f t="shared" si="89"/>
        <v>2091–2092</v>
      </c>
      <c r="L855" s="103"/>
      <c r="N855" s="101"/>
      <c r="Q855" s="61"/>
    </row>
    <row r="856" spans="1:17" ht="20.25" customHeight="1" x14ac:dyDescent="0.2">
      <c r="A856" s="176">
        <v>69976</v>
      </c>
      <c r="B856" s="177">
        <f t="shared" si="85"/>
        <v>0</v>
      </c>
      <c r="C856" s="158"/>
      <c r="D856" s="60">
        <f t="shared" si="86"/>
        <v>0</v>
      </c>
      <c r="E856" s="178">
        <f t="shared" si="84"/>
        <v>0</v>
      </c>
      <c r="F856" s="60">
        <f t="shared" si="87"/>
        <v>0</v>
      </c>
      <c r="G856" s="60">
        <f>IF(AND(C856&lt;&gt;"",SUM(G$27:G855)&lt;E$19),$E$19/$E$23,0)</f>
        <v>0</v>
      </c>
      <c r="H856" s="60">
        <f t="shared" si="88"/>
        <v>0</v>
      </c>
      <c r="I856" s="60">
        <f t="shared" si="90"/>
        <v>0</v>
      </c>
      <c r="J856" s="92" t="str">
        <f t="shared" si="89"/>
        <v>2091–2092</v>
      </c>
      <c r="L856" s="103"/>
      <c r="N856" s="101"/>
      <c r="Q856" s="61"/>
    </row>
    <row r="857" spans="1:17" ht="20.25" customHeight="1" x14ac:dyDescent="0.2">
      <c r="A857" s="176">
        <v>70007</v>
      </c>
      <c r="B857" s="177">
        <f t="shared" si="85"/>
        <v>0</v>
      </c>
      <c r="C857" s="158"/>
      <c r="D857" s="60">
        <f t="shared" si="86"/>
        <v>0</v>
      </c>
      <c r="E857" s="178">
        <f t="shared" si="84"/>
        <v>0</v>
      </c>
      <c r="F857" s="60">
        <f t="shared" si="87"/>
        <v>0</v>
      </c>
      <c r="G857" s="60">
        <f>IF(AND(C857&lt;&gt;"",SUM(G$27:G856)&lt;E$19),$E$19/$E$23,0)</f>
        <v>0</v>
      </c>
      <c r="H857" s="60">
        <f t="shared" si="88"/>
        <v>0</v>
      </c>
      <c r="I857" s="60">
        <f t="shared" si="90"/>
        <v>0</v>
      </c>
      <c r="J857" s="92" t="str">
        <f t="shared" si="89"/>
        <v>2091–2092</v>
      </c>
      <c r="L857" s="103"/>
      <c r="N857" s="101"/>
      <c r="Q857" s="61"/>
    </row>
    <row r="858" spans="1:17" ht="20.25" customHeight="1" x14ac:dyDescent="0.2">
      <c r="A858" s="176">
        <v>70037</v>
      </c>
      <c r="B858" s="177">
        <f t="shared" si="85"/>
        <v>0</v>
      </c>
      <c r="C858" s="158"/>
      <c r="D858" s="60">
        <f t="shared" si="86"/>
        <v>0</v>
      </c>
      <c r="E858" s="178">
        <f t="shared" si="84"/>
        <v>0</v>
      </c>
      <c r="F858" s="60">
        <f t="shared" si="87"/>
        <v>0</v>
      </c>
      <c r="G858" s="60">
        <f>IF(AND(C858&lt;&gt;"",SUM(G$27:G857)&lt;E$19),$E$19/$E$23,0)</f>
        <v>0</v>
      </c>
      <c r="H858" s="60">
        <f t="shared" si="88"/>
        <v>0</v>
      </c>
      <c r="I858" s="60">
        <f t="shared" si="90"/>
        <v>0</v>
      </c>
      <c r="J858" s="92" t="str">
        <f t="shared" si="89"/>
        <v>2091–2092</v>
      </c>
      <c r="L858" s="103"/>
      <c r="N858" s="101"/>
      <c r="Q858" s="61"/>
    </row>
    <row r="859" spans="1:17" ht="20.25" customHeight="1" x14ac:dyDescent="0.2">
      <c r="A859" s="176">
        <v>70068</v>
      </c>
      <c r="B859" s="177">
        <f t="shared" si="85"/>
        <v>0</v>
      </c>
      <c r="C859" s="158"/>
      <c r="D859" s="60">
        <f t="shared" si="86"/>
        <v>0</v>
      </c>
      <c r="E859" s="178">
        <f t="shared" ref="E859:E922" si="91">C859-D859</f>
        <v>0</v>
      </c>
      <c r="F859" s="60">
        <f t="shared" si="87"/>
        <v>0</v>
      </c>
      <c r="G859" s="60">
        <f>IF(AND(C859&lt;&gt;"",SUM(G$27:G858)&lt;E$19),$E$19/$E$23,0)</f>
        <v>0</v>
      </c>
      <c r="H859" s="60">
        <f t="shared" si="88"/>
        <v>0</v>
      </c>
      <c r="I859" s="60">
        <f t="shared" si="90"/>
        <v>0</v>
      </c>
      <c r="J859" s="92" t="str">
        <f t="shared" si="89"/>
        <v>2091–2092</v>
      </c>
      <c r="L859" s="103"/>
      <c r="N859" s="101"/>
      <c r="Q859" s="61"/>
    </row>
    <row r="860" spans="1:17" ht="20.25" customHeight="1" x14ac:dyDescent="0.2">
      <c r="A860" s="176">
        <v>70098</v>
      </c>
      <c r="B860" s="177">
        <f t="shared" ref="B860:B923" si="92">IF(C860&gt;0,C860*-1,C860)</f>
        <v>0</v>
      </c>
      <c r="C860" s="158"/>
      <c r="D860" s="60">
        <f t="shared" ref="D860:D923" si="93">IF(C860="",0,IF($E$15="Beginning",IF(C859&lt;&gt;"",$F859*$E$6/12,0),IF(C859&lt;&gt;"",$F859*$E$6/12,$E$16*$E$6/12)))</f>
        <v>0</v>
      </c>
      <c r="E860" s="178">
        <f t="shared" si="91"/>
        <v>0</v>
      </c>
      <c r="F860" s="60">
        <f t="shared" ref="F860:F923" si="94">IF(C860="",0,IF(C859="",$E$16-E860,IF(C860&lt;&gt;"",F859-E860)))</f>
        <v>0</v>
      </c>
      <c r="G860" s="60">
        <f>IF(AND(C860&lt;&gt;"",SUM(G$27:G859)&lt;E$19),$E$19/$E$23,0)</f>
        <v>0</v>
      </c>
      <c r="H860" s="60">
        <f t="shared" ref="H860:H923" si="95">IF(C860&lt;&gt;"",G860+H859,0)</f>
        <v>0</v>
      </c>
      <c r="I860" s="60">
        <f t="shared" si="90"/>
        <v>0</v>
      </c>
      <c r="J860" s="92" t="str">
        <f t="shared" ref="J860:J923" si="96">IF(OR(MONTH(A860)=1,MONTH(A860)=2,MONTH(A860)=3,MONTH(A860)=4,MONTH(A860)=5,MONTH(A860)=6),YEAR(A860)-1&amp;"–"&amp;YEAR(A860),YEAR(A860)&amp;"–"&amp;YEAR(A860)+1)</f>
        <v>2091–2092</v>
      </c>
      <c r="L860" s="103"/>
      <c r="N860" s="101"/>
      <c r="Q860" s="61"/>
    </row>
    <row r="861" spans="1:17" ht="20.25" customHeight="1" x14ac:dyDescent="0.2">
      <c r="A861" s="176">
        <v>70129</v>
      </c>
      <c r="B861" s="177">
        <f t="shared" si="92"/>
        <v>0</v>
      </c>
      <c r="C861" s="158"/>
      <c r="D861" s="60">
        <f t="shared" si="93"/>
        <v>0</v>
      </c>
      <c r="E861" s="178">
        <f t="shared" si="91"/>
        <v>0</v>
      </c>
      <c r="F861" s="60">
        <f t="shared" si="94"/>
        <v>0</v>
      </c>
      <c r="G861" s="60">
        <f>IF(AND(C861&lt;&gt;"",SUM(G$27:G860)&lt;E$19),$E$19/$E$23,0)</f>
        <v>0</v>
      </c>
      <c r="H861" s="60">
        <f t="shared" si="95"/>
        <v>0</v>
      </c>
      <c r="I861" s="60">
        <f t="shared" ref="I861:I924" si="97">IF(C861&lt;&gt;"",$E$19-H861,0)</f>
        <v>0</v>
      </c>
      <c r="J861" s="92" t="str">
        <f t="shared" si="96"/>
        <v>2091–2092</v>
      </c>
      <c r="L861" s="103"/>
      <c r="N861" s="101"/>
      <c r="Q861" s="61"/>
    </row>
    <row r="862" spans="1:17" ht="20.25" customHeight="1" x14ac:dyDescent="0.2">
      <c r="A862" s="176">
        <v>70160</v>
      </c>
      <c r="B862" s="177">
        <f t="shared" si="92"/>
        <v>0</v>
      </c>
      <c r="C862" s="158"/>
      <c r="D862" s="60">
        <f t="shared" si="93"/>
        <v>0</v>
      </c>
      <c r="E862" s="178">
        <f t="shared" si="91"/>
        <v>0</v>
      </c>
      <c r="F862" s="60">
        <f t="shared" si="94"/>
        <v>0</v>
      </c>
      <c r="G862" s="60">
        <f>IF(AND(C862&lt;&gt;"",SUM(G$27:G861)&lt;E$19),$E$19/$E$23,0)</f>
        <v>0</v>
      </c>
      <c r="H862" s="60">
        <f t="shared" si="95"/>
        <v>0</v>
      </c>
      <c r="I862" s="60">
        <f t="shared" si="97"/>
        <v>0</v>
      </c>
      <c r="J862" s="92" t="str">
        <f t="shared" si="96"/>
        <v>2091–2092</v>
      </c>
      <c r="L862" s="103"/>
      <c r="N862" s="101"/>
      <c r="Q862" s="61"/>
    </row>
    <row r="863" spans="1:17" ht="20.25" customHeight="1" x14ac:dyDescent="0.2">
      <c r="A863" s="176">
        <v>70189</v>
      </c>
      <c r="B863" s="177">
        <f t="shared" si="92"/>
        <v>0</v>
      </c>
      <c r="C863" s="158"/>
      <c r="D863" s="60">
        <f t="shared" si="93"/>
        <v>0</v>
      </c>
      <c r="E863" s="178">
        <f t="shared" si="91"/>
        <v>0</v>
      </c>
      <c r="F863" s="60">
        <f t="shared" si="94"/>
        <v>0</v>
      </c>
      <c r="G863" s="60">
        <f>IF(AND(C863&lt;&gt;"",SUM(G$27:G862)&lt;E$19),$E$19/$E$23,0)</f>
        <v>0</v>
      </c>
      <c r="H863" s="60">
        <f t="shared" si="95"/>
        <v>0</v>
      </c>
      <c r="I863" s="60">
        <f t="shared" si="97"/>
        <v>0</v>
      </c>
      <c r="J863" s="92" t="str">
        <f t="shared" si="96"/>
        <v>2091–2092</v>
      </c>
      <c r="L863" s="103"/>
      <c r="N863" s="101"/>
      <c r="Q863" s="61"/>
    </row>
    <row r="864" spans="1:17" ht="20.25" customHeight="1" x14ac:dyDescent="0.2">
      <c r="A864" s="176">
        <v>70220</v>
      </c>
      <c r="B864" s="177">
        <f t="shared" si="92"/>
        <v>0</v>
      </c>
      <c r="C864" s="158"/>
      <c r="D864" s="60">
        <f t="shared" si="93"/>
        <v>0</v>
      </c>
      <c r="E864" s="178">
        <f t="shared" si="91"/>
        <v>0</v>
      </c>
      <c r="F864" s="60">
        <f t="shared" si="94"/>
        <v>0</v>
      </c>
      <c r="G864" s="60">
        <f>IF(AND(C864&lt;&gt;"",SUM(G$27:G863)&lt;E$19),$E$19/$E$23,0)</f>
        <v>0</v>
      </c>
      <c r="H864" s="60">
        <f t="shared" si="95"/>
        <v>0</v>
      </c>
      <c r="I864" s="60">
        <f t="shared" si="97"/>
        <v>0</v>
      </c>
      <c r="J864" s="92" t="str">
        <f t="shared" si="96"/>
        <v>2091–2092</v>
      </c>
      <c r="L864" s="103"/>
      <c r="N864" s="101"/>
      <c r="Q864" s="61"/>
    </row>
    <row r="865" spans="1:17" ht="20.25" customHeight="1" x14ac:dyDescent="0.2">
      <c r="A865" s="176">
        <v>70250</v>
      </c>
      <c r="B865" s="177">
        <f t="shared" si="92"/>
        <v>0</v>
      </c>
      <c r="C865" s="158"/>
      <c r="D865" s="60">
        <f t="shared" si="93"/>
        <v>0</v>
      </c>
      <c r="E865" s="178">
        <f t="shared" si="91"/>
        <v>0</v>
      </c>
      <c r="F865" s="60">
        <f t="shared" si="94"/>
        <v>0</v>
      </c>
      <c r="G865" s="60">
        <f>IF(AND(C865&lt;&gt;"",SUM(G$27:G864)&lt;E$19),$E$19/$E$23,0)</f>
        <v>0</v>
      </c>
      <c r="H865" s="60">
        <f t="shared" si="95"/>
        <v>0</v>
      </c>
      <c r="I865" s="60">
        <f t="shared" si="97"/>
        <v>0</v>
      </c>
      <c r="J865" s="92" t="str">
        <f t="shared" si="96"/>
        <v>2091–2092</v>
      </c>
      <c r="L865" s="103"/>
      <c r="N865" s="101"/>
      <c r="Q865" s="61"/>
    </row>
    <row r="866" spans="1:17" ht="20.25" customHeight="1" x14ac:dyDescent="0.2">
      <c r="A866" s="176">
        <v>70281</v>
      </c>
      <c r="B866" s="177">
        <f t="shared" si="92"/>
        <v>0</v>
      </c>
      <c r="C866" s="158"/>
      <c r="D866" s="60">
        <f t="shared" si="93"/>
        <v>0</v>
      </c>
      <c r="E866" s="178">
        <f t="shared" si="91"/>
        <v>0</v>
      </c>
      <c r="F866" s="60">
        <f t="shared" si="94"/>
        <v>0</v>
      </c>
      <c r="G866" s="60">
        <f>IF(AND(C866&lt;&gt;"",SUM(G$27:G865)&lt;E$19),$E$19/$E$23,0)</f>
        <v>0</v>
      </c>
      <c r="H866" s="60">
        <f t="shared" si="95"/>
        <v>0</v>
      </c>
      <c r="I866" s="60">
        <f t="shared" si="97"/>
        <v>0</v>
      </c>
      <c r="J866" s="92" t="str">
        <f t="shared" si="96"/>
        <v>2091–2092</v>
      </c>
      <c r="L866" s="103"/>
      <c r="N866" s="101"/>
      <c r="Q866" s="61"/>
    </row>
    <row r="867" spans="1:17" ht="20.25" customHeight="1" x14ac:dyDescent="0.2">
      <c r="A867" s="176">
        <v>70311</v>
      </c>
      <c r="B867" s="177">
        <f t="shared" si="92"/>
        <v>0</v>
      </c>
      <c r="C867" s="158"/>
      <c r="D867" s="60">
        <f t="shared" si="93"/>
        <v>0</v>
      </c>
      <c r="E867" s="178">
        <f t="shared" si="91"/>
        <v>0</v>
      </c>
      <c r="F867" s="60">
        <f t="shared" si="94"/>
        <v>0</v>
      </c>
      <c r="G867" s="60">
        <f>IF(AND(C867&lt;&gt;"",SUM(G$27:G866)&lt;E$19),$E$19/$E$23,0)</f>
        <v>0</v>
      </c>
      <c r="H867" s="60">
        <f t="shared" si="95"/>
        <v>0</v>
      </c>
      <c r="I867" s="60">
        <f t="shared" si="97"/>
        <v>0</v>
      </c>
      <c r="J867" s="92" t="str">
        <f t="shared" si="96"/>
        <v>2092–2093</v>
      </c>
      <c r="L867" s="103"/>
      <c r="N867" s="101"/>
      <c r="Q867" s="61"/>
    </row>
    <row r="868" spans="1:17" ht="20.25" customHeight="1" x14ac:dyDescent="0.2">
      <c r="A868" s="176">
        <v>70342</v>
      </c>
      <c r="B868" s="177">
        <f t="shared" si="92"/>
        <v>0</v>
      </c>
      <c r="C868" s="158"/>
      <c r="D868" s="60">
        <f t="shared" si="93"/>
        <v>0</v>
      </c>
      <c r="E868" s="178">
        <f t="shared" si="91"/>
        <v>0</v>
      </c>
      <c r="F868" s="60">
        <f t="shared" si="94"/>
        <v>0</v>
      </c>
      <c r="G868" s="60">
        <f>IF(AND(C868&lt;&gt;"",SUM(G$27:G867)&lt;E$19),$E$19/$E$23,0)</f>
        <v>0</v>
      </c>
      <c r="H868" s="60">
        <f t="shared" si="95"/>
        <v>0</v>
      </c>
      <c r="I868" s="60">
        <f t="shared" si="97"/>
        <v>0</v>
      </c>
      <c r="J868" s="92" t="str">
        <f t="shared" si="96"/>
        <v>2092–2093</v>
      </c>
      <c r="L868" s="103"/>
      <c r="N868" s="101"/>
      <c r="Q868" s="61"/>
    </row>
    <row r="869" spans="1:17" ht="20.25" customHeight="1" x14ac:dyDescent="0.2">
      <c r="A869" s="176">
        <v>70373</v>
      </c>
      <c r="B869" s="177">
        <f t="shared" si="92"/>
        <v>0</v>
      </c>
      <c r="C869" s="158"/>
      <c r="D869" s="60">
        <f t="shared" si="93"/>
        <v>0</v>
      </c>
      <c r="E869" s="178">
        <f t="shared" si="91"/>
        <v>0</v>
      </c>
      <c r="F869" s="60">
        <f t="shared" si="94"/>
        <v>0</v>
      </c>
      <c r="G869" s="60">
        <f>IF(AND(C869&lt;&gt;"",SUM(G$27:G868)&lt;E$19),$E$19/$E$23,0)</f>
        <v>0</v>
      </c>
      <c r="H869" s="60">
        <f t="shared" si="95"/>
        <v>0</v>
      </c>
      <c r="I869" s="60">
        <f t="shared" si="97"/>
        <v>0</v>
      </c>
      <c r="J869" s="92" t="str">
        <f t="shared" si="96"/>
        <v>2092–2093</v>
      </c>
      <c r="L869" s="103"/>
      <c r="N869" s="101"/>
      <c r="Q869" s="61"/>
    </row>
    <row r="870" spans="1:17" ht="20.25" customHeight="1" x14ac:dyDescent="0.2">
      <c r="A870" s="176">
        <v>70403</v>
      </c>
      <c r="B870" s="177">
        <f t="shared" si="92"/>
        <v>0</v>
      </c>
      <c r="C870" s="158"/>
      <c r="D870" s="60">
        <f t="shared" si="93"/>
        <v>0</v>
      </c>
      <c r="E870" s="178">
        <f t="shared" si="91"/>
        <v>0</v>
      </c>
      <c r="F870" s="60">
        <f t="shared" si="94"/>
        <v>0</v>
      </c>
      <c r="G870" s="60">
        <f>IF(AND(C870&lt;&gt;"",SUM(G$27:G869)&lt;E$19),$E$19/$E$23,0)</f>
        <v>0</v>
      </c>
      <c r="H870" s="60">
        <f t="shared" si="95"/>
        <v>0</v>
      </c>
      <c r="I870" s="60">
        <f t="shared" si="97"/>
        <v>0</v>
      </c>
      <c r="J870" s="92" t="str">
        <f t="shared" si="96"/>
        <v>2092–2093</v>
      </c>
      <c r="L870" s="103"/>
      <c r="N870" s="101"/>
      <c r="Q870" s="61"/>
    </row>
    <row r="871" spans="1:17" ht="20.25" customHeight="1" x14ac:dyDescent="0.2">
      <c r="A871" s="176">
        <v>70434</v>
      </c>
      <c r="B871" s="177">
        <f t="shared" si="92"/>
        <v>0</v>
      </c>
      <c r="C871" s="158"/>
      <c r="D871" s="60">
        <f t="shared" si="93"/>
        <v>0</v>
      </c>
      <c r="E871" s="178">
        <f t="shared" si="91"/>
        <v>0</v>
      </c>
      <c r="F871" s="60">
        <f t="shared" si="94"/>
        <v>0</v>
      </c>
      <c r="G871" s="60">
        <f>IF(AND(C871&lt;&gt;"",SUM(G$27:G870)&lt;E$19),$E$19/$E$23,0)</f>
        <v>0</v>
      </c>
      <c r="H871" s="60">
        <f t="shared" si="95"/>
        <v>0</v>
      </c>
      <c r="I871" s="60">
        <f t="shared" si="97"/>
        <v>0</v>
      </c>
      <c r="J871" s="92" t="str">
        <f t="shared" si="96"/>
        <v>2092–2093</v>
      </c>
      <c r="L871" s="103"/>
      <c r="N871" s="101"/>
      <c r="Q871" s="61"/>
    </row>
    <row r="872" spans="1:17" ht="20.25" customHeight="1" x14ac:dyDescent="0.2">
      <c r="A872" s="176">
        <v>70464</v>
      </c>
      <c r="B872" s="177">
        <f t="shared" si="92"/>
        <v>0</v>
      </c>
      <c r="C872" s="158"/>
      <c r="D872" s="60">
        <f t="shared" si="93"/>
        <v>0</v>
      </c>
      <c r="E872" s="178">
        <f t="shared" si="91"/>
        <v>0</v>
      </c>
      <c r="F872" s="60">
        <f t="shared" si="94"/>
        <v>0</v>
      </c>
      <c r="G872" s="60">
        <f>IF(AND(C872&lt;&gt;"",SUM(G$27:G871)&lt;E$19),$E$19/$E$23,0)</f>
        <v>0</v>
      </c>
      <c r="H872" s="60">
        <f t="shared" si="95"/>
        <v>0</v>
      </c>
      <c r="I872" s="60">
        <f t="shared" si="97"/>
        <v>0</v>
      </c>
      <c r="J872" s="92" t="str">
        <f t="shared" si="96"/>
        <v>2092–2093</v>
      </c>
      <c r="L872" s="103"/>
      <c r="N872" s="101"/>
      <c r="Q872" s="61"/>
    </row>
    <row r="873" spans="1:17" ht="20.25" customHeight="1" x14ac:dyDescent="0.2">
      <c r="A873" s="176">
        <v>70495</v>
      </c>
      <c r="B873" s="177">
        <f t="shared" si="92"/>
        <v>0</v>
      </c>
      <c r="C873" s="158"/>
      <c r="D873" s="60">
        <f t="shared" si="93"/>
        <v>0</v>
      </c>
      <c r="E873" s="178">
        <f t="shared" si="91"/>
        <v>0</v>
      </c>
      <c r="F873" s="60">
        <f t="shared" si="94"/>
        <v>0</v>
      </c>
      <c r="G873" s="60">
        <f>IF(AND(C873&lt;&gt;"",SUM(G$27:G872)&lt;E$19),$E$19/$E$23,0)</f>
        <v>0</v>
      </c>
      <c r="H873" s="60">
        <f t="shared" si="95"/>
        <v>0</v>
      </c>
      <c r="I873" s="60">
        <f t="shared" si="97"/>
        <v>0</v>
      </c>
      <c r="J873" s="92" t="str">
        <f t="shared" si="96"/>
        <v>2092–2093</v>
      </c>
      <c r="L873" s="103"/>
      <c r="N873" s="101"/>
      <c r="Q873" s="61"/>
    </row>
    <row r="874" spans="1:17" ht="20.25" customHeight="1" x14ac:dyDescent="0.2">
      <c r="A874" s="176">
        <v>70526</v>
      </c>
      <c r="B874" s="177">
        <f t="shared" si="92"/>
        <v>0</v>
      </c>
      <c r="C874" s="158"/>
      <c r="D874" s="60">
        <f t="shared" si="93"/>
        <v>0</v>
      </c>
      <c r="E874" s="178">
        <f t="shared" si="91"/>
        <v>0</v>
      </c>
      <c r="F874" s="60">
        <f t="shared" si="94"/>
        <v>0</v>
      </c>
      <c r="G874" s="60">
        <f>IF(AND(C874&lt;&gt;"",SUM(G$27:G873)&lt;E$19),$E$19/$E$23,0)</f>
        <v>0</v>
      </c>
      <c r="H874" s="60">
        <f t="shared" si="95"/>
        <v>0</v>
      </c>
      <c r="I874" s="60">
        <f t="shared" si="97"/>
        <v>0</v>
      </c>
      <c r="J874" s="92" t="str">
        <f t="shared" si="96"/>
        <v>2092–2093</v>
      </c>
      <c r="L874" s="103"/>
      <c r="N874" s="101"/>
      <c r="Q874" s="61"/>
    </row>
    <row r="875" spans="1:17" ht="20.25" customHeight="1" x14ac:dyDescent="0.2">
      <c r="A875" s="176">
        <v>70554</v>
      </c>
      <c r="B875" s="177">
        <f t="shared" si="92"/>
        <v>0</v>
      </c>
      <c r="C875" s="158"/>
      <c r="D875" s="60">
        <f t="shared" si="93"/>
        <v>0</v>
      </c>
      <c r="E875" s="178">
        <f t="shared" si="91"/>
        <v>0</v>
      </c>
      <c r="F875" s="60">
        <f t="shared" si="94"/>
        <v>0</v>
      </c>
      <c r="G875" s="60">
        <f>IF(AND(C875&lt;&gt;"",SUM(G$27:G874)&lt;E$19),$E$19/$E$23,0)</f>
        <v>0</v>
      </c>
      <c r="H875" s="60">
        <f t="shared" si="95"/>
        <v>0</v>
      </c>
      <c r="I875" s="60">
        <f t="shared" si="97"/>
        <v>0</v>
      </c>
      <c r="J875" s="92" t="str">
        <f t="shared" si="96"/>
        <v>2092–2093</v>
      </c>
      <c r="L875" s="103"/>
      <c r="N875" s="101"/>
      <c r="Q875" s="61"/>
    </row>
    <row r="876" spans="1:17" ht="20.25" customHeight="1" x14ac:dyDescent="0.2">
      <c r="A876" s="176">
        <v>70585</v>
      </c>
      <c r="B876" s="177">
        <f t="shared" si="92"/>
        <v>0</v>
      </c>
      <c r="C876" s="158"/>
      <c r="D876" s="60">
        <f t="shared" si="93"/>
        <v>0</v>
      </c>
      <c r="E876" s="178">
        <f t="shared" si="91"/>
        <v>0</v>
      </c>
      <c r="F876" s="60">
        <f t="shared" si="94"/>
        <v>0</v>
      </c>
      <c r="G876" s="60">
        <f>IF(AND(C876&lt;&gt;"",SUM(G$27:G875)&lt;E$19),$E$19/$E$23,0)</f>
        <v>0</v>
      </c>
      <c r="H876" s="60">
        <f t="shared" si="95"/>
        <v>0</v>
      </c>
      <c r="I876" s="60">
        <f t="shared" si="97"/>
        <v>0</v>
      </c>
      <c r="J876" s="92" t="str">
        <f t="shared" si="96"/>
        <v>2092–2093</v>
      </c>
      <c r="L876" s="103"/>
      <c r="N876" s="101"/>
      <c r="Q876" s="61"/>
    </row>
    <row r="877" spans="1:17" ht="20.25" customHeight="1" x14ac:dyDescent="0.2">
      <c r="A877" s="176">
        <v>70615</v>
      </c>
      <c r="B877" s="177">
        <f t="shared" si="92"/>
        <v>0</v>
      </c>
      <c r="C877" s="158"/>
      <c r="D877" s="60">
        <f t="shared" si="93"/>
        <v>0</v>
      </c>
      <c r="E877" s="178">
        <f t="shared" si="91"/>
        <v>0</v>
      </c>
      <c r="F877" s="60">
        <f t="shared" si="94"/>
        <v>0</v>
      </c>
      <c r="G877" s="60">
        <f>IF(AND(C877&lt;&gt;"",SUM(G$27:G876)&lt;E$19),$E$19/$E$23,0)</f>
        <v>0</v>
      </c>
      <c r="H877" s="60">
        <f t="shared" si="95"/>
        <v>0</v>
      </c>
      <c r="I877" s="60">
        <f t="shared" si="97"/>
        <v>0</v>
      </c>
      <c r="J877" s="92" t="str">
        <f t="shared" si="96"/>
        <v>2092–2093</v>
      </c>
      <c r="L877" s="103"/>
      <c r="N877" s="101"/>
      <c r="Q877" s="61"/>
    </row>
    <row r="878" spans="1:17" ht="20.25" customHeight="1" x14ac:dyDescent="0.2">
      <c r="A878" s="176">
        <v>70646</v>
      </c>
      <c r="B878" s="177">
        <f t="shared" si="92"/>
        <v>0</v>
      </c>
      <c r="C878" s="158"/>
      <c r="D878" s="60">
        <f t="shared" si="93"/>
        <v>0</v>
      </c>
      <c r="E878" s="178">
        <f t="shared" si="91"/>
        <v>0</v>
      </c>
      <c r="F878" s="60">
        <f t="shared" si="94"/>
        <v>0</v>
      </c>
      <c r="G878" s="60">
        <f>IF(AND(C878&lt;&gt;"",SUM(G$27:G877)&lt;E$19),$E$19/$E$23,0)</f>
        <v>0</v>
      </c>
      <c r="H878" s="60">
        <f t="shared" si="95"/>
        <v>0</v>
      </c>
      <c r="I878" s="60">
        <f t="shared" si="97"/>
        <v>0</v>
      </c>
      <c r="J878" s="92" t="str">
        <f t="shared" si="96"/>
        <v>2092–2093</v>
      </c>
      <c r="L878" s="103"/>
      <c r="N878" s="101"/>
      <c r="Q878" s="61"/>
    </row>
    <row r="879" spans="1:17" ht="20.25" customHeight="1" x14ac:dyDescent="0.2">
      <c r="A879" s="176">
        <v>70676</v>
      </c>
      <c r="B879" s="177">
        <f t="shared" si="92"/>
        <v>0</v>
      </c>
      <c r="C879" s="158"/>
      <c r="D879" s="60">
        <f t="shared" si="93"/>
        <v>0</v>
      </c>
      <c r="E879" s="178">
        <f t="shared" si="91"/>
        <v>0</v>
      </c>
      <c r="F879" s="60">
        <f t="shared" si="94"/>
        <v>0</v>
      </c>
      <c r="G879" s="60">
        <f>IF(AND(C879&lt;&gt;"",SUM(G$27:G878)&lt;E$19),$E$19/$E$23,0)</f>
        <v>0</v>
      </c>
      <c r="H879" s="60">
        <f t="shared" si="95"/>
        <v>0</v>
      </c>
      <c r="I879" s="60">
        <f t="shared" si="97"/>
        <v>0</v>
      </c>
      <c r="J879" s="92" t="str">
        <f t="shared" si="96"/>
        <v>2093–2094</v>
      </c>
      <c r="L879" s="103"/>
      <c r="N879" s="101"/>
      <c r="Q879" s="61"/>
    </row>
    <row r="880" spans="1:17" ht="20.25" customHeight="1" x14ac:dyDescent="0.2">
      <c r="A880" s="176">
        <v>70707</v>
      </c>
      <c r="B880" s="177">
        <f t="shared" si="92"/>
        <v>0</v>
      </c>
      <c r="C880" s="158"/>
      <c r="D880" s="60">
        <f t="shared" si="93"/>
        <v>0</v>
      </c>
      <c r="E880" s="178">
        <f t="shared" si="91"/>
        <v>0</v>
      </c>
      <c r="F880" s="60">
        <f t="shared" si="94"/>
        <v>0</v>
      </c>
      <c r="G880" s="60">
        <f>IF(AND(C880&lt;&gt;"",SUM(G$27:G879)&lt;E$19),$E$19/$E$23,0)</f>
        <v>0</v>
      </c>
      <c r="H880" s="60">
        <f t="shared" si="95"/>
        <v>0</v>
      </c>
      <c r="I880" s="60">
        <f t="shared" si="97"/>
        <v>0</v>
      </c>
      <c r="J880" s="92" t="str">
        <f t="shared" si="96"/>
        <v>2093–2094</v>
      </c>
      <c r="L880" s="103"/>
      <c r="N880" s="101"/>
      <c r="Q880" s="61"/>
    </row>
    <row r="881" spans="1:17" ht="20.25" customHeight="1" x14ac:dyDescent="0.2">
      <c r="A881" s="176">
        <v>70738</v>
      </c>
      <c r="B881" s="177">
        <f t="shared" si="92"/>
        <v>0</v>
      </c>
      <c r="C881" s="158"/>
      <c r="D881" s="60">
        <f t="shared" si="93"/>
        <v>0</v>
      </c>
      <c r="E881" s="178">
        <f t="shared" si="91"/>
        <v>0</v>
      </c>
      <c r="F881" s="60">
        <f t="shared" si="94"/>
        <v>0</v>
      </c>
      <c r="G881" s="60">
        <f>IF(AND(C881&lt;&gt;"",SUM(G$27:G880)&lt;E$19),$E$19/$E$23,0)</f>
        <v>0</v>
      </c>
      <c r="H881" s="60">
        <f t="shared" si="95"/>
        <v>0</v>
      </c>
      <c r="I881" s="60">
        <f t="shared" si="97"/>
        <v>0</v>
      </c>
      <c r="J881" s="92" t="str">
        <f t="shared" si="96"/>
        <v>2093–2094</v>
      </c>
      <c r="L881" s="103"/>
      <c r="N881" s="101"/>
      <c r="Q881" s="61"/>
    </row>
    <row r="882" spans="1:17" ht="20.25" customHeight="1" x14ac:dyDescent="0.2">
      <c r="A882" s="176">
        <v>70768</v>
      </c>
      <c r="B882" s="177">
        <f t="shared" si="92"/>
        <v>0</v>
      </c>
      <c r="C882" s="158"/>
      <c r="D882" s="60">
        <f t="shared" si="93"/>
        <v>0</v>
      </c>
      <c r="E882" s="178">
        <f t="shared" si="91"/>
        <v>0</v>
      </c>
      <c r="F882" s="60">
        <f t="shared" si="94"/>
        <v>0</v>
      </c>
      <c r="G882" s="60">
        <f>IF(AND(C882&lt;&gt;"",SUM(G$27:G881)&lt;E$19),$E$19/$E$23,0)</f>
        <v>0</v>
      </c>
      <c r="H882" s="60">
        <f t="shared" si="95"/>
        <v>0</v>
      </c>
      <c r="I882" s="60">
        <f t="shared" si="97"/>
        <v>0</v>
      </c>
      <c r="J882" s="92" t="str">
        <f t="shared" si="96"/>
        <v>2093–2094</v>
      </c>
      <c r="L882" s="103"/>
      <c r="N882" s="101"/>
      <c r="Q882" s="61"/>
    </row>
    <row r="883" spans="1:17" ht="20.25" customHeight="1" x14ac:dyDescent="0.2">
      <c r="A883" s="176">
        <v>70799</v>
      </c>
      <c r="B883" s="177">
        <f t="shared" si="92"/>
        <v>0</v>
      </c>
      <c r="C883" s="158"/>
      <c r="D883" s="60">
        <f t="shared" si="93"/>
        <v>0</v>
      </c>
      <c r="E883" s="178">
        <f t="shared" si="91"/>
        <v>0</v>
      </c>
      <c r="F883" s="60">
        <f t="shared" si="94"/>
        <v>0</v>
      </c>
      <c r="G883" s="60">
        <f>IF(AND(C883&lt;&gt;"",SUM(G$27:G882)&lt;E$19),$E$19/$E$23,0)</f>
        <v>0</v>
      </c>
      <c r="H883" s="60">
        <f t="shared" si="95"/>
        <v>0</v>
      </c>
      <c r="I883" s="60">
        <f t="shared" si="97"/>
        <v>0</v>
      </c>
      <c r="J883" s="92" t="str">
        <f t="shared" si="96"/>
        <v>2093–2094</v>
      </c>
      <c r="L883" s="103"/>
      <c r="N883" s="101"/>
      <c r="Q883" s="61"/>
    </row>
    <row r="884" spans="1:17" ht="20.25" customHeight="1" x14ac:dyDescent="0.2">
      <c r="A884" s="176">
        <v>70829</v>
      </c>
      <c r="B884" s="177">
        <f t="shared" si="92"/>
        <v>0</v>
      </c>
      <c r="C884" s="158"/>
      <c r="D884" s="60">
        <f t="shared" si="93"/>
        <v>0</v>
      </c>
      <c r="E884" s="178">
        <f t="shared" si="91"/>
        <v>0</v>
      </c>
      <c r="F884" s="60">
        <f t="shared" si="94"/>
        <v>0</v>
      </c>
      <c r="G884" s="60">
        <f>IF(AND(C884&lt;&gt;"",SUM(G$27:G883)&lt;E$19),$E$19/$E$23,0)</f>
        <v>0</v>
      </c>
      <c r="H884" s="60">
        <f t="shared" si="95"/>
        <v>0</v>
      </c>
      <c r="I884" s="60">
        <f t="shared" si="97"/>
        <v>0</v>
      </c>
      <c r="J884" s="92" t="str">
        <f t="shared" si="96"/>
        <v>2093–2094</v>
      </c>
      <c r="L884" s="103"/>
      <c r="N884" s="101"/>
      <c r="Q884" s="61"/>
    </row>
    <row r="885" spans="1:17" ht="20.25" customHeight="1" x14ac:dyDescent="0.2">
      <c r="A885" s="176">
        <v>70860</v>
      </c>
      <c r="B885" s="177">
        <f t="shared" si="92"/>
        <v>0</v>
      </c>
      <c r="C885" s="158"/>
      <c r="D885" s="60">
        <f t="shared" si="93"/>
        <v>0</v>
      </c>
      <c r="E885" s="178">
        <f t="shared" si="91"/>
        <v>0</v>
      </c>
      <c r="F885" s="60">
        <f t="shared" si="94"/>
        <v>0</v>
      </c>
      <c r="G885" s="60">
        <f>IF(AND(C885&lt;&gt;"",SUM(G$27:G884)&lt;E$19),$E$19/$E$23,0)</f>
        <v>0</v>
      </c>
      <c r="H885" s="60">
        <f t="shared" si="95"/>
        <v>0</v>
      </c>
      <c r="I885" s="60">
        <f t="shared" si="97"/>
        <v>0</v>
      </c>
      <c r="J885" s="92" t="str">
        <f t="shared" si="96"/>
        <v>2093–2094</v>
      </c>
      <c r="L885" s="103"/>
      <c r="N885" s="101"/>
      <c r="Q885" s="61"/>
    </row>
    <row r="886" spans="1:17" ht="20.25" customHeight="1" x14ac:dyDescent="0.2">
      <c r="A886" s="176">
        <v>70891</v>
      </c>
      <c r="B886" s="177">
        <f t="shared" si="92"/>
        <v>0</v>
      </c>
      <c r="C886" s="158"/>
      <c r="D886" s="60">
        <f t="shared" si="93"/>
        <v>0</v>
      </c>
      <c r="E886" s="178">
        <f t="shared" si="91"/>
        <v>0</v>
      </c>
      <c r="F886" s="60">
        <f t="shared" si="94"/>
        <v>0</v>
      </c>
      <c r="G886" s="60">
        <f>IF(AND(C886&lt;&gt;"",SUM(G$27:G885)&lt;E$19),$E$19/$E$23,0)</f>
        <v>0</v>
      </c>
      <c r="H886" s="60">
        <f t="shared" si="95"/>
        <v>0</v>
      </c>
      <c r="I886" s="60">
        <f t="shared" si="97"/>
        <v>0</v>
      </c>
      <c r="J886" s="92" t="str">
        <f t="shared" si="96"/>
        <v>2093–2094</v>
      </c>
      <c r="L886" s="103"/>
      <c r="N886" s="101"/>
      <c r="Q886" s="61"/>
    </row>
    <row r="887" spans="1:17" ht="20.25" customHeight="1" x14ac:dyDescent="0.2">
      <c r="A887" s="176">
        <v>70919</v>
      </c>
      <c r="B887" s="177">
        <f t="shared" si="92"/>
        <v>0</v>
      </c>
      <c r="C887" s="158"/>
      <c r="D887" s="60">
        <f t="shared" si="93"/>
        <v>0</v>
      </c>
      <c r="E887" s="178">
        <f t="shared" si="91"/>
        <v>0</v>
      </c>
      <c r="F887" s="60">
        <f t="shared" si="94"/>
        <v>0</v>
      </c>
      <c r="G887" s="60">
        <f>IF(AND(C887&lt;&gt;"",SUM(G$27:G886)&lt;E$19),$E$19/$E$23,0)</f>
        <v>0</v>
      </c>
      <c r="H887" s="60">
        <f t="shared" si="95"/>
        <v>0</v>
      </c>
      <c r="I887" s="60">
        <f t="shared" si="97"/>
        <v>0</v>
      </c>
      <c r="J887" s="92" t="str">
        <f t="shared" si="96"/>
        <v>2093–2094</v>
      </c>
      <c r="L887" s="103"/>
      <c r="N887" s="101"/>
      <c r="Q887" s="61"/>
    </row>
    <row r="888" spans="1:17" ht="20.25" customHeight="1" x14ac:dyDescent="0.2">
      <c r="A888" s="176">
        <v>70950</v>
      </c>
      <c r="B888" s="177">
        <f t="shared" si="92"/>
        <v>0</v>
      </c>
      <c r="C888" s="158"/>
      <c r="D888" s="60">
        <f t="shared" si="93"/>
        <v>0</v>
      </c>
      <c r="E888" s="178">
        <f t="shared" si="91"/>
        <v>0</v>
      </c>
      <c r="F888" s="60">
        <f t="shared" si="94"/>
        <v>0</v>
      </c>
      <c r="G888" s="60">
        <f>IF(AND(C888&lt;&gt;"",SUM(G$27:G887)&lt;E$19),$E$19/$E$23,0)</f>
        <v>0</v>
      </c>
      <c r="H888" s="60">
        <f t="shared" si="95"/>
        <v>0</v>
      </c>
      <c r="I888" s="60">
        <f t="shared" si="97"/>
        <v>0</v>
      </c>
      <c r="J888" s="92" t="str">
        <f t="shared" si="96"/>
        <v>2093–2094</v>
      </c>
      <c r="L888" s="103"/>
      <c r="N888" s="101"/>
      <c r="Q888" s="61"/>
    </row>
    <row r="889" spans="1:17" ht="20.25" customHeight="1" x14ac:dyDescent="0.2">
      <c r="A889" s="176">
        <v>70980</v>
      </c>
      <c r="B889" s="177">
        <f t="shared" si="92"/>
        <v>0</v>
      </c>
      <c r="C889" s="158"/>
      <c r="D889" s="60">
        <f t="shared" si="93"/>
        <v>0</v>
      </c>
      <c r="E889" s="178">
        <f t="shared" si="91"/>
        <v>0</v>
      </c>
      <c r="F889" s="60">
        <f t="shared" si="94"/>
        <v>0</v>
      </c>
      <c r="G889" s="60">
        <f>IF(AND(C889&lt;&gt;"",SUM(G$27:G888)&lt;E$19),$E$19/$E$23,0)</f>
        <v>0</v>
      </c>
      <c r="H889" s="60">
        <f t="shared" si="95"/>
        <v>0</v>
      </c>
      <c r="I889" s="60">
        <f t="shared" si="97"/>
        <v>0</v>
      </c>
      <c r="J889" s="92" t="str">
        <f t="shared" si="96"/>
        <v>2093–2094</v>
      </c>
      <c r="L889" s="103"/>
      <c r="N889" s="101"/>
      <c r="Q889" s="61"/>
    </row>
    <row r="890" spans="1:17" ht="20.25" customHeight="1" x14ac:dyDescent="0.2">
      <c r="A890" s="176">
        <v>71011</v>
      </c>
      <c r="B890" s="177">
        <f t="shared" si="92"/>
        <v>0</v>
      </c>
      <c r="C890" s="158"/>
      <c r="D890" s="60">
        <f t="shared" si="93"/>
        <v>0</v>
      </c>
      <c r="E890" s="178">
        <f t="shared" si="91"/>
        <v>0</v>
      </c>
      <c r="F890" s="60">
        <f t="shared" si="94"/>
        <v>0</v>
      </c>
      <c r="G890" s="60">
        <f>IF(AND(C890&lt;&gt;"",SUM(G$27:G889)&lt;E$19),$E$19/$E$23,0)</f>
        <v>0</v>
      </c>
      <c r="H890" s="60">
        <f t="shared" si="95"/>
        <v>0</v>
      </c>
      <c r="I890" s="60">
        <f t="shared" si="97"/>
        <v>0</v>
      </c>
      <c r="J890" s="92" t="str">
        <f t="shared" si="96"/>
        <v>2093–2094</v>
      </c>
      <c r="L890" s="103"/>
      <c r="N890" s="101"/>
      <c r="Q890" s="61"/>
    </row>
    <row r="891" spans="1:17" ht="20.25" customHeight="1" x14ac:dyDescent="0.2">
      <c r="A891" s="176">
        <v>71041</v>
      </c>
      <c r="B891" s="177">
        <f t="shared" si="92"/>
        <v>0</v>
      </c>
      <c r="C891" s="158"/>
      <c r="D891" s="60">
        <f t="shared" si="93"/>
        <v>0</v>
      </c>
      <c r="E891" s="178">
        <f t="shared" si="91"/>
        <v>0</v>
      </c>
      <c r="F891" s="60">
        <f t="shared" si="94"/>
        <v>0</v>
      </c>
      <c r="G891" s="60">
        <f>IF(AND(C891&lt;&gt;"",SUM(G$27:G890)&lt;E$19),$E$19/$E$23,0)</f>
        <v>0</v>
      </c>
      <c r="H891" s="60">
        <f t="shared" si="95"/>
        <v>0</v>
      </c>
      <c r="I891" s="60">
        <f t="shared" si="97"/>
        <v>0</v>
      </c>
      <c r="J891" s="92" t="str">
        <f t="shared" si="96"/>
        <v>2094–2095</v>
      </c>
      <c r="L891" s="103"/>
      <c r="N891" s="101"/>
      <c r="Q891" s="61"/>
    </row>
    <row r="892" spans="1:17" ht="20.25" customHeight="1" x14ac:dyDescent="0.2">
      <c r="A892" s="176">
        <v>71072</v>
      </c>
      <c r="B892" s="177">
        <f t="shared" si="92"/>
        <v>0</v>
      </c>
      <c r="C892" s="158"/>
      <c r="D892" s="60">
        <f t="shared" si="93"/>
        <v>0</v>
      </c>
      <c r="E892" s="178">
        <f t="shared" si="91"/>
        <v>0</v>
      </c>
      <c r="F892" s="60">
        <f t="shared" si="94"/>
        <v>0</v>
      </c>
      <c r="G892" s="60">
        <f>IF(AND(C892&lt;&gt;"",SUM(G$27:G891)&lt;E$19),$E$19/$E$23,0)</f>
        <v>0</v>
      </c>
      <c r="H892" s="60">
        <f t="shared" si="95"/>
        <v>0</v>
      </c>
      <c r="I892" s="60">
        <f t="shared" si="97"/>
        <v>0</v>
      </c>
      <c r="J892" s="92" t="str">
        <f t="shared" si="96"/>
        <v>2094–2095</v>
      </c>
      <c r="L892" s="103"/>
      <c r="N892" s="101"/>
      <c r="Q892" s="61"/>
    </row>
    <row r="893" spans="1:17" ht="20.25" customHeight="1" x14ac:dyDescent="0.2">
      <c r="A893" s="176">
        <v>71103</v>
      </c>
      <c r="B893" s="177">
        <f t="shared" si="92"/>
        <v>0</v>
      </c>
      <c r="C893" s="158"/>
      <c r="D893" s="60">
        <f t="shared" si="93"/>
        <v>0</v>
      </c>
      <c r="E893" s="178">
        <f t="shared" si="91"/>
        <v>0</v>
      </c>
      <c r="F893" s="60">
        <f t="shared" si="94"/>
        <v>0</v>
      </c>
      <c r="G893" s="60">
        <f>IF(AND(C893&lt;&gt;"",SUM(G$27:G892)&lt;E$19),$E$19/$E$23,0)</f>
        <v>0</v>
      </c>
      <c r="H893" s="60">
        <f t="shared" si="95"/>
        <v>0</v>
      </c>
      <c r="I893" s="60">
        <f t="shared" si="97"/>
        <v>0</v>
      </c>
      <c r="J893" s="92" t="str">
        <f t="shared" si="96"/>
        <v>2094–2095</v>
      </c>
      <c r="L893" s="103"/>
      <c r="N893" s="101"/>
      <c r="Q893" s="61"/>
    </row>
    <row r="894" spans="1:17" ht="20.25" customHeight="1" x14ac:dyDescent="0.2">
      <c r="A894" s="176">
        <v>71133</v>
      </c>
      <c r="B894" s="177">
        <f t="shared" si="92"/>
        <v>0</v>
      </c>
      <c r="C894" s="158"/>
      <c r="D894" s="60">
        <f t="shared" si="93"/>
        <v>0</v>
      </c>
      <c r="E894" s="178">
        <f t="shared" si="91"/>
        <v>0</v>
      </c>
      <c r="F894" s="60">
        <f t="shared" si="94"/>
        <v>0</v>
      </c>
      <c r="G894" s="60">
        <f>IF(AND(C894&lt;&gt;"",SUM(G$27:G893)&lt;E$19),$E$19/$E$23,0)</f>
        <v>0</v>
      </c>
      <c r="H894" s="60">
        <f t="shared" si="95"/>
        <v>0</v>
      </c>
      <c r="I894" s="60">
        <f t="shared" si="97"/>
        <v>0</v>
      </c>
      <c r="J894" s="92" t="str">
        <f t="shared" si="96"/>
        <v>2094–2095</v>
      </c>
      <c r="L894" s="103"/>
      <c r="N894" s="101"/>
      <c r="Q894" s="61"/>
    </row>
    <row r="895" spans="1:17" ht="20.25" customHeight="1" x14ac:dyDescent="0.2">
      <c r="A895" s="176">
        <v>71164</v>
      </c>
      <c r="B895" s="177">
        <f t="shared" si="92"/>
        <v>0</v>
      </c>
      <c r="C895" s="158"/>
      <c r="D895" s="60">
        <f t="shared" si="93"/>
        <v>0</v>
      </c>
      <c r="E895" s="178">
        <f t="shared" si="91"/>
        <v>0</v>
      </c>
      <c r="F895" s="60">
        <f t="shared" si="94"/>
        <v>0</v>
      </c>
      <c r="G895" s="60">
        <f>IF(AND(C895&lt;&gt;"",SUM(G$27:G894)&lt;E$19),$E$19/$E$23,0)</f>
        <v>0</v>
      </c>
      <c r="H895" s="60">
        <f t="shared" si="95"/>
        <v>0</v>
      </c>
      <c r="I895" s="60">
        <f t="shared" si="97"/>
        <v>0</v>
      </c>
      <c r="J895" s="92" t="str">
        <f t="shared" si="96"/>
        <v>2094–2095</v>
      </c>
      <c r="L895" s="103"/>
      <c r="N895" s="101"/>
      <c r="Q895" s="61"/>
    </row>
    <row r="896" spans="1:17" ht="20.25" customHeight="1" x14ac:dyDescent="0.2">
      <c r="A896" s="176">
        <v>71194</v>
      </c>
      <c r="B896" s="177">
        <f t="shared" si="92"/>
        <v>0</v>
      </c>
      <c r="C896" s="158"/>
      <c r="D896" s="60">
        <f t="shared" si="93"/>
        <v>0</v>
      </c>
      <c r="E896" s="178">
        <f t="shared" si="91"/>
        <v>0</v>
      </c>
      <c r="F896" s="60">
        <f t="shared" si="94"/>
        <v>0</v>
      </c>
      <c r="G896" s="60">
        <f>IF(AND(C896&lt;&gt;"",SUM(G$27:G895)&lt;E$19),$E$19/$E$23,0)</f>
        <v>0</v>
      </c>
      <c r="H896" s="60">
        <f t="shared" si="95"/>
        <v>0</v>
      </c>
      <c r="I896" s="60">
        <f t="shared" si="97"/>
        <v>0</v>
      </c>
      <c r="J896" s="92" t="str">
        <f t="shared" si="96"/>
        <v>2094–2095</v>
      </c>
      <c r="L896" s="103"/>
      <c r="N896" s="101"/>
      <c r="Q896" s="61"/>
    </row>
    <row r="897" spans="1:17" ht="20.25" customHeight="1" x14ac:dyDescent="0.2">
      <c r="A897" s="176">
        <v>71225</v>
      </c>
      <c r="B897" s="177">
        <f t="shared" si="92"/>
        <v>0</v>
      </c>
      <c r="C897" s="158"/>
      <c r="D897" s="60">
        <f t="shared" si="93"/>
        <v>0</v>
      </c>
      <c r="E897" s="178">
        <f t="shared" si="91"/>
        <v>0</v>
      </c>
      <c r="F897" s="60">
        <f t="shared" si="94"/>
        <v>0</v>
      </c>
      <c r="G897" s="60">
        <f>IF(AND(C897&lt;&gt;"",SUM(G$27:G896)&lt;E$19),$E$19/$E$23,0)</f>
        <v>0</v>
      </c>
      <c r="H897" s="60">
        <f t="shared" si="95"/>
        <v>0</v>
      </c>
      <c r="I897" s="60">
        <f t="shared" si="97"/>
        <v>0</v>
      </c>
      <c r="J897" s="92" t="str">
        <f t="shared" si="96"/>
        <v>2094–2095</v>
      </c>
      <c r="L897" s="103"/>
      <c r="N897" s="101"/>
      <c r="Q897" s="61"/>
    </row>
    <row r="898" spans="1:17" ht="20.25" customHeight="1" x14ac:dyDescent="0.2">
      <c r="A898" s="176">
        <v>71256</v>
      </c>
      <c r="B898" s="177">
        <f t="shared" si="92"/>
        <v>0</v>
      </c>
      <c r="C898" s="158"/>
      <c r="D898" s="60">
        <f t="shared" si="93"/>
        <v>0</v>
      </c>
      <c r="E898" s="178">
        <f t="shared" si="91"/>
        <v>0</v>
      </c>
      <c r="F898" s="60">
        <f t="shared" si="94"/>
        <v>0</v>
      </c>
      <c r="G898" s="60">
        <f>IF(AND(C898&lt;&gt;"",SUM(G$27:G897)&lt;E$19),$E$19/$E$23,0)</f>
        <v>0</v>
      </c>
      <c r="H898" s="60">
        <f t="shared" si="95"/>
        <v>0</v>
      </c>
      <c r="I898" s="60">
        <f t="shared" si="97"/>
        <v>0</v>
      </c>
      <c r="J898" s="92" t="str">
        <f t="shared" si="96"/>
        <v>2094–2095</v>
      </c>
      <c r="L898" s="103"/>
      <c r="N898" s="101"/>
      <c r="Q898" s="61"/>
    </row>
    <row r="899" spans="1:17" ht="20.25" customHeight="1" x14ac:dyDescent="0.2">
      <c r="A899" s="176">
        <v>71284</v>
      </c>
      <c r="B899" s="177">
        <f t="shared" si="92"/>
        <v>0</v>
      </c>
      <c r="C899" s="158"/>
      <c r="D899" s="60">
        <f t="shared" si="93"/>
        <v>0</v>
      </c>
      <c r="E899" s="178">
        <f t="shared" si="91"/>
        <v>0</v>
      </c>
      <c r="F899" s="60">
        <f t="shared" si="94"/>
        <v>0</v>
      </c>
      <c r="G899" s="60">
        <f>IF(AND(C899&lt;&gt;"",SUM(G$27:G898)&lt;E$19),$E$19/$E$23,0)</f>
        <v>0</v>
      </c>
      <c r="H899" s="60">
        <f t="shared" si="95"/>
        <v>0</v>
      </c>
      <c r="I899" s="60">
        <f t="shared" si="97"/>
        <v>0</v>
      </c>
      <c r="J899" s="92" t="str">
        <f t="shared" si="96"/>
        <v>2094–2095</v>
      </c>
      <c r="L899" s="103"/>
      <c r="N899" s="101"/>
      <c r="Q899" s="61"/>
    </row>
    <row r="900" spans="1:17" ht="20.25" customHeight="1" x14ac:dyDescent="0.2">
      <c r="A900" s="176">
        <v>71315</v>
      </c>
      <c r="B900" s="177">
        <f t="shared" si="92"/>
        <v>0</v>
      </c>
      <c r="C900" s="158"/>
      <c r="D900" s="60">
        <f t="shared" si="93"/>
        <v>0</v>
      </c>
      <c r="E900" s="178">
        <f t="shared" si="91"/>
        <v>0</v>
      </c>
      <c r="F900" s="60">
        <f t="shared" si="94"/>
        <v>0</v>
      </c>
      <c r="G900" s="60">
        <f>IF(AND(C900&lt;&gt;"",SUM(G$27:G899)&lt;E$19),$E$19/$E$23,0)</f>
        <v>0</v>
      </c>
      <c r="H900" s="60">
        <f t="shared" si="95"/>
        <v>0</v>
      </c>
      <c r="I900" s="60">
        <f t="shared" si="97"/>
        <v>0</v>
      </c>
      <c r="J900" s="92" t="str">
        <f t="shared" si="96"/>
        <v>2094–2095</v>
      </c>
      <c r="L900" s="103"/>
      <c r="N900" s="101"/>
      <c r="Q900" s="61"/>
    </row>
    <row r="901" spans="1:17" ht="20.25" customHeight="1" x14ac:dyDescent="0.2">
      <c r="A901" s="176">
        <v>71345</v>
      </c>
      <c r="B901" s="177">
        <f t="shared" si="92"/>
        <v>0</v>
      </c>
      <c r="C901" s="158"/>
      <c r="D901" s="60">
        <f t="shared" si="93"/>
        <v>0</v>
      </c>
      <c r="E901" s="178">
        <f t="shared" si="91"/>
        <v>0</v>
      </c>
      <c r="F901" s="60">
        <f t="shared" si="94"/>
        <v>0</v>
      </c>
      <c r="G901" s="60">
        <f>IF(AND(C901&lt;&gt;"",SUM(G$27:G900)&lt;E$19),$E$19/$E$23,0)</f>
        <v>0</v>
      </c>
      <c r="H901" s="60">
        <f t="shared" si="95"/>
        <v>0</v>
      </c>
      <c r="I901" s="60">
        <f t="shared" si="97"/>
        <v>0</v>
      </c>
      <c r="J901" s="92" t="str">
        <f t="shared" si="96"/>
        <v>2094–2095</v>
      </c>
      <c r="L901" s="103"/>
      <c r="N901" s="101"/>
      <c r="Q901" s="61"/>
    </row>
    <row r="902" spans="1:17" ht="20.25" customHeight="1" x14ac:dyDescent="0.2">
      <c r="A902" s="176">
        <v>71376</v>
      </c>
      <c r="B902" s="177">
        <f t="shared" si="92"/>
        <v>0</v>
      </c>
      <c r="C902" s="158"/>
      <c r="D902" s="60">
        <f t="shared" si="93"/>
        <v>0</v>
      </c>
      <c r="E902" s="178">
        <f t="shared" si="91"/>
        <v>0</v>
      </c>
      <c r="F902" s="60">
        <f t="shared" si="94"/>
        <v>0</v>
      </c>
      <c r="G902" s="60">
        <f>IF(AND(C902&lt;&gt;"",SUM(G$27:G901)&lt;E$19),$E$19/$E$23,0)</f>
        <v>0</v>
      </c>
      <c r="H902" s="60">
        <f t="shared" si="95"/>
        <v>0</v>
      </c>
      <c r="I902" s="60">
        <f t="shared" si="97"/>
        <v>0</v>
      </c>
      <c r="J902" s="92" t="str">
        <f t="shared" si="96"/>
        <v>2094–2095</v>
      </c>
      <c r="L902" s="103"/>
      <c r="N902" s="101"/>
      <c r="Q902" s="61"/>
    </row>
    <row r="903" spans="1:17" ht="20.25" customHeight="1" x14ac:dyDescent="0.2">
      <c r="A903" s="176">
        <v>71406</v>
      </c>
      <c r="B903" s="177">
        <f t="shared" si="92"/>
        <v>0</v>
      </c>
      <c r="C903" s="158"/>
      <c r="D903" s="60">
        <f t="shared" si="93"/>
        <v>0</v>
      </c>
      <c r="E903" s="178">
        <f t="shared" si="91"/>
        <v>0</v>
      </c>
      <c r="F903" s="60">
        <f t="shared" si="94"/>
        <v>0</v>
      </c>
      <c r="G903" s="60">
        <f>IF(AND(C903&lt;&gt;"",SUM(G$27:G902)&lt;E$19),$E$19/$E$23,0)</f>
        <v>0</v>
      </c>
      <c r="H903" s="60">
        <f t="shared" si="95"/>
        <v>0</v>
      </c>
      <c r="I903" s="60">
        <f t="shared" si="97"/>
        <v>0</v>
      </c>
      <c r="J903" s="92" t="str">
        <f t="shared" si="96"/>
        <v>2095–2096</v>
      </c>
      <c r="L903" s="103"/>
      <c r="N903" s="101"/>
      <c r="Q903" s="61"/>
    </row>
    <row r="904" spans="1:17" ht="20.25" customHeight="1" x14ac:dyDescent="0.2">
      <c r="A904" s="176">
        <v>71437</v>
      </c>
      <c r="B904" s="177">
        <f t="shared" si="92"/>
        <v>0</v>
      </c>
      <c r="C904" s="158"/>
      <c r="D904" s="60">
        <f t="shared" si="93"/>
        <v>0</v>
      </c>
      <c r="E904" s="178">
        <f t="shared" si="91"/>
        <v>0</v>
      </c>
      <c r="F904" s="60">
        <f t="shared" si="94"/>
        <v>0</v>
      </c>
      <c r="G904" s="60">
        <f>IF(AND(C904&lt;&gt;"",SUM(G$27:G903)&lt;E$19),$E$19/$E$23,0)</f>
        <v>0</v>
      </c>
      <c r="H904" s="60">
        <f t="shared" si="95"/>
        <v>0</v>
      </c>
      <c r="I904" s="60">
        <f t="shared" si="97"/>
        <v>0</v>
      </c>
      <c r="J904" s="92" t="str">
        <f t="shared" si="96"/>
        <v>2095–2096</v>
      </c>
      <c r="L904" s="103"/>
      <c r="N904" s="101"/>
      <c r="Q904" s="61"/>
    </row>
    <row r="905" spans="1:17" ht="20.25" customHeight="1" x14ac:dyDescent="0.2">
      <c r="A905" s="176">
        <v>71468</v>
      </c>
      <c r="B905" s="177">
        <f t="shared" si="92"/>
        <v>0</v>
      </c>
      <c r="C905" s="158"/>
      <c r="D905" s="60">
        <f t="shared" si="93"/>
        <v>0</v>
      </c>
      <c r="E905" s="178">
        <f t="shared" si="91"/>
        <v>0</v>
      </c>
      <c r="F905" s="60">
        <f t="shared" si="94"/>
        <v>0</v>
      </c>
      <c r="G905" s="60">
        <f>IF(AND(C905&lt;&gt;"",SUM(G$27:G904)&lt;E$19),$E$19/$E$23,0)</f>
        <v>0</v>
      </c>
      <c r="H905" s="60">
        <f t="shared" si="95"/>
        <v>0</v>
      </c>
      <c r="I905" s="60">
        <f t="shared" si="97"/>
        <v>0</v>
      </c>
      <c r="J905" s="92" t="str">
        <f t="shared" si="96"/>
        <v>2095–2096</v>
      </c>
      <c r="L905" s="103"/>
      <c r="N905" s="101"/>
      <c r="Q905" s="61"/>
    </row>
    <row r="906" spans="1:17" ht="20.25" customHeight="1" x14ac:dyDescent="0.2">
      <c r="A906" s="176">
        <v>71498</v>
      </c>
      <c r="B906" s="177">
        <f t="shared" si="92"/>
        <v>0</v>
      </c>
      <c r="C906" s="158"/>
      <c r="D906" s="60">
        <f t="shared" si="93"/>
        <v>0</v>
      </c>
      <c r="E906" s="178">
        <f t="shared" si="91"/>
        <v>0</v>
      </c>
      <c r="F906" s="60">
        <f t="shared" si="94"/>
        <v>0</v>
      </c>
      <c r="G906" s="60">
        <f>IF(AND(C906&lt;&gt;"",SUM(G$27:G905)&lt;E$19),$E$19/$E$23,0)</f>
        <v>0</v>
      </c>
      <c r="H906" s="60">
        <f t="shared" si="95"/>
        <v>0</v>
      </c>
      <c r="I906" s="60">
        <f t="shared" si="97"/>
        <v>0</v>
      </c>
      <c r="J906" s="92" t="str">
        <f t="shared" si="96"/>
        <v>2095–2096</v>
      </c>
      <c r="L906" s="103"/>
      <c r="N906" s="101"/>
      <c r="Q906" s="61"/>
    </row>
    <row r="907" spans="1:17" ht="20.25" customHeight="1" x14ac:dyDescent="0.2">
      <c r="A907" s="176">
        <v>71529</v>
      </c>
      <c r="B907" s="177">
        <f t="shared" si="92"/>
        <v>0</v>
      </c>
      <c r="C907" s="158"/>
      <c r="D907" s="60">
        <f t="shared" si="93"/>
        <v>0</v>
      </c>
      <c r="E907" s="178">
        <f t="shared" si="91"/>
        <v>0</v>
      </c>
      <c r="F907" s="60">
        <f t="shared" si="94"/>
        <v>0</v>
      </c>
      <c r="G907" s="60">
        <f>IF(AND(C907&lt;&gt;"",SUM(G$27:G906)&lt;E$19),$E$19/$E$23,0)</f>
        <v>0</v>
      </c>
      <c r="H907" s="60">
        <f t="shared" si="95"/>
        <v>0</v>
      </c>
      <c r="I907" s="60">
        <f t="shared" si="97"/>
        <v>0</v>
      </c>
      <c r="J907" s="92" t="str">
        <f t="shared" si="96"/>
        <v>2095–2096</v>
      </c>
      <c r="L907" s="103"/>
      <c r="N907" s="101"/>
      <c r="Q907" s="61"/>
    </row>
    <row r="908" spans="1:17" ht="20.25" customHeight="1" x14ac:dyDescent="0.2">
      <c r="A908" s="176">
        <v>71559</v>
      </c>
      <c r="B908" s="177">
        <f t="shared" si="92"/>
        <v>0</v>
      </c>
      <c r="C908" s="158"/>
      <c r="D908" s="60">
        <f t="shared" si="93"/>
        <v>0</v>
      </c>
      <c r="E908" s="178">
        <f t="shared" si="91"/>
        <v>0</v>
      </c>
      <c r="F908" s="60">
        <f t="shared" si="94"/>
        <v>0</v>
      </c>
      <c r="G908" s="60">
        <f>IF(AND(C908&lt;&gt;"",SUM(G$27:G907)&lt;E$19),$E$19/$E$23,0)</f>
        <v>0</v>
      </c>
      <c r="H908" s="60">
        <f t="shared" si="95"/>
        <v>0</v>
      </c>
      <c r="I908" s="60">
        <f t="shared" si="97"/>
        <v>0</v>
      </c>
      <c r="J908" s="92" t="str">
        <f t="shared" si="96"/>
        <v>2095–2096</v>
      </c>
      <c r="L908" s="103"/>
      <c r="N908" s="101"/>
      <c r="Q908" s="61"/>
    </row>
    <row r="909" spans="1:17" ht="20.25" customHeight="1" x14ac:dyDescent="0.2">
      <c r="A909" s="176">
        <v>71590</v>
      </c>
      <c r="B909" s="177">
        <f t="shared" si="92"/>
        <v>0</v>
      </c>
      <c r="C909" s="158"/>
      <c r="D909" s="60">
        <f t="shared" si="93"/>
        <v>0</v>
      </c>
      <c r="E909" s="178">
        <f t="shared" si="91"/>
        <v>0</v>
      </c>
      <c r="F909" s="60">
        <f t="shared" si="94"/>
        <v>0</v>
      </c>
      <c r="G909" s="60">
        <f>IF(AND(C909&lt;&gt;"",SUM(G$27:G908)&lt;E$19),$E$19/$E$23,0)</f>
        <v>0</v>
      </c>
      <c r="H909" s="60">
        <f t="shared" si="95"/>
        <v>0</v>
      </c>
      <c r="I909" s="60">
        <f t="shared" si="97"/>
        <v>0</v>
      </c>
      <c r="J909" s="92" t="str">
        <f t="shared" si="96"/>
        <v>2095–2096</v>
      </c>
      <c r="L909" s="103"/>
      <c r="N909" s="101"/>
      <c r="Q909" s="61"/>
    </row>
    <row r="910" spans="1:17" ht="20.25" customHeight="1" x14ac:dyDescent="0.2">
      <c r="A910" s="176">
        <v>71621</v>
      </c>
      <c r="B910" s="177">
        <f t="shared" si="92"/>
        <v>0</v>
      </c>
      <c r="C910" s="158"/>
      <c r="D910" s="60">
        <f t="shared" si="93"/>
        <v>0</v>
      </c>
      <c r="E910" s="178">
        <f t="shared" si="91"/>
        <v>0</v>
      </c>
      <c r="F910" s="60">
        <f t="shared" si="94"/>
        <v>0</v>
      </c>
      <c r="G910" s="60">
        <f>IF(AND(C910&lt;&gt;"",SUM(G$27:G909)&lt;E$19),$E$19/$E$23,0)</f>
        <v>0</v>
      </c>
      <c r="H910" s="60">
        <f t="shared" si="95"/>
        <v>0</v>
      </c>
      <c r="I910" s="60">
        <f t="shared" si="97"/>
        <v>0</v>
      </c>
      <c r="J910" s="92" t="str">
        <f t="shared" si="96"/>
        <v>2095–2096</v>
      </c>
      <c r="L910" s="103"/>
      <c r="N910" s="101"/>
      <c r="Q910" s="61"/>
    </row>
    <row r="911" spans="1:17" ht="20.25" customHeight="1" x14ac:dyDescent="0.2">
      <c r="A911" s="176">
        <v>71650</v>
      </c>
      <c r="B911" s="177">
        <f t="shared" si="92"/>
        <v>0</v>
      </c>
      <c r="C911" s="158"/>
      <c r="D911" s="60">
        <f t="shared" si="93"/>
        <v>0</v>
      </c>
      <c r="E911" s="178">
        <f t="shared" si="91"/>
        <v>0</v>
      </c>
      <c r="F911" s="60">
        <f t="shared" si="94"/>
        <v>0</v>
      </c>
      <c r="G911" s="60">
        <f>IF(AND(C911&lt;&gt;"",SUM(G$27:G910)&lt;E$19),$E$19/$E$23,0)</f>
        <v>0</v>
      </c>
      <c r="H911" s="60">
        <f t="shared" si="95"/>
        <v>0</v>
      </c>
      <c r="I911" s="60">
        <f t="shared" si="97"/>
        <v>0</v>
      </c>
      <c r="J911" s="92" t="str">
        <f t="shared" si="96"/>
        <v>2095–2096</v>
      </c>
      <c r="L911" s="103"/>
      <c r="N911" s="101"/>
      <c r="Q911" s="61"/>
    </row>
    <row r="912" spans="1:17" ht="20.25" customHeight="1" x14ac:dyDescent="0.2">
      <c r="A912" s="176">
        <v>71681</v>
      </c>
      <c r="B912" s="177">
        <f t="shared" si="92"/>
        <v>0</v>
      </c>
      <c r="C912" s="158"/>
      <c r="D912" s="60">
        <f t="shared" si="93"/>
        <v>0</v>
      </c>
      <c r="E912" s="178">
        <f t="shared" si="91"/>
        <v>0</v>
      </c>
      <c r="F912" s="60">
        <f t="shared" si="94"/>
        <v>0</v>
      </c>
      <c r="G912" s="60">
        <f>IF(AND(C912&lt;&gt;"",SUM(G$27:G911)&lt;E$19),$E$19/$E$23,0)</f>
        <v>0</v>
      </c>
      <c r="H912" s="60">
        <f t="shared" si="95"/>
        <v>0</v>
      </c>
      <c r="I912" s="60">
        <f t="shared" si="97"/>
        <v>0</v>
      </c>
      <c r="J912" s="92" t="str">
        <f t="shared" si="96"/>
        <v>2095–2096</v>
      </c>
      <c r="L912" s="103"/>
      <c r="N912" s="101"/>
      <c r="Q912" s="61"/>
    </row>
    <row r="913" spans="1:17" ht="20.25" customHeight="1" x14ac:dyDescent="0.2">
      <c r="A913" s="176">
        <v>71711</v>
      </c>
      <c r="B913" s="177">
        <f t="shared" si="92"/>
        <v>0</v>
      </c>
      <c r="C913" s="158"/>
      <c r="D913" s="60">
        <f t="shared" si="93"/>
        <v>0</v>
      </c>
      <c r="E913" s="178">
        <f t="shared" si="91"/>
        <v>0</v>
      </c>
      <c r="F913" s="60">
        <f t="shared" si="94"/>
        <v>0</v>
      </c>
      <c r="G913" s="60">
        <f>IF(AND(C913&lt;&gt;"",SUM(G$27:G912)&lt;E$19),$E$19/$E$23,0)</f>
        <v>0</v>
      </c>
      <c r="H913" s="60">
        <f t="shared" si="95"/>
        <v>0</v>
      </c>
      <c r="I913" s="60">
        <f t="shared" si="97"/>
        <v>0</v>
      </c>
      <c r="J913" s="92" t="str">
        <f t="shared" si="96"/>
        <v>2095–2096</v>
      </c>
      <c r="L913" s="103"/>
      <c r="N913" s="101"/>
      <c r="Q913" s="61"/>
    </row>
    <row r="914" spans="1:17" ht="20.25" customHeight="1" x14ac:dyDescent="0.2">
      <c r="A914" s="176">
        <v>71742</v>
      </c>
      <c r="B914" s="177">
        <f t="shared" si="92"/>
        <v>0</v>
      </c>
      <c r="C914" s="158"/>
      <c r="D914" s="60">
        <f t="shared" si="93"/>
        <v>0</v>
      </c>
      <c r="E914" s="178">
        <f t="shared" si="91"/>
        <v>0</v>
      </c>
      <c r="F914" s="60">
        <f t="shared" si="94"/>
        <v>0</v>
      </c>
      <c r="G914" s="60">
        <f>IF(AND(C914&lt;&gt;"",SUM(G$27:G913)&lt;E$19),$E$19/$E$23,0)</f>
        <v>0</v>
      </c>
      <c r="H914" s="60">
        <f t="shared" si="95"/>
        <v>0</v>
      </c>
      <c r="I914" s="60">
        <f t="shared" si="97"/>
        <v>0</v>
      </c>
      <c r="J914" s="92" t="str">
        <f t="shared" si="96"/>
        <v>2095–2096</v>
      </c>
      <c r="L914" s="103"/>
      <c r="N914" s="101"/>
      <c r="Q914" s="61"/>
    </row>
    <row r="915" spans="1:17" ht="20.25" customHeight="1" x14ac:dyDescent="0.2">
      <c r="A915" s="176">
        <v>71772</v>
      </c>
      <c r="B915" s="177">
        <f t="shared" si="92"/>
        <v>0</v>
      </c>
      <c r="C915" s="158"/>
      <c r="D915" s="60">
        <f t="shared" si="93"/>
        <v>0</v>
      </c>
      <c r="E915" s="178">
        <f t="shared" si="91"/>
        <v>0</v>
      </c>
      <c r="F915" s="60">
        <f t="shared" si="94"/>
        <v>0</v>
      </c>
      <c r="G915" s="60">
        <f>IF(AND(C915&lt;&gt;"",SUM(G$27:G914)&lt;E$19),$E$19/$E$23,0)</f>
        <v>0</v>
      </c>
      <c r="H915" s="60">
        <f t="shared" si="95"/>
        <v>0</v>
      </c>
      <c r="I915" s="60">
        <f t="shared" si="97"/>
        <v>0</v>
      </c>
      <c r="J915" s="92" t="str">
        <f t="shared" si="96"/>
        <v>2096–2097</v>
      </c>
      <c r="L915" s="103"/>
      <c r="N915" s="101"/>
      <c r="Q915" s="61"/>
    </row>
    <row r="916" spans="1:17" ht="20.25" customHeight="1" x14ac:dyDescent="0.2">
      <c r="A916" s="176">
        <v>71803</v>
      </c>
      <c r="B916" s="177">
        <f t="shared" si="92"/>
        <v>0</v>
      </c>
      <c r="C916" s="158"/>
      <c r="D916" s="60">
        <f t="shared" si="93"/>
        <v>0</v>
      </c>
      <c r="E916" s="178">
        <f t="shared" si="91"/>
        <v>0</v>
      </c>
      <c r="F916" s="60">
        <f t="shared" si="94"/>
        <v>0</v>
      </c>
      <c r="G916" s="60">
        <f>IF(AND(C916&lt;&gt;"",SUM(G$27:G915)&lt;E$19),$E$19/$E$23,0)</f>
        <v>0</v>
      </c>
      <c r="H916" s="60">
        <f t="shared" si="95"/>
        <v>0</v>
      </c>
      <c r="I916" s="60">
        <f t="shared" si="97"/>
        <v>0</v>
      </c>
      <c r="J916" s="92" t="str">
        <f t="shared" si="96"/>
        <v>2096–2097</v>
      </c>
      <c r="L916" s="103"/>
      <c r="N916" s="101"/>
      <c r="Q916" s="61"/>
    </row>
    <row r="917" spans="1:17" ht="20.25" customHeight="1" x14ac:dyDescent="0.2">
      <c r="A917" s="176">
        <v>71834</v>
      </c>
      <c r="B917" s="177">
        <f t="shared" si="92"/>
        <v>0</v>
      </c>
      <c r="C917" s="158"/>
      <c r="D917" s="60">
        <f t="shared" si="93"/>
        <v>0</v>
      </c>
      <c r="E917" s="178">
        <f t="shared" si="91"/>
        <v>0</v>
      </c>
      <c r="F917" s="60">
        <f t="shared" si="94"/>
        <v>0</v>
      </c>
      <c r="G917" s="60">
        <f>IF(AND(C917&lt;&gt;"",SUM(G$27:G916)&lt;E$19),$E$19/$E$23,0)</f>
        <v>0</v>
      </c>
      <c r="H917" s="60">
        <f t="shared" si="95"/>
        <v>0</v>
      </c>
      <c r="I917" s="60">
        <f t="shared" si="97"/>
        <v>0</v>
      </c>
      <c r="J917" s="92" t="str">
        <f t="shared" si="96"/>
        <v>2096–2097</v>
      </c>
      <c r="L917" s="103"/>
      <c r="N917" s="101"/>
      <c r="Q917" s="61"/>
    </row>
    <row r="918" spans="1:17" ht="20.25" customHeight="1" x14ac:dyDescent="0.2">
      <c r="A918" s="176">
        <v>71864</v>
      </c>
      <c r="B918" s="177">
        <f t="shared" si="92"/>
        <v>0</v>
      </c>
      <c r="C918" s="158"/>
      <c r="D918" s="60">
        <f t="shared" si="93"/>
        <v>0</v>
      </c>
      <c r="E918" s="178">
        <f t="shared" si="91"/>
        <v>0</v>
      </c>
      <c r="F918" s="60">
        <f t="shared" si="94"/>
        <v>0</v>
      </c>
      <c r="G918" s="60">
        <f>IF(AND(C918&lt;&gt;"",SUM(G$27:G917)&lt;E$19),$E$19/$E$23,0)</f>
        <v>0</v>
      </c>
      <c r="H918" s="60">
        <f t="shared" si="95"/>
        <v>0</v>
      </c>
      <c r="I918" s="60">
        <f t="shared" si="97"/>
        <v>0</v>
      </c>
      <c r="J918" s="92" t="str">
        <f t="shared" si="96"/>
        <v>2096–2097</v>
      </c>
      <c r="L918" s="103"/>
      <c r="N918" s="101"/>
      <c r="Q918" s="61"/>
    </row>
    <row r="919" spans="1:17" ht="20.25" customHeight="1" x14ac:dyDescent="0.2">
      <c r="A919" s="176">
        <v>71895</v>
      </c>
      <c r="B919" s="177">
        <f t="shared" si="92"/>
        <v>0</v>
      </c>
      <c r="C919" s="158"/>
      <c r="D919" s="60">
        <f t="shared" si="93"/>
        <v>0</v>
      </c>
      <c r="E919" s="178">
        <f t="shared" si="91"/>
        <v>0</v>
      </c>
      <c r="F919" s="60">
        <f t="shared" si="94"/>
        <v>0</v>
      </c>
      <c r="G919" s="60">
        <f>IF(AND(C919&lt;&gt;"",SUM(G$27:G918)&lt;E$19),$E$19/$E$23,0)</f>
        <v>0</v>
      </c>
      <c r="H919" s="60">
        <f t="shared" si="95"/>
        <v>0</v>
      </c>
      <c r="I919" s="60">
        <f t="shared" si="97"/>
        <v>0</v>
      </c>
      <c r="J919" s="92" t="str">
        <f t="shared" si="96"/>
        <v>2096–2097</v>
      </c>
      <c r="L919" s="103"/>
      <c r="N919" s="101"/>
      <c r="Q919" s="61"/>
    </row>
    <row r="920" spans="1:17" ht="20.25" customHeight="1" x14ac:dyDescent="0.2">
      <c r="A920" s="176">
        <v>71925</v>
      </c>
      <c r="B920" s="177">
        <f t="shared" si="92"/>
        <v>0</v>
      </c>
      <c r="C920" s="158"/>
      <c r="D920" s="60">
        <f t="shared" si="93"/>
        <v>0</v>
      </c>
      <c r="E920" s="178">
        <f t="shared" si="91"/>
        <v>0</v>
      </c>
      <c r="F920" s="60">
        <f t="shared" si="94"/>
        <v>0</v>
      </c>
      <c r="G920" s="60">
        <f>IF(AND(C920&lt;&gt;"",SUM(G$27:G919)&lt;E$19),$E$19/$E$23,0)</f>
        <v>0</v>
      </c>
      <c r="H920" s="60">
        <f t="shared" si="95"/>
        <v>0</v>
      </c>
      <c r="I920" s="60">
        <f t="shared" si="97"/>
        <v>0</v>
      </c>
      <c r="J920" s="92" t="str">
        <f t="shared" si="96"/>
        <v>2096–2097</v>
      </c>
      <c r="L920" s="103"/>
      <c r="N920" s="101"/>
      <c r="Q920" s="61"/>
    </row>
    <row r="921" spans="1:17" ht="20.25" customHeight="1" x14ac:dyDescent="0.2">
      <c r="A921" s="176">
        <v>71956</v>
      </c>
      <c r="B921" s="177">
        <f t="shared" si="92"/>
        <v>0</v>
      </c>
      <c r="C921" s="158"/>
      <c r="D921" s="60">
        <f t="shared" si="93"/>
        <v>0</v>
      </c>
      <c r="E921" s="178">
        <f t="shared" si="91"/>
        <v>0</v>
      </c>
      <c r="F921" s="60">
        <f t="shared" si="94"/>
        <v>0</v>
      </c>
      <c r="G921" s="60">
        <f>IF(AND(C921&lt;&gt;"",SUM(G$27:G920)&lt;E$19),$E$19/$E$23,0)</f>
        <v>0</v>
      </c>
      <c r="H921" s="60">
        <f t="shared" si="95"/>
        <v>0</v>
      </c>
      <c r="I921" s="60">
        <f t="shared" si="97"/>
        <v>0</v>
      </c>
      <c r="J921" s="92" t="str">
        <f t="shared" si="96"/>
        <v>2096–2097</v>
      </c>
      <c r="L921" s="103"/>
      <c r="N921" s="101"/>
      <c r="Q921" s="61"/>
    </row>
    <row r="922" spans="1:17" ht="20.25" customHeight="1" x14ac:dyDescent="0.2">
      <c r="A922" s="176">
        <v>71987</v>
      </c>
      <c r="B922" s="177">
        <f t="shared" si="92"/>
        <v>0</v>
      </c>
      <c r="C922" s="158"/>
      <c r="D922" s="60">
        <f t="shared" si="93"/>
        <v>0</v>
      </c>
      <c r="E922" s="178">
        <f t="shared" si="91"/>
        <v>0</v>
      </c>
      <c r="F922" s="60">
        <f t="shared" si="94"/>
        <v>0</v>
      </c>
      <c r="G922" s="60">
        <f>IF(AND(C922&lt;&gt;"",SUM(G$27:G921)&lt;E$19),$E$19/$E$23,0)</f>
        <v>0</v>
      </c>
      <c r="H922" s="60">
        <f t="shared" si="95"/>
        <v>0</v>
      </c>
      <c r="I922" s="60">
        <f t="shared" si="97"/>
        <v>0</v>
      </c>
      <c r="J922" s="92" t="str">
        <f t="shared" si="96"/>
        <v>2096–2097</v>
      </c>
      <c r="L922" s="103"/>
      <c r="N922" s="101"/>
      <c r="Q922" s="61"/>
    </row>
    <row r="923" spans="1:17" ht="20.25" customHeight="1" x14ac:dyDescent="0.2">
      <c r="A923" s="176">
        <v>72015</v>
      </c>
      <c r="B923" s="177">
        <f t="shared" si="92"/>
        <v>0</v>
      </c>
      <c r="C923" s="158"/>
      <c r="D923" s="60">
        <f t="shared" si="93"/>
        <v>0</v>
      </c>
      <c r="E923" s="178">
        <f t="shared" ref="E923:E986" si="98">C923-D923</f>
        <v>0</v>
      </c>
      <c r="F923" s="60">
        <f t="shared" si="94"/>
        <v>0</v>
      </c>
      <c r="G923" s="60">
        <f>IF(AND(C923&lt;&gt;"",SUM(G$27:G922)&lt;E$19),$E$19/$E$23,0)</f>
        <v>0</v>
      </c>
      <c r="H923" s="60">
        <f t="shared" si="95"/>
        <v>0</v>
      </c>
      <c r="I923" s="60">
        <f t="shared" si="97"/>
        <v>0</v>
      </c>
      <c r="J923" s="92" t="str">
        <f t="shared" si="96"/>
        <v>2096–2097</v>
      </c>
      <c r="L923" s="103"/>
      <c r="N923" s="101"/>
      <c r="Q923" s="61"/>
    </row>
    <row r="924" spans="1:17" ht="20.25" customHeight="1" x14ac:dyDescent="0.2">
      <c r="A924" s="176">
        <v>72046</v>
      </c>
      <c r="B924" s="177">
        <f t="shared" ref="B924:B987" si="99">IF(C924&gt;0,C924*-1,C924)</f>
        <v>0</v>
      </c>
      <c r="C924" s="158"/>
      <c r="D924" s="60">
        <f t="shared" ref="D924:D987" si="100">IF(C924="",0,IF($E$15="Beginning",IF(C923&lt;&gt;"",$F923*$E$6/12,0),IF(C923&lt;&gt;"",$F923*$E$6/12,$E$16*$E$6/12)))</f>
        <v>0</v>
      </c>
      <c r="E924" s="178">
        <f t="shared" si="98"/>
        <v>0</v>
      </c>
      <c r="F924" s="60">
        <f t="shared" ref="F924:F987" si="101">IF(C924="",0,IF(C923="",$E$16-E924,IF(C924&lt;&gt;"",F923-E924)))</f>
        <v>0</v>
      </c>
      <c r="G924" s="60">
        <f>IF(AND(C924&lt;&gt;"",SUM(G$27:G923)&lt;E$19),$E$19/$E$23,0)</f>
        <v>0</v>
      </c>
      <c r="H924" s="60">
        <f t="shared" ref="H924:H987" si="102">IF(C924&lt;&gt;"",G924+H923,0)</f>
        <v>0</v>
      </c>
      <c r="I924" s="60">
        <f t="shared" si="97"/>
        <v>0</v>
      </c>
      <c r="J924" s="92" t="str">
        <f t="shared" ref="J924:J987" si="103">IF(OR(MONTH(A924)=1,MONTH(A924)=2,MONTH(A924)=3,MONTH(A924)=4,MONTH(A924)=5,MONTH(A924)=6),YEAR(A924)-1&amp;"–"&amp;YEAR(A924),YEAR(A924)&amp;"–"&amp;YEAR(A924)+1)</f>
        <v>2096–2097</v>
      </c>
      <c r="L924" s="103"/>
      <c r="N924" s="101"/>
      <c r="Q924" s="61"/>
    </row>
    <row r="925" spans="1:17" ht="20.25" customHeight="1" x14ac:dyDescent="0.2">
      <c r="A925" s="176">
        <v>72076</v>
      </c>
      <c r="B925" s="177">
        <f t="shared" si="99"/>
        <v>0</v>
      </c>
      <c r="C925" s="158"/>
      <c r="D925" s="60">
        <f t="shared" si="100"/>
        <v>0</v>
      </c>
      <c r="E925" s="178">
        <f t="shared" si="98"/>
        <v>0</v>
      </c>
      <c r="F925" s="60">
        <f t="shared" si="101"/>
        <v>0</v>
      </c>
      <c r="G925" s="60">
        <f>IF(AND(C925&lt;&gt;"",SUM(G$27:G924)&lt;E$19),$E$19/$E$23,0)</f>
        <v>0</v>
      </c>
      <c r="H925" s="60">
        <f t="shared" si="102"/>
        <v>0</v>
      </c>
      <c r="I925" s="60">
        <f t="shared" ref="I925:I988" si="104">IF(C925&lt;&gt;"",$E$19-H925,0)</f>
        <v>0</v>
      </c>
      <c r="J925" s="92" t="str">
        <f t="shared" si="103"/>
        <v>2096–2097</v>
      </c>
      <c r="L925" s="103"/>
      <c r="N925" s="101"/>
      <c r="Q925" s="61"/>
    </row>
    <row r="926" spans="1:17" ht="20.25" customHeight="1" x14ac:dyDescent="0.2">
      <c r="A926" s="176">
        <v>72107</v>
      </c>
      <c r="B926" s="177">
        <f t="shared" si="99"/>
        <v>0</v>
      </c>
      <c r="C926" s="158"/>
      <c r="D926" s="60">
        <f t="shared" si="100"/>
        <v>0</v>
      </c>
      <c r="E926" s="178">
        <f t="shared" si="98"/>
        <v>0</v>
      </c>
      <c r="F926" s="60">
        <f t="shared" si="101"/>
        <v>0</v>
      </c>
      <c r="G926" s="60">
        <f>IF(AND(C926&lt;&gt;"",SUM(G$27:G925)&lt;E$19),$E$19/$E$23,0)</f>
        <v>0</v>
      </c>
      <c r="H926" s="60">
        <f t="shared" si="102"/>
        <v>0</v>
      </c>
      <c r="I926" s="60">
        <f t="shared" si="104"/>
        <v>0</v>
      </c>
      <c r="J926" s="92" t="str">
        <f t="shared" si="103"/>
        <v>2096–2097</v>
      </c>
      <c r="L926" s="103"/>
      <c r="N926" s="101"/>
      <c r="Q926" s="61"/>
    </row>
    <row r="927" spans="1:17" ht="20.25" customHeight="1" x14ac:dyDescent="0.2">
      <c r="A927" s="176">
        <v>72137</v>
      </c>
      <c r="B927" s="177">
        <f t="shared" si="99"/>
        <v>0</v>
      </c>
      <c r="C927" s="158"/>
      <c r="D927" s="60">
        <f t="shared" si="100"/>
        <v>0</v>
      </c>
      <c r="E927" s="178">
        <f t="shared" si="98"/>
        <v>0</v>
      </c>
      <c r="F927" s="60">
        <f t="shared" si="101"/>
        <v>0</v>
      </c>
      <c r="G927" s="60">
        <f>IF(AND(C927&lt;&gt;"",SUM(G$27:G926)&lt;E$19),$E$19/$E$23,0)</f>
        <v>0</v>
      </c>
      <c r="H927" s="60">
        <f t="shared" si="102"/>
        <v>0</v>
      </c>
      <c r="I927" s="60">
        <f t="shared" si="104"/>
        <v>0</v>
      </c>
      <c r="J927" s="92" t="str">
        <f t="shared" si="103"/>
        <v>2097–2098</v>
      </c>
      <c r="L927" s="103"/>
      <c r="N927" s="101"/>
      <c r="Q927" s="61"/>
    </row>
    <row r="928" spans="1:17" ht="20.25" customHeight="1" x14ac:dyDescent="0.2">
      <c r="A928" s="176">
        <v>72168</v>
      </c>
      <c r="B928" s="177">
        <f t="shared" si="99"/>
        <v>0</v>
      </c>
      <c r="C928" s="158"/>
      <c r="D928" s="60">
        <f t="shared" si="100"/>
        <v>0</v>
      </c>
      <c r="E928" s="178">
        <f t="shared" si="98"/>
        <v>0</v>
      </c>
      <c r="F928" s="60">
        <f t="shared" si="101"/>
        <v>0</v>
      </c>
      <c r="G928" s="60">
        <f>IF(AND(C928&lt;&gt;"",SUM(G$27:G927)&lt;E$19),$E$19/$E$23,0)</f>
        <v>0</v>
      </c>
      <c r="H928" s="60">
        <f t="shared" si="102"/>
        <v>0</v>
      </c>
      <c r="I928" s="60">
        <f t="shared" si="104"/>
        <v>0</v>
      </c>
      <c r="J928" s="92" t="str">
        <f t="shared" si="103"/>
        <v>2097–2098</v>
      </c>
      <c r="L928" s="103"/>
      <c r="N928" s="101"/>
      <c r="Q928" s="61"/>
    </row>
    <row r="929" spans="1:17" ht="20.25" customHeight="1" x14ac:dyDescent="0.2">
      <c r="A929" s="176">
        <v>72199</v>
      </c>
      <c r="B929" s="177">
        <f t="shared" si="99"/>
        <v>0</v>
      </c>
      <c r="C929" s="158"/>
      <c r="D929" s="60">
        <f t="shared" si="100"/>
        <v>0</v>
      </c>
      <c r="E929" s="178">
        <f t="shared" si="98"/>
        <v>0</v>
      </c>
      <c r="F929" s="60">
        <f t="shared" si="101"/>
        <v>0</v>
      </c>
      <c r="G929" s="60">
        <f>IF(AND(C929&lt;&gt;"",SUM(G$27:G928)&lt;E$19),$E$19/$E$23,0)</f>
        <v>0</v>
      </c>
      <c r="H929" s="60">
        <f t="shared" si="102"/>
        <v>0</v>
      </c>
      <c r="I929" s="60">
        <f t="shared" si="104"/>
        <v>0</v>
      </c>
      <c r="J929" s="92" t="str">
        <f t="shared" si="103"/>
        <v>2097–2098</v>
      </c>
      <c r="L929" s="103"/>
      <c r="N929" s="101"/>
      <c r="Q929" s="61"/>
    </row>
    <row r="930" spans="1:17" ht="20.25" customHeight="1" x14ac:dyDescent="0.2">
      <c r="A930" s="176">
        <v>72229</v>
      </c>
      <c r="B930" s="177">
        <f t="shared" si="99"/>
        <v>0</v>
      </c>
      <c r="C930" s="158"/>
      <c r="D930" s="60">
        <f t="shared" si="100"/>
        <v>0</v>
      </c>
      <c r="E930" s="178">
        <f t="shared" si="98"/>
        <v>0</v>
      </c>
      <c r="F930" s="60">
        <f t="shared" si="101"/>
        <v>0</v>
      </c>
      <c r="G930" s="60">
        <f>IF(AND(C930&lt;&gt;"",SUM(G$27:G929)&lt;E$19),$E$19/$E$23,0)</f>
        <v>0</v>
      </c>
      <c r="H930" s="60">
        <f t="shared" si="102"/>
        <v>0</v>
      </c>
      <c r="I930" s="60">
        <f t="shared" si="104"/>
        <v>0</v>
      </c>
      <c r="J930" s="92" t="str">
        <f t="shared" si="103"/>
        <v>2097–2098</v>
      </c>
      <c r="L930" s="103"/>
      <c r="N930" s="101"/>
      <c r="Q930" s="61"/>
    </row>
    <row r="931" spans="1:17" ht="20.25" customHeight="1" x14ac:dyDescent="0.2">
      <c r="A931" s="176">
        <v>72260</v>
      </c>
      <c r="B931" s="177">
        <f t="shared" si="99"/>
        <v>0</v>
      </c>
      <c r="C931" s="158"/>
      <c r="D931" s="60">
        <f t="shared" si="100"/>
        <v>0</v>
      </c>
      <c r="E931" s="178">
        <f t="shared" si="98"/>
        <v>0</v>
      </c>
      <c r="F931" s="60">
        <f t="shared" si="101"/>
        <v>0</v>
      </c>
      <c r="G931" s="60">
        <f>IF(AND(C931&lt;&gt;"",SUM(G$27:G930)&lt;E$19),$E$19/$E$23,0)</f>
        <v>0</v>
      </c>
      <c r="H931" s="60">
        <f t="shared" si="102"/>
        <v>0</v>
      </c>
      <c r="I931" s="60">
        <f t="shared" si="104"/>
        <v>0</v>
      </c>
      <c r="J931" s="92" t="str">
        <f t="shared" si="103"/>
        <v>2097–2098</v>
      </c>
      <c r="L931" s="103"/>
      <c r="N931" s="101"/>
      <c r="Q931" s="61"/>
    </row>
    <row r="932" spans="1:17" ht="20.25" customHeight="1" x14ac:dyDescent="0.2">
      <c r="A932" s="176">
        <v>72290</v>
      </c>
      <c r="B932" s="177">
        <f t="shared" si="99"/>
        <v>0</v>
      </c>
      <c r="C932" s="158"/>
      <c r="D932" s="60">
        <f t="shared" si="100"/>
        <v>0</v>
      </c>
      <c r="E932" s="178">
        <f t="shared" si="98"/>
        <v>0</v>
      </c>
      <c r="F932" s="60">
        <f t="shared" si="101"/>
        <v>0</v>
      </c>
      <c r="G932" s="60">
        <f>IF(AND(C932&lt;&gt;"",SUM(G$27:G931)&lt;E$19),$E$19/$E$23,0)</f>
        <v>0</v>
      </c>
      <c r="H932" s="60">
        <f t="shared" si="102"/>
        <v>0</v>
      </c>
      <c r="I932" s="60">
        <f t="shared" si="104"/>
        <v>0</v>
      </c>
      <c r="J932" s="92" t="str">
        <f t="shared" si="103"/>
        <v>2097–2098</v>
      </c>
      <c r="L932" s="103"/>
      <c r="N932" s="101"/>
      <c r="Q932" s="61"/>
    </row>
    <row r="933" spans="1:17" ht="20.25" customHeight="1" x14ac:dyDescent="0.2">
      <c r="A933" s="176">
        <v>72321</v>
      </c>
      <c r="B933" s="177">
        <f t="shared" si="99"/>
        <v>0</v>
      </c>
      <c r="C933" s="158"/>
      <c r="D933" s="60">
        <f t="shared" si="100"/>
        <v>0</v>
      </c>
      <c r="E933" s="178">
        <f t="shared" si="98"/>
        <v>0</v>
      </c>
      <c r="F933" s="60">
        <f t="shared" si="101"/>
        <v>0</v>
      </c>
      <c r="G933" s="60">
        <f>IF(AND(C933&lt;&gt;"",SUM(G$27:G932)&lt;E$19),$E$19/$E$23,0)</f>
        <v>0</v>
      </c>
      <c r="H933" s="60">
        <f t="shared" si="102"/>
        <v>0</v>
      </c>
      <c r="I933" s="60">
        <f t="shared" si="104"/>
        <v>0</v>
      </c>
      <c r="J933" s="92" t="str">
        <f t="shared" si="103"/>
        <v>2097–2098</v>
      </c>
      <c r="L933" s="103"/>
      <c r="N933" s="101"/>
      <c r="Q933" s="61"/>
    </row>
    <row r="934" spans="1:17" ht="20.25" customHeight="1" x14ac:dyDescent="0.2">
      <c r="A934" s="176">
        <v>72352</v>
      </c>
      <c r="B934" s="177">
        <f t="shared" si="99"/>
        <v>0</v>
      </c>
      <c r="C934" s="158"/>
      <c r="D934" s="60">
        <f t="shared" si="100"/>
        <v>0</v>
      </c>
      <c r="E934" s="178">
        <f t="shared" si="98"/>
        <v>0</v>
      </c>
      <c r="F934" s="60">
        <f t="shared" si="101"/>
        <v>0</v>
      </c>
      <c r="G934" s="60">
        <f>IF(AND(C934&lt;&gt;"",SUM(G$27:G933)&lt;E$19),$E$19/$E$23,0)</f>
        <v>0</v>
      </c>
      <c r="H934" s="60">
        <f t="shared" si="102"/>
        <v>0</v>
      </c>
      <c r="I934" s="60">
        <f t="shared" si="104"/>
        <v>0</v>
      </c>
      <c r="J934" s="92" t="str">
        <f t="shared" si="103"/>
        <v>2097–2098</v>
      </c>
      <c r="L934" s="103"/>
      <c r="N934" s="101"/>
      <c r="Q934" s="61"/>
    </row>
    <row r="935" spans="1:17" ht="20.25" customHeight="1" x14ac:dyDescent="0.2">
      <c r="A935" s="176">
        <v>72380</v>
      </c>
      <c r="B935" s="177">
        <f t="shared" si="99"/>
        <v>0</v>
      </c>
      <c r="C935" s="158"/>
      <c r="D935" s="60">
        <f t="shared" si="100"/>
        <v>0</v>
      </c>
      <c r="E935" s="178">
        <f t="shared" si="98"/>
        <v>0</v>
      </c>
      <c r="F935" s="60">
        <f t="shared" si="101"/>
        <v>0</v>
      </c>
      <c r="G935" s="60">
        <f>IF(AND(C935&lt;&gt;"",SUM(G$27:G934)&lt;E$19),$E$19/$E$23,0)</f>
        <v>0</v>
      </c>
      <c r="H935" s="60">
        <f t="shared" si="102"/>
        <v>0</v>
      </c>
      <c r="I935" s="60">
        <f t="shared" si="104"/>
        <v>0</v>
      </c>
      <c r="J935" s="92" t="str">
        <f t="shared" si="103"/>
        <v>2097–2098</v>
      </c>
      <c r="L935" s="103"/>
      <c r="N935" s="101"/>
      <c r="Q935" s="61"/>
    </row>
    <row r="936" spans="1:17" ht="20.25" customHeight="1" x14ac:dyDescent="0.2">
      <c r="A936" s="176">
        <v>72411</v>
      </c>
      <c r="B936" s="177">
        <f t="shared" si="99"/>
        <v>0</v>
      </c>
      <c r="C936" s="158"/>
      <c r="D936" s="60">
        <f t="shared" si="100"/>
        <v>0</v>
      </c>
      <c r="E936" s="178">
        <f t="shared" si="98"/>
        <v>0</v>
      </c>
      <c r="F936" s="60">
        <f t="shared" si="101"/>
        <v>0</v>
      </c>
      <c r="G936" s="60">
        <f>IF(AND(C936&lt;&gt;"",SUM(G$27:G935)&lt;E$19),$E$19/$E$23,0)</f>
        <v>0</v>
      </c>
      <c r="H936" s="60">
        <f t="shared" si="102"/>
        <v>0</v>
      </c>
      <c r="I936" s="60">
        <f t="shared" si="104"/>
        <v>0</v>
      </c>
      <c r="J936" s="92" t="str">
        <f t="shared" si="103"/>
        <v>2097–2098</v>
      </c>
      <c r="L936" s="103"/>
      <c r="N936" s="101"/>
      <c r="Q936" s="61"/>
    </row>
    <row r="937" spans="1:17" ht="20.25" customHeight="1" x14ac:dyDescent="0.2">
      <c r="A937" s="176">
        <v>72441</v>
      </c>
      <c r="B937" s="177">
        <f t="shared" si="99"/>
        <v>0</v>
      </c>
      <c r="C937" s="158"/>
      <c r="D937" s="60">
        <f t="shared" si="100"/>
        <v>0</v>
      </c>
      <c r="E937" s="178">
        <f t="shared" si="98"/>
        <v>0</v>
      </c>
      <c r="F937" s="60">
        <f t="shared" si="101"/>
        <v>0</v>
      </c>
      <c r="G937" s="60">
        <f>IF(AND(C937&lt;&gt;"",SUM(G$27:G936)&lt;E$19),$E$19/$E$23,0)</f>
        <v>0</v>
      </c>
      <c r="H937" s="60">
        <f t="shared" si="102"/>
        <v>0</v>
      </c>
      <c r="I937" s="60">
        <f t="shared" si="104"/>
        <v>0</v>
      </c>
      <c r="J937" s="92" t="str">
        <f t="shared" si="103"/>
        <v>2097–2098</v>
      </c>
      <c r="L937" s="103"/>
      <c r="N937" s="101"/>
      <c r="Q937" s="61"/>
    </row>
    <row r="938" spans="1:17" ht="20.25" customHeight="1" x14ac:dyDescent="0.2">
      <c r="A938" s="176">
        <v>72472</v>
      </c>
      <c r="B938" s="177">
        <f t="shared" si="99"/>
        <v>0</v>
      </c>
      <c r="C938" s="158"/>
      <c r="D938" s="60">
        <f t="shared" si="100"/>
        <v>0</v>
      </c>
      <c r="E938" s="178">
        <f t="shared" si="98"/>
        <v>0</v>
      </c>
      <c r="F938" s="60">
        <f t="shared" si="101"/>
        <v>0</v>
      </c>
      <c r="G938" s="60">
        <f>IF(AND(C938&lt;&gt;"",SUM(G$27:G937)&lt;E$19),$E$19/$E$23,0)</f>
        <v>0</v>
      </c>
      <c r="H938" s="60">
        <f t="shared" si="102"/>
        <v>0</v>
      </c>
      <c r="I938" s="60">
        <f t="shared" si="104"/>
        <v>0</v>
      </c>
      <c r="J938" s="92" t="str">
        <f t="shared" si="103"/>
        <v>2097–2098</v>
      </c>
      <c r="L938" s="103"/>
      <c r="N938" s="101"/>
      <c r="Q938" s="61"/>
    </row>
    <row r="939" spans="1:17" ht="20.25" customHeight="1" x14ac:dyDescent="0.2">
      <c r="A939" s="176">
        <v>72502</v>
      </c>
      <c r="B939" s="177">
        <f t="shared" si="99"/>
        <v>0</v>
      </c>
      <c r="C939" s="158"/>
      <c r="D939" s="60">
        <f t="shared" si="100"/>
        <v>0</v>
      </c>
      <c r="E939" s="178">
        <f t="shared" si="98"/>
        <v>0</v>
      </c>
      <c r="F939" s="60">
        <f t="shared" si="101"/>
        <v>0</v>
      </c>
      <c r="G939" s="60">
        <f>IF(AND(C939&lt;&gt;"",SUM(G$27:G938)&lt;E$19),$E$19/$E$23,0)</f>
        <v>0</v>
      </c>
      <c r="H939" s="60">
        <f t="shared" si="102"/>
        <v>0</v>
      </c>
      <c r="I939" s="60">
        <f t="shared" si="104"/>
        <v>0</v>
      </c>
      <c r="J939" s="92" t="str">
        <f t="shared" si="103"/>
        <v>2098–2099</v>
      </c>
      <c r="L939" s="103"/>
      <c r="N939" s="101"/>
      <c r="Q939" s="61"/>
    </row>
    <row r="940" spans="1:17" ht="20.25" customHeight="1" x14ac:dyDescent="0.2">
      <c r="A940" s="176">
        <v>72533</v>
      </c>
      <c r="B940" s="177">
        <f t="shared" si="99"/>
        <v>0</v>
      </c>
      <c r="C940" s="158"/>
      <c r="D940" s="60">
        <f t="shared" si="100"/>
        <v>0</v>
      </c>
      <c r="E940" s="178">
        <f t="shared" si="98"/>
        <v>0</v>
      </c>
      <c r="F940" s="60">
        <f t="shared" si="101"/>
        <v>0</v>
      </c>
      <c r="G940" s="60">
        <f>IF(AND(C940&lt;&gt;"",SUM(G$27:G939)&lt;E$19),$E$19/$E$23,0)</f>
        <v>0</v>
      </c>
      <c r="H940" s="60">
        <f t="shared" si="102"/>
        <v>0</v>
      </c>
      <c r="I940" s="60">
        <f t="shared" si="104"/>
        <v>0</v>
      </c>
      <c r="J940" s="92" t="str">
        <f t="shared" si="103"/>
        <v>2098–2099</v>
      </c>
      <c r="L940" s="103"/>
      <c r="N940" s="101"/>
      <c r="Q940" s="61"/>
    </row>
    <row r="941" spans="1:17" ht="20.25" customHeight="1" x14ac:dyDescent="0.2">
      <c r="A941" s="176">
        <v>72564</v>
      </c>
      <c r="B941" s="177">
        <f t="shared" si="99"/>
        <v>0</v>
      </c>
      <c r="C941" s="158"/>
      <c r="D941" s="60">
        <f t="shared" si="100"/>
        <v>0</v>
      </c>
      <c r="E941" s="178">
        <f t="shared" si="98"/>
        <v>0</v>
      </c>
      <c r="F941" s="60">
        <f t="shared" si="101"/>
        <v>0</v>
      </c>
      <c r="G941" s="60">
        <f>IF(AND(C941&lt;&gt;"",SUM(G$27:G940)&lt;E$19),$E$19/$E$23,0)</f>
        <v>0</v>
      </c>
      <c r="H941" s="60">
        <f t="shared" si="102"/>
        <v>0</v>
      </c>
      <c r="I941" s="60">
        <f t="shared" si="104"/>
        <v>0</v>
      </c>
      <c r="J941" s="92" t="str">
        <f t="shared" si="103"/>
        <v>2098–2099</v>
      </c>
      <c r="L941" s="103"/>
      <c r="N941" s="101"/>
      <c r="Q941" s="61"/>
    </row>
    <row r="942" spans="1:17" ht="20.25" customHeight="1" x14ac:dyDescent="0.2">
      <c r="A942" s="176">
        <v>72594</v>
      </c>
      <c r="B942" s="177">
        <f t="shared" si="99"/>
        <v>0</v>
      </c>
      <c r="C942" s="158"/>
      <c r="D942" s="60">
        <f t="shared" si="100"/>
        <v>0</v>
      </c>
      <c r="E942" s="178">
        <f t="shared" si="98"/>
        <v>0</v>
      </c>
      <c r="F942" s="60">
        <f t="shared" si="101"/>
        <v>0</v>
      </c>
      <c r="G942" s="60">
        <f>IF(AND(C942&lt;&gt;"",SUM(G$27:G941)&lt;E$19),$E$19/$E$23,0)</f>
        <v>0</v>
      </c>
      <c r="H942" s="60">
        <f t="shared" si="102"/>
        <v>0</v>
      </c>
      <c r="I942" s="60">
        <f t="shared" si="104"/>
        <v>0</v>
      </c>
      <c r="J942" s="92" t="str">
        <f t="shared" si="103"/>
        <v>2098–2099</v>
      </c>
      <c r="L942" s="103"/>
      <c r="N942" s="101"/>
      <c r="Q942" s="61"/>
    </row>
    <row r="943" spans="1:17" ht="20.25" customHeight="1" x14ac:dyDescent="0.2">
      <c r="A943" s="176">
        <v>72625</v>
      </c>
      <c r="B943" s="177">
        <f t="shared" si="99"/>
        <v>0</v>
      </c>
      <c r="C943" s="158"/>
      <c r="D943" s="60">
        <f t="shared" si="100"/>
        <v>0</v>
      </c>
      <c r="E943" s="178">
        <f t="shared" si="98"/>
        <v>0</v>
      </c>
      <c r="F943" s="60">
        <f t="shared" si="101"/>
        <v>0</v>
      </c>
      <c r="G943" s="60">
        <f>IF(AND(C943&lt;&gt;"",SUM(G$27:G942)&lt;E$19),$E$19/$E$23,0)</f>
        <v>0</v>
      </c>
      <c r="H943" s="60">
        <f t="shared" si="102"/>
        <v>0</v>
      </c>
      <c r="I943" s="60">
        <f t="shared" si="104"/>
        <v>0</v>
      </c>
      <c r="J943" s="92" t="str">
        <f t="shared" si="103"/>
        <v>2098–2099</v>
      </c>
      <c r="L943" s="103"/>
      <c r="N943" s="101"/>
      <c r="Q943" s="61"/>
    </row>
    <row r="944" spans="1:17" ht="20.25" customHeight="1" x14ac:dyDescent="0.2">
      <c r="A944" s="176">
        <v>72655</v>
      </c>
      <c r="B944" s="177">
        <f t="shared" si="99"/>
        <v>0</v>
      </c>
      <c r="C944" s="158"/>
      <c r="D944" s="60">
        <f t="shared" si="100"/>
        <v>0</v>
      </c>
      <c r="E944" s="178">
        <f t="shared" si="98"/>
        <v>0</v>
      </c>
      <c r="F944" s="60">
        <f t="shared" si="101"/>
        <v>0</v>
      </c>
      <c r="G944" s="60">
        <f>IF(AND(C944&lt;&gt;"",SUM(G$27:G943)&lt;E$19),$E$19/$E$23,0)</f>
        <v>0</v>
      </c>
      <c r="H944" s="60">
        <f t="shared" si="102"/>
        <v>0</v>
      </c>
      <c r="I944" s="60">
        <f t="shared" si="104"/>
        <v>0</v>
      </c>
      <c r="J944" s="92" t="str">
        <f t="shared" si="103"/>
        <v>2098–2099</v>
      </c>
      <c r="L944" s="103"/>
      <c r="N944" s="101"/>
      <c r="Q944" s="61"/>
    </row>
    <row r="945" spans="1:17" ht="20.25" customHeight="1" x14ac:dyDescent="0.2">
      <c r="A945" s="176">
        <v>72686</v>
      </c>
      <c r="B945" s="177">
        <f t="shared" si="99"/>
        <v>0</v>
      </c>
      <c r="C945" s="158"/>
      <c r="D945" s="60">
        <f t="shared" si="100"/>
        <v>0</v>
      </c>
      <c r="E945" s="178">
        <f t="shared" si="98"/>
        <v>0</v>
      </c>
      <c r="F945" s="60">
        <f t="shared" si="101"/>
        <v>0</v>
      </c>
      <c r="G945" s="60">
        <f>IF(AND(C945&lt;&gt;"",SUM(G$27:G944)&lt;E$19),$E$19/$E$23,0)</f>
        <v>0</v>
      </c>
      <c r="H945" s="60">
        <f t="shared" si="102"/>
        <v>0</v>
      </c>
      <c r="I945" s="60">
        <f t="shared" si="104"/>
        <v>0</v>
      </c>
      <c r="J945" s="92" t="str">
        <f t="shared" si="103"/>
        <v>2098–2099</v>
      </c>
      <c r="L945" s="103"/>
      <c r="N945" s="101"/>
      <c r="Q945" s="61"/>
    </row>
    <row r="946" spans="1:17" ht="20.25" customHeight="1" x14ac:dyDescent="0.2">
      <c r="A946" s="176">
        <v>72717</v>
      </c>
      <c r="B946" s="177">
        <f t="shared" si="99"/>
        <v>0</v>
      </c>
      <c r="C946" s="158"/>
      <c r="D946" s="60">
        <f t="shared" si="100"/>
        <v>0</v>
      </c>
      <c r="E946" s="178">
        <f t="shared" si="98"/>
        <v>0</v>
      </c>
      <c r="F946" s="60">
        <f t="shared" si="101"/>
        <v>0</v>
      </c>
      <c r="G946" s="60">
        <f>IF(AND(C946&lt;&gt;"",SUM(G$27:G945)&lt;E$19),$E$19/$E$23,0)</f>
        <v>0</v>
      </c>
      <c r="H946" s="60">
        <f t="shared" si="102"/>
        <v>0</v>
      </c>
      <c r="I946" s="60">
        <f t="shared" si="104"/>
        <v>0</v>
      </c>
      <c r="J946" s="92" t="str">
        <f t="shared" si="103"/>
        <v>2098–2099</v>
      </c>
      <c r="L946" s="103"/>
      <c r="N946" s="101"/>
      <c r="Q946" s="61"/>
    </row>
    <row r="947" spans="1:17" ht="20.25" customHeight="1" x14ac:dyDescent="0.2">
      <c r="A947" s="176">
        <v>72745</v>
      </c>
      <c r="B947" s="177">
        <f t="shared" si="99"/>
        <v>0</v>
      </c>
      <c r="C947" s="158"/>
      <c r="D947" s="60">
        <f t="shared" si="100"/>
        <v>0</v>
      </c>
      <c r="E947" s="178">
        <f t="shared" si="98"/>
        <v>0</v>
      </c>
      <c r="F947" s="60">
        <f t="shared" si="101"/>
        <v>0</v>
      </c>
      <c r="G947" s="60">
        <f>IF(AND(C947&lt;&gt;"",SUM(G$27:G946)&lt;E$19),$E$19/$E$23,0)</f>
        <v>0</v>
      </c>
      <c r="H947" s="60">
        <f t="shared" si="102"/>
        <v>0</v>
      </c>
      <c r="I947" s="60">
        <f t="shared" si="104"/>
        <v>0</v>
      </c>
      <c r="J947" s="92" t="str">
        <f t="shared" si="103"/>
        <v>2098–2099</v>
      </c>
      <c r="L947" s="103"/>
      <c r="N947" s="101"/>
      <c r="Q947" s="61"/>
    </row>
    <row r="948" spans="1:17" ht="20.25" customHeight="1" x14ac:dyDescent="0.2">
      <c r="A948" s="176">
        <v>72776</v>
      </c>
      <c r="B948" s="177">
        <f t="shared" si="99"/>
        <v>0</v>
      </c>
      <c r="C948" s="158"/>
      <c r="D948" s="60">
        <f t="shared" si="100"/>
        <v>0</v>
      </c>
      <c r="E948" s="178">
        <f t="shared" si="98"/>
        <v>0</v>
      </c>
      <c r="F948" s="60">
        <f t="shared" si="101"/>
        <v>0</v>
      </c>
      <c r="G948" s="60">
        <f>IF(AND(C948&lt;&gt;"",SUM(G$27:G947)&lt;E$19),$E$19/$E$23,0)</f>
        <v>0</v>
      </c>
      <c r="H948" s="60">
        <f t="shared" si="102"/>
        <v>0</v>
      </c>
      <c r="I948" s="60">
        <f t="shared" si="104"/>
        <v>0</v>
      </c>
      <c r="J948" s="92" t="str">
        <f t="shared" si="103"/>
        <v>2098–2099</v>
      </c>
      <c r="L948" s="103"/>
      <c r="N948" s="101"/>
      <c r="Q948" s="61"/>
    </row>
    <row r="949" spans="1:17" ht="20.25" customHeight="1" x14ac:dyDescent="0.2">
      <c r="A949" s="176">
        <v>72806</v>
      </c>
      <c r="B949" s="177">
        <f t="shared" si="99"/>
        <v>0</v>
      </c>
      <c r="C949" s="158"/>
      <c r="D949" s="60">
        <f t="shared" si="100"/>
        <v>0</v>
      </c>
      <c r="E949" s="178">
        <f t="shared" si="98"/>
        <v>0</v>
      </c>
      <c r="F949" s="60">
        <f t="shared" si="101"/>
        <v>0</v>
      </c>
      <c r="G949" s="60">
        <f>IF(AND(C949&lt;&gt;"",SUM(G$27:G948)&lt;E$19),$E$19/$E$23,0)</f>
        <v>0</v>
      </c>
      <c r="H949" s="60">
        <f t="shared" si="102"/>
        <v>0</v>
      </c>
      <c r="I949" s="60">
        <f t="shared" si="104"/>
        <v>0</v>
      </c>
      <c r="J949" s="92" t="str">
        <f t="shared" si="103"/>
        <v>2098–2099</v>
      </c>
      <c r="L949" s="103"/>
      <c r="N949" s="101"/>
      <c r="Q949" s="61"/>
    </row>
    <row r="950" spans="1:17" ht="20.25" customHeight="1" x14ac:dyDescent="0.2">
      <c r="A950" s="176">
        <v>72837</v>
      </c>
      <c r="B950" s="177">
        <f t="shared" si="99"/>
        <v>0</v>
      </c>
      <c r="C950" s="158"/>
      <c r="D950" s="60">
        <f t="shared" si="100"/>
        <v>0</v>
      </c>
      <c r="E950" s="178">
        <f t="shared" si="98"/>
        <v>0</v>
      </c>
      <c r="F950" s="60">
        <f t="shared" si="101"/>
        <v>0</v>
      </c>
      <c r="G950" s="60">
        <f>IF(AND(C950&lt;&gt;"",SUM(G$27:G949)&lt;E$19),$E$19/$E$23,0)</f>
        <v>0</v>
      </c>
      <c r="H950" s="60">
        <f t="shared" si="102"/>
        <v>0</v>
      </c>
      <c r="I950" s="60">
        <f t="shared" si="104"/>
        <v>0</v>
      </c>
      <c r="J950" s="92" t="str">
        <f t="shared" si="103"/>
        <v>2098–2099</v>
      </c>
      <c r="L950" s="103"/>
      <c r="N950" s="101"/>
      <c r="Q950" s="61"/>
    </row>
    <row r="951" spans="1:17" ht="20.25" customHeight="1" x14ac:dyDescent="0.2">
      <c r="A951" s="176">
        <v>72867</v>
      </c>
      <c r="B951" s="177">
        <f t="shared" si="99"/>
        <v>0</v>
      </c>
      <c r="C951" s="158"/>
      <c r="D951" s="60">
        <f t="shared" si="100"/>
        <v>0</v>
      </c>
      <c r="E951" s="178">
        <f t="shared" si="98"/>
        <v>0</v>
      </c>
      <c r="F951" s="60">
        <f t="shared" si="101"/>
        <v>0</v>
      </c>
      <c r="G951" s="60">
        <f>IF(AND(C951&lt;&gt;"",SUM(G$27:G950)&lt;E$19),$E$19/$E$23,0)</f>
        <v>0</v>
      </c>
      <c r="H951" s="60">
        <f t="shared" si="102"/>
        <v>0</v>
      </c>
      <c r="I951" s="60">
        <f t="shared" si="104"/>
        <v>0</v>
      </c>
      <c r="J951" s="92" t="str">
        <f t="shared" si="103"/>
        <v>2099–2100</v>
      </c>
      <c r="L951" s="103"/>
      <c r="N951" s="101"/>
      <c r="Q951" s="61"/>
    </row>
    <row r="952" spans="1:17" ht="20.25" customHeight="1" x14ac:dyDescent="0.2">
      <c r="A952" s="176">
        <v>72898</v>
      </c>
      <c r="B952" s="177">
        <f t="shared" si="99"/>
        <v>0</v>
      </c>
      <c r="C952" s="158"/>
      <c r="D952" s="60">
        <f t="shared" si="100"/>
        <v>0</v>
      </c>
      <c r="E952" s="178">
        <f t="shared" si="98"/>
        <v>0</v>
      </c>
      <c r="F952" s="60">
        <f t="shared" si="101"/>
        <v>0</v>
      </c>
      <c r="G952" s="60">
        <f>IF(AND(C952&lt;&gt;"",SUM(G$27:G951)&lt;E$19),$E$19/$E$23,0)</f>
        <v>0</v>
      </c>
      <c r="H952" s="60">
        <f t="shared" si="102"/>
        <v>0</v>
      </c>
      <c r="I952" s="60">
        <f t="shared" si="104"/>
        <v>0</v>
      </c>
      <c r="J952" s="92" t="str">
        <f t="shared" si="103"/>
        <v>2099–2100</v>
      </c>
      <c r="L952" s="103"/>
      <c r="N952" s="101"/>
      <c r="Q952" s="61"/>
    </row>
    <row r="953" spans="1:17" ht="20.25" customHeight="1" x14ac:dyDescent="0.2">
      <c r="A953" s="176">
        <v>72929</v>
      </c>
      <c r="B953" s="177">
        <f t="shared" si="99"/>
        <v>0</v>
      </c>
      <c r="C953" s="158"/>
      <c r="D953" s="60">
        <f t="shared" si="100"/>
        <v>0</v>
      </c>
      <c r="E953" s="178">
        <f t="shared" si="98"/>
        <v>0</v>
      </c>
      <c r="F953" s="60">
        <f t="shared" si="101"/>
        <v>0</v>
      </c>
      <c r="G953" s="60">
        <f>IF(AND(C953&lt;&gt;"",SUM(G$27:G952)&lt;E$19),$E$19/$E$23,0)</f>
        <v>0</v>
      </c>
      <c r="H953" s="60">
        <f t="shared" si="102"/>
        <v>0</v>
      </c>
      <c r="I953" s="60">
        <f t="shared" si="104"/>
        <v>0</v>
      </c>
      <c r="J953" s="92" t="str">
        <f t="shared" si="103"/>
        <v>2099–2100</v>
      </c>
      <c r="L953" s="103"/>
      <c r="N953" s="101"/>
      <c r="Q953" s="61"/>
    </row>
    <row r="954" spans="1:17" ht="20.25" customHeight="1" x14ac:dyDescent="0.2">
      <c r="A954" s="176">
        <v>72959</v>
      </c>
      <c r="B954" s="177">
        <f t="shared" si="99"/>
        <v>0</v>
      </c>
      <c r="C954" s="158"/>
      <c r="D954" s="60">
        <f t="shared" si="100"/>
        <v>0</v>
      </c>
      <c r="E954" s="178">
        <f t="shared" si="98"/>
        <v>0</v>
      </c>
      <c r="F954" s="60">
        <f t="shared" si="101"/>
        <v>0</v>
      </c>
      <c r="G954" s="60">
        <f>IF(AND(C954&lt;&gt;"",SUM(G$27:G953)&lt;E$19),$E$19/$E$23,0)</f>
        <v>0</v>
      </c>
      <c r="H954" s="60">
        <f t="shared" si="102"/>
        <v>0</v>
      </c>
      <c r="I954" s="60">
        <f t="shared" si="104"/>
        <v>0</v>
      </c>
      <c r="J954" s="92" t="str">
        <f t="shared" si="103"/>
        <v>2099–2100</v>
      </c>
      <c r="L954" s="103"/>
      <c r="N954" s="101"/>
      <c r="Q954" s="61"/>
    </row>
    <row r="955" spans="1:17" ht="20.25" customHeight="1" x14ac:dyDescent="0.2">
      <c r="A955" s="176">
        <v>72990</v>
      </c>
      <c r="B955" s="177">
        <f t="shared" si="99"/>
        <v>0</v>
      </c>
      <c r="C955" s="158"/>
      <c r="D955" s="60">
        <f t="shared" si="100"/>
        <v>0</v>
      </c>
      <c r="E955" s="178">
        <f t="shared" si="98"/>
        <v>0</v>
      </c>
      <c r="F955" s="60">
        <f t="shared" si="101"/>
        <v>0</v>
      </c>
      <c r="G955" s="60">
        <f>IF(AND(C955&lt;&gt;"",SUM(G$27:G954)&lt;E$19),$E$19/$E$23,0)</f>
        <v>0</v>
      </c>
      <c r="H955" s="60">
        <f t="shared" si="102"/>
        <v>0</v>
      </c>
      <c r="I955" s="60">
        <f t="shared" si="104"/>
        <v>0</v>
      </c>
      <c r="J955" s="92" t="str">
        <f t="shared" si="103"/>
        <v>2099–2100</v>
      </c>
      <c r="L955" s="103"/>
      <c r="N955" s="101"/>
      <c r="Q955" s="61"/>
    </row>
    <row r="956" spans="1:17" ht="20.25" customHeight="1" x14ac:dyDescent="0.2">
      <c r="A956" s="176">
        <v>73020</v>
      </c>
      <c r="B956" s="177">
        <f t="shared" si="99"/>
        <v>0</v>
      </c>
      <c r="C956" s="158"/>
      <c r="D956" s="60">
        <f t="shared" si="100"/>
        <v>0</v>
      </c>
      <c r="E956" s="178">
        <f t="shared" si="98"/>
        <v>0</v>
      </c>
      <c r="F956" s="60">
        <f t="shared" si="101"/>
        <v>0</v>
      </c>
      <c r="G956" s="60">
        <f>IF(AND(C956&lt;&gt;"",SUM(G$27:G955)&lt;E$19),$E$19/$E$23,0)</f>
        <v>0</v>
      </c>
      <c r="H956" s="60">
        <f t="shared" si="102"/>
        <v>0</v>
      </c>
      <c r="I956" s="60">
        <f t="shared" si="104"/>
        <v>0</v>
      </c>
      <c r="J956" s="92" t="str">
        <f t="shared" si="103"/>
        <v>2099–2100</v>
      </c>
      <c r="L956" s="103"/>
      <c r="N956" s="101"/>
      <c r="Q956" s="61"/>
    </row>
    <row r="957" spans="1:17" ht="20.25" customHeight="1" x14ac:dyDescent="0.2">
      <c r="A957" s="176">
        <v>73051</v>
      </c>
      <c r="B957" s="177">
        <f t="shared" si="99"/>
        <v>0</v>
      </c>
      <c r="C957" s="158"/>
      <c r="D957" s="60">
        <f t="shared" si="100"/>
        <v>0</v>
      </c>
      <c r="E957" s="178">
        <f t="shared" si="98"/>
        <v>0</v>
      </c>
      <c r="F957" s="60">
        <f t="shared" si="101"/>
        <v>0</v>
      </c>
      <c r="G957" s="60">
        <f>IF(AND(C957&lt;&gt;"",SUM(G$27:G956)&lt;E$19),$E$19/$E$23,0)</f>
        <v>0</v>
      </c>
      <c r="H957" s="60">
        <f t="shared" si="102"/>
        <v>0</v>
      </c>
      <c r="I957" s="60">
        <f t="shared" si="104"/>
        <v>0</v>
      </c>
      <c r="J957" s="92" t="str">
        <f t="shared" si="103"/>
        <v>2099–2100</v>
      </c>
      <c r="L957" s="103"/>
      <c r="N957" s="101"/>
      <c r="Q957" s="61"/>
    </row>
    <row r="958" spans="1:17" ht="20.25" customHeight="1" x14ac:dyDescent="0.2">
      <c r="A958" s="176">
        <v>73082</v>
      </c>
      <c r="B958" s="177">
        <f t="shared" si="99"/>
        <v>0</v>
      </c>
      <c r="C958" s="158"/>
      <c r="D958" s="60">
        <f t="shared" si="100"/>
        <v>0</v>
      </c>
      <c r="E958" s="178">
        <f t="shared" si="98"/>
        <v>0</v>
      </c>
      <c r="F958" s="60">
        <f t="shared" si="101"/>
        <v>0</v>
      </c>
      <c r="G958" s="60">
        <f>IF(AND(C958&lt;&gt;"",SUM(G$27:G957)&lt;E$19),$E$19/$E$23,0)</f>
        <v>0</v>
      </c>
      <c r="H958" s="60">
        <f t="shared" si="102"/>
        <v>0</v>
      </c>
      <c r="I958" s="60">
        <f t="shared" si="104"/>
        <v>0</v>
      </c>
      <c r="J958" s="92" t="str">
        <f t="shared" si="103"/>
        <v>2099–2100</v>
      </c>
      <c r="L958" s="103"/>
      <c r="N958" s="101"/>
      <c r="Q958" s="61"/>
    </row>
    <row r="959" spans="1:17" ht="20.25" customHeight="1" x14ac:dyDescent="0.2">
      <c r="A959" s="176">
        <v>73110</v>
      </c>
      <c r="B959" s="177">
        <f t="shared" si="99"/>
        <v>0</v>
      </c>
      <c r="C959" s="158"/>
      <c r="D959" s="60">
        <f t="shared" si="100"/>
        <v>0</v>
      </c>
      <c r="E959" s="178">
        <f t="shared" si="98"/>
        <v>0</v>
      </c>
      <c r="F959" s="60">
        <f t="shared" si="101"/>
        <v>0</v>
      </c>
      <c r="G959" s="60">
        <f>IF(AND(C959&lt;&gt;"",SUM(G$27:G958)&lt;E$19),$E$19/$E$23,0)</f>
        <v>0</v>
      </c>
      <c r="H959" s="60">
        <f t="shared" si="102"/>
        <v>0</v>
      </c>
      <c r="I959" s="60">
        <f t="shared" si="104"/>
        <v>0</v>
      </c>
      <c r="J959" s="92" t="str">
        <f t="shared" si="103"/>
        <v>2099–2100</v>
      </c>
      <c r="L959" s="103"/>
      <c r="N959" s="101"/>
      <c r="Q959" s="61"/>
    </row>
    <row r="960" spans="1:17" ht="20.25" customHeight="1" x14ac:dyDescent="0.2">
      <c r="A960" s="176">
        <v>73141</v>
      </c>
      <c r="B960" s="177">
        <f t="shared" si="99"/>
        <v>0</v>
      </c>
      <c r="C960" s="158"/>
      <c r="D960" s="60">
        <f t="shared" si="100"/>
        <v>0</v>
      </c>
      <c r="E960" s="178">
        <f t="shared" si="98"/>
        <v>0</v>
      </c>
      <c r="F960" s="60">
        <f t="shared" si="101"/>
        <v>0</v>
      </c>
      <c r="G960" s="60">
        <f>IF(AND(C960&lt;&gt;"",SUM(G$27:G959)&lt;E$19),$E$19/$E$23,0)</f>
        <v>0</v>
      </c>
      <c r="H960" s="60">
        <f t="shared" si="102"/>
        <v>0</v>
      </c>
      <c r="I960" s="60">
        <f t="shared" si="104"/>
        <v>0</v>
      </c>
      <c r="J960" s="92" t="str">
        <f t="shared" si="103"/>
        <v>2099–2100</v>
      </c>
      <c r="L960" s="103"/>
      <c r="N960" s="101"/>
      <c r="Q960" s="61"/>
    </row>
    <row r="961" spans="1:17" ht="20.25" customHeight="1" x14ac:dyDescent="0.2">
      <c r="A961" s="176">
        <v>73171</v>
      </c>
      <c r="B961" s="177">
        <f t="shared" si="99"/>
        <v>0</v>
      </c>
      <c r="C961" s="158"/>
      <c r="D961" s="60">
        <f t="shared" si="100"/>
        <v>0</v>
      </c>
      <c r="E961" s="178">
        <f t="shared" si="98"/>
        <v>0</v>
      </c>
      <c r="F961" s="60">
        <f t="shared" si="101"/>
        <v>0</v>
      </c>
      <c r="G961" s="60">
        <f>IF(AND(C961&lt;&gt;"",SUM(G$27:G960)&lt;E$19),$E$19/$E$23,0)</f>
        <v>0</v>
      </c>
      <c r="H961" s="60">
        <f t="shared" si="102"/>
        <v>0</v>
      </c>
      <c r="I961" s="60">
        <f t="shared" si="104"/>
        <v>0</v>
      </c>
      <c r="J961" s="92" t="str">
        <f t="shared" si="103"/>
        <v>2099–2100</v>
      </c>
      <c r="L961" s="103"/>
      <c r="N961" s="101"/>
      <c r="Q961" s="61"/>
    </row>
    <row r="962" spans="1:17" ht="20.25" customHeight="1" x14ac:dyDescent="0.2">
      <c r="A962" s="176">
        <v>73202</v>
      </c>
      <c r="B962" s="177">
        <f t="shared" si="99"/>
        <v>0</v>
      </c>
      <c r="C962" s="158"/>
      <c r="D962" s="60">
        <f t="shared" si="100"/>
        <v>0</v>
      </c>
      <c r="E962" s="178">
        <f t="shared" si="98"/>
        <v>0</v>
      </c>
      <c r="F962" s="60">
        <f t="shared" si="101"/>
        <v>0</v>
      </c>
      <c r="G962" s="60">
        <f>IF(AND(C962&lt;&gt;"",SUM(G$27:G961)&lt;E$19),$E$19/$E$23,0)</f>
        <v>0</v>
      </c>
      <c r="H962" s="60">
        <f t="shared" si="102"/>
        <v>0</v>
      </c>
      <c r="I962" s="60">
        <f t="shared" si="104"/>
        <v>0</v>
      </c>
      <c r="J962" s="92" t="str">
        <f t="shared" si="103"/>
        <v>2099–2100</v>
      </c>
      <c r="L962" s="103"/>
      <c r="N962" s="101"/>
      <c r="Q962" s="61"/>
    </row>
    <row r="963" spans="1:17" ht="20.25" customHeight="1" x14ac:dyDescent="0.2">
      <c r="A963" s="176">
        <v>73232</v>
      </c>
      <c r="B963" s="177">
        <f t="shared" si="99"/>
        <v>0</v>
      </c>
      <c r="C963" s="158"/>
      <c r="D963" s="60">
        <f t="shared" si="100"/>
        <v>0</v>
      </c>
      <c r="E963" s="178">
        <f t="shared" si="98"/>
        <v>0</v>
      </c>
      <c r="F963" s="60">
        <f t="shared" si="101"/>
        <v>0</v>
      </c>
      <c r="G963" s="60">
        <f>IF(AND(C963&lt;&gt;"",SUM(G$27:G962)&lt;E$19),$E$19/$E$23,0)</f>
        <v>0</v>
      </c>
      <c r="H963" s="60">
        <f t="shared" si="102"/>
        <v>0</v>
      </c>
      <c r="I963" s="60">
        <f t="shared" si="104"/>
        <v>0</v>
      </c>
      <c r="J963" s="92" t="str">
        <f t="shared" si="103"/>
        <v>2100–2101</v>
      </c>
      <c r="L963" s="103"/>
      <c r="N963" s="101"/>
      <c r="Q963" s="61"/>
    </row>
    <row r="964" spans="1:17" ht="20.25" customHeight="1" x14ac:dyDescent="0.2">
      <c r="A964" s="176">
        <v>73263</v>
      </c>
      <c r="B964" s="177">
        <f t="shared" si="99"/>
        <v>0</v>
      </c>
      <c r="C964" s="158"/>
      <c r="D964" s="60">
        <f t="shared" si="100"/>
        <v>0</v>
      </c>
      <c r="E964" s="178">
        <f t="shared" si="98"/>
        <v>0</v>
      </c>
      <c r="F964" s="60">
        <f t="shared" si="101"/>
        <v>0</v>
      </c>
      <c r="G964" s="60">
        <f>IF(AND(C964&lt;&gt;"",SUM(G$27:G963)&lt;E$19),$E$19/$E$23,0)</f>
        <v>0</v>
      </c>
      <c r="H964" s="60">
        <f t="shared" si="102"/>
        <v>0</v>
      </c>
      <c r="I964" s="60">
        <f t="shared" si="104"/>
        <v>0</v>
      </c>
      <c r="J964" s="92" t="str">
        <f t="shared" si="103"/>
        <v>2100–2101</v>
      </c>
      <c r="L964" s="103"/>
      <c r="N964" s="101"/>
      <c r="Q964" s="61"/>
    </row>
    <row r="965" spans="1:17" ht="20.25" customHeight="1" x14ac:dyDescent="0.2">
      <c r="A965" s="176">
        <v>73294</v>
      </c>
      <c r="B965" s="177">
        <f t="shared" si="99"/>
        <v>0</v>
      </c>
      <c r="C965" s="158"/>
      <c r="D965" s="60">
        <f t="shared" si="100"/>
        <v>0</v>
      </c>
      <c r="E965" s="178">
        <f t="shared" si="98"/>
        <v>0</v>
      </c>
      <c r="F965" s="60">
        <f t="shared" si="101"/>
        <v>0</v>
      </c>
      <c r="G965" s="60">
        <f>IF(AND(C965&lt;&gt;"",SUM(G$27:G964)&lt;E$19),$E$19/$E$23,0)</f>
        <v>0</v>
      </c>
      <c r="H965" s="60">
        <f t="shared" si="102"/>
        <v>0</v>
      </c>
      <c r="I965" s="60">
        <f t="shared" si="104"/>
        <v>0</v>
      </c>
      <c r="J965" s="92" t="str">
        <f t="shared" si="103"/>
        <v>2100–2101</v>
      </c>
      <c r="L965" s="103"/>
      <c r="N965" s="101"/>
      <c r="Q965" s="61"/>
    </row>
    <row r="966" spans="1:17" ht="20.25" customHeight="1" x14ac:dyDescent="0.2">
      <c r="A966" s="176">
        <v>73324</v>
      </c>
      <c r="B966" s="177">
        <f t="shared" si="99"/>
        <v>0</v>
      </c>
      <c r="C966" s="158"/>
      <c r="D966" s="60">
        <f t="shared" si="100"/>
        <v>0</v>
      </c>
      <c r="E966" s="178">
        <f t="shared" si="98"/>
        <v>0</v>
      </c>
      <c r="F966" s="60">
        <f t="shared" si="101"/>
        <v>0</v>
      </c>
      <c r="G966" s="60">
        <f>IF(AND(C966&lt;&gt;"",SUM(G$27:G965)&lt;E$19),$E$19/$E$23,0)</f>
        <v>0</v>
      </c>
      <c r="H966" s="60">
        <f t="shared" si="102"/>
        <v>0</v>
      </c>
      <c r="I966" s="60">
        <f t="shared" si="104"/>
        <v>0</v>
      </c>
      <c r="J966" s="92" t="str">
        <f t="shared" si="103"/>
        <v>2100–2101</v>
      </c>
      <c r="L966" s="103"/>
      <c r="N966" s="101"/>
      <c r="Q966" s="61"/>
    </row>
    <row r="967" spans="1:17" ht="20.25" customHeight="1" x14ac:dyDescent="0.2">
      <c r="A967" s="176">
        <v>73355</v>
      </c>
      <c r="B967" s="177">
        <f t="shared" si="99"/>
        <v>0</v>
      </c>
      <c r="C967" s="158"/>
      <c r="D967" s="60">
        <f t="shared" si="100"/>
        <v>0</v>
      </c>
      <c r="E967" s="178">
        <f t="shared" si="98"/>
        <v>0</v>
      </c>
      <c r="F967" s="60">
        <f t="shared" si="101"/>
        <v>0</v>
      </c>
      <c r="G967" s="60">
        <f>IF(AND(C967&lt;&gt;"",SUM(G$27:G966)&lt;E$19),$E$19/$E$23,0)</f>
        <v>0</v>
      </c>
      <c r="H967" s="60">
        <f t="shared" si="102"/>
        <v>0</v>
      </c>
      <c r="I967" s="60">
        <f t="shared" si="104"/>
        <v>0</v>
      </c>
      <c r="J967" s="92" t="str">
        <f t="shared" si="103"/>
        <v>2100–2101</v>
      </c>
      <c r="L967" s="103"/>
      <c r="N967" s="101"/>
      <c r="Q967" s="61"/>
    </row>
    <row r="968" spans="1:17" ht="20.25" customHeight="1" x14ac:dyDescent="0.2">
      <c r="A968" s="176">
        <v>73385</v>
      </c>
      <c r="B968" s="177">
        <f t="shared" si="99"/>
        <v>0</v>
      </c>
      <c r="C968" s="158"/>
      <c r="D968" s="60">
        <f t="shared" si="100"/>
        <v>0</v>
      </c>
      <c r="E968" s="178">
        <f t="shared" si="98"/>
        <v>0</v>
      </c>
      <c r="F968" s="60">
        <f t="shared" si="101"/>
        <v>0</v>
      </c>
      <c r="G968" s="60">
        <f>IF(AND(C968&lt;&gt;"",SUM(G$27:G967)&lt;E$19),$E$19/$E$23,0)</f>
        <v>0</v>
      </c>
      <c r="H968" s="60">
        <f t="shared" si="102"/>
        <v>0</v>
      </c>
      <c r="I968" s="60">
        <f t="shared" si="104"/>
        <v>0</v>
      </c>
      <c r="J968" s="92" t="str">
        <f t="shared" si="103"/>
        <v>2100–2101</v>
      </c>
      <c r="L968" s="103"/>
      <c r="N968" s="101"/>
      <c r="Q968" s="61"/>
    </row>
    <row r="969" spans="1:17" ht="20.25" customHeight="1" x14ac:dyDescent="0.2">
      <c r="A969" s="176">
        <v>73416</v>
      </c>
      <c r="B969" s="177">
        <f t="shared" si="99"/>
        <v>0</v>
      </c>
      <c r="C969" s="158"/>
      <c r="D969" s="60">
        <f t="shared" si="100"/>
        <v>0</v>
      </c>
      <c r="E969" s="178">
        <f t="shared" si="98"/>
        <v>0</v>
      </c>
      <c r="F969" s="60">
        <f t="shared" si="101"/>
        <v>0</v>
      </c>
      <c r="G969" s="60">
        <f>IF(AND(C969&lt;&gt;"",SUM(G$27:G968)&lt;E$19),$E$19/$E$23,0)</f>
        <v>0</v>
      </c>
      <c r="H969" s="60">
        <f t="shared" si="102"/>
        <v>0</v>
      </c>
      <c r="I969" s="60">
        <f t="shared" si="104"/>
        <v>0</v>
      </c>
      <c r="J969" s="92" t="str">
        <f t="shared" si="103"/>
        <v>2100–2101</v>
      </c>
      <c r="L969" s="103"/>
      <c r="N969" s="101"/>
      <c r="Q969" s="61"/>
    </row>
    <row r="970" spans="1:17" ht="20.25" customHeight="1" x14ac:dyDescent="0.2">
      <c r="A970" s="176">
        <v>73447</v>
      </c>
      <c r="B970" s="177">
        <f t="shared" si="99"/>
        <v>0</v>
      </c>
      <c r="C970" s="158"/>
      <c r="D970" s="60">
        <f t="shared" si="100"/>
        <v>0</v>
      </c>
      <c r="E970" s="178">
        <f t="shared" si="98"/>
        <v>0</v>
      </c>
      <c r="F970" s="60">
        <f t="shared" si="101"/>
        <v>0</v>
      </c>
      <c r="G970" s="60">
        <f>IF(AND(C970&lt;&gt;"",SUM(G$27:G969)&lt;E$19),$E$19/$E$23,0)</f>
        <v>0</v>
      </c>
      <c r="H970" s="60">
        <f t="shared" si="102"/>
        <v>0</v>
      </c>
      <c r="I970" s="60">
        <f t="shared" si="104"/>
        <v>0</v>
      </c>
      <c r="J970" s="92" t="str">
        <f t="shared" si="103"/>
        <v>2100–2101</v>
      </c>
      <c r="L970" s="103"/>
      <c r="N970" s="101"/>
      <c r="Q970" s="61"/>
    </row>
    <row r="971" spans="1:17" ht="20.25" customHeight="1" x14ac:dyDescent="0.2">
      <c r="A971" s="176">
        <v>73475</v>
      </c>
      <c r="B971" s="177">
        <f t="shared" si="99"/>
        <v>0</v>
      </c>
      <c r="C971" s="158"/>
      <c r="D971" s="60">
        <f t="shared" si="100"/>
        <v>0</v>
      </c>
      <c r="E971" s="178">
        <f t="shared" si="98"/>
        <v>0</v>
      </c>
      <c r="F971" s="60">
        <f t="shared" si="101"/>
        <v>0</v>
      </c>
      <c r="G971" s="60">
        <f>IF(AND(C971&lt;&gt;"",SUM(G$27:G970)&lt;E$19),$E$19/$E$23,0)</f>
        <v>0</v>
      </c>
      <c r="H971" s="60">
        <f t="shared" si="102"/>
        <v>0</v>
      </c>
      <c r="I971" s="60">
        <f t="shared" si="104"/>
        <v>0</v>
      </c>
      <c r="J971" s="92" t="str">
        <f t="shared" si="103"/>
        <v>2100–2101</v>
      </c>
      <c r="L971" s="103"/>
      <c r="N971" s="101"/>
      <c r="Q971" s="61"/>
    </row>
    <row r="972" spans="1:17" ht="20.25" customHeight="1" x14ac:dyDescent="0.2">
      <c r="A972" s="176">
        <v>73506</v>
      </c>
      <c r="B972" s="177">
        <f t="shared" si="99"/>
        <v>0</v>
      </c>
      <c r="C972" s="158"/>
      <c r="D972" s="60">
        <f t="shared" si="100"/>
        <v>0</v>
      </c>
      <c r="E972" s="178">
        <f t="shared" si="98"/>
        <v>0</v>
      </c>
      <c r="F972" s="60">
        <f t="shared" si="101"/>
        <v>0</v>
      </c>
      <c r="G972" s="60">
        <f>IF(AND(C972&lt;&gt;"",SUM(G$27:G971)&lt;E$19),$E$19/$E$23,0)</f>
        <v>0</v>
      </c>
      <c r="H972" s="60">
        <f t="shared" si="102"/>
        <v>0</v>
      </c>
      <c r="I972" s="60">
        <f t="shared" si="104"/>
        <v>0</v>
      </c>
      <c r="J972" s="92" t="str">
        <f t="shared" si="103"/>
        <v>2100–2101</v>
      </c>
      <c r="L972" s="103"/>
      <c r="N972" s="101"/>
      <c r="Q972" s="61"/>
    </row>
    <row r="973" spans="1:17" ht="20.25" customHeight="1" x14ac:dyDescent="0.2">
      <c r="A973" s="176">
        <v>73536</v>
      </c>
      <c r="B973" s="177">
        <f t="shared" si="99"/>
        <v>0</v>
      </c>
      <c r="C973" s="158"/>
      <c r="D973" s="60">
        <f t="shared" si="100"/>
        <v>0</v>
      </c>
      <c r="E973" s="178">
        <f t="shared" si="98"/>
        <v>0</v>
      </c>
      <c r="F973" s="60">
        <f t="shared" si="101"/>
        <v>0</v>
      </c>
      <c r="G973" s="60">
        <f>IF(AND(C973&lt;&gt;"",SUM(G$27:G972)&lt;E$19),$E$19/$E$23,0)</f>
        <v>0</v>
      </c>
      <c r="H973" s="60">
        <f t="shared" si="102"/>
        <v>0</v>
      </c>
      <c r="I973" s="60">
        <f t="shared" si="104"/>
        <v>0</v>
      </c>
      <c r="J973" s="92" t="str">
        <f t="shared" si="103"/>
        <v>2100–2101</v>
      </c>
      <c r="L973" s="103"/>
      <c r="N973" s="101"/>
      <c r="Q973" s="61"/>
    </row>
    <row r="974" spans="1:17" ht="20.25" customHeight="1" x14ac:dyDescent="0.2">
      <c r="A974" s="176">
        <v>73567</v>
      </c>
      <c r="B974" s="177">
        <f t="shared" si="99"/>
        <v>0</v>
      </c>
      <c r="C974" s="158"/>
      <c r="D974" s="60">
        <f t="shared" si="100"/>
        <v>0</v>
      </c>
      <c r="E974" s="178">
        <f t="shared" si="98"/>
        <v>0</v>
      </c>
      <c r="F974" s="60">
        <f t="shared" si="101"/>
        <v>0</v>
      </c>
      <c r="G974" s="60">
        <f>IF(AND(C974&lt;&gt;"",SUM(G$27:G973)&lt;E$19),$E$19/$E$23,0)</f>
        <v>0</v>
      </c>
      <c r="H974" s="60">
        <f t="shared" si="102"/>
        <v>0</v>
      </c>
      <c r="I974" s="60">
        <f t="shared" si="104"/>
        <v>0</v>
      </c>
      <c r="J974" s="92" t="str">
        <f t="shared" si="103"/>
        <v>2100–2101</v>
      </c>
      <c r="L974" s="103"/>
      <c r="N974" s="101"/>
      <c r="Q974" s="61"/>
    </row>
    <row r="975" spans="1:17" ht="20.25" customHeight="1" x14ac:dyDescent="0.2">
      <c r="A975" s="176">
        <v>73597</v>
      </c>
      <c r="B975" s="177">
        <f t="shared" si="99"/>
        <v>0</v>
      </c>
      <c r="C975" s="158"/>
      <c r="D975" s="60">
        <f t="shared" si="100"/>
        <v>0</v>
      </c>
      <c r="E975" s="178">
        <f t="shared" si="98"/>
        <v>0</v>
      </c>
      <c r="F975" s="60">
        <f t="shared" si="101"/>
        <v>0</v>
      </c>
      <c r="G975" s="60">
        <f>IF(AND(C975&lt;&gt;"",SUM(G$27:G974)&lt;E$19),$E$19/$E$23,0)</f>
        <v>0</v>
      </c>
      <c r="H975" s="60">
        <f t="shared" si="102"/>
        <v>0</v>
      </c>
      <c r="I975" s="60">
        <f t="shared" si="104"/>
        <v>0</v>
      </c>
      <c r="J975" s="92" t="str">
        <f t="shared" si="103"/>
        <v>2101–2102</v>
      </c>
      <c r="L975" s="103"/>
      <c r="N975" s="101"/>
      <c r="Q975" s="61"/>
    </row>
    <row r="976" spans="1:17" ht="20.25" customHeight="1" x14ac:dyDescent="0.2">
      <c r="A976" s="176">
        <v>73628</v>
      </c>
      <c r="B976" s="177">
        <f t="shared" si="99"/>
        <v>0</v>
      </c>
      <c r="C976" s="158"/>
      <c r="D976" s="60">
        <f t="shared" si="100"/>
        <v>0</v>
      </c>
      <c r="E976" s="178">
        <f t="shared" si="98"/>
        <v>0</v>
      </c>
      <c r="F976" s="60">
        <f t="shared" si="101"/>
        <v>0</v>
      </c>
      <c r="G976" s="60">
        <f>IF(AND(C976&lt;&gt;"",SUM(G$27:G975)&lt;E$19),$E$19/$E$23,0)</f>
        <v>0</v>
      </c>
      <c r="H976" s="60">
        <f t="shared" si="102"/>
        <v>0</v>
      </c>
      <c r="I976" s="60">
        <f t="shared" si="104"/>
        <v>0</v>
      </c>
      <c r="J976" s="92" t="str">
        <f t="shared" si="103"/>
        <v>2101–2102</v>
      </c>
      <c r="L976" s="103"/>
      <c r="N976" s="101"/>
      <c r="Q976" s="61"/>
    </row>
    <row r="977" spans="1:17" ht="20.25" customHeight="1" x14ac:dyDescent="0.2">
      <c r="A977" s="176">
        <v>73659</v>
      </c>
      <c r="B977" s="177">
        <f t="shared" si="99"/>
        <v>0</v>
      </c>
      <c r="C977" s="158"/>
      <c r="D977" s="60">
        <f t="shared" si="100"/>
        <v>0</v>
      </c>
      <c r="E977" s="178">
        <f t="shared" si="98"/>
        <v>0</v>
      </c>
      <c r="F977" s="60">
        <f t="shared" si="101"/>
        <v>0</v>
      </c>
      <c r="G977" s="60">
        <f>IF(AND(C977&lt;&gt;"",SUM(G$27:G976)&lt;E$19),$E$19/$E$23,0)</f>
        <v>0</v>
      </c>
      <c r="H977" s="60">
        <f t="shared" si="102"/>
        <v>0</v>
      </c>
      <c r="I977" s="60">
        <f t="shared" si="104"/>
        <v>0</v>
      </c>
      <c r="J977" s="92" t="str">
        <f t="shared" si="103"/>
        <v>2101–2102</v>
      </c>
      <c r="L977" s="103"/>
      <c r="N977" s="101"/>
      <c r="Q977" s="61"/>
    </row>
    <row r="978" spans="1:17" ht="20.25" customHeight="1" x14ac:dyDescent="0.2">
      <c r="A978" s="176">
        <v>73689</v>
      </c>
      <c r="B978" s="177">
        <f t="shared" si="99"/>
        <v>0</v>
      </c>
      <c r="C978" s="158"/>
      <c r="D978" s="60">
        <f t="shared" si="100"/>
        <v>0</v>
      </c>
      <c r="E978" s="178">
        <f t="shared" si="98"/>
        <v>0</v>
      </c>
      <c r="F978" s="60">
        <f t="shared" si="101"/>
        <v>0</v>
      </c>
      <c r="G978" s="60">
        <f>IF(AND(C978&lt;&gt;"",SUM(G$27:G977)&lt;E$19),$E$19/$E$23,0)</f>
        <v>0</v>
      </c>
      <c r="H978" s="60">
        <f t="shared" si="102"/>
        <v>0</v>
      </c>
      <c r="I978" s="60">
        <f t="shared" si="104"/>
        <v>0</v>
      </c>
      <c r="J978" s="92" t="str">
        <f t="shared" si="103"/>
        <v>2101–2102</v>
      </c>
      <c r="L978" s="103"/>
      <c r="N978" s="101"/>
      <c r="Q978" s="61"/>
    </row>
    <row r="979" spans="1:17" ht="20.25" customHeight="1" x14ac:dyDescent="0.2">
      <c r="A979" s="176">
        <v>73720</v>
      </c>
      <c r="B979" s="177">
        <f t="shared" si="99"/>
        <v>0</v>
      </c>
      <c r="C979" s="158"/>
      <c r="D979" s="60">
        <f t="shared" si="100"/>
        <v>0</v>
      </c>
      <c r="E979" s="178">
        <f t="shared" si="98"/>
        <v>0</v>
      </c>
      <c r="F979" s="60">
        <f t="shared" si="101"/>
        <v>0</v>
      </c>
      <c r="G979" s="60">
        <f>IF(AND(C979&lt;&gt;"",SUM(G$27:G978)&lt;E$19),$E$19/$E$23,0)</f>
        <v>0</v>
      </c>
      <c r="H979" s="60">
        <f t="shared" si="102"/>
        <v>0</v>
      </c>
      <c r="I979" s="60">
        <f t="shared" si="104"/>
        <v>0</v>
      </c>
      <c r="J979" s="92" t="str">
        <f t="shared" si="103"/>
        <v>2101–2102</v>
      </c>
      <c r="L979" s="103"/>
      <c r="N979" s="101"/>
      <c r="Q979" s="61"/>
    </row>
    <row r="980" spans="1:17" ht="20.25" customHeight="1" x14ac:dyDescent="0.2">
      <c r="A980" s="176">
        <v>73750</v>
      </c>
      <c r="B980" s="177">
        <f t="shared" si="99"/>
        <v>0</v>
      </c>
      <c r="C980" s="158"/>
      <c r="D980" s="60">
        <f t="shared" si="100"/>
        <v>0</v>
      </c>
      <c r="E980" s="178">
        <f t="shared" si="98"/>
        <v>0</v>
      </c>
      <c r="F980" s="60">
        <f t="shared" si="101"/>
        <v>0</v>
      </c>
      <c r="G980" s="60">
        <f>IF(AND(C980&lt;&gt;"",SUM(G$27:G979)&lt;E$19),$E$19/$E$23,0)</f>
        <v>0</v>
      </c>
      <c r="H980" s="60">
        <f t="shared" si="102"/>
        <v>0</v>
      </c>
      <c r="I980" s="60">
        <f t="shared" si="104"/>
        <v>0</v>
      </c>
      <c r="J980" s="92" t="str">
        <f t="shared" si="103"/>
        <v>2101–2102</v>
      </c>
      <c r="L980" s="103"/>
      <c r="N980" s="101"/>
      <c r="Q980" s="61"/>
    </row>
    <row r="981" spans="1:17" ht="20.25" customHeight="1" x14ac:dyDescent="0.2">
      <c r="A981" s="176">
        <v>73781</v>
      </c>
      <c r="B981" s="177">
        <f t="shared" si="99"/>
        <v>0</v>
      </c>
      <c r="C981" s="158"/>
      <c r="D981" s="60">
        <f t="shared" si="100"/>
        <v>0</v>
      </c>
      <c r="E981" s="178">
        <f t="shared" si="98"/>
        <v>0</v>
      </c>
      <c r="F981" s="60">
        <f t="shared" si="101"/>
        <v>0</v>
      </c>
      <c r="G981" s="60">
        <f>IF(AND(C981&lt;&gt;"",SUM(G$27:G980)&lt;E$19),$E$19/$E$23,0)</f>
        <v>0</v>
      </c>
      <c r="H981" s="60">
        <f t="shared" si="102"/>
        <v>0</v>
      </c>
      <c r="I981" s="60">
        <f t="shared" si="104"/>
        <v>0</v>
      </c>
      <c r="J981" s="92" t="str">
        <f t="shared" si="103"/>
        <v>2101–2102</v>
      </c>
      <c r="L981" s="103"/>
      <c r="N981" s="101"/>
      <c r="Q981" s="61"/>
    </row>
    <row r="982" spans="1:17" ht="20.25" customHeight="1" x14ac:dyDescent="0.2">
      <c r="A982" s="176">
        <v>73812</v>
      </c>
      <c r="B982" s="177">
        <f t="shared" si="99"/>
        <v>0</v>
      </c>
      <c r="C982" s="158"/>
      <c r="D982" s="60">
        <f t="shared" si="100"/>
        <v>0</v>
      </c>
      <c r="E982" s="178">
        <f t="shared" si="98"/>
        <v>0</v>
      </c>
      <c r="F982" s="60">
        <f t="shared" si="101"/>
        <v>0</v>
      </c>
      <c r="G982" s="60">
        <f>IF(AND(C982&lt;&gt;"",SUM(G$27:G981)&lt;E$19),$E$19/$E$23,0)</f>
        <v>0</v>
      </c>
      <c r="H982" s="60">
        <f t="shared" si="102"/>
        <v>0</v>
      </c>
      <c r="I982" s="60">
        <f t="shared" si="104"/>
        <v>0</v>
      </c>
      <c r="J982" s="92" t="str">
        <f t="shared" si="103"/>
        <v>2101–2102</v>
      </c>
      <c r="L982" s="103"/>
      <c r="N982" s="101"/>
      <c r="Q982" s="61"/>
    </row>
    <row r="983" spans="1:17" ht="20.25" customHeight="1" x14ac:dyDescent="0.2">
      <c r="A983" s="176">
        <v>73840</v>
      </c>
      <c r="B983" s="177">
        <f t="shared" si="99"/>
        <v>0</v>
      </c>
      <c r="C983" s="158"/>
      <c r="D983" s="60">
        <f t="shared" si="100"/>
        <v>0</v>
      </c>
      <c r="E983" s="178">
        <f t="shared" si="98"/>
        <v>0</v>
      </c>
      <c r="F983" s="60">
        <f t="shared" si="101"/>
        <v>0</v>
      </c>
      <c r="G983" s="60">
        <f>IF(AND(C983&lt;&gt;"",SUM(G$27:G982)&lt;E$19),$E$19/$E$23,0)</f>
        <v>0</v>
      </c>
      <c r="H983" s="60">
        <f t="shared" si="102"/>
        <v>0</v>
      </c>
      <c r="I983" s="60">
        <f t="shared" si="104"/>
        <v>0</v>
      </c>
      <c r="J983" s="92" t="str">
        <f t="shared" si="103"/>
        <v>2101–2102</v>
      </c>
      <c r="L983" s="103"/>
      <c r="N983" s="101"/>
      <c r="Q983" s="61"/>
    </row>
    <row r="984" spans="1:17" ht="20.25" customHeight="1" x14ac:dyDescent="0.2">
      <c r="A984" s="176">
        <v>73871</v>
      </c>
      <c r="B984" s="177">
        <f t="shared" si="99"/>
        <v>0</v>
      </c>
      <c r="C984" s="158"/>
      <c r="D984" s="60">
        <f t="shared" si="100"/>
        <v>0</v>
      </c>
      <c r="E984" s="178">
        <f t="shared" si="98"/>
        <v>0</v>
      </c>
      <c r="F984" s="60">
        <f t="shared" si="101"/>
        <v>0</v>
      </c>
      <c r="G984" s="60">
        <f>IF(AND(C984&lt;&gt;"",SUM(G$27:G983)&lt;E$19),$E$19/$E$23,0)</f>
        <v>0</v>
      </c>
      <c r="H984" s="60">
        <f t="shared" si="102"/>
        <v>0</v>
      </c>
      <c r="I984" s="60">
        <f t="shared" si="104"/>
        <v>0</v>
      </c>
      <c r="J984" s="92" t="str">
        <f t="shared" si="103"/>
        <v>2101–2102</v>
      </c>
      <c r="L984" s="103"/>
      <c r="N984" s="101"/>
      <c r="Q984" s="61"/>
    </row>
    <row r="985" spans="1:17" ht="20.25" customHeight="1" x14ac:dyDescent="0.2">
      <c r="A985" s="176">
        <v>73901</v>
      </c>
      <c r="B985" s="177">
        <f t="shared" si="99"/>
        <v>0</v>
      </c>
      <c r="C985" s="158"/>
      <c r="D985" s="60">
        <f t="shared" si="100"/>
        <v>0</v>
      </c>
      <c r="E985" s="178">
        <f t="shared" si="98"/>
        <v>0</v>
      </c>
      <c r="F985" s="60">
        <f t="shared" si="101"/>
        <v>0</v>
      </c>
      <c r="G985" s="60">
        <f>IF(AND(C985&lt;&gt;"",SUM(G$27:G984)&lt;E$19),$E$19/$E$23,0)</f>
        <v>0</v>
      </c>
      <c r="H985" s="60">
        <f t="shared" si="102"/>
        <v>0</v>
      </c>
      <c r="I985" s="60">
        <f t="shared" si="104"/>
        <v>0</v>
      </c>
      <c r="J985" s="92" t="str">
        <f t="shared" si="103"/>
        <v>2101–2102</v>
      </c>
      <c r="L985" s="103"/>
      <c r="N985" s="101"/>
      <c r="Q985" s="61"/>
    </row>
    <row r="986" spans="1:17" ht="20.25" customHeight="1" x14ac:dyDescent="0.2">
      <c r="A986" s="176">
        <v>73932</v>
      </c>
      <c r="B986" s="177">
        <f t="shared" si="99"/>
        <v>0</v>
      </c>
      <c r="C986" s="158"/>
      <c r="D986" s="60">
        <f t="shared" si="100"/>
        <v>0</v>
      </c>
      <c r="E986" s="178">
        <f t="shared" si="98"/>
        <v>0</v>
      </c>
      <c r="F986" s="60">
        <f t="shared" si="101"/>
        <v>0</v>
      </c>
      <c r="G986" s="60">
        <f>IF(AND(C986&lt;&gt;"",SUM(G$27:G985)&lt;E$19),$E$19/$E$23,0)</f>
        <v>0</v>
      </c>
      <c r="H986" s="60">
        <f t="shared" si="102"/>
        <v>0</v>
      </c>
      <c r="I986" s="60">
        <f t="shared" si="104"/>
        <v>0</v>
      </c>
      <c r="J986" s="92" t="str">
        <f t="shared" si="103"/>
        <v>2101–2102</v>
      </c>
      <c r="L986" s="103"/>
      <c r="N986" s="101"/>
      <c r="Q986" s="61"/>
    </row>
    <row r="987" spans="1:17" ht="20.25" customHeight="1" x14ac:dyDescent="0.2">
      <c r="A987" s="176">
        <v>73962</v>
      </c>
      <c r="B987" s="177">
        <f t="shared" si="99"/>
        <v>0</v>
      </c>
      <c r="C987" s="158"/>
      <c r="D987" s="60">
        <f t="shared" si="100"/>
        <v>0</v>
      </c>
      <c r="E987" s="178">
        <f t="shared" ref="E987:E1050" si="105">C987-D987</f>
        <v>0</v>
      </c>
      <c r="F987" s="60">
        <f t="shared" si="101"/>
        <v>0</v>
      </c>
      <c r="G987" s="60">
        <f>IF(AND(C987&lt;&gt;"",SUM(G$27:G986)&lt;E$19),$E$19/$E$23,0)</f>
        <v>0</v>
      </c>
      <c r="H987" s="60">
        <f t="shared" si="102"/>
        <v>0</v>
      </c>
      <c r="I987" s="60">
        <f t="shared" si="104"/>
        <v>0</v>
      </c>
      <c r="J987" s="92" t="str">
        <f t="shared" si="103"/>
        <v>2102–2103</v>
      </c>
      <c r="L987" s="103"/>
      <c r="N987" s="101"/>
      <c r="Q987" s="61"/>
    </row>
    <row r="988" spans="1:17" ht="20.25" customHeight="1" x14ac:dyDescent="0.2">
      <c r="A988" s="176">
        <v>73993</v>
      </c>
      <c r="B988" s="177">
        <f t="shared" ref="B988:B1051" si="106">IF(C988&gt;0,C988*-1,C988)</f>
        <v>0</v>
      </c>
      <c r="C988" s="158"/>
      <c r="D988" s="60">
        <f t="shared" ref="D988:D1051" si="107">IF(C988="",0,IF($E$15="Beginning",IF(C987&lt;&gt;"",$F987*$E$6/12,0),IF(C987&lt;&gt;"",$F987*$E$6/12,$E$16*$E$6/12)))</f>
        <v>0</v>
      </c>
      <c r="E988" s="178">
        <f t="shared" si="105"/>
        <v>0</v>
      </c>
      <c r="F988" s="60">
        <f t="shared" ref="F988:F1051" si="108">IF(C988="",0,IF(C987="",$E$16-E988,IF(C988&lt;&gt;"",F987-E988)))</f>
        <v>0</v>
      </c>
      <c r="G988" s="60">
        <f>IF(AND(C988&lt;&gt;"",SUM(G$27:G987)&lt;E$19),$E$19/$E$23,0)</f>
        <v>0</v>
      </c>
      <c r="H988" s="60">
        <f t="shared" ref="H988:H1051" si="109">IF(C988&lt;&gt;"",G988+H987,0)</f>
        <v>0</v>
      </c>
      <c r="I988" s="60">
        <f t="shared" si="104"/>
        <v>0</v>
      </c>
      <c r="J988" s="92" t="str">
        <f t="shared" ref="J988:J1051" si="110">IF(OR(MONTH(A988)=1,MONTH(A988)=2,MONTH(A988)=3,MONTH(A988)=4,MONTH(A988)=5,MONTH(A988)=6),YEAR(A988)-1&amp;"–"&amp;YEAR(A988),YEAR(A988)&amp;"–"&amp;YEAR(A988)+1)</f>
        <v>2102–2103</v>
      </c>
      <c r="L988" s="103"/>
      <c r="N988" s="101"/>
      <c r="Q988" s="61"/>
    </row>
    <row r="989" spans="1:17" ht="20.25" customHeight="1" x14ac:dyDescent="0.2">
      <c r="A989" s="176">
        <v>74024</v>
      </c>
      <c r="B989" s="177">
        <f t="shared" si="106"/>
        <v>0</v>
      </c>
      <c r="C989" s="158"/>
      <c r="D989" s="60">
        <f t="shared" si="107"/>
        <v>0</v>
      </c>
      <c r="E989" s="178">
        <f t="shared" si="105"/>
        <v>0</v>
      </c>
      <c r="F989" s="60">
        <f t="shared" si="108"/>
        <v>0</v>
      </c>
      <c r="G989" s="60">
        <f>IF(AND(C989&lt;&gt;"",SUM(G$27:G988)&lt;E$19),$E$19/$E$23,0)</f>
        <v>0</v>
      </c>
      <c r="H989" s="60">
        <f t="shared" si="109"/>
        <v>0</v>
      </c>
      <c r="I989" s="60">
        <f t="shared" ref="I989:I1052" si="111">IF(C989&lt;&gt;"",$E$19-H989,0)</f>
        <v>0</v>
      </c>
      <c r="J989" s="92" t="str">
        <f t="shared" si="110"/>
        <v>2102–2103</v>
      </c>
      <c r="L989" s="103"/>
      <c r="N989" s="101"/>
      <c r="Q989" s="61"/>
    </row>
    <row r="990" spans="1:17" ht="20.25" customHeight="1" x14ac:dyDescent="0.2">
      <c r="A990" s="176">
        <v>74054</v>
      </c>
      <c r="B990" s="177">
        <f t="shared" si="106"/>
        <v>0</v>
      </c>
      <c r="C990" s="158"/>
      <c r="D990" s="60">
        <f t="shared" si="107"/>
        <v>0</v>
      </c>
      <c r="E990" s="178">
        <f t="shared" si="105"/>
        <v>0</v>
      </c>
      <c r="F990" s="60">
        <f t="shared" si="108"/>
        <v>0</v>
      </c>
      <c r="G990" s="60">
        <f>IF(AND(C990&lt;&gt;"",SUM(G$27:G989)&lt;E$19),$E$19/$E$23,0)</f>
        <v>0</v>
      </c>
      <c r="H990" s="60">
        <f t="shared" si="109"/>
        <v>0</v>
      </c>
      <c r="I990" s="60">
        <f t="shared" si="111"/>
        <v>0</v>
      </c>
      <c r="J990" s="92" t="str">
        <f t="shared" si="110"/>
        <v>2102–2103</v>
      </c>
      <c r="L990" s="103"/>
      <c r="N990" s="101"/>
      <c r="Q990" s="61"/>
    </row>
    <row r="991" spans="1:17" ht="20.25" customHeight="1" x14ac:dyDescent="0.2">
      <c r="A991" s="176">
        <v>74085</v>
      </c>
      <c r="B991" s="177">
        <f t="shared" si="106"/>
        <v>0</v>
      </c>
      <c r="C991" s="158"/>
      <c r="D991" s="60">
        <f t="shared" si="107"/>
        <v>0</v>
      </c>
      <c r="E991" s="178">
        <f t="shared" si="105"/>
        <v>0</v>
      </c>
      <c r="F991" s="60">
        <f t="shared" si="108"/>
        <v>0</v>
      </c>
      <c r="G991" s="60">
        <f>IF(AND(C991&lt;&gt;"",SUM(G$27:G990)&lt;E$19),$E$19/$E$23,0)</f>
        <v>0</v>
      </c>
      <c r="H991" s="60">
        <f t="shared" si="109"/>
        <v>0</v>
      </c>
      <c r="I991" s="60">
        <f t="shared" si="111"/>
        <v>0</v>
      </c>
      <c r="J991" s="92" t="str">
        <f t="shared" si="110"/>
        <v>2102–2103</v>
      </c>
      <c r="L991" s="103"/>
      <c r="N991" s="101"/>
      <c r="Q991" s="61"/>
    </row>
    <row r="992" spans="1:17" ht="20.25" customHeight="1" x14ac:dyDescent="0.2">
      <c r="A992" s="176">
        <v>74115</v>
      </c>
      <c r="B992" s="177">
        <f t="shared" si="106"/>
        <v>0</v>
      </c>
      <c r="C992" s="158"/>
      <c r="D992" s="60">
        <f t="shared" si="107"/>
        <v>0</v>
      </c>
      <c r="E992" s="178">
        <f t="shared" si="105"/>
        <v>0</v>
      </c>
      <c r="F992" s="60">
        <f t="shared" si="108"/>
        <v>0</v>
      </c>
      <c r="G992" s="60">
        <f>IF(AND(C992&lt;&gt;"",SUM(G$27:G991)&lt;E$19),$E$19/$E$23,0)</f>
        <v>0</v>
      </c>
      <c r="H992" s="60">
        <f t="shared" si="109"/>
        <v>0</v>
      </c>
      <c r="I992" s="60">
        <f t="shared" si="111"/>
        <v>0</v>
      </c>
      <c r="J992" s="92" t="str">
        <f t="shared" si="110"/>
        <v>2102–2103</v>
      </c>
      <c r="L992" s="103"/>
      <c r="N992" s="101"/>
      <c r="Q992" s="61"/>
    </row>
    <row r="993" spans="1:17" ht="20.25" customHeight="1" x14ac:dyDescent="0.2">
      <c r="A993" s="176">
        <v>74146</v>
      </c>
      <c r="B993" s="177">
        <f t="shared" si="106"/>
        <v>0</v>
      </c>
      <c r="C993" s="158"/>
      <c r="D993" s="60">
        <f t="shared" si="107"/>
        <v>0</v>
      </c>
      <c r="E993" s="178">
        <f t="shared" si="105"/>
        <v>0</v>
      </c>
      <c r="F993" s="60">
        <f t="shared" si="108"/>
        <v>0</v>
      </c>
      <c r="G993" s="60">
        <f>IF(AND(C993&lt;&gt;"",SUM(G$27:G992)&lt;E$19),$E$19/$E$23,0)</f>
        <v>0</v>
      </c>
      <c r="H993" s="60">
        <f t="shared" si="109"/>
        <v>0</v>
      </c>
      <c r="I993" s="60">
        <f t="shared" si="111"/>
        <v>0</v>
      </c>
      <c r="J993" s="92" t="str">
        <f t="shared" si="110"/>
        <v>2102–2103</v>
      </c>
      <c r="L993" s="103"/>
      <c r="N993" s="101"/>
      <c r="Q993" s="61"/>
    </row>
    <row r="994" spans="1:17" ht="20.25" customHeight="1" x14ac:dyDescent="0.2">
      <c r="A994" s="176">
        <v>74177</v>
      </c>
      <c r="B994" s="177">
        <f t="shared" si="106"/>
        <v>0</v>
      </c>
      <c r="C994" s="158"/>
      <c r="D994" s="60">
        <f t="shared" si="107"/>
        <v>0</v>
      </c>
      <c r="E994" s="178">
        <f t="shared" si="105"/>
        <v>0</v>
      </c>
      <c r="F994" s="60">
        <f t="shared" si="108"/>
        <v>0</v>
      </c>
      <c r="G994" s="60">
        <f>IF(AND(C994&lt;&gt;"",SUM(G$27:G993)&lt;E$19),$E$19/$E$23,0)</f>
        <v>0</v>
      </c>
      <c r="H994" s="60">
        <f t="shared" si="109"/>
        <v>0</v>
      </c>
      <c r="I994" s="60">
        <f t="shared" si="111"/>
        <v>0</v>
      </c>
      <c r="J994" s="92" t="str">
        <f t="shared" si="110"/>
        <v>2102–2103</v>
      </c>
      <c r="L994" s="103"/>
      <c r="N994" s="101"/>
      <c r="Q994" s="61"/>
    </row>
    <row r="995" spans="1:17" ht="20.25" customHeight="1" x14ac:dyDescent="0.2">
      <c r="A995" s="176">
        <v>74205</v>
      </c>
      <c r="B995" s="177">
        <f t="shared" si="106"/>
        <v>0</v>
      </c>
      <c r="C995" s="158"/>
      <c r="D995" s="60">
        <f t="shared" si="107"/>
        <v>0</v>
      </c>
      <c r="E995" s="178">
        <f t="shared" si="105"/>
        <v>0</v>
      </c>
      <c r="F995" s="60">
        <f t="shared" si="108"/>
        <v>0</v>
      </c>
      <c r="G995" s="60">
        <f>IF(AND(C995&lt;&gt;"",SUM(G$27:G994)&lt;E$19),$E$19/$E$23,0)</f>
        <v>0</v>
      </c>
      <c r="H995" s="60">
        <f t="shared" si="109"/>
        <v>0</v>
      </c>
      <c r="I995" s="60">
        <f t="shared" si="111"/>
        <v>0</v>
      </c>
      <c r="J995" s="92" t="str">
        <f t="shared" si="110"/>
        <v>2102–2103</v>
      </c>
      <c r="L995" s="103"/>
      <c r="N995" s="101"/>
      <c r="Q995" s="61"/>
    </row>
    <row r="996" spans="1:17" ht="20.25" customHeight="1" x14ac:dyDescent="0.2">
      <c r="A996" s="176">
        <v>74236</v>
      </c>
      <c r="B996" s="177">
        <f t="shared" si="106"/>
        <v>0</v>
      </c>
      <c r="C996" s="158"/>
      <c r="D996" s="60">
        <f t="shared" si="107"/>
        <v>0</v>
      </c>
      <c r="E996" s="178">
        <f t="shared" si="105"/>
        <v>0</v>
      </c>
      <c r="F996" s="60">
        <f t="shared" si="108"/>
        <v>0</v>
      </c>
      <c r="G996" s="60">
        <f>IF(AND(C996&lt;&gt;"",SUM(G$27:G995)&lt;E$19),$E$19/$E$23,0)</f>
        <v>0</v>
      </c>
      <c r="H996" s="60">
        <f t="shared" si="109"/>
        <v>0</v>
      </c>
      <c r="I996" s="60">
        <f t="shared" si="111"/>
        <v>0</v>
      </c>
      <c r="J996" s="92" t="str">
        <f t="shared" si="110"/>
        <v>2102–2103</v>
      </c>
      <c r="L996" s="103"/>
      <c r="N996" s="101"/>
      <c r="Q996" s="61"/>
    </row>
    <row r="997" spans="1:17" ht="20.25" customHeight="1" x14ac:dyDescent="0.2">
      <c r="A997" s="176">
        <v>74266</v>
      </c>
      <c r="B997" s="177">
        <f t="shared" si="106"/>
        <v>0</v>
      </c>
      <c r="C997" s="158"/>
      <c r="D997" s="60">
        <f t="shared" si="107"/>
        <v>0</v>
      </c>
      <c r="E997" s="178">
        <f t="shared" si="105"/>
        <v>0</v>
      </c>
      <c r="F997" s="60">
        <f t="shared" si="108"/>
        <v>0</v>
      </c>
      <c r="G997" s="60">
        <f>IF(AND(C997&lt;&gt;"",SUM(G$27:G996)&lt;E$19),$E$19/$E$23,0)</f>
        <v>0</v>
      </c>
      <c r="H997" s="60">
        <f t="shared" si="109"/>
        <v>0</v>
      </c>
      <c r="I997" s="60">
        <f t="shared" si="111"/>
        <v>0</v>
      </c>
      <c r="J997" s="92" t="str">
        <f t="shared" si="110"/>
        <v>2102–2103</v>
      </c>
      <c r="L997" s="103"/>
      <c r="N997" s="101"/>
      <c r="Q997" s="61"/>
    </row>
    <row r="998" spans="1:17" ht="20.25" customHeight="1" x14ac:dyDescent="0.2">
      <c r="A998" s="176">
        <v>74297</v>
      </c>
      <c r="B998" s="177">
        <f t="shared" si="106"/>
        <v>0</v>
      </c>
      <c r="C998" s="158"/>
      <c r="D998" s="60">
        <f t="shared" si="107"/>
        <v>0</v>
      </c>
      <c r="E998" s="178">
        <f t="shared" si="105"/>
        <v>0</v>
      </c>
      <c r="F998" s="60">
        <f t="shared" si="108"/>
        <v>0</v>
      </c>
      <c r="G998" s="60">
        <f>IF(AND(C998&lt;&gt;"",SUM(G$27:G997)&lt;E$19),$E$19/$E$23,0)</f>
        <v>0</v>
      </c>
      <c r="H998" s="60">
        <f t="shared" si="109"/>
        <v>0</v>
      </c>
      <c r="I998" s="60">
        <f t="shared" si="111"/>
        <v>0</v>
      </c>
      <c r="J998" s="92" t="str">
        <f t="shared" si="110"/>
        <v>2102–2103</v>
      </c>
      <c r="L998" s="103"/>
      <c r="N998" s="101"/>
      <c r="Q998" s="61"/>
    </row>
    <row r="999" spans="1:17" ht="20.25" customHeight="1" x14ac:dyDescent="0.2">
      <c r="A999" s="176">
        <v>74327</v>
      </c>
      <c r="B999" s="177">
        <f t="shared" si="106"/>
        <v>0</v>
      </c>
      <c r="C999" s="158"/>
      <c r="D999" s="60">
        <f t="shared" si="107"/>
        <v>0</v>
      </c>
      <c r="E999" s="178">
        <f t="shared" si="105"/>
        <v>0</v>
      </c>
      <c r="F999" s="60">
        <f t="shared" si="108"/>
        <v>0</v>
      </c>
      <c r="G999" s="60">
        <f>IF(AND(C999&lt;&gt;"",SUM(G$27:G998)&lt;E$19),$E$19/$E$23,0)</f>
        <v>0</v>
      </c>
      <c r="H999" s="60">
        <f t="shared" si="109"/>
        <v>0</v>
      </c>
      <c r="I999" s="60">
        <f t="shared" si="111"/>
        <v>0</v>
      </c>
      <c r="J999" s="92" t="str">
        <f t="shared" si="110"/>
        <v>2103–2104</v>
      </c>
      <c r="L999" s="103"/>
      <c r="N999" s="101"/>
      <c r="Q999" s="61"/>
    </row>
    <row r="1000" spans="1:17" ht="20.25" customHeight="1" x14ac:dyDescent="0.2">
      <c r="A1000" s="176">
        <v>74358</v>
      </c>
      <c r="B1000" s="177">
        <f t="shared" si="106"/>
        <v>0</v>
      </c>
      <c r="C1000" s="158"/>
      <c r="D1000" s="60">
        <f t="shared" si="107"/>
        <v>0</v>
      </c>
      <c r="E1000" s="178">
        <f t="shared" si="105"/>
        <v>0</v>
      </c>
      <c r="F1000" s="60">
        <f t="shared" si="108"/>
        <v>0</v>
      </c>
      <c r="G1000" s="60">
        <f>IF(AND(C1000&lt;&gt;"",SUM(G$27:G999)&lt;E$19),$E$19/$E$23,0)</f>
        <v>0</v>
      </c>
      <c r="H1000" s="60">
        <f t="shared" si="109"/>
        <v>0</v>
      </c>
      <c r="I1000" s="60">
        <f t="shared" si="111"/>
        <v>0</v>
      </c>
      <c r="J1000" s="92" t="str">
        <f t="shared" si="110"/>
        <v>2103–2104</v>
      </c>
      <c r="L1000" s="103"/>
      <c r="N1000" s="101"/>
      <c r="Q1000" s="61"/>
    </row>
    <row r="1001" spans="1:17" ht="20.25" customHeight="1" x14ac:dyDescent="0.2">
      <c r="A1001" s="176">
        <v>74389</v>
      </c>
      <c r="B1001" s="177">
        <f t="shared" si="106"/>
        <v>0</v>
      </c>
      <c r="C1001" s="158"/>
      <c r="D1001" s="60">
        <f t="shared" si="107"/>
        <v>0</v>
      </c>
      <c r="E1001" s="178">
        <f t="shared" si="105"/>
        <v>0</v>
      </c>
      <c r="F1001" s="60">
        <f t="shared" si="108"/>
        <v>0</v>
      </c>
      <c r="G1001" s="60">
        <f>IF(AND(C1001&lt;&gt;"",SUM(G$27:G1000)&lt;E$19),$E$19/$E$23,0)</f>
        <v>0</v>
      </c>
      <c r="H1001" s="60">
        <f t="shared" si="109"/>
        <v>0</v>
      </c>
      <c r="I1001" s="60">
        <f t="shared" si="111"/>
        <v>0</v>
      </c>
      <c r="J1001" s="92" t="str">
        <f t="shared" si="110"/>
        <v>2103–2104</v>
      </c>
      <c r="L1001" s="103"/>
      <c r="N1001" s="101"/>
      <c r="Q1001" s="61"/>
    </row>
    <row r="1002" spans="1:17" ht="20.25" customHeight="1" x14ac:dyDescent="0.2">
      <c r="A1002" s="176">
        <v>74419</v>
      </c>
      <c r="B1002" s="177">
        <f t="shared" si="106"/>
        <v>0</v>
      </c>
      <c r="C1002" s="158"/>
      <c r="D1002" s="60">
        <f t="shared" si="107"/>
        <v>0</v>
      </c>
      <c r="E1002" s="178">
        <f t="shared" si="105"/>
        <v>0</v>
      </c>
      <c r="F1002" s="60">
        <f t="shared" si="108"/>
        <v>0</v>
      </c>
      <c r="G1002" s="60">
        <f>IF(AND(C1002&lt;&gt;"",SUM(G$27:G1001)&lt;E$19),$E$19/$E$23,0)</f>
        <v>0</v>
      </c>
      <c r="H1002" s="60">
        <f t="shared" si="109"/>
        <v>0</v>
      </c>
      <c r="I1002" s="60">
        <f t="shared" si="111"/>
        <v>0</v>
      </c>
      <c r="J1002" s="92" t="str">
        <f t="shared" si="110"/>
        <v>2103–2104</v>
      </c>
      <c r="L1002" s="103"/>
      <c r="N1002" s="101"/>
      <c r="Q1002" s="61"/>
    </row>
    <row r="1003" spans="1:17" ht="20.25" customHeight="1" x14ac:dyDescent="0.2">
      <c r="A1003" s="176">
        <v>74450</v>
      </c>
      <c r="B1003" s="177">
        <f t="shared" si="106"/>
        <v>0</v>
      </c>
      <c r="C1003" s="158"/>
      <c r="D1003" s="60">
        <f t="shared" si="107"/>
        <v>0</v>
      </c>
      <c r="E1003" s="178">
        <f t="shared" si="105"/>
        <v>0</v>
      </c>
      <c r="F1003" s="60">
        <f t="shared" si="108"/>
        <v>0</v>
      </c>
      <c r="G1003" s="60">
        <f>IF(AND(C1003&lt;&gt;"",SUM(G$27:G1002)&lt;E$19),$E$19/$E$23,0)</f>
        <v>0</v>
      </c>
      <c r="H1003" s="60">
        <f t="shared" si="109"/>
        <v>0</v>
      </c>
      <c r="I1003" s="60">
        <f t="shared" si="111"/>
        <v>0</v>
      </c>
      <c r="J1003" s="92" t="str">
        <f t="shared" si="110"/>
        <v>2103–2104</v>
      </c>
      <c r="L1003" s="103"/>
      <c r="N1003" s="101"/>
      <c r="Q1003" s="61"/>
    </row>
    <row r="1004" spans="1:17" ht="20.25" customHeight="1" x14ac:dyDescent="0.2">
      <c r="A1004" s="176">
        <v>74480</v>
      </c>
      <c r="B1004" s="177">
        <f t="shared" si="106"/>
        <v>0</v>
      </c>
      <c r="C1004" s="158"/>
      <c r="D1004" s="60">
        <f t="shared" si="107"/>
        <v>0</v>
      </c>
      <c r="E1004" s="178">
        <f t="shared" si="105"/>
        <v>0</v>
      </c>
      <c r="F1004" s="60">
        <f t="shared" si="108"/>
        <v>0</v>
      </c>
      <c r="G1004" s="60">
        <f>IF(AND(C1004&lt;&gt;"",SUM(G$27:G1003)&lt;E$19),$E$19/$E$23,0)</f>
        <v>0</v>
      </c>
      <c r="H1004" s="60">
        <f t="shared" si="109"/>
        <v>0</v>
      </c>
      <c r="I1004" s="60">
        <f t="shared" si="111"/>
        <v>0</v>
      </c>
      <c r="J1004" s="92" t="str">
        <f t="shared" si="110"/>
        <v>2103–2104</v>
      </c>
      <c r="L1004" s="103"/>
      <c r="N1004" s="101"/>
      <c r="Q1004" s="61"/>
    </row>
    <row r="1005" spans="1:17" ht="20.25" customHeight="1" x14ac:dyDescent="0.2">
      <c r="A1005" s="176">
        <v>74511</v>
      </c>
      <c r="B1005" s="177">
        <f t="shared" si="106"/>
        <v>0</v>
      </c>
      <c r="C1005" s="158"/>
      <c r="D1005" s="60">
        <f t="shared" si="107"/>
        <v>0</v>
      </c>
      <c r="E1005" s="178">
        <f t="shared" si="105"/>
        <v>0</v>
      </c>
      <c r="F1005" s="60">
        <f t="shared" si="108"/>
        <v>0</v>
      </c>
      <c r="G1005" s="60">
        <f>IF(AND(C1005&lt;&gt;"",SUM(G$27:G1004)&lt;E$19),$E$19/$E$23,0)</f>
        <v>0</v>
      </c>
      <c r="H1005" s="60">
        <f t="shared" si="109"/>
        <v>0</v>
      </c>
      <c r="I1005" s="60">
        <f t="shared" si="111"/>
        <v>0</v>
      </c>
      <c r="J1005" s="92" t="str">
        <f t="shared" si="110"/>
        <v>2103–2104</v>
      </c>
      <c r="L1005" s="103"/>
      <c r="N1005" s="101"/>
      <c r="Q1005" s="61"/>
    </row>
    <row r="1006" spans="1:17" ht="20.25" customHeight="1" x14ac:dyDescent="0.2">
      <c r="A1006" s="176">
        <v>74542</v>
      </c>
      <c r="B1006" s="177">
        <f t="shared" si="106"/>
        <v>0</v>
      </c>
      <c r="C1006" s="158"/>
      <c r="D1006" s="60">
        <f t="shared" si="107"/>
        <v>0</v>
      </c>
      <c r="E1006" s="178">
        <f t="shared" si="105"/>
        <v>0</v>
      </c>
      <c r="F1006" s="60">
        <f t="shared" si="108"/>
        <v>0</v>
      </c>
      <c r="G1006" s="60">
        <f>IF(AND(C1006&lt;&gt;"",SUM(G$27:G1005)&lt;E$19),$E$19/$E$23,0)</f>
        <v>0</v>
      </c>
      <c r="H1006" s="60">
        <f t="shared" si="109"/>
        <v>0</v>
      </c>
      <c r="I1006" s="60">
        <f t="shared" si="111"/>
        <v>0</v>
      </c>
      <c r="J1006" s="92" t="str">
        <f t="shared" si="110"/>
        <v>2103–2104</v>
      </c>
      <c r="L1006" s="103"/>
      <c r="N1006" s="101"/>
      <c r="Q1006" s="61"/>
    </row>
    <row r="1007" spans="1:17" ht="20.25" customHeight="1" x14ac:dyDescent="0.2">
      <c r="A1007" s="176">
        <v>74571</v>
      </c>
      <c r="B1007" s="177">
        <f t="shared" si="106"/>
        <v>0</v>
      </c>
      <c r="C1007" s="158"/>
      <c r="D1007" s="60">
        <f t="shared" si="107"/>
        <v>0</v>
      </c>
      <c r="E1007" s="178">
        <f t="shared" si="105"/>
        <v>0</v>
      </c>
      <c r="F1007" s="60">
        <f t="shared" si="108"/>
        <v>0</v>
      </c>
      <c r="G1007" s="60">
        <f>IF(AND(C1007&lt;&gt;"",SUM(G$27:G1006)&lt;E$19),$E$19/$E$23,0)</f>
        <v>0</v>
      </c>
      <c r="H1007" s="60">
        <f t="shared" si="109"/>
        <v>0</v>
      </c>
      <c r="I1007" s="60">
        <f t="shared" si="111"/>
        <v>0</v>
      </c>
      <c r="J1007" s="92" t="str">
        <f t="shared" si="110"/>
        <v>2103–2104</v>
      </c>
      <c r="L1007" s="103"/>
      <c r="N1007" s="101"/>
      <c r="Q1007" s="61"/>
    </row>
    <row r="1008" spans="1:17" ht="20.25" customHeight="1" x14ac:dyDescent="0.2">
      <c r="A1008" s="176">
        <v>74602</v>
      </c>
      <c r="B1008" s="177">
        <f t="shared" si="106"/>
        <v>0</v>
      </c>
      <c r="C1008" s="158"/>
      <c r="D1008" s="60">
        <f t="shared" si="107"/>
        <v>0</v>
      </c>
      <c r="E1008" s="178">
        <f t="shared" si="105"/>
        <v>0</v>
      </c>
      <c r="F1008" s="60">
        <f t="shared" si="108"/>
        <v>0</v>
      </c>
      <c r="G1008" s="60">
        <f>IF(AND(C1008&lt;&gt;"",SUM(G$27:G1007)&lt;E$19),$E$19/$E$23,0)</f>
        <v>0</v>
      </c>
      <c r="H1008" s="60">
        <f t="shared" si="109"/>
        <v>0</v>
      </c>
      <c r="I1008" s="60">
        <f t="shared" si="111"/>
        <v>0</v>
      </c>
      <c r="J1008" s="92" t="str">
        <f t="shared" si="110"/>
        <v>2103–2104</v>
      </c>
      <c r="L1008" s="103"/>
      <c r="N1008" s="101"/>
      <c r="Q1008" s="61"/>
    </row>
    <row r="1009" spans="1:17" ht="20.25" customHeight="1" x14ac:dyDescent="0.2">
      <c r="A1009" s="176">
        <v>74632</v>
      </c>
      <c r="B1009" s="177">
        <f t="shared" si="106"/>
        <v>0</v>
      </c>
      <c r="C1009" s="158"/>
      <c r="D1009" s="60">
        <f t="shared" si="107"/>
        <v>0</v>
      </c>
      <c r="E1009" s="178">
        <f t="shared" si="105"/>
        <v>0</v>
      </c>
      <c r="F1009" s="60">
        <f t="shared" si="108"/>
        <v>0</v>
      </c>
      <c r="G1009" s="60">
        <f>IF(AND(C1009&lt;&gt;"",SUM(G$27:G1008)&lt;E$19),$E$19/$E$23,0)</f>
        <v>0</v>
      </c>
      <c r="H1009" s="60">
        <f t="shared" si="109"/>
        <v>0</v>
      </c>
      <c r="I1009" s="60">
        <f t="shared" si="111"/>
        <v>0</v>
      </c>
      <c r="J1009" s="92" t="str">
        <f t="shared" si="110"/>
        <v>2103–2104</v>
      </c>
      <c r="L1009" s="103"/>
      <c r="N1009" s="101"/>
      <c r="Q1009" s="61"/>
    </row>
    <row r="1010" spans="1:17" ht="20.25" customHeight="1" x14ac:dyDescent="0.2">
      <c r="A1010" s="176">
        <v>74663</v>
      </c>
      <c r="B1010" s="177">
        <f t="shared" si="106"/>
        <v>0</v>
      </c>
      <c r="C1010" s="158"/>
      <c r="D1010" s="60">
        <f t="shared" si="107"/>
        <v>0</v>
      </c>
      <c r="E1010" s="178">
        <f t="shared" si="105"/>
        <v>0</v>
      </c>
      <c r="F1010" s="60">
        <f t="shared" si="108"/>
        <v>0</v>
      </c>
      <c r="G1010" s="60">
        <f>IF(AND(C1010&lt;&gt;"",SUM(G$27:G1009)&lt;E$19),$E$19/$E$23,0)</f>
        <v>0</v>
      </c>
      <c r="H1010" s="60">
        <f t="shared" si="109"/>
        <v>0</v>
      </c>
      <c r="I1010" s="60">
        <f t="shared" si="111"/>
        <v>0</v>
      </c>
      <c r="J1010" s="92" t="str">
        <f t="shared" si="110"/>
        <v>2103–2104</v>
      </c>
      <c r="L1010" s="103"/>
      <c r="N1010" s="101"/>
      <c r="Q1010" s="61"/>
    </row>
    <row r="1011" spans="1:17" ht="20.25" customHeight="1" x14ac:dyDescent="0.2">
      <c r="A1011" s="176">
        <v>74693</v>
      </c>
      <c r="B1011" s="177">
        <f t="shared" si="106"/>
        <v>0</v>
      </c>
      <c r="C1011" s="158"/>
      <c r="D1011" s="60">
        <f t="shared" si="107"/>
        <v>0</v>
      </c>
      <c r="E1011" s="178">
        <f t="shared" si="105"/>
        <v>0</v>
      </c>
      <c r="F1011" s="60">
        <f t="shared" si="108"/>
        <v>0</v>
      </c>
      <c r="G1011" s="60">
        <f>IF(AND(C1011&lt;&gt;"",SUM(G$27:G1010)&lt;E$19),$E$19/$E$23,0)</f>
        <v>0</v>
      </c>
      <c r="H1011" s="60">
        <f t="shared" si="109"/>
        <v>0</v>
      </c>
      <c r="I1011" s="60">
        <f t="shared" si="111"/>
        <v>0</v>
      </c>
      <c r="J1011" s="92" t="str">
        <f t="shared" si="110"/>
        <v>2104–2105</v>
      </c>
      <c r="L1011" s="103"/>
      <c r="N1011" s="101"/>
      <c r="Q1011" s="61"/>
    </row>
    <row r="1012" spans="1:17" ht="20.25" customHeight="1" x14ac:dyDescent="0.2">
      <c r="A1012" s="176">
        <v>74724</v>
      </c>
      <c r="B1012" s="177">
        <f t="shared" si="106"/>
        <v>0</v>
      </c>
      <c r="C1012" s="158"/>
      <c r="D1012" s="60">
        <f t="shared" si="107"/>
        <v>0</v>
      </c>
      <c r="E1012" s="178">
        <f t="shared" si="105"/>
        <v>0</v>
      </c>
      <c r="F1012" s="60">
        <f t="shared" si="108"/>
        <v>0</v>
      </c>
      <c r="G1012" s="60">
        <f>IF(AND(C1012&lt;&gt;"",SUM(G$27:G1011)&lt;E$19),$E$19/$E$23,0)</f>
        <v>0</v>
      </c>
      <c r="H1012" s="60">
        <f t="shared" si="109"/>
        <v>0</v>
      </c>
      <c r="I1012" s="60">
        <f t="shared" si="111"/>
        <v>0</v>
      </c>
      <c r="J1012" s="92" t="str">
        <f t="shared" si="110"/>
        <v>2104–2105</v>
      </c>
      <c r="L1012" s="103"/>
      <c r="N1012" s="101"/>
      <c r="Q1012" s="61"/>
    </row>
    <row r="1013" spans="1:17" ht="20.25" customHeight="1" x14ac:dyDescent="0.2">
      <c r="A1013" s="176">
        <v>74755</v>
      </c>
      <c r="B1013" s="177">
        <f t="shared" si="106"/>
        <v>0</v>
      </c>
      <c r="C1013" s="158"/>
      <c r="D1013" s="60">
        <f t="shared" si="107"/>
        <v>0</v>
      </c>
      <c r="E1013" s="178">
        <f t="shared" si="105"/>
        <v>0</v>
      </c>
      <c r="F1013" s="60">
        <f t="shared" si="108"/>
        <v>0</v>
      </c>
      <c r="G1013" s="60">
        <f>IF(AND(C1013&lt;&gt;"",SUM(G$27:G1012)&lt;E$19),$E$19/$E$23,0)</f>
        <v>0</v>
      </c>
      <c r="H1013" s="60">
        <f t="shared" si="109"/>
        <v>0</v>
      </c>
      <c r="I1013" s="60">
        <f t="shared" si="111"/>
        <v>0</v>
      </c>
      <c r="J1013" s="92" t="str">
        <f t="shared" si="110"/>
        <v>2104–2105</v>
      </c>
      <c r="L1013" s="103"/>
      <c r="N1013" s="101"/>
      <c r="Q1013" s="61"/>
    </row>
    <row r="1014" spans="1:17" ht="20.25" customHeight="1" x14ac:dyDescent="0.2">
      <c r="A1014" s="176">
        <v>74785</v>
      </c>
      <c r="B1014" s="177">
        <f t="shared" si="106"/>
        <v>0</v>
      </c>
      <c r="C1014" s="158"/>
      <c r="D1014" s="60">
        <f t="shared" si="107"/>
        <v>0</v>
      </c>
      <c r="E1014" s="178">
        <f t="shared" si="105"/>
        <v>0</v>
      </c>
      <c r="F1014" s="60">
        <f t="shared" si="108"/>
        <v>0</v>
      </c>
      <c r="G1014" s="60">
        <f>IF(AND(C1014&lt;&gt;"",SUM(G$27:G1013)&lt;E$19),$E$19/$E$23,0)</f>
        <v>0</v>
      </c>
      <c r="H1014" s="60">
        <f t="shared" si="109"/>
        <v>0</v>
      </c>
      <c r="I1014" s="60">
        <f t="shared" si="111"/>
        <v>0</v>
      </c>
      <c r="J1014" s="92" t="str">
        <f t="shared" si="110"/>
        <v>2104–2105</v>
      </c>
      <c r="L1014" s="103"/>
      <c r="N1014" s="101"/>
      <c r="Q1014" s="61"/>
    </row>
    <row r="1015" spans="1:17" ht="20.25" customHeight="1" x14ac:dyDescent="0.2">
      <c r="A1015" s="176">
        <v>74816</v>
      </c>
      <c r="B1015" s="177">
        <f t="shared" si="106"/>
        <v>0</v>
      </c>
      <c r="C1015" s="158"/>
      <c r="D1015" s="60">
        <f t="shared" si="107"/>
        <v>0</v>
      </c>
      <c r="E1015" s="178">
        <f t="shared" si="105"/>
        <v>0</v>
      </c>
      <c r="F1015" s="60">
        <f t="shared" si="108"/>
        <v>0</v>
      </c>
      <c r="G1015" s="60">
        <f>IF(AND(C1015&lt;&gt;"",SUM(G$27:G1014)&lt;E$19),$E$19/$E$23,0)</f>
        <v>0</v>
      </c>
      <c r="H1015" s="60">
        <f t="shared" si="109"/>
        <v>0</v>
      </c>
      <c r="I1015" s="60">
        <f t="shared" si="111"/>
        <v>0</v>
      </c>
      <c r="J1015" s="92" t="str">
        <f t="shared" si="110"/>
        <v>2104–2105</v>
      </c>
      <c r="L1015" s="103"/>
      <c r="N1015" s="101"/>
      <c r="Q1015" s="61"/>
    </row>
    <row r="1016" spans="1:17" ht="20.25" customHeight="1" x14ac:dyDescent="0.2">
      <c r="A1016" s="176">
        <v>74846</v>
      </c>
      <c r="B1016" s="177">
        <f t="shared" si="106"/>
        <v>0</v>
      </c>
      <c r="C1016" s="158"/>
      <c r="D1016" s="60">
        <f t="shared" si="107"/>
        <v>0</v>
      </c>
      <c r="E1016" s="178">
        <f t="shared" si="105"/>
        <v>0</v>
      </c>
      <c r="F1016" s="60">
        <f t="shared" si="108"/>
        <v>0</v>
      </c>
      <c r="G1016" s="60">
        <f>IF(AND(C1016&lt;&gt;"",SUM(G$27:G1015)&lt;E$19),$E$19/$E$23,0)</f>
        <v>0</v>
      </c>
      <c r="H1016" s="60">
        <f t="shared" si="109"/>
        <v>0</v>
      </c>
      <c r="I1016" s="60">
        <f t="shared" si="111"/>
        <v>0</v>
      </c>
      <c r="J1016" s="92" t="str">
        <f t="shared" si="110"/>
        <v>2104–2105</v>
      </c>
      <c r="L1016" s="103"/>
      <c r="N1016" s="101"/>
      <c r="Q1016" s="61"/>
    </row>
    <row r="1017" spans="1:17" ht="20.25" customHeight="1" x14ac:dyDescent="0.2">
      <c r="A1017" s="176">
        <v>74877</v>
      </c>
      <c r="B1017" s="177">
        <f t="shared" si="106"/>
        <v>0</v>
      </c>
      <c r="C1017" s="158"/>
      <c r="D1017" s="60">
        <f t="shared" si="107"/>
        <v>0</v>
      </c>
      <c r="E1017" s="178">
        <f t="shared" si="105"/>
        <v>0</v>
      </c>
      <c r="F1017" s="60">
        <f t="shared" si="108"/>
        <v>0</v>
      </c>
      <c r="G1017" s="60">
        <f>IF(AND(C1017&lt;&gt;"",SUM(G$27:G1016)&lt;E$19),$E$19/$E$23,0)</f>
        <v>0</v>
      </c>
      <c r="H1017" s="60">
        <f t="shared" si="109"/>
        <v>0</v>
      </c>
      <c r="I1017" s="60">
        <f t="shared" si="111"/>
        <v>0</v>
      </c>
      <c r="J1017" s="92" t="str">
        <f t="shared" si="110"/>
        <v>2104–2105</v>
      </c>
      <c r="L1017" s="103"/>
      <c r="N1017" s="101"/>
      <c r="Q1017" s="61"/>
    </row>
    <row r="1018" spans="1:17" ht="20.25" customHeight="1" x14ac:dyDescent="0.2">
      <c r="A1018" s="176">
        <v>74908</v>
      </c>
      <c r="B1018" s="177">
        <f t="shared" si="106"/>
        <v>0</v>
      </c>
      <c r="C1018" s="158"/>
      <c r="D1018" s="60">
        <f t="shared" si="107"/>
        <v>0</v>
      </c>
      <c r="E1018" s="178">
        <f t="shared" si="105"/>
        <v>0</v>
      </c>
      <c r="F1018" s="60">
        <f t="shared" si="108"/>
        <v>0</v>
      </c>
      <c r="G1018" s="60">
        <f>IF(AND(C1018&lt;&gt;"",SUM(G$27:G1017)&lt;E$19),$E$19/$E$23,0)</f>
        <v>0</v>
      </c>
      <c r="H1018" s="60">
        <f t="shared" si="109"/>
        <v>0</v>
      </c>
      <c r="I1018" s="60">
        <f t="shared" si="111"/>
        <v>0</v>
      </c>
      <c r="J1018" s="92" t="str">
        <f t="shared" si="110"/>
        <v>2104–2105</v>
      </c>
      <c r="L1018" s="103"/>
      <c r="N1018" s="101"/>
      <c r="Q1018" s="61"/>
    </row>
    <row r="1019" spans="1:17" ht="20.25" customHeight="1" x14ac:dyDescent="0.2">
      <c r="A1019" s="176">
        <v>74936</v>
      </c>
      <c r="B1019" s="177">
        <f t="shared" si="106"/>
        <v>0</v>
      </c>
      <c r="C1019" s="158"/>
      <c r="D1019" s="60">
        <f t="shared" si="107"/>
        <v>0</v>
      </c>
      <c r="E1019" s="178">
        <f t="shared" si="105"/>
        <v>0</v>
      </c>
      <c r="F1019" s="60">
        <f t="shared" si="108"/>
        <v>0</v>
      </c>
      <c r="G1019" s="60">
        <f>IF(AND(C1019&lt;&gt;"",SUM(G$27:G1018)&lt;E$19),$E$19/$E$23,0)</f>
        <v>0</v>
      </c>
      <c r="H1019" s="60">
        <f t="shared" si="109"/>
        <v>0</v>
      </c>
      <c r="I1019" s="60">
        <f t="shared" si="111"/>
        <v>0</v>
      </c>
      <c r="J1019" s="92" t="str">
        <f t="shared" si="110"/>
        <v>2104–2105</v>
      </c>
      <c r="L1019" s="103"/>
      <c r="N1019" s="101"/>
      <c r="Q1019" s="61"/>
    </row>
    <row r="1020" spans="1:17" ht="20.25" customHeight="1" x14ac:dyDescent="0.2">
      <c r="A1020" s="176">
        <v>74967</v>
      </c>
      <c r="B1020" s="177">
        <f t="shared" si="106"/>
        <v>0</v>
      </c>
      <c r="C1020" s="158"/>
      <c r="D1020" s="60">
        <f t="shared" si="107"/>
        <v>0</v>
      </c>
      <c r="E1020" s="178">
        <f t="shared" si="105"/>
        <v>0</v>
      </c>
      <c r="F1020" s="60">
        <f t="shared" si="108"/>
        <v>0</v>
      </c>
      <c r="G1020" s="60">
        <f>IF(AND(C1020&lt;&gt;"",SUM(G$27:G1019)&lt;E$19),$E$19/$E$23,0)</f>
        <v>0</v>
      </c>
      <c r="H1020" s="60">
        <f t="shared" si="109"/>
        <v>0</v>
      </c>
      <c r="I1020" s="60">
        <f t="shared" si="111"/>
        <v>0</v>
      </c>
      <c r="J1020" s="92" t="str">
        <f t="shared" si="110"/>
        <v>2104–2105</v>
      </c>
      <c r="L1020" s="103"/>
      <c r="N1020" s="101"/>
      <c r="Q1020" s="61"/>
    </row>
    <row r="1021" spans="1:17" ht="20.25" customHeight="1" x14ac:dyDescent="0.2">
      <c r="A1021" s="176">
        <v>74997</v>
      </c>
      <c r="B1021" s="177">
        <f t="shared" si="106"/>
        <v>0</v>
      </c>
      <c r="C1021" s="158"/>
      <c r="D1021" s="60">
        <f t="shared" si="107"/>
        <v>0</v>
      </c>
      <c r="E1021" s="178">
        <f t="shared" si="105"/>
        <v>0</v>
      </c>
      <c r="F1021" s="60">
        <f t="shared" si="108"/>
        <v>0</v>
      </c>
      <c r="G1021" s="60">
        <f>IF(AND(C1021&lt;&gt;"",SUM(G$27:G1020)&lt;E$19),$E$19/$E$23,0)</f>
        <v>0</v>
      </c>
      <c r="H1021" s="60">
        <f t="shared" si="109"/>
        <v>0</v>
      </c>
      <c r="I1021" s="60">
        <f t="shared" si="111"/>
        <v>0</v>
      </c>
      <c r="J1021" s="92" t="str">
        <f t="shared" si="110"/>
        <v>2104–2105</v>
      </c>
      <c r="L1021" s="103"/>
      <c r="N1021" s="101"/>
      <c r="Q1021" s="61"/>
    </row>
    <row r="1022" spans="1:17" ht="20.25" customHeight="1" x14ac:dyDescent="0.2">
      <c r="A1022" s="176">
        <v>75028</v>
      </c>
      <c r="B1022" s="177">
        <f t="shared" si="106"/>
        <v>0</v>
      </c>
      <c r="C1022" s="158"/>
      <c r="D1022" s="60">
        <f t="shared" si="107"/>
        <v>0</v>
      </c>
      <c r="E1022" s="178">
        <f t="shared" si="105"/>
        <v>0</v>
      </c>
      <c r="F1022" s="60">
        <f t="shared" si="108"/>
        <v>0</v>
      </c>
      <c r="G1022" s="60">
        <f>IF(AND(C1022&lt;&gt;"",SUM(G$27:G1021)&lt;E$19),$E$19/$E$23,0)</f>
        <v>0</v>
      </c>
      <c r="H1022" s="60">
        <f t="shared" si="109"/>
        <v>0</v>
      </c>
      <c r="I1022" s="60">
        <f t="shared" si="111"/>
        <v>0</v>
      </c>
      <c r="J1022" s="92" t="str">
        <f t="shared" si="110"/>
        <v>2104–2105</v>
      </c>
      <c r="L1022" s="103"/>
      <c r="N1022" s="101"/>
      <c r="Q1022" s="61"/>
    </row>
    <row r="1023" spans="1:17" ht="20.25" customHeight="1" x14ac:dyDescent="0.2">
      <c r="A1023" s="176">
        <v>75058</v>
      </c>
      <c r="B1023" s="177">
        <f t="shared" si="106"/>
        <v>0</v>
      </c>
      <c r="C1023" s="158"/>
      <c r="D1023" s="60">
        <f t="shared" si="107"/>
        <v>0</v>
      </c>
      <c r="E1023" s="178">
        <f t="shared" si="105"/>
        <v>0</v>
      </c>
      <c r="F1023" s="60">
        <f t="shared" si="108"/>
        <v>0</v>
      </c>
      <c r="G1023" s="60">
        <f>IF(AND(C1023&lt;&gt;"",SUM(G$27:G1022)&lt;E$19),$E$19/$E$23,0)</f>
        <v>0</v>
      </c>
      <c r="H1023" s="60">
        <f t="shared" si="109"/>
        <v>0</v>
      </c>
      <c r="I1023" s="60">
        <f t="shared" si="111"/>
        <v>0</v>
      </c>
      <c r="J1023" s="92" t="str">
        <f t="shared" si="110"/>
        <v>2105–2106</v>
      </c>
      <c r="L1023" s="103"/>
      <c r="N1023" s="101"/>
      <c r="Q1023" s="61"/>
    </row>
    <row r="1024" spans="1:17" ht="20.25" customHeight="1" x14ac:dyDescent="0.2">
      <c r="A1024" s="176">
        <v>75089</v>
      </c>
      <c r="B1024" s="177">
        <f t="shared" si="106"/>
        <v>0</v>
      </c>
      <c r="C1024" s="158"/>
      <c r="D1024" s="60">
        <f t="shared" si="107"/>
        <v>0</v>
      </c>
      <c r="E1024" s="178">
        <f t="shared" si="105"/>
        <v>0</v>
      </c>
      <c r="F1024" s="60">
        <f t="shared" si="108"/>
        <v>0</v>
      </c>
      <c r="G1024" s="60">
        <f>IF(AND(C1024&lt;&gt;"",SUM(G$27:G1023)&lt;E$19),$E$19/$E$23,0)</f>
        <v>0</v>
      </c>
      <c r="H1024" s="60">
        <f t="shared" si="109"/>
        <v>0</v>
      </c>
      <c r="I1024" s="60">
        <f t="shared" si="111"/>
        <v>0</v>
      </c>
      <c r="J1024" s="92" t="str">
        <f t="shared" si="110"/>
        <v>2105–2106</v>
      </c>
      <c r="L1024" s="103"/>
      <c r="N1024" s="101"/>
      <c r="Q1024" s="61"/>
    </row>
    <row r="1025" spans="1:17" ht="20.25" customHeight="1" x14ac:dyDescent="0.2">
      <c r="A1025" s="176">
        <v>75120</v>
      </c>
      <c r="B1025" s="177">
        <f t="shared" si="106"/>
        <v>0</v>
      </c>
      <c r="C1025" s="158"/>
      <c r="D1025" s="60">
        <f t="shared" si="107"/>
        <v>0</v>
      </c>
      <c r="E1025" s="178">
        <f t="shared" si="105"/>
        <v>0</v>
      </c>
      <c r="F1025" s="60">
        <f t="shared" si="108"/>
        <v>0</v>
      </c>
      <c r="G1025" s="60">
        <f>IF(AND(C1025&lt;&gt;"",SUM(G$27:G1024)&lt;E$19),$E$19/$E$23,0)</f>
        <v>0</v>
      </c>
      <c r="H1025" s="60">
        <f t="shared" si="109"/>
        <v>0</v>
      </c>
      <c r="I1025" s="60">
        <f t="shared" si="111"/>
        <v>0</v>
      </c>
      <c r="J1025" s="92" t="str">
        <f t="shared" si="110"/>
        <v>2105–2106</v>
      </c>
      <c r="L1025" s="103"/>
      <c r="N1025" s="101"/>
      <c r="Q1025" s="61"/>
    </row>
    <row r="1026" spans="1:17" ht="20.25" customHeight="1" x14ac:dyDescent="0.2">
      <c r="A1026" s="176">
        <v>75150</v>
      </c>
      <c r="B1026" s="177">
        <f t="shared" si="106"/>
        <v>0</v>
      </c>
      <c r="C1026" s="158"/>
      <c r="D1026" s="60">
        <f t="shared" si="107"/>
        <v>0</v>
      </c>
      <c r="E1026" s="178">
        <f t="shared" si="105"/>
        <v>0</v>
      </c>
      <c r="F1026" s="60">
        <f t="shared" si="108"/>
        <v>0</v>
      </c>
      <c r="G1026" s="60">
        <f>IF(AND(C1026&lt;&gt;"",SUM(G$27:G1025)&lt;E$19),$E$19/$E$23,0)</f>
        <v>0</v>
      </c>
      <c r="H1026" s="60">
        <f t="shared" si="109"/>
        <v>0</v>
      </c>
      <c r="I1026" s="60">
        <f t="shared" si="111"/>
        <v>0</v>
      </c>
      <c r="J1026" s="92" t="str">
        <f t="shared" si="110"/>
        <v>2105–2106</v>
      </c>
      <c r="L1026" s="103"/>
      <c r="N1026" s="101"/>
      <c r="Q1026" s="61"/>
    </row>
    <row r="1027" spans="1:17" ht="20.25" customHeight="1" x14ac:dyDescent="0.2">
      <c r="A1027" s="176">
        <v>75181</v>
      </c>
      <c r="B1027" s="177">
        <f t="shared" si="106"/>
        <v>0</v>
      </c>
      <c r="C1027" s="158"/>
      <c r="D1027" s="60">
        <f t="shared" si="107"/>
        <v>0</v>
      </c>
      <c r="E1027" s="178">
        <f t="shared" si="105"/>
        <v>0</v>
      </c>
      <c r="F1027" s="60">
        <f t="shared" si="108"/>
        <v>0</v>
      </c>
      <c r="G1027" s="60">
        <f>IF(AND(C1027&lt;&gt;"",SUM(G$27:G1026)&lt;E$19),$E$19/$E$23,0)</f>
        <v>0</v>
      </c>
      <c r="H1027" s="60">
        <f t="shared" si="109"/>
        <v>0</v>
      </c>
      <c r="I1027" s="60">
        <f t="shared" si="111"/>
        <v>0</v>
      </c>
      <c r="J1027" s="92" t="str">
        <f t="shared" si="110"/>
        <v>2105–2106</v>
      </c>
      <c r="L1027" s="103"/>
      <c r="N1027" s="101"/>
      <c r="Q1027" s="61"/>
    </row>
    <row r="1028" spans="1:17" ht="20.25" customHeight="1" x14ac:dyDescent="0.2">
      <c r="A1028" s="176">
        <v>75211</v>
      </c>
      <c r="B1028" s="177">
        <f t="shared" si="106"/>
        <v>0</v>
      </c>
      <c r="C1028" s="158"/>
      <c r="D1028" s="60">
        <f t="shared" si="107"/>
        <v>0</v>
      </c>
      <c r="E1028" s="178">
        <f t="shared" si="105"/>
        <v>0</v>
      </c>
      <c r="F1028" s="60">
        <f t="shared" si="108"/>
        <v>0</v>
      </c>
      <c r="G1028" s="60">
        <f>IF(AND(C1028&lt;&gt;"",SUM(G$27:G1027)&lt;E$19),$E$19/$E$23,0)</f>
        <v>0</v>
      </c>
      <c r="H1028" s="60">
        <f t="shared" si="109"/>
        <v>0</v>
      </c>
      <c r="I1028" s="60">
        <f t="shared" si="111"/>
        <v>0</v>
      </c>
      <c r="J1028" s="92" t="str">
        <f t="shared" si="110"/>
        <v>2105–2106</v>
      </c>
      <c r="L1028" s="103"/>
      <c r="N1028" s="101"/>
      <c r="Q1028" s="61"/>
    </row>
    <row r="1029" spans="1:17" ht="20.25" customHeight="1" x14ac:dyDescent="0.2">
      <c r="A1029" s="176">
        <v>75242</v>
      </c>
      <c r="B1029" s="177">
        <f t="shared" si="106"/>
        <v>0</v>
      </c>
      <c r="C1029" s="158"/>
      <c r="D1029" s="60">
        <f t="shared" si="107"/>
        <v>0</v>
      </c>
      <c r="E1029" s="178">
        <f t="shared" si="105"/>
        <v>0</v>
      </c>
      <c r="F1029" s="60">
        <f t="shared" si="108"/>
        <v>0</v>
      </c>
      <c r="G1029" s="60">
        <f>IF(AND(C1029&lt;&gt;"",SUM(G$27:G1028)&lt;E$19),$E$19/$E$23,0)</f>
        <v>0</v>
      </c>
      <c r="H1029" s="60">
        <f t="shared" si="109"/>
        <v>0</v>
      </c>
      <c r="I1029" s="60">
        <f t="shared" si="111"/>
        <v>0</v>
      </c>
      <c r="J1029" s="92" t="str">
        <f t="shared" si="110"/>
        <v>2105–2106</v>
      </c>
      <c r="L1029" s="103"/>
      <c r="N1029" s="101"/>
      <c r="Q1029" s="61"/>
    </row>
    <row r="1030" spans="1:17" ht="20.25" customHeight="1" x14ac:dyDescent="0.2">
      <c r="A1030" s="176">
        <v>75273</v>
      </c>
      <c r="B1030" s="177">
        <f t="shared" si="106"/>
        <v>0</v>
      </c>
      <c r="C1030" s="158"/>
      <c r="D1030" s="60">
        <f t="shared" si="107"/>
        <v>0</v>
      </c>
      <c r="E1030" s="178">
        <f t="shared" si="105"/>
        <v>0</v>
      </c>
      <c r="F1030" s="60">
        <f t="shared" si="108"/>
        <v>0</v>
      </c>
      <c r="G1030" s="60">
        <f>IF(AND(C1030&lt;&gt;"",SUM(G$27:G1029)&lt;E$19),$E$19/$E$23,0)</f>
        <v>0</v>
      </c>
      <c r="H1030" s="60">
        <f t="shared" si="109"/>
        <v>0</v>
      </c>
      <c r="I1030" s="60">
        <f t="shared" si="111"/>
        <v>0</v>
      </c>
      <c r="J1030" s="92" t="str">
        <f t="shared" si="110"/>
        <v>2105–2106</v>
      </c>
      <c r="L1030" s="103"/>
      <c r="N1030" s="101"/>
      <c r="Q1030" s="61"/>
    </row>
    <row r="1031" spans="1:17" ht="20.25" customHeight="1" x14ac:dyDescent="0.2">
      <c r="A1031" s="176">
        <v>75301</v>
      </c>
      <c r="B1031" s="177">
        <f t="shared" si="106"/>
        <v>0</v>
      </c>
      <c r="C1031" s="158"/>
      <c r="D1031" s="60">
        <f t="shared" si="107"/>
        <v>0</v>
      </c>
      <c r="E1031" s="178">
        <f t="shared" si="105"/>
        <v>0</v>
      </c>
      <c r="F1031" s="60">
        <f t="shared" si="108"/>
        <v>0</v>
      </c>
      <c r="G1031" s="60">
        <f>IF(AND(C1031&lt;&gt;"",SUM(G$27:G1030)&lt;E$19),$E$19/$E$23,0)</f>
        <v>0</v>
      </c>
      <c r="H1031" s="60">
        <f t="shared" si="109"/>
        <v>0</v>
      </c>
      <c r="I1031" s="60">
        <f t="shared" si="111"/>
        <v>0</v>
      </c>
      <c r="J1031" s="92" t="str">
        <f t="shared" si="110"/>
        <v>2105–2106</v>
      </c>
      <c r="L1031" s="103"/>
      <c r="N1031" s="101"/>
      <c r="Q1031" s="61"/>
    </row>
    <row r="1032" spans="1:17" ht="20.25" customHeight="1" x14ac:dyDescent="0.2">
      <c r="A1032" s="176">
        <v>75332</v>
      </c>
      <c r="B1032" s="177">
        <f t="shared" si="106"/>
        <v>0</v>
      </c>
      <c r="C1032" s="158"/>
      <c r="D1032" s="60">
        <f t="shared" si="107"/>
        <v>0</v>
      </c>
      <c r="E1032" s="178">
        <f t="shared" si="105"/>
        <v>0</v>
      </c>
      <c r="F1032" s="60">
        <f t="shared" si="108"/>
        <v>0</v>
      </c>
      <c r="G1032" s="60">
        <f>IF(AND(C1032&lt;&gt;"",SUM(G$27:G1031)&lt;E$19),$E$19/$E$23,0)</f>
        <v>0</v>
      </c>
      <c r="H1032" s="60">
        <f t="shared" si="109"/>
        <v>0</v>
      </c>
      <c r="I1032" s="60">
        <f t="shared" si="111"/>
        <v>0</v>
      </c>
      <c r="J1032" s="92" t="str">
        <f t="shared" si="110"/>
        <v>2105–2106</v>
      </c>
      <c r="L1032" s="103"/>
      <c r="N1032" s="101"/>
      <c r="Q1032" s="61"/>
    </row>
    <row r="1033" spans="1:17" ht="20.25" customHeight="1" x14ac:dyDescent="0.2">
      <c r="A1033" s="176">
        <v>75362</v>
      </c>
      <c r="B1033" s="177">
        <f t="shared" si="106"/>
        <v>0</v>
      </c>
      <c r="C1033" s="158"/>
      <c r="D1033" s="60">
        <f t="shared" si="107"/>
        <v>0</v>
      </c>
      <c r="E1033" s="178">
        <f t="shared" si="105"/>
        <v>0</v>
      </c>
      <c r="F1033" s="60">
        <f t="shared" si="108"/>
        <v>0</v>
      </c>
      <c r="G1033" s="60">
        <f>IF(AND(C1033&lt;&gt;"",SUM(G$27:G1032)&lt;E$19),$E$19/$E$23,0)</f>
        <v>0</v>
      </c>
      <c r="H1033" s="60">
        <f t="shared" si="109"/>
        <v>0</v>
      </c>
      <c r="I1033" s="60">
        <f t="shared" si="111"/>
        <v>0</v>
      </c>
      <c r="J1033" s="92" t="str">
        <f t="shared" si="110"/>
        <v>2105–2106</v>
      </c>
      <c r="L1033" s="103"/>
      <c r="N1033" s="101"/>
      <c r="Q1033" s="61"/>
    </row>
    <row r="1034" spans="1:17" ht="20.25" customHeight="1" x14ac:dyDescent="0.2">
      <c r="A1034" s="176">
        <v>75393</v>
      </c>
      <c r="B1034" s="177">
        <f t="shared" si="106"/>
        <v>0</v>
      </c>
      <c r="C1034" s="158"/>
      <c r="D1034" s="60">
        <f t="shared" si="107"/>
        <v>0</v>
      </c>
      <c r="E1034" s="178">
        <f t="shared" si="105"/>
        <v>0</v>
      </c>
      <c r="F1034" s="60">
        <f t="shared" si="108"/>
        <v>0</v>
      </c>
      <c r="G1034" s="60">
        <f>IF(AND(C1034&lt;&gt;"",SUM(G$27:G1033)&lt;E$19),$E$19/$E$23,0)</f>
        <v>0</v>
      </c>
      <c r="H1034" s="60">
        <f t="shared" si="109"/>
        <v>0</v>
      </c>
      <c r="I1034" s="60">
        <f t="shared" si="111"/>
        <v>0</v>
      </c>
      <c r="J1034" s="92" t="str">
        <f t="shared" si="110"/>
        <v>2105–2106</v>
      </c>
      <c r="L1034" s="103"/>
      <c r="N1034" s="101"/>
      <c r="Q1034" s="61"/>
    </row>
    <row r="1035" spans="1:17" ht="20.25" customHeight="1" x14ac:dyDescent="0.2">
      <c r="A1035" s="176">
        <v>75423</v>
      </c>
      <c r="B1035" s="177">
        <f t="shared" si="106"/>
        <v>0</v>
      </c>
      <c r="C1035" s="158"/>
      <c r="D1035" s="60">
        <f t="shared" si="107"/>
        <v>0</v>
      </c>
      <c r="E1035" s="178">
        <f t="shared" si="105"/>
        <v>0</v>
      </c>
      <c r="F1035" s="60">
        <f t="shared" si="108"/>
        <v>0</v>
      </c>
      <c r="G1035" s="60">
        <f>IF(AND(C1035&lt;&gt;"",SUM(G$27:G1034)&lt;E$19),$E$19/$E$23,0)</f>
        <v>0</v>
      </c>
      <c r="H1035" s="60">
        <f t="shared" si="109"/>
        <v>0</v>
      </c>
      <c r="I1035" s="60">
        <f t="shared" si="111"/>
        <v>0</v>
      </c>
      <c r="J1035" s="92" t="str">
        <f t="shared" si="110"/>
        <v>2106–2107</v>
      </c>
      <c r="L1035" s="103"/>
      <c r="N1035" s="101"/>
      <c r="Q1035" s="61"/>
    </row>
    <row r="1036" spans="1:17" ht="20.25" customHeight="1" x14ac:dyDescent="0.2">
      <c r="A1036" s="176">
        <v>75454</v>
      </c>
      <c r="B1036" s="177">
        <f t="shared" si="106"/>
        <v>0</v>
      </c>
      <c r="C1036" s="158"/>
      <c r="D1036" s="60">
        <f t="shared" si="107"/>
        <v>0</v>
      </c>
      <c r="E1036" s="178">
        <f t="shared" si="105"/>
        <v>0</v>
      </c>
      <c r="F1036" s="60">
        <f t="shared" si="108"/>
        <v>0</v>
      </c>
      <c r="G1036" s="60">
        <f>IF(AND(C1036&lt;&gt;"",SUM(G$27:G1035)&lt;E$19),$E$19/$E$23,0)</f>
        <v>0</v>
      </c>
      <c r="H1036" s="60">
        <f t="shared" si="109"/>
        <v>0</v>
      </c>
      <c r="I1036" s="60">
        <f t="shared" si="111"/>
        <v>0</v>
      </c>
      <c r="J1036" s="92" t="str">
        <f t="shared" si="110"/>
        <v>2106–2107</v>
      </c>
      <c r="L1036" s="103"/>
      <c r="N1036" s="101"/>
      <c r="Q1036" s="61"/>
    </row>
    <row r="1037" spans="1:17" ht="20.25" customHeight="1" x14ac:dyDescent="0.2">
      <c r="A1037" s="176">
        <v>75485</v>
      </c>
      <c r="B1037" s="177">
        <f t="shared" si="106"/>
        <v>0</v>
      </c>
      <c r="C1037" s="158"/>
      <c r="D1037" s="60">
        <f t="shared" si="107"/>
        <v>0</v>
      </c>
      <c r="E1037" s="178">
        <f t="shared" si="105"/>
        <v>0</v>
      </c>
      <c r="F1037" s="60">
        <f t="shared" si="108"/>
        <v>0</v>
      </c>
      <c r="G1037" s="60">
        <f>IF(AND(C1037&lt;&gt;"",SUM(G$27:G1036)&lt;E$19),$E$19/$E$23,0)</f>
        <v>0</v>
      </c>
      <c r="H1037" s="60">
        <f t="shared" si="109"/>
        <v>0</v>
      </c>
      <c r="I1037" s="60">
        <f t="shared" si="111"/>
        <v>0</v>
      </c>
      <c r="J1037" s="92" t="str">
        <f t="shared" si="110"/>
        <v>2106–2107</v>
      </c>
      <c r="L1037" s="103"/>
      <c r="N1037" s="101"/>
      <c r="Q1037" s="61"/>
    </row>
    <row r="1038" spans="1:17" ht="20.25" customHeight="1" x14ac:dyDescent="0.2">
      <c r="A1038" s="176">
        <v>75515</v>
      </c>
      <c r="B1038" s="177">
        <f t="shared" si="106"/>
        <v>0</v>
      </c>
      <c r="C1038" s="158"/>
      <c r="D1038" s="60">
        <f t="shared" si="107"/>
        <v>0</v>
      </c>
      <c r="E1038" s="178">
        <f t="shared" si="105"/>
        <v>0</v>
      </c>
      <c r="F1038" s="60">
        <f t="shared" si="108"/>
        <v>0</v>
      </c>
      <c r="G1038" s="60">
        <f>IF(AND(C1038&lt;&gt;"",SUM(G$27:G1037)&lt;E$19),$E$19/$E$23,0)</f>
        <v>0</v>
      </c>
      <c r="H1038" s="60">
        <f t="shared" si="109"/>
        <v>0</v>
      </c>
      <c r="I1038" s="60">
        <f t="shared" si="111"/>
        <v>0</v>
      </c>
      <c r="J1038" s="92" t="str">
        <f t="shared" si="110"/>
        <v>2106–2107</v>
      </c>
      <c r="L1038" s="103"/>
      <c r="N1038" s="101"/>
      <c r="Q1038" s="61"/>
    </row>
    <row r="1039" spans="1:17" ht="20.25" customHeight="1" x14ac:dyDescent="0.2">
      <c r="A1039" s="176">
        <v>75546</v>
      </c>
      <c r="B1039" s="177">
        <f t="shared" si="106"/>
        <v>0</v>
      </c>
      <c r="C1039" s="158"/>
      <c r="D1039" s="60">
        <f t="shared" si="107"/>
        <v>0</v>
      </c>
      <c r="E1039" s="178">
        <f t="shared" si="105"/>
        <v>0</v>
      </c>
      <c r="F1039" s="60">
        <f t="shared" si="108"/>
        <v>0</v>
      </c>
      <c r="G1039" s="60">
        <f>IF(AND(C1039&lt;&gt;"",SUM(G$27:G1038)&lt;E$19),$E$19/$E$23,0)</f>
        <v>0</v>
      </c>
      <c r="H1039" s="60">
        <f t="shared" si="109"/>
        <v>0</v>
      </c>
      <c r="I1039" s="60">
        <f t="shared" si="111"/>
        <v>0</v>
      </c>
      <c r="J1039" s="92" t="str">
        <f t="shared" si="110"/>
        <v>2106–2107</v>
      </c>
      <c r="L1039" s="103"/>
      <c r="N1039" s="101"/>
      <c r="Q1039" s="61"/>
    </row>
    <row r="1040" spans="1:17" ht="20.25" customHeight="1" x14ac:dyDescent="0.2">
      <c r="A1040" s="176">
        <v>75576</v>
      </c>
      <c r="B1040" s="177">
        <f t="shared" si="106"/>
        <v>0</v>
      </c>
      <c r="C1040" s="158"/>
      <c r="D1040" s="60">
        <f t="shared" si="107"/>
        <v>0</v>
      </c>
      <c r="E1040" s="178">
        <f t="shared" si="105"/>
        <v>0</v>
      </c>
      <c r="F1040" s="60">
        <f t="shared" si="108"/>
        <v>0</v>
      </c>
      <c r="G1040" s="60">
        <f>IF(AND(C1040&lt;&gt;"",SUM(G$27:G1039)&lt;E$19),$E$19/$E$23,0)</f>
        <v>0</v>
      </c>
      <c r="H1040" s="60">
        <f t="shared" si="109"/>
        <v>0</v>
      </c>
      <c r="I1040" s="60">
        <f t="shared" si="111"/>
        <v>0</v>
      </c>
      <c r="J1040" s="92" t="str">
        <f t="shared" si="110"/>
        <v>2106–2107</v>
      </c>
      <c r="L1040" s="103"/>
      <c r="N1040" s="101"/>
      <c r="Q1040" s="61"/>
    </row>
    <row r="1041" spans="1:17" ht="20.25" customHeight="1" x14ac:dyDescent="0.2">
      <c r="A1041" s="176">
        <v>75607</v>
      </c>
      <c r="B1041" s="177">
        <f t="shared" si="106"/>
        <v>0</v>
      </c>
      <c r="C1041" s="158"/>
      <c r="D1041" s="60">
        <f t="shared" si="107"/>
        <v>0</v>
      </c>
      <c r="E1041" s="178">
        <f t="shared" si="105"/>
        <v>0</v>
      </c>
      <c r="F1041" s="60">
        <f t="shared" si="108"/>
        <v>0</v>
      </c>
      <c r="G1041" s="60">
        <f>IF(AND(C1041&lt;&gt;"",SUM(G$27:G1040)&lt;E$19),$E$19/$E$23,0)</f>
        <v>0</v>
      </c>
      <c r="H1041" s="60">
        <f t="shared" si="109"/>
        <v>0</v>
      </c>
      <c r="I1041" s="60">
        <f t="shared" si="111"/>
        <v>0</v>
      </c>
      <c r="J1041" s="92" t="str">
        <f t="shared" si="110"/>
        <v>2106–2107</v>
      </c>
      <c r="L1041" s="103"/>
      <c r="N1041" s="101"/>
      <c r="Q1041" s="61"/>
    </row>
    <row r="1042" spans="1:17" ht="20.25" customHeight="1" x14ac:dyDescent="0.2">
      <c r="A1042" s="176">
        <v>75638</v>
      </c>
      <c r="B1042" s="177">
        <f t="shared" si="106"/>
        <v>0</v>
      </c>
      <c r="C1042" s="158"/>
      <c r="D1042" s="60">
        <f t="shared" si="107"/>
        <v>0</v>
      </c>
      <c r="E1042" s="178">
        <f t="shared" si="105"/>
        <v>0</v>
      </c>
      <c r="F1042" s="60">
        <f t="shared" si="108"/>
        <v>0</v>
      </c>
      <c r="G1042" s="60">
        <f>IF(AND(C1042&lt;&gt;"",SUM(G$27:G1041)&lt;E$19),$E$19/$E$23,0)</f>
        <v>0</v>
      </c>
      <c r="H1042" s="60">
        <f t="shared" si="109"/>
        <v>0</v>
      </c>
      <c r="I1042" s="60">
        <f t="shared" si="111"/>
        <v>0</v>
      </c>
      <c r="J1042" s="92" t="str">
        <f t="shared" si="110"/>
        <v>2106–2107</v>
      </c>
      <c r="L1042" s="103"/>
      <c r="N1042" s="101"/>
      <c r="Q1042" s="61"/>
    </row>
    <row r="1043" spans="1:17" ht="20.25" customHeight="1" x14ac:dyDescent="0.2">
      <c r="A1043" s="176">
        <v>75666</v>
      </c>
      <c r="B1043" s="177">
        <f t="shared" si="106"/>
        <v>0</v>
      </c>
      <c r="C1043" s="158"/>
      <c r="D1043" s="60">
        <f t="shared" si="107"/>
        <v>0</v>
      </c>
      <c r="E1043" s="178">
        <f t="shared" si="105"/>
        <v>0</v>
      </c>
      <c r="F1043" s="60">
        <f t="shared" si="108"/>
        <v>0</v>
      </c>
      <c r="G1043" s="60">
        <f>IF(AND(C1043&lt;&gt;"",SUM(G$27:G1042)&lt;E$19),$E$19/$E$23,0)</f>
        <v>0</v>
      </c>
      <c r="H1043" s="60">
        <f t="shared" si="109"/>
        <v>0</v>
      </c>
      <c r="I1043" s="60">
        <f t="shared" si="111"/>
        <v>0</v>
      </c>
      <c r="J1043" s="92" t="str">
        <f t="shared" si="110"/>
        <v>2106–2107</v>
      </c>
      <c r="L1043" s="103"/>
      <c r="N1043" s="101"/>
      <c r="Q1043" s="61"/>
    </row>
    <row r="1044" spans="1:17" ht="20.25" customHeight="1" x14ac:dyDescent="0.2">
      <c r="A1044" s="176">
        <v>75697</v>
      </c>
      <c r="B1044" s="177">
        <f t="shared" si="106"/>
        <v>0</v>
      </c>
      <c r="C1044" s="158"/>
      <c r="D1044" s="60">
        <f t="shared" si="107"/>
        <v>0</v>
      </c>
      <c r="E1044" s="178">
        <f t="shared" si="105"/>
        <v>0</v>
      </c>
      <c r="F1044" s="60">
        <f t="shared" si="108"/>
        <v>0</v>
      </c>
      <c r="G1044" s="60">
        <f>IF(AND(C1044&lt;&gt;"",SUM(G$27:G1043)&lt;E$19),$E$19/$E$23,0)</f>
        <v>0</v>
      </c>
      <c r="H1044" s="60">
        <f t="shared" si="109"/>
        <v>0</v>
      </c>
      <c r="I1044" s="60">
        <f t="shared" si="111"/>
        <v>0</v>
      </c>
      <c r="J1044" s="92" t="str">
        <f t="shared" si="110"/>
        <v>2106–2107</v>
      </c>
      <c r="L1044" s="103"/>
      <c r="N1044" s="101"/>
      <c r="Q1044" s="61"/>
    </row>
    <row r="1045" spans="1:17" ht="20.25" customHeight="1" x14ac:dyDescent="0.2">
      <c r="A1045" s="176">
        <v>75727</v>
      </c>
      <c r="B1045" s="177">
        <f t="shared" si="106"/>
        <v>0</v>
      </c>
      <c r="C1045" s="158"/>
      <c r="D1045" s="60">
        <f t="shared" si="107"/>
        <v>0</v>
      </c>
      <c r="E1045" s="178">
        <f t="shared" si="105"/>
        <v>0</v>
      </c>
      <c r="F1045" s="60">
        <f t="shared" si="108"/>
        <v>0</v>
      </c>
      <c r="G1045" s="60">
        <f>IF(AND(C1045&lt;&gt;"",SUM(G$27:G1044)&lt;E$19),$E$19/$E$23,0)</f>
        <v>0</v>
      </c>
      <c r="H1045" s="60">
        <f t="shared" si="109"/>
        <v>0</v>
      </c>
      <c r="I1045" s="60">
        <f t="shared" si="111"/>
        <v>0</v>
      </c>
      <c r="J1045" s="92" t="str">
        <f t="shared" si="110"/>
        <v>2106–2107</v>
      </c>
      <c r="L1045" s="103"/>
      <c r="N1045" s="101"/>
      <c r="Q1045" s="61"/>
    </row>
    <row r="1046" spans="1:17" ht="20.25" customHeight="1" x14ac:dyDescent="0.2">
      <c r="A1046" s="176">
        <v>75758</v>
      </c>
      <c r="B1046" s="177">
        <f t="shared" si="106"/>
        <v>0</v>
      </c>
      <c r="C1046" s="158"/>
      <c r="D1046" s="60">
        <f t="shared" si="107"/>
        <v>0</v>
      </c>
      <c r="E1046" s="178">
        <f t="shared" si="105"/>
        <v>0</v>
      </c>
      <c r="F1046" s="60">
        <f t="shared" si="108"/>
        <v>0</v>
      </c>
      <c r="G1046" s="60">
        <f>IF(AND(C1046&lt;&gt;"",SUM(G$27:G1045)&lt;E$19),$E$19/$E$23,0)</f>
        <v>0</v>
      </c>
      <c r="H1046" s="60">
        <f t="shared" si="109"/>
        <v>0</v>
      </c>
      <c r="I1046" s="60">
        <f t="shared" si="111"/>
        <v>0</v>
      </c>
      <c r="J1046" s="92" t="str">
        <f t="shared" si="110"/>
        <v>2106–2107</v>
      </c>
      <c r="L1046" s="103"/>
      <c r="N1046" s="101"/>
      <c r="Q1046" s="61"/>
    </row>
    <row r="1047" spans="1:17" ht="20.25" customHeight="1" x14ac:dyDescent="0.2">
      <c r="A1047" s="176">
        <v>75788</v>
      </c>
      <c r="B1047" s="177">
        <f t="shared" si="106"/>
        <v>0</v>
      </c>
      <c r="C1047" s="158"/>
      <c r="D1047" s="60">
        <f t="shared" si="107"/>
        <v>0</v>
      </c>
      <c r="E1047" s="178">
        <f t="shared" si="105"/>
        <v>0</v>
      </c>
      <c r="F1047" s="60">
        <f t="shared" si="108"/>
        <v>0</v>
      </c>
      <c r="G1047" s="60">
        <f>IF(AND(C1047&lt;&gt;"",SUM(G$27:G1046)&lt;E$19),$E$19/$E$23,0)</f>
        <v>0</v>
      </c>
      <c r="H1047" s="60">
        <f t="shared" si="109"/>
        <v>0</v>
      </c>
      <c r="I1047" s="60">
        <f t="shared" si="111"/>
        <v>0</v>
      </c>
      <c r="J1047" s="92" t="str">
        <f t="shared" si="110"/>
        <v>2107–2108</v>
      </c>
      <c r="L1047" s="103"/>
      <c r="N1047" s="101"/>
      <c r="Q1047" s="61"/>
    </row>
    <row r="1048" spans="1:17" ht="20.25" customHeight="1" x14ac:dyDescent="0.2">
      <c r="A1048" s="176">
        <v>75819</v>
      </c>
      <c r="B1048" s="177">
        <f t="shared" si="106"/>
        <v>0</v>
      </c>
      <c r="C1048" s="158"/>
      <c r="D1048" s="60">
        <f t="shared" si="107"/>
        <v>0</v>
      </c>
      <c r="E1048" s="178">
        <f t="shared" si="105"/>
        <v>0</v>
      </c>
      <c r="F1048" s="60">
        <f t="shared" si="108"/>
        <v>0</v>
      </c>
      <c r="G1048" s="60">
        <f>IF(AND(C1048&lt;&gt;"",SUM(G$27:G1047)&lt;E$19),$E$19/$E$23,0)</f>
        <v>0</v>
      </c>
      <c r="H1048" s="60">
        <f t="shared" si="109"/>
        <v>0</v>
      </c>
      <c r="I1048" s="60">
        <f t="shared" si="111"/>
        <v>0</v>
      </c>
      <c r="J1048" s="92" t="str">
        <f t="shared" si="110"/>
        <v>2107–2108</v>
      </c>
      <c r="L1048" s="103"/>
      <c r="N1048" s="101"/>
      <c r="Q1048" s="61"/>
    </row>
    <row r="1049" spans="1:17" ht="20.25" customHeight="1" x14ac:dyDescent="0.2">
      <c r="A1049" s="176">
        <v>75850</v>
      </c>
      <c r="B1049" s="177">
        <f t="shared" si="106"/>
        <v>0</v>
      </c>
      <c r="C1049" s="158"/>
      <c r="D1049" s="60">
        <f t="shared" si="107"/>
        <v>0</v>
      </c>
      <c r="E1049" s="178">
        <f t="shared" si="105"/>
        <v>0</v>
      </c>
      <c r="F1049" s="60">
        <f t="shared" si="108"/>
        <v>0</v>
      </c>
      <c r="G1049" s="60">
        <f>IF(AND(C1049&lt;&gt;"",SUM(G$27:G1048)&lt;E$19),$E$19/$E$23,0)</f>
        <v>0</v>
      </c>
      <c r="H1049" s="60">
        <f t="shared" si="109"/>
        <v>0</v>
      </c>
      <c r="I1049" s="60">
        <f t="shared" si="111"/>
        <v>0</v>
      </c>
      <c r="J1049" s="92" t="str">
        <f t="shared" si="110"/>
        <v>2107–2108</v>
      </c>
      <c r="L1049" s="103"/>
      <c r="N1049" s="101"/>
      <c r="Q1049" s="61"/>
    </row>
    <row r="1050" spans="1:17" ht="20.25" customHeight="1" x14ac:dyDescent="0.2">
      <c r="A1050" s="176">
        <v>75880</v>
      </c>
      <c r="B1050" s="177">
        <f t="shared" si="106"/>
        <v>0</v>
      </c>
      <c r="C1050" s="158"/>
      <c r="D1050" s="60">
        <f t="shared" si="107"/>
        <v>0</v>
      </c>
      <c r="E1050" s="178">
        <f t="shared" si="105"/>
        <v>0</v>
      </c>
      <c r="F1050" s="60">
        <f t="shared" si="108"/>
        <v>0</v>
      </c>
      <c r="G1050" s="60">
        <f>IF(AND(C1050&lt;&gt;"",SUM(G$27:G1049)&lt;E$19),$E$19/$E$23,0)</f>
        <v>0</v>
      </c>
      <c r="H1050" s="60">
        <f t="shared" si="109"/>
        <v>0</v>
      </c>
      <c r="I1050" s="60">
        <f t="shared" si="111"/>
        <v>0</v>
      </c>
      <c r="J1050" s="92" t="str">
        <f t="shared" si="110"/>
        <v>2107–2108</v>
      </c>
      <c r="L1050" s="103"/>
      <c r="N1050" s="101"/>
      <c r="Q1050" s="61"/>
    </row>
    <row r="1051" spans="1:17" ht="20.25" customHeight="1" x14ac:dyDescent="0.2">
      <c r="A1051" s="176">
        <v>75911</v>
      </c>
      <c r="B1051" s="177">
        <f t="shared" si="106"/>
        <v>0</v>
      </c>
      <c r="C1051" s="158"/>
      <c r="D1051" s="60">
        <f t="shared" si="107"/>
        <v>0</v>
      </c>
      <c r="E1051" s="178">
        <f t="shared" ref="E1051:E1114" si="112">C1051-D1051</f>
        <v>0</v>
      </c>
      <c r="F1051" s="60">
        <f t="shared" si="108"/>
        <v>0</v>
      </c>
      <c r="G1051" s="60">
        <f>IF(AND(C1051&lt;&gt;"",SUM(G$27:G1050)&lt;E$19),$E$19/$E$23,0)</f>
        <v>0</v>
      </c>
      <c r="H1051" s="60">
        <f t="shared" si="109"/>
        <v>0</v>
      </c>
      <c r="I1051" s="60">
        <f t="shared" si="111"/>
        <v>0</v>
      </c>
      <c r="J1051" s="92" t="str">
        <f t="shared" si="110"/>
        <v>2107–2108</v>
      </c>
      <c r="L1051" s="103"/>
      <c r="N1051" s="101"/>
      <c r="Q1051" s="61"/>
    </row>
    <row r="1052" spans="1:17" ht="20.25" customHeight="1" x14ac:dyDescent="0.2">
      <c r="A1052" s="176">
        <v>75941</v>
      </c>
      <c r="B1052" s="177">
        <f t="shared" ref="B1052:B1115" si="113">IF(C1052&gt;0,C1052*-1,C1052)</f>
        <v>0</v>
      </c>
      <c r="C1052" s="158"/>
      <c r="D1052" s="60">
        <f t="shared" ref="D1052:D1115" si="114">IF(C1052="",0,IF($E$15="Beginning",IF(C1051&lt;&gt;"",$F1051*$E$6/12,0),IF(C1051&lt;&gt;"",$F1051*$E$6/12,$E$16*$E$6/12)))</f>
        <v>0</v>
      </c>
      <c r="E1052" s="178">
        <f t="shared" si="112"/>
        <v>0</v>
      </c>
      <c r="F1052" s="60">
        <f t="shared" ref="F1052:F1115" si="115">IF(C1052="",0,IF(C1051="",$E$16-E1052,IF(C1052&lt;&gt;"",F1051-E1052)))</f>
        <v>0</v>
      </c>
      <c r="G1052" s="60">
        <f>IF(AND(C1052&lt;&gt;"",SUM(G$27:G1051)&lt;E$19),$E$19/$E$23,0)</f>
        <v>0</v>
      </c>
      <c r="H1052" s="60">
        <f t="shared" ref="H1052:H1115" si="116">IF(C1052&lt;&gt;"",G1052+H1051,0)</f>
        <v>0</v>
      </c>
      <c r="I1052" s="60">
        <f t="shared" si="111"/>
        <v>0</v>
      </c>
      <c r="J1052" s="92" t="str">
        <f t="shared" ref="J1052:J1115" si="117">IF(OR(MONTH(A1052)=1,MONTH(A1052)=2,MONTH(A1052)=3,MONTH(A1052)=4,MONTH(A1052)=5,MONTH(A1052)=6),YEAR(A1052)-1&amp;"–"&amp;YEAR(A1052),YEAR(A1052)&amp;"–"&amp;YEAR(A1052)+1)</f>
        <v>2107–2108</v>
      </c>
      <c r="L1052" s="103"/>
      <c r="N1052" s="101"/>
      <c r="Q1052" s="61"/>
    </row>
    <row r="1053" spans="1:17" ht="20.25" customHeight="1" x14ac:dyDescent="0.2">
      <c r="A1053" s="176">
        <v>75972</v>
      </c>
      <c r="B1053" s="177">
        <f t="shared" si="113"/>
        <v>0</v>
      </c>
      <c r="C1053" s="158"/>
      <c r="D1053" s="60">
        <f t="shared" si="114"/>
        <v>0</v>
      </c>
      <c r="E1053" s="178">
        <f t="shared" si="112"/>
        <v>0</v>
      </c>
      <c r="F1053" s="60">
        <f t="shared" si="115"/>
        <v>0</v>
      </c>
      <c r="G1053" s="60">
        <f>IF(AND(C1053&lt;&gt;"",SUM(G$27:G1052)&lt;E$19),$E$19/$E$23,0)</f>
        <v>0</v>
      </c>
      <c r="H1053" s="60">
        <f t="shared" si="116"/>
        <v>0</v>
      </c>
      <c r="I1053" s="60">
        <f t="shared" ref="I1053:I1116" si="118">IF(C1053&lt;&gt;"",$E$19-H1053,0)</f>
        <v>0</v>
      </c>
      <c r="J1053" s="92" t="str">
        <f t="shared" si="117"/>
        <v>2107–2108</v>
      </c>
      <c r="L1053" s="103"/>
      <c r="N1053" s="101"/>
      <c r="Q1053" s="61"/>
    </row>
    <row r="1054" spans="1:17" ht="20.25" customHeight="1" x14ac:dyDescent="0.2">
      <c r="A1054" s="176">
        <v>76003</v>
      </c>
      <c r="B1054" s="177">
        <f t="shared" si="113"/>
        <v>0</v>
      </c>
      <c r="C1054" s="158"/>
      <c r="D1054" s="60">
        <f t="shared" si="114"/>
        <v>0</v>
      </c>
      <c r="E1054" s="178">
        <f t="shared" si="112"/>
        <v>0</v>
      </c>
      <c r="F1054" s="60">
        <f t="shared" si="115"/>
        <v>0</v>
      </c>
      <c r="G1054" s="60">
        <f>IF(AND(C1054&lt;&gt;"",SUM(G$27:G1053)&lt;E$19),$E$19/$E$23,0)</f>
        <v>0</v>
      </c>
      <c r="H1054" s="60">
        <f t="shared" si="116"/>
        <v>0</v>
      </c>
      <c r="I1054" s="60">
        <f t="shared" si="118"/>
        <v>0</v>
      </c>
      <c r="J1054" s="92" t="str">
        <f t="shared" si="117"/>
        <v>2107–2108</v>
      </c>
      <c r="L1054" s="103"/>
      <c r="N1054" s="101"/>
      <c r="Q1054" s="61"/>
    </row>
    <row r="1055" spans="1:17" ht="20.25" customHeight="1" x14ac:dyDescent="0.2">
      <c r="A1055" s="176">
        <v>76032</v>
      </c>
      <c r="B1055" s="177">
        <f t="shared" si="113"/>
        <v>0</v>
      </c>
      <c r="C1055" s="158"/>
      <c r="D1055" s="60">
        <f t="shared" si="114"/>
        <v>0</v>
      </c>
      <c r="E1055" s="178">
        <f t="shared" si="112"/>
        <v>0</v>
      </c>
      <c r="F1055" s="60">
        <f t="shared" si="115"/>
        <v>0</v>
      </c>
      <c r="G1055" s="60">
        <f>IF(AND(C1055&lt;&gt;"",SUM(G$27:G1054)&lt;E$19),$E$19/$E$23,0)</f>
        <v>0</v>
      </c>
      <c r="H1055" s="60">
        <f t="shared" si="116"/>
        <v>0</v>
      </c>
      <c r="I1055" s="60">
        <f t="shared" si="118"/>
        <v>0</v>
      </c>
      <c r="J1055" s="92" t="str">
        <f t="shared" si="117"/>
        <v>2107–2108</v>
      </c>
      <c r="L1055" s="103"/>
      <c r="N1055" s="101"/>
      <c r="Q1055" s="61"/>
    </row>
    <row r="1056" spans="1:17" ht="20.25" customHeight="1" x14ac:dyDescent="0.2">
      <c r="A1056" s="176">
        <v>76063</v>
      </c>
      <c r="B1056" s="177">
        <f t="shared" si="113"/>
        <v>0</v>
      </c>
      <c r="C1056" s="158"/>
      <c r="D1056" s="60">
        <f t="shared" si="114"/>
        <v>0</v>
      </c>
      <c r="E1056" s="178">
        <f t="shared" si="112"/>
        <v>0</v>
      </c>
      <c r="F1056" s="60">
        <f t="shared" si="115"/>
        <v>0</v>
      </c>
      <c r="G1056" s="60">
        <f>IF(AND(C1056&lt;&gt;"",SUM(G$27:G1055)&lt;E$19),$E$19/$E$23,0)</f>
        <v>0</v>
      </c>
      <c r="H1056" s="60">
        <f t="shared" si="116"/>
        <v>0</v>
      </c>
      <c r="I1056" s="60">
        <f t="shared" si="118"/>
        <v>0</v>
      </c>
      <c r="J1056" s="92" t="str">
        <f t="shared" si="117"/>
        <v>2107–2108</v>
      </c>
      <c r="L1056" s="103"/>
      <c r="N1056" s="101"/>
      <c r="Q1056" s="61"/>
    </row>
    <row r="1057" spans="1:17" ht="20.25" customHeight="1" x14ac:dyDescent="0.2">
      <c r="A1057" s="176">
        <v>76093</v>
      </c>
      <c r="B1057" s="177">
        <f t="shared" si="113"/>
        <v>0</v>
      </c>
      <c r="C1057" s="158"/>
      <c r="D1057" s="60">
        <f t="shared" si="114"/>
        <v>0</v>
      </c>
      <c r="E1057" s="178">
        <f t="shared" si="112"/>
        <v>0</v>
      </c>
      <c r="F1057" s="60">
        <f t="shared" si="115"/>
        <v>0</v>
      </c>
      <c r="G1057" s="60">
        <f>IF(AND(C1057&lt;&gt;"",SUM(G$27:G1056)&lt;E$19),$E$19/$E$23,0)</f>
        <v>0</v>
      </c>
      <c r="H1057" s="60">
        <f t="shared" si="116"/>
        <v>0</v>
      </c>
      <c r="I1057" s="60">
        <f t="shared" si="118"/>
        <v>0</v>
      </c>
      <c r="J1057" s="92" t="str">
        <f t="shared" si="117"/>
        <v>2107–2108</v>
      </c>
      <c r="L1057" s="103"/>
      <c r="N1057" s="101"/>
      <c r="Q1057" s="61"/>
    </row>
    <row r="1058" spans="1:17" ht="20.25" customHeight="1" x14ac:dyDescent="0.2">
      <c r="A1058" s="176">
        <v>76124</v>
      </c>
      <c r="B1058" s="177">
        <f t="shared" si="113"/>
        <v>0</v>
      </c>
      <c r="C1058" s="158"/>
      <c r="D1058" s="60">
        <f t="shared" si="114"/>
        <v>0</v>
      </c>
      <c r="E1058" s="178">
        <f t="shared" si="112"/>
        <v>0</v>
      </c>
      <c r="F1058" s="60">
        <f t="shared" si="115"/>
        <v>0</v>
      </c>
      <c r="G1058" s="60">
        <f>IF(AND(C1058&lt;&gt;"",SUM(G$27:G1057)&lt;E$19),$E$19/$E$23,0)</f>
        <v>0</v>
      </c>
      <c r="H1058" s="60">
        <f t="shared" si="116"/>
        <v>0</v>
      </c>
      <c r="I1058" s="60">
        <f t="shared" si="118"/>
        <v>0</v>
      </c>
      <c r="J1058" s="92" t="str">
        <f t="shared" si="117"/>
        <v>2107–2108</v>
      </c>
      <c r="L1058" s="103"/>
      <c r="N1058" s="101"/>
      <c r="Q1058" s="61"/>
    </row>
    <row r="1059" spans="1:17" ht="20.25" customHeight="1" x14ac:dyDescent="0.2">
      <c r="A1059" s="176">
        <v>76154</v>
      </c>
      <c r="B1059" s="177">
        <f t="shared" si="113"/>
        <v>0</v>
      </c>
      <c r="C1059" s="158"/>
      <c r="D1059" s="60">
        <f t="shared" si="114"/>
        <v>0</v>
      </c>
      <c r="E1059" s="178">
        <f t="shared" si="112"/>
        <v>0</v>
      </c>
      <c r="F1059" s="60">
        <f t="shared" si="115"/>
        <v>0</v>
      </c>
      <c r="G1059" s="60">
        <f>IF(AND(C1059&lt;&gt;"",SUM(G$27:G1058)&lt;E$19),$E$19/$E$23,0)</f>
        <v>0</v>
      </c>
      <c r="H1059" s="60">
        <f t="shared" si="116"/>
        <v>0</v>
      </c>
      <c r="I1059" s="60">
        <f t="shared" si="118"/>
        <v>0</v>
      </c>
      <c r="J1059" s="92" t="str">
        <f t="shared" si="117"/>
        <v>2108–2109</v>
      </c>
      <c r="L1059" s="103"/>
      <c r="N1059" s="101"/>
      <c r="Q1059" s="61"/>
    </row>
    <row r="1060" spans="1:17" ht="20.25" customHeight="1" x14ac:dyDescent="0.2">
      <c r="A1060" s="176">
        <v>76185</v>
      </c>
      <c r="B1060" s="177">
        <f t="shared" si="113"/>
        <v>0</v>
      </c>
      <c r="C1060" s="158"/>
      <c r="D1060" s="60">
        <f t="shared" si="114"/>
        <v>0</v>
      </c>
      <c r="E1060" s="178">
        <f t="shared" si="112"/>
        <v>0</v>
      </c>
      <c r="F1060" s="60">
        <f t="shared" si="115"/>
        <v>0</v>
      </c>
      <c r="G1060" s="60">
        <f>IF(AND(C1060&lt;&gt;"",SUM(G$27:G1059)&lt;E$19),$E$19/$E$23,0)</f>
        <v>0</v>
      </c>
      <c r="H1060" s="60">
        <f t="shared" si="116"/>
        <v>0</v>
      </c>
      <c r="I1060" s="60">
        <f t="shared" si="118"/>
        <v>0</v>
      </c>
      <c r="J1060" s="92" t="str">
        <f t="shared" si="117"/>
        <v>2108–2109</v>
      </c>
      <c r="L1060" s="103"/>
      <c r="N1060" s="101"/>
      <c r="Q1060" s="61"/>
    </row>
    <row r="1061" spans="1:17" ht="20.25" customHeight="1" x14ac:dyDescent="0.2">
      <c r="A1061" s="176">
        <v>76216</v>
      </c>
      <c r="B1061" s="177">
        <f t="shared" si="113"/>
        <v>0</v>
      </c>
      <c r="C1061" s="158"/>
      <c r="D1061" s="60">
        <f t="shared" si="114"/>
        <v>0</v>
      </c>
      <c r="E1061" s="178">
        <f t="shared" si="112"/>
        <v>0</v>
      </c>
      <c r="F1061" s="60">
        <f t="shared" si="115"/>
        <v>0</v>
      </c>
      <c r="G1061" s="60">
        <f>IF(AND(C1061&lt;&gt;"",SUM(G$27:G1060)&lt;E$19),$E$19/$E$23,0)</f>
        <v>0</v>
      </c>
      <c r="H1061" s="60">
        <f t="shared" si="116"/>
        <v>0</v>
      </c>
      <c r="I1061" s="60">
        <f t="shared" si="118"/>
        <v>0</v>
      </c>
      <c r="J1061" s="92" t="str">
        <f t="shared" si="117"/>
        <v>2108–2109</v>
      </c>
      <c r="L1061" s="103"/>
      <c r="N1061" s="101"/>
      <c r="Q1061" s="61"/>
    </row>
    <row r="1062" spans="1:17" ht="20.25" customHeight="1" x14ac:dyDescent="0.2">
      <c r="A1062" s="176">
        <v>76246</v>
      </c>
      <c r="B1062" s="177">
        <f t="shared" si="113"/>
        <v>0</v>
      </c>
      <c r="C1062" s="158"/>
      <c r="D1062" s="60">
        <f t="shared" si="114"/>
        <v>0</v>
      </c>
      <c r="E1062" s="178">
        <f t="shared" si="112"/>
        <v>0</v>
      </c>
      <c r="F1062" s="60">
        <f t="shared" si="115"/>
        <v>0</v>
      </c>
      <c r="G1062" s="60">
        <f>IF(AND(C1062&lt;&gt;"",SUM(G$27:G1061)&lt;E$19),$E$19/$E$23,0)</f>
        <v>0</v>
      </c>
      <c r="H1062" s="60">
        <f t="shared" si="116"/>
        <v>0</v>
      </c>
      <c r="I1062" s="60">
        <f t="shared" si="118"/>
        <v>0</v>
      </c>
      <c r="J1062" s="92" t="str">
        <f t="shared" si="117"/>
        <v>2108–2109</v>
      </c>
      <c r="L1062" s="103"/>
      <c r="N1062" s="101"/>
      <c r="Q1062" s="61"/>
    </row>
    <row r="1063" spans="1:17" ht="20.25" customHeight="1" x14ac:dyDescent="0.2">
      <c r="A1063" s="176">
        <v>76277</v>
      </c>
      <c r="B1063" s="177">
        <f t="shared" si="113"/>
        <v>0</v>
      </c>
      <c r="C1063" s="158"/>
      <c r="D1063" s="60">
        <f t="shared" si="114"/>
        <v>0</v>
      </c>
      <c r="E1063" s="178">
        <f t="shared" si="112"/>
        <v>0</v>
      </c>
      <c r="F1063" s="60">
        <f t="shared" si="115"/>
        <v>0</v>
      </c>
      <c r="G1063" s="60">
        <f>IF(AND(C1063&lt;&gt;"",SUM(G$27:G1062)&lt;E$19),$E$19/$E$23,0)</f>
        <v>0</v>
      </c>
      <c r="H1063" s="60">
        <f t="shared" si="116"/>
        <v>0</v>
      </c>
      <c r="I1063" s="60">
        <f t="shared" si="118"/>
        <v>0</v>
      </c>
      <c r="J1063" s="92" t="str">
        <f t="shared" si="117"/>
        <v>2108–2109</v>
      </c>
      <c r="L1063" s="103"/>
      <c r="N1063" s="101"/>
      <c r="Q1063" s="61"/>
    </row>
    <row r="1064" spans="1:17" ht="20.25" customHeight="1" x14ac:dyDescent="0.2">
      <c r="A1064" s="176">
        <v>76307</v>
      </c>
      <c r="B1064" s="177">
        <f t="shared" si="113"/>
        <v>0</v>
      </c>
      <c r="C1064" s="158"/>
      <c r="D1064" s="60">
        <f t="shared" si="114"/>
        <v>0</v>
      </c>
      <c r="E1064" s="178">
        <f t="shared" si="112"/>
        <v>0</v>
      </c>
      <c r="F1064" s="60">
        <f t="shared" si="115"/>
        <v>0</v>
      </c>
      <c r="G1064" s="60">
        <f>IF(AND(C1064&lt;&gt;"",SUM(G$27:G1063)&lt;E$19),$E$19/$E$23,0)</f>
        <v>0</v>
      </c>
      <c r="H1064" s="60">
        <f t="shared" si="116"/>
        <v>0</v>
      </c>
      <c r="I1064" s="60">
        <f t="shared" si="118"/>
        <v>0</v>
      </c>
      <c r="J1064" s="92" t="str">
        <f t="shared" si="117"/>
        <v>2108–2109</v>
      </c>
      <c r="L1064" s="103"/>
      <c r="N1064" s="101"/>
      <c r="Q1064" s="61"/>
    </row>
    <row r="1065" spans="1:17" ht="20.25" customHeight="1" x14ac:dyDescent="0.2">
      <c r="A1065" s="176">
        <v>76338</v>
      </c>
      <c r="B1065" s="177">
        <f t="shared" si="113"/>
        <v>0</v>
      </c>
      <c r="C1065" s="158"/>
      <c r="D1065" s="60">
        <f t="shared" si="114"/>
        <v>0</v>
      </c>
      <c r="E1065" s="178">
        <f t="shared" si="112"/>
        <v>0</v>
      </c>
      <c r="F1065" s="60">
        <f t="shared" si="115"/>
        <v>0</v>
      </c>
      <c r="G1065" s="60">
        <f>IF(AND(C1065&lt;&gt;"",SUM(G$27:G1064)&lt;E$19),$E$19/$E$23,0)</f>
        <v>0</v>
      </c>
      <c r="H1065" s="60">
        <f t="shared" si="116"/>
        <v>0</v>
      </c>
      <c r="I1065" s="60">
        <f t="shared" si="118"/>
        <v>0</v>
      </c>
      <c r="J1065" s="92" t="str">
        <f t="shared" si="117"/>
        <v>2108–2109</v>
      </c>
      <c r="L1065" s="103"/>
      <c r="N1065" s="101"/>
      <c r="Q1065" s="61"/>
    </row>
    <row r="1066" spans="1:17" ht="20.25" customHeight="1" x14ac:dyDescent="0.2">
      <c r="A1066" s="176">
        <v>76369</v>
      </c>
      <c r="B1066" s="177">
        <f t="shared" si="113"/>
        <v>0</v>
      </c>
      <c r="C1066" s="158"/>
      <c r="D1066" s="60">
        <f t="shared" si="114"/>
        <v>0</v>
      </c>
      <c r="E1066" s="178">
        <f t="shared" si="112"/>
        <v>0</v>
      </c>
      <c r="F1066" s="60">
        <f t="shared" si="115"/>
        <v>0</v>
      </c>
      <c r="G1066" s="60">
        <f>IF(AND(C1066&lt;&gt;"",SUM(G$27:G1065)&lt;E$19),$E$19/$E$23,0)</f>
        <v>0</v>
      </c>
      <c r="H1066" s="60">
        <f t="shared" si="116"/>
        <v>0</v>
      </c>
      <c r="I1066" s="60">
        <f t="shared" si="118"/>
        <v>0</v>
      </c>
      <c r="J1066" s="92" t="str">
        <f t="shared" si="117"/>
        <v>2108–2109</v>
      </c>
      <c r="L1066" s="103"/>
      <c r="N1066" s="101"/>
      <c r="Q1066" s="61"/>
    </row>
    <row r="1067" spans="1:17" ht="20.25" customHeight="1" x14ac:dyDescent="0.2">
      <c r="A1067" s="176">
        <v>76397</v>
      </c>
      <c r="B1067" s="177">
        <f t="shared" si="113"/>
        <v>0</v>
      </c>
      <c r="C1067" s="158"/>
      <c r="D1067" s="60">
        <f t="shared" si="114"/>
        <v>0</v>
      </c>
      <c r="E1067" s="178">
        <f t="shared" si="112"/>
        <v>0</v>
      </c>
      <c r="F1067" s="60">
        <f t="shared" si="115"/>
        <v>0</v>
      </c>
      <c r="G1067" s="60">
        <f>IF(AND(C1067&lt;&gt;"",SUM(G$27:G1066)&lt;E$19),$E$19/$E$23,0)</f>
        <v>0</v>
      </c>
      <c r="H1067" s="60">
        <f t="shared" si="116"/>
        <v>0</v>
      </c>
      <c r="I1067" s="60">
        <f t="shared" si="118"/>
        <v>0</v>
      </c>
      <c r="J1067" s="92" t="str">
        <f t="shared" si="117"/>
        <v>2108–2109</v>
      </c>
      <c r="L1067" s="103"/>
      <c r="N1067" s="101"/>
      <c r="Q1067" s="61"/>
    </row>
    <row r="1068" spans="1:17" ht="20.25" customHeight="1" x14ac:dyDescent="0.2">
      <c r="A1068" s="176">
        <v>76428</v>
      </c>
      <c r="B1068" s="177">
        <f t="shared" si="113"/>
        <v>0</v>
      </c>
      <c r="C1068" s="158"/>
      <c r="D1068" s="60">
        <f t="shared" si="114"/>
        <v>0</v>
      </c>
      <c r="E1068" s="178">
        <f t="shared" si="112"/>
        <v>0</v>
      </c>
      <c r="F1068" s="60">
        <f t="shared" si="115"/>
        <v>0</v>
      </c>
      <c r="G1068" s="60">
        <f>IF(AND(C1068&lt;&gt;"",SUM(G$27:G1067)&lt;E$19),$E$19/$E$23,0)</f>
        <v>0</v>
      </c>
      <c r="H1068" s="60">
        <f t="shared" si="116"/>
        <v>0</v>
      </c>
      <c r="I1068" s="60">
        <f t="shared" si="118"/>
        <v>0</v>
      </c>
      <c r="J1068" s="92" t="str">
        <f t="shared" si="117"/>
        <v>2108–2109</v>
      </c>
      <c r="L1068" s="103"/>
      <c r="N1068" s="101"/>
      <c r="Q1068" s="61"/>
    </row>
    <row r="1069" spans="1:17" ht="20.25" customHeight="1" x14ac:dyDescent="0.2">
      <c r="A1069" s="176">
        <v>76458</v>
      </c>
      <c r="B1069" s="177">
        <f t="shared" si="113"/>
        <v>0</v>
      </c>
      <c r="C1069" s="158"/>
      <c r="D1069" s="60">
        <f t="shared" si="114"/>
        <v>0</v>
      </c>
      <c r="E1069" s="178">
        <f t="shared" si="112"/>
        <v>0</v>
      </c>
      <c r="F1069" s="60">
        <f t="shared" si="115"/>
        <v>0</v>
      </c>
      <c r="G1069" s="60">
        <f>IF(AND(C1069&lt;&gt;"",SUM(G$27:G1068)&lt;E$19),$E$19/$E$23,0)</f>
        <v>0</v>
      </c>
      <c r="H1069" s="60">
        <f t="shared" si="116"/>
        <v>0</v>
      </c>
      <c r="I1069" s="60">
        <f t="shared" si="118"/>
        <v>0</v>
      </c>
      <c r="J1069" s="92" t="str">
        <f t="shared" si="117"/>
        <v>2108–2109</v>
      </c>
      <c r="L1069" s="103"/>
      <c r="N1069" s="101"/>
      <c r="Q1069" s="61"/>
    </row>
    <row r="1070" spans="1:17" ht="20.25" customHeight="1" x14ac:dyDescent="0.2">
      <c r="A1070" s="176">
        <v>76489</v>
      </c>
      <c r="B1070" s="177">
        <f t="shared" si="113"/>
        <v>0</v>
      </c>
      <c r="C1070" s="158"/>
      <c r="D1070" s="60">
        <f t="shared" si="114"/>
        <v>0</v>
      </c>
      <c r="E1070" s="178">
        <f t="shared" si="112"/>
        <v>0</v>
      </c>
      <c r="F1070" s="60">
        <f t="shared" si="115"/>
        <v>0</v>
      </c>
      <c r="G1070" s="60">
        <f>IF(AND(C1070&lt;&gt;"",SUM(G$27:G1069)&lt;E$19),$E$19/$E$23,0)</f>
        <v>0</v>
      </c>
      <c r="H1070" s="60">
        <f t="shared" si="116"/>
        <v>0</v>
      </c>
      <c r="I1070" s="60">
        <f t="shared" si="118"/>
        <v>0</v>
      </c>
      <c r="J1070" s="92" t="str">
        <f t="shared" si="117"/>
        <v>2108–2109</v>
      </c>
      <c r="L1070" s="103"/>
      <c r="N1070" s="101"/>
      <c r="Q1070" s="61"/>
    </row>
    <row r="1071" spans="1:17" ht="20.25" customHeight="1" x14ac:dyDescent="0.2">
      <c r="A1071" s="176">
        <v>76519</v>
      </c>
      <c r="B1071" s="177">
        <f t="shared" si="113"/>
        <v>0</v>
      </c>
      <c r="C1071" s="158"/>
      <c r="D1071" s="60">
        <f t="shared" si="114"/>
        <v>0</v>
      </c>
      <c r="E1071" s="178">
        <f t="shared" si="112"/>
        <v>0</v>
      </c>
      <c r="F1071" s="60">
        <f t="shared" si="115"/>
        <v>0</v>
      </c>
      <c r="G1071" s="60">
        <f>IF(AND(C1071&lt;&gt;"",SUM(G$27:G1070)&lt;E$19),$E$19/$E$23,0)</f>
        <v>0</v>
      </c>
      <c r="H1071" s="60">
        <f t="shared" si="116"/>
        <v>0</v>
      </c>
      <c r="I1071" s="60">
        <f t="shared" si="118"/>
        <v>0</v>
      </c>
      <c r="J1071" s="92" t="str">
        <f t="shared" si="117"/>
        <v>2109–2110</v>
      </c>
      <c r="L1071" s="103"/>
      <c r="N1071" s="101"/>
      <c r="Q1071" s="61"/>
    </row>
    <row r="1072" spans="1:17" ht="20.25" customHeight="1" x14ac:dyDescent="0.2">
      <c r="A1072" s="176">
        <v>76550</v>
      </c>
      <c r="B1072" s="177">
        <f t="shared" si="113"/>
        <v>0</v>
      </c>
      <c r="C1072" s="158"/>
      <c r="D1072" s="60">
        <f t="shared" si="114"/>
        <v>0</v>
      </c>
      <c r="E1072" s="178">
        <f t="shared" si="112"/>
        <v>0</v>
      </c>
      <c r="F1072" s="60">
        <f t="shared" si="115"/>
        <v>0</v>
      </c>
      <c r="G1072" s="60">
        <f>IF(AND(C1072&lt;&gt;"",SUM(G$27:G1071)&lt;E$19),$E$19/$E$23,0)</f>
        <v>0</v>
      </c>
      <c r="H1072" s="60">
        <f t="shared" si="116"/>
        <v>0</v>
      </c>
      <c r="I1072" s="60">
        <f t="shared" si="118"/>
        <v>0</v>
      </c>
      <c r="J1072" s="92" t="str">
        <f t="shared" si="117"/>
        <v>2109–2110</v>
      </c>
      <c r="L1072" s="103"/>
      <c r="N1072" s="101"/>
      <c r="Q1072" s="61"/>
    </row>
    <row r="1073" spans="1:17" ht="20.25" customHeight="1" x14ac:dyDescent="0.2">
      <c r="A1073" s="176">
        <v>76581</v>
      </c>
      <c r="B1073" s="177">
        <f t="shared" si="113"/>
        <v>0</v>
      </c>
      <c r="C1073" s="158"/>
      <c r="D1073" s="60">
        <f t="shared" si="114"/>
        <v>0</v>
      </c>
      <c r="E1073" s="178">
        <f t="shared" si="112"/>
        <v>0</v>
      </c>
      <c r="F1073" s="60">
        <f t="shared" si="115"/>
        <v>0</v>
      </c>
      <c r="G1073" s="60">
        <f>IF(AND(C1073&lt;&gt;"",SUM(G$27:G1072)&lt;E$19),$E$19/$E$23,0)</f>
        <v>0</v>
      </c>
      <c r="H1073" s="60">
        <f t="shared" si="116"/>
        <v>0</v>
      </c>
      <c r="I1073" s="60">
        <f t="shared" si="118"/>
        <v>0</v>
      </c>
      <c r="J1073" s="92" t="str">
        <f t="shared" si="117"/>
        <v>2109–2110</v>
      </c>
      <c r="L1073" s="103"/>
      <c r="N1073" s="101"/>
      <c r="Q1073" s="61"/>
    </row>
    <row r="1074" spans="1:17" ht="20.25" customHeight="1" x14ac:dyDescent="0.2">
      <c r="A1074" s="176">
        <v>76611</v>
      </c>
      <c r="B1074" s="177">
        <f t="shared" si="113"/>
        <v>0</v>
      </c>
      <c r="C1074" s="158"/>
      <c r="D1074" s="60">
        <f t="shared" si="114"/>
        <v>0</v>
      </c>
      <c r="E1074" s="178">
        <f t="shared" si="112"/>
        <v>0</v>
      </c>
      <c r="F1074" s="60">
        <f t="shared" si="115"/>
        <v>0</v>
      </c>
      <c r="G1074" s="60">
        <f>IF(AND(C1074&lt;&gt;"",SUM(G$27:G1073)&lt;E$19),$E$19/$E$23,0)</f>
        <v>0</v>
      </c>
      <c r="H1074" s="60">
        <f t="shared" si="116"/>
        <v>0</v>
      </c>
      <c r="I1074" s="60">
        <f t="shared" si="118"/>
        <v>0</v>
      </c>
      <c r="J1074" s="92" t="str">
        <f t="shared" si="117"/>
        <v>2109–2110</v>
      </c>
      <c r="L1074" s="103"/>
      <c r="N1074" s="101"/>
      <c r="Q1074" s="61"/>
    </row>
    <row r="1075" spans="1:17" ht="20.25" customHeight="1" x14ac:dyDescent="0.2">
      <c r="A1075" s="176">
        <v>76642</v>
      </c>
      <c r="B1075" s="177">
        <f t="shared" si="113"/>
        <v>0</v>
      </c>
      <c r="C1075" s="158"/>
      <c r="D1075" s="60">
        <f t="shared" si="114"/>
        <v>0</v>
      </c>
      <c r="E1075" s="178">
        <f t="shared" si="112"/>
        <v>0</v>
      </c>
      <c r="F1075" s="60">
        <f t="shared" si="115"/>
        <v>0</v>
      </c>
      <c r="G1075" s="60">
        <f>IF(AND(C1075&lt;&gt;"",SUM(G$27:G1074)&lt;E$19),$E$19/$E$23,0)</f>
        <v>0</v>
      </c>
      <c r="H1075" s="60">
        <f t="shared" si="116"/>
        <v>0</v>
      </c>
      <c r="I1075" s="60">
        <f t="shared" si="118"/>
        <v>0</v>
      </c>
      <c r="J1075" s="92" t="str">
        <f t="shared" si="117"/>
        <v>2109–2110</v>
      </c>
      <c r="L1075" s="103"/>
      <c r="N1075" s="101"/>
      <c r="Q1075" s="61"/>
    </row>
    <row r="1076" spans="1:17" ht="20.25" customHeight="1" x14ac:dyDescent="0.2">
      <c r="A1076" s="176">
        <v>76672</v>
      </c>
      <c r="B1076" s="177">
        <f t="shared" si="113"/>
        <v>0</v>
      </c>
      <c r="C1076" s="158"/>
      <c r="D1076" s="60">
        <f t="shared" si="114"/>
        <v>0</v>
      </c>
      <c r="E1076" s="178">
        <f t="shared" si="112"/>
        <v>0</v>
      </c>
      <c r="F1076" s="60">
        <f t="shared" si="115"/>
        <v>0</v>
      </c>
      <c r="G1076" s="60">
        <f>IF(AND(C1076&lt;&gt;"",SUM(G$27:G1075)&lt;E$19),$E$19/$E$23,0)</f>
        <v>0</v>
      </c>
      <c r="H1076" s="60">
        <f t="shared" si="116"/>
        <v>0</v>
      </c>
      <c r="I1076" s="60">
        <f t="shared" si="118"/>
        <v>0</v>
      </c>
      <c r="J1076" s="92" t="str">
        <f t="shared" si="117"/>
        <v>2109–2110</v>
      </c>
      <c r="L1076" s="103"/>
      <c r="N1076" s="101"/>
      <c r="Q1076" s="61"/>
    </row>
    <row r="1077" spans="1:17" ht="20.25" customHeight="1" x14ac:dyDescent="0.2">
      <c r="A1077" s="176">
        <v>76703</v>
      </c>
      <c r="B1077" s="177">
        <f t="shared" si="113"/>
        <v>0</v>
      </c>
      <c r="C1077" s="158"/>
      <c r="D1077" s="60">
        <f t="shared" si="114"/>
        <v>0</v>
      </c>
      <c r="E1077" s="178">
        <f t="shared" si="112"/>
        <v>0</v>
      </c>
      <c r="F1077" s="60">
        <f t="shared" si="115"/>
        <v>0</v>
      </c>
      <c r="G1077" s="60">
        <f>IF(AND(C1077&lt;&gt;"",SUM(G$27:G1076)&lt;E$19),$E$19/$E$23,0)</f>
        <v>0</v>
      </c>
      <c r="H1077" s="60">
        <f t="shared" si="116"/>
        <v>0</v>
      </c>
      <c r="I1077" s="60">
        <f t="shared" si="118"/>
        <v>0</v>
      </c>
      <c r="J1077" s="92" t="str">
        <f t="shared" si="117"/>
        <v>2109–2110</v>
      </c>
      <c r="L1077" s="103"/>
      <c r="N1077" s="101"/>
      <c r="Q1077" s="61"/>
    </row>
    <row r="1078" spans="1:17" ht="20.25" customHeight="1" x14ac:dyDescent="0.2">
      <c r="A1078" s="176">
        <v>76734</v>
      </c>
      <c r="B1078" s="177">
        <f t="shared" si="113"/>
        <v>0</v>
      </c>
      <c r="C1078" s="158"/>
      <c r="D1078" s="60">
        <f t="shared" si="114"/>
        <v>0</v>
      </c>
      <c r="E1078" s="178">
        <f t="shared" si="112"/>
        <v>0</v>
      </c>
      <c r="F1078" s="60">
        <f t="shared" si="115"/>
        <v>0</v>
      </c>
      <c r="G1078" s="60">
        <f>IF(AND(C1078&lt;&gt;"",SUM(G$27:G1077)&lt;E$19),$E$19/$E$23,0)</f>
        <v>0</v>
      </c>
      <c r="H1078" s="60">
        <f t="shared" si="116"/>
        <v>0</v>
      </c>
      <c r="I1078" s="60">
        <f t="shared" si="118"/>
        <v>0</v>
      </c>
      <c r="J1078" s="92" t="str">
        <f t="shared" si="117"/>
        <v>2109–2110</v>
      </c>
      <c r="L1078" s="103"/>
      <c r="N1078" s="101"/>
      <c r="Q1078" s="61"/>
    </row>
    <row r="1079" spans="1:17" ht="20.25" customHeight="1" x14ac:dyDescent="0.2">
      <c r="A1079" s="176">
        <v>76762</v>
      </c>
      <c r="B1079" s="177">
        <f t="shared" si="113"/>
        <v>0</v>
      </c>
      <c r="C1079" s="158"/>
      <c r="D1079" s="60">
        <f t="shared" si="114"/>
        <v>0</v>
      </c>
      <c r="E1079" s="178">
        <f t="shared" si="112"/>
        <v>0</v>
      </c>
      <c r="F1079" s="60">
        <f t="shared" si="115"/>
        <v>0</v>
      </c>
      <c r="G1079" s="60">
        <f>IF(AND(C1079&lt;&gt;"",SUM(G$27:G1078)&lt;E$19),$E$19/$E$23,0)</f>
        <v>0</v>
      </c>
      <c r="H1079" s="60">
        <f t="shared" si="116"/>
        <v>0</v>
      </c>
      <c r="I1079" s="60">
        <f t="shared" si="118"/>
        <v>0</v>
      </c>
      <c r="J1079" s="92" t="str">
        <f t="shared" si="117"/>
        <v>2109–2110</v>
      </c>
      <c r="L1079" s="103"/>
      <c r="N1079" s="101"/>
      <c r="Q1079" s="61"/>
    </row>
    <row r="1080" spans="1:17" ht="20.25" customHeight="1" x14ac:dyDescent="0.2">
      <c r="A1080" s="176">
        <v>76793</v>
      </c>
      <c r="B1080" s="177">
        <f t="shared" si="113"/>
        <v>0</v>
      </c>
      <c r="C1080" s="158"/>
      <c r="D1080" s="60">
        <f t="shared" si="114"/>
        <v>0</v>
      </c>
      <c r="E1080" s="178">
        <f t="shared" si="112"/>
        <v>0</v>
      </c>
      <c r="F1080" s="60">
        <f t="shared" si="115"/>
        <v>0</v>
      </c>
      <c r="G1080" s="60">
        <f>IF(AND(C1080&lt;&gt;"",SUM(G$27:G1079)&lt;E$19),$E$19/$E$23,0)</f>
        <v>0</v>
      </c>
      <c r="H1080" s="60">
        <f t="shared" si="116"/>
        <v>0</v>
      </c>
      <c r="I1080" s="60">
        <f t="shared" si="118"/>
        <v>0</v>
      </c>
      <c r="J1080" s="92" t="str">
        <f t="shared" si="117"/>
        <v>2109–2110</v>
      </c>
      <c r="L1080" s="103"/>
      <c r="N1080" s="101"/>
      <c r="Q1080" s="61"/>
    </row>
    <row r="1081" spans="1:17" ht="20.25" customHeight="1" x14ac:dyDescent="0.2">
      <c r="A1081" s="176">
        <v>76823</v>
      </c>
      <c r="B1081" s="177">
        <f t="shared" si="113"/>
        <v>0</v>
      </c>
      <c r="C1081" s="158"/>
      <c r="D1081" s="60">
        <f t="shared" si="114"/>
        <v>0</v>
      </c>
      <c r="E1081" s="178">
        <f t="shared" si="112"/>
        <v>0</v>
      </c>
      <c r="F1081" s="60">
        <f t="shared" si="115"/>
        <v>0</v>
      </c>
      <c r="G1081" s="60">
        <f>IF(AND(C1081&lt;&gt;"",SUM(G$27:G1080)&lt;E$19),$E$19/$E$23,0)</f>
        <v>0</v>
      </c>
      <c r="H1081" s="60">
        <f t="shared" si="116"/>
        <v>0</v>
      </c>
      <c r="I1081" s="60">
        <f t="shared" si="118"/>
        <v>0</v>
      </c>
      <c r="J1081" s="92" t="str">
        <f t="shared" si="117"/>
        <v>2109–2110</v>
      </c>
      <c r="L1081" s="103"/>
      <c r="N1081" s="101"/>
      <c r="Q1081" s="61"/>
    </row>
    <row r="1082" spans="1:17" ht="20.25" customHeight="1" x14ac:dyDescent="0.2">
      <c r="A1082" s="176">
        <v>76854</v>
      </c>
      <c r="B1082" s="177">
        <f t="shared" si="113"/>
        <v>0</v>
      </c>
      <c r="C1082" s="158"/>
      <c r="D1082" s="60">
        <f t="shared" si="114"/>
        <v>0</v>
      </c>
      <c r="E1082" s="178">
        <f t="shared" si="112"/>
        <v>0</v>
      </c>
      <c r="F1082" s="60">
        <f t="shared" si="115"/>
        <v>0</v>
      </c>
      <c r="G1082" s="60">
        <f>IF(AND(C1082&lt;&gt;"",SUM(G$27:G1081)&lt;E$19),$E$19/$E$23,0)</f>
        <v>0</v>
      </c>
      <c r="H1082" s="60">
        <f t="shared" si="116"/>
        <v>0</v>
      </c>
      <c r="I1082" s="60">
        <f t="shared" si="118"/>
        <v>0</v>
      </c>
      <c r="J1082" s="92" t="str">
        <f t="shared" si="117"/>
        <v>2109–2110</v>
      </c>
      <c r="L1082" s="103"/>
      <c r="N1082" s="101"/>
      <c r="Q1082" s="61"/>
    </row>
    <row r="1083" spans="1:17" ht="20.25" customHeight="1" x14ac:dyDescent="0.2">
      <c r="A1083" s="176">
        <v>76884</v>
      </c>
      <c r="B1083" s="177">
        <f t="shared" si="113"/>
        <v>0</v>
      </c>
      <c r="C1083" s="158"/>
      <c r="D1083" s="60">
        <f t="shared" si="114"/>
        <v>0</v>
      </c>
      <c r="E1083" s="178">
        <f t="shared" si="112"/>
        <v>0</v>
      </c>
      <c r="F1083" s="60">
        <f t="shared" si="115"/>
        <v>0</v>
      </c>
      <c r="G1083" s="60">
        <f>IF(AND(C1083&lt;&gt;"",SUM(G$27:G1082)&lt;E$19),$E$19/$E$23,0)</f>
        <v>0</v>
      </c>
      <c r="H1083" s="60">
        <f t="shared" si="116"/>
        <v>0</v>
      </c>
      <c r="I1083" s="60">
        <f t="shared" si="118"/>
        <v>0</v>
      </c>
      <c r="J1083" s="92" t="str">
        <f t="shared" si="117"/>
        <v>2110–2111</v>
      </c>
      <c r="L1083" s="103"/>
      <c r="N1083" s="101"/>
      <c r="Q1083" s="61"/>
    </row>
    <row r="1084" spans="1:17" ht="20.25" customHeight="1" x14ac:dyDescent="0.2">
      <c r="A1084" s="176">
        <v>76915</v>
      </c>
      <c r="B1084" s="177">
        <f t="shared" si="113"/>
        <v>0</v>
      </c>
      <c r="C1084" s="158"/>
      <c r="D1084" s="60">
        <f t="shared" si="114"/>
        <v>0</v>
      </c>
      <c r="E1084" s="178">
        <f t="shared" si="112"/>
        <v>0</v>
      </c>
      <c r="F1084" s="60">
        <f t="shared" si="115"/>
        <v>0</v>
      </c>
      <c r="G1084" s="60">
        <f>IF(AND(C1084&lt;&gt;"",SUM(G$27:G1083)&lt;E$19),$E$19/$E$23,0)</f>
        <v>0</v>
      </c>
      <c r="H1084" s="60">
        <f t="shared" si="116"/>
        <v>0</v>
      </c>
      <c r="I1084" s="60">
        <f t="shared" si="118"/>
        <v>0</v>
      </c>
      <c r="J1084" s="92" t="str">
        <f t="shared" si="117"/>
        <v>2110–2111</v>
      </c>
      <c r="L1084" s="103"/>
      <c r="N1084" s="101"/>
      <c r="Q1084" s="61"/>
    </row>
    <row r="1085" spans="1:17" ht="20.25" customHeight="1" x14ac:dyDescent="0.2">
      <c r="A1085" s="176">
        <v>76946</v>
      </c>
      <c r="B1085" s="177">
        <f t="shared" si="113"/>
        <v>0</v>
      </c>
      <c r="C1085" s="158"/>
      <c r="D1085" s="60">
        <f t="shared" si="114"/>
        <v>0</v>
      </c>
      <c r="E1085" s="178">
        <f t="shared" si="112"/>
        <v>0</v>
      </c>
      <c r="F1085" s="60">
        <f t="shared" si="115"/>
        <v>0</v>
      </c>
      <c r="G1085" s="60">
        <f>IF(AND(C1085&lt;&gt;"",SUM(G$27:G1084)&lt;E$19),$E$19/$E$23,0)</f>
        <v>0</v>
      </c>
      <c r="H1085" s="60">
        <f t="shared" si="116"/>
        <v>0</v>
      </c>
      <c r="I1085" s="60">
        <f t="shared" si="118"/>
        <v>0</v>
      </c>
      <c r="J1085" s="92" t="str">
        <f t="shared" si="117"/>
        <v>2110–2111</v>
      </c>
      <c r="L1085" s="103"/>
      <c r="N1085" s="101"/>
      <c r="Q1085" s="61"/>
    </row>
    <row r="1086" spans="1:17" ht="20.25" customHeight="1" x14ac:dyDescent="0.2">
      <c r="A1086" s="176">
        <v>76976</v>
      </c>
      <c r="B1086" s="177">
        <f t="shared" si="113"/>
        <v>0</v>
      </c>
      <c r="C1086" s="158"/>
      <c r="D1086" s="60">
        <f t="shared" si="114"/>
        <v>0</v>
      </c>
      <c r="E1086" s="178">
        <f t="shared" si="112"/>
        <v>0</v>
      </c>
      <c r="F1086" s="60">
        <f t="shared" si="115"/>
        <v>0</v>
      </c>
      <c r="G1086" s="60">
        <f>IF(AND(C1086&lt;&gt;"",SUM(G$27:G1085)&lt;E$19),$E$19/$E$23,0)</f>
        <v>0</v>
      </c>
      <c r="H1086" s="60">
        <f t="shared" si="116"/>
        <v>0</v>
      </c>
      <c r="I1086" s="60">
        <f t="shared" si="118"/>
        <v>0</v>
      </c>
      <c r="J1086" s="92" t="str">
        <f t="shared" si="117"/>
        <v>2110–2111</v>
      </c>
      <c r="L1086" s="103"/>
      <c r="N1086" s="101"/>
      <c r="Q1086" s="61"/>
    </row>
    <row r="1087" spans="1:17" ht="20.25" customHeight="1" x14ac:dyDescent="0.2">
      <c r="A1087" s="176">
        <v>77007</v>
      </c>
      <c r="B1087" s="177">
        <f t="shared" si="113"/>
        <v>0</v>
      </c>
      <c r="C1087" s="158"/>
      <c r="D1087" s="60">
        <f t="shared" si="114"/>
        <v>0</v>
      </c>
      <c r="E1087" s="178">
        <f t="shared" si="112"/>
        <v>0</v>
      </c>
      <c r="F1087" s="60">
        <f t="shared" si="115"/>
        <v>0</v>
      </c>
      <c r="G1087" s="60">
        <f>IF(AND(C1087&lt;&gt;"",SUM(G$27:G1086)&lt;E$19),$E$19/$E$23,0)</f>
        <v>0</v>
      </c>
      <c r="H1087" s="60">
        <f t="shared" si="116"/>
        <v>0</v>
      </c>
      <c r="I1087" s="60">
        <f t="shared" si="118"/>
        <v>0</v>
      </c>
      <c r="J1087" s="92" t="str">
        <f t="shared" si="117"/>
        <v>2110–2111</v>
      </c>
      <c r="L1087" s="103"/>
      <c r="N1087" s="101"/>
      <c r="Q1087" s="61"/>
    </row>
    <row r="1088" spans="1:17" ht="20.25" customHeight="1" x14ac:dyDescent="0.2">
      <c r="A1088" s="176">
        <v>77037</v>
      </c>
      <c r="B1088" s="177">
        <f t="shared" si="113"/>
        <v>0</v>
      </c>
      <c r="C1088" s="158"/>
      <c r="D1088" s="60">
        <f t="shared" si="114"/>
        <v>0</v>
      </c>
      <c r="E1088" s="178">
        <f t="shared" si="112"/>
        <v>0</v>
      </c>
      <c r="F1088" s="60">
        <f t="shared" si="115"/>
        <v>0</v>
      </c>
      <c r="G1088" s="60">
        <f>IF(AND(C1088&lt;&gt;"",SUM(G$27:G1087)&lt;E$19),$E$19/$E$23,0)</f>
        <v>0</v>
      </c>
      <c r="H1088" s="60">
        <f t="shared" si="116"/>
        <v>0</v>
      </c>
      <c r="I1088" s="60">
        <f t="shared" si="118"/>
        <v>0</v>
      </c>
      <c r="J1088" s="92" t="str">
        <f t="shared" si="117"/>
        <v>2110–2111</v>
      </c>
      <c r="L1088" s="103"/>
      <c r="N1088" s="101"/>
      <c r="Q1088" s="61"/>
    </row>
    <row r="1089" spans="1:17" ht="20.25" customHeight="1" x14ac:dyDescent="0.2">
      <c r="A1089" s="176">
        <v>77068</v>
      </c>
      <c r="B1089" s="177">
        <f t="shared" si="113"/>
        <v>0</v>
      </c>
      <c r="C1089" s="158"/>
      <c r="D1089" s="60">
        <f t="shared" si="114"/>
        <v>0</v>
      </c>
      <c r="E1089" s="178">
        <f t="shared" si="112"/>
        <v>0</v>
      </c>
      <c r="F1089" s="60">
        <f t="shared" si="115"/>
        <v>0</v>
      </c>
      <c r="G1089" s="60">
        <f>IF(AND(C1089&lt;&gt;"",SUM(G$27:G1088)&lt;E$19),$E$19/$E$23,0)</f>
        <v>0</v>
      </c>
      <c r="H1089" s="60">
        <f t="shared" si="116"/>
        <v>0</v>
      </c>
      <c r="I1089" s="60">
        <f t="shared" si="118"/>
        <v>0</v>
      </c>
      <c r="J1089" s="92" t="str">
        <f t="shared" si="117"/>
        <v>2110–2111</v>
      </c>
      <c r="L1089" s="103"/>
      <c r="N1089" s="101"/>
      <c r="Q1089" s="61"/>
    </row>
    <row r="1090" spans="1:17" ht="20.25" customHeight="1" x14ac:dyDescent="0.2">
      <c r="A1090" s="176">
        <v>77099</v>
      </c>
      <c r="B1090" s="177">
        <f t="shared" si="113"/>
        <v>0</v>
      </c>
      <c r="C1090" s="158"/>
      <c r="D1090" s="60">
        <f t="shared" si="114"/>
        <v>0</v>
      </c>
      <c r="E1090" s="178">
        <f t="shared" si="112"/>
        <v>0</v>
      </c>
      <c r="F1090" s="60">
        <f t="shared" si="115"/>
        <v>0</v>
      </c>
      <c r="G1090" s="60">
        <f>IF(AND(C1090&lt;&gt;"",SUM(G$27:G1089)&lt;E$19),$E$19/$E$23,0)</f>
        <v>0</v>
      </c>
      <c r="H1090" s="60">
        <f t="shared" si="116"/>
        <v>0</v>
      </c>
      <c r="I1090" s="60">
        <f t="shared" si="118"/>
        <v>0</v>
      </c>
      <c r="J1090" s="92" t="str">
        <f t="shared" si="117"/>
        <v>2110–2111</v>
      </c>
      <c r="L1090" s="103"/>
      <c r="N1090" s="101"/>
      <c r="Q1090" s="61"/>
    </row>
    <row r="1091" spans="1:17" ht="20.25" customHeight="1" x14ac:dyDescent="0.2">
      <c r="A1091" s="176">
        <v>77127</v>
      </c>
      <c r="B1091" s="177">
        <f t="shared" si="113"/>
        <v>0</v>
      </c>
      <c r="C1091" s="158"/>
      <c r="D1091" s="60">
        <f t="shared" si="114"/>
        <v>0</v>
      </c>
      <c r="E1091" s="178">
        <f t="shared" si="112"/>
        <v>0</v>
      </c>
      <c r="F1091" s="60">
        <f t="shared" si="115"/>
        <v>0</v>
      </c>
      <c r="G1091" s="60">
        <f>IF(AND(C1091&lt;&gt;"",SUM(G$27:G1090)&lt;E$19),$E$19/$E$23,0)</f>
        <v>0</v>
      </c>
      <c r="H1091" s="60">
        <f t="shared" si="116"/>
        <v>0</v>
      </c>
      <c r="I1091" s="60">
        <f t="shared" si="118"/>
        <v>0</v>
      </c>
      <c r="J1091" s="92" t="str">
        <f t="shared" si="117"/>
        <v>2110–2111</v>
      </c>
      <c r="L1091" s="103"/>
      <c r="N1091" s="101"/>
      <c r="Q1091" s="61"/>
    </row>
    <row r="1092" spans="1:17" ht="20.25" customHeight="1" x14ac:dyDescent="0.2">
      <c r="A1092" s="176">
        <v>77158</v>
      </c>
      <c r="B1092" s="177">
        <f t="shared" si="113"/>
        <v>0</v>
      </c>
      <c r="C1092" s="158"/>
      <c r="D1092" s="60">
        <f t="shared" si="114"/>
        <v>0</v>
      </c>
      <c r="E1092" s="178">
        <f t="shared" si="112"/>
        <v>0</v>
      </c>
      <c r="F1092" s="60">
        <f t="shared" si="115"/>
        <v>0</v>
      </c>
      <c r="G1092" s="60">
        <f>IF(AND(C1092&lt;&gt;"",SUM(G$27:G1091)&lt;E$19),$E$19/$E$23,0)</f>
        <v>0</v>
      </c>
      <c r="H1092" s="60">
        <f t="shared" si="116"/>
        <v>0</v>
      </c>
      <c r="I1092" s="60">
        <f t="shared" si="118"/>
        <v>0</v>
      </c>
      <c r="J1092" s="92" t="str">
        <f t="shared" si="117"/>
        <v>2110–2111</v>
      </c>
      <c r="L1092" s="103"/>
      <c r="N1092" s="101"/>
      <c r="Q1092" s="61"/>
    </row>
    <row r="1093" spans="1:17" ht="20.25" customHeight="1" x14ac:dyDescent="0.2">
      <c r="A1093" s="176">
        <v>77188</v>
      </c>
      <c r="B1093" s="177">
        <f t="shared" si="113"/>
        <v>0</v>
      </c>
      <c r="C1093" s="158"/>
      <c r="D1093" s="60">
        <f t="shared" si="114"/>
        <v>0</v>
      </c>
      <c r="E1093" s="178">
        <f t="shared" si="112"/>
        <v>0</v>
      </c>
      <c r="F1093" s="60">
        <f t="shared" si="115"/>
        <v>0</v>
      </c>
      <c r="G1093" s="60">
        <f>IF(AND(C1093&lt;&gt;"",SUM(G$27:G1092)&lt;E$19),$E$19/$E$23,0)</f>
        <v>0</v>
      </c>
      <c r="H1093" s="60">
        <f t="shared" si="116"/>
        <v>0</v>
      </c>
      <c r="I1093" s="60">
        <f t="shared" si="118"/>
        <v>0</v>
      </c>
      <c r="J1093" s="92" t="str">
        <f t="shared" si="117"/>
        <v>2110–2111</v>
      </c>
      <c r="L1093" s="103"/>
      <c r="N1093" s="101"/>
      <c r="Q1093" s="61"/>
    </row>
    <row r="1094" spans="1:17" ht="20.25" customHeight="1" x14ac:dyDescent="0.2">
      <c r="A1094" s="176">
        <v>77219</v>
      </c>
      <c r="B1094" s="177">
        <f t="shared" si="113"/>
        <v>0</v>
      </c>
      <c r="C1094" s="158"/>
      <c r="D1094" s="60">
        <f t="shared" si="114"/>
        <v>0</v>
      </c>
      <c r="E1094" s="178">
        <f t="shared" si="112"/>
        <v>0</v>
      </c>
      <c r="F1094" s="60">
        <f t="shared" si="115"/>
        <v>0</v>
      </c>
      <c r="G1094" s="60">
        <f>IF(AND(C1094&lt;&gt;"",SUM(G$27:G1093)&lt;E$19),$E$19/$E$23,0)</f>
        <v>0</v>
      </c>
      <c r="H1094" s="60">
        <f t="shared" si="116"/>
        <v>0</v>
      </c>
      <c r="I1094" s="60">
        <f t="shared" si="118"/>
        <v>0</v>
      </c>
      <c r="J1094" s="92" t="str">
        <f t="shared" si="117"/>
        <v>2110–2111</v>
      </c>
      <c r="L1094" s="103"/>
      <c r="N1094" s="101"/>
      <c r="Q1094" s="61"/>
    </row>
    <row r="1095" spans="1:17" ht="20.25" customHeight="1" x14ac:dyDescent="0.2">
      <c r="A1095" s="176">
        <v>77249</v>
      </c>
      <c r="B1095" s="177">
        <f t="shared" si="113"/>
        <v>0</v>
      </c>
      <c r="C1095" s="158"/>
      <c r="D1095" s="60">
        <f t="shared" si="114"/>
        <v>0</v>
      </c>
      <c r="E1095" s="178">
        <f t="shared" si="112"/>
        <v>0</v>
      </c>
      <c r="F1095" s="60">
        <f t="shared" si="115"/>
        <v>0</v>
      </c>
      <c r="G1095" s="60">
        <f>IF(AND(C1095&lt;&gt;"",SUM(G$27:G1094)&lt;E$19),$E$19/$E$23,0)</f>
        <v>0</v>
      </c>
      <c r="H1095" s="60">
        <f t="shared" si="116"/>
        <v>0</v>
      </c>
      <c r="I1095" s="60">
        <f t="shared" si="118"/>
        <v>0</v>
      </c>
      <c r="J1095" s="92" t="str">
        <f t="shared" si="117"/>
        <v>2111–2112</v>
      </c>
      <c r="L1095" s="103"/>
      <c r="N1095" s="101"/>
      <c r="Q1095" s="61"/>
    </row>
    <row r="1096" spans="1:17" ht="20.25" customHeight="1" x14ac:dyDescent="0.2">
      <c r="A1096" s="176">
        <v>77280</v>
      </c>
      <c r="B1096" s="177">
        <f t="shared" si="113"/>
        <v>0</v>
      </c>
      <c r="C1096" s="158"/>
      <c r="D1096" s="60">
        <f t="shared" si="114"/>
        <v>0</v>
      </c>
      <c r="E1096" s="178">
        <f t="shared" si="112"/>
        <v>0</v>
      </c>
      <c r="F1096" s="60">
        <f t="shared" si="115"/>
        <v>0</v>
      </c>
      <c r="G1096" s="60">
        <f>IF(AND(C1096&lt;&gt;"",SUM(G$27:G1095)&lt;E$19),$E$19/$E$23,0)</f>
        <v>0</v>
      </c>
      <c r="H1096" s="60">
        <f t="shared" si="116"/>
        <v>0</v>
      </c>
      <c r="I1096" s="60">
        <f t="shared" si="118"/>
        <v>0</v>
      </c>
      <c r="J1096" s="92" t="str">
        <f t="shared" si="117"/>
        <v>2111–2112</v>
      </c>
      <c r="L1096" s="103"/>
      <c r="N1096" s="101"/>
      <c r="Q1096" s="61"/>
    </row>
    <row r="1097" spans="1:17" ht="20.25" customHeight="1" x14ac:dyDescent="0.2">
      <c r="A1097" s="176">
        <v>77311</v>
      </c>
      <c r="B1097" s="177">
        <f t="shared" si="113"/>
        <v>0</v>
      </c>
      <c r="C1097" s="158"/>
      <c r="D1097" s="60">
        <f t="shared" si="114"/>
        <v>0</v>
      </c>
      <c r="E1097" s="178">
        <f t="shared" si="112"/>
        <v>0</v>
      </c>
      <c r="F1097" s="60">
        <f t="shared" si="115"/>
        <v>0</v>
      </c>
      <c r="G1097" s="60">
        <f>IF(AND(C1097&lt;&gt;"",SUM(G$27:G1096)&lt;E$19),$E$19/$E$23,0)</f>
        <v>0</v>
      </c>
      <c r="H1097" s="60">
        <f t="shared" si="116"/>
        <v>0</v>
      </c>
      <c r="I1097" s="60">
        <f t="shared" si="118"/>
        <v>0</v>
      </c>
      <c r="J1097" s="92" t="str">
        <f t="shared" si="117"/>
        <v>2111–2112</v>
      </c>
      <c r="L1097" s="103"/>
      <c r="N1097" s="101"/>
      <c r="Q1097" s="61"/>
    </row>
    <row r="1098" spans="1:17" ht="20.25" customHeight="1" x14ac:dyDescent="0.2">
      <c r="A1098" s="176">
        <v>77341</v>
      </c>
      <c r="B1098" s="177">
        <f t="shared" si="113"/>
        <v>0</v>
      </c>
      <c r="C1098" s="158"/>
      <c r="D1098" s="60">
        <f t="shared" si="114"/>
        <v>0</v>
      </c>
      <c r="E1098" s="178">
        <f t="shared" si="112"/>
        <v>0</v>
      </c>
      <c r="F1098" s="60">
        <f t="shared" si="115"/>
        <v>0</v>
      </c>
      <c r="G1098" s="60">
        <f>IF(AND(C1098&lt;&gt;"",SUM(G$27:G1097)&lt;E$19),$E$19/$E$23,0)</f>
        <v>0</v>
      </c>
      <c r="H1098" s="60">
        <f t="shared" si="116"/>
        <v>0</v>
      </c>
      <c r="I1098" s="60">
        <f t="shared" si="118"/>
        <v>0</v>
      </c>
      <c r="J1098" s="92" t="str">
        <f t="shared" si="117"/>
        <v>2111–2112</v>
      </c>
      <c r="L1098" s="103"/>
      <c r="N1098" s="101"/>
      <c r="Q1098" s="61"/>
    </row>
    <row r="1099" spans="1:17" ht="20.25" customHeight="1" x14ac:dyDescent="0.2">
      <c r="A1099" s="176">
        <v>77372</v>
      </c>
      <c r="B1099" s="177">
        <f t="shared" si="113"/>
        <v>0</v>
      </c>
      <c r="C1099" s="158"/>
      <c r="D1099" s="60">
        <f t="shared" si="114"/>
        <v>0</v>
      </c>
      <c r="E1099" s="178">
        <f t="shared" si="112"/>
        <v>0</v>
      </c>
      <c r="F1099" s="60">
        <f t="shared" si="115"/>
        <v>0</v>
      </c>
      <c r="G1099" s="60">
        <f>IF(AND(C1099&lt;&gt;"",SUM(G$27:G1098)&lt;E$19),$E$19/$E$23,0)</f>
        <v>0</v>
      </c>
      <c r="H1099" s="60">
        <f t="shared" si="116"/>
        <v>0</v>
      </c>
      <c r="I1099" s="60">
        <f t="shared" si="118"/>
        <v>0</v>
      </c>
      <c r="J1099" s="92" t="str">
        <f t="shared" si="117"/>
        <v>2111–2112</v>
      </c>
      <c r="L1099" s="103"/>
      <c r="N1099" s="101"/>
      <c r="Q1099" s="61"/>
    </row>
    <row r="1100" spans="1:17" ht="20.25" customHeight="1" x14ac:dyDescent="0.2">
      <c r="A1100" s="176">
        <v>77402</v>
      </c>
      <c r="B1100" s="177">
        <f t="shared" si="113"/>
        <v>0</v>
      </c>
      <c r="C1100" s="158"/>
      <c r="D1100" s="60">
        <f t="shared" si="114"/>
        <v>0</v>
      </c>
      <c r="E1100" s="178">
        <f t="shared" si="112"/>
        <v>0</v>
      </c>
      <c r="F1100" s="60">
        <f t="shared" si="115"/>
        <v>0</v>
      </c>
      <c r="G1100" s="60">
        <f>IF(AND(C1100&lt;&gt;"",SUM(G$27:G1099)&lt;E$19),$E$19/$E$23,0)</f>
        <v>0</v>
      </c>
      <c r="H1100" s="60">
        <f t="shared" si="116"/>
        <v>0</v>
      </c>
      <c r="I1100" s="60">
        <f t="shared" si="118"/>
        <v>0</v>
      </c>
      <c r="J1100" s="92" t="str">
        <f t="shared" si="117"/>
        <v>2111–2112</v>
      </c>
      <c r="L1100" s="103"/>
      <c r="N1100" s="101"/>
      <c r="Q1100" s="61"/>
    </row>
    <row r="1101" spans="1:17" ht="20.25" customHeight="1" x14ac:dyDescent="0.2">
      <c r="A1101" s="176">
        <v>77433</v>
      </c>
      <c r="B1101" s="177">
        <f t="shared" si="113"/>
        <v>0</v>
      </c>
      <c r="C1101" s="158"/>
      <c r="D1101" s="60">
        <f t="shared" si="114"/>
        <v>0</v>
      </c>
      <c r="E1101" s="178">
        <f t="shared" si="112"/>
        <v>0</v>
      </c>
      <c r="F1101" s="60">
        <f t="shared" si="115"/>
        <v>0</v>
      </c>
      <c r="G1101" s="60">
        <f>IF(AND(C1101&lt;&gt;"",SUM(G$27:G1100)&lt;E$19),$E$19/$E$23,0)</f>
        <v>0</v>
      </c>
      <c r="H1101" s="60">
        <f t="shared" si="116"/>
        <v>0</v>
      </c>
      <c r="I1101" s="60">
        <f t="shared" si="118"/>
        <v>0</v>
      </c>
      <c r="J1101" s="92" t="str">
        <f t="shared" si="117"/>
        <v>2111–2112</v>
      </c>
      <c r="L1101" s="103"/>
      <c r="N1101" s="101"/>
      <c r="Q1101" s="61"/>
    </row>
    <row r="1102" spans="1:17" ht="20.25" customHeight="1" x14ac:dyDescent="0.2">
      <c r="A1102" s="176">
        <v>77464</v>
      </c>
      <c r="B1102" s="177">
        <f t="shared" si="113"/>
        <v>0</v>
      </c>
      <c r="C1102" s="158"/>
      <c r="D1102" s="60">
        <f t="shared" si="114"/>
        <v>0</v>
      </c>
      <c r="E1102" s="178">
        <f t="shared" si="112"/>
        <v>0</v>
      </c>
      <c r="F1102" s="60">
        <f t="shared" si="115"/>
        <v>0</v>
      </c>
      <c r="G1102" s="60">
        <f>IF(AND(C1102&lt;&gt;"",SUM(G$27:G1101)&lt;E$19),$E$19/$E$23,0)</f>
        <v>0</v>
      </c>
      <c r="H1102" s="60">
        <f t="shared" si="116"/>
        <v>0</v>
      </c>
      <c r="I1102" s="60">
        <f t="shared" si="118"/>
        <v>0</v>
      </c>
      <c r="J1102" s="92" t="str">
        <f t="shared" si="117"/>
        <v>2111–2112</v>
      </c>
      <c r="L1102" s="103"/>
      <c r="N1102" s="101"/>
      <c r="Q1102" s="61"/>
    </row>
    <row r="1103" spans="1:17" ht="20.25" customHeight="1" x14ac:dyDescent="0.2">
      <c r="A1103" s="176">
        <v>77493</v>
      </c>
      <c r="B1103" s="177">
        <f t="shared" si="113"/>
        <v>0</v>
      </c>
      <c r="C1103" s="158"/>
      <c r="D1103" s="60">
        <f t="shared" si="114"/>
        <v>0</v>
      </c>
      <c r="E1103" s="178">
        <f t="shared" si="112"/>
        <v>0</v>
      </c>
      <c r="F1103" s="60">
        <f t="shared" si="115"/>
        <v>0</v>
      </c>
      <c r="G1103" s="60">
        <f>IF(AND(C1103&lt;&gt;"",SUM(G$27:G1102)&lt;E$19),$E$19/$E$23,0)</f>
        <v>0</v>
      </c>
      <c r="H1103" s="60">
        <f t="shared" si="116"/>
        <v>0</v>
      </c>
      <c r="I1103" s="60">
        <f t="shared" si="118"/>
        <v>0</v>
      </c>
      <c r="J1103" s="92" t="str">
        <f t="shared" si="117"/>
        <v>2111–2112</v>
      </c>
      <c r="L1103" s="103"/>
      <c r="N1103" s="101"/>
      <c r="Q1103" s="61"/>
    </row>
    <row r="1104" spans="1:17" ht="20.25" customHeight="1" x14ac:dyDescent="0.2">
      <c r="A1104" s="176">
        <v>77524</v>
      </c>
      <c r="B1104" s="177">
        <f t="shared" si="113"/>
        <v>0</v>
      </c>
      <c r="C1104" s="158"/>
      <c r="D1104" s="60">
        <f t="shared" si="114"/>
        <v>0</v>
      </c>
      <c r="E1104" s="178">
        <f t="shared" si="112"/>
        <v>0</v>
      </c>
      <c r="F1104" s="60">
        <f t="shared" si="115"/>
        <v>0</v>
      </c>
      <c r="G1104" s="60">
        <f>IF(AND(C1104&lt;&gt;"",SUM(G$27:G1103)&lt;E$19),$E$19/$E$23,0)</f>
        <v>0</v>
      </c>
      <c r="H1104" s="60">
        <f t="shared" si="116"/>
        <v>0</v>
      </c>
      <c r="I1104" s="60">
        <f t="shared" si="118"/>
        <v>0</v>
      </c>
      <c r="J1104" s="92" t="str">
        <f t="shared" si="117"/>
        <v>2111–2112</v>
      </c>
      <c r="L1104" s="103"/>
      <c r="N1104" s="101"/>
      <c r="Q1104" s="61"/>
    </row>
    <row r="1105" spans="1:17" ht="20.25" customHeight="1" x14ac:dyDescent="0.2">
      <c r="A1105" s="176">
        <v>77554</v>
      </c>
      <c r="B1105" s="177">
        <f t="shared" si="113"/>
        <v>0</v>
      </c>
      <c r="C1105" s="158"/>
      <c r="D1105" s="60">
        <f t="shared" si="114"/>
        <v>0</v>
      </c>
      <c r="E1105" s="178">
        <f t="shared" si="112"/>
        <v>0</v>
      </c>
      <c r="F1105" s="60">
        <f t="shared" si="115"/>
        <v>0</v>
      </c>
      <c r="G1105" s="60">
        <f>IF(AND(C1105&lt;&gt;"",SUM(G$27:G1104)&lt;E$19),$E$19/$E$23,0)</f>
        <v>0</v>
      </c>
      <c r="H1105" s="60">
        <f t="shared" si="116"/>
        <v>0</v>
      </c>
      <c r="I1105" s="60">
        <f t="shared" si="118"/>
        <v>0</v>
      </c>
      <c r="J1105" s="92" t="str">
        <f t="shared" si="117"/>
        <v>2111–2112</v>
      </c>
      <c r="L1105" s="103"/>
      <c r="N1105" s="101"/>
      <c r="Q1105" s="61"/>
    </row>
    <row r="1106" spans="1:17" ht="20.25" customHeight="1" x14ac:dyDescent="0.2">
      <c r="A1106" s="176">
        <v>77585</v>
      </c>
      <c r="B1106" s="177">
        <f t="shared" si="113"/>
        <v>0</v>
      </c>
      <c r="C1106" s="158"/>
      <c r="D1106" s="60">
        <f t="shared" si="114"/>
        <v>0</v>
      </c>
      <c r="E1106" s="178">
        <f t="shared" si="112"/>
        <v>0</v>
      </c>
      <c r="F1106" s="60">
        <f t="shared" si="115"/>
        <v>0</v>
      </c>
      <c r="G1106" s="60">
        <f>IF(AND(C1106&lt;&gt;"",SUM(G$27:G1105)&lt;E$19),$E$19/$E$23,0)</f>
        <v>0</v>
      </c>
      <c r="H1106" s="60">
        <f t="shared" si="116"/>
        <v>0</v>
      </c>
      <c r="I1106" s="60">
        <f t="shared" si="118"/>
        <v>0</v>
      </c>
      <c r="J1106" s="92" t="str">
        <f t="shared" si="117"/>
        <v>2111–2112</v>
      </c>
      <c r="L1106" s="103"/>
      <c r="N1106" s="101"/>
      <c r="Q1106" s="61"/>
    </row>
    <row r="1107" spans="1:17" ht="20.25" customHeight="1" x14ac:dyDescent="0.2">
      <c r="A1107" s="176">
        <v>77615</v>
      </c>
      <c r="B1107" s="177">
        <f t="shared" si="113"/>
        <v>0</v>
      </c>
      <c r="C1107" s="158"/>
      <c r="D1107" s="60">
        <f t="shared" si="114"/>
        <v>0</v>
      </c>
      <c r="E1107" s="178">
        <f t="shared" si="112"/>
        <v>0</v>
      </c>
      <c r="F1107" s="60">
        <f t="shared" si="115"/>
        <v>0</v>
      </c>
      <c r="G1107" s="60">
        <f>IF(AND(C1107&lt;&gt;"",SUM(G$27:G1106)&lt;E$19),$E$19/$E$23,0)</f>
        <v>0</v>
      </c>
      <c r="H1107" s="60">
        <f t="shared" si="116"/>
        <v>0</v>
      </c>
      <c r="I1107" s="60">
        <f t="shared" si="118"/>
        <v>0</v>
      </c>
      <c r="J1107" s="92" t="str">
        <f t="shared" si="117"/>
        <v>2112–2113</v>
      </c>
      <c r="L1107" s="103"/>
      <c r="N1107" s="101"/>
      <c r="Q1107" s="61"/>
    </row>
    <row r="1108" spans="1:17" ht="20.25" customHeight="1" x14ac:dyDescent="0.2">
      <c r="A1108" s="176">
        <v>77646</v>
      </c>
      <c r="B1108" s="177">
        <f t="shared" si="113"/>
        <v>0</v>
      </c>
      <c r="C1108" s="158"/>
      <c r="D1108" s="60">
        <f t="shared" si="114"/>
        <v>0</v>
      </c>
      <c r="E1108" s="178">
        <f t="shared" si="112"/>
        <v>0</v>
      </c>
      <c r="F1108" s="60">
        <f t="shared" si="115"/>
        <v>0</v>
      </c>
      <c r="G1108" s="60">
        <f>IF(AND(C1108&lt;&gt;"",SUM(G$27:G1107)&lt;E$19),$E$19/$E$23,0)</f>
        <v>0</v>
      </c>
      <c r="H1108" s="60">
        <f t="shared" si="116"/>
        <v>0</v>
      </c>
      <c r="I1108" s="60">
        <f t="shared" si="118"/>
        <v>0</v>
      </c>
      <c r="J1108" s="92" t="str">
        <f t="shared" si="117"/>
        <v>2112–2113</v>
      </c>
      <c r="L1108" s="103"/>
      <c r="N1108" s="101"/>
      <c r="Q1108" s="61"/>
    </row>
    <row r="1109" spans="1:17" ht="20.25" customHeight="1" x14ac:dyDescent="0.2">
      <c r="A1109" s="176">
        <v>77677</v>
      </c>
      <c r="B1109" s="177">
        <f t="shared" si="113"/>
        <v>0</v>
      </c>
      <c r="C1109" s="158"/>
      <c r="D1109" s="60">
        <f t="shared" si="114"/>
        <v>0</v>
      </c>
      <c r="E1109" s="178">
        <f t="shared" si="112"/>
        <v>0</v>
      </c>
      <c r="F1109" s="60">
        <f t="shared" si="115"/>
        <v>0</v>
      </c>
      <c r="G1109" s="60">
        <f>IF(AND(C1109&lt;&gt;"",SUM(G$27:G1108)&lt;E$19),$E$19/$E$23,0)</f>
        <v>0</v>
      </c>
      <c r="H1109" s="60">
        <f t="shared" si="116"/>
        <v>0</v>
      </c>
      <c r="I1109" s="60">
        <f t="shared" si="118"/>
        <v>0</v>
      </c>
      <c r="J1109" s="92" t="str">
        <f t="shared" si="117"/>
        <v>2112–2113</v>
      </c>
      <c r="L1109" s="103"/>
      <c r="N1109" s="101"/>
      <c r="Q1109" s="61"/>
    </row>
    <row r="1110" spans="1:17" ht="20.25" customHeight="1" x14ac:dyDescent="0.2">
      <c r="A1110" s="176">
        <v>77707</v>
      </c>
      <c r="B1110" s="177">
        <f t="shared" si="113"/>
        <v>0</v>
      </c>
      <c r="C1110" s="158"/>
      <c r="D1110" s="60">
        <f t="shared" si="114"/>
        <v>0</v>
      </c>
      <c r="E1110" s="178">
        <f t="shared" si="112"/>
        <v>0</v>
      </c>
      <c r="F1110" s="60">
        <f t="shared" si="115"/>
        <v>0</v>
      </c>
      <c r="G1110" s="60">
        <f>IF(AND(C1110&lt;&gt;"",SUM(G$27:G1109)&lt;E$19),$E$19/$E$23,0)</f>
        <v>0</v>
      </c>
      <c r="H1110" s="60">
        <f t="shared" si="116"/>
        <v>0</v>
      </c>
      <c r="I1110" s="60">
        <f t="shared" si="118"/>
        <v>0</v>
      </c>
      <c r="J1110" s="92" t="str">
        <f t="shared" si="117"/>
        <v>2112–2113</v>
      </c>
      <c r="L1110" s="103"/>
      <c r="N1110" s="101"/>
      <c r="Q1110" s="61"/>
    </row>
    <row r="1111" spans="1:17" ht="20.25" customHeight="1" x14ac:dyDescent="0.2">
      <c r="A1111" s="176">
        <v>77738</v>
      </c>
      <c r="B1111" s="177">
        <f t="shared" si="113"/>
        <v>0</v>
      </c>
      <c r="C1111" s="158"/>
      <c r="D1111" s="60">
        <f t="shared" si="114"/>
        <v>0</v>
      </c>
      <c r="E1111" s="178">
        <f t="shared" si="112"/>
        <v>0</v>
      </c>
      <c r="F1111" s="60">
        <f t="shared" si="115"/>
        <v>0</v>
      </c>
      <c r="G1111" s="60">
        <f>IF(AND(C1111&lt;&gt;"",SUM(G$27:G1110)&lt;E$19),$E$19/$E$23,0)</f>
        <v>0</v>
      </c>
      <c r="H1111" s="60">
        <f t="shared" si="116"/>
        <v>0</v>
      </c>
      <c r="I1111" s="60">
        <f t="shared" si="118"/>
        <v>0</v>
      </c>
      <c r="J1111" s="92" t="str">
        <f t="shared" si="117"/>
        <v>2112–2113</v>
      </c>
      <c r="L1111" s="103"/>
      <c r="N1111" s="101"/>
      <c r="Q1111" s="61"/>
    </row>
    <row r="1112" spans="1:17" ht="20.25" customHeight="1" x14ac:dyDescent="0.2">
      <c r="A1112" s="176">
        <v>77768</v>
      </c>
      <c r="B1112" s="177">
        <f t="shared" si="113"/>
        <v>0</v>
      </c>
      <c r="C1112" s="158"/>
      <c r="D1112" s="60">
        <f t="shared" si="114"/>
        <v>0</v>
      </c>
      <c r="E1112" s="178">
        <f t="shared" si="112"/>
        <v>0</v>
      </c>
      <c r="F1112" s="60">
        <f t="shared" si="115"/>
        <v>0</v>
      </c>
      <c r="G1112" s="60">
        <f>IF(AND(C1112&lt;&gt;"",SUM(G$27:G1111)&lt;E$19),$E$19/$E$23,0)</f>
        <v>0</v>
      </c>
      <c r="H1112" s="60">
        <f t="shared" si="116"/>
        <v>0</v>
      </c>
      <c r="I1112" s="60">
        <f t="shared" si="118"/>
        <v>0</v>
      </c>
      <c r="J1112" s="92" t="str">
        <f t="shared" si="117"/>
        <v>2112–2113</v>
      </c>
      <c r="L1112" s="103"/>
      <c r="N1112" s="101"/>
      <c r="Q1112" s="61"/>
    </row>
    <row r="1113" spans="1:17" ht="20.25" customHeight="1" x14ac:dyDescent="0.2">
      <c r="A1113" s="176">
        <v>77799</v>
      </c>
      <c r="B1113" s="177">
        <f t="shared" si="113"/>
        <v>0</v>
      </c>
      <c r="C1113" s="158"/>
      <c r="D1113" s="60">
        <f t="shared" si="114"/>
        <v>0</v>
      </c>
      <c r="E1113" s="178">
        <f t="shared" si="112"/>
        <v>0</v>
      </c>
      <c r="F1113" s="60">
        <f t="shared" si="115"/>
        <v>0</v>
      </c>
      <c r="G1113" s="60">
        <f>IF(AND(C1113&lt;&gt;"",SUM(G$27:G1112)&lt;E$19),$E$19/$E$23,0)</f>
        <v>0</v>
      </c>
      <c r="H1113" s="60">
        <f t="shared" si="116"/>
        <v>0</v>
      </c>
      <c r="I1113" s="60">
        <f t="shared" si="118"/>
        <v>0</v>
      </c>
      <c r="J1113" s="92" t="str">
        <f t="shared" si="117"/>
        <v>2112–2113</v>
      </c>
      <c r="L1113" s="103"/>
      <c r="N1113" s="101"/>
      <c r="Q1113" s="61"/>
    </row>
    <row r="1114" spans="1:17" ht="20.25" customHeight="1" x14ac:dyDescent="0.2">
      <c r="A1114" s="176">
        <v>77830</v>
      </c>
      <c r="B1114" s="177">
        <f t="shared" si="113"/>
        <v>0</v>
      </c>
      <c r="C1114" s="158"/>
      <c r="D1114" s="60">
        <f t="shared" si="114"/>
        <v>0</v>
      </c>
      <c r="E1114" s="178">
        <f t="shared" si="112"/>
        <v>0</v>
      </c>
      <c r="F1114" s="60">
        <f t="shared" si="115"/>
        <v>0</v>
      </c>
      <c r="G1114" s="60">
        <f>IF(AND(C1114&lt;&gt;"",SUM(G$27:G1113)&lt;E$19),$E$19/$E$23,0)</f>
        <v>0</v>
      </c>
      <c r="H1114" s="60">
        <f t="shared" si="116"/>
        <v>0</v>
      </c>
      <c r="I1114" s="60">
        <f t="shared" si="118"/>
        <v>0</v>
      </c>
      <c r="J1114" s="92" t="str">
        <f t="shared" si="117"/>
        <v>2112–2113</v>
      </c>
      <c r="L1114" s="103"/>
      <c r="N1114" s="101"/>
      <c r="Q1114" s="61"/>
    </row>
    <row r="1115" spans="1:17" ht="20.25" customHeight="1" x14ac:dyDescent="0.2">
      <c r="A1115" s="176">
        <v>77858</v>
      </c>
      <c r="B1115" s="177">
        <f t="shared" si="113"/>
        <v>0</v>
      </c>
      <c r="C1115" s="158"/>
      <c r="D1115" s="60">
        <f t="shared" si="114"/>
        <v>0</v>
      </c>
      <c r="E1115" s="178">
        <f t="shared" ref="E1115:E1178" si="119">C1115-D1115</f>
        <v>0</v>
      </c>
      <c r="F1115" s="60">
        <f t="shared" si="115"/>
        <v>0</v>
      </c>
      <c r="G1115" s="60">
        <f>IF(AND(C1115&lt;&gt;"",SUM(G$27:G1114)&lt;E$19),$E$19/$E$23,0)</f>
        <v>0</v>
      </c>
      <c r="H1115" s="60">
        <f t="shared" si="116"/>
        <v>0</v>
      </c>
      <c r="I1115" s="60">
        <f t="shared" si="118"/>
        <v>0</v>
      </c>
      <c r="J1115" s="92" t="str">
        <f t="shared" si="117"/>
        <v>2112–2113</v>
      </c>
      <c r="L1115" s="103"/>
      <c r="N1115" s="101"/>
      <c r="Q1115" s="61"/>
    </row>
    <row r="1116" spans="1:17" ht="20.25" customHeight="1" x14ac:dyDescent="0.2">
      <c r="A1116" s="176">
        <v>77889</v>
      </c>
      <c r="B1116" s="177">
        <f t="shared" ref="B1116:B1179" si="120">IF(C1116&gt;0,C1116*-1,C1116)</f>
        <v>0</v>
      </c>
      <c r="C1116" s="158"/>
      <c r="D1116" s="60">
        <f t="shared" ref="D1116:D1179" si="121">IF(C1116="",0,IF($E$15="Beginning",IF(C1115&lt;&gt;"",$F1115*$E$6/12,0),IF(C1115&lt;&gt;"",$F1115*$E$6/12,$E$16*$E$6/12)))</f>
        <v>0</v>
      </c>
      <c r="E1116" s="178">
        <f t="shared" si="119"/>
        <v>0</v>
      </c>
      <c r="F1116" s="60">
        <f t="shared" ref="F1116:F1179" si="122">IF(C1116="",0,IF(C1115="",$E$16-E1116,IF(C1116&lt;&gt;"",F1115-E1116)))</f>
        <v>0</v>
      </c>
      <c r="G1116" s="60">
        <f>IF(AND(C1116&lt;&gt;"",SUM(G$27:G1115)&lt;E$19),$E$19/$E$23,0)</f>
        <v>0</v>
      </c>
      <c r="H1116" s="60">
        <f t="shared" ref="H1116:H1179" si="123">IF(C1116&lt;&gt;"",G1116+H1115,0)</f>
        <v>0</v>
      </c>
      <c r="I1116" s="60">
        <f t="shared" si="118"/>
        <v>0</v>
      </c>
      <c r="J1116" s="92" t="str">
        <f t="shared" ref="J1116:J1179" si="124">IF(OR(MONTH(A1116)=1,MONTH(A1116)=2,MONTH(A1116)=3,MONTH(A1116)=4,MONTH(A1116)=5,MONTH(A1116)=6),YEAR(A1116)-1&amp;"–"&amp;YEAR(A1116),YEAR(A1116)&amp;"–"&amp;YEAR(A1116)+1)</f>
        <v>2112–2113</v>
      </c>
      <c r="L1116" s="103"/>
      <c r="N1116" s="101"/>
      <c r="Q1116" s="61"/>
    </row>
    <row r="1117" spans="1:17" ht="20.25" customHeight="1" x14ac:dyDescent="0.2">
      <c r="A1117" s="176">
        <v>77919</v>
      </c>
      <c r="B1117" s="177">
        <f t="shared" si="120"/>
        <v>0</v>
      </c>
      <c r="C1117" s="158"/>
      <c r="D1117" s="60">
        <f t="shared" si="121"/>
        <v>0</v>
      </c>
      <c r="E1117" s="178">
        <f t="shared" si="119"/>
        <v>0</v>
      </c>
      <c r="F1117" s="60">
        <f t="shared" si="122"/>
        <v>0</v>
      </c>
      <c r="G1117" s="60">
        <f>IF(AND(C1117&lt;&gt;"",SUM(G$27:G1116)&lt;E$19),$E$19/$E$23,0)</f>
        <v>0</v>
      </c>
      <c r="H1117" s="60">
        <f t="shared" si="123"/>
        <v>0</v>
      </c>
      <c r="I1117" s="60">
        <f t="shared" ref="I1117:I1180" si="125">IF(C1117&lt;&gt;"",$E$19-H1117,0)</f>
        <v>0</v>
      </c>
      <c r="J1117" s="92" t="str">
        <f t="shared" si="124"/>
        <v>2112–2113</v>
      </c>
      <c r="L1117" s="103"/>
      <c r="N1117" s="101"/>
      <c r="Q1117" s="61"/>
    </row>
    <row r="1118" spans="1:17" ht="20.25" customHeight="1" x14ac:dyDescent="0.2">
      <c r="A1118" s="176">
        <v>77950</v>
      </c>
      <c r="B1118" s="177">
        <f t="shared" si="120"/>
        <v>0</v>
      </c>
      <c r="C1118" s="158"/>
      <c r="D1118" s="60">
        <f t="shared" si="121"/>
        <v>0</v>
      </c>
      <c r="E1118" s="178">
        <f t="shared" si="119"/>
        <v>0</v>
      </c>
      <c r="F1118" s="60">
        <f t="shared" si="122"/>
        <v>0</v>
      </c>
      <c r="G1118" s="60">
        <f>IF(AND(C1118&lt;&gt;"",SUM(G$27:G1117)&lt;E$19),$E$19/$E$23,0)</f>
        <v>0</v>
      </c>
      <c r="H1118" s="60">
        <f t="shared" si="123"/>
        <v>0</v>
      </c>
      <c r="I1118" s="60">
        <f t="shared" si="125"/>
        <v>0</v>
      </c>
      <c r="J1118" s="92" t="str">
        <f t="shared" si="124"/>
        <v>2112–2113</v>
      </c>
      <c r="L1118" s="103"/>
      <c r="N1118" s="101"/>
      <c r="Q1118" s="61"/>
    </row>
    <row r="1119" spans="1:17" ht="20.25" customHeight="1" x14ac:dyDescent="0.2">
      <c r="A1119" s="176">
        <v>77980</v>
      </c>
      <c r="B1119" s="177">
        <f t="shared" si="120"/>
        <v>0</v>
      </c>
      <c r="C1119" s="158"/>
      <c r="D1119" s="60">
        <f t="shared" si="121"/>
        <v>0</v>
      </c>
      <c r="E1119" s="178">
        <f t="shared" si="119"/>
        <v>0</v>
      </c>
      <c r="F1119" s="60">
        <f t="shared" si="122"/>
        <v>0</v>
      </c>
      <c r="G1119" s="60">
        <f>IF(AND(C1119&lt;&gt;"",SUM(G$27:G1118)&lt;E$19),$E$19/$E$23,0)</f>
        <v>0</v>
      </c>
      <c r="H1119" s="60">
        <f t="shared" si="123"/>
        <v>0</v>
      </c>
      <c r="I1119" s="60">
        <f t="shared" si="125"/>
        <v>0</v>
      </c>
      <c r="J1119" s="92" t="str">
        <f t="shared" si="124"/>
        <v>2113–2114</v>
      </c>
      <c r="L1119" s="103"/>
      <c r="N1119" s="101"/>
      <c r="Q1119" s="61"/>
    </row>
    <row r="1120" spans="1:17" ht="20.25" customHeight="1" x14ac:dyDescent="0.2">
      <c r="A1120" s="176">
        <v>78011</v>
      </c>
      <c r="B1120" s="177">
        <f t="shared" si="120"/>
        <v>0</v>
      </c>
      <c r="C1120" s="158"/>
      <c r="D1120" s="60">
        <f t="shared" si="121"/>
        <v>0</v>
      </c>
      <c r="E1120" s="178">
        <f t="shared" si="119"/>
        <v>0</v>
      </c>
      <c r="F1120" s="60">
        <f t="shared" si="122"/>
        <v>0</v>
      </c>
      <c r="G1120" s="60">
        <f>IF(AND(C1120&lt;&gt;"",SUM(G$27:G1119)&lt;E$19),$E$19/$E$23,0)</f>
        <v>0</v>
      </c>
      <c r="H1120" s="60">
        <f t="shared" si="123"/>
        <v>0</v>
      </c>
      <c r="I1120" s="60">
        <f t="shared" si="125"/>
        <v>0</v>
      </c>
      <c r="J1120" s="92" t="str">
        <f t="shared" si="124"/>
        <v>2113–2114</v>
      </c>
      <c r="L1120" s="103"/>
      <c r="N1120" s="101"/>
      <c r="Q1120" s="61"/>
    </row>
    <row r="1121" spans="1:17" ht="20.25" customHeight="1" x14ac:dyDescent="0.2">
      <c r="A1121" s="176">
        <v>78042</v>
      </c>
      <c r="B1121" s="177">
        <f t="shared" si="120"/>
        <v>0</v>
      </c>
      <c r="C1121" s="158"/>
      <c r="D1121" s="60">
        <f t="shared" si="121"/>
        <v>0</v>
      </c>
      <c r="E1121" s="178">
        <f t="shared" si="119"/>
        <v>0</v>
      </c>
      <c r="F1121" s="60">
        <f t="shared" si="122"/>
        <v>0</v>
      </c>
      <c r="G1121" s="60">
        <f>IF(AND(C1121&lt;&gt;"",SUM(G$27:G1120)&lt;E$19),$E$19/$E$23,0)</f>
        <v>0</v>
      </c>
      <c r="H1121" s="60">
        <f t="shared" si="123"/>
        <v>0</v>
      </c>
      <c r="I1121" s="60">
        <f t="shared" si="125"/>
        <v>0</v>
      </c>
      <c r="J1121" s="92" t="str">
        <f t="shared" si="124"/>
        <v>2113–2114</v>
      </c>
      <c r="L1121" s="103"/>
      <c r="N1121" s="101"/>
      <c r="Q1121" s="61"/>
    </row>
    <row r="1122" spans="1:17" ht="20.25" customHeight="1" x14ac:dyDescent="0.2">
      <c r="A1122" s="176">
        <v>78072</v>
      </c>
      <c r="B1122" s="177">
        <f t="shared" si="120"/>
        <v>0</v>
      </c>
      <c r="C1122" s="158"/>
      <c r="D1122" s="60">
        <f t="shared" si="121"/>
        <v>0</v>
      </c>
      <c r="E1122" s="178">
        <f t="shared" si="119"/>
        <v>0</v>
      </c>
      <c r="F1122" s="60">
        <f t="shared" si="122"/>
        <v>0</v>
      </c>
      <c r="G1122" s="60">
        <f>IF(AND(C1122&lt;&gt;"",SUM(G$27:G1121)&lt;E$19),$E$19/$E$23,0)</f>
        <v>0</v>
      </c>
      <c r="H1122" s="60">
        <f t="shared" si="123"/>
        <v>0</v>
      </c>
      <c r="I1122" s="60">
        <f t="shared" si="125"/>
        <v>0</v>
      </c>
      <c r="J1122" s="92" t="str">
        <f t="shared" si="124"/>
        <v>2113–2114</v>
      </c>
      <c r="L1122" s="103"/>
      <c r="N1122" s="101"/>
      <c r="Q1122" s="61"/>
    </row>
    <row r="1123" spans="1:17" ht="20.25" customHeight="1" x14ac:dyDescent="0.2">
      <c r="A1123" s="176">
        <v>78103</v>
      </c>
      <c r="B1123" s="177">
        <f t="shared" si="120"/>
        <v>0</v>
      </c>
      <c r="C1123" s="158"/>
      <c r="D1123" s="60">
        <f t="shared" si="121"/>
        <v>0</v>
      </c>
      <c r="E1123" s="178">
        <f t="shared" si="119"/>
        <v>0</v>
      </c>
      <c r="F1123" s="60">
        <f t="shared" si="122"/>
        <v>0</v>
      </c>
      <c r="G1123" s="60">
        <f>IF(AND(C1123&lt;&gt;"",SUM(G$27:G1122)&lt;E$19),$E$19/$E$23,0)</f>
        <v>0</v>
      </c>
      <c r="H1123" s="60">
        <f t="shared" si="123"/>
        <v>0</v>
      </c>
      <c r="I1123" s="60">
        <f t="shared" si="125"/>
        <v>0</v>
      </c>
      <c r="J1123" s="92" t="str">
        <f t="shared" si="124"/>
        <v>2113–2114</v>
      </c>
      <c r="L1123" s="103"/>
      <c r="N1123" s="101"/>
      <c r="Q1123" s="61"/>
    </row>
    <row r="1124" spans="1:17" ht="20.25" customHeight="1" x14ac:dyDescent="0.2">
      <c r="A1124" s="176">
        <v>78133</v>
      </c>
      <c r="B1124" s="177">
        <f t="shared" si="120"/>
        <v>0</v>
      </c>
      <c r="C1124" s="158"/>
      <c r="D1124" s="60">
        <f t="shared" si="121"/>
        <v>0</v>
      </c>
      <c r="E1124" s="178">
        <f t="shared" si="119"/>
        <v>0</v>
      </c>
      <c r="F1124" s="60">
        <f t="shared" si="122"/>
        <v>0</v>
      </c>
      <c r="G1124" s="60">
        <f>IF(AND(C1124&lt;&gt;"",SUM(G$27:G1123)&lt;E$19),$E$19/$E$23,0)</f>
        <v>0</v>
      </c>
      <c r="H1124" s="60">
        <f t="shared" si="123"/>
        <v>0</v>
      </c>
      <c r="I1124" s="60">
        <f t="shared" si="125"/>
        <v>0</v>
      </c>
      <c r="J1124" s="92" t="str">
        <f t="shared" si="124"/>
        <v>2113–2114</v>
      </c>
      <c r="L1124" s="103"/>
      <c r="N1124" s="101"/>
      <c r="Q1124" s="61"/>
    </row>
    <row r="1125" spans="1:17" ht="20.25" customHeight="1" x14ac:dyDescent="0.2">
      <c r="A1125" s="176">
        <v>78164</v>
      </c>
      <c r="B1125" s="177">
        <f t="shared" si="120"/>
        <v>0</v>
      </c>
      <c r="C1125" s="158"/>
      <c r="D1125" s="60">
        <f t="shared" si="121"/>
        <v>0</v>
      </c>
      <c r="E1125" s="178">
        <f t="shared" si="119"/>
        <v>0</v>
      </c>
      <c r="F1125" s="60">
        <f t="shared" si="122"/>
        <v>0</v>
      </c>
      <c r="G1125" s="60">
        <f>IF(AND(C1125&lt;&gt;"",SUM(G$27:G1124)&lt;E$19),$E$19/$E$23,0)</f>
        <v>0</v>
      </c>
      <c r="H1125" s="60">
        <f t="shared" si="123"/>
        <v>0</v>
      </c>
      <c r="I1125" s="60">
        <f t="shared" si="125"/>
        <v>0</v>
      </c>
      <c r="J1125" s="92" t="str">
        <f t="shared" si="124"/>
        <v>2113–2114</v>
      </c>
      <c r="L1125" s="103"/>
      <c r="N1125" s="101"/>
      <c r="Q1125" s="61"/>
    </row>
    <row r="1126" spans="1:17" ht="20.25" customHeight="1" x14ac:dyDescent="0.2">
      <c r="A1126" s="176">
        <v>78195</v>
      </c>
      <c r="B1126" s="177">
        <f t="shared" si="120"/>
        <v>0</v>
      </c>
      <c r="C1126" s="158"/>
      <c r="D1126" s="60">
        <f t="shared" si="121"/>
        <v>0</v>
      </c>
      <c r="E1126" s="178">
        <f t="shared" si="119"/>
        <v>0</v>
      </c>
      <c r="F1126" s="60">
        <f t="shared" si="122"/>
        <v>0</v>
      </c>
      <c r="G1126" s="60">
        <f>IF(AND(C1126&lt;&gt;"",SUM(G$27:G1125)&lt;E$19),$E$19/$E$23,0)</f>
        <v>0</v>
      </c>
      <c r="H1126" s="60">
        <f t="shared" si="123"/>
        <v>0</v>
      </c>
      <c r="I1126" s="60">
        <f t="shared" si="125"/>
        <v>0</v>
      </c>
      <c r="J1126" s="92" t="str">
        <f t="shared" si="124"/>
        <v>2113–2114</v>
      </c>
      <c r="L1126" s="103"/>
      <c r="N1126" s="101"/>
      <c r="Q1126" s="61"/>
    </row>
    <row r="1127" spans="1:17" ht="20.25" customHeight="1" x14ac:dyDescent="0.2">
      <c r="A1127" s="176">
        <v>78223</v>
      </c>
      <c r="B1127" s="177">
        <f t="shared" si="120"/>
        <v>0</v>
      </c>
      <c r="C1127" s="158"/>
      <c r="D1127" s="60">
        <f t="shared" si="121"/>
        <v>0</v>
      </c>
      <c r="E1127" s="178">
        <f t="shared" si="119"/>
        <v>0</v>
      </c>
      <c r="F1127" s="60">
        <f t="shared" si="122"/>
        <v>0</v>
      </c>
      <c r="G1127" s="60">
        <f>IF(AND(C1127&lt;&gt;"",SUM(G$27:G1126)&lt;E$19),$E$19/$E$23,0)</f>
        <v>0</v>
      </c>
      <c r="H1127" s="60">
        <f t="shared" si="123"/>
        <v>0</v>
      </c>
      <c r="I1127" s="60">
        <f t="shared" si="125"/>
        <v>0</v>
      </c>
      <c r="J1127" s="92" t="str">
        <f t="shared" si="124"/>
        <v>2113–2114</v>
      </c>
      <c r="L1127" s="103"/>
      <c r="N1127" s="101"/>
      <c r="Q1127" s="61"/>
    </row>
    <row r="1128" spans="1:17" ht="20.25" customHeight="1" x14ac:dyDescent="0.2">
      <c r="A1128" s="176">
        <v>78254</v>
      </c>
      <c r="B1128" s="177">
        <f t="shared" si="120"/>
        <v>0</v>
      </c>
      <c r="C1128" s="158"/>
      <c r="D1128" s="60">
        <f t="shared" si="121"/>
        <v>0</v>
      </c>
      <c r="E1128" s="178">
        <f t="shared" si="119"/>
        <v>0</v>
      </c>
      <c r="F1128" s="60">
        <f t="shared" si="122"/>
        <v>0</v>
      </c>
      <c r="G1128" s="60">
        <f>IF(AND(C1128&lt;&gt;"",SUM(G$27:G1127)&lt;E$19),$E$19/$E$23,0)</f>
        <v>0</v>
      </c>
      <c r="H1128" s="60">
        <f t="shared" si="123"/>
        <v>0</v>
      </c>
      <c r="I1128" s="60">
        <f t="shared" si="125"/>
        <v>0</v>
      </c>
      <c r="J1128" s="92" t="str">
        <f t="shared" si="124"/>
        <v>2113–2114</v>
      </c>
      <c r="L1128" s="103"/>
      <c r="N1128" s="101"/>
      <c r="Q1128" s="61"/>
    </row>
    <row r="1129" spans="1:17" ht="20.25" customHeight="1" x14ac:dyDescent="0.2">
      <c r="A1129" s="176">
        <v>78284</v>
      </c>
      <c r="B1129" s="177">
        <f t="shared" si="120"/>
        <v>0</v>
      </c>
      <c r="C1129" s="158"/>
      <c r="D1129" s="60">
        <f t="shared" si="121"/>
        <v>0</v>
      </c>
      <c r="E1129" s="178">
        <f t="shared" si="119"/>
        <v>0</v>
      </c>
      <c r="F1129" s="60">
        <f t="shared" si="122"/>
        <v>0</v>
      </c>
      <c r="G1129" s="60">
        <f>IF(AND(C1129&lt;&gt;"",SUM(G$27:G1128)&lt;E$19),$E$19/$E$23,0)</f>
        <v>0</v>
      </c>
      <c r="H1129" s="60">
        <f t="shared" si="123"/>
        <v>0</v>
      </c>
      <c r="I1129" s="60">
        <f t="shared" si="125"/>
        <v>0</v>
      </c>
      <c r="J1129" s="92" t="str">
        <f t="shared" si="124"/>
        <v>2113–2114</v>
      </c>
      <c r="L1129" s="103"/>
      <c r="N1129" s="101"/>
      <c r="Q1129" s="61"/>
    </row>
    <row r="1130" spans="1:17" ht="20.25" customHeight="1" x14ac:dyDescent="0.2">
      <c r="A1130" s="176">
        <v>78315</v>
      </c>
      <c r="B1130" s="177">
        <f t="shared" si="120"/>
        <v>0</v>
      </c>
      <c r="C1130" s="158"/>
      <c r="D1130" s="60">
        <f t="shared" si="121"/>
        <v>0</v>
      </c>
      <c r="E1130" s="178">
        <f t="shared" si="119"/>
        <v>0</v>
      </c>
      <c r="F1130" s="60">
        <f t="shared" si="122"/>
        <v>0</v>
      </c>
      <c r="G1130" s="60">
        <f>IF(AND(C1130&lt;&gt;"",SUM(G$27:G1129)&lt;E$19),$E$19/$E$23,0)</f>
        <v>0</v>
      </c>
      <c r="H1130" s="60">
        <f t="shared" si="123"/>
        <v>0</v>
      </c>
      <c r="I1130" s="60">
        <f t="shared" si="125"/>
        <v>0</v>
      </c>
      <c r="J1130" s="92" t="str">
        <f t="shared" si="124"/>
        <v>2113–2114</v>
      </c>
      <c r="L1130" s="103"/>
      <c r="N1130" s="101"/>
      <c r="Q1130" s="61"/>
    </row>
    <row r="1131" spans="1:17" ht="20.25" customHeight="1" x14ac:dyDescent="0.2">
      <c r="A1131" s="176">
        <v>78345</v>
      </c>
      <c r="B1131" s="177">
        <f t="shared" si="120"/>
        <v>0</v>
      </c>
      <c r="C1131" s="158"/>
      <c r="D1131" s="60">
        <f t="shared" si="121"/>
        <v>0</v>
      </c>
      <c r="E1131" s="178">
        <f t="shared" si="119"/>
        <v>0</v>
      </c>
      <c r="F1131" s="60">
        <f t="shared" si="122"/>
        <v>0</v>
      </c>
      <c r="G1131" s="60">
        <f>IF(AND(C1131&lt;&gt;"",SUM(G$27:G1130)&lt;E$19),$E$19/$E$23,0)</f>
        <v>0</v>
      </c>
      <c r="H1131" s="60">
        <f t="shared" si="123"/>
        <v>0</v>
      </c>
      <c r="I1131" s="60">
        <f t="shared" si="125"/>
        <v>0</v>
      </c>
      <c r="J1131" s="92" t="str">
        <f t="shared" si="124"/>
        <v>2114–2115</v>
      </c>
      <c r="L1131" s="103"/>
      <c r="N1131" s="101"/>
      <c r="Q1131" s="61"/>
    </row>
    <row r="1132" spans="1:17" ht="20.25" customHeight="1" x14ac:dyDescent="0.2">
      <c r="A1132" s="176">
        <v>78376</v>
      </c>
      <c r="B1132" s="177">
        <f t="shared" si="120"/>
        <v>0</v>
      </c>
      <c r="C1132" s="158"/>
      <c r="D1132" s="60">
        <f t="shared" si="121"/>
        <v>0</v>
      </c>
      <c r="E1132" s="178">
        <f t="shared" si="119"/>
        <v>0</v>
      </c>
      <c r="F1132" s="60">
        <f t="shared" si="122"/>
        <v>0</v>
      </c>
      <c r="G1132" s="60">
        <f>IF(AND(C1132&lt;&gt;"",SUM(G$27:G1131)&lt;E$19),$E$19/$E$23,0)</f>
        <v>0</v>
      </c>
      <c r="H1132" s="60">
        <f t="shared" si="123"/>
        <v>0</v>
      </c>
      <c r="I1132" s="60">
        <f t="shared" si="125"/>
        <v>0</v>
      </c>
      <c r="J1132" s="92" t="str">
        <f t="shared" si="124"/>
        <v>2114–2115</v>
      </c>
      <c r="L1132" s="103"/>
      <c r="N1132" s="101"/>
      <c r="Q1132" s="61"/>
    </row>
    <row r="1133" spans="1:17" ht="20.25" customHeight="1" x14ac:dyDescent="0.2">
      <c r="A1133" s="176">
        <v>78407</v>
      </c>
      <c r="B1133" s="177">
        <f t="shared" si="120"/>
        <v>0</v>
      </c>
      <c r="C1133" s="158"/>
      <c r="D1133" s="60">
        <f t="shared" si="121"/>
        <v>0</v>
      </c>
      <c r="E1133" s="178">
        <f t="shared" si="119"/>
        <v>0</v>
      </c>
      <c r="F1133" s="60">
        <f t="shared" si="122"/>
        <v>0</v>
      </c>
      <c r="G1133" s="60">
        <f>IF(AND(C1133&lt;&gt;"",SUM(G$27:G1132)&lt;E$19),$E$19/$E$23,0)</f>
        <v>0</v>
      </c>
      <c r="H1133" s="60">
        <f t="shared" si="123"/>
        <v>0</v>
      </c>
      <c r="I1133" s="60">
        <f t="shared" si="125"/>
        <v>0</v>
      </c>
      <c r="J1133" s="92" t="str">
        <f t="shared" si="124"/>
        <v>2114–2115</v>
      </c>
      <c r="L1133" s="103"/>
      <c r="N1133" s="101"/>
      <c r="Q1133" s="61"/>
    </row>
    <row r="1134" spans="1:17" ht="20.25" customHeight="1" x14ac:dyDescent="0.2">
      <c r="A1134" s="176">
        <v>78437</v>
      </c>
      <c r="B1134" s="177">
        <f t="shared" si="120"/>
        <v>0</v>
      </c>
      <c r="C1134" s="158"/>
      <c r="D1134" s="60">
        <f t="shared" si="121"/>
        <v>0</v>
      </c>
      <c r="E1134" s="178">
        <f t="shared" si="119"/>
        <v>0</v>
      </c>
      <c r="F1134" s="60">
        <f t="shared" si="122"/>
        <v>0</v>
      </c>
      <c r="G1134" s="60">
        <f>IF(AND(C1134&lt;&gt;"",SUM(G$27:G1133)&lt;E$19),$E$19/$E$23,0)</f>
        <v>0</v>
      </c>
      <c r="H1134" s="60">
        <f t="shared" si="123"/>
        <v>0</v>
      </c>
      <c r="I1134" s="60">
        <f t="shared" si="125"/>
        <v>0</v>
      </c>
      <c r="J1134" s="92" t="str">
        <f t="shared" si="124"/>
        <v>2114–2115</v>
      </c>
      <c r="L1134" s="103"/>
      <c r="N1134" s="101"/>
      <c r="Q1134" s="61"/>
    </row>
    <row r="1135" spans="1:17" ht="20.25" customHeight="1" x14ac:dyDescent="0.2">
      <c r="A1135" s="176">
        <v>78468</v>
      </c>
      <c r="B1135" s="177">
        <f t="shared" si="120"/>
        <v>0</v>
      </c>
      <c r="C1135" s="158"/>
      <c r="D1135" s="60">
        <f t="shared" si="121"/>
        <v>0</v>
      </c>
      <c r="E1135" s="178">
        <f t="shared" si="119"/>
        <v>0</v>
      </c>
      <c r="F1135" s="60">
        <f t="shared" si="122"/>
        <v>0</v>
      </c>
      <c r="G1135" s="60">
        <f>IF(AND(C1135&lt;&gt;"",SUM(G$27:G1134)&lt;E$19),$E$19/$E$23,0)</f>
        <v>0</v>
      </c>
      <c r="H1135" s="60">
        <f t="shared" si="123"/>
        <v>0</v>
      </c>
      <c r="I1135" s="60">
        <f t="shared" si="125"/>
        <v>0</v>
      </c>
      <c r="J1135" s="92" t="str">
        <f t="shared" si="124"/>
        <v>2114–2115</v>
      </c>
      <c r="L1135" s="103"/>
      <c r="N1135" s="101"/>
      <c r="Q1135" s="61"/>
    </row>
    <row r="1136" spans="1:17" ht="20.25" customHeight="1" x14ac:dyDescent="0.2">
      <c r="A1136" s="176">
        <v>78498</v>
      </c>
      <c r="B1136" s="177">
        <f t="shared" si="120"/>
        <v>0</v>
      </c>
      <c r="C1136" s="158"/>
      <c r="D1136" s="60">
        <f t="shared" si="121"/>
        <v>0</v>
      </c>
      <c r="E1136" s="178">
        <f t="shared" si="119"/>
        <v>0</v>
      </c>
      <c r="F1136" s="60">
        <f t="shared" si="122"/>
        <v>0</v>
      </c>
      <c r="G1136" s="60">
        <f>IF(AND(C1136&lt;&gt;"",SUM(G$27:G1135)&lt;E$19),$E$19/$E$23,0)</f>
        <v>0</v>
      </c>
      <c r="H1136" s="60">
        <f t="shared" si="123"/>
        <v>0</v>
      </c>
      <c r="I1136" s="60">
        <f t="shared" si="125"/>
        <v>0</v>
      </c>
      <c r="J1136" s="92" t="str">
        <f t="shared" si="124"/>
        <v>2114–2115</v>
      </c>
      <c r="L1136" s="103"/>
      <c r="N1136" s="101"/>
      <c r="Q1136" s="61"/>
    </row>
    <row r="1137" spans="1:17" ht="20.25" customHeight="1" x14ac:dyDescent="0.2">
      <c r="A1137" s="176">
        <v>78529</v>
      </c>
      <c r="B1137" s="177">
        <f t="shared" si="120"/>
        <v>0</v>
      </c>
      <c r="C1137" s="158"/>
      <c r="D1137" s="60">
        <f t="shared" si="121"/>
        <v>0</v>
      </c>
      <c r="E1137" s="178">
        <f t="shared" si="119"/>
        <v>0</v>
      </c>
      <c r="F1137" s="60">
        <f t="shared" si="122"/>
        <v>0</v>
      </c>
      <c r="G1137" s="60">
        <f>IF(AND(C1137&lt;&gt;"",SUM(G$27:G1136)&lt;E$19),$E$19/$E$23,0)</f>
        <v>0</v>
      </c>
      <c r="H1137" s="60">
        <f t="shared" si="123"/>
        <v>0</v>
      </c>
      <c r="I1137" s="60">
        <f t="shared" si="125"/>
        <v>0</v>
      </c>
      <c r="J1137" s="92" t="str">
        <f t="shared" si="124"/>
        <v>2114–2115</v>
      </c>
      <c r="L1137" s="103"/>
      <c r="N1137" s="101"/>
      <c r="Q1137" s="61"/>
    </row>
    <row r="1138" spans="1:17" ht="20.25" customHeight="1" x14ac:dyDescent="0.2">
      <c r="A1138" s="176">
        <v>78560</v>
      </c>
      <c r="B1138" s="177">
        <f t="shared" si="120"/>
        <v>0</v>
      </c>
      <c r="C1138" s="158"/>
      <c r="D1138" s="60">
        <f t="shared" si="121"/>
        <v>0</v>
      </c>
      <c r="E1138" s="178">
        <f t="shared" si="119"/>
        <v>0</v>
      </c>
      <c r="F1138" s="60">
        <f t="shared" si="122"/>
        <v>0</v>
      </c>
      <c r="G1138" s="60">
        <f>IF(AND(C1138&lt;&gt;"",SUM(G$27:G1137)&lt;E$19),$E$19/$E$23,0)</f>
        <v>0</v>
      </c>
      <c r="H1138" s="60">
        <f t="shared" si="123"/>
        <v>0</v>
      </c>
      <c r="I1138" s="60">
        <f t="shared" si="125"/>
        <v>0</v>
      </c>
      <c r="J1138" s="92" t="str">
        <f t="shared" si="124"/>
        <v>2114–2115</v>
      </c>
      <c r="L1138" s="103"/>
      <c r="N1138" s="101"/>
      <c r="Q1138" s="61"/>
    </row>
    <row r="1139" spans="1:17" ht="20.25" customHeight="1" x14ac:dyDescent="0.2">
      <c r="A1139" s="176">
        <v>78588</v>
      </c>
      <c r="B1139" s="177">
        <f t="shared" si="120"/>
        <v>0</v>
      </c>
      <c r="C1139" s="158"/>
      <c r="D1139" s="60">
        <f t="shared" si="121"/>
        <v>0</v>
      </c>
      <c r="E1139" s="178">
        <f t="shared" si="119"/>
        <v>0</v>
      </c>
      <c r="F1139" s="60">
        <f t="shared" si="122"/>
        <v>0</v>
      </c>
      <c r="G1139" s="60">
        <f>IF(AND(C1139&lt;&gt;"",SUM(G$27:G1138)&lt;E$19),$E$19/$E$23,0)</f>
        <v>0</v>
      </c>
      <c r="H1139" s="60">
        <f t="shared" si="123"/>
        <v>0</v>
      </c>
      <c r="I1139" s="60">
        <f t="shared" si="125"/>
        <v>0</v>
      </c>
      <c r="J1139" s="92" t="str">
        <f t="shared" si="124"/>
        <v>2114–2115</v>
      </c>
      <c r="L1139" s="103"/>
      <c r="N1139" s="101"/>
      <c r="Q1139" s="61"/>
    </row>
    <row r="1140" spans="1:17" ht="20.25" customHeight="1" x14ac:dyDescent="0.2">
      <c r="A1140" s="176">
        <v>78619</v>
      </c>
      <c r="B1140" s="177">
        <f t="shared" si="120"/>
        <v>0</v>
      </c>
      <c r="C1140" s="158"/>
      <c r="D1140" s="60">
        <f t="shared" si="121"/>
        <v>0</v>
      </c>
      <c r="E1140" s="178">
        <f t="shared" si="119"/>
        <v>0</v>
      </c>
      <c r="F1140" s="60">
        <f t="shared" si="122"/>
        <v>0</v>
      </c>
      <c r="G1140" s="60">
        <f>IF(AND(C1140&lt;&gt;"",SUM(G$27:G1139)&lt;E$19),$E$19/$E$23,0)</f>
        <v>0</v>
      </c>
      <c r="H1140" s="60">
        <f t="shared" si="123"/>
        <v>0</v>
      </c>
      <c r="I1140" s="60">
        <f t="shared" si="125"/>
        <v>0</v>
      </c>
      <c r="J1140" s="92" t="str">
        <f t="shared" si="124"/>
        <v>2114–2115</v>
      </c>
      <c r="L1140" s="103"/>
      <c r="N1140" s="101"/>
      <c r="Q1140" s="61"/>
    </row>
    <row r="1141" spans="1:17" ht="20.25" customHeight="1" x14ac:dyDescent="0.2">
      <c r="A1141" s="176">
        <v>78649</v>
      </c>
      <c r="B1141" s="177">
        <f t="shared" si="120"/>
        <v>0</v>
      </c>
      <c r="C1141" s="158"/>
      <c r="D1141" s="60">
        <f t="shared" si="121"/>
        <v>0</v>
      </c>
      <c r="E1141" s="178">
        <f t="shared" si="119"/>
        <v>0</v>
      </c>
      <c r="F1141" s="60">
        <f t="shared" si="122"/>
        <v>0</v>
      </c>
      <c r="G1141" s="60">
        <f>IF(AND(C1141&lt;&gt;"",SUM(G$27:G1140)&lt;E$19),$E$19/$E$23,0)</f>
        <v>0</v>
      </c>
      <c r="H1141" s="60">
        <f t="shared" si="123"/>
        <v>0</v>
      </c>
      <c r="I1141" s="60">
        <f t="shared" si="125"/>
        <v>0</v>
      </c>
      <c r="J1141" s="92" t="str">
        <f t="shared" si="124"/>
        <v>2114–2115</v>
      </c>
      <c r="L1141" s="103"/>
      <c r="N1141" s="101"/>
      <c r="Q1141" s="61"/>
    </row>
    <row r="1142" spans="1:17" ht="20.25" customHeight="1" x14ac:dyDescent="0.2">
      <c r="A1142" s="176">
        <v>78680</v>
      </c>
      <c r="B1142" s="177">
        <f t="shared" si="120"/>
        <v>0</v>
      </c>
      <c r="C1142" s="158"/>
      <c r="D1142" s="60">
        <f t="shared" si="121"/>
        <v>0</v>
      </c>
      <c r="E1142" s="178">
        <f t="shared" si="119"/>
        <v>0</v>
      </c>
      <c r="F1142" s="60">
        <f t="shared" si="122"/>
        <v>0</v>
      </c>
      <c r="G1142" s="60">
        <f>IF(AND(C1142&lt;&gt;"",SUM(G$27:G1141)&lt;E$19),$E$19/$E$23,0)</f>
        <v>0</v>
      </c>
      <c r="H1142" s="60">
        <f t="shared" si="123"/>
        <v>0</v>
      </c>
      <c r="I1142" s="60">
        <f t="shared" si="125"/>
        <v>0</v>
      </c>
      <c r="J1142" s="92" t="str">
        <f t="shared" si="124"/>
        <v>2114–2115</v>
      </c>
      <c r="L1142" s="103"/>
      <c r="N1142" s="101"/>
      <c r="Q1142" s="61"/>
    </row>
    <row r="1143" spans="1:17" ht="20.25" customHeight="1" x14ac:dyDescent="0.2">
      <c r="A1143" s="176">
        <v>78710</v>
      </c>
      <c r="B1143" s="177">
        <f t="shared" si="120"/>
        <v>0</v>
      </c>
      <c r="C1143" s="158"/>
      <c r="D1143" s="60">
        <f t="shared" si="121"/>
        <v>0</v>
      </c>
      <c r="E1143" s="178">
        <f t="shared" si="119"/>
        <v>0</v>
      </c>
      <c r="F1143" s="60">
        <f t="shared" si="122"/>
        <v>0</v>
      </c>
      <c r="G1143" s="60">
        <f>IF(AND(C1143&lt;&gt;"",SUM(G$27:G1142)&lt;E$19),$E$19/$E$23,0)</f>
        <v>0</v>
      </c>
      <c r="H1143" s="60">
        <f t="shared" si="123"/>
        <v>0</v>
      </c>
      <c r="I1143" s="60">
        <f t="shared" si="125"/>
        <v>0</v>
      </c>
      <c r="J1143" s="92" t="str">
        <f t="shared" si="124"/>
        <v>2115–2116</v>
      </c>
      <c r="L1143" s="103"/>
      <c r="N1143" s="101"/>
      <c r="Q1143" s="61"/>
    </row>
    <row r="1144" spans="1:17" ht="20.25" customHeight="1" x14ac:dyDescent="0.2">
      <c r="A1144" s="176">
        <v>78741</v>
      </c>
      <c r="B1144" s="177">
        <f t="shared" si="120"/>
        <v>0</v>
      </c>
      <c r="C1144" s="158"/>
      <c r="D1144" s="60">
        <f t="shared" si="121"/>
        <v>0</v>
      </c>
      <c r="E1144" s="178">
        <f t="shared" si="119"/>
        <v>0</v>
      </c>
      <c r="F1144" s="60">
        <f t="shared" si="122"/>
        <v>0</v>
      </c>
      <c r="G1144" s="60">
        <f>IF(AND(C1144&lt;&gt;"",SUM(G$27:G1143)&lt;E$19),$E$19/$E$23,0)</f>
        <v>0</v>
      </c>
      <c r="H1144" s="60">
        <f t="shared" si="123"/>
        <v>0</v>
      </c>
      <c r="I1144" s="60">
        <f t="shared" si="125"/>
        <v>0</v>
      </c>
      <c r="J1144" s="92" t="str">
        <f t="shared" si="124"/>
        <v>2115–2116</v>
      </c>
      <c r="L1144" s="103"/>
      <c r="N1144" s="101"/>
      <c r="Q1144" s="61"/>
    </row>
    <row r="1145" spans="1:17" ht="20.25" customHeight="1" x14ac:dyDescent="0.2">
      <c r="A1145" s="176">
        <v>78772</v>
      </c>
      <c r="B1145" s="177">
        <f t="shared" si="120"/>
        <v>0</v>
      </c>
      <c r="C1145" s="158"/>
      <c r="D1145" s="60">
        <f t="shared" si="121"/>
        <v>0</v>
      </c>
      <c r="E1145" s="178">
        <f t="shared" si="119"/>
        <v>0</v>
      </c>
      <c r="F1145" s="60">
        <f t="shared" si="122"/>
        <v>0</v>
      </c>
      <c r="G1145" s="60">
        <f>IF(AND(C1145&lt;&gt;"",SUM(G$27:G1144)&lt;E$19),$E$19/$E$23,0)</f>
        <v>0</v>
      </c>
      <c r="H1145" s="60">
        <f t="shared" si="123"/>
        <v>0</v>
      </c>
      <c r="I1145" s="60">
        <f t="shared" si="125"/>
        <v>0</v>
      </c>
      <c r="J1145" s="92" t="str">
        <f t="shared" si="124"/>
        <v>2115–2116</v>
      </c>
      <c r="L1145" s="103"/>
      <c r="N1145" s="101"/>
      <c r="Q1145" s="61"/>
    </row>
    <row r="1146" spans="1:17" ht="20.25" customHeight="1" x14ac:dyDescent="0.2">
      <c r="A1146" s="176">
        <v>78802</v>
      </c>
      <c r="B1146" s="177">
        <f t="shared" si="120"/>
        <v>0</v>
      </c>
      <c r="C1146" s="158"/>
      <c r="D1146" s="60">
        <f t="shared" si="121"/>
        <v>0</v>
      </c>
      <c r="E1146" s="178">
        <f t="shared" si="119"/>
        <v>0</v>
      </c>
      <c r="F1146" s="60">
        <f t="shared" si="122"/>
        <v>0</v>
      </c>
      <c r="G1146" s="60">
        <f>IF(AND(C1146&lt;&gt;"",SUM(G$27:G1145)&lt;E$19),$E$19/$E$23,0)</f>
        <v>0</v>
      </c>
      <c r="H1146" s="60">
        <f t="shared" si="123"/>
        <v>0</v>
      </c>
      <c r="I1146" s="60">
        <f t="shared" si="125"/>
        <v>0</v>
      </c>
      <c r="J1146" s="92" t="str">
        <f t="shared" si="124"/>
        <v>2115–2116</v>
      </c>
      <c r="L1146" s="103"/>
      <c r="N1146" s="101"/>
      <c r="Q1146" s="61"/>
    </row>
    <row r="1147" spans="1:17" ht="20.25" customHeight="1" x14ac:dyDescent="0.2">
      <c r="A1147" s="176">
        <v>78833</v>
      </c>
      <c r="B1147" s="177">
        <f t="shared" si="120"/>
        <v>0</v>
      </c>
      <c r="C1147" s="158"/>
      <c r="D1147" s="60">
        <f t="shared" si="121"/>
        <v>0</v>
      </c>
      <c r="E1147" s="178">
        <f t="shared" si="119"/>
        <v>0</v>
      </c>
      <c r="F1147" s="60">
        <f t="shared" si="122"/>
        <v>0</v>
      </c>
      <c r="G1147" s="60">
        <f>IF(AND(C1147&lt;&gt;"",SUM(G$27:G1146)&lt;E$19),$E$19/$E$23,0)</f>
        <v>0</v>
      </c>
      <c r="H1147" s="60">
        <f t="shared" si="123"/>
        <v>0</v>
      </c>
      <c r="I1147" s="60">
        <f t="shared" si="125"/>
        <v>0</v>
      </c>
      <c r="J1147" s="92" t="str">
        <f t="shared" si="124"/>
        <v>2115–2116</v>
      </c>
      <c r="L1147" s="103"/>
      <c r="N1147" s="101"/>
      <c r="Q1147" s="61"/>
    </row>
    <row r="1148" spans="1:17" ht="20.25" customHeight="1" x14ac:dyDescent="0.2">
      <c r="A1148" s="176">
        <v>78863</v>
      </c>
      <c r="B1148" s="177">
        <f t="shared" si="120"/>
        <v>0</v>
      </c>
      <c r="C1148" s="158"/>
      <c r="D1148" s="60">
        <f t="shared" si="121"/>
        <v>0</v>
      </c>
      <c r="E1148" s="178">
        <f t="shared" si="119"/>
        <v>0</v>
      </c>
      <c r="F1148" s="60">
        <f t="shared" si="122"/>
        <v>0</v>
      </c>
      <c r="G1148" s="60">
        <f>IF(AND(C1148&lt;&gt;"",SUM(G$27:G1147)&lt;E$19),$E$19/$E$23,0)</f>
        <v>0</v>
      </c>
      <c r="H1148" s="60">
        <f t="shared" si="123"/>
        <v>0</v>
      </c>
      <c r="I1148" s="60">
        <f t="shared" si="125"/>
        <v>0</v>
      </c>
      <c r="J1148" s="92" t="str">
        <f t="shared" si="124"/>
        <v>2115–2116</v>
      </c>
      <c r="L1148" s="103"/>
      <c r="N1148" s="101"/>
      <c r="Q1148" s="61"/>
    </row>
    <row r="1149" spans="1:17" ht="20.25" customHeight="1" x14ac:dyDescent="0.2">
      <c r="A1149" s="176">
        <v>78894</v>
      </c>
      <c r="B1149" s="177">
        <f t="shared" si="120"/>
        <v>0</v>
      </c>
      <c r="C1149" s="158"/>
      <c r="D1149" s="60">
        <f t="shared" si="121"/>
        <v>0</v>
      </c>
      <c r="E1149" s="178">
        <f t="shared" si="119"/>
        <v>0</v>
      </c>
      <c r="F1149" s="60">
        <f t="shared" si="122"/>
        <v>0</v>
      </c>
      <c r="G1149" s="60">
        <f>IF(AND(C1149&lt;&gt;"",SUM(G$27:G1148)&lt;E$19),$E$19/$E$23,0)</f>
        <v>0</v>
      </c>
      <c r="H1149" s="60">
        <f t="shared" si="123"/>
        <v>0</v>
      </c>
      <c r="I1149" s="60">
        <f t="shared" si="125"/>
        <v>0</v>
      </c>
      <c r="J1149" s="92" t="str">
        <f t="shared" si="124"/>
        <v>2115–2116</v>
      </c>
      <c r="L1149" s="103"/>
      <c r="N1149" s="101"/>
      <c r="Q1149" s="61"/>
    </row>
    <row r="1150" spans="1:17" ht="20.25" customHeight="1" x14ac:dyDescent="0.2">
      <c r="A1150" s="176">
        <v>78925</v>
      </c>
      <c r="B1150" s="177">
        <f t="shared" si="120"/>
        <v>0</v>
      </c>
      <c r="C1150" s="158"/>
      <c r="D1150" s="60">
        <f t="shared" si="121"/>
        <v>0</v>
      </c>
      <c r="E1150" s="178">
        <f t="shared" si="119"/>
        <v>0</v>
      </c>
      <c r="F1150" s="60">
        <f t="shared" si="122"/>
        <v>0</v>
      </c>
      <c r="G1150" s="60">
        <f>IF(AND(C1150&lt;&gt;"",SUM(G$27:G1149)&lt;E$19),$E$19/$E$23,0)</f>
        <v>0</v>
      </c>
      <c r="H1150" s="60">
        <f t="shared" si="123"/>
        <v>0</v>
      </c>
      <c r="I1150" s="60">
        <f t="shared" si="125"/>
        <v>0</v>
      </c>
      <c r="J1150" s="92" t="str">
        <f t="shared" si="124"/>
        <v>2115–2116</v>
      </c>
      <c r="L1150" s="103"/>
      <c r="N1150" s="101"/>
      <c r="Q1150" s="61"/>
    </row>
    <row r="1151" spans="1:17" ht="20.25" customHeight="1" x14ac:dyDescent="0.2">
      <c r="A1151" s="176">
        <v>78954</v>
      </c>
      <c r="B1151" s="177">
        <f t="shared" si="120"/>
        <v>0</v>
      </c>
      <c r="C1151" s="158"/>
      <c r="D1151" s="60">
        <f t="shared" si="121"/>
        <v>0</v>
      </c>
      <c r="E1151" s="178">
        <f t="shared" si="119"/>
        <v>0</v>
      </c>
      <c r="F1151" s="60">
        <f t="shared" si="122"/>
        <v>0</v>
      </c>
      <c r="G1151" s="60">
        <f>IF(AND(C1151&lt;&gt;"",SUM(G$27:G1150)&lt;E$19),$E$19/$E$23,0)</f>
        <v>0</v>
      </c>
      <c r="H1151" s="60">
        <f t="shared" si="123"/>
        <v>0</v>
      </c>
      <c r="I1151" s="60">
        <f t="shared" si="125"/>
        <v>0</v>
      </c>
      <c r="J1151" s="92" t="str">
        <f t="shared" si="124"/>
        <v>2115–2116</v>
      </c>
      <c r="L1151" s="103"/>
      <c r="N1151" s="101"/>
      <c r="Q1151" s="61"/>
    </row>
    <row r="1152" spans="1:17" ht="20.25" customHeight="1" x14ac:dyDescent="0.2">
      <c r="A1152" s="176">
        <v>78985</v>
      </c>
      <c r="B1152" s="177">
        <f t="shared" si="120"/>
        <v>0</v>
      </c>
      <c r="C1152" s="158"/>
      <c r="D1152" s="60">
        <f t="shared" si="121"/>
        <v>0</v>
      </c>
      <c r="E1152" s="178">
        <f t="shared" si="119"/>
        <v>0</v>
      </c>
      <c r="F1152" s="60">
        <f t="shared" si="122"/>
        <v>0</v>
      </c>
      <c r="G1152" s="60">
        <f>IF(AND(C1152&lt;&gt;"",SUM(G$27:G1151)&lt;E$19),$E$19/$E$23,0)</f>
        <v>0</v>
      </c>
      <c r="H1152" s="60">
        <f t="shared" si="123"/>
        <v>0</v>
      </c>
      <c r="I1152" s="60">
        <f t="shared" si="125"/>
        <v>0</v>
      </c>
      <c r="J1152" s="92" t="str">
        <f t="shared" si="124"/>
        <v>2115–2116</v>
      </c>
      <c r="L1152" s="103"/>
      <c r="N1152" s="101"/>
      <c r="Q1152" s="61"/>
    </row>
    <row r="1153" spans="1:17" ht="20.25" customHeight="1" x14ac:dyDescent="0.2">
      <c r="A1153" s="176">
        <v>79015</v>
      </c>
      <c r="B1153" s="177">
        <f t="shared" si="120"/>
        <v>0</v>
      </c>
      <c r="C1153" s="158"/>
      <c r="D1153" s="60">
        <f t="shared" si="121"/>
        <v>0</v>
      </c>
      <c r="E1153" s="178">
        <f t="shared" si="119"/>
        <v>0</v>
      </c>
      <c r="F1153" s="60">
        <f t="shared" si="122"/>
        <v>0</v>
      </c>
      <c r="G1153" s="60">
        <f>IF(AND(C1153&lt;&gt;"",SUM(G$27:G1152)&lt;E$19),$E$19/$E$23,0)</f>
        <v>0</v>
      </c>
      <c r="H1153" s="60">
        <f t="shared" si="123"/>
        <v>0</v>
      </c>
      <c r="I1153" s="60">
        <f t="shared" si="125"/>
        <v>0</v>
      </c>
      <c r="J1153" s="92" t="str">
        <f t="shared" si="124"/>
        <v>2115–2116</v>
      </c>
      <c r="L1153" s="103"/>
      <c r="N1153" s="101"/>
      <c r="Q1153" s="61"/>
    </row>
    <row r="1154" spans="1:17" ht="20.25" customHeight="1" x14ac:dyDescent="0.2">
      <c r="A1154" s="176">
        <v>79046</v>
      </c>
      <c r="B1154" s="177">
        <f t="shared" si="120"/>
        <v>0</v>
      </c>
      <c r="C1154" s="158"/>
      <c r="D1154" s="60">
        <f t="shared" si="121"/>
        <v>0</v>
      </c>
      <c r="E1154" s="178">
        <f t="shared" si="119"/>
        <v>0</v>
      </c>
      <c r="F1154" s="60">
        <f t="shared" si="122"/>
        <v>0</v>
      </c>
      <c r="G1154" s="60">
        <f>IF(AND(C1154&lt;&gt;"",SUM(G$27:G1153)&lt;E$19),$E$19/$E$23,0)</f>
        <v>0</v>
      </c>
      <c r="H1154" s="60">
        <f t="shared" si="123"/>
        <v>0</v>
      </c>
      <c r="I1154" s="60">
        <f t="shared" si="125"/>
        <v>0</v>
      </c>
      <c r="J1154" s="92" t="str">
        <f t="shared" si="124"/>
        <v>2115–2116</v>
      </c>
      <c r="L1154" s="103"/>
      <c r="N1154" s="101"/>
      <c r="Q1154" s="61"/>
    </row>
    <row r="1155" spans="1:17" ht="20.25" customHeight="1" x14ac:dyDescent="0.2">
      <c r="A1155" s="176">
        <v>79076</v>
      </c>
      <c r="B1155" s="177">
        <f t="shared" si="120"/>
        <v>0</v>
      </c>
      <c r="C1155" s="158"/>
      <c r="D1155" s="60">
        <f t="shared" si="121"/>
        <v>0</v>
      </c>
      <c r="E1155" s="178">
        <f t="shared" si="119"/>
        <v>0</v>
      </c>
      <c r="F1155" s="60">
        <f t="shared" si="122"/>
        <v>0</v>
      </c>
      <c r="G1155" s="60">
        <f>IF(AND(C1155&lt;&gt;"",SUM(G$27:G1154)&lt;E$19),$E$19/$E$23,0)</f>
        <v>0</v>
      </c>
      <c r="H1155" s="60">
        <f t="shared" si="123"/>
        <v>0</v>
      </c>
      <c r="I1155" s="60">
        <f t="shared" si="125"/>
        <v>0</v>
      </c>
      <c r="J1155" s="92" t="str">
        <f t="shared" si="124"/>
        <v>2116–2117</v>
      </c>
      <c r="L1155" s="103"/>
      <c r="N1155" s="101"/>
      <c r="Q1155" s="61"/>
    </row>
    <row r="1156" spans="1:17" ht="20.25" customHeight="1" x14ac:dyDescent="0.2">
      <c r="A1156" s="176">
        <v>79107</v>
      </c>
      <c r="B1156" s="177">
        <f t="shared" si="120"/>
        <v>0</v>
      </c>
      <c r="C1156" s="158"/>
      <c r="D1156" s="60">
        <f t="shared" si="121"/>
        <v>0</v>
      </c>
      <c r="E1156" s="178">
        <f t="shared" si="119"/>
        <v>0</v>
      </c>
      <c r="F1156" s="60">
        <f t="shared" si="122"/>
        <v>0</v>
      </c>
      <c r="G1156" s="60">
        <f>IF(AND(C1156&lt;&gt;"",SUM(G$27:G1155)&lt;E$19),$E$19/$E$23,0)</f>
        <v>0</v>
      </c>
      <c r="H1156" s="60">
        <f t="shared" si="123"/>
        <v>0</v>
      </c>
      <c r="I1156" s="60">
        <f t="shared" si="125"/>
        <v>0</v>
      </c>
      <c r="J1156" s="92" t="str">
        <f t="shared" si="124"/>
        <v>2116–2117</v>
      </c>
      <c r="L1156" s="103"/>
      <c r="N1156" s="101"/>
      <c r="Q1156" s="61"/>
    </row>
    <row r="1157" spans="1:17" ht="20.25" customHeight="1" x14ac:dyDescent="0.2">
      <c r="A1157" s="176">
        <v>79138</v>
      </c>
      <c r="B1157" s="177">
        <f t="shared" si="120"/>
        <v>0</v>
      </c>
      <c r="C1157" s="158"/>
      <c r="D1157" s="60">
        <f t="shared" si="121"/>
        <v>0</v>
      </c>
      <c r="E1157" s="178">
        <f t="shared" si="119"/>
        <v>0</v>
      </c>
      <c r="F1157" s="60">
        <f t="shared" si="122"/>
        <v>0</v>
      </c>
      <c r="G1157" s="60">
        <f>IF(AND(C1157&lt;&gt;"",SUM(G$27:G1156)&lt;E$19),$E$19/$E$23,0)</f>
        <v>0</v>
      </c>
      <c r="H1157" s="60">
        <f t="shared" si="123"/>
        <v>0</v>
      </c>
      <c r="I1157" s="60">
        <f t="shared" si="125"/>
        <v>0</v>
      </c>
      <c r="J1157" s="92" t="str">
        <f t="shared" si="124"/>
        <v>2116–2117</v>
      </c>
      <c r="L1157" s="103"/>
      <c r="N1157" s="101"/>
      <c r="Q1157" s="61"/>
    </row>
    <row r="1158" spans="1:17" ht="20.25" customHeight="1" x14ac:dyDescent="0.2">
      <c r="A1158" s="176">
        <v>79168</v>
      </c>
      <c r="B1158" s="177">
        <f t="shared" si="120"/>
        <v>0</v>
      </c>
      <c r="C1158" s="158"/>
      <c r="D1158" s="60">
        <f t="shared" si="121"/>
        <v>0</v>
      </c>
      <c r="E1158" s="178">
        <f t="shared" si="119"/>
        <v>0</v>
      </c>
      <c r="F1158" s="60">
        <f t="shared" si="122"/>
        <v>0</v>
      </c>
      <c r="G1158" s="60">
        <f>IF(AND(C1158&lt;&gt;"",SUM(G$27:G1157)&lt;E$19),$E$19/$E$23,0)</f>
        <v>0</v>
      </c>
      <c r="H1158" s="60">
        <f t="shared" si="123"/>
        <v>0</v>
      </c>
      <c r="I1158" s="60">
        <f t="shared" si="125"/>
        <v>0</v>
      </c>
      <c r="J1158" s="92" t="str">
        <f t="shared" si="124"/>
        <v>2116–2117</v>
      </c>
      <c r="L1158" s="103"/>
      <c r="N1158" s="101"/>
      <c r="Q1158" s="61"/>
    </row>
    <row r="1159" spans="1:17" ht="20.25" customHeight="1" x14ac:dyDescent="0.2">
      <c r="A1159" s="176">
        <v>79199</v>
      </c>
      <c r="B1159" s="177">
        <f t="shared" si="120"/>
        <v>0</v>
      </c>
      <c r="C1159" s="158"/>
      <c r="D1159" s="60">
        <f t="shared" si="121"/>
        <v>0</v>
      </c>
      <c r="E1159" s="178">
        <f t="shared" si="119"/>
        <v>0</v>
      </c>
      <c r="F1159" s="60">
        <f t="shared" si="122"/>
        <v>0</v>
      </c>
      <c r="G1159" s="60">
        <f>IF(AND(C1159&lt;&gt;"",SUM(G$27:G1158)&lt;E$19),$E$19/$E$23,0)</f>
        <v>0</v>
      </c>
      <c r="H1159" s="60">
        <f t="shared" si="123"/>
        <v>0</v>
      </c>
      <c r="I1159" s="60">
        <f t="shared" si="125"/>
        <v>0</v>
      </c>
      <c r="J1159" s="92" t="str">
        <f t="shared" si="124"/>
        <v>2116–2117</v>
      </c>
      <c r="L1159" s="103"/>
      <c r="N1159" s="101"/>
      <c r="Q1159" s="61"/>
    </row>
    <row r="1160" spans="1:17" ht="20.25" customHeight="1" x14ac:dyDescent="0.2">
      <c r="A1160" s="176">
        <v>79229</v>
      </c>
      <c r="B1160" s="177">
        <f t="shared" si="120"/>
        <v>0</v>
      </c>
      <c r="C1160" s="158"/>
      <c r="D1160" s="60">
        <f t="shared" si="121"/>
        <v>0</v>
      </c>
      <c r="E1160" s="178">
        <f t="shared" si="119"/>
        <v>0</v>
      </c>
      <c r="F1160" s="60">
        <f t="shared" si="122"/>
        <v>0</v>
      </c>
      <c r="G1160" s="60">
        <f>IF(AND(C1160&lt;&gt;"",SUM(G$27:G1159)&lt;E$19),$E$19/$E$23,0)</f>
        <v>0</v>
      </c>
      <c r="H1160" s="60">
        <f t="shared" si="123"/>
        <v>0</v>
      </c>
      <c r="I1160" s="60">
        <f t="shared" si="125"/>
        <v>0</v>
      </c>
      <c r="J1160" s="92" t="str">
        <f t="shared" si="124"/>
        <v>2116–2117</v>
      </c>
      <c r="L1160" s="103"/>
      <c r="N1160" s="101"/>
      <c r="Q1160" s="61"/>
    </row>
    <row r="1161" spans="1:17" ht="20.25" customHeight="1" x14ac:dyDescent="0.2">
      <c r="A1161" s="176">
        <v>79260</v>
      </c>
      <c r="B1161" s="177">
        <f t="shared" si="120"/>
        <v>0</v>
      </c>
      <c r="C1161" s="158"/>
      <c r="D1161" s="60">
        <f t="shared" si="121"/>
        <v>0</v>
      </c>
      <c r="E1161" s="178">
        <f t="shared" si="119"/>
        <v>0</v>
      </c>
      <c r="F1161" s="60">
        <f t="shared" si="122"/>
        <v>0</v>
      </c>
      <c r="G1161" s="60">
        <f>IF(AND(C1161&lt;&gt;"",SUM(G$27:G1160)&lt;E$19),$E$19/$E$23,0)</f>
        <v>0</v>
      </c>
      <c r="H1161" s="60">
        <f t="shared" si="123"/>
        <v>0</v>
      </c>
      <c r="I1161" s="60">
        <f t="shared" si="125"/>
        <v>0</v>
      </c>
      <c r="J1161" s="92" t="str">
        <f t="shared" si="124"/>
        <v>2116–2117</v>
      </c>
      <c r="L1161" s="103"/>
      <c r="N1161" s="101"/>
      <c r="Q1161" s="61"/>
    </row>
    <row r="1162" spans="1:17" ht="20.25" customHeight="1" x14ac:dyDescent="0.2">
      <c r="A1162" s="176">
        <v>79291</v>
      </c>
      <c r="B1162" s="177">
        <f t="shared" si="120"/>
        <v>0</v>
      </c>
      <c r="C1162" s="158"/>
      <c r="D1162" s="60">
        <f t="shared" si="121"/>
        <v>0</v>
      </c>
      <c r="E1162" s="178">
        <f t="shared" si="119"/>
        <v>0</v>
      </c>
      <c r="F1162" s="60">
        <f t="shared" si="122"/>
        <v>0</v>
      </c>
      <c r="G1162" s="60">
        <f>IF(AND(C1162&lt;&gt;"",SUM(G$27:G1161)&lt;E$19),$E$19/$E$23,0)</f>
        <v>0</v>
      </c>
      <c r="H1162" s="60">
        <f t="shared" si="123"/>
        <v>0</v>
      </c>
      <c r="I1162" s="60">
        <f t="shared" si="125"/>
        <v>0</v>
      </c>
      <c r="J1162" s="92" t="str">
        <f t="shared" si="124"/>
        <v>2116–2117</v>
      </c>
      <c r="L1162" s="103"/>
      <c r="N1162" s="101"/>
      <c r="Q1162" s="61"/>
    </row>
    <row r="1163" spans="1:17" ht="20.25" customHeight="1" x14ac:dyDescent="0.2">
      <c r="A1163" s="176">
        <v>79319</v>
      </c>
      <c r="B1163" s="177">
        <f t="shared" si="120"/>
        <v>0</v>
      </c>
      <c r="C1163" s="158"/>
      <c r="D1163" s="60">
        <f t="shared" si="121"/>
        <v>0</v>
      </c>
      <c r="E1163" s="178">
        <f t="shared" si="119"/>
        <v>0</v>
      </c>
      <c r="F1163" s="60">
        <f t="shared" si="122"/>
        <v>0</v>
      </c>
      <c r="G1163" s="60">
        <f>IF(AND(C1163&lt;&gt;"",SUM(G$27:G1162)&lt;E$19),$E$19/$E$23,0)</f>
        <v>0</v>
      </c>
      <c r="H1163" s="60">
        <f t="shared" si="123"/>
        <v>0</v>
      </c>
      <c r="I1163" s="60">
        <f t="shared" si="125"/>
        <v>0</v>
      </c>
      <c r="J1163" s="92" t="str">
        <f t="shared" si="124"/>
        <v>2116–2117</v>
      </c>
      <c r="L1163" s="103"/>
      <c r="N1163" s="101"/>
      <c r="Q1163" s="61"/>
    </row>
    <row r="1164" spans="1:17" ht="20.25" customHeight="1" x14ac:dyDescent="0.2">
      <c r="A1164" s="176">
        <v>79350</v>
      </c>
      <c r="B1164" s="177">
        <f t="shared" si="120"/>
        <v>0</v>
      </c>
      <c r="C1164" s="158"/>
      <c r="D1164" s="60">
        <f t="shared" si="121"/>
        <v>0</v>
      </c>
      <c r="E1164" s="178">
        <f t="shared" si="119"/>
        <v>0</v>
      </c>
      <c r="F1164" s="60">
        <f t="shared" si="122"/>
        <v>0</v>
      </c>
      <c r="G1164" s="60">
        <f>IF(AND(C1164&lt;&gt;"",SUM(G$27:G1163)&lt;E$19),$E$19/$E$23,0)</f>
        <v>0</v>
      </c>
      <c r="H1164" s="60">
        <f t="shared" si="123"/>
        <v>0</v>
      </c>
      <c r="I1164" s="60">
        <f t="shared" si="125"/>
        <v>0</v>
      </c>
      <c r="J1164" s="92" t="str">
        <f t="shared" si="124"/>
        <v>2116–2117</v>
      </c>
      <c r="L1164" s="103"/>
      <c r="N1164" s="101"/>
      <c r="Q1164" s="61"/>
    </row>
    <row r="1165" spans="1:17" ht="20.25" customHeight="1" x14ac:dyDescent="0.2">
      <c r="A1165" s="176">
        <v>79380</v>
      </c>
      <c r="B1165" s="177">
        <f t="shared" si="120"/>
        <v>0</v>
      </c>
      <c r="C1165" s="158"/>
      <c r="D1165" s="60">
        <f t="shared" si="121"/>
        <v>0</v>
      </c>
      <c r="E1165" s="178">
        <f t="shared" si="119"/>
        <v>0</v>
      </c>
      <c r="F1165" s="60">
        <f t="shared" si="122"/>
        <v>0</v>
      </c>
      <c r="G1165" s="60">
        <f>IF(AND(C1165&lt;&gt;"",SUM(G$27:G1164)&lt;E$19),$E$19/$E$23,0)</f>
        <v>0</v>
      </c>
      <c r="H1165" s="60">
        <f t="shared" si="123"/>
        <v>0</v>
      </c>
      <c r="I1165" s="60">
        <f t="shared" si="125"/>
        <v>0</v>
      </c>
      <c r="J1165" s="92" t="str">
        <f t="shared" si="124"/>
        <v>2116–2117</v>
      </c>
      <c r="L1165" s="103"/>
      <c r="N1165" s="101"/>
      <c r="Q1165" s="61"/>
    </row>
    <row r="1166" spans="1:17" ht="20.25" customHeight="1" x14ac:dyDescent="0.2">
      <c r="A1166" s="176">
        <v>79411</v>
      </c>
      <c r="B1166" s="177">
        <f t="shared" si="120"/>
        <v>0</v>
      </c>
      <c r="C1166" s="158"/>
      <c r="D1166" s="60">
        <f t="shared" si="121"/>
        <v>0</v>
      </c>
      <c r="E1166" s="178">
        <f t="shared" si="119"/>
        <v>0</v>
      </c>
      <c r="F1166" s="60">
        <f t="shared" si="122"/>
        <v>0</v>
      </c>
      <c r="G1166" s="60">
        <f>IF(AND(C1166&lt;&gt;"",SUM(G$27:G1165)&lt;E$19),$E$19/$E$23,0)</f>
        <v>0</v>
      </c>
      <c r="H1166" s="60">
        <f t="shared" si="123"/>
        <v>0</v>
      </c>
      <c r="I1166" s="60">
        <f t="shared" si="125"/>
        <v>0</v>
      </c>
      <c r="J1166" s="92" t="str">
        <f t="shared" si="124"/>
        <v>2116–2117</v>
      </c>
      <c r="L1166" s="103"/>
      <c r="N1166" s="101"/>
      <c r="Q1166" s="61"/>
    </row>
    <row r="1167" spans="1:17" ht="20.25" customHeight="1" x14ac:dyDescent="0.2">
      <c r="A1167" s="176">
        <v>79441</v>
      </c>
      <c r="B1167" s="177">
        <f t="shared" si="120"/>
        <v>0</v>
      </c>
      <c r="C1167" s="158"/>
      <c r="D1167" s="60">
        <f t="shared" si="121"/>
        <v>0</v>
      </c>
      <c r="E1167" s="178">
        <f t="shared" si="119"/>
        <v>0</v>
      </c>
      <c r="F1167" s="60">
        <f t="shared" si="122"/>
        <v>0</v>
      </c>
      <c r="G1167" s="60">
        <f>IF(AND(C1167&lt;&gt;"",SUM(G$27:G1166)&lt;E$19),$E$19/$E$23,0)</f>
        <v>0</v>
      </c>
      <c r="H1167" s="60">
        <f t="shared" si="123"/>
        <v>0</v>
      </c>
      <c r="I1167" s="60">
        <f t="shared" si="125"/>
        <v>0</v>
      </c>
      <c r="J1167" s="92" t="str">
        <f t="shared" si="124"/>
        <v>2117–2118</v>
      </c>
      <c r="L1167" s="103"/>
      <c r="N1167" s="101"/>
      <c r="Q1167" s="61"/>
    </row>
    <row r="1168" spans="1:17" ht="20.25" customHeight="1" x14ac:dyDescent="0.2">
      <c r="A1168" s="176">
        <v>79472</v>
      </c>
      <c r="B1168" s="177">
        <f t="shared" si="120"/>
        <v>0</v>
      </c>
      <c r="C1168" s="158"/>
      <c r="D1168" s="60">
        <f t="shared" si="121"/>
        <v>0</v>
      </c>
      <c r="E1168" s="178">
        <f t="shared" si="119"/>
        <v>0</v>
      </c>
      <c r="F1168" s="60">
        <f t="shared" si="122"/>
        <v>0</v>
      </c>
      <c r="G1168" s="60">
        <f>IF(AND(C1168&lt;&gt;"",SUM(G$27:G1167)&lt;E$19),$E$19/$E$23,0)</f>
        <v>0</v>
      </c>
      <c r="H1168" s="60">
        <f t="shared" si="123"/>
        <v>0</v>
      </c>
      <c r="I1168" s="60">
        <f t="shared" si="125"/>
        <v>0</v>
      </c>
      <c r="J1168" s="92" t="str">
        <f t="shared" si="124"/>
        <v>2117–2118</v>
      </c>
      <c r="L1168" s="103"/>
      <c r="N1168" s="101"/>
      <c r="Q1168" s="61"/>
    </row>
    <row r="1169" spans="1:17" ht="20.25" customHeight="1" x14ac:dyDescent="0.2">
      <c r="A1169" s="176">
        <v>79503</v>
      </c>
      <c r="B1169" s="177">
        <f t="shared" si="120"/>
        <v>0</v>
      </c>
      <c r="C1169" s="158"/>
      <c r="D1169" s="60">
        <f t="shared" si="121"/>
        <v>0</v>
      </c>
      <c r="E1169" s="178">
        <f t="shared" si="119"/>
        <v>0</v>
      </c>
      <c r="F1169" s="60">
        <f t="shared" si="122"/>
        <v>0</v>
      </c>
      <c r="G1169" s="60">
        <f>IF(AND(C1169&lt;&gt;"",SUM(G$27:G1168)&lt;E$19),$E$19/$E$23,0)</f>
        <v>0</v>
      </c>
      <c r="H1169" s="60">
        <f t="shared" si="123"/>
        <v>0</v>
      </c>
      <c r="I1169" s="60">
        <f t="shared" si="125"/>
        <v>0</v>
      </c>
      <c r="J1169" s="92" t="str">
        <f t="shared" si="124"/>
        <v>2117–2118</v>
      </c>
      <c r="L1169" s="103"/>
      <c r="N1169" s="101"/>
      <c r="Q1169" s="61"/>
    </row>
    <row r="1170" spans="1:17" ht="20.25" customHeight="1" x14ac:dyDescent="0.2">
      <c r="A1170" s="176">
        <v>79533</v>
      </c>
      <c r="B1170" s="177">
        <f t="shared" si="120"/>
        <v>0</v>
      </c>
      <c r="C1170" s="158"/>
      <c r="D1170" s="60">
        <f t="shared" si="121"/>
        <v>0</v>
      </c>
      <c r="E1170" s="178">
        <f t="shared" si="119"/>
        <v>0</v>
      </c>
      <c r="F1170" s="60">
        <f t="shared" si="122"/>
        <v>0</v>
      </c>
      <c r="G1170" s="60">
        <f>IF(AND(C1170&lt;&gt;"",SUM(G$27:G1169)&lt;E$19),$E$19/$E$23,0)</f>
        <v>0</v>
      </c>
      <c r="H1170" s="60">
        <f t="shared" si="123"/>
        <v>0</v>
      </c>
      <c r="I1170" s="60">
        <f t="shared" si="125"/>
        <v>0</v>
      </c>
      <c r="J1170" s="92" t="str">
        <f t="shared" si="124"/>
        <v>2117–2118</v>
      </c>
      <c r="L1170" s="103"/>
      <c r="N1170" s="101"/>
      <c r="Q1170" s="61"/>
    </row>
    <row r="1171" spans="1:17" ht="20.25" customHeight="1" x14ac:dyDescent="0.2">
      <c r="A1171" s="176">
        <v>79564</v>
      </c>
      <c r="B1171" s="177">
        <f t="shared" si="120"/>
        <v>0</v>
      </c>
      <c r="C1171" s="158"/>
      <c r="D1171" s="60">
        <f t="shared" si="121"/>
        <v>0</v>
      </c>
      <c r="E1171" s="178">
        <f t="shared" si="119"/>
        <v>0</v>
      </c>
      <c r="F1171" s="60">
        <f t="shared" si="122"/>
        <v>0</v>
      </c>
      <c r="G1171" s="60">
        <f>IF(AND(C1171&lt;&gt;"",SUM(G$27:G1170)&lt;E$19),$E$19/$E$23,0)</f>
        <v>0</v>
      </c>
      <c r="H1171" s="60">
        <f t="shared" si="123"/>
        <v>0</v>
      </c>
      <c r="I1171" s="60">
        <f t="shared" si="125"/>
        <v>0</v>
      </c>
      <c r="J1171" s="92" t="str">
        <f t="shared" si="124"/>
        <v>2117–2118</v>
      </c>
      <c r="L1171" s="103"/>
      <c r="N1171" s="101"/>
      <c r="Q1171" s="61"/>
    </row>
    <row r="1172" spans="1:17" ht="20.25" customHeight="1" x14ac:dyDescent="0.2">
      <c r="A1172" s="176">
        <v>79594</v>
      </c>
      <c r="B1172" s="177">
        <f t="shared" si="120"/>
        <v>0</v>
      </c>
      <c r="C1172" s="158"/>
      <c r="D1172" s="60">
        <f t="shared" si="121"/>
        <v>0</v>
      </c>
      <c r="E1172" s="178">
        <f t="shared" si="119"/>
        <v>0</v>
      </c>
      <c r="F1172" s="60">
        <f t="shared" si="122"/>
        <v>0</v>
      </c>
      <c r="G1172" s="60">
        <f>IF(AND(C1172&lt;&gt;"",SUM(G$27:G1171)&lt;E$19),$E$19/$E$23,0)</f>
        <v>0</v>
      </c>
      <c r="H1172" s="60">
        <f t="shared" si="123"/>
        <v>0</v>
      </c>
      <c r="I1172" s="60">
        <f t="shared" si="125"/>
        <v>0</v>
      </c>
      <c r="J1172" s="92" t="str">
        <f t="shared" si="124"/>
        <v>2117–2118</v>
      </c>
      <c r="L1172" s="103"/>
      <c r="N1172" s="101"/>
      <c r="Q1172" s="61"/>
    </row>
    <row r="1173" spans="1:17" ht="20.25" customHeight="1" x14ac:dyDescent="0.2">
      <c r="A1173" s="176">
        <v>79625</v>
      </c>
      <c r="B1173" s="177">
        <f t="shared" si="120"/>
        <v>0</v>
      </c>
      <c r="C1173" s="158"/>
      <c r="D1173" s="60">
        <f t="shared" si="121"/>
        <v>0</v>
      </c>
      <c r="E1173" s="178">
        <f t="shared" si="119"/>
        <v>0</v>
      </c>
      <c r="F1173" s="60">
        <f t="shared" si="122"/>
        <v>0</v>
      </c>
      <c r="G1173" s="60">
        <f>IF(AND(C1173&lt;&gt;"",SUM(G$27:G1172)&lt;E$19),$E$19/$E$23,0)</f>
        <v>0</v>
      </c>
      <c r="H1173" s="60">
        <f t="shared" si="123"/>
        <v>0</v>
      </c>
      <c r="I1173" s="60">
        <f t="shared" si="125"/>
        <v>0</v>
      </c>
      <c r="J1173" s="92" t="str">
        <f t="shared" si="124"/>
        <v>2117–2118</v>
      </c>
      <c r="L1173" s="103"/>
      <c r="N1173" s="101"/>
      <c r="Q1173" s="61"/>
    </row>
    <row r="1174" spans="1:17" ht="20.25" customHeight="1" x14ac:dyDescent="0.2">
      <c r="A1174" s="176">
        <v>79656</v>
      </c>
      <c r="B1174" s="177">
        <f t="shared" si="120"/>
        <v>0</v>
      </c>
      <c r="C1174" s="158"/>
      <c r="D1174" s="60">
        <f t="shared" si="121"/>
        <v>0</v>
      </c>
      <c r="E1174" s="178">
        <f t="shared" si="119"/>
        <v>0</v>
      </c>
      <c r="F1174" s="60">
        <f t="shared" si="122"/>
        <v>0</v>
      </c>
      <c r="G1174" s="60">
        <f>IF(AND(C1174&lt;&gt;"",SUM(G$27:G1173)&lt;E$19),$E$19/$E$23,0)</f>
        <v>0</v>
      </c>
      <c r="H1174" s="60">
        <f t="shared" si="123"/>
        <v>0</v>
      </c>
      <c r="I1174" s="60">
        <f t="shared" si="125"/>
        <v>0</v>
      </c>
      <c r="J1174" s="92" t="str">
        <f t="shared" si="124"/>
        <v>2117–2118</v>
      </c>
      <c r="L1174" s="103"/>
      <c r="N1174" s="101"/>
      <c r="Q1174" s="61"/>
    </row>
    <row r="1175" spans="1:17" ht="20.25" customHeight="1" x14ac:dyDescent="0.2">
      <c r="A1175" s="176">
        <v>79684</v>
      </c>
      <c r="B1175" s="177">
        <f t="shared" si="120"/>
        <v>0</v>
      </c>
      <c r="C1175" s="158"/>
      <c r="D1175" s="60">
        <f t="shared" si="121"/>
        <v>0</v>
      </c>
      <c r="E1175" s="178">
        <f t="shared" si="119"/>
        <v>0</v>
      </c>
      <c r="F1175" s="60">
        <f t="shared" si="122"/>
        <v>0</v>
      </c>
      <c r="G1175" s="60">
        <f>IF(AND(C1175&lt;&gt;"",SUM(G$27:G1174)&lt;E$19),$E$19/$E$23,0)</f>
        <v>0</v>
      </c>
      <c r="H1175" s="60">
        <f t="shared" si="123"/>
        <v>0</v>
      </c>
      <c r="I1175" s="60">
        <f t="shared" si="125"/>
        <v>0</v>
      </c>
      <c r="J1175" s="92" t="str">
        <f t="shared" si="124"/>
        <v>2117–2118</v>
      </c>
      <c r="L1175" s="103"/>
      <c r="N1175" s="101"/>
      <c r="Q1175" s="61"/>
    </row>
    <row r="1176" spans="1:17" ht="20.25" customHeight="1" x14ac:dyDescent="0.2">
      <c r="A1176" s="176">
        <v>79715</v>
      </c>
      <c r="B1176" s="177">
        <f t="shared" si="120"/>
        <v>0</v>
      </c>
      <c r="C1176" s="158"/>
      <c r="D1176" s="60">
        <f t="shared" si="121"/>
        <v>0</v>
      </c>
      <c r="E1176" s="178">
        <f t="shared" si="119"/>
        <v>0</v>
      </c>
      <c r="F1176" s="60">
        <f t="shared" si="122"/>
        <v>0</v>
      </c>
      <c r="G1176" s="60">
        <f>IF(AND(C1176&lt;&gt;"",SUM(G$27:G1175)&lt;E$19),$E$19/$E$23,0)</f>
        <v>0</v>
      </c>
      <c r="H1176" s="60">
        <f t="shared" si="123"/>
        <v>0</v>
      </c>
      <c r="I1176" s="60">
        <f t="shared" si="125"/>
        <v>0</v>
      </c>
      <c r="J1176" s="92" t="str">
        <f t="shared" si="124"/>
        <v>2117–2118</v>
      </c>
      <c r="L1176" s="103"/>
      <c r="N1176" s="101"/>
      <c r="Q1176" s="61"/>
    </row>
    <row r="1177" spans="1:17" ht="20.25" customHeight="1" x14ac:dyDescent="0.2">
      <c r="A1177" s="176">
        <v>79745</v>
      </c>
      <c r="B1177" s="177">
        <f t="shared" si="120"/>
        <v>0</v>
      </c>
      <c r="C1177" s="158"/>
      <c r="D1177" s="60">
        <f t="shared" si="121"/>
        <v>0</v>
      </c>
      <c r="E1177" s="178">
        <f t="shared" si="119"/>
        <v>0</v>
      </c>
      <c r="F1177" s="60">
        <f t="shared" si="122"/>
        <v>0</v>
      </c>
      <c r="G1177" s="60">
        <f>IF(AND(C1177&lt;&gt;"",SUM(G$27:G1176)&lt;E$19),$E$19/$E$23,0)</f>
        <v>0</v>
      </c>
      <c r="H1177" s="60">
        <f t="shared" si="123"/>
        <v>0</v>
      </c>
      <c r="I1177" s="60">
        <f t="shared" si="125"/>
        <v>0</v>
      </c>
      <c r="J1177" s="92" t="str">
        <f t="shared" si="124"/>
        <v>2117–2118</v>
      </c>
      <c r="L1177" s="103"/>
      <c r="N1177" s="101"/>
      <c r="Q1177" s="61"/>
    </row>
    <row r="1178" spans="1:17" ht="20.25" customHeight="1" x14ac:dyDescent="0.2">
      <c r="A1178" s="176">
        <v>79776</v>
      </c>
      <c r="B1178" s="177">
        <f t="shared" si="120"/>
        <v>0</v>
      </c>
      <c r="C1178" s="158"/>
      <c r="D1178" s="60">
        <f t="shared" si="121"/>
        <v>0</v>
      </c>
      <c r="E1178" s="178">
        <f t="shared" si="119"/>
        <v>0</v>
      </c>
      <c r="F1178" s="60">
        <f t="shared" si="122"/>
        <v>0</v>
      </c>
      <c r="G1178" s="60">
        <f>IF(AND(C1178&lt;&gt;"",SUM(G$27:G1177)&lt;E$19),$E$19/$E$23,0)</f>
        <v>0</v>
      </c>
      <c r="H1178" s="60">
        <f t="shared" si="123"/>
        <v>0</v>
      </c>
      <c r="I1178" s="60">
        <f t="shared" si="125"/>
        <v>0</v>
      </c>
      <c r="J1178" s="92" t="str">
        <f t="shared" si="124"/>
        <v>2117–2118</v>
      </c>
      <c r="L1178" s="103"/>
      <c r="N1178" s="101"/>
      <c r="Q1178" s="61"/>
    </row>
    <row r="1179" spans="1:17" ht="20.25" customHeight="1" x14ac:dyDescent="0.2">
      <c r="A1179" s="176">
        <v>79806</v>
      </c>
      <c r="B1179" s="177">
        <f t="shared" si="120"/>
        <v>0</v>
      </c>
      <c r="C1179" s="158"/>
      <c r="D1179" s="60">
        <f t="shared" si="121"/>
        <v>0</v>
      </c>
      <c r="E1179" s="178">
        <f t="shared" ref="E1179:E1238" si="126">C1179-D1179</f>
        <v>0</v>
      </c>
      <c r="F1179" s="60">
        <f t="shared" si="122"/>
        <v>0</v>
      </c>
      <c r="G1179" s="60">
        <f>IF(AND(C1179&lt;&gt;"",SUM(G$27:G1178)&lt;E$19),$E$19/$E$23,0)</f>
        <v>0</v>
      </c>
      <c r="H1179" s="60">
        <f t="shared" si="123"/>
        <v>0</v>
      </c>
      <c r="I1179" s="60">
        <f t="shared" si="125"/>
        <v>0</v>
      </c>
      <c r="J1179" s="92" t="str">
        <f t="shared" si="124"/>
        <v>2118–2119</v>
      </c>
      <c r="L1179" s="103"/>
      <c r="N1179" s="101"/>
      <c r="Q1179" s="61"/>
    </row>
    <row r="1180" spans="1:17" ht="20.25" customHeight="1" x14ac:dyDescent="0.2">
      <c r="A1180" s="176">
        <v>79837</v>
      </c>
      <c r="B1180" s="177">
        <f t="shared" ref="B1180:B1238" si="127">IF(C1180&gt;0,C1180*-1,C1180)</f>
        <v>0</v>
      </c>
      <c r="C1180" s="158"/>
      <c r="D1180" s="60">
        <f t="shared" ref="D1180:D1238" si="128">IF(C1180="",0,IF($E$15="Beginning",IF(C1179&lt;&gt;"",$F1179*$E$6/12,0),IF(C1179&lt;&gt;"",$F1179*$E$6/12,$E$16*$E$6/12)))</f>
        <v>0</v>
      </c>
      <c r="E1180" s="178">
        <f t="shared" si="126"/>
        <v>0</v>
      </c>
      <c r="F1180" s="60">
        <f t="shared" ref="F1180:F1238" si="129">IF(C1180="",0,IF(C1179="",$E$16-E1180,IF(C1180&lt;&gt;"",F1179-E1180)))</f>
        <v>0</v>
      </c>
      <c r="G1180" s="60">
        <f>IF(AND(C1180&lt;&gt;"",SUM(G$27:G1179)&lt;E$19),$E$19/$E$23,0)</f>
        <v>0</v>
      </c>
      <c r="H1180" s="60">
        <f t="shared" ref="H1180:H1238" si="130">IF(C1180&lt;&gt;"",G1180+H1179,0)</f>
        <v>0</v>
      </c>
      <c r="I1180" s="60">
        <f t="shared" si="125"/>
        <v>0</v>
      </c>
      <c r="J1180" s="92" t="str">
        <f t="shared" ref="J1180:J1238" si="131">IF(OR(MONTH(A1180)=1,MONTH(A1180)=2,MONTH(A1180)=3,MONTH(A1180)=4,MONTH(A1180)=5,MONTH(A1180)=6),YEAR(A1180)-1&amp;"–"&amp;YEAR(A1180),YEAR(A1180)&amp;"–"&amp;YEAR(A1180)+1)</f>
        <v>2118–2119</v>
      </c>
      <c r="L1180" s="103"/>
      <c r="N1180" s="101"/>
      <c r="Q1180" s="61"/>
    </row>
    <row r="1181" spans="1:17" ht="20.25" customHeight="1" x14ac:dyDescent="0.2">
      <c r="A1181" s="176">
        <v>79868</v>
      </c>
      <c r="B1181" s="177">
        <f t="shared" si="127"/>
        <v>0</v>
      </c>
      <c r="C1181" s="158"/>
      <c r="D1181" s="60">
        <f t="shared" si="128"/>
        <v>0</v>
      </c>
      <c r="E1181" s="178">
        <f t="shared" si="126"/>
        <v>0</v>
      </c>
      <c r="F1181" s="60">
        <f t="shared" si="129"/>
        <v>0</v>
      </c>
      <c r="G1181" s="60">
        <f>IF(AND(C1181&lt;&gt;"",SUM(G$27:G1180)&lt;E$19),$E$19/$E$23,0)</f>
        <v>0</v>
      </c>
      <c r="H1181" s="60">
        <f t="shared" si="130"/>
        <v>0</v>
      </c>
      <c r="I1181" s="60">
        <f t="shared" ref="I1181:I1238" si="132">IF(C1181&lt;&gt;"",$E$19-H1181,0)</f>
        <v>0</v>
      </c>
      <c r="J1181" s="92" t="str">
        <f t="shared" si="131"/>
        <v>2118–2119</v>
      </c>
      <c r="L1181" s="103"/>
      <c r="N1181" s="101"/>
      <c r="Q1181" s="61"/>
    </row>
    <row r="1182" spans="1:17" ht="20.25" customHeight="1" x14ac:dyDescent="0.2">
      <c r="A1182" s="176">
        <v>79898</v>
      </c>
      <c r="B1182" s="177">
        <f t="shared" si="127"/>
        <v>0</v>
      </c>
      <c r="C1182" s="158"/>
      <c r="D1182" s="60">
        <f t="shared" si="128"/>
        <v>0</v>
      </c>
      <c r="E1182" s="178">
        <f t="shared" si="126"/>
        <v>0</v>
      </c>
      <c r="F1182" s="60">
        <f t="shared" si="129"/>
        <v>0</v>
      </c>
      <c r="G1182" s="60">
        <f>IF(AND(C1182&lt;&gt;"",SUM(G$27:G1181)&lt;E$19),$E$19/$E$23,0)</f>
        <v>0</v>
      </c>
      <c r="H1182" s="60">
        <f t="shared" si="130"/>
        <v>0</v>
      </c>
      <c r="I1182" s="60">
        <f t="shared" si="132"/>
        <v>0</v>
      </c>
      <c r="J1182" s="92" t="str">
        <f t="shared" si="131"/>
        <v>2118–2119</v>
      </c>
      <c r="L1182" s="103"/>
      <c r="N1182" s="101"/>
      <c r="Q1182" s="61"/>
    </row>
    <row r="1183" spans="1:17" ht="20.25" customHeight="1" x14ac:dyDescent="0.2">
      <c r="A1183" s="176">
        <v>79929</v>
      </c>
      <c r="B1183" s="177">
        <f t="shared" si="127"/>
        <v>0</v>
      </c>
      <c r="C1183" s="158"/>
      <c r="D1183" s="60">
        <f t="shared" si="128"/>
        <v>0</v>
      </c>
      <c r="E1183" s="178">
        <f t="shared" si="126"/>
        <v>0</v>
      </c>
      <c r="F1183" s="60">
        <f t="shared" si="129"/>
        <v>0</v>
      </c>
      <c r="G1183" s="60">
        <f>IF(AND(C1183&lt;&gt;"",SUM(G$27:G1182)&lt;E$19),$E$19/$E$23,0)</f>
        <v>0</v>
      </c>
      <c r="H1183" s="60">
        <f t="shared" si="130"/>
        <v>0</v>
      </c>
      <c r="I1183" s="60">
        <f t="shared" si="132"/>
        <v>0</v>
      </c>
      <c r="J1183" s="92" t="str">
        <f t="shared" si="131"/>
        <v>2118–2119</v>
      </c>
      <c r="L1183" s="103"/>
      <c r="N1183" s="101"/>
      <c r="Q1183" s="61"/>
    </row>
    <row r="1184" spans="1:17" ht="20.25" customHeight="1" x14ac:dyDescent="0.2">
      <c r="A1184" s="176">
        <v>79959</v>
      </c>
      <c r="B1184" s="177">
        <f t="shared" si="127"/>
        <v>0</v>
      </c>
      <c r="C1184" s="158"/>
      <c r="D1184" s="60">
        <f t="shared" si="128"/>
        <v>0</v>
      </c>
      <c r="E1184" s="178">
        <f t="shared" si="126"/>
        <v>0</v>
      </c>
      <c r="F1184" s="60">
        <f t="shared" si="129"/>
        <v>0</v>
      </c>
      <c r="G1184" s="60">
        <f>IF(AND(C1184&lt;&gt;"",SUM(G$27:G1183)&lt;E$19),$E$19/$E$23,0)</f>
        <v>0</v>
      </c>
      <c r="H1184" s="60">
        <f t="shared" si="130"/>
        <v>0</v>
      </c>
      <c r="I1184" s="60">
        <f t="shared" si="132"/>
        <v>0</v>
      </c>
      <c r="J1184" s="92" t="str">
        <f t="shared" si="131"/>
        <v>2118–2119</v>
      </c>
      <c r="L1184" s="103"/>
      <c r="N1184" s="101"/>
      <c r="Q1184" s="61"/>
    </row>
    <row r="1185" spans="1:17" ht="20.25" customHeight="1" x14ac:dyDescent="0.2">
      <c r="A1185" s="176">
        <v>79990</v>
      </c>
      <c r="B1185" s="177">
        <f t="shared" si="127"/>
        <v>0</v>
      </c>
      <c r="C1185" s="158"/>
      <c r="D1185" s="60">
        <f t="shared" si="128"/>
        <v>0</v>
      </c>
      <c r="E1185" s="178">
        <f t="shared" si="126"/>
        <v>0</v>
      </c>
      <c r="F1185" s="60">
        <f t="shared" si="129"/>
        <v>0</v>
      </c>
      <c r="G1185" s="60">
        <f>IF(AND(C1185&lt;&gt;"",SUM(G$27:G1184)&lt;E$19),$E$19/$E$23,0)</f>
        <v>0</v>
      </c>
      <c r="H1185" s="60">
        <f t="shared" si="130"/>
        <v>0</v>
      </c>
      <c r="I1185" s="60">
        <f t="shared" si="132"/>
        <v>0</v>
      </c>
      <c r="J1185" s="92" t="str">
        <f t="shared" si="131"/>
        <v>2118–2119</v>
      </c>
      <c r="L1185" s="103"/>
      <c r="N1185" s="101"/>
      <c r="Q1185" s="61"/>
    </row>
    <row r="1186" spans="1:17" ht="20.25" customHeight="1" x14ac:dyDescent="0.2">
      <c r="A1186" s="176">
        <v>80021</v>
      </c>
      <c r="B1186" s="177">
        <f t="shared" si="127"/>
        <v>0</v>
      </c>
      <c r="C1186" s="158"/>
      <c r="D1186" s="60">
        <f t="shared" si="128"/>
        <v>0</v>
      </c>
      <c r="E1186" s="178">
        <f t="shared" si="126"/>
        <v>0</v>
      </c>
      <c r="F1186" s="60">
        <f t="shared" si="129"/>
        <v>0</v>
      </c>
      <c r="G1186" s="60">
        <f>IF(AND(C1186&lt;&gt;"",SUM(G$27:G1185)&lt;E$19),$E$19/$E$23,0)</f>
        <v>0</v>
      </c>
      <c r="H1186" s="60">
        <f t="shared" si="130"/>
        <v>0</v>
      </c>
      <c r="I1186" s="60">
        <f t="shared" si="132"/>
        <v>0</v>
      </c>
      <c r="J1186" s="92" t="str">
        <f t="shared" si="131"/>
        <v>2118–2119</v>
      </c>
      <c r="L1186" s="103"/>
      <c r="N1186" s="101"/>
      <c r="Q1186" s="61"/>
    </row>
    <row r="1187" spans="1:17" ht="20.25" customHeight="1" x14ac:dyDescent="0.2">
      <c r="A1187" s="176">
        <v>80049</v>
      </c>
      <c r="B1187" s="177">
        <f t="shared" si="127"/>
        <v>0</v>
      </c>
      <c r="C1187" s="158"/>
      <c r="D1187" s="60">
        <f t="shared" si="128"/>
        <v>0</v>
      </c>
      <c r="E1187" s="178">
        <f t="shared" si="126"/>
        <v>0</v>
      </c>
      <c r="F1187" s="60">
        <f t="shared" si="129"/>
        <v>0</v>
      </c>
      <c r="G1187" s="60">
        <f>IF(AND(C1187&lt;&gt;"",SUM(G$27:G1186)&lt;E$19),$E$19/$E$23,0)</f>
        <v>0</v>
      </c>
      <c r="H1187" s="60">
        <f t="shared" si="130"/>
        <v>0</v>
      </c>
      <c r="I1187" s="60">
        <f t="shared" si="132"/>
        <v>0</v>
      </c>
      <c r="J1187" s="92" t="str">
        <f t="shared" si="131"/>
        <v>2118–2119</v>
      </c>
      <c r="L1187" s="103"/>
      <c r="N1187" s="101"/>
      <c r="Q1187" s="61"/>
    </row>
    <row r="1188" spans="1:17" ht="20.25" customHeight="1" x14ac:dyDescent="0.2">
      <c r="A1188" s="176">
        <v>80080</v>
      </c>
      <c r="B1188" s="177">
        <f t="shared" si="127"/>
        <v>0</v>
      </c>
      <c r="C1188" s="158"/>
      <c r="D1188" s="60">
        <f t="shared" si="128"/>
        <v>0</v>
      </c>
      <c r="E1188" s="178">
        <f t="shared" si="126"/>
        <v>0</v>
      </c>
      <c r="F1188" s="60">
        <f t="shared" si="129"/>
        <v>0</v>
      </c>
      <c r="G1188" s="60">
        <f>IF(AND(C1188&lt;&gt;"",SUM(G$27:G1187)&lt;E$19),$E$19/$E$23,0)</f>
        <v>0</v>
      </c>
      <c r="H1188" s="60">
        <f t="shared" si="130"/>
        <v>0</v>
      </c>
      <c r="I1188" s="60">
        <f t="shared" si="132"/>
        <v>0</v>
      </c>
      <c r="J1188" s="92" t="str">
        <f t="shared" si="131"/>
        <v>2118–2119</v>
      </c>
      <c r="L1188" s="103"/>
      <c r="N1188" s="101"/>
      <c r="Q1188" s="61"/>
    </row>
    <row r="1189" spans="1:17" ht="20.25" customHeight="1" x14ac:dyDescent="0.2">
      <c r="A1189" s="176">
        <v>80110</v>
      </c>
      <c r="B1189" s="177">
        <f t="shared" si="127"/>
        <v>0</v>
      </c>
      <c r="C1189" s="158"/>
      <c r="D1189" s="60">
        <f t="shared" si="128"/>
        <v>0</v>
      </c>
      <c r="E1189" s="178">
        <f t="shared" si="126"/>
        <v>0</v>
      </c>
      <c r="F1189" s="60">
        <f t="shared" si="129"/>
        <v>0</v>
      </c>
      <c r="G1189" s="60">
        <f>IF(AND(C1189&lt;&gt;"",SUM(G$27:G1188)&lt;E$19),$E$19/$E$23,0)</f>
        <v>0</v>
      </c>
      <c r="H1189" s="60">
        <f t="shared" si="130"/>
        <v>0</v>
      </c>
      <c r="I1189" s="60">
        <f t="shared" si="132"/>
        <v>0</v>
      </c>
      <c r="J1189" s="92" t="str">
        <f t="shared" si="131"/>
        <v>2118–2119</v>
      </c>
      <c r="L1189" s="103"/>
      <c r="N1189" s="101"/>
      <c r="Q1189" s="61"/>
    </row>
    <row r="1190" spans="1:17" ht="20.25" customHeight="1" x14ac:dyDescent="0.2">
      <c r="A1190" s="176">
        <v>80141</v>
      </c>
      <c r="B1190" s="177">
        <f t="shared" si="127"/>
        <v>0</v>
      </c>
      <c r="C1190" s="158"/>
      <c r="D1190" s="60">
        <f t="shared" si="128"/>
        <v>0</v>
      </c>
      <c r="E1190" s="178">
        <f t="shared" si="126"/>
        <v>0</v>
      </c>
      <c r="F1190" s="60">
        <f t="shared" si="129"/>
        <v>0</v>
      </c>
      <c r="G1190" s="60">
        <f>IF(AND(C1190&lt;&gt;"",SUM(G$27:G1189)&lt;E$19),$E$19/$E$23,0)</f>
        <v>0</v>
      </c>
      <c r="H1190" s="60">
        <f t="shared" si="130"/>
        <v>0</v>
      </c>
      <c r="I1190" s="60">
        <f t="shared" si="132"/>
        <v>0</v>
      </c>
      <c r="J1190" s="92" t="str">
        <f t="shared" si="131"/>
        <v>2118–2119</v>
      </c>
      <c r="L1190" s="103"/>
      <c r="N1190" s="101"/>
      <c r="Q1190" s="61"/>
    </row>
    <row r="1191" spans="1:17" ht="20.25" customHeight="1" x14ac:dyDescent="0.2">
      <c r="A1191" s="176">
        <v>80171</v>
      </c>
      <c r="B1191" s="177">
        <f t="shared" si="127"/>
        <v>0</v>
      </c>
      <c r="C1191" s="158"/>
      <c r="D1191" s="60">
        <f t="shared" si="128"/>
        <v>0</v>
      </c>
      <c r="E1191" s="178">
        <f t="shared" si="126"/>
        <v>0</v>
      </c>
      <c r="F1191" s="60">
        <f t="shared" si="129"/>
        <v>0</v>
      </c>
      <c r="G1191" s="60">
        <f>IF(AND(C1191&lt;&gt;"",SUM(G$27:G1190)&lt;E$19),$E$19/$E$23,0)</f>
        <v>0</v>
      </c>
      <c r="H1191" s="60">
        <f t="shared" si="130"/>
        <v>0</v>
      </c>
      <c r="I1191" s="60">
        <f t="shared" si="132"/>
        <v>0</v>
      </c>
      <c r="J1191" s="92" t="str">
        <f t="shared" si="131"/>
        <v>2119–2120</v>
      </c>
      <c r="L1191" s="103"/>
      <c r="N1191" s="101"/>
      <c r="Q1191" s="61"/>
    </row>
    <row r="1192" spans="1:17" ht="20.25" customHeight="1" x14ac:dyDescent="0.2">
      <c r="A1192" s="176">
        <v>80202</v>
      </c>
      <c r="B1192" s="177">
        <f t="shared" si="127"/>
        <v>0</v>
      </c>
      <c r="C1192" s="158"/>
      <c r="D1192" s="60">
        <f t="shared" si="128"/>
        <v>0</v>
      </c>
      <c r="E1192" s="178">
        <f t="shared" si="126"/>
        <v>0</v>
      </c>
      <c r="F1192" s="60">
        <f t="shared" si="129"/>
        <v>0</v>
      </c>
      <c r="G1192" s="60">
        <f>IF(AND(C1192&lt;&gt;"",SUM(G$27:G1191)&lt;E$19),$E$19/$E$23,0)</f>
        <v>0</v>
      </c>
      <c r="H1192" s="60">
        <f t="shared" si="130"/>
        <v>0</v>
      </c>
      <c r="I1192" s="60">
        <f t="shared" si="132"/>
        <v>0</v>
      </c>
      <c r="J1192" s="92" t="str">
        <f t="shared" si="131"/>
        <v>2119–2120</v>
      </c>
      <c r="L1192" s="103"/>
      <c r="N1192" s="101"/>
      <c r="Q1192" s="61"/>
    </row>
    <row r="1193" spans="1:17" ht="20.25" customHeight="1" x14ac:dyDescent="0.2">
      <c r="A1193" s="176">
        <v>80233</v>
      </c>
      <c r="B1193" s="177">
        <f t="shared" si="127"/>
        <v>0</v>
      </c>
      <c r="C1193" s="158"/>
      <c r="D1193" s="60">
        <f t="shared" si="128"/>
        <v>0</v>
      </c>
      <c r="E1193" s="178">
        <f t="shared" si="126"/>
        <v>0</v>
      </c>
      <c r="F1193" s="60">
        <f t="shared" si="129"/>
        <v>0</v>
      </c>
      <c r="G1193" s="60">
        <f>IF(AND(C1193&lt;&gt;"",SUM(G$27:G1192)&lt;E$19),$E$19/$E$23,0)</f>
        <v>0</v>
      </c>
      <c r="H1193" s="60">
        <f t="shared" si="130"/>
        <v>0</v>
      </c>
      <c r="I1193" s="60">
        <f t="shared" si="132"/>
        <v>0</v>
      </c>
      <c r="J1193" s="92" t="str">
        <f t="shared" si="131"/>
        <v>2119–2120</v>
      </c>
      <c r="L1193" s="103"/>
      <c r="N1193" s="101"/>
      <c r="Q1193" s="61"/>
    </row>
    <row r="1194" spans="1:17" ht="20.25" customHeight="1" x14ac:dyDescent="0.2">
      <c r="A1194" s="176">
        <v>80263</v>
      </c>
      <c r="B1194" s="177">
        <f t="shared" si="127"/>
        <v>0</v>
      </c>
      <c r="C1194" s="158"/>
      <c r="D1194" s="60">
        <f t="shared" si="128"/>
        <v>0</v>
      </c>
      <c r="E1194" s="178">
        <f t="shared" si="126"/>
        <v>0</v>
      </c>
      <c r="F1194" s="60">
        <f t="shared" si="129"/>
        <v>0</v>
      </c>
      <c r="G1194" s="60">
        <f>IF(AND(C1194&lt;&gt;"",SUM(G$27:G1193)&lt;E$19),$E$19/$E$23,0)</f>
        <v>0</v>
      </c>
      <c r="H1194" s="60">
        <f t="shared" si="130"/>
        <v>0</v>
      </c>
      <c r="I1194" s="60">
        <f t="shared" si="132"/>
        <v>0</v>
      </c>
      <c r="J1194" s="92" t="str">
        <f t="shared" si="131"/>
        <v>2119–2120</v>
      </c>
      <c r="L1194" s="103"/>
      <c r="N1194" s="101"/>
      <c r="Q1194" s="61"/>
    </row>
    <row r="1195" spans="1:17" ht="20.25" customHeight="1" x14ac:dyDescent="0.2">
      <c r="A1195" s="176">
        <v>80294</v>
      </c>
      <c r="B1195" s="177">
        <f t="shared" si="127"/>
        <v>0</v>
      </c>
      <c r="C1195" s="158"/>
      <c r="D1195" s="60">
        <f t="shared" si="128"/>
        <v>0</v>
      </c>
      <c r="E1195" s="178">
        <f t="shared" si="126"/>
        <v>0</v>
      </c>
      <c r="F1195" s="60">
        <f t="shared" si="129"/>
        <v>0</v>
      </c>
      <c r="G1195" s="60">
        <f>IF(AND(C1195&lt;&gt;"",SUM(G$27:G1194)&lt;E$19),$E$19/$E$23,0)</f>
        <v>0</v>
      </c>
      <c r="H1195" s="60">
        <f t="shared" si="130"/>
        <v>0</v>
      </c>
      <c r="I1195" s="60">
        <f t="shared" si="132"/>
        <v>0</v>
      </c>
      <c r="J1195" s="92" t="str">
        <f t="shared" si="131"/>
        <v>2119–2120</v>
      </c>
      <c r="L1195" s="103"/>
      <c r="N1195" s="101"/>
      <c r="Q1195" s="61"/>
    </row>
    <row r="1196" spans="1:17" ht="20.25" customHeight="1" x14ac:dyDescent="0.2">
      <c r="A1196" s="176">
        <v>80324</v>
      </c>
      <c r="B1196" s="177">
        <f t="shared" si="127"/>
        <v>0</v>
      </c>
      <c r="C1196" s="158"/>
      <c r="D1196" s="60">
        <f t="shared" si="128"/>
        <v>0</v>
      </c>
      <c r="E1196" s="178">
        <f t="shared" si="126"/>
        <v>0</v>
      </c>
      <c r="F1196" s="60">
        <f t="shared" si="129"/>
        <v>0</v>
      </c>
      <c r="G1196" s="60">
        <f>IF(AND(C1196&lt;&gt;"",SUM(G$27:G1195)&lt;E$19),$E$19/$E$23,0)</f>
        <v>0</v>
      </c>
      <c r="H1196" s="60">
        <f t="shared" si="130"/>
        <v>0</v>
      </c>
      <c r="I1196" s="60">
        <f t="shared" si="132"/>
        <v>0</v>
      </c>
      <c r="J1196" s="92" t="str">
        <f t="shared" si="131"/>
        <v>2119–2120</v>
      </c>
      <c r="L1196" s="103"/>
      <c r="N1196" s="101"/>
      <c r="Q1196" s="61"/>
    </row>
    <row r="1197" spans="1:17" ht="20.25" customHeight="1" x14ac:dyDescent="0.2">
      <c r="A1197" s="176">
        <v>80355</v>
      </c>
      <c r="B1197" s="177">
        <f t="shared" si="127"/>
        <v>0</v>
      </c>
      <c r="C1197" s="158"/>
      <c r="D1197" s="60">
        <f t="shared" si="128"/>
        <v>0</v>
      </c>
      <c r="E1197" s="178">
        <f t="shared" si="126"/>
        <v>0</v>
      </c>
      <c r="F1197" s="60">
        <f t="shared" si="129"/>
        <v>0</v>
      </c>
      <c r="G1197" s="60">
        <f>IF(AND(C1197&lt;&gt;"",SUM(G$27:G1196)&lt;E$19),$E$19/$E$23,0)</f>
        <v>0</v>
      </c>
      <c r="H1197" s="60">
        <f t="shared" si="130"/>
        <v>0</v>
      </c>
      <c r="I1197" s="60">
        <f t="shared" si="132"/>
        <v>0</v>
      </c>
      <c r="J1197" s="92" t="str">
        <f t="shared" si="131"/>
        <v>2119–2120</v>
      </c>
      <c r="L1197" s="103"/>
      <c r="N1197" s="101"/>
      <c r="Q1197" s="61"/>
    </row>
    <row r="1198" spans="1:17" ht="20.25" customHeight="1" x14ac:dyDescent="0.2">
      <c r="A1198" s="176">
        <v>80386</v>
      </c>
      <c r="B1198" s="177">
        <f t="shared" si="127"/>
        <v>0</v>
      </c>
      <c r="C1198" s="158"/>
      <c r="D1198" s="60">
        <f t="shared" si="128"/>
        <v>0</v>
      </c>
      <c r="E1198" s="178">
        <f t="shared" si="126"/>
        <v>0</v>
      </c>
      <c r="F1198" s="60">
        <f t="shared" si="129"/>
        <v>0</v>
      </c>
      <c r="G1198" s="60">
        <f>IF(AND(C1198&lt;&gt;"",SUM(G$27:G1197)&lt;E$19),$E$19/$E$23,0)</f>
        <v>0</v>
      </c>
      <c r="H1198" s="60">
        <f t="shared" si="130"/>
        <v>0</v>
      </c>
      <c r="I1198" s="60">
        <f t="shared" si="132"/>
        <v>0</v>
      </c>
      <c r="J1198" s="92" t="str">
        <f t="shared" si="131"/>
        <v>2119–2120</v>
      </c>
      <c r="L1198" s="103"/>
      <c r="N1198" s="101"/>
      <c r="Q1198" s="61"/>
    </row>
    <row r="1199" spans="1:17" ht="20.25" customHeight="1" x14ac:dyDescent="0.2">
      <c r="A1199" s="176">
        <v>80415</v>
      </c>
      <c r="B1199" s="177">
        <f t="shared" si="127"/>
        <v>0</v>
      </c>
      <c r="C1199" s="158"/>
      <c r="D1199" s="60">
        <f t="shared" si="128"/>
        <v>0</v>
      </c>
      <c r="E1199" s="178">
        <f t="shared" si="126"/>
        <v>0</v>
      </c>
      <c r="F1199" s="60">
        <f t="shared" si="129"/>
        <v>0</v>
      </c>
      <c r="G1199" s="60">
        <f>IF(AND(C1199&lt;&gt;"",SUM(G$27:G1198)&lt;E$19),$E$19/$E$23,0)</f>
        <v>0</v>
      </c>
      <c r="H1199" s="60">
        <f t="shared" si="130"/>
        <v>0</v>
      </c>
      <c r="I1199" s="60">
        <f t="shared" si="132"/>
        <v>0</v>
      </c>
      <c r="J1199" s="92" t="str">
        <f t="shared" si="131"/>
        <v>2119–2120</v>
      </c>
      <c r="L1199" s="103"/>
      <c r="N1199" s="101"/>
      <c r="Q1199" s="61"/>
    </row>
    <row r="1200" spans="1:17" ht="20.25" customHeight="1" x14ac:dyDescent="0.2">
      <c r="A1200" s="176">
        <v>80446</v>
      </c>
      <c r="B1200" s="177">
        <f t="shared" si="127"/>
        <v>0</v>
      </c>
      <c r="C1200" s="158"/>
      <c r="D1200" s="60">
        <f t="shared" si="128"/>
        <v>0</v>
      </c>
      <c r="E1200" s="178">
        <f t="shared" si="126"/>
        <v>0</v>
      </c>
      <c r="F1200" s="60">
        <f t="shared" si="129"/>
        <v>0</v>
      </c>
      <c r="G1200" s="60">
        <f>IF(AND(C1200&lt;&gt;"",SUM(G$27:G1199)&lt;E$19),$E$19/$E$23,0)</f>
        <v>0</v>
      </c>
      <c r="H1200" s="60">
        <f t="shared" si="130"/>
        <v>0</v>
      </c>
      <c r="I1200" s="60">
        <f t="shared" si="132"/>
        <v>0</v>
      </c>
      <c r="J1200" s="92" t="str">
        <f t="shared" si="131"/>
        <v>2119–2120</v>
      </c>
      <c r="L1200" s="103"/>
      <c r="N1200" s="101"/>
      <c r="Q1200" s="61"/>
    </row>
    <row r="1201" spans="1:17" ht="20.25" customHeight="1" x14ac:dyDescent="0.2">
      <c r="A1201" s="176">
        <v>80476</v>
      </c>
      <c r="B1201" s="177">
        <f t="shared" si="127"/>
        <v>0</v>
      </c>
      <c r="C1201" s="158"/>
      <c r="D1201" s="60">
        <f t="shared" si="128"/>
        <v>0</v>
      </c>
      <c r="E1201" s="178">
        <f t="shared" si="126"/>
        <v>0</v>
      </c>
      <c r="F1201" s="60">
        <f t="shared" si="129"/>
        <v>0</v>
      </c>
      <c r="G1201" s="60">
        <f>IF(AND(C1201&lt;&gt;"",SUM(G$27:G1200)&lt;E$19),$E$19/$E$23,0)</f>
        <v>0</v>
      </c>
      <c r="H1201" s="60">
        <f t="shared" si="130"/>
        <v>0</v>
      </c>
      <c r="I1201" s="60">
        <f t="shared" si="132"/>
        <v>0</v>
      </c>
      <c r="J1201" s="92" t="str">
        <f t="shared" si="131"/>
        <v>2119–2120</v>
      </c>
      <c r="L1201" s="103"/>
      <c r="N1201" s="101"/>
      <c r="Q1201" s="61"/>
    </row>
    <row r="1202" spans="1:17" ht="20.25" customHeight="1" x14ac:dyDescent="0.2">
      <c r="A1202" s="176">
        <v>80507</v>
      </c>
      <c r="B1202" s="177">
        <f t="shared" si="127"/>
        <v>0</v>
      </c>
      <c r="C1202" s="158"/>
      <c r="D1202" s="60">
        <f t="shared" si="128"/>
        <v>0</v>
      </c>
      <c r="E1202" s="178">
        <f t="shared" si="126"/>
        <v>0</v>
      </c>
      <c r="F1202" s="60">
        <f t="shared" si="129"/>
        <v>0</v>
      </c>
      <c r="G1202" s="60">
        <f>IF(AND(C1202&lt;&gt;"",SUM(G$27:G1201)&lt;E$19),$E$19/$E$23,0)</f>
        <v>0</v>
      </c>
      <c r="H1202" s="60">
        <f t="shared" si="130"/>
        <v>0</v>
      </c>
      <c r="I1202" s="60">
        <f t="shared" si="132"/>
        <v>0</v>
      </c>
      <c r="J1202" s="92" t="str">
        <f t="shared" si="131"/>
        <v>2119–2120</v>
      </c>
      <c r="L1202" s="103"/>
      <c r="N1202" s="101"/>
      <c r="Q1202" s="61"/>
    </row>
    <row r="1203" spans="1:17" ht="20.25" customHeight="1" x14ac:dyDescent="0.2">
      <c r="A1203" s="176">
        <v>80537</v>
      </c>
      <c r="B1203" s="177">
        <f t="shared" si="127"/>
        <v>0</v>
      </c>
      <c r="C1203" s="158"/>
      <c r="D1203" s="60">
        <f t="shared" si="128"/>
        <v>0</v>
      </c>
      <c r="E1203" s="178">
        <f t="shared" si="126"/>
        <v>0</v>
      </c>
      <c r="F1203" s="60">
        <f t="shared" si="129"/>
        <v>0</v>
      </c>
      <c r="G1203" s="60">
        <f>IF(AND(C1203&lt;&gt;"",SUM(G$27:G1202)&lt;E$19),$E$19/$E$23,0)</f>
        <v>0</v>
      </c>
      <c r="H1203" s="60">
        <f t="shared" si="130"/>
        <v>0</v>
      </c>
      <c r="I1203" s="60">
        <f t="shared" si="132"/>
        <v>0</v>
      </c>
      <c r="J1203" s="92" t="str">
        <f t="shared" si="131"/>
        <v>2120–2121</v>
      </c>
      <c r="L1203" s="103"/>
      <c r="N1203" s="101"/>
      <c r="Q1203" s="61"/>
    </row>
    <row r="1204" spans="1:17" ht="20.25" customHeight="1" x14ac:dyDescent="0.2">
      <c r="A1204" s="176">
        <v>80568</v>
      </c>
      <c r="B1204" s="177">
        <f t="shared" si="127"/>
        <v>0</v>
      </c>
      <c r="C1204" s="158"/>
      <c r="D1204" s="60">
        <f t="shared" si="128"/>
        <v>0</v>
      </c>
      <c r="E1204" s="178">
        <f t="shared" si="126"/>
        <v>0</v>
      </c>
      <c r="F1204" s="60">
        <f t="shared" si="129"/>
        <v>0</v>
      </c>
      <c r="G1204" s="60">
        <f>IF(AND(C1204&lt;&gt;"",SUM(G$27:G1203)&lt;E$19),$E$19/$E$23,0)</f>
        <v>0</v>
      </c>
      <c r="H1204" s="60">
        <f t="shared" si="130"/>
        <v>0</v>
      </c>
      <c r="I1204" s="60">
        <f t="shared" si="132"/>
        <v>0</v>
      </c>
      <c r="J1204" s="92" t="str">
        <f t="shared" si="131"/>
        <v>2120–2121</v>
      </c>
      <c r="L1204" s="103"/>
      <c r="N1204" s="101"/>
      <c r="Q1204" s="61"/>
    </row>
    <row r="1205" spans="1:17" ht="20.25" customHeight="1" x14ac:dyDescent="0.2">
      <c r="A1205" s="176">
        <v>80599</v>
      </c>
      <c r="B1205" s="177">
        <f t="shared" si="127"/>
        <v>0</v>
      </c>
      <c r="C1205" s="158"/>
      <c r="D1205" s="60">
        <f t="shared" si="128"/>
        <v>0</v>
      </c>
      <c r="E1205" s="178">
        <f t="shared" si="126"/>
        <v>0</v>
      </c>
      <c r="F1205" s="60">
        <f t="shared" si="129"/>
        <v>0</v>
      </c>
      <c r="G1205" s="60">
        <f>IF(AND(C1205&lt;&gt;"",SUM(G$27:G1204)&lt;E$19),$E$19/$E$23,0)</f>
        <v>0</v>
      </c>
      <c r="H1205" s="60">
        <f t="shared" si="130"/>
        <v>0</v>
      </c>
      <c r="I1205" s="60">
        <f t="shared" si="132"/>
        <v>0</v>
      </c>
      <c r="J1205" s="92" t="str">
        <f t="shared" si="131"/>
        <v>2120–2121</v>
      </c>
      <c r="L1205" s="103"/>
      <c r="N1205" s="101"/>
      <c r="Q1205" s="61"/>
    </row>
    <row r="1206" spans="1:17" ht="20.25" customHeight="1" x14ac:dyDescent="0.2">
      <c r="A1206" s="176">
        <v>80629</v>
      </c>
      <c r="B1206" s="177">
        <f t="shared" si="127"/>
        <v>0</v>
      </c>
      <c r="C1206" s="158"/>
      <c r="D1206" s="60">
        <f t="shared" si="128"/>
        <v>0</v>
      </c>
      <c r="E1206" s="178">
        <f t="shared" si="126"/>
        <v>0</v>
      </c>
      <c r="F1206" s="60">
        <f t="shared" si="129"/>
        <v>0</v>
      </c>
      <c r="G1206" s="60">
        <f>IF(AND(C1206&lt;&gt;"",SUM(G$27:G1205)&lt;E$19),$E$19/$E$23,0)</f>
        <v>0</v>
      </c>
      <c r="H1206" s="60">
        <f t="shared" si="130"/>
        <v>0</v>
      </c>
      <c r="I1206" s="60">
        <f t="shared" si="132"/>
        <v>0</v>
      </c>
      <c r="J1206" s="92" t="str">
        <f t="shared" si="131"/>
        <v>2120–2121</v>
      </c>
      <c r="L1206" s="103"/>
      <c r="N1206" s="101"/>
      <c r="Q1206" s="61"/>
    </row>
    <row r="1207" spans="1:17" ht="20.25" customHeight="1" x14ac:dyDescent="0.2">
      <c r="A1207" s="176">
        <v>80660</v>
      </c>
      <c r="B1207" s="177">
        <f t="shared" si="127"/>
        <v>0</v>
      </c>
      <c r="C1207" s="158"/>
      <c r="D1207" s="60">
        <f t="shared" si="128"/>
        <v>0</v>
      </c>
      <c r="E1207" s="178">
        <f t="shared" si="126"/>
        <v>0</v>
      </c>
      <c r="F1207" s="60">
        <f t="shared" si="129"/>
        <v>0</v>
      </c>
      <c r="G1207" s="60">
        <f>IF(AND(C1207&lt;&gt;"",SUM(G$27:G1206)&lt;E$19),$E$19/$E$23,0)</f>
        <v>0</v>
      </c>
      <c r="H1207" s="60">
        <f t="shared" si="130"/>
        <v>0</v>
      </c>
      <c r="I1207" s="60">
        <f t="shared" si="132"/>
        <v>0</v>
      </c>
      <c r="J1207" s="92" t="str">
        <f t="shared" si="131"/>
        <v>2120–2121</v>
      </c>
      <c r="L1207" s="103"/>
      <c r="N1207" s="101"/>
      <c r="Q1207" s="61"/>
    </row>
    <row r="1208" spans="1:17" ht="20.25" customHeight="1" x14ac:dyDescent="0.2">
      <c r="A1208" s="176">
        <v>80690</v>
      </c>
      <c r="B1208" s="177">
        <f t="shared" si="127"/>
        <v>0</v>
      </c>
      <c r="C1208" s="158"/>
      <c r="D1208" s="60">
        <f t="shared" si="128"/>
        <v>0</v>
      </c>
      <c r="E1208" s="178">
        <f t="shared" si="126"/>
        <v>0</v>
      </c>
      <c r="F1208" s="60">
        <f t="shared" si="129"/>
        <v>0</v>
      </c>
      <c r="G1208" s="60">
        <f>IF(AND(C1208&lt;&gt;"",SUM(G$27:G1207)&lt;E$19),$E$19/$E$23,0)</f>
        <v>0</v>
      </c>
      <c r="H1208" s="60">
        <f t="shared" si="130"/>
        <v>0</v>
      </c>
      <c r="I1208" s="60">
        <f t="shared" si="132"/>
        <v>0</v>
      </c>
      <c r="J1208" s="92" t="str">
        <f t="shared" si="131"/>
        <v>2120–2121</v>
      </c>
      <c r="L1208" s="103"/>
      <c r="N1208" s="101"/>
      <c r="Q1208" s="61"/>
    </row>
    <row r="1209" spans="1:17" ht="20.25" customHeight="1" x14ac:dyDescent="0.2">
      <c r="A1209" s="176">
        <v>80721</v>
      </c>
      <c r="B1209" s="177">
        <f t="shared" si="127"/>
        <v>0</v>
      </c>
      <c r="C1209" s="158"/>
      <c r="D1209" s="60">
        <f t="shared" si="128"/>
        <v>0</v>
      </c>
      <c r="E1209" s="178">
        <f t="shared" si="126"/>
        <v>0</v>
      </c>
      <c r="F1209" s="60">
        <f t="shared" si="129"/>
        <v>0</v>
      </c>
      <c r="G1209" s="60">
        <f>IF(AND(C1209&lt;&gt;"",SUM(G$27:G1208)&lt;E$19),$E$19/$E$23,0)</f>
        <v>0</v>
      </c>
      <c r="H1209" s="60">
        <f t="shared" si="130"/>
        <v>0</v>
      </c>
      <c r="I1209" s="60">
        <f t="shared" si="132"/>
        <v>0</v>
      </c>
      <c r="J1209" s="92" t="str">
        <f t="shared" si="131"/>
        <v>2120–2121</v>
      </c>
      <c r="L1209" s="103"/>
      <c r="N1209" s="101"/>
      <c r="Q1209" s="61"/>
    </row>
    <row r="1210" spans="1:17" ht="20.25" customHeight="1" x14ac:dyDescent="0.2">
      <c r="A1210" s="176">
        <v>80752</v>
      </c>
      <c r="B1210" s="177">
        <f t="shared" si="127"/>
        <v>0</v>
      </c>
      <c r="C1210" s="158"/>
      <c r="D1210" s="60">
        <f t="shared" si="128"/>
        <v>0</v>
      </c>
      <c r="E1210" s="178">
        <f t="shared" si="126"/>
        <v>0</v>
      </c>
      <c r="F1210" s="60">
        <f t="shared" si="129"/>
        <v>0</v>
      </c>
      <c r="G1210" s="60">
        <f>IF(AND(C1210&lt;&gt;"",SUM(G$27:G1209)&lt;E$19),$E$19/$E$23,0)</f>
        <v>0</v>
      </c>
      <c r="H1210" s="60">
        <f t="shared" si="130"/>
        <v>0</v>
      </c>
      <c r="I1210" s="60">
        <f t="shared" si="132"/>
        <v>0</v>
      </c>
      <c r="J1210" s="92" t="str">
        <f t="shared" si="131"/>
        <v>2120–2121</v>
      </c>
      <c r="L1210" s="103"/>
      <c r="N1210" s="101"/>
      <c r="Q1210" s="61"/>
    </row>
    <row r="1211" spans="1:17" ht="20.25" customHeight="1" x14ac:dyDescent="0.2">
      <c r="A1211" s="176">
        <v>80780</v>
      </c>
      <c r="B1211" s="177">
        <f t="shared" si="127"/>
        <v>0</v>
      </c>
      <c r="C1211" s="158"/>
      <c r="D1211" s="60">
        <f t="shared" si="128"/>
        <v>0</v>
      </c>
      <c r="E1211" s="178">
        <f t="shared" si="126"/>
        <v>0</v>
      </c>
      <c r="F1211" s="60">
        <f t="shared" si="129"/>
        <v>0</v>
      </c>
      <c r="G1211" s="60">
        <f>IF(AND(C1211&lt;&gt;"",SUM(G$27:G1210)&lt;E$19),$E$19/$E$23,0)</f>
        <v>0</v>
      </c>
      <c r="H1211" s="60">
        <f t="shared" si="130"/>
        <v>0</v>
      </c>
      <c r="I1211" s="60">
        <f t="shared" si="132"/>
        <v>0</v>
      </c>
      <c r="J1211" s="92" t="str">
        <f t="shared" si="131"/>
        <v>2120–2121</v>
      </c>
      <c r="L1211" s="103"/>
      <c r="N1211" s="101"/>
      <c r="Q1211" s="61"/>
    </row>
    <row r="1212" spans="1:17" ht="20.25" customHeight="1" x14ac:dyDescent="0.2">
      <c r="A1212" s="176">
        <v>80811</v>
      </c>
      <c r="B1212" s="177">
        <f t="shared" si="127"/>
        <v>0</v>
      </c>
      <c r="C1212" s="158"/>
      <c r="D1212" s="60">
        <f t="shared" si="128"/>
        <v>0</v>
      </c>
      <c r="E1212" s="178">
        <f t="shared" si="126"/>
        <v>0</v>
      </c>
      <c r="F1212" s="60">
        <f t="shared" si="129"/>
        <v>0</v>
      </c>
      <c r="G1212" s="60">
        <f>IF(AND(C1212&lt;&gt;"",SUM(G$27:G1211)&lt;E$19),$E$19/$E$23,0)</f>
        <v>0</v>
      </c>
      <c r="H1212" s="60">
        <f t="shared" si="130"/>
        <v>0</v>
      </c>
      <c r="I1212" s="60">
        <f t="shared" si="132"/>
        <v>0</v>
      </c>
      <c r="J1212" s="92" t="str">
        <f t="shared" si="131"/>
        <v>2120–2121</v>
      </c>
      <c r="L1212" s="103"/>
      <c r="N1212" s="101"/>
      <c r="Q1212" s="61"/>
    </row>
    <row r="1213" spans="1:17" ht="20.25" customHeight="1" x14ac:dyDescent="0.2">
      <c r="A1213" s="176">
        <v>80841</v>
      </c>
      <c r="B1213" s="177">
        <f t="shared" si="127"/>
        <v>0</v>
      </c>
      <c r="C1213" s="158"/>
      <c r="D1213" s="60">
        <f t="shared" si="128"/>
        <v>0</v>
      </c>
      <c r="E1213" s="178">
        <f t="shared" si="126"/>
        <v>0</v>
      </c>
      <c r="F1213" s="60">
        <f t="shared" si="129"/>
        <v>0</v>
      </c>
      <c r="G1213" s="60">
        <f>IF(AND(C1213&lt;&gt;"",SUM(G$27:G1212)&lt;E$19),$E$19/$E$23,0)</f>
        <v>0</v>
      </c>
      <c r="H1213" s="60">
        <f t="shared" si="130"/>
        <v>0</v>
      </c>
      <c r="I1213" s="60">
        <f t="shared" si="132"/>
        <v>0</v>
      </c>
      <c r="J1213" s="92" t="str">
        <f t="shared" si="131"/>
        <v>2120–2121</v>
      </c>
      <c r="L1213" s="103"/>
      <c r="N1213" s="101"/>
      <c r="Q1213" s="61"/>
    </row>
    <row r="1214" spans="1:17" ht="20.25" customHeight="1" x14ac:dyDescent="0.2">
      <c r="A1214" s="176">
        <v>80872</v>
      </c>
      <c r="B1214" s="177">
        <f t="shared" si="127"/>
        <v>0</v>
      </c>
      <c r="C1214" s="158"/>
      <c r="D1214" s="60">
        <f t="shared" si="128"/>
        <v>0</v>
      </c>
      <c r="E1214" s="178">
        <f t="shared" si="126"/>
        <v>0</v>
      </c>
      <c r="F1214" s="60">
        <f t="shared" si="129"/>
        <v>0</v>
      </c>
      <c r="G1214" s="60">
        <f>IF(AND(C1214&lt;&gt;"",SUM(G$27:G1213)&lt;E$19),$E$19/$E$23,0)</f>
        <v>0</v>
      </c>
      <c r="H1214" s="60">
        <f t="shared" si="130"/>
        <v>0</v>
      </c>
      <c r="I1214" s="60">
        <f t="shared" si="132"/>
        <v>0</v>
      </c>
      <c r="J1214" s="92" t="str">
        <f t="shared" si="131"/>
        <v>2120–2121</v>
      </c>
      <c r="L1214" s="103"/>
      <c r="N1214" s="101"/>
      <c r="Q1214" s="61"/>
    </row>
    <row r="1215" spans="1:17" ht="20.25" customHeight="1" x14ac:dyDescent="0.2">
      <c r="A1215" s="176">
        <v>80902</v>
      </c>
      <c r="B1215" s="177">
        <f t="shared" si="127"/>
        <v>0</v>
      </c>
      <c r="C1215" s="158"/>
      <c r="D1215" s="60">
        <f t="shared" si="128"/>
        <v>0</v>
      </c>
      <c r="E1215" s="178">
        <f t="shared" si="126"/>
        <v>0</v>
      </c>
      <c r="F1215" s="60">
        <f t="shared" si="129"/>
        <v>0</v>
      </c>
      <c r="G1215" s="60">
        <f>IF(AND(C1215&lt;&gt;"",SUM(G$27:G1214)&lt;E$19),$E$19/$E$23,0)</f>
        <v>0</v>
      </c>
      <c r="H1215" s="60">
        <f t="shared" si="130"/>
        <v>0</v>
      </c>
      <c r="I1215" s="60">
        <f t="shared" si="132"/>
        <v>0</v>
      </c>
      <c r="J1215" s="92" t="str">
        <f t="shared" si="131"/>
        <v>2121–2122</v>
      </c>
      <c r="L1215" s="103"/>
      <c r="N1215" s="101"/>
      <c r="Q1215" s="61"/>
    </row>
    <row r="1216" spans="1:17" ht="20.25" customHeight="1" x14ac:dyDescent="0.2">
      <c r="A1216" s="176">
        <v>80933</v>
      </c>
      <c r="B1216" s="177">
        <f t="shared" si="127"/>
        <v>0</v>
      </c>
      <c r="C1216" s="158"/>
      <c r="D1216" s="60">
        <f t="shared" si="128"/>
        <v>0</v>
      </c>
      <c r="E1216" s="178">
        <f t="shared" si="126"/>
        <v>0</v>
      </c>
      <c r="F1216" s="60">
        <f t="shared" si="129"/>
        <v>0</v>
      </c>
      <c r="G1216" s="60">
        <f>IF(AND(C1216&lt;&gt;"",SUM(G$27:G1215)&lt;E$19),$E$19/$E$23,0)</f>
        <v>0</v>
      </c>
      <c r="H1216" s="60">
        <f t="shared" si="130"/>
        <v>0</v>
      </c>
      <c r="I1216" s="60">
        <f t="shared" si="132"/>
        <v>0</v>
      </c>
      <c r="J1216" s="92" t="str">
        <f t="shared" si="131"/>
        <v>2121–2122</v>
      </c>
      <c r="L1216" s="103"/>
      <c r="N1216" s="101"/>
      <c r="Q1216" s="61"/>
    </row>
    <row r="1217" spans="1:17" ht="20.25" customHeight="1" x14ac:dyDescent="0.2">
      <c r="A1217" s="176">
        <v>80964</v>
      </c>
      <c r="B1217" s="177">
        <f t="shared" si="127"/>
        <v>0</v>
      </c>
      <c r="C1217" s="158"/>
      <c r="D1217" s="60">
        <f t="shared" si="128"/>
        <v>0</v>
      </c>
      <c r="E1217" s="178">
        <f t="shared" si="126"/>
        <v>0</v>
      </c>
      <c r="F1217" s="60">
        <f t="shared" si="129"/>
        <v>0</v>
      </c>
      <c r="G1217" s="60">
        <f>IF(AND(C1217&lt;&gt;"",SUM(G$27:G1216)&lt;E$19),$E$19/$E$23,0)</f>
        <v>0</v>
      </c>
      <c r="H1217" s="60">
        <f t="shared" si="130"/>
        <v>0</v>
      </c>
      <c r="I1217" s="60">
        <f t="shared" si="132"/>
        <v>0</v>
      </c>
      <c r="J1217" s="92" t="str">
        <f t="shared" si="131"/>
        <v>2121–2122</v>
      </c>
      <c r="L1217" s="103"/>
      <c r="N1217" s="101"/>
      <c r="Q1217" s="61"/>
    </row>
    <row r="1218" spans="1:17" ht="20.25" customHeight="1" x14ac:dyDescent="0.2">
      <c r="A1218" s="176">
        <v>80994</v>
      </c>
      <c r="B1218" s="177">
        <f t="shared" si="127"/>
        <v>0</v>
      </c>
      <c r="C1218" s="158"/>
      <c r="D1218" s="60">
        <f t="shared" si="128"/>
        <v>0</v>
      </c>
      <c r="E1218" s="178">
        <f t="shared" si="126"/>
        <v>0</v>
      </c>
      <c r="F1218" s="60">
        <f t="shared" si="129"/>
        <v>0</v>
      </c>
      <c r="G1218" s="60">
        <f>IF(AND(C1218&lt;&gt;"",SUM(G$27:G1217)&lt;E$19),$E$19/$E$23,0)</f>
        <v>0</v>
      </c>
      <c r="H1218" s="60">
        <f t="shared" si="130"/>
        <v>0</v>
      </c>
      <c r="I1218" s="60">
        <f t="shared" si="132"/>
        <v>0</v>
      </c>
      <c r="J1218" s="92" t="str">
        <f t="shared" si="131"/>
        <v>2121–2122</v>
      </c>
      <c r="L1218" s="103"/>
      <c r="N1218" s="101"/>
      <c r="Q1218" s="61"/>
    </row>
    <row r="1219" spans="1:17" ht="20.25" customHeight="1" x14ac:dyDescent="0.2">
      <c r="A1219" s="176">
        <v>81025</v>
      </c>
      <c r="B1219" s="177">
        <f t="shared" si="127"/>
        <v>0</v>
      </c>
      <c r="C1219" s="158"/>
      <c r="D1219" s="60">
        <f t="shared" si="128"/>
        <v>0</v>
      </c>
      <c r="E1219" s="178">
        <f t="shared" si="126"/>
        <v>0</v>
      </c>
      <c r="F1219" s="60">
        <f t="shared" si="129"/>
        <v>0</v>
      </c>
      <c r="G1219" s="60">
        <f>IF(AND(C1219&lt;&gt;"",SUM(G$27:G1218)&lt;E$19),$E$19/$E$23,0)</f>
        <v>0</v>
      </c>
      <c r="H1219" s="60">
        <f t="shared" si="130"/>
        <v>0</v>
      </c>
      <c r="I1219" s="60">
        <f t="shared" si="132"/>
        <v>0</v>
      </c>
      <c r="J1219" s="92" t="str">
        <f t="shared" si="131"/>
        <v>2121–2122</v>
      </c>
      <c r="L1219" s="103"/>
      <c r="N1219" s="101"/>
      <c r="Q1219" s="61"/>
    </row>
    <row r="1220" spans="1:17" ht="20.25" customHeight="1" x14ac:dyDescent="0.2">
      <c r="A1220" s="176">
        <v>81055</v>
      </c>
      <c r="B1220" s="177">
        <f t="shared" si="127"/>
        <v>0</v>
      </c>
      <c r="C1220" s="158"/>
      <c r="D1220" s="60">
        <f t="shared" si="128"/>
        <v>0</v>
      </c>
      <c r="E1220" s="178">
        <f t="shared" si="126"/>
        <v>0</v>
      </c>
      <c r="F1220" s="60">
        <f t="shared" si="129"/>
        <v>0</v>
      </c>
      <c r="G1220" s="60">
        <f>IF(AND(C1220&lt;&gt;"",SUM(G$27:G1219)&lt;E$19),$E$19/$E$23,0)</f>
        <v>0</v>
      </c>
      <c r="H1220" s="60">
        <f t="shared" si="130"/>
        <v>0</v>
      </c>
      <c r="I1220" s="60">
        <f t="shared" si="132"/>
        <v>0</v>
      </c>
      <c r="J1220" s="92" t="str">
        <f t="shared" si="131"/>
        <v>2121–2122</v>
      </c>
      <c r="L1220" s="103"/>
      <c r="N1220" s="101"/>
      <c r="Q1220" s="61"/>
    </row>
    <row r="1221" spans="1:17" ht="20.25" customHeight="1" x14ac:dyDescent="0.2">
      <c r="A1221" s="176">
        <v>81086</v>
      </c>
      <c r="B1221" s="177">
        <f t="shared" si="127"/>
        <v>0</v>
      </c>
      <c r="C1221" s="158"/>
      <c r="D1221" s="60">
        <f t="shared" si="128"/>
        <v>0</v>
      </c>
      <c r="E1221" s="178">
        <f t="shared" si="126"/>
        <v>0</v>
      </c>
      <c r="F1221" s="60">
        <f t="shared" si="129"/>
        <v>0</v>
      </c>
      <c r="G1221" s="60">
        <f>IF(AND(C1221&lt;&gt;"",SUM(G$27:G1220)&lt;E$19),$E$19/$E$23,0)</f>
        <v>0</v>
      </c>
      <c r="H1221" s="60">
        <f t="shared" si="130"/>
        <v>0</v>
      </c>
      <c r="I1221" s="60">
        <f t="shared" si="132"/>
        <v>0</v>
      </c>
      <c r="J1221" s="92" t="str">
        <f t="shared" si="131"/>
        <v>2121–2122</v>
      </c>
      <c r="L1221" s="103"/>
      <c r="N1221" s="101"/>
      <c r="Q1221" s="61"/>
    </row>
    <row r="1222" spans="1:17" ht="20.25" customHeight="1" x14ac:dyDescent="0.2">
      <c r="A1222" s="176">
        <v>81117</v>
      </c>
      <c r="B1222" s="177">
        <f t="shared" si="127"/>
        <v>0</v>
      </c>
      <c r="C1222" s="158"/>
      <c r="D1222" s="60">
        <f t="shared" si="128"/>
        <v>0</v>
      </c>
      <c r="E1222" s="178">
        <f t="shared" si="126"/>
        <v>0</v>
      </c>
      <c r="F1222" s="60">
        <f t="shared" si="129"/>
        <v>0</v>
      </c>
      <c r="G1222" s="60">
        <f>IF(AND(C1222&lt;&gt;"",SUM(G$27:G1221)&lt;E$19),$E$19/$E$23,0)</f>
        <v>0</v>
      </c>
      <c r="H1222" s="60">
        <f t="shared" si="130"/>
        <v>0</v>
      </c>
      <c r="I1222" s="60">
        <f t="shared" si="132"/>
        <v>0</v>
      </c>
      <c r="J1222" s="92" t="str">
        <f t="shared" si="131"/>
        <v>2121–2122</v>
      </c>
      <c r="L1222" s="103"/>
      <c r="N1222" s="101"/>
      <c r="Q1222" s="61"/>
    </row>
    <row r="1223" spans="1:17" ht="20.25" customHeight="1" x14ac:dyDescent="0.2">
      <c r="A1223" s="176">
        <v>81145</v>
      </c>
      <c r="B1223" s="177">
        <f t="shared" si="127"/>
        <v>0</v>
      </c>
      <c r="C1223" s="158"/>
      <c r="D1223" s="60">
        <f t="shared" si="128"/>
        <v>0</v>
      </c>
      <c r="E1223" s="178">
        <f t="shared" si="126"/>
        <v>0</v>
      </c>
      <c r="F1223" s="60">
        <f t="shared" si="129"/>
        <v>0</v>
      </c>
      <c r="G1223" s="60">
        <f>IF(AND(C1223&lt;&gt;"",SUM(G$27:G1222)&lt;E$19),$E$19/$E$23,0)</f>
        <v>0</v>
      </c>
      <c r="H1223" s="60">
        <f t="shared" si="130"/>
        <v>0</v>
      </c>
      <c r="I1223" s="60">
        <f t="shared" si="132"/>
        <v>0</v>
      </c>
      <c r="J1223" s="92" t="str">
        <f t="shared" si="131"/>
        <v>2121–2122</v>
      </c>
      <c r="L1223" s="103"/>
      <c r="N1223" s="101"/>
      <c r="Q1223" s="61"/>
    </row>
    <row r="1224" spans="1:17" ht="20.25" customHeight="1" x14ac:dyDescent="0.2">
      <c r="A1224" s="176">
        <v>81176</v>
      </c>
      <c r="B1224" s="177">
        <f t="shared" si="127"/>
        <v>0</v>
      </c>
      <c r="C1224" s="158"/>
      <c r="D1224" s="60">
        <f t="shared" si="128"/>
        <v>0</v>
      </c>
      <c r="E1224" s="178">
        <f t="shared" si="126"/>
        <v>0</v>
      </c>
      <c r="F1224" s="60">
        <f t="shared" si="129"/>
        <v>0</v>
      </c>
      <c r="G1224" s="60">
        <f>IF(AND(C1224&lt;&gt;"",SUM(G$27:G1223)&lt;E$19),$E$19/$E$23,0)</f>
        <v>0</v>
      </c>
      <c r="H1224" s="60">
        <f t="shared" si="130"/>
        <v>0</v>
      </c>
      <c r="I1224" s="60">
        <f t="shared" si="132"/>
        <v>0</v>
      </c>
      <c r="J1224" s="92" t="str">
        <f t="shared" si="131"/>
        <v>2121–2122</v>
      </c>
      <c r="L1224" s="103"/>
      <c r="N1224" s="101"/>
      <c r="Q1224" s="61"/>
    </row>
    <row r="1225" spans="1:17" ht="20.25" customHeight="1" x14ac:dyDescent="0.2">
      <c r="A1225" s="176">
        <v>81206</v>
      </c>
      <c r="B1225" s="177">
        <f t="shared" si="127"/>
        <v>0</v>
      </c>
      <c r="C1225" s="158"/>
      <c r="D1225" s="60">
        <f t="shared" si="128"/>
        <v>0</v>
      </c>
      <c r="E1225" s="178">
        <f t="shared" si="126"/>
        <v>0</v>
      </c>
      <c r="F1225" s="60">
        <f t="shared" si="129"/>
        <v>0</v>
      </c>
      <c r="G1225" s="60">
        <f>IF(AND(C1225&lt;&gt;"",SUM(G$27:G1224)&lt;E$19),$E$19/$E$23,0)</f>
        <v>0</v>
      </c>
      <c r="H1225" s="60">
        <f t="shared" si="130"/>
        <v>0</v>
      </c>
      <c r="I1225" s="60">
        <f t="shared" si="132"/>
        <v>0</v>
      </c>
      <c r="J1225" s="92" t="str">
        <f t="shared" si="131"/>
        <v>2121–2122</v>
      </c>
      <c r="L1225" s="103"/>
      <c r="N1225" s="101"/>
      <c r="Q1225" s="61"/>
    </row>
    <row r="1226" spans="1:17" ht="20.25" customHeight="1" x14ac:dyDescent="0.2">
      <c r="A1226" s="176">
        <v>81237</v>
      </c>
      <c r="B1226" s="177">
        <f t="shared" si="127"/>
        <v>0</v>
      </c>
      <c r="C1226" s="158"/>
      <c r="D1226" s="60">
        <f t="shared" si="128"/>
        <v>0</v>
      </c>
      <c r="E1226" s="178">
        <f t="shared" si="126"/>
        <v>0</v>
      </c>
      <c r="F1226" s="60">
        <f t="shared" si="129"/>
        <v>0</v>
      </c>
      <c r="G1226" s="60">
        <f>IF(AND(C1226&lt;&gt;"",SUM(G$27:G1225)&lt;E$19),$E$19/$E$23,0)</f>
        <v>0</v>
      </c>
      <c r="H1226" s="60">
        <f t="shared" si="130"/>
        <v>0</v>
      </c>
      <c r="I1226" s="60">
        <f t="shared" si="132"/>
        <v>0</v>
      </c>
      <c r="J1226" s="92" t="str">
        <f t="shared" si="131"/>
        <v>2121–2122</v>
      </c>
      <c r="L1226" s="103"/>
      <c r="N1226" s="101"/>
      <c r="Q1226" s="61"/>
    </row>
    <row r="1227" spans="1:17" ht="20.25" customHeight="1" x14ac:dyDescent="0.2">
      <c r="A1227" s="176">
        <v>81267</v>
      </c>
      <c r="B1227" s="177">
        <f t="shared" si="127"/>
        <v>0</v>
      </c>
      <c r="C1227" s="158"/>
      <c r="D1227" s="60">
        <f t="shared" si="128"/>
        <v>0</v>
      </c>
      <c r="E1227" s="178">
        <f t="shared" si="126"/>
        <v>0</v>
      </c>
      <c r="F1227" s="60">
        <f t="shared" si="129"/>
        <v>0</v>
      </c>
      <c r="G1227" s="60">
        <f>IF(AND(C1227&lt;&gt;"",SUM(G$27:G1226)&lt;E$19),$E$19/$E$23,0)</f>
        <v>0</v>
      </c>
      <c r="H1227" s="60">
        <f t="shared" si="130"/>
        <v>0</v>
      </c>
      <c r="I1227" s="60">
        <f t="shared" si="132"/>
        <v>0</v>
      </c>
      <c r="J1227" s="92" t="str">
        <f t="shared" si="131"/>
        <v>2122–2123</v>
      </c>
      <c r="L1227" s="103"/>
      <c r="N1227" s="101"/>
      <c r="Q1227" s="61"/>
    </row>
    <row r="1228" spans="1:17" ht="20.25" customHeight="1" x14ac:dyDescent="0.2">
      <c r="A1228" s="176">
        <v>81298</v>
      </c>
      <c r="B1228" s="177">
        <f t="shared" si="127"/>
        <v>0</v>
      </c>
      <c r="C1228" s="158"/>
      <c r="D1228" s="60">
        <f t="shared" si="128"/>
        <v>0</v>
      </c>
      <c r="E1228" s="178">
        <f t="shared" si="126"/>
        <v>0</v>
      </c>
      <c r="F1228" s="60">
        <f t="shared" si="129"/>
        <v>0</v>
      </c>
      <c r="G1228" s="60">
        <f>IF(AND(C1228&lt;&gt;"",SUM(G$27:G1227)&lt;E$19),$E$19/$E$23,0)</f>
        <v>0</v>
      </c>
      <c r="H1228" s="60">
        <f t="shared" si="130"/>
        <v>0</v>
      </c>
      <c r="I1228" s="60">
        <f t="shared" si="132"/>
        <v>0</v>
      </c>
      <c r="J1228" s="92" t="str">
        <f t="shared" si="131"/>
        <v>2122–2123</v>
      </c>
      <c r="L1228" s="103"/>
      <c r="N1228" s="101"/>
      <c r="Q1228" s="61"/>
    </row>
    <row r="1229" spans="1:17" ht="20.25" customHeight="1" x14ac:dyDescent="0.2">
      <c r="A1229" s="176">
        <v>81329</v>
      </c>
      <c r="B1229" s="177">
        <f t="shared" si="127"/>
        <v>0</v>
      </c>
      <c r="C1229" s="158"/>
      <c r="D1229" s="60">
        <f t="shared" si="128"/>
        <v>0</v>
      </c>
      <c r="E1229" s="178">
        <f t="shared" si="126"/>
        <v>0</v>
      </c>
      <c r="F1229" s="60">
        <f t="shared" si="129"/>
        <v>0</v>
      </c>
      <c r="G1229" s="60">
        <f>IF(AND(C1229&lt;&gt;"",SUM(G$27:G1228)&lt;E$19),$E$19/$E$23,0)</f>
        <v>0</v>
      </c>
      <c r="H1229" s="60">
        <f t="shared" si="130"/>
        <v>0</v>
      </c>
      <c r="I1229" s="60">
        <f t="shared" si="132"/>
        <v>0</v>
      </c>
      <c r="J1229" s="92" t="str">
        <f t="shared" si="131"/>
        <v>2122–2123</v>
      </c>
      <c r="L1229" s="103"/>
      <c r="N1229" s="101"/>
      <c r="Q1229" s="61"/>
    </row>
    <row r="1230" spans="1:17" ht="20.25" customHeight="1" x14ac:dyDescent="0.2">
      <c r="A1230" s="176">
        <v>81359</v>
      </c>
      <c r="B1230" s="177">
        <f t="shared" si="127"/>
        <v>0</v>
      </c>
      <c r="C1230" s="158"/>
      <c r="D1230" s="60">
        <f t="shared" si="128"/>
        <v>0</v>
      </c>
      <c r="E1230" s="178">
        <f t="shared" si="126"/>
        <v>0</v>
      </c>
      <c r="F1230" s="60">
        <f t="shared" si="129"/>
        <v>0</v>
      </c>
      <c r="G1230" s="60">
        <f>IF(AND(C1230&lt;&gt;"",SUM(G$27:G1229)&lt;E$19),$E$19/$E$23,0)</f>
        <v>0</v>
      </c>
      <c r="H1230" s="60">
        <f t="shared" si="130"/>
        <v>0</v>
      </c>
      <c r="I1230" s="60">
        <f t="shared" si="132"/>
        <v>0</v>
      </c>
      <c r="J1230" s="92" t="str">
        <f t="shared" si="131"/>
        <v>2122–2123</v>
      </c>
      <c r="L1230" s="103"/>
      <c r="N1230" s="101"/>
      <c r="Q1230" s="61"/>
    </row>
    <row r="1231" spans="1:17" ht="20.25" customHeight="1" x14ac:dyDescent="0.2">
      <c r="A1231" s="176">
        <v>81390</v>
      </c>
      <c r="B1231" s="177">
        <f t="shared" si="127"/>
        <v>0</v>
      </c>
      <c r="C1231" s="158"/>
      <c r="D1231" s="60">
        <f t="shared" si="128"/>
        <v>0</v>
      </c>
      <c r="E1231" s="178">
        <f t="shared" si="126"/>
        <v>0</v>
      </c>
      <c r="F1231" s="60">
        <f t="shared" si="129"/>
        <v>0</v>
      </c>
      <c r="G1231" s="60">
        <f>IF(AND(C1231&lt;&gt;"",SUM(G$27:G1230)&lt;E$19),$E$19/$E$23,0)</f>
        <v>0</v>
      </c>
      <c r="H1231" s="60">
        <f t="shared" si="130"/>
        <v>0</v>
      </c>
      <c r="I1231" s="60">
        <f t="shared" si="132"/>
        <v>0</v>
      </c>
      <c r="J1231" s="92" t="str">
        <f t="shared" si="131"/>
        <v>2122–2123</v>
      </c>
      <c r="L1231" s="103"/>
      <c r="N1231" s="101"/>
      <c r="Q1231" s="61"/>
    </row>
    <row r="1232" spans="1:17" ht="20.25" customHeight="1" x14ac:dyDescent="0.2">
      <c r="A1232" s="176">
        <v>81420</v>
      </c>
      <c r="B1232" s="177">
        <f t="shared" si="127"/>
        <v>0</v>
      </c>
      <c r="C1232" s="158"/>
      <c r="D1232" s="60">
        <f t="shared" si="128"/>
        <v>0</v>
      </c>
      <c r="E1232" s="178">
        <f t="shared" si="126"/>
        <v>0</v>
      </c>
      <c r="F1232" s="60">
        <f t="shared" si="129"/>
        <v>0</v>
      </c>
      <c r="G1232" s="60">
        <f>IF(AND(C1232&lt;&gt;"",SUM(G$27:G1231)&lt;E$19),$E$19/$E$23,0)</f>
        <v>0</v>
      </c>
      <c r="H1232" s="60">
        <f t="shared" si="130"/>
        <v>0</v>
      </c>
      <c r="I1232" s="60">
        <f t="shared" si="132"/>
        <v>0</v>
      </c>
      <c r="J1232" s="92" t="str">
        <f t="shared" si="131"/>
        <v>2122–2123</v>
      </c>
      <c r="L1232" s="103"/>
      <c r="N1232" s="101"/>
      <c r="Q1232" s="61"/>
    </row>
    <row r="1233" spans="1:17" ht="20.25" customHeight="1" x14ac:dyDescent="0.2">
      <c r="A1233" s="176">
        <v>81451</v>
      </c>
      <c r="B1233" s="177">
        <f t="shared" si="127"/>
        <v>0</v>
      </c>
      <c r="C1233" s="158"/>
      <c r="D1233" s="60">
        <f t="shared" si="128"/>
        <v>0</v>
      </c>
      <c r="E1233" s="178">
        <f t="shared" si="126"/>
        <v>0</v>
      </c>
      <c r="F1233" s="60">
        <f t="shared" si="129"/>
        <v>0</v>
      </c>
      <c r="G1233" s="60">
        <f>IF(AND(C1233&lt;&gt;"",SUM(G$27:G1232)&lt;E$19),$E$19/$E$23,0)</f>
        <v>0</v>
      </c>
      <c r="H1233" s="60">
        <f t="shared" si="130"/>
        <v>0</v>
      </c>
      <c r="I1233" s="60">
        <f t="shared" si="132"/>
        <v>0</v>
      </c>
      <c r="J1233" s="92" t="str">
        <f t="shared" si="131"/>
        <v>2122–2123</v>
      </c>
      <c r="L1233" s="103"/>
      <c r="N1233" s="101"/>
      <c r="Q1233" s="61"/>
    </row>
    <row r="1234" spans="1:17" ht="20.25" customHeight="1" x14ac:dyDescent="0.2">
      <c r="A1234" s="176">
        <v>81482</v>
      </c>
      <c r="B1234" s="177">
        <f t="shared" si="127"/>
        <v>0</v>
      </c>
      <c r="C1234" s="158"/>
      <c r="D1234" s="60">
        <f t="shared" si="128"/>
        <v>0</v>
      </c>
      <c r="E1234" s="178">
        <f t="shared" si="126"/>
        <v>0</v>
      </c>
      <c r="F1234" s="60">
        <f t="shared" si="129"/>
        <v>0</v>
      </c>
      <c r="G1234" s="60">
        <f>IF(AND(C1234&lt;&gt;"",SUM(G$27:G1233)&lt;E$19),$E$19/$E$23,0)</f>
        <v>0</v>
      </c>
      <c r="H1234" s="60">
        <f t="shared" si="130"/>
        <v>0</v>
      </c>
      <c r="I1234" s="60">
        <f t="shared" si="132"/>
        <v>0</v>
      </c>
      <c r="J1234" s="92" t="str">
        <f t="shared" si="131"/>
        <v>2122–2123</v>
      </c>
      <c r="L1234" s="103"/>
      <c r="N1234" s="101"/>
      <c r="Q1234" s="61"/>
    </row>
    <row r="1235" spans="1:17" ht="20.25" customHeight="1" x14ac:dyDescent="0.2">
      <c r="A1235" s="176">
        <v>81510</v>
      </c>
      <c r="B1235" s="177">
        <f t="shared" si="127"/>
        <v>0</v>
      </c>
      <c r="C1235" s="158"/>
      <c r="D1235" s="60">
        <f t="shared" si="128"/>
        <v>0</v>
      </c>
      <c r="E1235" s="178">
        <f t="shared" si="126"/>
        <v>0</v>
      </c>
      <c r="F1235" s="60">
        <f t="shared" si="129"/>
        <v>0</v>
      </c>
      <c r="G1235" s="60">
        <f>IF(AND(C1235&lt;&gt;"",SUM(G$27:G1234)&lt;E$19),$E$19/$E$23,0)</f>
        <v>0</v>
      </c>
      <c r="H1235" s="60">
        <f t="shared" si="130"/>
        <v>0</v>
      </c>
      <c r="I1235" s="60">
        <f t="shared" si="132"/>
        <v>0</v>
      </c>
      <c r="J1235" s="92" t="str">
        <f t="shared" si="131"/>
        <v>2122–2123</v>
      </c>
      <c r="L1235" s="103"/>
      <c r="N1235" s="101"/>
      <c r="Q1235" s="61"/>
    </row>
    <row r="1236" spans="1:17" ht="20.25" customHeight="1" x14ac:dyDescent="0.2">
      <c r="A1236" s="176">
        <v>81541</v>
      </c>
      <c r="B1236" s="177">
        <f t="shared" si="127"/>
        <v>0</v>
      </c>
      <c r="C1236" s="158"/>
      <c r="D1236" s="60">
        <f t="shared" si="128"/>
        <v>0</v>
      </c>
      <c r="E1236" s="178">
        <f t="shared" si="126"/>
        <v>0</v>
      </c>
      <c r="F1236" s="60">
        <f t="shared" si="129"/>
        <v>0</v>
      </c>
      <c r="G1236" s="60">
        <f>IF(AND(C1236&lt;&gt;"",SUM(G$27:G1235)&lt;E$19),$E$19/$E$23,0)</f>
        <v>0</v>
      </c>
      <c r="H1236" s="60">
        <f t="shared" si="130"/>
        <v>0</v>
      </c>
      <c r="I1236" s="60">
        <f t="shared" si="132"/>
        <v>0</v>
      </c>
      <c r="J1236" s="92" t="str">
        <f t="shared" si="131"/>
        <v>2122–2123</v>
      </c>
      <c r="L1236" s="103"/>
      <c r="N1236" s="101"/>
      <c r="Q1236" s="61"/>
    </row>
    <row r="1237" spans="1:17" ht="20.25" customHeight="1" x14ac:dyDescent="0.2">
      <c r="A1237" s="176">
        <v>81571</v>
      </c>
      <c r="B1237" s="177">
        <f t="shared" si="127"/>
        <v>0</v>
      </c>
      <c r="C1237" s="158"/>
      <c r="D1237" s="60">
        <f t="shared" si="128"/>
        <v>0</v>
      </c>
      <c r="E1237" s="178">
        <f t="shared" si="126"/>
        <v>0</v>
      </c>
      <c r="F1237" s="60">
        <f t="shared" si="129"/>
        <v>0</v>
      </c>
      <c r="G1237" s="60">
        <f>IF(AND(C1237&lt;&gt;"",SUM(G$27:G1236)&lt;E$19),$E$19/$E$23,0)</f>
        <v>0</v>
      </c>
      <c r="H1237" s="60">
        <f t="shared" si="130"/>
        <v>0</v>
      </c>
      <c r="I1237" s="60">
        <f t="shared" si="132"/>
        <v>0</v>
      </c>
      <c r="J1237" s="92" t="str">
        <f t="shared" si="131"/>
        <v>2122–2123</v>
      </c>
      <c r="L1237" s="103"/>
      <c r="N1237" s="101"/>
      <c r="Q1237" s="61"/>
    </row>
    <row r="1238" spans="1:17" ht="20.25" customHeight="1" x14ac:dyDescent="0.2">
      <c r="A1238" s="176">
        <v>81602</v>
      </c>
      <c r="B1238" s="177">
        <f t="shared" si="127"/>
        <v>0</v>
      </c>
      <c r="C1238" s="158"/>
      <c r="D1238" s="60">
        <f t="shared" si="128"/>
        <v>0</v>
      </c>
      <c r="E1238" s="178">
        <f t="shared" si="126"/>
        <v>0</v>
      </c>
      <c r="F1238" s="60">
        <f t="shared" si="129"/>
        <v>0</v>
      </c>
      <c r="G1238" s="60">
        <f>IF(AND(C1238&lt;&gt;"",SUM(G$27:G1237)&lt;E$19),$E$19/$E$23,0)</f>
        <v>0</v>
      </c>
      <c r="H1238" s="60">
        <f t="shared" si="130"/>
        <v>0</v>
      </c>
      <c r="I1238" s="60">
        <f t="shared" si="132"/>
        <v>0</v>
      </c>
      <c r="J1238" s="92" t="str">
        <f t="shared" si="131"/>
        <v>2122–2123</v>
      </c>
      <c r="L1238" s="103"/>
      <c r="N1238" s="101"/>
      <c r="Q1238" s="61"/>
    </row>
    <row r="1239" spans="1:17" ht="20.25" customHeight="1" x14ac:dyDescent="0.2">
      <c r="B1239" s="55"/>
      <c r="C1239" s="55"/>
      <c r="D1239" s="55"/>
      <c r="F1239" s="55"/>
      <c r="G1239" s="55"/>
      <c r="O1239" s="104"/>
    </row>
  </sheetData>
  <sheetProtection sheet="1" formatColumns="0" formatRows="0" insertColumns="0" insertRows="0"/>
  <mergeCells count="43">
    <mergeCell ref="A1:F1"/>
    <mergeCell ref="A2:F2"/>
    <mergeCell ref="A3:F3"/>
    <mergeCell ref="A4:F4"/>
    <mergeCell ref="A5:D5"/>
    <mergeCell ref="E5:F5"/>
    <mergeCell ref="A6:D6"/>
    <mergeCell ref="E6:F6"/>
    <mergeCell ref="A7:D7"/>
    <mergeCell ref="E7:F7"/>
    <mergeCell ref="A8:D8"/>
    <mergeCell ref="E8:F8"/>
    <mergeCell ref="A9:D9"/>
    <mergeCell ref="E9:F9"/>
    <mergeCell ref="A10:D10"/>
    <mergeCell ref="E10:F10"/>
    <mergeCell ref="A11:D11"/>
    <mergeCell ref="E11:F11"/>
    <mergeCell ref="A12:D12"/>
    <mergeCell ref="E12:F12"/>
    <mergeCell ref="A13:D13"/>
    <mergeCell ref="E13:F13"/>
    <mergeCell ref="A14:D14"/>
    <mergeCell ref="E14:F14"/>
    <mergeCell ref="A15:D15"/>
    <mergeCell ref="E15:F15"/>
    <mergeCell ref="A16:D16"/>
    <mergeCell ref="E16:F16"/>
    <mergeCell ref="A17:D17"/>
    <mergeCell ref="E17:F17"/>
    <mergeCell ref="A18:D18"/>
    <mergeCell ref="E18:F18"/>
    <mergeCell ref="A19:D19"/>
    <mergeCell ref="E19:F19"/>
    <mergeCell ref="A20:D20"/>
    <mergeCell ref="E20:F20"/>
    <mergeCell ref="A25:I25"/>
    <mergeCell ref="A21:D21"/>
    <mergeCell ref="E21:F21"/>
    <mergeCell ref="A22:D22"/>
    <mergeCell ref="E22:F22"/>
    <mergeCell ref="A23:D23"/>
    <mergeCell ref="E23:F23"/>
  </mergeCells>
  <dataValidations count="3">
    <dataValidation operator="lessThan" allowBlank="1" showInputMessage="1" showErrorMessage="1" sqref="R1239:R1048576 R25 A27:A1238 G23:I23 G21:I21 AE3 Q26 E14 G14:I14 E21 E23 E16:E19 G16:I19 S4:S21" xr:uid="{C577F2F4-34CD-458C-9EB6-0285F66507BA}"/>
    <dataValidation operator="lessThan" showInputMessage="1" showErrorMessage="1" sqref="C27:C269" xr:uid="{FF198CE6-6477-4A54-A189-B2D42C2679FA}"/>
    <dataValidation type="textLength" operator="lessThan" allowBlank="1" showInputMessage="1" showErrorMessage="1" sqref="E22 G22:I22" xr:uid="{B8F79174-A194-4F52-BBBA-5AE2CBEBFFA0}">
      <formula1>0</formula1>
    </dataValidation>
  </dataValidations>
  <pageMargins left="0.7" right="0.7" top="0.75" bottom="0.75" header="0.3" footer="0.3"/>
  <pageSetup scale="58" fitToHeight="0" orientation="portrait" r:id="rId1"/>
  <headerFooter>
    <oddHeader>&amp;C&amp;"arial,Bold"&amp;14GASB 96 
Amortization Schedule</oddHeader>
    <oddFooter>&amp;L&amp;"arial,Regular"&amp;12State Controller's Office&amp;C&amp;"arial,Regular"&amp;12
Example 1 Input&amp;R&amp;"arial,Regular"&amp;12Page &amp;P</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4E331-D640-4682-A64A-3CCFBDA20384}">
  <sheetPr>
    <tabColor theme="5" tint="-0.249977111117893"/>
    <pageSetUpPr fitToPage="1"/>
  </sheetPr>
  <dimension ref="A1:XFC67"/>
  <sheetViews>
    <sheetView zoomScale="75" zoomScaleNormal="75" workbookViewId="0">
      <selection activeCell="A11" sqref="A11"/>
    </sheetView>
  </sheetViews>
  <sheetFormatPr defaultColWidth="0" defaultRowHeight="15" customHeight="1" zeroHeight="1" x14ac:dyDescent="0.2"/>
  <cols>
    <col min="1" max="1" width="12" style="63" customWidth="1"/>
    <col min="2" max="2" width="10.85546875" style="55" customWidth="1"/>
    <col min="3" max="3" width="10.42578125" style="55" customWidth="1"/>
    <col min="4" max="4" width="27.5703125" style="55" customWidth="1"/>
    <col min="5" max="9" width="14.28515625" style="55" customWidth="1"/>
    <col min="10" max="11" width="25.7109375" style="189" customWidth="1"/>
    <col min="12" max="12" width="15.140625" style="55" hidden="1"/>
    <col min="13" max="13" width="13.140625" style="55" hidden="1"/>
    <col min="14" max="14" width="12.140625" style="55" hidden="1"/>
    <col min="15" max="19" width="0" style="55" hidden="1"/>
    <col min="20" max="16383" width="12.140625" style="55" hidden="1"/>
    <col min="16384" max="16384" width="23.140625" style="55" hidden="1" customWidth="1"/>
  </cols>
  <sheetData>
    <row r="1" spans="1:11" ht="30" customHeight="1" x14ac:dyDescent="0.25">
      <c r="B1" s="319" t="s">
        <v>1512</v>
      </c>
      <c r="C1" s="319"/>
      <c r="D1" s="319"/>
      <c r="E1" s="319"/>
      <c r="F1" s="319"/>
      <c r="G1" s="319"/>
      <c r="H1" s="319"/>
      <c r="I1" s="319"/>
      <c r="J1" s="319"/>
      <c r="K1" s="319"/>
    </row>
    <row r="2" spans="1:11" ht="18.75" customHeight="1" x14ac:dyDescent="0.25">
      <c r="B2" s="320" t="s">
        <v>32</v>
      </c>
      <c r="C2" s="320"/>
      <c r="D2" s="320"/>
      <c r="E2" s="357" t="str">
        <f>'Example 3 Original Input'!$E$5</f>
        <v>IaaS Agreement</v>
      </c>
      <c r="F2" s="357"/>
      <c r="G2" s="357"/>
    </row>
    <row r="3" spans="1:11" ht="18.75" customHeight="1" x14ac:dyDescent="0.25">
      <c r="B3" s="322" t="s">
        <v>1451</v>
      </c>
      <c r="C3" s="323"/>
      <c r="D3" s="324"/>
      <c r="E3" s="316" t="str">
        <f>'Example 3 Original Input'!E9</f>
        <v>1234</v>
      </c>
      <c r="F3" s="317"/>
      <c r="G3" s="318"/>
    </row>
    <row r="4" spans="1:11" ht="18.75" customHeight="1" x14ac:dyDescent="0.25">
      <c r="B4" s="110" t="s">
        <v>1491</v>
      </c>
      <c r="C4" s="111"/>
      <c r="D4" s="112"/>
      <c r="E4" s="316" t="str">
        <f>IFERROR(IF('Example 3 Original Input'!E11="Yes","Proprietary Fund",VLOOKUP(E3,[2]GAAP02Aindex!$A$2:$K$654,4,FALSE)),"Unidentified")</f>
        <v>Unidentified</v>
      </c>
      <c r="F4" s="317"/>
      <c r="G4" s="318"/>
    </row>
    <row r="5" spans="1:11" ht="18.75" customHeight="1" x14ac:dyDescent="0.25">
      <c r="B5" s="322" t="s">
        <v>1452</v>
      </c>
      <c r="C5" s="323"/>
      <c r="D5" s="324"/>
      <c r="E5" s="336">
        <f>'Example 3 Original Input'!E10</f>
        <v>4321</v>
      </c>
      <c r="F5" s="336"/>
      <c r="G5" s="336"/>
    </row>
    <row r="6" spans="1:11" ht="18.75" customHeight="1" x14ac:dyDescent="0.25">
      <c r="B6" s="320" t="s">
        <v>1470</v>
      </c>
      <c r="C6" s="320"/>
      <c r="D6" s="320"/>
      <c r="E6" s="357" t="str">
        <f>'Example 3 Original Input'!$E$12</f>
        <v>Governmental Fund</v>
      </c>
      <c r="F6" s="357"/>
      <c r="G6" s="357"/>
      <c r="H6" s="65"/>
      <c r="I6" s="41"/>
      <c r="J6" s="41"/>
      <c r="K6" s="41"/>
    </row>
    <row r="7" spans="1:11" ht="18.75" customHeight="1" x14ac:dyDescent="0.25">
      <c r="B7" s="320" t="s">
        <v>13</v>
      </c>
      <c r="C7" s="320"/>
      <c r="D7" s="320"/>
      <c r="E7" s="337" t="s">
        <v>1544</v>
      </c>
      <c r="F7" s="337"/>
      <c r="G7" s="337"/>
      <c r="H7" s="66" t="s">
        <v>1466</v>
      </c>
      <c r="I7" s="41"/>
      <c r="J7" s="41"/>
      <c r="K7" s="67"/>
    </row>
    <row r="8" spans="1:11" ht="18.75" customHeight="1" x14ac:dyDescent="0.2">
      <c r="B8" s="325" t="str">
        <f>IF($E$7="","Was this SBITA included in your prior year Annual Reporting Submission Workbook? (see instructions)",CONCATENATE("Was this SBITA included in your ",LEFT(E7,4)-1,"-",RIGHT(E7,4)-1," Annual Reporting Submission Workbook? (see instructions)"))</f>
        <v>Was this SBITA included in your 2022-2023 Annual Reporting Submission Workbook? (see instructions)</v>
      </c>
      <c r="C8" s="325"/>
      <c r="D8" s="325"/>
      <c r="E8" s="358" t="s">
        <v>1599</v>
      </c>
      <c r="F8" s="359"/>
      <c r="G8" s="360"/>
      <c r="H8" s="71"/>
      <c r="I8" s="71"/>
      <c r="J8" s="70"/>
      <c r="K8" s="70"/>
    </row>
    <row r="9" spans="1:11" ht="18.75" customHeight="1" x14ac:dyDescent="0.2">
      <c r="B9" s="325"/>
      <c r="C9" s="325"/>
      <c r="D9" s="325"/>
      <c r="E9" s="361"/>
      <c r="F9" s="362"/>
      <c r="G9" s="363"/>
      <c r="H9" s="71"/>
      <c r="I9" s="71"/>
      <c r="J9" s="70"/>
      <c r="K9" s="70"/>
    </row>
    <row r="10" spans="1:11" ht="18.75" customHeight="1" x14ac:dyDescent="0.2">
      <c r="B10" s="325"/>
      <c r="C10" s="325"/>
      <c r="D10" s="325"/>
      <c r="E10" s="364"/>
      <c r="F10" s="365"/>
      <c r="G10" s="366"/>
      <c r="H10" s="71"/>
      <c r="I10" s="71"/>
      <c r="J10" s="70"/>
      <c r="K10" s="70"/>
    </row>
    <row r="11" spans="1:11" ht="18.75" customHeight="1" x14ac:dyDescent="0.25">
      <c r="B11" s="68"/>
      <c r="C11" s="69"/>
      <c r="D11" s="69"/>
      <c r="E11" s="69"/>
      <c r="F11" s="70"/>
      <c r="G11" s="70"/>
      <c r="H11" s="71"/>
      <c r="I11" s="71"/>
      <c r="J11" s="70"/>
      <c r="K11" s="70"/>
    </row>
    <row r="12" spans="1:11" ht="18.75" customHeight="1" x14ac:dyDescent="0.2">
      <c r="A12" s="335" t="s">
        <v>1508</v>
      </c>
      <c r="B12" s="335"/>
      <c r="C12" s="335"/>
      <c r="D12" s="335"/>
      <c r="E12" s="335"/>
      <c r="F12" s="335"/>
      <c r="G12" s="335"/>
      <c r="H12" s="335"/>
      <c r="I12" s="335"/>
      <c r="J12" s="335"/>
      <c r="K12" s="335"/>
    </row>
    <row r="13" spans="1:11" ht="18.75" customHeight="1" x14ac:dyDescent="0.2">
      <c r="A13" s="335"/>
      <c r="B13" s="335"/>
      <c r="C13" s="335"/>
      <c r="D13" s="335"/>
      <c r="E13" s="335"/>
      <c r="F13" s="335"/>
      <c r="G13" s="335"/>
      <c r="H13" s="335"/>
      <c r="I13" s="335"/>
      <c r="J13" s="335"/>
      <c r="K13" s="335"/>
    </row>
    <row r="14" spans="1:11" ht="18.75" customHeight="1" x14ac:dyDescent="0.3">
      <c r="A14" s="130"/>
      <c r="B14" s="130"/>
      <c r="C14" s="130"/>
      <c r="D14" s="130"/>
      <c r="E14" s="130"/>
      <c r="F14" s="130"/>
      <c r="G14" s="130"/>
      <c r="H14" s="130"/>
      <c r="I14" s="130"/>
      <c r="J14" s="130"/>
      <c r="K14" s="130"/>
    </row>
    <row r="15" spans="1:11" ht="18.75" customHeight="1" x14ac:dyDescent="0.2">
      <c r="A15" s="125" t="str">
        <f>IF($E$7="2022–2023","Establish Beginning Balances (SBITAs as of July 1, 2022)","Establish Beginning Balances (existing SBITAs only)")</f>
        <v>Establish Beginning Balances (existing SBITAs only)</v>
      </c>
      <c r="B15" s="126"/>
      <c r="C15" s="127"/>
      <c r="D15" s="127"/>
      <c r="E15" s="127"/>
      <c r="F15" s="128"/>
      <c r="G15" s="128"/>
      <c r="H15" s="129"/>
      <c r="I15" s="129"/>
      <c r="J15" s="128"/>
      <c r="K15" s="128"/>
    </row>
    <row r="16" spans="1:11" ht="18.75" customHeight="1" x14ac:dyDescent="0.25">
      <c r="A16" s="140" t="s">
        <v>64</v>
      </c>
      <c r="B16" s="136"/>
      <c r="C16" s="137"/>
      <c r="D16" s="137"/>
      <c r="E16" s="137"/>
      <c r="F16" s="138"/>
      <c r="G16" s="138"/>
      <c r="H16" s="139"/>
      <c r="I16" s="139"/>
      <c r="J16" s="138"/>
      <c r="K16" s="138"/>
    </row>
    <row r="17" spans="1:19" ht="18.75" customHeight="1" x14ac:dyDescent="0.3">
      <c r="A17" s="121">
        <v>0</v>
      </c>
      <c r="B17" s="131" t="str">
        <f>IF($E$7="2022–2023","To establish the beginning balance of SBITAs as of 07/01/2022.","Roll forward prior year right-to-use SBITAs to record opening balances.")</f>
        <v>Roll forward prior year right-to-use SBITAs to record opening balances.</v>
      </c>
      <c r="C17" s="69"/>
      <c r="D17" s="69"/>
      <c r="E17" s="69"/>
      <c r="F17" s="72"/>
      <c r="G17" s="72"/>
      <c r="H17" s="71"/>
      <c r="I17" s="71"/>
      <c r="J17" s="72"/>
      <c r="K17" s="72"/>
    </row>
    <row r="18" spans="1:19" ht="18.75" customHeight="1" x14ac:dyDescent="0.2">
      <c r="A18" s="55"/>
      <c r="B18" s="141" t="str">
        <f>IF('Example 3 Original Input'!$E$7="FI$Cal","Dr: 1624100 - Right-to-Use SBITA - Amortizable",
IF('Example 3 Original Input'!$E$7="Non-FI$Cal", "Dr: Acct 0480 - RIGHT-TO-USE SBITA - AMORTIZABLE","Please complete rows 5 and 14 of the input sheet."))</f>
        <v>Dr: Acct 0480 - RIGHT-TO-USE SBITA - AMORTIZABLE</v>
      </c>
      <c r="C18" s="74"/>
      <c r="D18" s="74"/>
      <c r="E18" s="74"/>
      <c r="F18" s="142"/>
      <c r="G18" s="142"/>
      <c r="H18" s="141"/>
      <c r="I18" s="141"/>
      <c r="J18" s="142">
        <f>IF(AND('Example 3 Original Input'!$L$13="No",$E$7="2022–2023"),ROUND('Example 3 Original Input'!$E$19,2),'Example 3 Original Input'!$N$17)</f>
        <v>102532.10055851679</v>
      </c>
      <c r="K18" s="142"/>
    </row>
    <row r="19" spans="1:19" ht="18.75" customHeight="1" x14ac:dyDescent="0.2">
      <c r="B19" s="74" t="str">
        <f>IF('Example 3 Original Input'!$E$7="FI$Cal","Dr: 390XXXXXX - Fund Balance",IF('Example 3 Original Input'!$E$7="Non-FI$Cal", "Dr: Acct 0950 - BEGINNING FUND BALANCE","Please complete the input sheet fully."))</f>
        <v>Dr: Acct 0950 - BEGINNING FUND BALANCE</v>
      </c>
      <c r="C19" s="74"/>
      <c r="D19" s="74"/>
      <c r="E19" s="74"/>
      <c r="F19" s="142"/>
      <c r="G19" s="142"/>
      <c r="H19" s="141"/>
      <c r="I19" s="141"/>
      <c r="J19" s="142">
        <f>IF(AND('Example 3 Original Input'!$L$13="No",$E$7="2022–2023"),0,IF(AND($E$8&lt;&gt;'Drop-down menus'!$O$8,$J$18&lt;($K$21+$K$22)),($K$21+$K$22)-$J$18,0))</f>
        <v>678.01629432215123</v>
      </c>
      <c r="K19" s="142"/>
    </row>
    <row r="20" spans="1:19" ht="18.75" customHeight="1" x14ac:dyDescent="0.2">
      <c r="B20" s="74" t="str">
        <f>IF('Example 3 Original Input'!$E$7="FI$Cal","Dr: 390XXXXXX - Fund Balance",IF('Example 3 Original Input'!$E$7="Non-FI$Cal", "Dr: Acct 0952 - BEG FB ADJ/PRIOR PERIOD ADJUSTMENT","Please complete the input sheet fully."))</f>
        <v>Dr: Acct 0952 - BEG FB ADJ/PRIOR PERIOD ADJUSTMENT</v>
      </c>
      <c r="C20" s="74"/>
      <c r="D20" s="74"/>
      <c r="E20" s="74"/>
      <c r="F20" s="142"/>
      <c r="G20" s="142"/>
      <c r="H20" s="141"/>
      <c r="I20" s="141"/>
      <c r="J20" s="142">
        <f>IF(AND('Example 3 Original Input'!$L$13="No",$E$7="2022–2023"),0,IF(AND($E$8='Drop-down menus'!$O$8,$J$18&lt;($K$21+$K$22)),($K$21+$K$22)-$J$18,0))</f>
        <v>0</v>
      </c>
      <c r="K20" s="142"/>
    </row>
    <row r="21" spans="1:19" ht="18.75" customHeight="1" x14ac:dyDescent="0.2">
      <c r="B21" s="74"/>
      <c r="C21" s="74" t="str">
        <f>IF('Example 3 Original Input'!$E$7="FI$Cal","Cr: 1624190 - Accumulated Amortization - Right-to-Use SBITA",IF('Example 3 Original Input'!$E$7="Non-FI$Cal", "Cr: Acct 0475 - ACCUMULATED AMORTIZATION - RIGHT-TO-USE SBITA","Please select either FI$Cal or non-FI$Cal in the input sheet"))</f>
        <v>Cr: Acct 0475 - ACCUMULATED AMORTIZATION - RIGHT-TO-USE SBITA</v>
      </c>
      <c r="D21" s="74"/>
      <c r="E21" s="74"/>
      <c r="F21" s="142"/>
      <c r="G21" s="142"/>
      <c r="H21" s="141"/>
      <c r="I21" s="141"/>
      <c r="J21" s="142"/>
      <c r="K21" s="142">
        <f>IF(AND('Example 3 Original Input'!$L$13="No",$E$7="2022–2023"),0,'Example 3 Original Input'!$M$17)</f>
        <v>34177.366852838939</v>
      </c>
    </row>
    <row r="22" spans="1:19" ht="18.75" customHeight="1" x14ac:dyDescent="0.25">
      <c r="B22" s="79"/>
      <c r="C22" s="74" t="str">
        <f>IF('Example 3 Original Input'!$E$7="FI$Cal","Cr: 2590180 - Right-to-Use SBITA Liability - Noncurrent (GAAP)",IF('Example 3 Original Input'!$E$7="Non-FI$Cal", "Cr: Acct 0674 - RIGHT-TO-USE SBITA LIABILITY","Please complete the input sheet fully."))</f>
        <v>Cr: Acct 0674 - RIGHT-TO-USE SBITA LIABILITY</v>
      </c>
      <c r="D22" s="74"/>
      <c r="E22" s="74"/>
      <c r="F22" s="142"/>
      <c r="G22" s="142"/>
      <c r="H22" s="141"/>
      <c r="I22" s="141"/>
      <c r="J22" s="142"/>
      <c r="K22" s="142">
        <f>IF(AND('Example 3 Original Input'!$L$13="No",$E$7="2022–2023"),ROUND('Example 3 Original Input'!$E$16,2),'Example 3 Original Input'!$L$17)</f>
        <v>69032.75</v>
      </c>
    </row>
    <row r="23" spans="1:19" ht="18.75" customHeight="1" x14ac:dyDescent="0.25">
      <c r="B23" s="79"/>
      <c r="C23" s="74" t="str">
        <f>IF('Example 3 Original Input'!$E$7="FI$Cal","Cr: 390XXXXXX - Fund Balance",IF('Example 3 Original Input'!$E$7="Non-FI$Cal", "Cr: Acct 0950 - BEGINNING FUND BALANCE","Please complete the input sheet fully."))</f>
        <v>Cr: Acct 0950 - BEGINNING FUND BALANCE</v>
      </c>
      <c r="D23" s="74"/>
      <c r="E23" s="74"/>
      <c r="F23" s="142"/>
      <c r="G23" s="142"/>
      <c r="H23" s="141"/>
      <c r="I23" s="141"/>
      <c r="J23" s="142"/>
      <c r="K23" s="142">
        <f>IF(AND('Example 3 Original Input'!$L$13="No",$E$7="2022–2023"),0,IF(AND($E$8&lt;&gt;'Drop-down menus'!$O$8,($K$21+$K$22)&lt;J18),$J$18-($K$21+$K$22),0))</f>
        <v>0</v>
      </c>
    </row>
    <row r="24" spans="1:19" ht="18.75" customHeight="1" x14ac:dyDescent="0.25">
      <c r="B24" s="79"/>
      <c r="C24" s="74" t="str">
        <f>IF('Example 3 Original Input'!$E$7="FI$Cal","Cr: 390XXXXXX - Fund Balance",IF('Example 3 Original Input'!$E$7="Non-FI$Cal", "Cr: Acct 0952 - BEG FB ADJ/PRIOR PERIOD ADJUSTMENT","Please complete the input sheet fully."))</f>
        <v>Cr: Acct 0952 - BEG FB ADJ/PRIOR PERIOD ADJUSTMENT</v>
      </c>
      <c r="D24" s="74"/>
      <c r="E24" s="74"/>
      <c r="F24" s="142"/>
      <c r="G24" s="142"/>
      <c r="H24" s="141"/>
      <c r="I24" s="141"/>
      <c r="J24" s="142"/>
      <c r="K24" s="142">
        <f>IF(AND('Example 3 Original Input'!$L$13="No",$E$7="2022–2023"),($J$18-$K$22),IF(AND($E$8='Drop-down menus'!$O$8,($K$21+$K$22)&lt;$J$18),$J$18-($K$21+$K$22),0))</f>
        <v>0</v>
      </c>
    </row>
    <row r="25" spans="1:19" ht="18.75" customHeight="1" x14ac:dyDescent="0.2">
      <c r="B25" s="117"/>
      <c r="C25" s="69"/>
      <c r="D25" s="69"/>
      <c r="E25" s="69"/>
      <c r="F25" s="72"/>
      <c r="G25" s="72"/>
      <c r="H25" s="71"/>
      <c r="I25" s="71"/>
      <c r="J25" s="72"/>
      <c r="K25" s="72"/>
    </row>
    <row r="26" spans="1:19" ht="18.75" customHeight="1" x14ac:dyDescent="0.2">
      <c r="A26" s="125" t="str">
        <f>IF($E$7="2022–2023","Record new SBITAs commenced on or after July 2, 2022","Record New SBITAs (new SBITAs only)")</f>
        <v>Record New SBITAs (new SBITAs only)</v>
      </c>
      <c r="B26" s="126"/>
      <c r="C26" s="127"/>
      <c r="D26" s="127"/>
      <c r="E26" s="127"/>
      <c r="F26" s="128"/>
      <c r="G26" s="128"/>
      <c r="H26" s="129"/>
      <c r="I26" s="129"/>
      <c r="J26" s="128"/>
      <c r="K26" s="128"/>
    </row>
    <row r="27" spans="1:19" ht="18.75" customHeight="1" x14ac:dyDescent="0.3">
      <c r="A27" s="121">
        <v>1</v>
      </c>
      <c r="B27" s="131" t="s">
        <v>1509</v>
      </c>
      <c r="C27" s="69"/>
      <c r="D27" s="69"/>
      <c r="E27" s="69"/>
      <c r="F27" s="72"/>
      <c r="G27" s="72"/>
      <c r="H27" s="71"/>
      <c r="I27" s="71"/>
      <c r="J27" s="72"/>
      <c r="K27" s="72"/>
    </row>
    <row r="28" spans="1:19" ht="18.75" customHeight="1" x14ac:dyDescent="0.2">
      <c r="B28" s="74" t="str">
        <f>IF('Example 3 Original Input'!$E$7="FI$Cal","Dr: 5362548 - Right-to-Use SBITA - Amortizable","Dr: Acct 0842 - CAPITAL OUTLAY (GAAP ADJ)")</f>
        <v>Dr: Acct 0842 - CAPITAL OUTLAY (GAAP ADJ)</v>
      </c>
      <c r="C28" s="74"/>
      <c r="D28" s="74"/>
      <c r="E28" s="74"/>
      <c r="F28" s="142"/>
      <c r="G28" s="142"/>
      <c r="H28" s="141"/>
      <c r="I28" s="141"/>
      <c r="J28" s="142">
        <f>IF(AND('Example 3 Original Input'!$L$13="No",$E$7="2022–2023"),0,IF(('Example 3 Original Input'!$E11="Yes"),0,IF('Example 3 Original Input'!$J$20=$E$7,'Example 3 Original Input'!$E$19,0)))</f>
        <v>0</v>
      </c>
      <c r="K28" s="142"/>
      <c r="O28" s="73"/>
      <c r="S28" s="55" t="s">
        <v>1458</v>
      </c>
    </row>
    <row r="29" spans="1:19" ht="18.75" customHeight="1" x14ac:dyDescent="0.25">
      <c r="B29" s="79"/>
      <c r="C29" s="74" t="str">
        <f>IF('Example 3 Original Input'!$E$7="FI$Cal","Cr: 4598400 - Lease &amp; Other Financing Proceeds",IF('Example 3 Original Input'!$E$7="Non-FI$Cal", "Cr: Acct 0789 - LEASE AND OTHER FINANCING PROCEEDS","Please select either FI$Cal or non-FI$Cal in the input sheet"))</f>
        <v>Cr: Acct 0789 - LEASE AND OTHER FINANCING PROCEEDS</v>
      </c>
      <c r="D29" s="74"/>
      <c r="E29" s="74"/>
      <c r="F29" s="142"/>
      <c r="G29" s="142"/>
      <c r="H29" s="141"/>
      <c r="I29" s="141"/>
      <c r="J29" s="142"/>
      <c r="K29" s="142">
        <f>IF(AND('Example 3 Original Input'!$L$13="No",$E$7="2022–2023"),0,IF(('Example 3 Original Input'!$E11="Yes"),0,IF('Example 3 Original Input'!$J$20=$E$7,'Example 3 Original Input'!$E$16,0)))</f>
        <v>0</v>
      </c>
      <c r="O29" s="73"/>
    </row>
    <row r="30" spans="1:19" ht="18.75" customHeight="1" x14ac:dyDescent="0.25">
      <c r="B30" s="79"/>
      <c r="C30" s="74" t="str">
        <f>IF('Example 3 Original Input'!$E$7="Non-FI$Cal",VLOOKUP($E$4,'Drop-down menus'!$T$1:$W$10,4,FALSE),"Cr: 5346350 - Information Technology Services - Subscription")</f>
        <v>Cr: Acct 0XXX - FUNCTIONAL EXPENSE</v>
      </c>
      <c r="D30" s="74"/>
      <c r="E30" s="74"/>
      <c r="F30" s="142"/>
      <c r="G30" s="142"/>
      <c r="H30" s="141"/>
      <c r="I30" s="141"/>
      <c r="J30" s="142"/>
      <c r="K30" s="142">
        <f>J28-K29</f>
        <v>0</v>
      </c>
      <c r="O30" s="73"/>
    </row>
    <row r="31" spans="1:19" ht="18.75" customHeight="1" x14ac:dyDescent="0.2">
      <c r="B31" s="117"/>
      <c r="C31" s="69"/>
      <c r="E31" s="69"/>
      <c r="F31" s="77"/>
      <c r="G31" s="77"/>
      <c r="H31" s="71"/>
      <c r="I31" s="71"/>
      <c r="J31" s="77"/>
      <c r="K31" s="77"/>
    </row>
    <row r="32" spans="1:19" ht="18.75" customHeight="1" x14ac:dyDescent="0.3">
      <c r="A32" s="121">
        <v>2</v>
      </c>
      <c r="B32" s="131" t="s">
        <v>1490</v>
      </c>
      <c r="C32" s="69"/>
      <c r="D32" s="69"/>
      <c r="E32" s="69"/>
      <c r="F32" s="72"/>
      <c r="G32" s="72"/>
      <c r="H32" s="71"/>
      <c r="I32" s="71"/>
      <c r="J32" s="72"/>
      <c r="K32" s="72"/>
    </row>
    <row r="33" spans="1:15" ht="18.75" customHeight="1" x14ac:dyDescent="0.2">
      <c r="A33" s="146"/>
      <c r="B33" s="141" t="str">
        <f>IF('Example 3 Original Input'!$E$7="FI$Cal","Dr: 1624100 - Right-to-Use SBITA - Amortizable",
IF('Example 3 Original Input'!$E$7="Non-FI$Cal", "Dr: Acct 0480 - RIGHT-TO-USE SBITA - AMORTIZABLE","Please complete rows 5 and 14 of the input sheet."))</f>
        <v>Dr: Acct 0480 - RIGHT-TO-USE SBITA - AMORTIZABLE</v>
      </c>
      <c r="C33" s="74"/>
      <c r="D33" s="74"/>
      <c r="E33" s="74"/>
      <c r="F33" s="143"/>
      <c r="G33" s="143"/>
      <c r="H33" s="141"/>
      <c r="I33" s="141"/>
      <c r="J33" s="142">
        <f>IF(AND('Example 3 Original Input'!$L$13="No",$E$7="2022–2023"),0,IF(AND('Example 3 Original Input'!$E$11="Yes",'Example 3 Original Input'!$J$20=$E$7),'Example 3 Original Input'!$E$19,IF(AND('Example 3 Original Input'!$E$11="No",'Example 3 Original Input'!$J$20=$E$7),'Example 3 Original Input'!$E$19,0)))</f>
        <v>0</v>
      </c>
      <c r="K33" s="72"/>
    </row>
    <row r="34" spans="1:15" ht="18.75" customHeight="1" x14ac:dyDescent="0.2">
      <c r="A34" s="55"/>
      <c r="B34" s="74" t="str">
        <f>IF('Example 3 Original Input'!$E$7="FI$Cal","Dr: 4598400 - Lease &amp; Other Financing Proceeds",IF('Example 3 Original Input'!$E$7="Non-FI$Cal", "Dr: Acct 0789 - LEASE AND OTHER FINANCING PROCEEDS","Please select either FI$Cal or non-FI$Cal in the input sheet"))</f>
        <v>Dr: Acct 0789 - LEASE AND OTHER FINANCING PROCEEDS</v>
      </c>
      <c r="C34" s="74"/>
      <c r="D34" s="74"/>
      <c r="E34" s="74"/>
      <c r="F34" s="142"/>
      <c r="G34" s="142"/>
      <c r="H34" s="141"/>
      <c r="I34" s="141"/>
      <c r="J34" s="142">
        <f>IF(AND('Example 3 Original Input'!$L$13="No",$E$7="2022–2023"),0,IF(('Example 3 Original Input'!$E11="Yes"),0,IF('Example 3 Original Input'!$J$20=$E$7,K29,0)))</f>
        <v>0</v>
      </c>
      <c r="K34" s="142"/>
    </row>
    <row r="35" spans="1:15" ht="18.75" customHeight="1" x14ac:dyDescent="0.2">
      <c r="B35" s="141"/>
      <c r="C35" s="74" t="str">
        <f>IF('Example 3 Original Input'!$E$7="FI$Cal","Cr: 5362548 - Right-to-Use SBITA - Amortizable","Cr: Acct 0842 - CAPITAL OUTLAY (GAAP ADJ)")</f>
        <v>Cr: Acct 0842 - CAPITAL OUTLAY (GAAP ADJ)</v>
      </c>
      <c r="D35" s="74"/>
      <c r="E35" s="74"/>
      <c r="F35" s="142"/>
      <c r="G35" s="142"/>
      <c r="H35" s="141"/>
      <c r="I35" s="141"/>
      <c r="J35" s="142"/>
      <c r="K35" s="142">
        <f>IF(AND('Example 3 Original Input'!$L$13="No",$E$7="2022–2023"),0,IF(('Example 3 Original Input'!$E11="Yes"),0,IF('Example 3 Original Input'!$J$20=$E$7,J28,0)))</f>
        <v>0</v>
      </c>
    </row>
    <row r="36" spans="1:15" ht="18.75" customHeight="1" x14ac:dyDescent="0.2">
      <c r="C36" s="74" t="str">
        <f>IF('Example 3 Original Input'!$E$7="FI$Cal","Cr: 2590180 - Right-to-Use SBITA Liability - Noncurrent (GAAP)",IF('Example 3 Original Input'!$E$7="Non-FI$Cal", "Cr: Acct 0674 - RIGHT-TO-USE SBITA LIABILITY","Please complete the input sheet fully."))</f>
        <v>Cr: Acct 0674 - RIGHT-TO-USE SBITA LIABILITY</v>
      </c>
      <c r="D36" s="74"/>
      <c r="E36" s="74"/>
      <c r="F36" s="142"/>
      <c r="G36" s="142"/>
      <c r="H36" s="141"/>
      <c r="I36" s="141"/>
      <c r="J36" s="142"/>
      <c r="K36" s="142">
        <f>IF(AND('Example 3 Original Input'!$L$13="No",$E$7="2022–2023"),0,IF(AND('Example 3 Original Input'!$E$11="Yes",'Example 3 Original Input'!$J$20=$E$7),'Example 3 Original Input'!$E$16,IF(AND('Example 3 Original Input'!$E$11="No",'Example 3 Original Input'!$J$20=$E$7),'Example 3 Original Input'!$E$16,0)))</f>
        <v>0</v>
      </c>
    </row>
    <row r="37" spans="1:15" ht="18.75" customHeight="1" x14ac:dyDescent="0.25">
      <c r="B37" s="79"/>
      <c r="C37" s="74" t="str">
        <f>IF('Example 3 Original Input'!$E$7="Non-FI$Cal",VLOOKUP($E$4,'Drop-down menus'!$T$1:$W$10,4,FALSE),"Cr: 5346350 - Information Technology Services - Subscription")</f>
        <v>Cr: Acct 0XXX - FUNCTIONAL EXPENSE</v>
      </c>
      <c r="D37" s="74"/>
      <c r="E37" s="74"/>
      <c r="F37" s="142"/>
      <c r="G37" s="142"/>
      <c r="H37" s="141"/>
      <c r="I37" s="141"/>
      <c r="J37" s="142"/>
      <c r="K37" s="142">
        <f>J34+J33-K35-K36</f>
        <v>0</v>
      </c>
    </row>
    <row r="38" spans="1:15" ht="18.75" customHeight="1" x14ac:dyDescent="0.25">
      <c r="A38" s="132"/>
      <c r="B38" s="68"/>
      <c r="C38" s="69"/>
      <c r="D38" s="69"/>
      <c r="E38" s="69"/>
      <c r="F38" s="72"/>
      <c r="G38" s="72"/>
      <c r="H38" s="71"/>
      <c r="I38" s="71"/>
      <c r="J38" s="72"/>
      <c r="K38" s="72"/>
    </row>
    <row r="39" spans="1:15" ht="18.75" customHeight="1" x14ac:dyDescent="0.25">
      <c r="A39" s="125" t="s">
        <v>1502</v>
      </c>
      <c r="B39" s="113"/>
      <c r="C39" s="114"/>
      <c r="D39" s="114"/>
      <c r="E39" s="114"/>
      <c r="F39" s="115"/>
      <c r="G39" s="115"/>
      <c r="H39" s="116"/>
      <c r="I39" s="116"/>
      <c r="J39" s="115"/>
      <c r="K39" s="115"/>
    </row>
    <row r="40" spans="1:15" ht="18.75" customHeight="1" x14ac:dyDescent="0.3">
      <c r="A40" s="121">
        <v>3</v>
      </c>
      <c r="B40" s="131" t="s">
        <v>1503</v>
      </c>
      <c r="C40" s="133"/>
      <c r="D40" s="133"/>
      <c r="E40" s="133"/>
      <c r="F40" s="134"/>
      <c r="G40" s="134"/>
      <c r="H40" s="135"/>
      <c r="I40" s="135"/>
      <c r="J40" s="134"/>
      <c r="K40" s="134"/>
    </row>
    <row r="41" spans="1:15" ht="18.75" customHeight="1" x14ac:dyDescent="0.2">
      <c r="B41" s="74" t="str">
        <f>IF($C$45="There is no amortization/depreciation for this asset class.","There is no amortization/depreciation for this asset class.",IF('Example 3 Original Input'!$E$7="Non-FI$Cal","Dr: Acct 0875 - DEPRECIATION/AMORTIZATION","Dr: 5424920 - Amortization - Right-to-Use SBITA"))</f>
        <v>Dr: Acct 0875 - DEPRECIATION/AMORTIZATION</v>
      </c>
      <c r="C41" s="74"/>
      <c r="D41" s="74"/>
      <c r="E41" s="74"/>
      <c r="F41" s="142"/>
      <c r="G41" s="142"/>
      <c r="H41" s="141"/>
      <c r="I41" s="141"/>
      <c r="J41" s="78">
        <f>SUMIFS('Example 3 Original Input'!$G$27:$G$1238,'Example 3 Original Input'!$J$27:$J$1238,'Example 3 Original Output'!$E$7)</f>
        <v>34177.366852838939</v>
      </c>
      <c r="K41" s="142"/>
    </row>
    <row r="42" spans="1:15" ht="18.75" customHeight="1" x14ac:dyDescent="0.25">
      <c r="B42" s="79"/>
      <c r="C42" s="74" t="str">
        <f>IF('Example 3 Original Input'!$E$7="FI$Cal","Cr: 1624190 - Accumulated Amortization - Right-to-Use SBITA",IF('Example 3 Original Input'!$E$7="Non-FI$Cal", "Cr: Acct 0475 - ACCUMULATED AMORTIZATION - RIGHT-TO-USE SBITA","Please select either FI$Cal or non-FI$Cal in the input sheet"))</f>
        <v>Cr: Acct 0475 - ACCUMULATED AMORTIZATION - RIGHT-TO-USE SBITA</v>
      </c>
      <c r="D42" s="74"/>
      <c r="E42" s="74"/>
      <c r="F42" s="78"/>
      <c r="G42" s="78"/>
      <c r="H42" s="141"/>
      <c r="I42" s="141"/>
      <c r="J42" s="142"/>
      <c r="K42" s="142">
        <f>J41</f>
        <v>34177.366852838939</v>
      </c>
    </row>
    <row r="43" spans="1:15" ht="18.75" customHeight="1" x14ac:dyDescent="0.2">
      <c r="B43" s="118" t="s">
        <v>51</v>
      </c>
      <c r="C43" s="144"/>
      <c r="D43" s="144"/>
      <c r="E43" s="74"/>
      <c r="F43" s="142"/>
      <c r="G43" s="142"/>
      <c r="H43" s="141"/>
      <c r="I43" s="141"/>
      <c r="J43" s="142"/>
      <c r="K43" s="142"/>
    </row>
    <row r="44" spans="1:15" ht="18.75" customHeight="1" x14ac:dyDescent="0.3">
      <c r="A44" s="121">
        <v>4</v>
      </c>
      <c r="B44" s="131" t="s">
        <v>1510</v>
      </c>
      <c r="C44" s="69"/>
      <c r="D44" s="69"/>
      <c r="E44" s="69"/>
      <c r="F44" s="72"/>
      <c r="G44" s="72"/>
      <c r="H44" s="71"/>
      <c r="I44" s="71"/>
      <c r="J44" s="72"/>
      <c r="K44" s="72"/>
    </row>
    <row r="45" spans="1:15" ht="18.75" customHeight="1" x14ac:dyDescent="0.2">
      <c r="B45" s="74" t="str">
        <f>IF('Example 3 Original Input'!$E$7="FI$Cal","Dr: 5420488 - Debt Service - Principal - SBITA",
IF('Example 3 Original Input'!$E$7="Non-FI$Cal", "Dr: Acct 0848 - DEBT SERVICE - PRINCIPAL LEASES","Please select either FI$Cal or non-FI$Cal in the input sheet"))</f>
        <v>Dr: Acct 0848 - DEBT SERVICE - PRINCIPAL LEASES</v>
      </c>
      <c r="C45" s="74"/>
      <c r="D45" s="74"/>
      <c r="E45" s="74"/>
      <c r="F45" s="78"/>
      <c r="G45" s="78"/>
      <c r="H45" s="141"/>
      <c r="I45" s="141"/>
      <c r="J45" s="145">
        <f>SUMIFS('Example 3 Original Input'!$E$27:$E$1238,'Example 3 Original Input'!$J$27:$J$1238,'Example 3 Original Output'!$E$7)</f>
        <v>34102.613612310815</v>
      </c>
      <c r="K45" s="78"/>
      <c r="L45" s="74"/>
      <c r="M45" s="74"/>
      <c r="O45" s="73"/>
    </row>
    <row r="46" spans="1:15" ht="18.75" customHeight="1" x14ac:dyDescent="0.2">
      <c r="B46" s="74" t="str">
        <f>IF('Example 3 Original Input'!$E$7="FI$Cal","Dr: 5420098 - Debt Service - Interest - SBITA",
IF('Example 3 Original Input'!$E$7="Non-FI$Cal",
IF('Example 3 Original Input'!$E$11="NO","Dr: Acct 0851 - DEBT SERVICE - INTEREST LEASES","Dr: Acct 0894 - INTEREST EXPENSE AND FISCAL CHARGES"),"Please select either FI$Cal or non-FI$Cal in the input sheet"))</f>
        <v>Dr: Acct 0851 - DEBT SERVICE - INTEREST LEASES</v>
      </c>
      <c r="C46" s="74"/>
      <c r="D46" s="74"/>
      <c r="E46" s="74"/>
      <c r="F46" s="78"/>
      <c r="G46" s="78"/>
      <c r="H46" s="141"/>
      <c r="I46" s="141"/>
      <c r="J46" s="145">
        <f>SUMIFS('Example 3 Original Input'!$D$27:$D$1238,'Example 3 Original Input'!$J$27:$J$1238,'Example 3 Original Output'!$E$7)</f>
        <v>897.38638768919986</v>
      </c>
      <c r="K46" s="78"/>
      <c r="L46" s="74"/>
      <c r="M46" s="74"/>
      <c r="O46" s="73"/>
    </row>
    <row r="47" spans="1:15" ht="18.75" customHeight="1" x14ac:dyDescent="0.25">
      <c r="B47" s="79"/>
      <c r="C47" s="74" t="str">
        <f>IF('Example 3 Original Input'!$E$7="Non-FI$Cal",VLOOKUP($E$4,'Drop-down menus'!$T$1:$W$10,4,FALSE),"Cr: 5346350 - Information Technology Services - Subscription")</f>
        <v>Cr: Acct 0XXX - FUNCTIONAL EXPENSE</v>
      </c>
      <c r="D47" s="74"/>
      <c r="E47" s="74"/>
      <c r="F47" s="78"/>
      <c r="G47" s="78"/>
      <c r="H47" s="141"/>
      <c r="I47" s="141"/>
      <c r="J47" s="78"/>
      <c r="K47" s="78">
        <f>SUM(J45:J46)</f>
        <v>35000.000000000015</v>
      </c>
      <c r="L47" s="78"/>
      <c r="M47" s="74"/>
    </row>
    <row r="48" spans="1:15" ht="18.75" customHeight="1" x14ac:dyDescent="0.2">
      <c r="B48" s="117"/>
      <c r="C48" s="74"/>
      <c r="D48" s="144"/>
      <c r="E48" s="74"/>
      <c r="F48" s="78"/>
      <c r="G48" s="78"/>
      <c r="H48" s="141"/>
      <c r="I48" s="141"/>
      <c r="J48" s="78"/>
      <c r="K48" s="78"/>
      <c r="L48" s="78"/>
      <c r="M48" s="74"/>
    </row>
    <row r="49" spans="1:15" ht="18.75" customHeight="1" x14ac:dyDescent="0.3">
      <c r="A49" s="121">
        <v>5</v>
      </c>
      <c r="B49" s="131" t="s">
        <v>1504</v>
      </c>
      <c r="C49" s="69"/>
      <c r="D49" s="69"/>
      <c r="E49" s="69"/>
      <c r="F49" s="72"/>
      <c r="G49" s="72"/>
      <c r="H49" s="71"/>
      <c r="I49" s="71"/>
      <c r="J49" s="72"/>
      <c r="K49" s="72"/>
    </row>
    <row r="50" spans="1:15" ht="18.75" customHeight="1" x14ac:dyDescent="0.2">
      <c r="B50" s="74" t="str">
        <f>IF('Example 3 Original Input'!$E$7="FI$Cal","Dr: 2590180 - Right-to-Use SBITA Liability - Noncurrent (GAAP)",
IF('Example 3 Original Input'!$E$7="Non-FI$Cal", "Dr: Acct 0674 - RIGHT-TO-USE SBITA LIABILITY","Please complete the input sheet fully"))</f>
        <v>Dr: Acct 0674 - RIGHT-TO-USE SBITA LIABILITY</v>
      </c>
      <c r="C50" s="74"/>
      <c r="D50" s="74"/>
      <c r="E50" s="74"/>
      <c r="F50" s="142"/>
      <c r="G50" s="142"/>
      <c r="H50" s="141"/>
      <c r="I50" s="141"/>
      <c r="J50" s="142">
        <f>K51</f>
        <v>34102.613612310815</v>
      </c>
      <c r="K50" s="142"/>
      <c r="O50" s="73"/>
    </row>
    <row r="51" spans="1:15" ht="18.75" customHeight="1" x14ac:dyDescent="0.25">
      <c r="B51" s="79"/>
      <c r="C51" s="74" t="str">
        <f>IF('Example 3 Original Input'!$E$7="FI$Cal","Cr: 5420488 - Debt Service - Principal - SBITA",IF('Example 3 Original Input'!$E$7="Non-FI$Cal", "Cr: Acct 0848 -  DEBT SERVICE - PRINCIPAL LEASES","Cr: Acct 0848 -  DEBT SERVICE - PRINCIPAL LEASES"))</f>
        <v>Cr: Acct 0848 -  DEBT SERVICE - PRINCIPAL LEASES</v>
      </c>
      <c r="D51" s="74"/>
      <c r="E51" s="74"/>
      <c r="F51" s="142"/>
      <c r="G51" s="142"/>
      <c r="H51" s="141"/>
      <c r="I51" s="141"/>
      <c r="J51" s="142"/>
      <c r="K51" s="142">
        <f>J45</f>
        <v>34102.613612310815</v>
      </c>
      <c r="O51" s="73"/>
    </row>
    <row r="52" spans="1:15" ht="18.75" customHeight="1" x14ac:dyDescent="0.2">
      <c r="B52" s="117"/>
      <c r="C52" s="74"/>
      <c r="D52" s="144"/>
      <c r="E52" s="74"/>
      <c r="F52" s="142"/>
      <c r="G52" s="142"/>
      <c r="H52" s="141"/>
      <c r="I52" s="141"/>
      <c r="J52" s="142"/>
      <c r="K52" s="142"/>
    </row>
    <row r="53" spans="1:15" ht="18.75" customHeight="1" x14ac:dyDescent="0.3">
      <c r="A53" s="121">
        <v>6</v>
      </c>
      <c r="B53" s="131" t="s">
        <v>1511</v>
      </c>
      <c r="C53" s="69"/>
      <c r="D53" s="69"/>
      <c r="E53" s="69"/>
      <c r="F53" s="72"/>
      <c r="G53" s="72"/>
      <c r="H53" s="71"/>
      <c r="I53" s="71"/>
      <c r="J53" s="72"/>
      <c r="K53" s="72"/>
    </row>
    <row r="54" spans="1:15" ht="18.75" customHeight="1" x14ac:dyDescent="0.2">
      <c r="A54" s="55"/>
      <c r="B54" s="74" t="str">
        <f>IF('Example 3 Original Input'!$E$7="FI$Cal","Dr: 2590180 - Right-to-Use SBITA Liability - Noncurrent (GAAP)",
IF('Example 3 Original Input'!$E$7="Non-FI$Cal", "Dr: Acct 0674 - RIGHT-TO-USE SBITA LIABILITY","Please select either FI$Cal or non-FI$Cal in the input sheet"))</f>
        <v>Dr: Acct 0674 - RIGHT-TO-USE SBITA LIABILITY</v>
      </c>
      <c r="C54" s="74"/>
      <c r="D54" s="74"/>
      <c r="E54" s="74"/>
      <c r="F54" s="142"/>
      <c r="G54" s="142"/>
      <c r="H54" s="141"/>
      <c r="I54" s="141"/>
      <c r="J54" s="143">
        <f>K55</f>
        <v>34930.13972055888</v>
      </c>
      <c r="K54" s="142"/>
      <c r="L54" s="74"/>
      <c r="M54" s="80"/>
      <c r="O54" s="73"/>
    </row>
    <row r="55" spans="1:15" ht="18.75" customHeight="1" x14ac:dyDescent="0.25">
      <c r="B55" s="79"/>
      <c r="C55" s="74" t="str">
        <f>IF('Example 3 Original Input'!$E$7="FI$Cal","Cr: 2090955 - Right-to-Use SBITA Liability - Current (GAAP)",IF('Example 3 Original Input'!$E$7="Non-FI$Cal", "Cr: Acct 0651 - RIGHT-TO-USE SBITA LIABILITY (CURRENT PORTION LT)","Please complete the input sheet fully."))</f>
        <v>Cr: Acct 0651 - RIGHT-TO-USE SBITA LIABILITY (CURRENT PORTION LT)</v>
      </c>
      <c r="D55" s="74"/>
      <c r="E55" s="74"/>
      <c r="F55" s="142"/>
      <c r="G55" s="142"/>
      <c r="H55" s="141"/>
      <c r="I55" s="141"/>
      <c r="J55" s="142"/>
      <c r="K55" s="142">
        <f>IF($E$7="",0,IF($E$7&lt;'Example 3 Original Input'!$J$20,0,SUM(INDEX('Example 3 Original Input'!$A$27:$E$1238,MATCH(DATE(RIGHT($E$7,4),7,1),'Example 3 Original Input'!$A$27:$A$1238),5):INDEX('Example 3 Original Input'!$A$27:$E$1238,MATCH(DATE(RIGHT($E$7,4)+1,6,1),'Example 3 Original Input'!$A$27:$A$1238),5))))</f>
        <v>34930.13972055888</v>
      </c>
      <c r="O55" s="73"/>
    </row>
    <row r="56" spans="1:15" ht="18.75" customHeight="1" x14ac:dyDescent="0.2">
      <c r="B56" s="315" t="s">
        <v>1540</v>
      </c>
      <c r="C56" s="315"/>
      <c r="D56" s="315"/>
      <c r="E56" s="315"/>
      <c r="F56" s="315"/>
      <c r="G56" s="315"/>
      <c r="H56" s="315"/>
      <c r="I56" s="315"/>
      <c r="J56" s="72"/>
      <c r="K56" s="72"/>
    </row>
    <row r="57" spans="1:15" ht="18.75" customHeight="1" x14ac:dyDescent="0.2">
      <c r="B57" s="315"/>
      <c r="C57" s="315"/>
      <c r="D57" s="315"/>
      <c r="E57" s="315"/>
      <c r="F57" s="315"/>
      <c r="G57" s="315"/>
      <c r="H57" s="315"/>
      <c r="I57" s="315"/>
      <c r="J57" s="72"/>
      <c r="K57" s="72"/>
    </row>
    <row r="58" spans="1:15" ht="18.75" customHeight="1" x14ac:dyDescent="0.25">
      <c r="B58" s="79"/>
      <c r="C58" s="69"/>
      <c r="D58" s="69"/>
      <c r="E58" s="69"/>
      <c r="F58" s="72"/>
      <c r="G58" s="72"/>
      <c r="H58" s="71"/>
      <c r="I58" s="71"/>
      <c r="J58" s="72"/>
      <c r="K58" s="72"/>
    </row>
    <row r="59" spans="1:15" ht="18.75" customHeight="1" x14ac:dyDescent="0.2">
      <c r="A59" s="125" t="s">
        <v>1505</v>
      </c>
      <c r="B59" s="126"/>
      <c r="C59" s="127"/>
      <c r="D59" s="127"/>
      <c r="E59" s="127"/>
      <c r="F59" s="128"/>
      <c r="G59" s="128"/>
      <c r="H59" s="129"/>
      <c r="I59" s="129"/>
      <c r="J59" s="128"/>
      <c r="K59" s="128"/>
    </row>
    <row r="60" spans="1:15" ht="18.75" customHeight="1" x14ac:dyDescent="0.3">
      <c r="A60" s="121">
        <v>7</v>
      </c>
      <c r="B60" s="131" t="s">
        <v>1506</v>
      </c>
      <c r="J60" s="190"/>
      <c r="K60" s="190"/>
    </row>
    <row r="61" spans="1:15" ht="18.75" customHeight="1" x14ac:dyDescent="0.2">
      <c r="A61" s="55"/>
      <c r="B61" s="74" t="str">
        <f>IF('Example 3 Original Input'!$E$7="FI$Cal","Dr: 1624190 - Accumulated Amortization - Right-to-Use SBITA",IF('Example 3 Original Input'!$E$7="Non-FI$Cal", "Dr: Acct 0475 - ACCUMULATED AMORTIZATION - RIGHT-TO-USE SBITA","Please select either FI$Cal or non-FI$Cal in the input sheet"))</f>
        <v>Dr: Acct 0475 - ACCUMULATED AMORTIZATION - RIGHT-TO-USE SBITA</v>
      </c>
      <c r="C61" s="144"/>
      <c r="D61" s="144"/>
      <c r="E61" s="144"/>
      <c r="F61" s="144"/>
      <c r="G61" s="144"/>
      <c r="H61" s="144"/>
      <c r="I61" s="144"/>
      <c r="J61" s="143">
        <f>'Example 3 Original Input'!M20</f>
        <v>0</v>
      </c>
      <c r="K61" s="142"/>
    </row>
    <row r="62" spans="1:15" ht="18.75" customHeight="1" x14ac:dyDescent="0.2">
      <c r="A62" s="91"/>
      <c r="B62" s="144"/>
      <c r="C62" s="74" t="str">
        <f>IF('Example 3 Original Input'!$E$7="FI$Cal","Cr: 1624100 - Right-to-Use SBITA – Amortizable",
IF('Example 3 Original Input'!$E$7="Non-FI$Cal","Cr: Acct 0480 - RIGHT-TO-USE SBITA - AMORTIZABLE","Please select either FI$Cal or non-FI$Cal in the input sheet"))</f>
        <v>Cr: Acct 0480 - RIGHT-TO-USE SBITA - AMORTIZABLE</v>
      </c>
      <c r="D62" s="144"/>
      <c r="E62" s="144"/>
      <c r="F62" s="144"/>
      <c r="G62" s="144"/>
      <c r="H62" s="144"/>
      <c r="I62" s="144"/>
      <c r="J62" s="142"/>
      <c r="K62" s="142">
        <f>J61</f>
        <v>0</v>
      </c>
    </row>
    <row r="63" spans="1:15" ht="18.75" customHeight="1" x14ac:dyDescent="0.2">
      <c r="A63" s="91"/>
      <c r="B63" s="119"/>
      <c r="J63" s="190"/>
      <c r="K63" s="190"/>
    </row>
    <row r="64" spans="1:15" ht="18.75" customHeight="1" x14ac:dyDescent="0.25">
      <c r="A64" s="91"/>
      <c r="B64" s="79"/>
      <c r="J64" s="190"/>
      <c r="K64" s="190"/>
    </row>
    <row r="65" spans="1:11" ht="18.75" customHeight="1" x14ac:dyDescent="0.25">
      <c r="B65" s="68"/>
      <c r="C65" s="69"/>
      <c r="D65" s="69"/>
      <c r="E65" s="69"/>
      <c r="F65" s="72"/>
      <c r="G65" s="72"/>
      <c r="H65" s="71"/>
      <c r="I65" s="71"/>
      <c r="J65" s="72"/>
      <c r="K65" s="72"/>
    </row>
    <row r="66" spans="1:11" ht="18.75" customHeight="1" x14ac:dyDescent="0.25">
      <c r="B66" s="68"/>
      <c r="C66" s="69"/>
      <c r="D66" s="69"/>
      <c r="E66" s="69"/>
      <c r="F66" s="72"/>
      <c r="G66" s="72"/>
      <c r="H66" s="71"/>
      <c r="I66" s="71"/>
      <c r="J66" s="72"/>
      <c r="K66" s="72"/>
    </row>
    <row r="67" spans="1:11" hidden="1" x14ac:dyDescent="0.2">
      <c r="A67" s="82"/>
      <c r="B67" s="69"/>
      <c r="J67" s="190"/>
      <c r="K67" s="190"/>
    </row>
  </sheetData>
  <sheetProtection sheet="1" formatColumns="0" formatRows="0" insertColumns="0" insertRows="0"/>
  <mergeCells count="16">
    <mergeCell ref="E4:G4"/>
    <mergeCell ref="B1:K1"/>
    <mergeCell ref="B2:D2"/>
    <mergeCell ref="E2:G2"/>
    <mergeCell ref="B3:D3"/>
    <mergeCell ref="E3:G3"/>
    <mergeCell ref="B8:D10"/>
    <mergeCell ref="E8:G10"/>
    <mergeCell ref="A12:K13"/>
    <mergeCell ref="B56:I57"/>
    <mergeCell ref="B5:D5"/>
    <mergeCell ref="E5:G5"/>
    <mergeCell ref="B6:D6"/>
    <mergeCell ref="E6:G6"/>
    <mergeCell ref="B7:D7"/>
    <mergeCell ref="E7:G7"/>
  </mergeCells>
  <pageMargins left="0.7" right="0.7" top="0.75" bottom="0.75" header="0.3" footer="0.3"/>
  <pageSetup scale="49" orientation="portrait" r:id="rId1"/>
  <headerFooter>
    <oddHeader>&amp;C&amp;"arial,Bold"&amp;14GASB 96 
GAAP Adjusting Journal Entries</oddHeader>
    <oddFooter>&amp;L&amp;"arial,Regular"&amp;12State Controller's Office&amp;C&amp;"arial,Regular"&amp;12
Example 1 Output&amp;R&amp;"arial,Regular"&amp;12Page &amp;P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81B83423-A6C4-4647-B9D3-5BACADDE0B6B}">
          <x14:formula1>
            <xm:f>'Drop-down menus'!$L$1:$L$100</xm:f>
          </x14:formula1>
          <xm:sqref>E7:G7</xm:sqref>
        </x14:dataValidation>
        <x14:dataValidation type="list" allowBlank="1" showInputMessage="1" showErrorMessage="1" xr:uid="{B3AD6C7C-C6CA-49B2-8034-209333ECAB45}">
          <x14:formula1>
            <xm:f>'Drop-down menus'!$O$7:$O$9</xm:f>
          </x14:formula1>
          <xm:sqref>E8:G10</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217AF-CC37-4C75-9E6C-1CE15DF98D06}">
  <sheetPr>
    <tabColor theme="5" tint="-0.249977111117893"/>
    <pageSetUpPr fitToPage="1"/>
  </sheetPr>
  <dimension ref="A1:T36"/>
  <sheetViews>
    <sheetView zoomScale="75" zoomScaleNormal="75" workbookViewId="0">
      <selection activeCell="A9" sqref="A9"/>
    </sheetView>
  </sheetViews>
  <sheetFormatPr defaultRowHeight="15" x14ac:dyDescent="0.2"/>
  <cols>
    <col min="1" max="1" width="19.5703125" style="161" customWidth="1"/>
    <col min="2" max="2" width="23.28515625" style="161" customWidth="1"/>
    <col min="3" max="3" width="23.42578125" style="161" customWidth="1"/>
    <col min="4" max="4" width="3.140625" style="161" customWidth="1"/>
    <col min="5" max="5" width="78.42578125" style="161" customWidth="1"/>
    <col min="6" max="16384" width="9.140625" style="161"/>
  </cols>
  <sheetData>
    <row r="1" spans="1:20" ht="22.5" customHeight="1" x14ac:dyDescent="0.25">
      <c r="A1" s="340" t="str">
        <f>IF('Example 3 Original Input'!$E$11="No","Individual GOVERNMENTAL FUND SBITA Note Disclosure Worksheet","Individual ENTERPRISE FUND / PROPRIETARY FUND SBITA Note Disclosure Worksheet")</f>
        <v>Individual GOVERNMENTAL FUND SBITA Note Disclosure Worksheet</v>
      </c>
      <c r="B1" s="340"/>
      <c r="C1" s="340"/>
      <c r="D1" s="340"/>
      <c r="E1" s="340"/>
    </row>
    <row r="2" spans="1:20" ht="22.5" customHeight="1" x14ac:dyDescent="0.25">
      <c r="A2" s="5"/>
      <c r="B2" s="5"/>
      <c r="C2" s="5"/>
      <c r="D2" s="5"/>
      <c r="E2" s="5"/>
    </row>
    <row r="3" spans="1:20" ht="22.5" customHeight="1" x14ac:dyDescent="0.25">
      <c r="A3" s="338" t="s">
        <v>1464</v>
      </c>
      <c r="B3" s="338"/>
      <c r="C3" s="184" t="str">
        <f>'Example 3 Original Output'!E2</f>
        <v>IaaS Agreement</v>
      </c>
      <c r="D3" s="184"/>
      <c r="E3" s="11" t="str">
        <f>"All of the questions below are for Fiscal Year "&amp;$C$7&amp;":"</f>
        <v>All of the questions below are for Fiscal Year 2023–2024:</v>
      </c>
      <c r="F3" s="184"/>
      <c r="G3" s="184"/>
    </row>
    <row r="4" spans="1:20" ht="22.5" customHeight="1" x14ac:dyDescent="0.25">
      <c r="A4" s="338" t="s">
        <v>30</v>
      </c>
      <c r="B4" s="338"/>
      <c r="C4" s="191" t="str">
        <f>'Example 3 Original Input'!$E$9</f>
        <v>1234</v>
      </c>
      <c r="D4" s="184"/>
      <c r="E4" s="339" t="s">
        <v>1465</v>
      </c>
      <c r="F4" s="184"/>
      <c r="G4" s="184"/>
    </row>
    <row r="5" spans="1:20" ht="22.5" customHeight="1" x14ac:dyDescent="0.25">
      <c r="A5" s="338" t="s">
        <v>17</v>
      </c>
      <c r="B5" s="338"/>
      <c r="C5" s="191">
        <f>'Example 3 Original Output'!E5</f>
        <v>4321</v>
      </c>
      <c r="D5" s="191"/>
      <c r="E5" s="339"/>
      <c r="F5" s="191"/>
      <c r="G5" s="191"/>
    </row>
    <row r="6" spans="1:20" ht="22.5" customHeight="1" x14ac:dyDescent="0.25">
      <c r="A6" s="338" t="s">
        <v>1470</v>
      </c>
      <c r="B6" s="338"/>
      <c r="C6" s="191" t="str">
        <f>'Example 3 Original Input'!$E$12</f>
        <v>Governmental Fund</v>
      </c>
      <c r="D6" s="191"/>
      <c r="E6" s="23" t="s">
        <v>11</v>
      </c>
      <c r="F6" s="13"/>
      <c r="G6" s="13"/>
      <c r="H6" s="13"/>
      <c r="I6" s="13"/>
      <c r="J6" s="13"/>
      <c r="K6" s="13"/>
      <c r="L6" s="13"/>
      <c r="M6" s="13"/>
      <c r="N6" s="13"/>
      <c r="O6" s="13"/>
      <c r="P6" s="13"/>
      <c r="Q6" s="13"/>
      <c r="R6" s="13"/>
      <c r="S6" s="13"/>
      <c r="T6" s="13"/>
    </row>
    <row r="7" spans="1:20" ht="22.5" customHeight="1" x14ac:dyDescent="0.25">
      <c r="A7" s="338" t="s">
        <v>14</v>
      </c>
      <c r="B7" s="338"/>
      <c r="C7" s="24" t="str">
        <f>'Example 3 Original Output'!$E$7</f>
        <v>2023–2024</v>
      </c>
      <c r="E7" s="339" t="str">
        <f>"If yes, record the dollar amount of variable payments below for fiscal year "&amp;$C$7&amp;":"</f>
        <v>If yes, record the dollar amount of variable payments below for fiscal year 2023–2024:</v>
      </c>
      <c r="F7" s="13"/>
      <c r="G7" s="13"/>
      <c r="H7" s="13"/>
      <c r="I7" s="13"/>
      <c r="J7" s="13"/>
      <c r="K7" s="13"/>
      <c r="L7" s="13"/>
      <c r="M7" s="13"/>
      <c r="N7" s="13"/>
      <c r="O7" s="13"/>
      <c r="P7" s="13"/>
      <c r="Q7" s="13"/>
      <c r="R7" s="13"/>
      <c r="S7" s="13"/>
      <c r="T7" s="13"/>
    </row>
    <row r="8" spans="1:20" ht="22.5" customHeight="1" x14ac:dyDescent="0.25">
      <c r="A8" s="14" t="s">
        <v>62</v>
      </c>
      <c r="B8" s="14" t="s">
        <v>8</v>
      </c>
      <c r="C8" s="9" t="s">
        <v>9</v>
      </c>
      <c r="E8" s="339"/>
    </row>
    <row r="9" spans="1:20" ht="22.5" customHeight="1" x14ac:dyDescent="0.25">
      <c r="A9" s="15" t="str">
        <f>RIGHT(C7,4)&amp;"–"&amp;RIGHT(C7,4)+1</f>
        <v>2024–2025</v>
      </c>
      <c r="B9" s="192">
        <f>SUM(INDEX('Example 3 Original Input'!$A$27:$E$1238,MATCH(DATE(LEFT($A9,4),7,1),'Example 3 Original Input'!$A$27:$A$1238),5):INDEX('Example 3 Original Input'!$A$27:$E$1238,MATCH(DATE(RIGHT($A9,4),6,1),'Example 3 Original Input'!$A$27:$A$1238),5))</f>
        <v>34930.13972055888</v>
      </c>
      <c r="C9" s="192">
        <f>SUM(INDEX('Example 3 Original Input'!$A$27:$E$1238,MATCH(DATE(LEFT($A9,4),7,1),'Example 3 Original Input'!$A$27:$A$1238),4):INDEX('Example 3 Original Input'!$A$27:$E$1238,MATCH(DATE(RIGHT($A9,4),6,1),'Example 3 Original Input'!$A$27:$A$1238),4))</f>
        <v>69.860279441116219</v>
      </c>
      <c r="D9" s="193"/>
      <c r="E9" s="22">
        <v>0</v>
      </c>
      <c r="F9" s="18"/>
      <c r="G9" s="18"/>
      <c r="H9" s="18"/>
      <c r="I9" s="18"/>
      <c r="J9" s="18"/>
      <c r="K9" s="18"/>
      <c r="L9" s="18"/>
      <c r="M9" s="18"/>
      <c r="N9" s="18"/>
      <c r="O9" s="18"/>
      <c r="P9" s="18"/>
      <c r="Q9" s="18"/>
      <c r="R9" s="18"/>
      <c r="S9" s="18"/>
      <c r="T9" s="18"/>
    </row>
    <row r="10" spans="1:20" ht="22.5" customHeight="1" x14ac:dyDescent="0.25">
      <c r="A10" s="15" t="str">
        <f>LEFT(A9,4)+1&amp;"–"&amp;RIGHT(A9,4)+1</f>
        <v>2025–2026</v>
      </c>
      <c r="B10" s="192">
        <f>SUM(INDEX('Example 3 Original Input'!$A$27:$E$1238,MATCH(DATE(LEFT($A10,4),7,1),'Example 3 Original Input'!$A$27:$A$1238),5):INDEX('Example 3 Original Input'!$A$27:$E$1238,MATCH(DATE(RIGHT($A10,4),6,1),'Example 3 Original Input'!$A$27:$A$1238),5))</f>
        <v>0</v>
      </c>
      <c r="C10" s="192">
        <f>SUM(INDEX('Example 3 Original Input'!$A$27:$E$1238,MATCH(DATE(LEFT($A10,4),7,1),'Example 3 Original Input'!$A$27:$A$1238),4):INDEX('Example 3 Original Input'!$A$27:$E$1238,MATCH(DATE(RIGHT($A10,4),6,1),'Example 3 Original Input'!$A$27:$A$1238),4))</f>
        <v>0</v>
      </c>
      <c r="E10" s="339" t="str">
        <f>"2. Record the dollar amount of any other payments for this SBITA, such as termination penalties, not previously recorded in the payment schedule for fiscal year "&amp;$C$7&amp;":"</f>
        <v>2. Record the dollar amount of any other payments for this SBITA, such as termination penalties, not previously recorded in the payment schedule for fiscal year 2023–2024:</v>
      </c>
      <c r="F10" s="19"/>
      <c r="G10" s="19"/>
      <c r="H10" s="19"/>
      <c r="I10" s="194"/>
      <c r="J10" s="194"/>
      <c r="K10" s="194"/>
      <c r="L10" s="194"/>
      <c r="M10" s="194"/>
      <c r="N10" s="194"/>
      <c r="O10" s="194"/>
      <c r="P10" s="194"/>
      <c r="Q10" s="194"/>
      <c r="R10" s="194"/>
    </row>
    <row r="11" spans="1:20" ht="22.5" customHeight="1" x14ac:dyDescent="0.25">
      <c r="A11" s="15" t="str">
        <f>LEFT(A10,4)+1&amp;"–"&amp;RIGHT(A10,4)+1</f>
        <v>2026–2027</v>
      </c>
      <c r="B11" s="192">
        <f>SUM(INDEX('Example 3 Original Input'!$A$27:$E$1238,MATCH(DATE(LEFT($A11,4),7,1),'Example 3 Original Input'!$A$27:$A$1238),5):INDEX('Example 3 Original Input'!$A$27:$E$1238,MATCH(DATE(RIGHT($A11,4),6,1),'Example 3 Original Input'!$A$27:$A$1238),5))</f>
        <v>0</v>
      </c>
      <c r="C11" s="192">
        <f>SUM(INDEX('Example 3 Original Input'!$A$27:$E$1238,MATCH(DATE(LEFT($A11,4),7,1),'Example 3 Original Input'!$A$27:$A$1238),4):INDEX('Example 3 Original Input'!$A$27:$E$1238,MATCH(DATE(RIGHT($A11,4),6,1),'Example 3 Original Input'!$A$27:$A$1238),4))</f>
        <v>0</v>
      </c>
      <c r="E11" s="339"/>
      <c r="F11" s="19"/>
      <c r="G11" s="19"/>
      <c r="H11" s="19"/>
      <c r="I11" s="194"/>
      <c r="J11" s="194"/>
      <c r="K11" s="194"/>
      <c r="L11" s="194"/>
      <c r="M11" s="194"/>
      <c r="N11" s="194"/>
      <c r="O11" s="194"/>
      <c r="P11" s="194"/>
      <c r="Q11" s="194"/>
      <c r="R11" s="194"/>
    </row>
    <row r="12" spans="1:20" ht="22.5" customHeight="1" x14ac:dyDescent="0.25">
      <c r="A12" s="15" t="str">
        <f>LEFT(A11,4)+1&amp;"–"&amp;RIGHT(A11,4)+1</f>
        <v>2027–2028</v>
      </c>
      <c r="B12" s="192">
        <f>SUM(INDEX('Example 3 Original Input'!$A$27:$E$1238,MATCH(DATE(LEFT($A12,4),7,1),'Example 3 Original Input'!$A$27:$A$1238),5):INDEX('Example 3 Original Input'!$A$27:$E$1238,MATCH(DATE(RIGHT($A12,4),6,1),'Example 3 Original Input'!$A$27:$A$1238),5))</f>
        <v>0</v>
      </c>
      <c r="C12" s="192">
        <f>SUM(INDEX('Example 3 Original Input'!$A$27:$E$1238,MATCH(DATE(LEFT($A12,4),7,1),'Example 3 Original Input'!$A$27:$A$1238),4):INDEX('Example 3 Original Input'!$A$27:$E$1238,MATCH(DATE(RIGHT($A12,4),6,1),'Example 3 Original Input'!$A$27:$A$1238),4))</f>
        <v>0</v>
      </c>
      <c r="E12" s="339"/>
      <c r="F12" s="13"/>
      <c r="G12" s="13"/>
      <c r="H12" s="13"/>
      <c r="I12" s="13"/>
      <c r="J12" s="13"/>
      <c r="K12" s="13"/>
      <c r="L12" s="13"/>
      <c r="M12" s="13"/>
      <c r="N12" s="13"/>
      <c r="O12" s="13"/>
      <c r="P12" s="13"/>
      <c r="Q12" s="13"/>
      <c r="R12" s="13"/>
      <c r="S12" s="13"/>
      <c r="T12" s="13"/>
    </row>
    <row r="13" spans="1:20" ht="22.5" customHeight="1" x14ac:dyDescent="0.25">
      <c r="A13" s="15" t="str">
        <f>LEFT(A12,4)+1&amp;"–"&amp;RIGHT(A12,4)+1</f>
        <v>2028–2029</v>
      </c>
      <c r="B13" s="192">
        <f>SUM(INDEX('Example 3 Original Input'!$A$27:$E$1238,MATCH(DATE(LEFT($A13,4),7,1),'Example 3 Original Input'!$A$27:$A$1238),5):INDEX('Example 3 Original Input'!$A$27:$E$1238,MATCH(DATE(RIGHT($A13,4),6,1),'Example 3 Original Input'!$A$27:$A$1238),5))</f>
        <v>0</v>
      </c>
      <c r="C13" s="192">
        <f>SUM(INDEX('Example 3 Original Input'!$A$27:$E$1238,MATCH(DATE(LEFT($A13,4),7,1),'Example 3 Original Input'!$A$27:$A$1238),4):INDEX('Example 3 Original Input'!$A$27:$E$1238,MATCH(DATE(RIGHT($A13,4),6,1),'Example 3 Original Input'!$A$27:$A$1238),4))</f>
        <v>0</v>
      </c>
      <c r="E13" s="22">
        <v>0</v>
      </c>
    </row>
    <row r="14" spans="1:20" ht="22.5" customHeight="1" x14ac:dyDescent="0.25">
      <c r="A14" s="15" t="str">
        <f>LEFT(A13,4)+1&amp;"–"&amp;RIGHT(A13,4)+5</f>
        <v>2029–2034</v>
      </c>
      <c r="B14" s="192">
        <f>SUM(INDEX('Example 3 Original Input'!$A$27:$E$1238,MATCH(DATE(LEFT($A14,4),7,1),'Example 3 Original Input'!$A$27:$A$1238),5):INDEX('Example 3 Original Input'!$A$27:$E$1238,MATCH(DATE(RIGHT($A14,4),6,1),'Example 3 Original Input'!$A$27:$A$1238),5))</f>
        <v>0</v>
      </c>
      <c r="C14" s="192">
        <f>SUM(INDEX('Example 3 Original Input'!$A$27:$E$1238,MATCH(DATE(LEFT($A14,4),7,1),'Example 3 Original Input'!$A$27:$A$1238),4):INDEX('Example 3 Original Input'!$A$27:$E$1238,MATCH(DATE(RIGHT($A14,4),6,1),'Example 3 Original Input'!$A$27:$A$1238),4))</f>
        <v>0</v>
      </c>
      <c r="E14" s="339" t="str">
        <f>"3. Did you receive any SBITA incentives from the SBITA vendor (not already included in the SBITA measurement) during fiscal year "&amp;$C$7&amp;"? If so, record the amount below:"</f>
        <v>3. Did you receive any SBITA incentives from the SBITA vendor (not already included in the SBITA measurement) during fiscal year 2023–2024? If so, record the amount below:</v>
      </c>
      <c r="F14" s="18"/>
      <c r="G14" s="18"/>
      <c r="H14" s="18"/>
      <c r="I14" s="18"/>
      <c r="J14" s="18"/>
      <c r="K14" s="18"/>
      <c r="L14" s="18"/>
      <c r="M14" s="18"/>
      <c r="N14" s="18"/>
      <c r="O14" s="18"/>
      <c r="P14" s="18"/>
      <c r="Q14" s="18"/>
      <c r="R14" s="18"/>
      <c r="S14" s="18"/>
      <c r="T14" s="18"/>
    </row>
    <row r="15" spans="1:20" ht="22.5" customHeight="1" x14ac:dyDescent="0.25">
      <c r="A15" s="15" t="str">
        <f t="shared" ref="A15:A28" si="0">LEFT(A14,4)+5&amp;"–"&amp;RIGHT(A14,4)+5</f>
        <v>2034–2039</v>
      </c>
      <c r="B15" s="192">
        <f>SUM(INDEX('Example 3 Original Input'!$A$27:$E$1238,MATCH(DATE(LEFT($A15,4),7,1),'Example 3 Original Input'!$A$27:$A$1238),5):INDEX('Example 3 Original Input'!$A$27:$E$1238,MATCH(DATE(RIGHT($A15,4),6,1),'Example 3 Original Input'!$A$27:$A$1238),5))</f>
        <v>0</v>
      </c>
      <c r="C15" s="192">
        <f>SUM(INDEX('Example 3 Original Input'!$A$27:$E$1238,MATCH(DATE(LEFT($A15,4),7,1),'Example 3 Original Input'!$A$27:$A$1238),4):INDEX('Example 3 Original Input'!$A$27:$E$1238,MATCH(DATE(RIGHT($A15,4),6,1),'Example 3 Original Input'!$A$27:$A$1238),4))</f>
        <v>0</v>
      </c>
      <c r="E15" s="339"/>
      <c r="F15" s="19"/>
      <c r="G15" s="19"/>
      <c r="H15" s="19"/>
    </row>
    <row r="16" spans="1:20" ht="22.5" customHeight="1" x14ac:dyDescent="0.25">
      <c r="A16" s="15" t="str">
        <f t="shared" si="0"/>
        <v>2039–2044</v>
      </c>
      <c r="B16" s="192">
        <f>SUM(INDEX('Example 3 Original Input'!$A$27:$E$1238,MATCH(DATE(LEFT($A16,4),7,1),'Example 3 Original Input'!$A$27:$A$1238),5):INDEX('Example 3 Original Input'!$A$27:$E$1238,MATCH(DATE(RIGHT($A16,4),6,1),'Example 3 Original Input'!$A$27:$A$1238),5))</f>
        <v>0</v>
      </c>
      <c r="C16" s="192">
        <f>SUM(INDEX('Example 3 Original Input'!$A$27:$E$1238,MATCH(DATE(LEFT($A16,4),7,1),'Example 3 Original Input'!$A$27:$A$1238),4):INDEX('Example 3 Original Input'!$A$27:$E$1238,MATCH(DATE(RIGHT($A16,4),6,1),'Example 3 Original Input'!$A$27:$A$1238),4))</f>
        <v>0</v>
      </c>
      <c r="E16" s="22">
        <v>0</v>
      </c>
    </row>
    <row r="17" spans="1:20" ht="22.5" customHeight="1" x14ac:dyDescent="0.25">
      <c r="A17" s="15" t="str">
        <f t="shared" si="0"/>
        <v>2044–2049</v>
      </c>
      <c r="B17" s="192">
        <f>SUM(INDEX('Example 3 Original Input'!$A$27:$E$1238,MATCH(DATE(LEFT($A17,4),7,1),'Example 3 Original Input'!$A$27:$A$1238),5):INDEX('Example 3 Original Input'!$A$27:$E$1238,MATCH(DATE(RIGHT($A17,4),6,1),'Example 3 Original Input'!$A$27:$A$1238),5))</f>
        <v>0</v>
      </c>
      <c r="C17" s="192">
        <f>SUM(INDEX('Example 3 Original Input'!$A$27:$E$1238,MATCH(DATE(LEFT($A17,4),7,1),'Example 3 Original Input'!$A$27:$A$1238),4):INDEX('Example 3 Original Input'!$A$27:$E$1238,MATCH(DATE(RIGHT($A17,4),6,1),'Example 3 Original Input'!$A$27:$A$1238),4))</f>
        <v>0</v>
      </c>
      <c r="E17" s="26"/>
    </row>
    <row r="18" spans="1:20" ht="22.5" customHeight="1" x14ac:dyDescent="0.25">
      <c r="A18" s="15" t="str">
        <f t="shared" si="0"/>
        <v>2049–2054</v>
      </c>
      <c r="B18" s="192">
        <f>SUM(INDEX('Example 3 Original Input'!$A$27:$E$1238,MATCH(DATE(LEFT($A18,4),7,1),'Example 3 Original Input'!$A$27:$A$1238),5):INDEX('Example 3 Original Input'!$A$27:$E$1238,MATCH(DATE(RIGHT($A18,4),6,1),'Example 3 Original Input'!$A$27:$A$1238),5))</f>
        <v>0</v>
      </c>
      <c r="C18" s="192">
        <f>SUM(INDEX('Example 3 Original Input'!$A$27:$E$1238,MATCH(DATE(LEFT($A18,4),7,1),'Example 3 Original Input'!$A$27:$A$1238),4):INDEX('Example 3 Original Input'!$A$27:$E$1238,MATCH(DATE(RIGHT($A18,4),6,1),'Example 3 Original Input'!$A$27:$A$1238),4))</f>
        <v>0</v>
      </c>
      <c r="E18" s="26"/>
      <c r="F18" s="19"/>
      <c r="G18" s="19"/>
      <c r="H18" s="19"/>
    </row>
    <row r="19" spans="1:20" ht="22.5" customHeight="1" x14ac:dyDescent="0.25">
      <c r="A19" s="15" t="str">
        <f t="shared" si="0"/>
        <v>2054–2059</v>
      </c>
      <c r="B19" s="192">
        <f>SUM(INDEX('Example 3 Original Input'!$A$27:$E$1238,MATCH(DATE(LEFT($A19,4),7,1),'Example 3 Original Input'!$A$27:$A$1238),5):INDEX('Example 3 Original Input'!$A$27:$E$1238,MATCH(DATE(RIGHT($A19,4),6,1),'Example 3 Original Input'!$A$27:$A$1238),5))</f>
        <v>0</v>
      </c>
      <c r="C19" s="192">
        <f>SUM(INDEX('Example 3 Original Input'!$A$27:$E$1238,MATCH(DATE(LEFT($A19,4),7,1),'Example 3 Original Input'!$A$27:$A$1238),4):INDEX('Example 3 Original Input'!$A$27:$E$1238,MATCH(DATE(RIGHT($A19,4),6,1),'Example 3 Original Input'!$A$27:$A$1238),4))</f>
        <v>0</v>
      </c>
      <c r="E19" s="26"/>
      <c r="F19" s="19"/>
      <c r="G19" s="19"/>
      <c r="H19" s="19"/>
    </row>
    <row r="20" spans="1:20" ht="22.5" customHeight="1" x14ac:dyDescent="0.25">
      <c r="A20" s="15" t="str">
        <f t="shared" si="0"/>
        <v>2059–2064</v>
      </c>
      <c r="B20" s="192">
        <f>SUM(INDEX('Example 3 Original Input'!$A$27:$E$1238,MATCH(DATE(LEFT($A20,4),7,1),'Example 3 Original Input'!$A$27:$A$1238),5):INDEX('Example 3 Original Input'!$A$27:$E$1238,MATCH(DATE(RIGHT($A20,4),6,1),'Example 3 Original Input'!$A$27:$A$1238),5))</f>
        <v>0</v>
      </c>
      <c r="C20" s="192">
        <f>SUM(INDEX('Example 3 Original Input'!$A$27:$E$1238,MATCH(DATE(LEFT($A20,4),7,1),'Example 3 Original Input'!$A$27:$A$1238),4):INDEX('Example 3 Original Input'!$A$27:$E$1238,MATCH(DATE(RIGHT($A20,4),6,1),'Example 3 Original Input'!$A$27:$A$1238),4))</f>
        <v>0</v>
      </c>
      <c r="E20" s="26"/>
    </row>
    <row r="21" spans="1:20" ht="22.5" customHeight="1" x14ac:dyDescent="0.25">
      <c r="A21" s="15" t="str">
        <f t="shared" si="0"/>
        <v>2064–2069</v>
      </c>
      <c r="B21" s="192">
        <f>SUM(INDEX('Example 3 Original Input'!$A$27:$E$1238,MATCH(DATE(LEFT($A21,4),7,1),'Example 3 Original Input'!$A$27:$A$1238),5):INDEX('Example 3 Original Input'!$A$27:$E$1238,MATCH(DATE(RIGHT($A21,4),6,1),'Example 3 Original Input'!$A$27:$A$1238),5))</f>
        <v>0</v>
      </c>
      <c r="C21" s="192">
        <f>SUM(INDEX('Example 3 Original Input'!$A$27:$E$1238,MATCH(DATE(LEFT($A21,4),7,1),'Example 3 Original Input'!$A$27:$A$1238),4):INDEX('Example 3 Original Input'!$A$27:$E$1238,MATCH(DATE(RIGHT($A21,4),6,1),'Example 3 Original Input'!$A$27:$A$1238),4))</f>
        <v>0</v>
      </c>
      <c r="E21" s="26"/>
    </row>
    <row r="22" spans="1:20" ht="22.5" customHeight="1" x14ac:dyDescent="0.25">
      <c r="A22" s="15" t="str">
        <f t="shared" si="0"/>
        <v>2069–2074</v>
      </c>
      <c r="B22" s="192">
        <f>SUM(INDEX('Example 3 Original Input'!$A$27:$E$1238,MATCH(DATE(LEFT($A22,4),7,1),'Example 3 Original Input'!$A$27:$A$1238),5):INDEX('Example 3 Original Input'!$A$27:$E$1238,MATCH(DATE(RIGHT($A22,4),6,1),'Example 3 Original Input'!$A$27:$A$1238),5))</f>
        <v>0</v>
      </c>
      <c r="C22" s="192">
        <f>SUM(INDEX('Example 3 Original Input'!$A$27:$E$1238,MATCH(DATE(LEFT($A22,4),7,1),'Example 3 Original Input'!$A$27:$A$1238),4):INDEX('Example 3 Original Input'!$A$27:$E$1238,MATCH(DATE(RIGHT($A22,4),6,1),'Example 3 Original Input'!$A$27:$A$1238),4))</f>
        <v>0</v>
      </c>
      <c r="E22" s="26"/>
      <c r="F22" s="21"/>
      <c r="G22" s="21"/>
      <c r="H22" s="21"/>
      <c r="I22" s="21"/>
      <c r="J22" s="21"/>
      <c r="K22" s="21"/>
      <c r="L22" s="21"/>
      <c r="M22" s="21"/>
      <c r="N22" s="21"/>
      <c r="O22" s="21"/>
      <c r="P22" s="21"/>
      <c r="Q22" s="21"/>
      <c r="R22" s="21"/>
      <c r="S22" s="21"/>
      <c r="T22" s="21"/>
    </row>
    <row r="23" spans="1:20" ht="22.5" customHeight="1" x14ac:dyDescent="0.25">
      <c r="A23" s="15" t="str">
        <f t="shared" si="0"/>
        <v>2074–2079</v>
      </c>
      <c r="B23" s="192">
        <f>SUM(INDEX('Example 3 Original Input'!$A$27:$E$1238,MATCH(DATE(LEFT($A23,4),7,1),'Example 3 Original Input'!$A$27:$A$1238),5):INDEX('Example 3 Original Input'!$A$27:$E$1238,MATCH(DATE(RIGHT($A23,4),6,1),'Example 3 Original Input'!$A$27:$A$1238),5))</f>
        <v>0</v>
      </c>
      <c r="C23" s="192">
        <f>SUM(INDEX('Example 3 Original Input'!$A$27:$E$1238,MATCH(DATE(LEFT($A23,4),7,1),'Example 3 Original Input'!$A$27:$A$1238),4):INDEX('Example 3 Original Input'!$A$27:$E$1238,MATCH(DATE(RIGHT($A23,4),6,1),'Example 3 Original Input'!$A$27:$A$1238),4))</f>
        <v>0</v>
      </c>
      <c r="F23" s="21"/>
      <c r="G23" s="21"/>
      <c r="H23" s="21"/>
      <c r="I23" s="21"/>
      <c r="J23" s="21"/>
      <c r="K23" s="21"/>
      <c r="L23" s="21"/>
      <c r="M23" s="21"/>
      <c r="N23" s="21"/>
      <c r="O23" s="21"/>
      <c r="P23" s="21"/>
      <c r="Q23" s="21"/>
      <c r="R23" s="21"/>
      <c r="S23" s="21"/>
      <c r="T23" s="21"/>
    </row>
    <row r="24" spans="1:20" ht="22.5" customHeight="1" x14ac:dyDescent="0.25">
      <c r="A24" s="15" t="str">
        <f t="shared" si="0"/>
        <v>2079–2084</v>
      </c>
      <c r="B24" s="192">
        <f>SUM(INDEX('Example 3 Original Input'!$A$27:$E$1238,MATCH(DATE(LEFT($A24,4),7,1),'Example 3 Original Input'!$A$27:$A$1238),5):INDEX('Example 3 Original Input'!$A$27:$E$1238,MATCH(DATE(RIGHT($A24,4),6,1),'Example 3 Original Input'!$A$27:$A$1238),5))</f>
        <v>0</v>
      </c>
      <c r="C24" s="192">
        <f>SUM(INDEX('Example 3 Original Input'!$A$27:$E$1238,MATCH(DATE(LEFT($A24,4),7,1),'Example 3 Original Input'!$A$27:$A$1238),4):INDEX('Example 3 Original Input'!$A$27:$E$1238,MATCH(DATE(RIGHT($A24,4),6,1),'Example 3 Original Input'!$A$27:$A$1238),4))</f>
        <v>0</v>
      </c>
      <c r="F24" s="9"/>
      <c r="G24" s="9"/>
      <c r="H24" s="9"/>
      <c r="I24" s="9"/>
      <c r="J24" s="9"/>
      <c r="K24" s="9"/>
      <c r="L24" s="9"/>
      <c r="M24" s="9"/>
      <c r="N24" s="9"/>
      <c r="O24" s="9"/>
      <c r="P24" s="9"/>
      <c r="Q24" s="9"/>
      <c r="R24" s="9"/>
      <c r="S24" s="9"/>
      <c r="T24" s="9"/>
    </row>
    <row r="25" spans="1:20" ht="22.5" customHeight="1" x14ac:dyDescent="0.25">
      <c r="A25" s="15" t="str">
        <f>LEFT(A24,4)+5&amp;"–"&amp;RIGHT(A24,4)+5</f>
        <v>2084–2089</v>
      </c>
      <c r="B25" s="192">
        <f>SUM(INDEX('Example 3 Original Input'!$A$27:$E$1238,MATCH(DATE(LEFT($A25,4),7,1),'Example 3 Original Input'!$A$27:$A$1238),5):INDEX('Example 3 Original Input'!$A$27:$E$1238,MATCH(DATE(RIGHT($A25,4),6,1),'Example 3 Original Input'!$A$27:$A$1238),5))</f>
        <v>0</v>
      </c>
      <c r="C25" s="192">
        <f>SUM(INDEX('Example 3 Original Input'!$A$27:$E$1238,MATCH(DATE(LEFT($A25,4),7,1),'Example 3 Original Input'!$A$27:$A$1238),4):INDEX('Example 3 Original Input'!$A$27:$E$1238,MATCH(DATE(RIGHT($A25,4),6,1),'Example 3 Original Input'!$A$27:$A$1238),4))</f>
        <v>0</v>
      </c>
    </row>
    <row r="26" spans="1:20" ht="22.5" customHeight="1" x14ac:dyDescent="0.25">
      <c r="A26" s="15" t="str">
        <f t="shared" si="0"/>
        <v>2089–2094</v>
      </c>
      <c r="B26" s="192">
        <f>SUM(INDEX('Example 3 Original Input'!$A$27:$E$1238,MATCH(DATE(LEFT($A26,4),7,1),'Example 3 Original Input'!$A$27:$A$1238),5):INDEX('Example 3 Original Input'!$A$27:$E$1238,MATCH(DATE(RIGHT($A26,4),6,1),'Example 3 Original Input'!$A$27:$A$1238),5))</f>
        <v>0</v>
      </c>
      <c r="C26" s="192">
        <f>SUM(INDEX('Example 3 Original Input'!$A$27:$E$1238,MATCH(DATE(LEFT($A26,4),7,1),'Example 3 Original Input'!$A$27:$A$1238),4):INDEX('Example 3 Original Input'!$A$27:$E$1238,MATCH(DATE(RIGHT($A26,4),6,1),'Example 3 Original Input'!$A$27:$A$1238),4))</f>
        <v>0</v>
      </c>
    </row>
    <row r="27" spans="1:20" ht="22.5" customHeight="1" x14ac:dyDescent="0.25">
      <c r="A27" s="15" t="str">
        <f t="shared" si="0"/>
        <v>2094–2099</v>
      </c>
      <c r="B27" s="192">
        <f>SUM(INDEX('Example 3 Original Input'!$A$27:$E$1238,MATCH(DATE(LEFT($A27,4),7,1),'Example 3 Original Input'!$A$27:$A$1238),5):INDEX('Example 3 Original Input'!$A$27:$E$1238,MATCH(DATE(RIGHT($A27,4),6,1),'Example 3 Original Input'!$A$27:$A$1238),5))</f>
        <v>0</v>
      </c>
      <c r="C27" s="192">
        <f>SUM(INDEX('Example 3 Original Input'!$A$27:$E$1238,MATCH(DATE(LEFT($A27,4),7,1),'Example 3 Original Input'!$A$27:$A$1238),4):INDEX('Example 3 Original Input'!$A$27:$E$1238,MATCH(DATE(RIGHT($A27,4),6,1),'Example 3 Original Input'!$A$27:$A$1238),4))</f>
        <v>0</v>
      </c>
    </row>
    <row r="28" spans="1:20" ht="22.5" customHeight="1" x14ac:dyDescent="0.25">
      <c r="A28" s="15" t="str">
        <f t="shared" si="0"/>
        <v>2099–2104</v>
      </c>
      <c r="B28" s="192">
        <f>SUM(INDEX('Example 3 Original Input'!$A$27:$E$1238,MATCH(DATE(LEFT($A28,4),7,1),'Example 3 Original Input'!$A$27:$A$1238),5):INDEX('Example 3 Original Input'!$A$27:$E$1238,MATCH(DATE(RIGHT($A28,4),6,1),'Example 3 Original Input'!$A$27:$A$1238),5))</f>
        <v>0</v>
      </c>
      <c r="C28" s="192">
        <f>SUM(INDEX('Example 3 Original Input'!$A$27:$E$1238,MATCH(DATE(LEFT($A28,4),7,1),'Example 3 Original Input'!$A$27:$A$1238),4):INDEX('Example 3 Original Input'!$A$27:$E$1238,MATCH(DATE(RIGHT($A28,4),6,1),'Example 3 Original Input'!$A$27:$A$1238),4))</f>
        <v>0</v>
      </c>
    </row>
    <row r="29" spans="1:20" ht="22.5" customHeight="1" x14ac:dyDescent="0.25">
      <c r="A29" s="15" t="str">
        <f>LEFT(A28,4)+5&amp;"–"&amp;RIGHT(A28,4)+5</f>
        <v>2104–2109</v>
      </c>
      <c r="B29" s="192">
        <f>SUM(INDEX('Example 3 Original Input'!$A$27:$E$1238,MATCH(DATE(LEFT($A29,4),7,1),'Example 3 Original Input'!$A$27:$A$1238),5):INDEX('Example 3 Original Input'!$A$27:$E$1238,MATCH(DATE(RIGHT($A29,4),6,1),'Example 3 Original Input'!$A$27:$A$1238),5))</f>
        <v>0</v>
      </c>
      <c r="C29" s="192">
        <f>SUM(INDEX('Example 3 Original Input'!$A$27:$E$1238,MATCH(DATE(LEFT($A29,4),7,1),'Example 3 Original Input'!$A$27:$A$1238),4):INDEX('Example 3 Original Input'!$A$27:$E$1238,MATCH(DATE(RIGHT($A29,4),6,1),'Example 3 Original Input'!$A$27:$A$1238),4))</f>
        <v>0</v>
      </c>
    </row>
    <row r="30" spans="1:20" ht="22.5" customHeight="1" x14ac:dyDescent="0.25">
      <c r="A30" s="15" t="str">
        <f>LEFT(A29,4)+5&amp;"–"&amp;RIGHT(A29,4)+5</f>
        <v>2109–2114</v>
      </c>
      <c r="B30" s="192">
        <f>SUM(INDEX('Example 3 Original Input'!$A$27:$E$1238,MATCH(DATE(LEFT($A30,4),7,1),'Example 3 Original Input'!$A$27:$A$1238),5):INDEX('Example 3 Original Input'!$A$27:$E$1238,MATCH(DATE(RIGHT($A30,4),6,1),'Example 3 Original Input'!$A$27:$A$1238),5))</f>
        <v>0</v>
      </c>
      <c r="C30" s="192">
        <f>SUM(INDEX('Example 3 Original Input'!$A$27:$E$1238,MATCH(DATE(LEFT($A30,4),7,1),'Example 3 Original Input'!$A$27:$A$1238),4):INDEX('Example 3 Original Input'!$A$27:$E$1238,MATCH(DATE(RIGHT($A30,4),6,1),'Example 3 Original Input'!$A$27:$A$1238),4))</f>
        <v>0</v>
      </c>
    </row>
    <row r="31" spans="1:20" ht="22.5" customHeight="1" x14ac:dyDescent="0.25">
      <c r="A31" s="15" t="str">
        <f>LEFT(A30,4)+5&amp;"–"&amp;RIGHT(A30,4)+5</f>
        <v>2114–2119</v>
      </c>
      <c r="B31" s="192">
        <f>SUM(INDEX('Example 3 Original Input'!$A$27:$E$1238,MATCH(DATE(LEFT($A31,4),7,1),'Example 3 Original Input'!$A$27:$A$1238),5):INDEX('Example 3 Original Input'!$A$27:$E$1238,MATCH(DATE(RIGHT($A31,4),6,1),'Example 3 Original Input'!$A$27:$A$1238),5))</f>
        <v>0</v>
      </c>
      <c r="C31" s="192">
        <f>SUM(INDEX('Example 3 Original Input'!$A$27:$E$1238,MATCH(DATE(LEFT($A31,4),7,1),'Example 3 Original Input'!$A$27:$A$1238),4):INDEX('Example 3 Original Input'!$A$27:$E$1238,MATCH(DATE(RIGHT($A31,4),6,1),'Example 3 Original Input'!$A$27:$A$1238),4))</f>
        <v>0</v>
      </c>
    </row>
    <row r="32" spans="1:20" ht="22.5" customHeight="1" x14ac:dyDescent="0.25">
      <c r="A32" s="15" t="str">
        <f>LEFT(A31,4)+5&amp;"–"&amp;RIGHT(A31,4)+5</f>
        <v>2119–2124</v>
      </c>
      <c r="B32" s="192">
        <f>SUM(INDEX('Example 3 Original Input'!$A$27:$E$1238,MATCH(DATE(LEFT($A32,4),7,1),'Example 3 Original Input'!$A$27:$A$1238),5):INDEX('Example 3 Original Input'!$A$27:$E$1238,MATCH(DATE(RIGHT($A32,4),6,1),'Example 3 Original Input'!$A$27:$A$1238),5))</f>
        <v>0</v>
      </c>
      <c r="C32" s="192">
        <f>SUM(INDEX('Example 3 Original Input'!$A$27:$E$1238,MATCH(DATE(LEFT($A32,4),7,1),'Example 3 Original Input'!$A$27:$A$1238),4):INDEX('Example 3 Original Input'!$A$27:$E$1238,MATCH(DATE(RIGHT($A32,4),6,1),'Example 3 Original Input'!$A$27:$A$1238),4))</f>
        <v>0</v>
      </c>
    </row>
    <row r="34" ht="15" customHeight="1" x14ac:dyDescent="0.2"/>
    <row r="36" ht="35.25" customHeight="1" x14ac:dyDescent="0.2"/>
  </sheetData>
  <sheetProtection sheet="1" formatColumns="0" formatRows="0" insertColumns="0" insertRows="0"/>
  <mergeCells count="10">
    <mergeCell ref="A7:B7"/>
    <mergeCell ref="E7:E8"/>
    <mergeCell ref="E10:E12"/>
    <mergeCell ref="E14:E15"/>
    <mergeCell ref="A1:E1"/>
    <mergeCell ref="A3:B3"/>
    <mergeCell ref="A4:B4"/>
    <mergeCell ref="E4:E5"/>
    <mergeCell ref="A5:B5"/>
    <mergeCell ref="A6:B6"/>
  </mergeCells>
  <dataValidations count="2">
    <dataValidation type="textLength" operator="lessThan" allowBlank="1" showInputMessage="1" showErrorMessage="1" sqref="A33:C1048576" xr:uid="{C5169F42-8619-4C77-B738-07CBFD2499E6}">
      <formula1>0</formula1>
    </dataValidation>
    <dataValidation operator="lessThan" allowBlank="1" showInputMessage="1" showErrorMessage="1" sqref="F1:G2 A1:A2 H1:XFD5 A7:C32" xr:uid="{3C54B73E-4A33-4660-9423-9C25F2889ACC}"/>
  </dataValidations>
  <pageMargins left="0.7" right="0.7" top="1.0372023809523809" bottom="0.75" header="0.3" footer="0.3"/>
  <pageSetup scale="71" orientation="landscape" r:id="rId1"/>
  <headerFooter>
    <oddHeader>&amp;C&amp;"arial,Bold"&amp;14GASB 96 
Contract Note Disclosure</oddHeader>
    <oddFooter>&amp;L&amp;"Arial ,Regular"&amp;12State Controller's Office&amp;C&amp;"arial,Regular"&amp;12Example 1 Note Disclosure&amp;R&amp;"arial,Regular"&amp;12Page &amp;P of &amp;N</oddFooter>
  </headerFooter>
  <colBreaks count="1" manualBreakCount="1">
    <brk id="21" min="5" max="39"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1"/>
  <dimension ref="A1:W102"/>
  <sheetViews>
    <sheetView topLeftCell="E1" workbookViewId="0">
      <selection activeCell="F85" sqref="F85"/>
    </sheetView>
  </sheetViews>
  <sheetFormatPr defaultRowHeight="15" x14ac:dyDescent="0.25"/>
  <cols>
    <col min="1" max="1" width="54" bestFit="1" customWidth="1"/>
    <col min="2" max="2" width="55.7109375" bestFit="1" customWidth="1"/>
    <col min="3" max="3" width="62.28515625" customWidth="1"/>
    <col min="4" max="4" width="67.140625" customWidth="1"/>
    <col min="5" max="5" width="62.28515625" customWidth="1"/>
    <col min="6" max="7" width="55.85546875" customWidth="1"/>
    <col min="8" max="8" width="47.140625" hidden="1" customWidth="1"/>
    <col min="9" max="9" width="39.5703125" hidden="1" customWidth="1"/>
    <col min="10" max="10" width="22.140625" bestFit="1" customWidth="1"/>
    <col min="11" max="11" width="35.85546875" bestFit="1" customWidth="1"/>
    <col min="12" max="12" width="11.5703125" customWidth="1"/>
    <col min="14" max="14" width="10.7109375" bestFit="1" customWidth="1"/>
    <col min="15" max="15" width="32" bestFit="1" customWidth="1"/>
    <col min="16" max="16" width="59" bestFit="1" customWidth="1"/>
    <col min="17" max="17" width="46.85546875" customWidth="1"/>
    <col min="18" max="18" width="39.5703125" customWidth="1"/>
    <col min="19" max="19" width="18.7109375" customWidth="1"/>
    <col min="20" max="20" width="33.5703125" customWidth="1"/>
    <col min="21" max="21" width="44.7109375" customWidth="1"/>
    <col min="22" max="22" width="55.140625" customWidth="1"/>
    <col min="23" max="23" width="47" customWidth="1"/>
    <col min="24" max="24" width="9.140625" customWidth="1"/>
  </cols>
  <sheetData>
    <row r="1" spans="1:23" x14ac:dyDescent="0.25">
      <c r="A1" t="s">
        <v>3</v>
      </c>
      <c r="J1" t="s">
        <v>4</v>
      </c>
      <c r="K1" t="s">
        <v>5</v>
      </c>
      <c r="L1" t="s">
        <v>1581</v>
      </c>
      <c r="M1" t="s">
        <v>11</v>
      </c>
      <c r="N1" t="s">
        <v>15</v>
      </c>
      <c r="O1" t="s">
        <v>1471</v>
      </c>
      <c r="P1" t="s">
        <v>1549</v>
      </c>
      <c r="Q1" s="1" t="s">
        <v>18</v>
      </c>
      <c r="R1" s="1" t="s">
        <v>24</v>
      </c>
      <c r="S1" t="s">
        <v>1461</v>
      </c>
      <c r="T1" s="3" t="s">
        <v>51</v>
      </c>
      <c r="U1" s="4" t="s">
        <v>61</v>
      </c>
      <c r="V1" s="4" t="s">
        <v>60</v>
      </c>
      <c r="W1" s="4" t="s">
        <v>61</v>
      </c>
    </row>
    <row r="2" spans="1:23" x14ac:dyDescent="0.25">
      <c r="A2" t="s">
        <v>1455</v>
      </c>
      <c r="B2" t="s">
        <v>1457</v>
      </c>
      <c r="C2" t="s">
        <v>1460</v>
      </c>
      <c r="D2" t="s">
        <v>1457</v>
      </c>
      <c r="E2" t="s">
        <v>1460</v>
      </c>
      <c r="F2" t="s">
        <v>1456</v>
      </c>
      <c r="G2" t="s">
        <v>1459</v>
      </c>
      <c r="J2">
        <v>10</v>
      </c>
      <c r="K2" t="s">
        <v>6</v>
      </c>
      <c r="L2" t="str">
        <f>LEFT(L1,4)+1&amp;"–"&amp;RIGHT(L1,4)+1</f>
        <v>2023–2024</v>
      </c>
      <c r="M2" t="s">
        <v>10</v>
      </c>
      <c r="N2" t="s">
        <v>16</v>
      </c>
      <c r="O2" t="s">
        <v>1472</v>
      </c>
      <c r="P2" t="s">
        <v>1550</v>
      </c>
      <c r="Q2" s="1" t="s">
        <v>19</v>
      </c>
      <c r="R2" s="1" t="s">
        <v>24</v>
      </c>
      <c r="S2" t="s">
        <v>1462</v>
      </c>
      <c r="T2" s="3" t="s">
        <v>35</v>
      </c>
      <c r="U2" t="s">
        <v>38</v>
      </c>
      <c r="V2" t="s">
        <v>53</v>
      </c>
      <c r="W2" t="s">
        <v>44</v>
      </c>
    </row>
    <row r="3" spans="1:23" x14ac:dyDescent="0.25">
      <c r="A3" s="25" t="s">
        <v>1455</v>
      </c>
      <c r="B3" s="25" t="s">
        <v>1457</v>
      </c>
      <c r="C3" s="25" t="s">
        <v>1460</v>
      </c>
      <c r="D3" s="25" t="s">
        <v>1457</v>
      </c>
      <c r="E3" s="25" t="s">
        <v>1460</v>
      </c>
      <c r="F3" s="25" t="s">
        <v>1456</v>
      </c>
      <c r="G3" s="25" t="s">
        <v>1459</v>
      </c>
      <c r="K3" t="s">
        <v>7</v>
      </c>
      <c r="L3" t="str">
        <f t="shared" ref="L3:L66" si="0">LEFT(L2,4)+1&amp;"–"&amp;RIGHT(L2,4)+1</f>
        <v>2024–2025</v>
      </c>
      <c r="O3" t="s">
        <v>1473</v>
      </c>
      <c r="P3" t="s">
        <v>1551</v>
      </c>
      <c r="Q3" s="1" t="s">
        <v>20</v>
      </c>
      <c r="R3" s="1" t="s">
        <v>25</v>
      </c>
      <c r="T3" s="3" t="str">
        <f>"Education"</f>
        <v>Education</v>
      </c>
      <c r="U3" t="s">
        <v>39</v>
      </c>
      <c r="V3" t="s">
        <v>54</v>
      </c>
      <c r="W3" t="s">
        <v>45</v>
      </c>
    </row>
    <row r="4" spans="1:23" x14ac:dyDescent="0.25">
      <c r="A4" s="25" t="s">
        <v>1455</v>
      </c>
      <c r="B4" s="25" t="s">
        <v>1457</v>
      </c>
      <c r="C4" s="25" t="s">
        <v>1460</v>
      </c>
      <c r="D4" s="25" t="s">
        <v>1457</v>
      </c>
      <c r="E4" s="25" t="s">
        <v>1460</v>
      </c>
      <c r="F4" s="25" t="s">
        <v>1456</v>
      </c>
      <c r="G4" s="25" t="s">
        <v>1459</v>
      </c>
      <c r="L4" t="str">
        <f t="shared" si="0"/>
        <v>2025–2026</v>
      </c>
      <c r="Q4" s="1" t="s">
        <v>21</v>
      </c>
      <c r="R4" s="1" t="s">
        <v>26</v>
      </c>
      <c r="T4" s="3" t="s">
        <v>36</v>
      </c>
      <c r="U4" t="s">
        <v>40</v>
      </c>
      <c r="V4" t="s">
        <v>55</v>
      </c>
      <c r="W4" t="s">
        <v>47</v>
      </c>
    </row>
    <row r="5" spans="1:23" x14ac:dyDescent="0.25">
      <c r="A5" s="25" t="s">
        <v>1455</v>
      </c>
      <c r="B5" s="25" t="s">
        <v>1457</v>
      </c>
      <c r="C5" s="25" t="s">
        <v>1460</v>
      </c>
      <c r="D5" s="25" t="s">
        <v>1457</v>
      </c>
      <c r="E5" s="25" t="s">
        <v>1460</v>
      </c>
      <c r="F5" s="25" t="s">
        <v>1456</v>
      </c>
      <c r="G5" s="25" t="s">
        <v>1459</v>
      </c>
      <c r="L5" t="str">
        <f t="shared" si="0"/>
        <v>2026–2027</v>
      </c>
      <c r="Q5" s="1" t="s">
        <v>22</v>
      </c>
      <c r="R5" s="1" t="s">
        <v>23</v>
      </c>
      <c r="T5" s="3" t="s">
        <v>37</v>
      </c>
      <c r="U5" t="s">
        <v>41</v>
      </c>
      <c r="V5" t="s">
        <v>56</v>
      </c>
      <c r="W5" t="s">
        <v>48</v>
      </c>
    </row>
    <row r="6" spans="1:23" x14ac:dyDescent="0.25">
      <c r="A6" s="25" t="s">
        <v>1455</v>
      </c>
      <c r="B6" s="25" t="s">
        <v>1457</v>
      </c>
      <c r="C6" s="25" t="s">
        <v>1460</v>
      </c>
      <c r="D6" s="25" t="s">
        <v>1457</v>
      </c>
      <c r="E6" s="25" t="s">
        <v>1460</v>
      </c>
      <c r="F6" s="25" t="s">
        <v>1456</v>
      </c>
      <c r="G6" s="25" t="s">
        <v>1459</v>
      </c>
      <c r="L6" t="str">
        <f t="shared" si="0"/>
        <v>2027–2028</v>
      </c>
      <c r="Q6" s="1" t="s">
        <v>28</v>
      </c>
      <c r="R6" s="1" t="s">
        <v>23</v>
      </c>
      <c r="T6" s="8" t="s">
        <v>170</v>
      </c>
      <c r="U6" t="s">
        <v>42</v>
      </c>
      <c r="V6" t="s">
        <v>57</v>
      </c>
      <c r="W6" t="s">
        <v>49</v>
      </c>
    </row>
    <row r="7" spans="1:23" x14ac:dyDescent="0.25">
      <c r="L7" t="str">
        <f t="shared" si="0"/>
        <v>2028–2029</v>
      </c>
      <c r="O7" t="s">
        <v>1599</v>
      </c>
      <c r="Q7" s="2" t="s">
        <v>27</v>
      </c>
      <c r="R7" s="1" t="s">
        <v>23</v>
      </c>
      <c r="T7" s="3" t="s">
        <v>1454</v>
      </c>
      <c r="U7" t="s">
        <v>43</v>
      </c>
      <c r="V7" t="s">
        <v>58</v>
      </c>
      <c r="W7" t="s">
        <v>46</v>
      </c>
    </row>
    <row r="8" spans="1:23" x14ac:dyDescent="0.25">
      <c r="L8" t="str">
        <f t="shared" si="0"/>
        <v>2029–2030</v>
      </c>
      <c r="O8" t="s">
        <v>1600</v>
      </c>
      <c r="Q8" s="1"/>
      <c r="R8" s="1"/>
      <c r="T8" s="3" t="s">
        <v>26</v>
      </c>
      <c r="U8" t="s">
        <v>52</v>
      </c>
      <c r="V8" t="s">
        <v>59</v>
      </c>
      <c r="W8" t="s">
        <v>50</v>
      </c>
    </row>
    <row r="9" spans="1:23" x14ac:dyDescent="0.25">
      <c r="L9" t="str">
        <f t="shared" si="0"/>
        <v>2030–2031</v>
      </c>
      <c r="O9" t="s">
        <v>1474</v>
      </c>
      <c r="T9" s="3" t="s">
        <v>1501</v>
      </c>
      <c r="U9" t="s">
        <v>1488</v>
      </c>
      <c r="V9" t="s">
        <v>1463</v>
      </c>
      <c r="W9" t="s">
        <v>1489</v>
      </c>
    </row>
    <row r="10" spans="1:23" x14ac:dyDescent="0.25">
      <c r="L10" t="str">
        <f t="shared" si="0"/>
        <v>2031–2032</v>
      </c>
      <c r="T10" t="s">
        <v>1485</v>
      </c>
      <c r="U10" t="s">
        <v>1486</v>
      </c>
      <c r="V10" t="s">
        <v>1486</v>
      </c>
      <c r="W10" t="s">
        <v>1487</v>
      </c>
    </row>
    <row r="11" spans="1:23" x14ac:dyDescent="0.25">
      <c r="L11" t="str">
        <f t="shared" si="0"/>
        <v>2032–2033</v>
      </c>
    </row>
    <row r="12" spans="1:23" x14ac:dyDescent="0.25">
      <c r="L12" t="str">
        <f t="shared" si="0"/>
        <v>2033–2034</v>
      </c>
    </row>
    <row r="13" spans="1:23" x14ac:dyDescent="0.25">
      <c r="L13" t="str">
        <f t="shared" si="0"/>
        <v>2034–2035</v>
      </c>
    </row>
    <row r="14" spans="1:23" x14ac:dyDescent="0.25">
      <c r="L14" t="str">
        <f t="shared" si="0"/>
        <v>2035–2036</v>
      </c>
    </row>
    <row r="15" spans="1:23" x14ac:dyDescent="0.25">
      <c r="L15" t="str">
        <f t="shared" si="0"/>
        <v>2036–2037</v>
      </c>
    </row>
    <row r="16" spans="1:23" x14ac:dyDescent="0.25">
      <c r="L16" t="str">
        <f t="shared" si="0"/>
        <v>2037–2038</v>
      </c>
    </row>
    <row r="17" spans="12:12" x14ac:dyDescent="0.25">
      <c r="L17" t="str">
        <f t="shared" si="0"/>
        <v>2038–2039</v>
      </c>
    </row>
    <row r="18" spans="12:12" x14ac:dyDescent="0.25">
      <c r="L18" t="str">
        <f t="shared" si="0"/>
        <v>2039–2040</v>
      </c>
    </row>
    <row r="19" spans="12:12" x14ac:dyDescent="0.25">
      <c r="L19" t="str">
        <f t="shared" si="0"/>
        <v>2040–2041</v>
      </c>
    </row>
    <row r="20" spans="12:12" x14ac:dyDescent="0.25">
      <c r="L20" t="str">
        <f t="shared" si="0"/>
        <v>2041–2042</v>
      </c>
    </row>
    <row r="21" spans="12:12" x14ac:dyDescent="0.25">
      <c r="L21" t="str">
        <f t="shared" si="0"/>
        <v>2042–2043</v>
      </c>
    </row>
    <row r="22" spans="12:12" x14ac:dyDescent="0.25">
      <c r="L22" t="str">
        <f t="shared" si="0"/>
        <v>2043–2044</v>
      </c>
    </row>
    <row r="23" spans="12:12" x14ac:dyDescent="0.25">
      <c r="L23" t="str">
        <f t="shared" si="0"/>
        <v>2044–2045</v>
      </c>
    </row>
    <row r="24" spans="12:12" x14ac:dyDescent="0.25">
      <c r="L24" t="str">
        <f t="shared" si="0"/>
        <v>2045–2046</v>
      </c>
    </row>
    <row r="25" spans="12:12" x14ac:dyDescent="0.25">
      <c r="L25" t="str">
        <f t="shared" si="0"/>
        <v>2046–2047</v>
      </c>
    </row>
    <row r="26" spans="12:12" x14ac:dyDescent="0.25">
      <c r="L26" t="str">
        <f t="shared" si="0"/>
        <v>2047–2048</v>
      </c>
    </row>
    <row r="27" spans="12:12" x14ac:dyDescent="0.25">
      <c r="L27" t="str">
        <f t="shared" si="0"/>
        <v>2048–2049</v>
      </c>
    </row>
    <row r="28" spans="12:12" x14ac:dyDescent="0.25">
      <c r="L28" t="str">
        <f t="shared" si="0"/>
        <v>2049–2050</v>
      </c>
    </row>
    <row r="29" spans="12:12" x14ac:dyDescent="0.25">
      <c r="L29" t="str">
        <f t="shared" si="0"/>
        <v>2050–2051</v>
      </c>
    </row>
    <row r="30" spans="12:12" x14ac:dyDescent="0.25">
      <c r="L30" t="str">
        <f t="shared" si="0"/>
        <v>2051–2052</v>
      </c>
    </row>
    <row r="31" spans="12:12" x14ac:dyDescent="0.25">
      <c r="L31" t="str">
        <f t="shared" si="0"/>
        <v>2052–2053</v>
      </c>
    </row>
    <row r="32" spans="12:12" x14ac:dyDescent="0.25">
      <c r="L32" t="str">
        <f t="shared" si="0"/>
        <v>2053–2054</v>
      </c>
    </row>
    <row r="33" spans="12:12" x14ac:dyDescent="0.25">
      <c r="L33" t="str">
        <f t="shared" si="0"/>
        <v>2054–2055</v>
      </c>
    </row>
    <row r="34" spans="12:12" x14ac:dyDescent="0.25">
      <c r="L34" t="str">
        <f t="shared" si="0"/>
        <v>2055–2056</v>
      </c>
    </row>
    <row r="35" spans="12:12" x14ac:dyDescent="0.25">
      <c r="L35" t="str">
        <f t="shared" si="0"/>
        <v>2056–2057</v>
      </c>
    </row>
    <row r="36" spans="12:12" x14ac:dyDescent="0.25">
      <c r="L36" t="str">
        <f t="shared" si="0"/>
        <v>2057–2058</v>
      </c>
    </row>
    <row r="37" spans="12:12" x14ac:dyDescent="0.25">
      <c r="L37" t="str">
        <f t="shared" si="0"/>
        <v>2058–2059</v>
      </c>
    </row>
    <row r="38" spans="12:12" x14ac:dyDescent="0.25">
      <c r="L38" t="str">
        <f t="shared" si="0"/>
        <v>2059–2060</v>
      </c>
    </row>
    <row r="39" spans="12:12" x14ac:dyDescent="0.25">
      <c r="L39" t="str">
        <f t="shared" si="0"/>
        <v>2060–2061</v>
      </c>
    </row>
    <row r="40" spans="12:12" x14ac:dyDescent="0.25">
      <c r="L40" t="str">
        <f t="shared" si="0"/>
        <v>2061–2062</v>
      </c>
    </row>
    <row r="41" spans="12:12" x14ac:dyDescent="0.25">
      <c r="L41" t="str">
        <f t="shared" si="0"/>
        <v>2062–2063</v>
      </c>
    </row>
    <row r="42" spans="12:12" x14ac:dyDescent="0.25">
      <c r="L42" t="str">
        <f t="shared" si="0"/>
        <v>2063–2064</v>
      </c>
    </row>
    <row r="43" spans="12:12" x14ac:dyDescent="0.25">
      <c r="L43" t="str">
        <f t="shared" si="0"/>
        <v>2064–2065</v>
      </c>
    </row>
    <row r="44" spans="12:12" x14ac:dyDescent="0.25">
      <c r="L44" t="str">
        <f t="shared" si="0"/>
        <v>2065–2066</v>
      </c>
    </row>
    <row r="45" spans="12:12" x14ac:dyDescent="0.25">
      <c r="L45" t="str">
        <f t="shared" si="0"/>
        <v>2066–2067</v>
      </c>
    </row>
    <row r="46" spans="12:12" x14ac:dyDescent="0.25">
      <c r="L46" t="str">
        <f t="shared" si="0"/>
        <v>2067–2068</v>
      </c>
    </row>
    <row r="47" spans="12:12" x14ac:dyDescent="0.25">
      <c r="L47" t="str">
        <f t="shared" si="0"/>
        <v>2068–2069</v>
      </c>
    </row>
    <row r="48" spans="12:12" x14ac:dyDescent="0.25">
      <c r="L48" t="str">
        <f t="shared" si="0"/>
        <v>2069–2070</v>
      </c>
    </row>
    <row r="49" spans="12:12" x14ac:dyDescent="0.25">
      <c r="L49" t="str">
        <f t="shared" si="0"/>
        <v>2070–2071</v>
      </c>
    </row>
    <row r="50" spans="12:12" x14ac:dyDescent="0.25">
      <c r="L50" t="str">
        <f t="shared" si="0"/>
        <v>2071–2072</v>
      </c>
    </row>
    <row r="51" spans="12:12" x14ac:dyDescent="0.25">
      <c r="L51" t="str">
        <f t="shared" si="0"/>
        <v>2072–2073</v>
      </c>
    </row>
    <row r="52" spans="12:12" x14ac:dyDescent="0.25">
      <c r="L52" t="str">
        <f t="shared" si="0"/>
        <v>2073–2074</v>
      </c>
    </row>
    <row r="53" spans="12:12" x14ac:dyDescent="0.25">
      <c r="L53" t="str">
        <f t="shared" si="0"/>
        <v>2074–2075</v>
      </c>
    </row>
    <row r="54" spans="12:12" x14ac:dyDescent="0.25">
      <c r="L54" t="str">
        <f t="shared" si="0"/>
        <v>2075–2076</v>
      </c>
    </row>
    <row r="55" spans="12:12" x14ac:dyDescent="0.25">
      <c r="L55" t="str">
        <f t="shared" si="0"/>
        <v>2076–2077</v>
      </c>
    </row>
    <row r="56" spans="12:12" x14ac:dyDescent="0.25">
      <c r="L56" t="str">
        <f t="shared" si="0"/>
        <v>2077–2078</v>
      </c>
    </row>
    <row r="57" spans="12:12" x14ac:dyDescent="0.25">
      <c r="L57" t="str">
        <f t="shared" si="0"/>
        <v>2078–2079</v>
      </c>
    </row>
    <row r="58" spans="12:12" x14ac:dyDescent="0.25">
      <c r="L58" t="str">
        <f t="shared" si="0"/>
        <v>2079–2080</v>
      </c>
    </row>
    <row r="59" spans="12:12" x14ac:dyDescent="0.25">
      <c r="L59" t="str">
        <f t="shared" si="0"/>
        <v>2080–2081</v>
      </c>
    </row>
    <row r="60" spans="12:12" x14ac:dyDescent="0.25">
      <c r="L60" t="str">
        <f t="shared" si="0"/>
        <v>2081–2082</v>
      </c>
    </row>
    <row r="61" spans="12:12" x14ac:dyDescent="0.25">
      <c r="L61" t="str">
        <f t="shared" si="0"/>
        <v>2082–2083</v>
      </c>
    </row>
    <row r="62" spans="12:12" x14ac:dyDescent="0.25">
      <c r="L62" t="str">
        <f t="shared" si="0"/>
        <v>2083–2084</v>
      </c>
    </row>
    <row r="63" spans="12:12" x14ac:dyDescent="0.25">
      <c r="L63" t="str">
        <f t="shared" si="0"/>
        <v>2084–2085</v>
      </c>
    </row>
    <row r="64" spans="12:12" x14ac:dyDescent="0.25">
      <c r="L64" t="str">
        <f t="shared" si="0"/>
        <v>2085–2086</v>
      </c>
    </row>
    <row r="65" spans="12:12" x14ac:dyDescent="0.25">
      <c r="L65" t="str">
        <f t="shared" si="0"/>
        <v>2086–2087</v>
      </c>
    </row>
    <row r="66" spans="12:12" x14ac:dyDescent="0.25">
      <c r="L66" t="str">
        <f t="shared" si="0"/>
        <v>2087–2088</v>
      </c>
    </row>
    <row r="67" spans="12:12" x14ac:dyDescent="0.25">
      <c r="L67" t="str">
        <f t="shared" ref="L67:L102" si="1">LEFT(L66,4)+1&amp;"–"&amp;RIGHT(L66,4)+1</f>
        <v>2088–2089</v>
      </c>
    </row>
    <row r="68" spans="12:12" x14ac:dyDescent="0.25">
      <c r="L68" t="str">
        <f t="shared" si="1"/>
        <v>2089–2090</v>
      </c>
    </row>
    <row r="69" spans="12:12" x14ac:dyDescent="0.25">
      <c r="L69" t="str">
        <f t="shared" si="1"/>
        <v>2090–2091</v>
      </c>
    </row>
    <row r="70" spans="12:12" x14ac:dyDescent="0.25">
      <c r="L70" t="str">
        <f t="shared" si="1"/>
        <v>2091–2092</v>
      </c>
    </row>
    <row r="71" spans="12:12" x14ac:dyDescent="0.25">
      <c r="L71" t="str">
        <f t="shared" si="1"/>
        <v>2092–2093</v>
      </c>
    </row>
    <row r="72" spans="12:12" x14ac:dyDescent="0.25">
      <c r="L72" t="str">
        <f t="shared" si="1"/>
        <v>2093–2094</v>
      </c>
    </row>
    <row r="73" spans="12:12" x14ac:dyDescent="0.25">
      <c r="L73" t="str">
        <f t="shared" si="1"/>
        <v>2094–2095</v>
      </c>
    </row>
    <row r="74" spans="12:12" x14ac:dyDescent="0.25">
      <c r="L74" t="str">
        <f t="shared" si="1"/>
        <v>2095–2096</v>
      </c>
    </row>
    <row r="75" spans="12:12" x14ac:dyDescent="0.25">
      <c r="L75" t="str">
        <f t="shared" si="1"/>
        <v>2096–2097</v>
      </c>
    </row>
    <row r="76" spans="12:12" x14ac:dyDescent="0.25">
      <c r="L76" t="str">
        <f t="shared" si="1"/>
        <v>2097–2098</v>
      </c>
    </row>
    <row r="77" spans="12:12" x14ac:dyDescent="0.25">
      <c r="L77" t="str">
        <f t="shared" si="1"/>
        <v>2098–2099</v>
      </c>
    </row>
    <row r="78" spans="12:12" x14ac:dyDescent="0.25">
      <c r="L78" t="str">
        <f t="shared" si="1"/>
        <v>2099–2100</v>
      </c>
    </row>
    <row r="79" spans="12:12" x14ac:dyDescent="0.25">
      <c r="L79" t="str">
        <f t="shared" si="1"/>
        <v>2100–2101</v>
      </c>
    </row>
    <row r="80" spans="12:12" x14ac:dyDescent="0.25">
      <c r="L80" t="str">
        <f t="shared" si="1"/>
        <v>2101–2102</v>
      </c>
    </row>
    <row r="81" spans="12:12" x14ac:dyDescent="0.25">
      <c r="L81" t="str">
        <f t="shared" si="1"/>
        <v>2102–2103</v>
      </c>
    </row>
    <row r="82" spans="12:12" x14ac:dyDescent="0.25">
      <c r="L82" t="str">
        <f t="shared" si="1"/>
        <v>2103–2104</v>
      </c>
    </row>
    <row r="83" spans="12:12" x14ac:dyDescent="0.25">
      <c r="L83" t="str">
        <f t="shared" si="1"/>
        <v>2104–2105</v>
      </c>
    </row>
    <row r="84" spans="12:12" x14ac:dyDescent="0.25">
      <c r="L84" t="str">
        <f t="shared" si="1"/>
        <v>2105–2106</v>
      </c>
    </row>
    <row r="85" spans="12:12" x14ac:dyDescent="0.25">
      <c r="L85" t="str">
        <f t="shared" si="1"/>
        <v>2106–2107</v>
      </c>
    </row>
    <row r="86" spans="12:12" x14ac:dyDescent="0.25">
      <c r="L86" t="str">
        <f t="shared" si="1"/>
        <v>2107–2108</v>
      </c>
    </row>
    <row r="87" spans="12:12" x14ac:dyDescent="0.25">
      <c r="L87" t="str">
        <f t="shared" si="1"/>
        <v>2108–2109</v>
      </c>
    </row>
    <row r="88" spans="12:12" x14ac:dyDescent="0.25">
      <c r="L88" t="str">
        <f t="shared" si="1"/>
        <v>2109–2110</v>
      </c>
    </row>
    <row r="89" spans="12:12" x14ac:dyDescent="0.25">
      <c r="L89" t="str">
        <f t="shared" si="1"/>
        <v>2110–2111</v>
      </c>
    </row>
    <row r="90" spans="12:12" x14ac:dyDescent="0.25">
      <c r="L90" t="str">
        <f t="shared" si="1"/>
        <v>2111–2112</v>
      </c>
    </row>
    <row r="91" spans="12:12" x14ac:dyDescent="0.25">
      <c r="L91" t="str">
        <f t="shared" si="1"/>
        <v>2112–2113</v>
      </c>
    </row>
    <row r="92" spans="12:12" x14ac:dyDescent="0.25">
      <c r="L92" t="str">
        <f t="shared" si="1"/>
        <v>2113–2114</v>
      </c>
    </row>
    <row r="93" spans="12:12" x14ac:dyDescent="0.25">
      <c r="L93" t="str">
        <f t="shared" si="1"/>
        <v>2114–2115</v>
      </c>
    </row>
    <row r="94" spans="12:12" x14ac:dyDescent="0.25">
      <c r="L94" t="str">
        <f t="shared" si="1"/>
        <v>2115–2116</v>
      </c>
    </row>
    <row r="95" spans="12:12" x14ac:dyDescent="0.25">
      <c r="L95" t="str">
        <f t="shared" si="1"/>
        <v>2116–2117</v>
      </c>
    </row>
    <row r="96" spans="12:12" x14ac:dyDescent="0.25">
      <c r="L96" t="str">
        <f t="shared" si="1"/>
        <v>2117–2118</v>
      </c>
    </row>
    <row r="97" spans="12:12" x14ac:dyDescent="0.25">
      <c r="L97" t="str">
        <f t="shared" si="1"/>
        <v>2118–2119</v>
      </c>
    </row>
    <row r="98" spans="12:12" x14ac:dyDescent="0.25">
      <c r="L98" t="str">
        <f t="shared" si="1"/>
        <v>2119–2120</v>
      </c>
    </row>
    <row r="99" spans="12:12" x14ac:dyDescent="0.25">
      <c r="L99" t="str">
        <f t="shared" si="1"/>
        <v>2120–2121</v>
      </c>
    </row>
    <row r="100" spans="12:12" x14ac:dyDescent="0.25">
      <c r="L100" t="str">
        <f t="shared" si="1"/>
        <v>2121–2122</v>
      </c>
    </row>
    <row r="101" spans="12:12" x14ac:dyDescent="0.25">
      <c r="L101" t="str">
        <f t="shared" si="1"/>
        <v>2122–2123</v>
      </c>
    </row>
    <row r="102" spans="12:12" x14ac:dyDescent="0.25">
      <c r="L102" t="str">
        <f t="shared" si="1"/>
        <v>2123–2124</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9">
    <tabColor rgb="FFFFFF00"/>
  </sheetPr>
  <dimension ref="A1:K654"/>
  <sheetViews>
    <sheetView workbookViewId="0">
      <pane xSplit="1" ySplit="1" topLeftCell="B2" activePane="bottomRight" state="frozen"/>
      <selection activeCell="E17" sqref="E17:F19"/>
      <selection pane="topRight" activeCell="E17" sqref="E17:F19"/>
      <selection pane="bottomLeft" activeCell="E17" sqref="E17:F19"/>
      <selection pane="bottomRight" activeCell="E17" sqref="E17:F19"/>
    </sheetView>
  </sheetViews>
  <sheetFormatPr defaultRowHeight="15" x14ac:dyDescent="0.25"/>
  <cols>
    <col min="1" max="1" width="7.28515625" bestFit="1" customWidth="1"/>
    <col min="2" max="2" width="34.85546875" bestFit="1" customWidth="1"/>
    <col min="3" max="3" width="5.28515625" bestFit="1" customWidth="1"/>
    <col min="4" max="4" width="33.42578125" bestFit="1" customWidth="1"/>
    <col min="5" max="5" width="8.7109375" customWidth="1"/>
    <col min="6" max="9" width="5.28515625" bestFit="1" customWidth="1"/>
    <col min="10" max="10" width="12.28515625" bestFit="1" customWidth="1"/>
    <col min="11" max="11" width="10.5703125" bestFit="1" customWidth="1"/>
  </cols>
  <sheetData>
    <row r="1" spans="1:11" x14ac:dyDescent="0.25">
      <c r="A1" s="7" t="s">
        <v>65</v>
      </c>
      <c r="B1" s="7" t="s">
        <v>66</v>
      </c>
      <c r="C1" s="7" t="s">
        <v>67</v>
      </c>
      <c r="D1" s="7" t="s">
        <v>68</v>
      </c>
      <c r="E1" s="7" t="s">
        <v>69</v>
      </c>
      <c r="F1" s="7" t="s">
        <v>70</v>
      </c>
      <c r="G1" s="7" t="s">
        <v>71</v>
      </c>
      <c r="H1" s="7" t="s">
        <v>72</v>
      </c>
      <c r="I1" s="7" t="s">
        <v>73</v>
      </c>
      <c r="J1" s="7" t="s">
        <v>74</v>
      </c>
      <c r="K1" s="7" t="s">
        <v>75</v>
      </c>
    </row>
    <row r="2" spans="1:11" x14ac:dyDescent="0.25">
      <c r="A2" s="120" t="s">
        <v>76</v>
      </c>
      <c r="B2" s="120" t="s">
        <v>77</v>
      </c>
      <c r="C2" s="120" t="s">
        <v>78</v>
      </c>
      <c r="D2" s="120" t="s">
        <v>77</v>
      </c>
      <c r="E2" s="120" t="s">
        <v>51</v>
      </c>
      <c r="F2" s="120" t="s">
        <v>79</v>
      </c>
      <c r="G2" s="120" t="s">
        <v>80</v>
      </c>
      <c r="H2" s="120" t="s">
        <v>76</v>
      </c>
      <c r="I2" s="120" t="s">
        <v>76</v>
      </c>
      <c r="J2" s="120" t="s">
        <v>81</v>
      </c>
      <c r="K2" s="120" t="s">
        <v>82</v>
      </c>
    </row>
    <row r="3" spans="1:11" x14ac:dyDescent="0.25">
      <c r="A3" s="120" t="s">
        <v>83</v>
      </c>
      <c r="B3" s="120" t="s">
        <v>84</v>
      </c>
      <c r="C3" s="120" t="s">
        <v>85</v>
      </c>
      <c r="D3" s="120" t="s">
        <v>23</v>
      </c>
      <c r="E3" s="120" t="s">
        <v>51</v>
      </c>
      <c r="F3" s="120" t="s">
        <v>76</v>
      </c>
      <c r="G3" s="120" t="s">
        <v>76</v>
      </c>
      <c r="H3" s="120" t="s">
        <v>76</v>
      </c>
      <c r="I3" s="120" t="s">
        <v>76</v>
      </c>
      <c r="J3" s="120" t="s">
        <v>86</v>
      </c>
      <c r="K3" s="120" t="s">
        <v>82</v>
      </c>
    </row>
    <row r="4" spans="1:11" x14ac:dyDescent="0.25">
      <c r="A4" s="120" t="s">
        <v>87</v>
      </c>
      <c r="B4" s="120" t="s">
        <v>88</v>
      </c>
      <c r="C4" s="120" t="s">
        <v>85</v>
      </c>
      <c r="D4" s="120" t="s">
        <v>23</v>
      </c>
      <c r="E4" s="120" t="s">
        <v>51</v>
      </c>
      <c r="F4" s="120" t="s">
        <v>76</v>
      </c>
      <c r="G4" s="120" t="s">
        <v>76</v>
      </c>
      <c r="H4" s="120" t="s">
        <v>76</v>
      </c>
      <c r="I4" s="120" t="s">
        <v>76</v>
      </c>
      <c r="J4" s="120" t="s">
        <v>89</v>
      </c>
      <c r="K4" s="120" t="s">
        <v>82</v>
      </c>
    </row>
    <row r="5" spans="1:11" x14ac:dyDescent="0.25">
      <c r="A5" s="120" t="s">
        <v>90</v>
      </c>
      <c r="B5" s="120" t="s">
        <v>91</v>
      </c>
      <c r="C5" s="120" t="s">
        <v>85</v>
      </c>
      <c r="D5" s="120" t="s">
        <v>23</v>
      </c>
      <c r="E5" s="120" t="s">
        <v>51</v>
      </c>
      <c r="F5" s="120" t="s">
        <v>76</v>
      </c>
      <c r="G5" s="120" t="s">
        <v>76</v>
      </c>
      <c r="H5" s="120" t="s">
        <v>76</v>
      </c>
      <c r="I5" s="120" t="s">
        <v>76</v>
      </c>
      <c r="J5" s="120" t="s">
        <v>89</v>
      </c>
      <c r="K5" s="120" t="s">
        <v>82</v>
      </c>
    </row>
    <row r="6" spans="1:11" x14ac:dyDescent="0.25">
      <c r="A6" s="120" t="s">
        <v>92</v>
      </c>
      <c r="B6" s="120" t="s">
        <v>93</v>
      </c>
      <c r="C6" s="120" t="s">
        <v>85</v>
      </c>
      <c r="D6" s="120" t="s">
        <v>23</v>
      </c>
      <c r="E6" s="120" t="s">
        <v>51</v>
      </c>
      <c r="F6" s="120" t="s">
        <v>76</v>
      </c>
      <c r="G6" s="120" t="s">
        <v>76</v>
      </c>
      <c r="H6" s="120" t="s">
        <v>76</v>
      </c>
      <c r="I6" s="120" t="s">
        <v>76</v>
      </c>
      <c r="J6" s="120" t="s">
        <v>89</v>
      </c>
      <c r="K6" s="120" t="s">
        <v>82</v>
      </c>
    </row>
    <row r="7" spans="1:11" x14ac:dyDescent="0.25">
      <c r="A7" s="120" t="s">
        <v>94</v>
      </c>
      <c r="B7" s="120" t="s">
        <v>95</v>
      </c>
      <c r="C7" s="120" t="s">
        <v>85</v>
      </c>
      <c r="D7" s="120" t="s">
        <v>23</v>
      </c>
      <c r="E7" s="120" t="s">
        <v>51</v>
      </c>
      <c r="F7" s="120" t="s">
        <v>76</v>
      </c>
      <c r="G7" s="120" t="s">
        <v>76</v>
      </c>
      <c r="H7" s="120" t="s">
        <v>76</v>
      </c>
      <c r="I7" s="120" t="s">
        <v>76</v>
      </c>
      <c r="J7" s="120" t="s">
        <v>96</v>
      </c>
      <c r="K7" s="120" t="s">
        <v>82</v>
      </c>
    </row>
    <row r="8" spans="1:11" x14ac:dyDescent="0.25">
      <c r="A8" s="120" t="s">
        <v>97</v>
      </c>
      <c r="B8" s="120" t="s">
        <v>98</v>
      </c>
      <c r="C8" s="120" t="s">
        <v>85</v>
      </c>
      <c r="D8" s="120" t="s">
        <v>23</v>
      </c>
      <c r="E8" s="120" t="s">
        <v>51</v>
      </c>
      <c r="F8" s="120" t="s">
        <v>76</v>
      </c>
      <c r="G8" s="120" t="s">
        <v>76</v>
      </c>
      <c r="H8" s="120" t="s">
        <v>76</v>
      </c>
      <c r="I8" s="120" t="s">
        <v>76</v>
      </c>
      <c r="J8" s="120" t="s">
        <v>96</v>
      </c>
      <c r="K8" s="120" t="s">
        <v>82</v>
      </c>
    </row>
    <row r="9" spans="1:11" x14ac:dyDescent="0.25">
      <c r="A9" s="120" t="s">
        <v>99</v>
      </c>
      <c r="B9" s="120" t="s">
        <v>100</v>
      </c>
      <c r="C9" s="120" t="s">
        <v>85</v>
      </c>
      <c r="D9" s="120" t="s">
        <v>23</v>
      </c>
      <c r="E9" s="120" t="s">
        <v>51</v>
      </c>
      <c r="F9" s="120" t="s">
        <v>76</v>
      </c>
      <c r="G9" s="120" t="s">
        <v>76</v>
      </c>
      <c r="H9" s="120" t="s">
        <v>76</v>
      </c>
      <c r="I9" s="120" t="s">
        <v>76</v>
      </c>
      <c r="J9" s="120" t="s">
        <v>96</v>
      </c>
      <c r="K9" s="120" t="s">
        <v>82</v>
      </c>
    </row>
    <row r="10" spans="1:11" x14ac:dyDescent="0.25">
      <c r="A10" s="120" t="s">
        <v>101</v>
      </c>
      <c r="B10" s="120" t="s">
        <v>102</v>
      </c>
      <c r="C10" s="120" t="s">
        <v>85</v>
      </c>
      <c r="D10" s="120" t="s">
        <v>23</v>
      </c>
      <c r="E10" s="120" t="s">
        <v>51</v>
      </c>
      <c r="F10" s="120" t="s">
        <v>76</v>
      </c>
      <c r="G10" s="120" t="s">
        <v>76</v>
      </c>
      <c r="H10" s="120" t="s">
        <v>76</v>
      </c>
      <c r="I10" s="120" t="s">
        <v>76</v>
      </c>
      <c r="J10" s="120" t="s">
        <v>86</v>
      </c>
      <c r="K10" s="120" t="s">
        <v>82</v>
      </c>
    </row>
    <row r="11" spans="1:11" x14ac:dyDescent="0.25">
      <c r="A11" s="120" t="s">
        <v>103</v>
      </c>
      <c r="B11" s="120" t="s">
        <v>104</v>
      </c>
      <c r="C11" s="120" t="s">
        <v>85</v>
      </c>
      <c r="D11" s="120" t="s">
        <v>23</v>
      </c>
      <c r="E11" s="120" t="s">
        <v>51</v>
      </c>
      <c r="F11" s="120" t="s">
        <v>76</v>
      </c>
      <c r="G11" s="120" t="s">
        <v>76</v>
      </c>
      <c r="H11" s="120" t="s">
        <v>76</v>
      </c>
      <c r="I11" s="120" t="s">
        <v>76</v>
      </c>
      <c r="J11" s="120" t="s">
        <v>89</v>
      </c>
      <c r="K11" s="120" t="s">
        <v>82</v>
      </c>
    </row>
    <row r="12" spans="1:11" x14ac:dyDescent="0.25">
      <c r="A12" s="120" t="s">
        <v>105</v>
      </c>
      <c r="B12" s="120" t="s">
        <v>106</v>
      </c>
      <c r="C12" s="120" t="s">
        <v>85</v>
      </c>
      <c r="D12" s="120" t="s">
        <v>23</v>
      </c>
      <c r="E12" s="120" t="s">
        <v>51</v>
      </c>
      <c r="F12" s="120" t="s">
        <v>76</v>
      </c>
      <c r="G12" s="120" t="s">
        <v>76</v>
      </c>
      <c r="H12" s="120" t="s">
        <v>76</v>
      </c>
      <c r="I12" s="120" t="s">
        <v>76</v>
      </c>
      <c r="J12" s="120" t="s">
        <v>81</v>
      </c>
      <c r="K12" s="120" t="s">
        <v>82</v>
      </c>
    </row>
    <row r="13" spans="1:11" x14ac:dyDescent="0.25">
      <c r="A13" s="120" t="s">
        <v>107</v>
      </c>
      <c r="B13" s="120" t="s">
        <v>108</v>
      </c>
      <c r="C13" s="120" t="s">
        <v>85</v>
      </c>
      <c r="D13" s="120" t="s">
        <v>23</v>
      </c>
      <c r="E13" s="120" t="s">
        <v>51</v>
      </c>
      <c r="F13" s="120" t="s">
        <v>76</v>
      </c>
      <c r="G13" s="120" t="s">
        <v>76</v>
      </c>
      <c r="H13" s="120" t="s">
        <v>76</v>
      </c>
      <c r="I13" s="120" t="s">
        <v>76</v>
      </c>
      <c r="J13" s="120" t="s">
        <v>89</v>
      </c>
      <c r="K13" s="120" t="s">
        <v>109</v>
      </c>
    </row>
    <row r="14" spans="1:11" x14ac:dyDescent="0.25">
      <c r="A14" s="120" t="s">
        <v>110</v>
      </c>
      <c r="B14" s="120" t="s">
        <v>111</v>
      </c>
      <c r="C14" s="120" t="s">
        <v>85</v>
      </c>
      <c r="D14" s="120" t="s">
        <v>23</v>
      </c>
      <c r="E14" s="120" t="s">
        <v>51</v>
      </c>
      <c r="F14" s="120" t="s">
        <v>76</v>
      </c>
      <c r="G14" s="120" t="s">
        <v>76</v>
      </c>
      <c r="H14" s="120" t="s">
        <v>76</v>
      </c>
      <c r="I14" s="120" t="s">
        <v>76</v>
      </c>
      <c r="J14" s="120" t="s">
        <v>89</v>
      </c>
      <c r="K14" s="120" t="s">
        <v>109</v>
      </c>
    </row>
    <row r="15" spans="1:11" x14ac:dyDescent="0.25">
      <c r="A15" s="120" t="s">
        <v>112</v>
      </c>
      <c r="B15" s="120" t="s">
        <v>113</v>
      </c>
      <c r="C15" s="120" t="s">
        <v>85</v>
      </c>
      <c r="D15" s="120" t="s">
        <v>23</v>
      </c>
      <c r="E15" s="120" t="s">
        <v>51</v>
      </c>
      <c r="F15" s="120" t="s">
        <v>76</v>
      </c>
      <c r="G15" s="120" t="s">
        <v>76</v>
      </c>
      <c r="H15" s="120" t="s">
        <v>76</v>
      </c>
      <c r="I15" s="120" t="s">
        <v>76</v>
      </c>
      <c r="J15" s="120" t="s">
        <v>89</v>
      </c>
      <c r="K15" s="120" t="s">
        <v>82</v>
      </c>
    </row>
    <row r="16" spans="1:11" x14ac:dyDescent="0.25">
      <c r="A16" s="120" t="s">
        <v>114</v>
      </c>
      <c r="B16" s="120" t="s">
        <v>115</v>
      </c>
      <c r="C16" s="120" t="s">
        <v>85</v>
      </c>
      <c r="D16" s="120" t="s">
        <v>23</v>
      </c>
      <c r="E16" s="120" t="s">
        <v>51</v>
      </c>
      <c r="F16" s="120" t="s">
        <v>76</v>
      </c>
      <c r="G16" s="120" t="s">
        <v>76</v>
      </c>
      <c r="H16" s="120" t="s">
        <v>76</v>
      </c>
      <c r="I16" s="120" t="s">
        <v>76</v>
      </c>
      <c r="J16" s="120" t="s">
        <v>116</v>
      </c>
      <c r="K16" s="120" t="s">
        <v>82</v>
      </c>
    </row>
    <row r="17" spans="1:11" x14ac:dyDescent="0.25">
      <c r="A17" s="120" t="s">
        <v>117</v>
      </c>
      <c r="B17" s="120" t="s">
        <v>118</v>
      </c>
      <c r="C17" s="120" t="s">
        <v>85</v>
      </c>
      <c r="D17" s="120" t="s">
        <v>23</v>
      </c>
      <c r="E17" s="120" t="s">
        <v>51</v>
      </c>
      <c r="F17" s="120" t="s">
        <v>76</v>
      </c>
      <c r="G17" s="120" t="s">
        <v>76</v>
      </c>
      <c r="H17" s="120" t="s">
        <v>76</v>
      </c>
      <c r="I17" s="120" t="s">
        <v>76</v>
      </c>
      <c r="J17" s="120" t="s">
        <v>81</v>
      </c>
      <c r="K17" s="120" t="s">
        <v>82</v>
      </c>
    </row>
    <row r="18" spans="1:11" x14ac:dyDescent="0.25">
      <c r="A18" s="120" t="s">
        <v>119</v>
      </c>
      <c r="B18" s="120" t="s">
        <v>120</v>
      </c>
      <c r="C18" s="120" t="s">
        <v>85</v>
      </c>
      <c r="D18" s="120" t="s">
        <v>23</v>
      </c>
      <c r="E18" s="120" t="s">
        <v>51</v>
      </c>
      <c r="F18" s="120" t="s">
        <v>76</v>
      </c>
      <c r="G18" s="120" t="s">
        <v>76</v>
      </c>
      <c r="H18" s="120" t="s">
        <v>76</v>
      </c>
      <c r="I18" s="120" t="s">
        <v>76</v>
      </c>
      <c r="J18" s="120" t="s">
        <v>81</v>
      </c>
      <c r="K18" s="120" t="s">
        <v>82</v>
      </c>
    </row>
    <row r="19" spans="1:11" x14ac:dyDescent="0.25">
      <c r="A19" s="120" t="s">
        <v>121</v>
      </c>
      <c r="B19" s="120" t="s">
        <v>122</v>
      </c>
      <c r="C19" s="120" t="s">
        <v>85</v>
      </c>
      <c r="D19" s="120" t="s">
        <v>23</v>
      </c>
      <c r="E19" s="120" t="s">
        <v>51</v>
      </c>
      <c r="F19" s="120" t="s">
        <v>76</v>
      </c>
      <c r="G19" s="120" t="s">
        <v>76</v>
      </c>
      <c r="H19" s="120" t="s">
        <v>76</v>
      </c>
      <c r="I19" s="120" t="s">
        <v>76</v>
      </c>
      <c r="J19" s="120" t="s">
        <v>81</v>
      </c>
      <c r="K19" s="120" t="s">
        <v>82</v>
      </c>
    </row>
    <row r="20" spans="1:11" x14ac:dyDescent="0.25">
      <c r="A20" s="120" t="s">
        <v>123</v>
      </c>
      <c r="B20" s="120" t="s">
        <v>124</v>
      </c>
      <c r="C20" s="120" t="s">
        <v>85</v>
      </c>
      <c r="D20" s="120" t="s">
        <v>23</v>
      </c>
      <c r="E20" s="120" t="s">
        <v>51</v>
      </c>
      <c r="F20" s="120" t="s">
        <v>76</v>
      </c>
      <c r="G20" s="120" t="s">
        <v>76</v>
      </c>
      <c r="H20" s="120" t="s">
        <v>76</v>
      </c>
      <c r="I20" s="120" t="s">
        <v>76</v>
      </c>
      <c r="J20" s="120" t="s">
        <v>86</v>
      </c>
      <c r="K20" s="120" t="s">
        <v>82</v>
      </c>
    </row>
    <row r="21" spans="1:11" x14ac:dyDescent="0.25">
      <c r="A21" s="120" t="s">
        <v>125</v>
      </c>
      <c r="B21" s="120" t="s">
        <v>126</v>
      </c>
      <c r="C21" s="120" t="s">
        <v>85</v>
      </c>
      <c r="D21" s="120" t="s">
        <v>23</v>
      </c>
      <c r="E21" s="120" t="s">
        <v>51</v>
      </c>
      <c r="F21" s="120" t="s">
        <v>76</v>
      </c>
      <c r="G21" s="120" t="s">
        <v>76</v>
      </c>
      <c r="H21" s="120" t="s">
        <v>76</v>
      </c>
      <c r="I21" s="120" t="s">
        <v>76</v>
      </c>
      <c r="J21" s="120" t="s">
        <v>127</v>
      </c>
      <c r="K21" s="120" t="s">
        <v>82</v>
      </c>
    </row>
    <row r="22" spans="1:11" x14ac:dyDescent="0.25">
      <c r="A22" s="120" t="s">
        <v>128</v>
      </c>
      <c r="B22" s="120" t="s">
        <v>129</v>
      </c>
      <c r="C22" s="120" t="s">
        <v>85</v>
      </c>
      <c r="D22" s="120" t="s">
        <v>23</v>
      </c>
      <c r="E22" s="120" t="s">
        <v>51</v>
      </c>
      <c r="F22" s="120" t="s">
        <v>76</v>
      </c>
      <c r="G22" s="120" t="s">
        <v>76</v>
      </c>
      <c r="H22" s="120" t="s">
        <v>76</v>
      </c>
      <c r="I22" s="120" t="s">
        <v>76</v>
      </c>
      <c r="J22" s="120" t="s">
        <v>130</v>
      </c>
      <c r="K22" s="120" t="s">
        <v>82</v>
      </c>
    </row>
    <row r="23" spans="1:11" x14ac:dyDescent="0.25">
      <c r="A23" s="120" t="s">
        <v>131</v>
      </c>
      <c r="B23" s="120" t="s">
        <v>132</v>
      </c>
      <c r="C23" s="120" t="s">
        <v>85</v>
      </c>
      <c r="D23" s="120" t="s">
        <v>23</v>
      </c>
      <c r="E23" s="120" t="s">
        <v>51</v>
      </c>
      <c r="F23" s="120" t="s">
        <v>76</v>
      </c>
      <c r="G23" s="120" t="s">
        <v>76</v>
      </c>
      <c r="H23" s="120" t="s">
        <v>76</v>
      </c>
      <c r="I23" s="120" t="s">
        <v>76</v>
      </c>
      <c r="J23" s="120" t="s">
        <v>81</v>
      </c>
      <c r="K23" s="120" t="s">
        <v>82</v>
      </c>
    </row>
    <row r="24" spans="1:11" x14ac:dyDescent="0.25">
      <c r="A24" s="120" t="s">
        <v>133</v>
      </c>
      <c r="B24" s="120" t="s">
        <v>134</v>
      </c>
      <c r="C24" s="120" t="s">
        <v>85</v>
      </c>
      <c r="D24" s="120" t="s">
        <v>23</v>
      </c>
      <c r="E24" s="120" t="s">
        <v>51</v>
      </c>
      <c r="F24" s="120" t="s">
        <v>76</v>
      </c>
      <c r="G24" s="120" t="s">
        <v>76</v>
      </c>
      <c r="H24" s="120" t="s">
        <v>76</v>
      </c>
      <c r="I24" s="120" t="s">
        <v>76</v>
      </c>
      <c r="J24" s="120" t="s">
        <v>86</v>
      </c>
      <c r="K24" s="120" t="s">
        <v>82</v>
      </c>
    </row>
    <row r="25" spans="1:11" x14ac:dyDescent="0.25">
      <c r="A25" s="120" t="s">
        <v>135</v>
      </c>
      <c r="B25" s="120" t="s">
        <v>136</v>
      </c>
      <c r="C25" s="120" t="s">
        <v>85</v>
      </c>
      <c r="D25" s="120" t="s">
        <v>23</v>
      </c>
      <c r="E25" s="120" t="s">
        <v>51</v>
      </c>
      <c r="F25" s="120" t="s">
        <v>76</v>
      </c>
      <c r="G25" s="120" t="s">
        <v>76</v>
      </c>
      <c r="H25" s="120" t="s">
        <v>76</v>
      </c>
      <c r="I25" s="120" t="s">
        <v>76</v>
      </c>
      <c r="J25" s="120" t="s">
        <v>81</v>
      </c>
      <c r="K25" s="120" t="s">
        <v>82</v>
      </c>
    </row>
    <row r="26" spans="1:11" x14ac:dyDescent="0.25">
      <c r="A26" s="120" t="s">
        <v>137</v>
      </c>
      <c r="B26" s="120" t="s">
        <v>138</v>
      </c>
      <c r="C26" s="120" t="s">
        <v>85</v>
      </c>
      <c r="D26" s="120" t="s">
        <v>23</v>
      </c>
      <c r="E26" s="120" t="s">
        <v>51</v>
      </c>
      <c r="F26" s="120" t="s">
        <v>76</v>
      </c>
      <c r="G26" s="120" t="s">
        <v>76</v>
      </c>
      <c r="H26" s="120" t="s">
        <v>76</v>
      </c>
      <c r="I26" s="120" t="s">
        <v>76</v>
      </c>
      <c r="J26" s="120" t="s">
        <v>86</v>
      </c>
      <c r="K26" s="120" t="s">
        <v>82</v>
      </c>
    </row>
    <row r="27" spans="1:11" x14ac:dyDescent="0.25">
      <c r="A27" s="120" t="s">
        <v>139</v>
      </c>
      <c r="B27" s="120" t="s">
        <v>140</v>
      </c>
      <c r="C27" s="120" t="s">
        <v>85</v>
      </c>
      <c r="D27" s="120" t="s">
        <v>23</v>
      </c>
      <c r="E27" s="120" t="s">
        <v>51</v>
      </c>
      <c r="F27" s="120" t="s">
        <v>76</v>
      </c>
      <c r="G27" s="120" t="s">
        <v>76</v>
      </c>
      <c r="H27" s="120" t="s">
        <v>76</v>
      </c>
      <c r="I27" s="120" t="s">
        <v>76</v>
      </c>
      <c r="J27" s="120" t="s">
        <v>81</v>
      </c>
      <c r="K27" s="120" t="s">
        <v>82</v>
      </c>
    </row>
    <row r="28" spans="1:11" x14ac:dyDescent="0.25">
      <c r="A28" s="120" t="s">
        <v>141</v>
      </c>
      <c r="B28" s="120" t="s">
        <v>142</v>
      </c>
      <c r="C28" s="120" t="s">
        <v>85</v>
      </c>
      <c r="D28" s="120" t="s">
        <v>23</v>
      </c>
      <c r="E28" s="120" t="s">
        <v>51</v>
      </c>
      <c r="F28" s="120" t="s">
        <v>76</v>
      </c>
      <c r="G28" s="120" t="s">
        <v>76</v>
      </c>
      <c r="H28" s="120" t="s">
        <v>76</v>
      </c>
      <c r="I28" s="120" t="s">
        <v>76</v>
      </c>
      <c r="J28" s="120" t="s">
        <v>81</v>
      </c>
      <c r="K28" s="120" t="s">
        <v>82</v>
      </c>
    </row>
    <row r="29" spans="1:11" x14ac:dyDescent="0.25">
      <c r="A29" s="120" t="s">
        <v>143</v>
      </c>
      <c r="B29" s="120" t="s">
        <v>144</v>
      </c>
      <c r="C29" s="120" t="s">
        <v>85</v>
      </c>
      <c r="D29" s="120" t="s">
        <v>23</v>
      </c>
      <c r="E29" s="120" t="s">
        <v>51</v>
      </c>
      <c r="F29" s="120" t="s">
        <v>76</v>
      </c>
      <c r="G29" s="120" t="s">
        <v>76</v>
      </c>
      <c r="H29" s="120" t="s">
        <v>76</v>
      </c>
      <c r="I29" s="120" t="s">
        <v>76</v>
      </c>
      <c r="J29" s="120" t="s">
        <v>86</v>
      </c>
      <c r="K29" s="120" t="s">
        <v>82</v>
      </c>
    </row>
    <row r="30" spans="1:11" x14ac:dyDescent="0.25">
      <c r="A30" s="120" t="s">
        <v>145</v>
      </c>
      <c r="B30" s="120" t="s">
        <v>146</v>
      </c>
      <c r="C30" s="120" t="s">
        <v>85</v>
      </c>
      <c r="D30" s="120" t="s">
        <v>23</v>
      </c>
      <c r="E30" s="120" t="s">
        <v>51</v>
      </c>
      <c r="F30" s="120" t="s">
        <v>76</v>
      </c>
      <c r="G30" s="120" t="s">
        <v>76</v>
      </c>
      <c r="H30" s="120" t="s">
        <v>76</v>
      </c>
      <c r="I30" s="120" t="s">
        <v>76</v>
      </c>
      <c r="J30" s="120" t="s">
        <v>86</v>
      </c>
      <c r="K30" s="120" t="s">
        <v>82</v>
      </c>
    </row>
    <row r="31" spans="1:11" x14ac:dyDescent="0.25">
      <c r="A31" s="120" t="s">
        <v>147</v>
      </c>
      <c r="B31" s="120" t="s">
        <v>148</v>
      </c>
      <c r="C31" s="120" t="s">
        <v>85</v>
      </c>
      <c r="D31" s="120" t="s">
        <v>23</v>
      </c>
      <c r="E31" s="120" t="s">
        <v>51</v>
      </c>
      <c r="F31" s="120" t="s">
        <v>76</v>
      </c>
      <c r="G31" s="120" t="s">
        <v>76</v>
      </c>
      <c r="H31" s="120" t="s">
        <v>76</v>
      </c>
      <c r="I31" s="120" t="s">
        <v>76</v>
      </c>
      <c r="J31" s="120" t="s">
        <v>86</v>
      </c>
      <c r="K31" s="120" t="s">
        <v>82</v>
      </c>
    </row>
    <row r="32" spans="1:11" x14ac:dyDescent="0.25">
      <c r="A32" s="120" t="s">
        <v>149</v>
      </c>
      <c r="B32" s="120" t="s">
        <v>150</v>
      </c>
      <c r="C32" s="120" t="s">
        <v>85</v>
      </c>
      <c r="D32" s="120" t="s">
        <v>23</v>
      </c>
      <c r="E32" s="120" t="s">
        <v>51</v>
      </c>
      <c r="F32" s="120" t="s">
        <v>76</v>
      </c>
      <c r="G32" s="120" t="s">
        <v>76</v>
      </c>
      <c r="H32" s="120" t="s">
        <v>76</v>
      </c>
      <c r="I32" s="120" t="s">
        <v>76</v>
      </c>
      <c r="J32" s="120" t="s">
        <v>86</v>
      </c>
      <c r="K32" s="120" t="s">
        <v>82</v>
      </c>
    </row>
    <row r="33" spans="1:11" x14ac:dyDescent="0.25">
      <c r="A33" s="120" t="s">
        <v>151</v>
      </c>
      <c r="B33" s="120" t="s">
        <v>152</v>
      </c>
      <c r="C33" s="120" t="s">
        <v>85</v>
      </c>
      <c r="D33" s="120" t="s">
        <v>23</v>
      </c>
      <c r="E33" s="120" t="s">
        <v>51</v>
      </c>
      <c r="F33" s="120" t="s">
        <v>76</v>
      </c>
      <c r="G33" s="120" t="s">
        <v>76</v>
      </c>
      <c r="H33" s="120" t="s">
        <v>76</v>
      </c>
      <c r="I33" s="120" t="s">
        <v>76</v>
      </c>
      <c r="J33" s="120" t="s">
        <v>86</v>
      </c>
      <c r="K33" s="120" t="s">
        <v>82</v>
      </c>
    </row>
    <row r="34" spans="1:11" x14ac:dyDescent="0.25">
      <c r="A34" s="120" t="s">
        <v>153</v>
      </c>
      <c r="B34" s="120" t="s">
        <v>154</v>
      </c>
      <c r="C34" s="120" t="s">
        <v>85</v>
      </c>
      <c r="D34" s="120" t="s">
        <v>23</v>
      </c>
      <c r="E34" s="120" t="s">
        <v>51</v>
      </c>
      <c r="F34" s="120" t="s">
        <v>76</v>
      </c>
      <c r="G34" s="120" t="s">
        <v>76</v>
      </c>
      <c r="H34" s="120" t="s">
        <v>76</v>
      </c>
      <c r="I34" s="120" t="s">
        <v>76</v>
      </c>
      <c r="J34" s="120" t="s">
        <v>89</v>
      </c>
      <c r="K34" s="120" t="s">
        <v>82</v>
      </c>
    </row>
    <row r="35" spans="1:11" x14ac:dyDescent="0.25">
      <c r="A35" s="120" t="s">
        <v>155</v>
      </c>
      <c r="B35" s="120" t="s">
        <v>156</v>
      </c>
      <c r="C35" s="120" t="s">
        <v>85</v>
      </c>
      <c r="D35" s="120" t="s">
        <v>23</v>
      </c>
      <c r="E35" s="120" t="s">
        <v>51</v>
      </c>
      <c r="F35" s="120" t="s">
        <v>76</v>
      </c>
      <c r="G35" s="120" t="s">
        <v>76</v>
      </c>
      <c r="H35" s="120" t="s">
        <v>76</v>
      </c>
      <c r="I35" s="120" t="s">
        <v>76</v>
      </c>
      <c r="J35" s="120" t="s">
        <v>96</v>
      </c>
      <c r="K35" s="120" t="s">
        <v>82</v>
      </c>
    </row>
    <row r="36" spans="1:11" x14ac:dyDescent="0.25">
      <c r="A36" s="120" t="s">
        <v>157</v>
      </c>
      <c r="B36" s="120" t="s">
        <v>158</v>
      </c>
      <c r="C36" s="120" t="s">
        <v>85</v>
      </c>
      <c r="D36" s="120" t="s">
        <v>159</v>
      </c>
      <c r="E36" s="120" t="s">
        <v>51</v>
      </c>
      <c r="F36" s="120" t="s">
        <v>76</v>
      </c>
      <c r="G36" s="120" t="s">
        <v>76</v>
      </c>
      <c r="H36" s="120" t="s">
        <v>76</v>
      </c>
      <c r="I36" s="120" t="s">
        <v>76</v>
      </c>
      <c r="J36" s="120" t="s">
        <v>160</v>
      </c>
      <c r="K36" s="120" t="s">
        <v>82</v>
      </c>
    </row>
    <row r="37" spans="1:11" x14ac:dyDescent="0.25">
      <c r="A37" s="120" t="s">
        <v>161</v>
      </c>
      <c r="B37" s="120" t="s">
        <v>162</v>
      </c>
      <c r="C37" s="120" t="s">
        <v>85</v>
      </c>
      <c r="D37" s="120" t="s">
        <v>23</v>
      </c>
      <c r="E37" s="120" t="s">
        <v>51</v>
      </c>
      <c r="F37" s="120" t="s">
        <v>76</v>
      </c>
      <c r="G37" s="120" t="s">
        <v>76</v>
      </c>
      <c r="H37" s="120" t="s">
        <v>76</v>
      </c>
      <c r="I37" s="120" t="s">
        <v>76</v>
      </c>
      <c r="J37" s="120" t="s">
        <v>163</v>
      </c>
      <c r="K37" s="120" t="s">
        <v>82</v>
      </c>
    </row>
    <row r="38" spans="1:11" x14ac:dyDescent="0.25">
      <c r="A38" s="120" t="s">
        <v>164</v>
      </c>
      <c r="B38" s="120" t="s">
        <v>165</v>
      </c>
      <c r="C38" s="120" t="s">
        <v>85</v>
      </c>
      <c r="D38" s="120" t="s">
        <v>23</v>
      </c>
      <c r="E38" s="120" t="s">
        <v>51</v>
      </c>
      <c r="F38" s="120" t="s">
        <v>76</v>
      </c>
      <c r="G38" s="120" t="s">
        <v>76</v>
      </c>
      <c r="H38" s="120" t="s">
        <v>76</v>
      </c>
      <c r="I38" s="120" t="s">
        <v>76</v>
      </c>
      <c r="J38" s="120" t="s">
        <v>166</v>
      </c>
      <c r="K38" s="120" t="s">
        <v>82</v>
      </c>
    </row>
    <row r="39" spans="1:11" x14ac:dyDescent="0.25">
      <c r="A39" s="120" t="s">
        <v>167</v>
      </c>
      <c r="B39" s="120" t="s">
        <v>168</v>
      </c>
      <c r="C39" s="120" t="s">
        <v>169</v>
      </c>
      <c r="D39" s="120" t="s">
        <v>170</v>
      </c>
      <c r="E39" s="120" t="s">
        <v>51</v>
      </c>
      <c r="F39" s="120" t="s">
        <v>76</v>
      </c>
      <c r="G39" s="120" t="s">
        <v>76</v>
      </c>
      <c r="H39" s="120" t="s">
        <v>76</v>
      </c>
      <c r="I39" s="120" t="s">
        <v>76</v>
      </c>
      <c r="J39" s="120" t="s">
        <v>171</v>
      </c>
      <c r="K39" s="120" t="s">
        <v>82</v>
      </c>
    </row>
    <row r="40" spans="1:11" x14ac:dyDescent="0.25">
      <c r="A40" s="120" t="s">
        <v>172</v>
      </c>
      <c r="B40" s="120" t="s">
        <v>173</v>
      </c>
      <c r="C40" s="120" t="s">
        <v>174</v>
      </c>
      <c r="D40" s="120" t="s">
        <v>24</v>
      </c>
      <c r="E40" s="120" t="s">
        <v>51</v>
      </c>
      <c r="F40" s="120" t="s">
        <v>76</v>
      </c>
      <c r="G40" s="120" t="s">
        <v>76</v>
      </c>
      <c r="H40" s="120" t="s">
        <v>76</v>
      </c>
      <c r="I40" s="120" t="s">
        <v>76</v>
      </c>
      <c r="J40" s="120" t="s">
        <v>171</v>
      </c>
      <c r="K40" s="120" t="s">
        <v>82</v>
      </c>
    </row>
    <row r="41" spans="1:11" x14ac:dyDescent="0.25">
      <c r="A41" s="120" t="s">
        <v>175</v>
      </c>
      <c r="B41" s="120" t="s">
        <v>176</v>
      </c>
      <c r="C41" s="120" t="s">
        <v>177</v>
      </c>
      <c r="D41" s="120" t="s">
        <v>178</v>
      </c>
      <c r="E41" s="120" t="s">
        <v>51</v>
      </c>
      <c r="F41" s="120" t="s">
        <v>76</v>
      </c>
      <c r="G41" s="120" t="s">
        <v>76</v>
      </c>
      <c r="H41" s="120" t="s">
        <v>76</v>
      </c>
      <c r="I41" s="120" t="s">
        <v>76</v>
      </c>
      <c r="J41" s="120" t="s">
        <v>160</v>
      </c>
      <c r="K41" s="120" t="s">
        <v>82</v>
      </c>
    </row>
    <row r="42" spans="1:11" x14ac:dyDescent="0.25">
      <c r="A42" s="120" t="s">
        <v>179</v>
      </c>
      <c r="B42" s="120" t="s">
        <v>180</v>
      </c>
      <c r="C42" s="120" t="s">
        <v>177</v>
      </c>
      <c r="D42" s="120" t="s">
        <v>178</v>
      </c>
      <c r="E42" s="120" t="s">
        <v>51</v>
      </c>
      <c r="F42" s="120" t="s">
        <v>76</v>
      </c>
      <c r="G42" s="120" t="s">
        <v>76</v>
      </c>
      <c r="H42" s="120" t="s">
        <v>76</v>
      </c>
      <c r="I42" s="120" t="s">
        <v>76</v>
      </c>
      <c r="J42" s="120" t="s">
        <v>160</v>
      </c>
      <c r="K42" s="120" t="s">
        <v>82</v>
      </c>
    </row>
    <row r="43" spans="1:11" x14ac:dyDescent="0.25">
      <c r="A43" s="120" t="s">
        <v>181</v>
      </c>
      <c r="B43" s="120" t="s">
        <v>182</v>
      </c>
      <c r="C43" s="120" t="s">
        <v>183</v>
      </c>
      <c r="D43" s="120" t="s">
        <v>25</v>
      </c>
      <c r="E43" s="120" t="s">
        <v>51</v>
      </c>
      <c r="F43" s="120" t="s">
        <v>76</v>
      </c>
      <c r="G43" s="120" t="s">
        <v>76</v>
      </c>
      <c r="H43" s="120" t="s">
        <v>76</v>
      </c>
      <c r="I43" s="120" t="s">
        <v>76</v>
      </c>
      <c r="J43" s="120" t="s">
        <v>184</v>
      </c>
      <c r="K43" s="120" t="s">
        <v>185</v>
      </c>
    </row>
    <row r="44" spans="1:11" x14ac:dyDescent="0.25">
      <c r="A44" s="120" t="s">
        <v>186</v>
      </c>
      <c r="B44" s="120" t="s">
        <v>187</v>
      </c>
      <c r="C44" s="120" t="s">
        <v>188</v>
      </c>
      <c r="D44" s="120" t="s">
        <v>189</v>
      </c>
      <c r="E44" s="120" t="s">
        <v>51</v>
      </c>
      <c r="F44" s="120" t="s">
        <v>76</v>
      </c>
      <c r="G44" s="120" t="s">
        <v>76</v>
      </c>
      <c r="H44" s="120" t="s">
        <v>76</v>
      </c>
      <c r="I44" s="120" t="s">
        <v>76</v>
      </c>
      <c r="J44" s="120" t="s">
        <v>160</v>
      </c>
      <c r="K44" s="120" t="s">
        <v>185</v>
      </c>
    </row>
    <row r="45" spans="1:11" x14ac:dyDescent="0.25">
      <c r="A45" s="120" t="s">
        <v>190</v>
      </c>
      <c r="B45" s="120" t="s">
        <v>191</v>
      </c>
      <c r="C45" s="120" t="s">
        <v>85</v>
      </c>
      <c r="D45" s="120" t="s">
        <v>23</v>
      </c>
      <c r="E45" s="120" t="s">
        <v>51</v>
      </c>
      <c r="F45" s="120" t="s">
        <v>76</v>
      </c>
      <c r="G45" s="120" t="s">
        <v>76</v>
      </c>
      <c r="H45" s="120" t="s">
        <v>76</v>
      </c>
      <c r="I45" s="120" t="s">
        <v>76</v>
      </c>
      <c r="J45" s="120" t="s">
        <v>127</v>
      </c>
      <c r="K45" s="120" t="s">
        <v>82</v>
      </c>
    </row>
    <row r="46" spans="1:11" x14ac:dyDescent="0.25">
      <c r="A46" s="120" t="s">
        <v>192</v>
      </c>
      <c r="B46" s="120" t="s">
        <v>193</v>
      </c>
      <c r="C46" s="120" t="s">
        <v>85</v>
      </c>
      <c r="D46" s="120" t="s">
        <v>23</v>
      </c>
      <c r="E46" s="120" t="s">
        <v>51</v>
      </c>
      <c r="F46" s="120" t="s">
        <v>76</v>
      </c>
      <c r="G46" s="120" t="s">
        <v>76</v>
      </c>
      <c r="H46" s="120" t="s">
        <v>76</v>
      </c>
      <c r="I46" s="120" t="s">
        <v>76</v>
      </c>
      <c r="J46" s="120" t="s">
        <v>194</v>
      </c>
      <c r="K46" s="120" t="s">
        <v>82</v>
      </c>
    </row>
    <row r="47" spans="1:11" x14ac:dyDescent="0.25">
      <c r="A47" s="120" t="s">
        <v>195</v>
      </c>
      <c r="B47" s="120" t="s">
        <v>196</v>
      </c>
      <c r="C47" s="120" t="s">
        <v>183</v>
      </c>
      <c r="D47" s="120" t="s">
        <v>25</v>
      </c>
      <c r="E47" s="120" t="s">
        <v>51</v>
      </c>
      <c r="F47" s="120" t="s">
        <v>76</v>
      </c>
      <c r="G47" s="120" t="s">
        <v>76</v>
      </c>
      <c r="H47" s="120" t="s">
        <v>76</v>
      </c>
      <c r="I47" s="120" t="s">
        <v>76</v>
      </c>
      <c r="J47" s="120" t="s">
        <v>184</v>
      </c>
      <c r="K47" s="120" t="s">
        <v>82</v>
      </c>
    </row>
    <row r="48" spans="1:11" x14ac:dyDescent="0.25">
      <c r="A48" s="120" t="s">
        <v>197</v>
      </c>
      <c r="B48" s="120" t="s">
        <v>198</v>
      </c>
      <c r="C48" s="120" t="s">
        <v>199</v>
      </c>
      <c r="D48" s="120" t="s">
        <v>200</v>
      </c>
      <c r="E48" s="120" t="s">
        <v>51</v>
      </c>
      <c r="F48" s="120" t="s">
        <v>76</v>
      </c>
      <c r="G48" s="120" t="s">
        <v>76</v>
      </c>
      <c r="H48" s="120" t="s">
        <v>76</v>
      </c>
      <c r="I48" s="120" t="s">
        <v>76</v>
      </c>
      <c r="J48" s="120" t="s">
        <v>160</v>
      </c>
      <c r="K48" s="120" t="s">
        <v>82</v>
      </c>
    </row>
    <row r="49" spans="1:11" x14ac:dyDescent="0.25">
      <c r="A49" s="120" t="s">
        <v>201</v>
      </c>
      <c r="B49" s="120" t="s">
        <v>202</v>
      </c>
      <c r="C49" s="120" t="s">
        <v>177</v>
      </c>
      <c r="D49" s="120" t="s">
        <v>178</v>
      </c>
      <c r="E49" s="120" t="s">
        <v>51</v>
      </c>
      <c r="F49" s="120" t="s">
        <v>76</v>
      </c>
      <c r="G49" s="120" t="s">
        <v>76</v>
      </c>
      <c r="H49" s="120" t="s">
        <v>76</v>
      </c>
      <c r="I49" s="120" t="s">
        <v>76</v>
      </c>
      <c r="J49" s="120" t="s">
        <v>160</v>
      </c>
      <c r="K49" s="120" t="s">
        <v>82</v>
      </c>
    </row>
    <row r="50" spans="1:11" x14ac:dyDescent="0.25">
      <c r="A50" s="120" t="s">
        <v>203</v>
      </c>
      <c r="B50" s="120" t="s">
        <v>204</v>
      </c>
      <c r="C50" s="120" t="s">
        <v>85</v>
      </c>
      <c r="D50" s="120" t="s">
        <v>23</v>
      </c>
      <c r="E50" s="120" t="s">
        <v>51</v>
      </c>
      <c r="F50" s="120" t="s">
        <v>76</v>
      </c>
      <c r="G50" s="120" t="s">
        <v>76</v>
      </c>
      <c r="H50" s="120" t="s">
        <v>76</v>
      </c>
      <c r="I50" s="120" t="s">
        <v>76</v>
      </c>
      <c r="J50" s="120" t="s">
        <v>86</v>
      </c>
      <c r="K50" s="120" t="s">
        <v>82</v>
      </c>
    </row>
    <row r="51" spans="1:11" x14ac:dyDescent="0.25">
      <c r="A51" s="120" t="s">
        <v>205</v>
      </c>
      <c r="B51" s="120" t="s">
        <v>206</v>
      </c>
      <c r="C51" s="120" t="s">
        <v>85</v>
      </c>
      <c r="D51" s="120" t="s">
        <v>23</v>
      </c>
      <c r="E51" s="120" t="s">
        <v>51</v>
      </c>
      <c r="F51" s="120" t="s">
        <v>76</v>
      </c>
      <c r="G51" s="120" t="s">
        <v>76</v>
      </c>
      <c r="H51" s="120" t="s">
        <v>76</v>
      </c>
      <c r="I51" s="120" t="s">
        <v>76</v>
      </c>
      <c r="J51" s="120" t="s">
        <v>86</v>
      </c>
      <c r="K51" s="120" t="s">
        <v>82</v>
      </c>
    </row>
    <row r="52" spans="1:11" x14ac:dyDescent="0.25">
      <c r="A52" s="120" t="s">
        <v>207</v>
      </c>
      <c r="B52" s="120" t="s">
        <v>208</v>
      </c>
      <c r="C52" s="120" t="s">
        <v>85</v>
      </c>
      <c r="D52" s="120" t="s">
        <v>23</v>
      </c>
      <c r="E52" s="120" t="s">
        <v>51</v>
      </c>
      <c r="F52" s="120" t="s">
        <v>76</v>
      </c>
      <c r="G52" s="120" t="s">
        <v>76</v>
      </c>
      <c r="H52" s="120" t="s">
        <v>76</v>
      </c>
      <c r="I52" s="120" t="s">
        <v>76</v>
      </c>
      <c r="J52" s="120" t="s">
        <v>86</v>
      </c>
      <c r="K52" s="120" t="s">
        <v>82</v>
      </c>
    </row>
    <row r="53" spans="1:11" x14ac:dyDescent="0.25">
      <c r="A53" s="120" t="s">
        <v>209</v>
      </c>
      <c r="B53" s="120" t="s">
        <v>210</v>
      </c>
      <c r="C53" s="120" t="s">
        <v>85</v>
      </c>
      <c r="D53" s="120" t="s">
        <v>23</v>
      </c>
      <c r="E53" s="120" t="s">
        <v>51</v>
      </c>
      <c r="F53" s="120" t="s">
        <v>76</v>
      </c>
      <c r="G53" s="120" t="s">
        <v>76</v>
      </c>
      <c r="H53" s="120" t="s">
        <v>76</v>
      </c>
      <c r="I53" s="120" t="s">
        <v>76</v>
      </c>
      <c r="J53" s="120" t="s">
        <v>86</v>
      </c>
      <c r="K53" s="120" t="s">
        <v>82</v>
      </c>
    </row>
    <row r="54" spans="1:11" x14ac:dyDescent="0.25">
      <c r="A54" s="120" t="s">
        <v>211</v>
      </c>
      <c r="B54" s="120" t="s">
        <v>212</v>
      </c>
      <c r="C54" s="120" t="s">
        <v>85</v>
      </c>
      <c r="D54" s="120" t="s">
        <v>23</v>
      </c>
      <c r="E54" s="120" t="s">
        <v>51</v>
      </c>
      <c r="F54" s="120" t="s">
        <v>76</v>
      </c>
      <c r="G54" s="120" t="s">
        <v>76</v>
      </c>
      <c r="H54" s="120" t="s">
        <v>76</v>
      </c>
      <c r="I54" s="120" t="s">
        <v>76</v>
      </c>
      <c r="J54" s="120" t="s">
        <v>89</v>
      </c>
      <c r="K54" s="120" t="s">
        <v>82</v>
      </c>
    </row>
    <row r="55" spans="1:11" x14ac:dyDescent="0.25">
      <c r="A55" s="120" t="s">
        <v>213</v>
      </c>
      <c r="B55" s="120" t="s">
        <v>214</v>
      </c>
      <c r="C55" s="120" t="s">
        <v>85</v>
      </c>
      <c r="D55" s="120" t="s">
        <v>23</v>
      </c>
      <c r="E55" s="120" t="s">
        <v>51</v>
      </c>
      <c r="F55" s="120" t="s">
        <v>76</v>
      </c>
      <c r="G55" s="120" t="s">
        <v>76</v>
      </c>
      <c r="H55" s="120" t="s">
        <v>76</v>
      </c>
      <c r="I55" s="120" t="s">
        <v>76</v>
      </c>
      <c r="J55" s="120" t="s">
        <v>89</v>
      </c>
      <c r="K55" s="120" t="s">
        <v>215</v>
      </c>
    </row>
    <row r="56" spans="1:11" x14ac:dyDescent="0.25">
      <c r="A56" s="120" t="s">
        <v>216</v>
      </c>
      <c r="B56" s="120" t="s">
        <v>217</v>
      </c>
      <c r="C56" s="120" t="s">
        <v>85</v>
      </c>
      <c r="D56" s="120" t="s">
        <v>23</v>
      </c>
      <c r="E56" s="120" t="s">
        <v>51</v>
      </c>
      <c r="F56" s="120" t="s">
        <v>76</v>
      </c>
      <c r="G56" s="120" t="s">
        <v>76</v>
      </c>
      <c r="H56" s="120" t="s">
        <v>76</v>
      </c>
      <c r="I56" s="120" t="s">
        <v>76</v>
      </c>
      <c r="J56" s="120" t="s">
        <v>86</v>
      </c>
      <c r="K56" s="120" t="s">
        <v>82</v>
      </c>
    </row>
    <row r="57" spans="1:11" x14ac:dyDescent="0.25">
      <c r="A57" s="120" t="s">
        <v>218</v>
      </c>
      <c r="B57" s="120" t="s">
        <v>219</v>
      </c>
      <c r="C57" s="120" t="s">
        <v>85</v>
      </c>
      <c r="D57" s="120" t="s">
        <v>23</v>
      </c>
      <c r="E57" s="120" t="s">
        <v>51</v>
      </c>
      <c r="F57" s="120" t="s">
        <v>76</v>
      </c>
      <c r="G57" s="120" t="s">
        <v>76</v>
      </c>
      <c r="H57" s="120" t="s">
        <v>76</v>
      </c>
      <c r="I57" s="120" t="s">
        <v>76</v>
      </c>
      <c r="J57" s="120" t="s">
        <v>86</v>
      </c>
      <c r="K57" s="120" t="s">
        <v>185</v>
      </c>
    </row>
    <row r="58" spans="1:11" x14ac:dyDescent="0.25">
      <c r="A58" s="120" t="s">
        <v>220</v>
      </c>
      <c r="B58" s="120" t="s">
        <v>221</v>
      </c>
      <c r="C58" s="120" t="s">
        <v>85</v>
      </c>
      <c r="D58" s="120" t="s">
        <v>23</v>
      </c>
      <c r="E58" s="120" t="s">
        <v>51</v>
      </c>
      <c r="F58" s="120" t="s">
        <v>76</v>
      </c>
      <c r="G58" s="120" t="s">
        <v>76</v>
      </c>
      <c r="H58" s="120" t="s">
        <v>76</v>
      </c>
      <c r="I58" s="120" t="s">
        <v>76</v>
      </c>
      <c r="J58" s="120" t="s">
        <v>89</v>
      </c>
      <c r="K58" s="120" t="s">
        <v>82</v>
      </c>
    </row>
    <row r="59" spans="1:11" x14ac:dyDescent="0.25">
      <c r="A59" s="120" t="s">
        <v>222</v>
      </c>
      <c r="B59" s="120" t="s">
        <v>223</v>
      </c>
      <c r="C59" s="120" t="s">
        <v>85</v>
      </c>
      <c r="D59" s="120" t="s">
        <v>23</v>
      </c>
      <c r="E59" s="120" t="s">
        <v>51</v>
      </c>
      <c r="F59" s="120" t="s">
        <v>76</v>
      </c>
      <c r="G59" s="120" t="s">
        <v>76</v>
      </c>
      <c r="H59" s="120" t="s">
        <v>76</v>
      </c>
      <c r="I59" s="120" t="s">
        <v>76</v>
      </c>
      <c r="J59" s="120" t="s">
        <v>224</v>
      </c>
      <c r="K59" s="120" t="s">
        <v>82</v>
      </c>
    </row>
    <row r="60" spans="1:11" x14ac:dyDescent="0.25">
      <c r="A60" s="120" t="s">
        <v>225</v>
      </c>
      <c r="B60" s="120" t="s">
        <v>226</v>
      </c>
      <c r="C60" s="120" t="s">
        <v>85</v>
      </c>
      <c r="D60" s="120" t="s">
        <v>23</v>
      </c>
      <c r="E60" s="120" t="s">
        <v>51</v>
      </c>
      <c r="F60" s="120" t="s">
        <v>76</v>
      </c>
      <c r="G60" s="120" t="s">
        <v>76</v>
      </c>
      <c r="H60" s="120" t="s">
        <v>76</v>
      </c>
      <c r="I60" s="120" t="s">
        <v>76</v>
      </c>
      <c r="J60" s="120" t="s">
        <v>227</v>
      </c>
      <c r="K60" s="120" t="s">
        <v>185</v>
      </c>
    </row>
    <row r="61" spans="1:11" x14ac:dyDescent="0.25">
      <c r="A61" s="120" t="s">
        <v>228</v>
      </c>
      <c r="B61" s="120" t="s">
        <v>229</v>
      </c>
      <c r="C61" s="120" t="s">
        <v>85</v>
      </c>
      <c r="D61" s="120" t="s">
        <v>23</v>
      </c>
      <c r="E61" s="120" t="s">
        <v>51</v>
      </c>
      <c r="F61" s="120" t="s">
        <v>76</v>
      </c>
      <c r="G61" s="120" t="s">
        <v>76</v>
      </c>
      <c r="H61" s="120" t="s">
        <v>76</v>
      </c>
      <c r="I61" s="120" t="s">
        <v>76</v>
      </c>
      <c r="J61" s="120" t="s">
        <v>230</v>
      </c>
      <c r="K61" s="120" t="s">
        <v>82</v>
      </c>
    </row>
    <row r="62" spans="1:11" x14ac:dyDescent="0.25">
      <c r="A62" s="120" t="s">
        <v>231</v>
      </c>
      <c r="B62" s="120" t="s">
        <v>232</v>
      </c>
      <c r="C62" s="120" t="s">
        <v>85</v>
      </c>
      <c r="D62" s="120" t="s">
        <v>23</v>
      </c>
      <c r="E62" s="120" t="s">
        <v>51</v>
      </c>
      <c r="F62" s="120" t="s">
        <v>76</v>
      </c>
      <c r="G62" s="120" t="s">
        <v>76</v>
      </c>
      <c r="H62" s="120" t="s">
        <v>76</v>
      </c>
      <c r="I62" s="120" t="s">
        <v>76</v>
      </c>
      <c r="J62" s="120" t="s">
        <v>233</v>
      </c>
      <c r="K62" s="120" t="s">
        <v>82</v>
      </c>
    </row>
    <row r="63" spans="1:11" x14ac:dyDescent="0.25">
      <c r="A63" s="120" t="s">
        <v>234</v>
      </c>
      <c r="B63" s="120" t="s">
        <v>235</v>
      </c>
      <c r="C63" s="120" t="s">
        <v>85</v>
      </c>
      <c r="D63" s="120" t="s">
        <v>23</v>
      </c>
      <c r="E63" s="120" t="s">
        <v>51</v>
      </c>
      <c r="F63" s="120" t="s">
        <v>76</v>
      </c>
      <c r="G63" s="120" t="s">
        <v>76</v>
      </c>
      <c r="H63" s="120" t="s">
        <v>76</v>
      </c>
      <c r="I63" s="120" t="s">
        <v>76</v>
      </c>
      <c r="J63" s="120" t="s">
        <v>81</v>
      </c>
      <c r="K63" s="120" t="s">
        <v>82</v>
      </c>
    </row>
    <row r="64" spans="1:11" x14ac:dyDescent="0.25">
      <c r="A64" s="120" t="s">
        <v>236</v>
      </c>
      <c r="B64" s="120" t="s">
        <v>237</v>
      </c>
      <c r="C64" s="120" t="s">
        <v>85</v>
      </c>
      <c r="D64" s="120" t="s">
        <v>23</v>
      </c>
      <c r="E64" s="120" t="s">
        <v>51</v>
      </c>
      <c r="F64" s="120" t="s">
        <v>76</v>
      </c>
      <c r="G64" s="120" t="s">
        <v>76</v>
      </c>
      <c r="H64" s="120" t="s">
        <v>76</v>
      </c>
      <c r="I64" s="120" t="s">
        <v>76</v>
      </c>
      <c r="J64" s="120" t="s">
        <v>86</v>
      </c>
      <c r="K64" s="120" t="s">
        <v>82</v>
      </c>
    </row>
    <row r="65" spans="1:11" x14ac:dyDescent="0.25">
      <c r="A65" s="120" t="s">
        <v>238</v>
      </c>
      <c r="B65" s="120" t="s">
        <v>239</v>
      </c>
      <c r="C65" s="120" t="s">
        <v>85</v>
      </c>
      <c r="D65" s="120" t="s">
        <v>23</v>
      </c>
      <c r="E65" s="120" t="s">
        <v>51</v>
      </c>
      <c r="F65" s="120" t="s">
        <v>76</v>
      </c>
      <c r="G65" s="120" t="s">
        <v>76</v>
      </c>
      <c r="H65" s="120" t="s">
        <v>76</v>
      </c>
      <c r="I65" s="120" t="s">
        <v>76</v>
      </c>
      <c r="J65" s="120" t="s">
        <v>86</v>
      </c>
      <c r="K65" s="120" t="s">
        <v>82</v>
      </c>
    </row>
    <row r="66" spans="1:11" x14ac:dyDescent="0.25">
      <c r="A66" s="120" t="s">
        <v>240</v>
      </c>
      <c r="B66" s="120" t="s">
        <v>241</v>
      </c>
      <c r="C66" s="120" t="s">
        <v>85</v>
      </c>
      <c r="D66" s="120" t="s">
        <v>23</v>
      </c>
      <c r="E66" s="120" t="s">
        <v>51</v>
      </c>
      <c r="F66" s="120" t="s">
        <v>76</v>
      </c>
      <c r="G66" s="120" t="s">
        <v>76</v>
      </c>
      <c r="H66" s="120" t="s">
        <v>76</v>
      </c>
      <c r="I66" s="120" t="s">
        <v>76</v>
      </c>
      <c r="J66" s="120" t="s">
        <v>86</v>
      </c>
      <c r="K66" s="120" t="s">
        <v>185</v>
      </c>
    </row>
    <row r="67" spans="1:11" x14ac:dyDescent="0.25">
      <c r="A67" s="120" t="s">
        <v>242</v>
      </c>
      <c r="B67" s="120" t="s">
        <v>243</v>
      </c>
      <c r="C67" s="120" t="s">
        <v>85</v>
      </c>
      <c r="D67" s="120" t="s">
        <v>23</v>
      </c>
      <c r="E67" s="120" t="s">
        <v>51</v>
      </c>
      <c r="F67" s="120" t="s">
        <v>76</v>
      </c>
      <c r="G67" s="120" t="s">
        <v>76</v>
      </c>
      <c r="H67" s="120" t="s">
        <v>76</v>
      </c>
      <c r="I67" s="120" t="s">
        <v>76</v>
      </c>
      <c r="J67" s="120" t="s">
        <v>86</v>
      </c>
      <c r="K67" s="120" t="s">
        <v>82</v>
      </c>
    </row>
    <row r="68" spans="1:11" x14ac:dyDescent="0.25">
      <c r="A68" s="120" t="s">
        <v>183</v>
      </c>
      <c r="B68" s="120" t="s">
        <v>244</v>
      </c>
      <c r="C68" s="120" t="s">
        <v>85</v>
      </c>
      <c r="D68" s="120" t="s">
        <v>23</v>
      </c>
      <c r="E68" s="120" t="s">
        <v>51</v>
      </c>
      <c r="F68" s="120" t="s">
        <v>76</v>
      </c>
      <c r="G68" s="120" t="s">
        <v>76</v>
      </c>
      <c r="H68" s="120" t="s">
        <v>76</v>
      </c>
      <c r="I68" s="120" t="s">
        <v>76</v>
      </c>
      <c r="J68" s="120" t="s">
        <v>81</v>
      </c>
      <c r="K68" s="120" t="s">
        <v>82</v>
      </c>
    </row>
    <row r="69" spans="1:11" x14ac:dyDescent="0.25">
      <c r="A69" s="120" t="s">
        <v>169</v>
      </c>
      <c r="B69" s="120" t="s">
        <v>245</v>
      </c>
      <c r="C69" s="120" t="s">
        <v>85</v>
      </c>
      <c r="D69" s="120" t="s">
        <v>23</v>
      </c>
      <c r="E69" s="120" t="s">
        <v>51</v>
      </c>
      <c r="F69" s="120" t="s">
        <v>76</v>
      </c>
      <c r="G69" s="120" t="s">
        <v>76</v>
      </c>
      <c r="H69" s="120" t="s">
        <v>76</v>
      </c>
      <c r="I69" s="120" t="s">
        <v>76</v>
      </c>
      <c r="J69" s="120" t="s">
        <v>233</v>
      </c>
      <c r="K69" s="120" t="s">
        <v>82</v>
      </c>
    </row>
    <row r="70" spans="1:11" x14ac:dyDescent="0.25">
      <c r="A70" s="120" t="s">
        <v>246</v>
      </c>
      <c r="B70" s="120" t="s">
        <v>247</v>
      </c>
      <c r="C70" s="120" t="s">
        <v>85</v>
      </c>
      <c r="D70" s="120" t="s">
        <v>23</v>
      </c>
      <c r="E70" s="120" t="s">
        <v>51</v>
      </c>
      <c r="F70" s="120" t="s">
        <v>76</v>
      </c>
      <c r="G70" s="120" t="s">
        <v>76</v>
      </c>
      <c r="H70" s="120" t="s">
        <v>76</v>
      </c>
      <c r="I70" s="120" t="s">
        <v>76</v>
      </c>
      <c r="J70" s="120" t="s">
        <v>81</v>
      </c>
      <c r="K70" s="120" t="s">
        <v>82</v>
      </c>
    </row>
    <row r="71" spans="1:11" x14ac:dyDescent="0.25">
      <c r="A71" s="120" t="s">
        <v>248</v>
      </c>
      <c r="B71" s="120" t="s">
        <v>249</v>
      </c>
      <c r="C71" s="120" t="s">
        <v>85</v>
      </c>
      <c r="D71" s="120" t="s">
        <v>23</v>
      </c>
      <c r="E71" s="120" t="s">
        <v>51</v>
      </c>
      <c r="F71" s="120" t="s">
        <v>76</v>
      </c>
      <c r="G71" s="120" t="s">
        <v>76</v>
      </c>
      <c r="H71" s="120" t="s">
        <v>76</v>
      </c>
      <c r="I71" s="120" t="s">
        <v>76</v>
      </c>
      <c r="J71" s="120" t="s">
        <v>116</v>
      </c>
      <c r="K71" s="120" t="s">
        <v>82</v>
      </c>
    </row>
    <row r="72" spans="1:11" x14ac:dyDescent="0.25">
      <c r="A72" s="120" t="s">
        <v>250</v>
      </c>
      <c r="B72" s="120" t="s">
        <v>251</v>
      </c>
      <c r="C72" s="120" t="s">
        <v>85</v>
      </c>
      <c r="D72" s="120" t="s">
        <v>23</v>
      </c>
      <c r="E72" s="120" t="s">
        <v>51</v>
      </c>
      <c r="F72" s="120" t="s">
        <v>76</v>
      </c>
      <c r="G72" s="120" t="s">
        <v>76</v>
      </c>
      <c r="H72" s="120" t="s">
        <v>76</v>
      </c>
      <c r="I72" s="120" t="s">
        <v>76</v>
      </c>
      <c r="J72" s="120" t="s">
        <v>252</v>
      </c>
      <c r="K72" s="120" t="s">
        <v>82</v>
      </c>
    </row>
    <row r="73" spans="1:11" x14ac:dyDescent="0.25">
      <c r="A73" s="120" t="s">
        <v>253</v>
      </c>
      <c r="B73" s="120" t="s">
        <v>254</v>
      </c>
      <c r="C73" s="120" t="s">
        <v>85</v>
      </c>
      <c r="D73" s="120" t="s">
        <v>23</v>
      </c>
      <c r="E73" s="120" t="s">
        <v>51</v>
      </c>
      <c r="F73" s="120" t="s">
        <v>76</v>
      </c>
      <c r="G73" s="120" t="s">
        <v>76</v>
      </c>
      <c r="H73" s="120" t="s">
        <v>76</v>
      </c>
      <c r="I73" s="120" t="s">
        <v>76</v>
      </c>
      <c r="J73" s="120" t="s">
        <v>86</v>
      </c>
      <c r="K73" s="120" t="s">
        <v>185</v>
      </c>
    </row>
    <row r="74" spans="1:11" x14ac:dyDescent="0.25">
      <c r="A74" s="120" t="s">
        <v>255</v>
      </c>
      <c r="B74" s="120" t="s">
        <v>256</v>
      </c>
      <c r="C74" s="120" t="s">
        <v>85</v>
      </c>
      <c r="D74" s="120" t="s">
        <v>23</v>
      </c>
      <c r="E74" s="120" t="s">
        <v>51</v>
      </c>
      <c r="F74" s="120" t="s">
        <v>76</v>
      </c>
      <c r="G74" s="120" t="s">
        <v>76</v>
      </c>
      <c r="H74" s="120" t="s">
        <v>76</v>
      </c>
      <c r="I74" s="120" t="s">
        <v>76</v>
      </c>
      <c r="J74" s="120" t="s">
        <v>171</v>
      </c>
      <c r="K74" s="120" t="s">
        <v>82</v>
      </c>
    </row>
    <row r="75" spans="1:11" x14ac:dyDescent="0.25">
      <c r="A75" s="120" t="s">
        <v>257</v>
      </c>
      <c r="B75" s="120" t="s">
        <v>258</v>
      </c>
      <c r="C75" s="120" t="s">
        <v>85</v>
      </c>
      <c r="D75" s="120" t="s">
        <v>23</v>
      </c>
      <c r="E75" s="120" t="s">
        <v>51</v>
      </c>
      <c r="F75" s="120" t="s">
        <v>76</v>
      </c>
      <c r="G75" s="120" t="s">
        <v>76</v>
      </c>
      <c r="H75" s="120" t="s">
        <v>76</v>
      </c>
      <c r="I75" s="120" t="s">
        <v>76</v>
      </c>
      <c r="J75" s="120" t="s">
        <v>81</v>
      </c>
      <c r="K75" s="120" t="s">
        <v>82</v>
      </c>
    </row>
    <row r="76" spans="1:11" x14ac:dyDescent="0.25">
      <c r="A76" s="120" t="s">
        <v>259</v>
      </c>
      <c r="B76" s="120" t="s">
        <v>260</v>
      </c>
      <c r="C76" s="120" t="s">
        <v>85</v>
      </c>
      <c r="D76" s="120" t="s">
        <v>23</v>
      </c>
      <c r="E76" s="120" t="s">
        <v>51</v>
      </c>
      <c r="F76" s="120" t="s">
        <v>76</v>
      </c>
      <c r="G76" s="120" t="s">
        <v>76</v>
      </c>
      <c r="H76" s="120" t="s">
        <v>76</v>
      </c>
      <c r="I76" s="120" t="s">
        <v>76</v>
      </c>
      <c r="J76" s="120" t="s">
        <v>261</v>
      </c>
      <c r="K76" s="120" t="s">
        <v>82</v>
      </c>
    </row>
    <row r="77" spans="1:11" x14ac:dyDescent="0.25">
      <c r="A77" s="120" t="s">
        <v>262</v>
      </c>
      <c r="B77" s="120" t="s">
        <v>263</v>
      </c>
      <c r="C77" s="120" t="s">
        <v>85</v>
      </c>
      <c r="D77" s="120" t="s">
        <v>23</v>
      </c>
      <c r="E77" s="120" t="s">
        <v>51</v>
      </c>
      <c r="F77" s="120" t="s">
        <v>76</v>
      </c>
      <c r="G77" s="120" t="s">
        <v>76</v>
      </c>
      <c r="H77" s="120" t="s">
        <v>76</v>
      </c>
      <c r="I77" s="120" t="s">
        <v>76</v>
      </c>
      <c r="J77" s="120" t="s">
        <v>81</v>
      </c>
      <c r="K77" s="120" t="s">
        <v>82</v>
      </c>
    </row>
    <row r="78" spans="1:11" x14ac:dyDescent="0.25">
      <c r="A78" s="120" t="s">
        <v>264</v>
      </c>
      <c r="B78" s="120" t="s">
        <v>265</v>
      </c>
      <c r="C78" s="120" t="s">
        <v>85</v>
      </c>
      <c r="D78" s="120" t="s">
        <v>23</v>
      </c>
      <c r="E78" s="120" t="s">
        <v>51</v>
      </c>
      <c r="F78" s="120" t="s">
        <v>76</v>
      </c>
      <c r="G78" s="120" t="s">
        <v>76</v>
      </c>
      <c r="H78" s="120" t="s">
        <v>76</v>
      </c>
      <c r="I78" s="120" t="s">
        <v>76</v>
      </c>
      <c r="J78" s="120" t="s">
        <v>266</v>
      </c>
      <c r="K78" s="120" t="s">
        <v>82</v>
      </c>
    </row>
    <row r="79" spans="1:11" x14ac:dyDescent="0.25">
      <c r="A79" s="120" t="s">
        <v>267</v>
      </c>
      <c r="B79" s="120" t="s">
        <v>268</v>
      </c>
      <c r="C79" s="120" t="s">
        <v>85</v>
      </c>
      <c r="D79" s="120" t="s">
        <v>23</v>
      </c>
      <c r="E79" s="120" t="s">
        <v>51</v>
      </c>
      <c r="F79" s="120" t="s">
        <v>76</v>
      </c>
      <c r="G79" s="120" t="s">
        <v>76</v>
      </c>
      <c r="H79" s="120" t="s">
        <v>76</v>
      </c>
      <c r="I79" s="120" t="s">
        <v>76</v>
      </c>
      <c r="J79" s="120" t="s">
        <v>269</v>
      </c>
      <c r="K79" s="120" t="s">
        <v>185</v>
      </c>
    </row>
    <row r="80" spans="1:11" x14ac:dyDescent="0.25">
      <c r="A80" s="120" t="s">
        <v>270</v>
      </c>
      <c r="B80" s="120" t="s">
        <v>271</v>
      </c>
      <c r="C80" s="120" t="s">
        <v>85</v>
      </c>
      <c r="D80" s="120" t="s">
        <v>23</v>
      </c>
      <c r="E80" s="120" t="s">
        <v>51</v>
      </c>
      <c r="F80" s="120" t="s">
        <v>76</v>
      </c>
      <c r="G80" s="120" t="s">
        <v>76</v>
      </c>
      <c r="H80" s="120" t="s">
        <v>76</v>
      </c>
      <c r="I80" s="120" t="s">
        <v>76</v>
      </c>
      <c r="J80" s="120" t="s">
        <v>86</v>
      </c>
      <c r="K80" s="120" t="s">
        <v>82</v>
      </c>
    </row>
    <row r="81" spans="1:11" x14ac:dyDescent="0.25">
      <c r="A81" s="120" t="s">
        <v>272</v>
      </c>
      <c r="B81" s="120" t="s">
        <v>273</v>
      </c>
      <c r="C81" s="120" t="s">
        <v>199</v>
      </c>
      <c r="D81" s="120" t="s">
        <v>274</v>
      </c>
      <c r="E81" s="120" t="s">
        <v>51</v>
      </c>
      <c r="F81" s="120" t="s">
        <v>76</v>
      </c>
      <c r="G81" s="120" t="s">
        <v>76</v>
      </c>
      <c r="H81" s="120" t="s">
        <v>76</v>
      </c>
      <c r="I81" s="120" t="s">
        <v>76</v>
      </c>
      <c r="J81" s="120" t="s">
        <v>184</v>
      </c>
      <c r="K81" s="120" t="s">
        <v>82</v>
      </c>
    </row>
    <row r="82" spans="1:11" x14ac:dyDescent="0.25">
      <c r="A82" s="120" t="s">
        <v>275</v>
      </c>
      <c r="B82" s="120" t="s">
        <v>276</v>
      </c>
      <c r="C82" s="120" t="s">
        <v>85</v>
      </c>
      <c r="D82" s="120" t="s">
        <v>23</v>
      </c>
      <c r="E82" s="120" t="s">
        <v>51</v>
      </c>
      <c r="F82" s="120" t="s">
        <v>76</v>
      </c>
      <c r="G82" s="120" t="s">
        <v>76</v>
      </c>
      <c r="H82" s="120" t="s">
        <v>76</v>
      </c>
      <c r="I82" s="120" t="s">
        <v>76</v>
      </c>
      <c r="J82" s="120" t="s">
        <v>86</v>
      </c>
      <c r="K82" s="120" t="s">
        <v>82</v>
      </c>
    </row>
    <row r="83" spans="1:11" x14ac:dyDescent="0.25">
      <c r="A83" s="120" t="s">
        <v>277</v>
      </c>
      <c r="B83" s="120" t="s">
        <v>278</v>
      </c>
      <c r="C83" s="120" t="s">
        <v>85</v>
      </c>
      <c r="D83" s="120" t="s">
        <v>23</v>
      </c>
      <c r="E83" s="120" t="s">
        <v>51</v>
      </c>
      <c r="F83" s="120" t="s">
        <v>76</v>
      </c>
      <c r="G83" s="120" t="s">
        <v>76</v>
      </c>
      <c r="H83" s="120" t="s">
        <v>76</v>
      </c>
      <c r="I83" s="120" t="s">
        <v>76</v>
      </c>
      <c r="J83" s="120" t="s">
        <v>86</v>
      </c>
      <c r="K83" s="120" t="s">
        <v>82</v>
      </c>
    </row>
    <row r="84" spans="1:11" x14ac:dyDescent="0.25">
      <c r="A84" s="120" t="s">
        <v>279</v>
      </c>
      <c r="B84" s="120" t="s">
        <v>280</v>
      </c>
      <c r="C84" s="120" t="s">
        <v>85</v>
      </c>
      <c r="D84" s="120" t="s">
        <v>23</v>
      </c>
      <c r="E84" s="120" t="s">
        <v>51</v>
      </c>
      <c r="F84" s="120" t="s">
        <v>76</v>
      </c>
      <c r="G84" s="120" t="s">
        <v>76</v>
      </c>
      <c r="H84" s="120" t="s">
        <v>76</v>
      </c>
      <c r="I84" s="120" t="s">
        <v>76</v>
      </c>
      <c r="J84" s="120" t="s">
        <v>86</v>
      </c>
      <c r="K84" s="120" t="s">
        <v>82</v>
      </c>
    </row>
    <row r="85" spans="1:11" x14ac:dyDescent="0.25">
      <c r="A85" s="120" t="s">
        <v>281</v>
      </c>
      <c r="B85" s="120" t="s">
        <v>282</v>
      </c>
      <c r="C85" s="120" t="s">
        <v>85</v>
      </c>
      <c r="D85" s="120" t="s">
        <v>23</v>
      </c>
      <c r="E85" s="120" t="s">
        <v>51</v>
      </c>
      <c r="F85" s="120" t="s">
        <v>76</v>
      </c>
      <c r="G85" s="120" t="s">
        <v>76</v>
      </c>
      <c r="H85" s="120" t="s">
        <v>76</v>
      </c>
      <c r="I85" s="120" t="s">
        <v>76</v>
      </c>
      <c r="J85" s="120" t="s">
        <v>89</v>
      </c>
      <c r="K85" s="120" t="s">
        <v>109</v>
      </c>
    </row>
    <row r="86" spans="1:11" x14ac:dyDescent="0.25">
      <c r="A86" s="120" t="s">
        <v>283</v>
      </c>
      <c r="B86" s="120" t="s">
        <v>284</v>
      </c>
      <c r="C86" s="120" t="s">
        <v>85</v>
      </c>
      <c r="D86" s="120" t="s">
        <v>23</v>
      </c>
      <c r="E86" s="120" t="s">
        <v>51</v>
      </c>
      <c r="F86" s="120" t="s">
        <v>76</v>
      </c>
      <c r="G86" s="120" t="s">
        <v>76</v>
      </c>
      <c r="H86" s="120" t="s">
        <v>76</v>
      </c>
      <c r="I86" s="120" t="s">
        <v>76</v>
      </c>
      <c r="J86" s="120" t="s">
        <v>86</v>
      </c>
      <c r="K86" s="120" t="s">
        <v>82</v>
      </c>
    </row>
    <row r="87" spans="1:11" x14ac:dyDescent="0.25">
      <c r="A87" s="120" t="s">
        <v>285</v>
      </c>
      <c r="B87" s="120" t="s">
        <v>286</v>
      </c>
      <c r="C87" s="120" t="s">
        <v>85</v>
      </c>
      <c r="D87" s="120" t="s">
        <v>23</v>
      </c>
      <c r="E87" s="120" t="s">
        <v>51</v>
      </c>
      <c r="F87" s="120" t="s">
        <v>76</v>
      </c>
      <c r="G87" s="120" t="s">
        <v>76</v>
      </c>
      <c r="H87" s="120" t="s">
        <v>76</v>
      </c>
      <c r="I87" s="120" t="s">
        <v>76</v>
      </c>
      <c r="J87" s="120" t="s">
        <v>266</v>
      </c>
      <c r="K87" s="120" t="s">
        <v>82</v>
      </c>
    </row>
    <row r="88" spans="1:11" x14ac:dyDescent="0.25">
      <c r="A88" s="120" t="s">
        <v>287</v>
      </c>
      <c r="B88" s="120" t="s">
        <v>288</v>
      </c>
      <c r="C88" s="120" t="s">
        <v>85</v>
      </c>
      <c r="D88" s="120" t="s">
        <v>23</v>
      </c>
      <c r="E88" s="120" t="s">
        <v>51</v>
      </c>
      <c r="F88" s="120" t="s">
        <v>76</v>
      </c>
      <c r="G88" s="120" t="s">
        <v>76</v>
      </c>
      <c r="H88" s="120" t="s">
        <v>76</v>
      </c>
      <c r="I88" s="120" t="s">
        <v>76</v>
      </c>
      <c r="J88" s="120" t="s">
        <v>86</v>
      </c>
      <c r="K88" s="120" t="s">
        <v>82</v>
      </c>
    </row>
    <row r="89" spans="1:11" x14ac:dyDescent="0.25">
      <c r="A89" s="120" t="s">
        <v>289</v>
      </c>
      <c r="B89" s="120" t="s">
        <v>290</v>
      </c>
      <c r="C89" s="120" t="s">
        <v>85</v>
      </c>
      <c r="D89" s="120" t="s">
        <v>23</v>
      </c>
      <c r="E89" s="120" t="s">
        <v>51</v>
      </c>
      <c r="F89" s="120" t="s">
        <v>76</v>
      </c>
      <c r="G89" s="120" t="s">
        <v>76</v>
      </c>
      <c r="H89" s="120" t="s">
        <v>76</v>
      </c>
      <c r="I89" s="120" t="s">
        <v>76</v>
      </c>
      <c r="J89" s="120" t="s">
        <v>86</v>
      </c>
      <c r="K89" s="120" t="s">
        <v>82</v>
      </c>
    </row>
    <row r="90" spans="1:11" x14ac:dyDescent="0.25">
      <c r="A90" s="120" t="s">
        <v>291</v>
      </c>
      <c r="B90" s="120" t="s">
        <v>278</v>
      </c>
      <c r="C90" s="120" t="s">
        <v>85</v>
      </c>
      <c r="D90" s="120" t="s">
        <v>23</v>
      </c>
      <c r="E90" s="120" t="s">
        <v>51</v>
      </c>
      <c r="F90" s="120" t="s">
        <v>76</v>
      </c>
      <c r="G90" s="120" t="s">
        <v>76</v>
      </c>
      <c r="H90" s="120" t="s">
        <v>76</v>
      </c>
      <c r="I90" s="120" t="s">
        <v>76</v>
      </c>
      <c r="J90" s="120" t="s">
        <v>89</v>
      </c>
      <c r="K90" s="120" t="s">
        <v>109</v>
      </c>
    </row>
    <row r="91" spans="1:11" x14ac:dyDescent="0.25">
      <c r="A91" s="120" t="s">
        <v>292</v>
      </c>
      <c r="B91" s="120" t="s">
        <v>293</v>
      </c>
      <c r="C91" s="120" t="s">
        <v>85</v>
      </c>
      <c r="D91" s="120" t="s">
        <v>23</v>
      </c>
      <c r="E91" s="120" t="s">
        <v>51</v>
      </c>
      <c r="F91" s="120" t="s">
        <v>76</v>
      </c>
      <c r="G91" s="120" t="s">
        <v>76</v>
      </c>
      <c r="H91" s="120" t="s">
        <v>76</v>
      </c>
      <c r="I91" s="120" t="s">
        <v>76</v>
      </c>
      <c r="J91" s="120" t="s">
        <v>86</v>
      </c>
      <c r="K91" s="120" t="s">
        <v>82</v>
      </c>
    </row>
    <row r="92" spans="1:11" x14ac:dyDescent="0.25">
      <c r="A92" s="120" t="s">
        <v>294</v>
      </c>
      <c r="B92" s="120" t="s">
        <v>295</v>
      </c>
      <c r="C92" s="120" t="s">
        <v>85</v>
      </c>
      <c r="D92" s="120" t="s">
        <v>23</v>
      </c>
      <c r="E92" s="120" t="s">
        <v>51</v>
      </c>
      <c r="F92" s="120" t="s">
        <v>76</v>
      </c>
      <c r="G92" s="120" t="s">
        <v>76</v>
      </c>
      <c r="H92" s="120" t="s">
        <v>76</v>
      </c>
      <c r="I92" s="120" t="s">
        <v>76</v>
      </c>
      <c r="J92" s="120" t="s">
        <v>86</v>
      </c>
      <c r="K92" s="120" t="s">
        <v>82</v>
      </c>
    </row>
    <row r="93" spans="1:11" x14ac:dyDescent="0.25">
      <c r="A93" s="120" t="s">
        <v>296</v>
      </c>
      <c r="B93" s="120" t="s">
        <v>297</v>
      </c>
      <c r="C93" s="120" t="s">
        <v>85</v>
      </c>
      <c r="D93" s="120" t="s">
        <v>23</v>
      </c>
      <c r="E93" s="120" t="s">
        <v>51</v>
      </c>
      <c r="F93" s="120" t="s">
        <v>76</v>
      </c>
      <c r="G93" s="120" t="s">
        <v>76</v>
      </c>
      <c r="H93" s="120" t="s">
        <v>76</v>
      </c>
      <c r="I93" s="120" t="s">
        <v>76</v>
      </c>
      <c r="J93" s="120" t="s">
        <v>86</v>
      </c>
      <c r="K93" s="120" t="s">
        <v>82</v>
      </c>
    </row>
    <row r="94" spans="1:11" x14ac:dyDescent="0.25">
      <c r="A94" s="120" t="s">
        <v>298</v>
      </c>
      <c r="B94" s="120" t="s">
        <v>299</v>
      </c>
      <c r="C94" s="120" t="s">
        <v>85</v>
      </c>
      <c r="D94" s="120" t="s">
        <v>23</v>
      </c>
      <c r="E94" s="120" t="s">
        <v>51</v>
      </c>
      <c r="F94" s="120" t="s">
        <v>76</v>
      </c>
      <c r="G94" s="120" t="s">
        <v>76</v>
      </c>
      <c r="H94" s="120" t="s">
        <v>76</v>
      </c>
      <c r="I94" s="120" t="s">
        <v>76</v>
      </c>
      <c r="J94" s="120" t="s">
        <v>86</v>
      </c>
      <c r="K94" s="120" t="s">
        <v>82</v>
      </c>
    </row>
    <row r="95" spans="1:11" x14ac:dyDescent="0.25">
      <c r="A95" s="120" t="s">
        <v>300</v>
      </c>
      <c r="B95" s="120" t="s">
        <v>301</v>
      </c>
      <c r="C95" s="120" t="s">
        <v>85</v>
      </c>
      <c r="D95" s="120" t="s">
        <v>23</v>
      </c>
      <c r="E95" s="120" t="s">
        <v>51</v>
      </c>
      <c r="F95" s="120" t="s">
        <v>76</v>
      </c>
      <c r="G95" s="120" t="s">
        <v>76</v>
      </c>
      <c r="H95" s="120" t="s">
        <v>76</v>
      </c>
      <c r="I95" s="120" t="s">
        <v>76</v>
      </c>
      <c r="J95" s="120" t="s">
        <v>86</v>
      </c>
      <c r="K95" s="120" t="s">
        <v>82</v>
      </c>
    </row>
    <row r="96" spans="1:11" x14ac:dyDescent="0.25">
      <c r="A96" s="120" t="s">
        <v>302</v>
      </c>
      <c r="B96" s="120" t="s">
        <v>303</v>
      </c>
      <c r="C96" s="120" t="s">
        <v>85</v>
      </c>
      <c r="D96" s="120" t="s">
        <v>23</v>
      </c>
      <c r="E96" s="120" t="s">
        <v>51</v>
      </c>
      <c r="F96" s="120" t="s">
        <v>76</v>
      </c>
      <c r="G96" s="120" t="s">
        <v>76</v>
      </c>
      <c r="H96" s="120" t="s">
        <v>76</v>
      </c>
      <c r="I96" s="120" t="s">
        <v>76</v>
      </c>
      <c r="J96" s="120" t="s">
        <v>86</v>
      </c>
      <c r="K96" s="120" t="s">
        <v>82</v>
      </c>
    </row>
    <row r="97" spans="1:11" x14ac:dyDescent="0.25">
      <c r="A97" s="120" t="s">
        <v>304</v>
      </c>
      <c r="B97" s="120" t="s">
        <v>305</v>
      </c>
      <c r="C97" s="120" t="s">
        <v>85</v>
      </c>
      <c r="D97" s="120" t="s">
        <v>23</v>
      </c>
      <c r="E97" s="120" t="s">
        <v>51</v>
      </c>
      <c r="F97" s="120" t="s">
        <v>76</v>
      </c>
      <c r="G97" s="120" t="s">
        <v>76</v>
      </c>
      <c r="H97" s="120" t="s">
        <v>76</v>
      </c>
      <c r="I97" s="120" t="s">
        <v>76</v>
      </c>
      <c r="J97" s="120" t="s">
        <v>252</v>
      </c>
      <c r="K97" s="120" t="s">
        <v>82</v>
      </c>
    </row>
    <row r="98" spans="1:11" x14ac:dyDescent="0.25">
      <c r="A98" s="120" t="s">
        <v>306</v>
      </c>
      <c r="B98" s="120" t="s">
        <v>284</v>
      </c>
      <c r="C98" s="120" t="s">
        <v>85</v>
      </c>
      <c r="D98" s="120" t="s">
        <v>23</v>
      </c>
      <c r="E98" s="120" t="s">
        <v>51</v>
      </c>
      <c r="F98" s="120" t="s">
        <v>76</v>
      </c>
      <c r="G98" s="120" t="s">
        <v>76</v>
      </c>
      <c r="H98" s="120" t="s">
        <v>76</v>
      </c>
      <c r="I98" s="120" t="s">
        <v>76</v>
      </c>
      <c r="J98" s="120" t="s">
        <v>89</v>
      </c>
      <c r="K98" s="120" t="s">
        <v>109</v>
      </c>
    </row>
    <row r="99" spans="1:11" x14ac:dyDescent="0.25">
      <c r="A99" s="120" t="s">
        <v>307</v>
      </c>
      <c r="B99" s="120" t="s">
        <v>308</v>
      </c>
      <c r="C99" s="120" t="s">
        <v>85</v>
      </c>
      <c r="D99" s="120" t="s">
        <v>308</v>
      </c>
      <c r="E99" s="120" t="s">
        <v>51</v>
      </c>
      <c r="F99" s="120" t="s">
        <v>76</v>
      </c>
      <c r="G99" s="120" t="s">
        <v>76</v>
      </c>
      <c r="H99" s="120" t="s">
        <v>76</v>
      </c>
      <c r="I99" s="120" t="s">
        <v>76</v>
      </c>
      <c r="J99" s="120" t="s">
        <v>309</v>
      </c>
      <c r="K99" s="120" t="s">
        <v>82</v>
      </c>
    </row>
    <row r="100" spans="1:11" x14ac:dyDescent="0.25">
      <c r="A100" s="120" t="s">
        <v>310</v>
      </c>
      <c r="B100" s="120" t="s">
        <v>311</v>
      </c>
      <c r="C100" s="120" t="s">
        <v>85</v>
      </c>
      <c r="D100" s="120" t="s">
        <v>23</v>
      </c>
      <c r="E100" s="120" t="s">
        <v>51</v>
      </c>
      <c r="F100" s="120" t="s">
        <v>76</v>
      </c>
      <c r="G100" s="120" t="s">
        <v>76</v>
      </c>
      <c r="H100" s="120" t="s">
        <v>76</v>
      </c>
      <c r="I100" s="120" t="s">
        <v>76</v>
      </c>
      <c r="J100" s="120" t="s">
        <v>86</v>
      </c>
      <c r="K100" s="120" t="s">
        <v>82</v>
      </c>
    </row>
    <row r="101" spans="1:11" x14ac:dyDescent="0.25">
      <c r="A101" s="120" t="s">
        <v>312</v>
      </c>
      <c r="B101" s="120" t="s">
        <v>313</v>
      </c>
      <c r="C101" s="120" t="s">
        <v>85</v>
      </c>
      <c r="D101" s="120" t="s">
        <v>23</v>
      </c>
      <c r="E101" s="120" t="s">
        <v>51</v>
      </c>
      <c r="F101" s="120" t="s">
        <v>76</v>
      </c>
      <c r="G101" s="120" t="s">
        <v>76</v>
      </c>
      <c r="H101" s="120" t="s">
        <v>76</v>
      </c>
      <c r="I101" s="120" t="s">
        <v>76</v>
      </c>
      <c r="J101" s="120" t="s">
        <v>314</v>
      </c>
      <c r="K101" s="120" t="s">
        <v>82</v>
      </c>
    </row>
    <row r="102" spans="1:11" x14ac:dyDescent="0.25">
      <c r="A102" s="120" t="s">
        <v>315</v>
      </c>
      <c r="B102" s="120" t="s">
        <v>316</v>
      </c>
      <c r="C102" s="120" t="s">
        <v>85</v>
      </c>
      <c r="D102" s="120" t="s">
        <v>23</v>
      </c>
      <c r="E102" s="120" t="s">
        <v>51</v>
      </c>
      <c r="F102" s="120" t="s">
        <v>76</v>
      </c>
      <c r="G102" s="120" t="s">
        <v>76</v>
      </c>
      <c r="H102" s="120" t="s">
        <v>76</v>
      </c>
      <c r="I102" s="120" t="s">
        <v>76</v>
      </c>
      <c r="J102" s="120" t="s">
        <v>171</v>
      </c>
      <c r="K102" s="120" t="s">
        <v>82</v>
      </c>
    </row>
    <row r="103" spans="1:11" x14ac:dyDescent="0.25">
      <c r="A103" s="120" t="s">
        <v>317</v>
      </c>
      <c r="B103" s="120" t="s">
        <v>318</v>
      </c>
      <c r="C103" s="120" t="s">
        <v>85</v>
      </c>
      <c r="D103" s="120" t="s">
        <v>23</v>
      </c>
      <c r="E103" s="120" t="s">
        <v>51</v>
      </c>
      <c r="F103" s="120" t="s">
        <v>76</v>
      </c>
      <c r="G103" s="120" t="s">
        <v>76</v>
      </c>
      <c r="H103" s="120" t="s">
        <v>76</v>
      </c>
      <c r="I103" s="120" t="s">
        <v>76</v>
      </c>
      <c r="J103" s="120" t="s">
        <v>86</v>
      </c>
      <c r="K103" s="120" t="s">
        <v>82</v>
      </c>
    </row>
    <row r="104" spans="1:11" x14ac:dyDescent="0.25">
      <c r="A104" s="120" t="s">
        <v>319</v>
      </c>
      <c r="B104" s="120" t="s">
        <v>320</v>
      </c>
      <c r="C104" s="120" t="s">
        <v>85</v>
      </c>
      <c r="D104" s="120" t="s">
        <v>23</v>
      </c>
      <c r="E104" s="120" t="s">
        <v>51</v>
      </c>
      <c r="F104" s="120" t="s">
        <v>76</v>
      </c>
      <c r="G104" s="120" t="s">
        <v>76</v>
      </c>
      <c r="H104" s="120" t="s">
        <v>76</v>
      </c>
      <c r="I104" s="120" t="s">
        <v>76</v>
      </c>
      <c r="J104" s="120" t="s">
        <v>86</v>
      </c>
      <c r="K104" s="120" t="s">
        <v>82</v>
      </c>
    </row>
    <row r="105" spans="1:11" x14ac:dyDescent="0.25">
      <c r="A105" s="120" t="s">
        <v>321</v>
      </c>
      <c r="B105" s="120" t="s">
        <v>322</v>
      </c>
      <c r="C105" s="120" t="s">
        <v>85</v>
      </c>
      <c r="D105" s="120" t="s">
        <v>23</v>
      </c>
      <c r="E105" s="120" t="s">
        <v>51</v>
      </c>
      <c r="F105" s="120" t="s">
        <v>76</v>
      </c>
      <c r="G105" s="120" t="s">
        <v>76</v>
      </c>
      <c r="H105" s="120" t="s">
        <v>76</v>
      </c>
      <c r="I105" s="120" t="s">
        <v>76</v>
      </c>
      <c r="J105" s="120" t="s">
        <v>89</v>
      </c>
      <c r="K105" s="120" t="s">
        <v>82</v>
      </c>
    </row>
    <row r="106" spans="1:11" x14ac:dyDescent="0.25">
      <c r="A106" s="120" t="s">
        <v>323</v>
      </c>
      <c r="B106" s="120" t="s">
        <v>324</v>
      </c>
      <c r="C106" s="120" t="s">
        <v>85</v>
      </c>
      <c r="D106" s="120" t="s">
        <v>23</v>
      </c>
      <c r="E106" s="120" t="s">
        <v>51</v>
      </c>
      <c r="F106" s="120" t="s">
        <v>76</v>
      </c>
      <c r="G106" s="120" t="s">
        <v>76</v>
      </c>
      <c r="H106" s="120" t="s">
        <v>76</v>
      </c>
      <c r="I106" s="120" t="s">
        <v>76</v>
      </c>
      <c r="J106" s="120" t="s">
        <v>86</v>
      </c>
      <c r="K106" s="120" t="s">
        <v>185</v>
      </c>
    </row>
    <row r="107" spans="1:11" x14ac:dyDescent="0.25">
      <c r="A107" s="120" t="s">
        <v>325</v>
      </c>
      <c r="B107" s="120" t="s">
        <v>326</v>
      </c>
      <c r="C107" s="120" t="s">
        <v>169</v>
      </c>
      <c r="D107" s="120" t="s">
        <v>170</v>
      </c>
      <c r="E107" s="120" t="s">
        <v>51</v>
      </c>
      <c r="F107" s="120" t="s">
        <v>76</v>
      </c>
      <c r="G107" s="120" t="s">
        <v>76</v>
      </c>
      <c r="H107" s="120" t="s">
        <v>76</v>
      </c>
      <c r="I107" s="120" t="s">
        <v>76</v>
      </c>
      <c r="J107" s="120" t="s">
        <v>184</v>
      </c>
      <c r="K107" s="120" t="s">
        <v>82</v>
      </c>
    </row>
    <row r="108" spans="1:11" x14ac:dyDescent="0.25">
      <c r="A108" s="120" t="s">
        <v>327</v>
      </c>
      <c r="B108" s="120" t="s">
        <v>328</v>
      </c>
      <c r="C108" s="120" t="s">
        <v>169</v>
      </c>
      <c r="D108" s="120" t="s">
        <v>170</v>
      </c>
      <c r="E108" s="120" t="s">
        <v>51</v>
      </c>
      <c r="F108" s="120" t="s">
        <v>76</v>
      </c>
      <c r="G108" s="120" t="s">
        <v>76</v>
      </c>
      <c r="H108" s="120" t="s">
        <v>76</v>
      </c>
      <c r="I108" s="120" t="s">
        <v>76</v>
      </c>
      <c r="J108" s="120" t="s">
        <v>261</v>
      </c>
      <c r="K108" s="120" t="s">
        <v>82</v>
      </c>
    </row>
    <row r="109" spans="1:11" x14ac:dyDescent="0.25">
      <c r="A109" s="120" t="s">
        <v>329</v>
      </c>
      <c r="B109" s="120" t="s">
        <v>330</v>
      </c>
      <c r="C109" s="120" t="s">
        <v>169</v>
      </c>
      <c r="D109" s="120" t="s">
        <v>170</v>
      </c>
      <c r="E109" s="120" t="s">
        <v>51</v>
      </c>
      <c r="F109" s="120" t="s">
        <v>76</v>
      </c>
      <c r="G109" s="120" t="s">
        <v>76</v>
      </c>
      <c r="H109" s="120" t="s">
        <v>76</v>
      </c>
      <c r="I109" s="120" t="s">
        <v>76</v>
      </c>
      <c r="J109" s="120" t="s">
        <v>184</v>
      </c>
      <c r="K109" s="120" t="s">
        <v>82</v>
      </c>
    </row>
    <row r="110" spans="1:11" x14ac:dyDescent="0.25">
      <c r="A110" s="120" t="s">
        <v>331</v>
      </c>
      <c r="B110" s="120" t="s">
        <v>332</v>
      </c>
      <c r="C110" s="120" t="s">
        <v>169</v>
      </c>
      <c r="D110" s="120" t="s">
        <v>170</v>
      </c>
      <c r="E110" s="120" t="s">
        <v>51</v>
      </c>
      <c r="F110" s="120" t="s">
        <v>76</v>
      </c>
      <c r="G110" s="120" t="s">
        <v>76</v>
      </c>
      <c r="H110" s="120" t="s">
        <v>76</v>
      </c>
      <c r="I110" s="120" t="s">
        <v>76</v>
      </c>
      <c r="J110" s="120" t="s">
        <v>184</v>
      </c>
      <c r="K110" s="120" t="s">
        <v>82</v>
      </c>
    </row>
    <row r="111" spans="1:11" x14ac:dyDescent="0.25">
      <c r="A111" s="120" t="s">
        <v>333</v>
      </c>
      <c r="B111" s="120" t="s">
        <v>332</v>
      </c>
      <c r="C111" s="120" t="s">
        <v>169</v>
      </c>
      <c r="D111" s="120" t="s">
        <v>170</v>
      </c>
      <c r="E111" s="120" t="s">
        <v>51</v>
      </c>
      <c r="F111" s="120" t="s">
        <v>76</v>
      </c>
      <c r="G111" s="120" t="s">
        <v>76</v>
      </c>
      <c r="H111" s="120" t="s">
        <v>76</v>
      </c>
      <c r="I111" s="120" t="s">
        <v>76</v>
      </c>
      <c r="J111" s="120" t="s">
        <v>184</v>
      </c>
      <c r="K111" s="120" t="s">
        <v>82</v>
      </c>
    </row>
    <row r="112" spans="1:11" x14ac:dyDescent="0.25">
      <c r="A112" s="120" t="s">
        <v>1492</v>
      </c>
      <c r="B112" s="120" t="s">
        <v>1493</v>
      </c>
      <c r="C112" s="120" t="s">
        <v>169</v>
      </c>
      <c r="D112" s="120" t="s">
        <v>170</v>
      </c>
      <c r="E112" s="120" t="s">
        <v>51</v>
      </c>
      <c r="F112" s="120" t="s">
        <v>76</v>
      </c>
      <c r="G112" s="120" t="s">
        <v>76</v>
      </c>
      <c r="H112" s="120" t="s">
        <v>76</v>
      </c>
      <c r="I112" s="120" t="s">
        <v>76</v>
      </c>
      <c r="J112" s="120" t="s">
        <v>1494</v>
      </c>
      <c r="K112" s="120" t="s">
        <v>82</v>
      </c>
    </row>
    <row r="113" spans="1:11" x14ac:dyDescent="0.25">
      <c r="A113" s="120" t="s">
        <v>334</v>
      </c>
      <c r="B113" s="120" t="s">
        <v>335</v>
      </c>
      <c r="C113" s="120" t="s">
        <v>169</v>
      </c>
      <c r="D113" s="120" t="s">
        <v>170</v>
      </c>
      <c r="E113" s="120" t="s">
        <v>51</v>
      </c>
      <c r="F113" s="120" t="s">
        <v>76</v>
      </c>
      <c r="G113" s="120" t="s">
        <v>76</v>
      </c>
      <c r="H113" s="120" t="s">
        <v>76</v>
      </c>
      <c r="I113" s="120" t="s">
        <v>76</v>
      </c>
      <c r="J113" s="120" t="s">
        <v>184</v>
      </c>
      <c r="K113" s="120" t="s">
        <v>185</v>
      </c>
    </row>
    <row r="114" spans="1:11" x14ac:dyDescent="0.25">
      <c r="A114" s="120" t="s">
        <v>336</v>
      </c>
      <c r="B114" s="120" t="s">
        <v>337</v>
      </c>
      <c r="C114" s="120" t="s">
        <v>169</v>
      </c>
      <c r="D114" s="120" t="s">
        <v>170</v>
      </c>
      <c r="E114" s="120" t="s">
        <v>51</v>
      </c>
      <c r="F114" s="120" t="s">
        <v>76</v>
      </c>
      <c r="G114" s="120" t="s">
        <v>76</v>
      </c>
      <c r="H114" s="120" t="s">
        <v>76</v>
      </c>
      <c r="I114" s="120" t="s">
        <v>76</v>
      </c>
      <c r="J114" s="120" t="s">
        <v>184</v>
      </c>
      <c r="K114" s="120" t="s">
        <v>185</v>
      </c>
    </row>
    <row r="115" spans="1:11" x14ac:dyDescent="0.25">
      <c r="A115" s="120" t="s">
        <v>338</v>
      </c>
      <c r="B115" s="120" t="s">
        <v>339</v>
      </c>
      <c r="C115" s="120" t="s">
        <v>169</v>
      </c>
      <c r="D115" s="120" t="s">
        <v>170</v>
      </c>
      <c r="E115" s="120" t="s">
        <v>51</v>
      </c>
      <c r="F115" s="120" t="s">
        <v>76</v>
      </c>
      <c r="G115" s="120" t="s">
        <v>76</v>
      </c>
      <c r="H115" s="120" t="s">
        <v>76</v>
      </c>
      <c r="I115" s="120" t="s">
        <v>76</v>
      </c>
      <c r="J115" s="120" t="s">
        <v>184</v>
      </c>
      <c r="K115" s="120" t="s">
        <v>185</v>
      </c>
    </row>
    <row r="116" spans="1:11" x14ac:dyDescent="0.25">
      <c r="A116" s="120" t="s">
        <v>340</v>
      </c>
      <c r="B116" s="120" t="s">
        <v>341</v>
      </c>
      <c r="C116" s="120" t="s">
        <v>169</v>
      </c>
      <c r="D116" s="120" t="s">
        <v>170</v>
      </c>
      <c r="E116" s="120" t="s">
        <v>51</v>
      </c>
      <c r="F116" s="120" t="s">
        <v>76</v>
      </c>
      <c r="G116" s="120" t="s">
        <v>76</v>
      </c>
      <c r="H116" s="120" t="s">
        <v>76</v>
      </c>
      <c r="I116" s="120" t="s">
        <v>76</v>
      </c>
      <c r="J116" s="120" t="s">
        <v>184</v>
      </c>
      <c r="K116" s="120" t="s">
        <v>185</v>
      </c>
    </row>
    <row r="117" spans="1:11" x14ac:dyDescent="0.25">
      <c r="A117" s="120" t="s">
        <v>342</v>
      </c>
      <c r="B117" s="120" t="s">
        <v>343</v>
      </c>
      <c r="C117" s="120" t="s">
        <v>169</v>
      </c>
      <c r="D117" s="120" t="s">
        <v>170</v>
      </c>
      <c r="E117" s="120" t="s">
        <v>51</v>
      </c>
      <c r="F117" s="120" t="s">
        <v>76</v>
      </c>
      <c r="G117" s="120" t="s">
        <v>76</v>
      </c>
      <c r="H117" s="120" t="s">
        <v>76</v>
      </c>
      <c r="I117" s="120" t="s">
        <v>76</v>
      </c>
      <c r="J117" s="120" t="s">
        <v>184</v>
      </c>
      <c r="K117" s="120" t="s">
        <v>185</v>
      </c>
    </row>
    <row r="118" spans="1:11" x14ac:dyDescent="0.25">
      <c r="A118" s="120" t="s">
        <v>344</v>
      </c>
      <c r="B118" s="120" t="s">
        <v>345</v>
      </c>
      <c r="C118" s="120" t="s">
        <v>169</v>
      </c>
      <c r="D118" s="120" t="s">
        <v>170</v>
      </c>
      <c r="E118" s="120" t="s">
        <v>51</v>
      </c>
      <c r="F118" s="120" t="s">
        <v>76</v>
      </c>
      <c r="G118" s="120" t="s">
        <v>76</v>
      </c>
      <c r="H118" s="120" t="s">
        <v>76</v>
      </c>
      <c r="I118" s="120" t="s">
        <v>76</v>
      </c>
      <c r="J118" s="120" t="s">
        <v>184</v>
      </c>
      <c r="K118" s="120" t="s">
        <v>82</v>
      </c>
    </row>
    <row r="119" spans="1:11" x14ac:dyDescent="0.25">
      <c r="A119" s="120" t="s">
        <v>346</v>
      </c>
      <c r="B119" s="120" t="s">
        <v>347</v>
      </c>
      <c r="C119" s="120" t="s">
        <v>169</v>
      </c>
      <c r="D119" s="120" t="s">
        <v>170</v>
      </c>
      <c r="E119" s="120" t="s">
        <v>51</v>
      </c>
      <c r="F119" s="120" t="s">
        <v>76</v>
      </c>
      <c r="G119" s="120" t="s">
        <v>76</v>
      </c>
      <c r="H119" s="120" t="s">
        <v>76</v>
      </c>
      <c r="I119" s="120" t="s">
        <v>76</v>
      </c>
      <c r="J119" s="120" t="s">
        <v>184</v>
      </c>
      <c r="K119" s="120" t="s">
        <v>185</v>
      </c>
    </row>
    <row r="120" spans="1:11" x14ac:dyDescent="0.25">
      <c r="A120" s="120" t="s">
        <v>348</v>
      </c>
      <c r="B120" s="120" t="s">
        <v>349</v>
      </c>
      <c r="C120" s="120" t="s">
        <v>169</v>
      </c>
      <c r="D120" s="120" t="s">
        <v>170</v>
      </c>
      <c r="E120" s="120" t="s">
        <v>51</v>
      </c>
      <c r="F120" s="120" t="s">
        <v>76</v>
      </c>
      <c r="G120" s="120" t="s">
        <v>76</v>
      </c>
      <c r="H120" s="120" t="s">
        <v>76</v>
      </c>
      <c r="I120" s="120" t="s">
        <v>76</v>
      </c>
      <c r="J120" s="120" t="s">
        <v>184</v>
      </c>
      <c r="K120" s="120" t="s">
        <v>185</v>
      </c>
    </row>
    <row r="121" spans="1:11" x14ac:dyDescent="0.25">
      <c r="A121" s="120" t="s">
        <v>350</v>
      </c>
      <c r="B121" s="120" t="s">
        <v>351</v>
      </c>
      <c r="C121" s="120" t="s">
        <v>169</v>
      </c>
      <c r="D121" s="120" t="s">
        <v>170</v>
      </c>
      <c r="E121" s="120" t="s">
        <v>51</v>
      </c>
      <c r="F121" s="120" t="s">
        <v>76</v>
      </c>
      <c r="G121" s="120" t="s">
        <v>76</v>
      </c>
      <c r="H121" s="120" t="s">
        <v>76</v>
      </c>
      <c r="I121" s="120" t="s">
        <v>76</v>
      </c>
      <c r="J121" s="120" t="s">
        <v>184</v>
      </c>
      <c r="K121" s="120" t="s">
        <v>82</v>
      </c>
    </row>
    <row r="122" spans="1:11" x14ac:dyDescent="0.25">
      <c r="A122" s="120" t="s">
        <v>352</v>
      </c>
      <c r="B122" s="120" t="s">
        <v>353</v>
      </c>
      <c r="C122" s="120" t="s">
        <v>169</v>
      </c>
      <c r="D122" s="120" t="s">
        <v>170</v>
      </c>
      <c r="E122" s="120" t="s">
        <v>51</v>
      </c>
      <c r="F122" s="120" t="s">
        <v>76</v>
      </c>
      <c r="G122" s="120" t="s">
        <v>76</v>
      </c>
      <c r="H122" s="120" t="s">
        <v>76</v>
      </c>
      <c r="I122" s="120" t="s">
        <v>76</v>
      </c>
      <c r="J122" s="120" t="s">
        <v>184</v>
      </c>
      <c r="K122" s="120" t="s">
        <v>185</v>
      </c>
    </row>
    <row r="123" spans="1:11" x14ac:dyDescent="0.25">
      <c r="A123" s="120" t="s">
        <v>354</v>
      </c>
      <c r="B123" s="120" t="s">
        <v>355</v>
      </c>
      <c r="C123" s="120" t="s">
        <v>169</v>
      </c>
      <c r="D123" s="120" t="s">
        <v>170</v>
      </c>
      <c r="E123" s="120" t="s">
        <v>51</v>
      </c>
      <c r="F123" s="120" t="s">
        <v>76</v>
      </c>
      <c r="G123" s="120" t="s">
        <v>76</v>
      </c>
      <c r="H123" s="120" t="s">
        <v>76</v>
      </c>
      <c r="I123" s="120" t="s">
        <v>76</v>
      </c>
      <c r="J123" s="120" t="s">
        <v>184</v>
      </c>
      <c r="K123" s="120" t="s">
        <v>185</v>
      </c>
    </row>
    <row r="124" spans="1:11" x14ac:dyDescent="0.25">
      <c r="A124" s="120" t="s">
        <v>356</v>
      </c>
      <c r="B124" s="120" t="s">
        <v>357</v>
      </c>
      <c r="C124" s="120" t="s">
        <v>169</v>
      </c>
      <c r="D124" s="120" t="s">
        <v>170</v>
      </c>
      <c r="E124" s="120" t="s">
        <v>51</v>
      </c>
      <c r="F124" s="120" t="s">
        <v>76</v>
      </c>
      <c r="G124" s="120" t="s">
        <v>76</v>
      </c>
      <c r="H124" s="120" t="s">
        <v>76</v>
      </c>
      <c r="I124" s="120" t="s">
        <v>76</v>
      </c>
      <c r="J124" s="120" t="s">
        <v>184</v>
      </c>
      <c r="K124" s="120" t="s">
        <v>82</v>
      </c>
    </row>
    <row r="125" spans="1:11" x14ac:dyDescent="0.25">
      <c r="A125" s="120" t="s">
        <v>358</v>
      </c>
      <c r="B125" s="120" t="s">
        <v>359</v>
      </c>
      <c r="C125" s="120" t="s">
        <v>169</v>
      </c>
      <c r="D125" s="120" t="s">
        <v>170</v>
      </c>
      <c r="E125" s="120" t="s">
        <v>51</v>
      </c>
      <c r="F125" s="120" t="s">
        <v>76</v>
      </c>
      <c r="G125" s="120" t="s">
        <v>76</v>
      </c>
      <c r="H125" s="120" t="s">
        <v>76</v>
      </c>
      <c r="I125" s="120" t="s">
        <v>76</v>
      </c>
      <c r="J125" s="120" t="s">
        <v>184</v>
      </c>
      <c r="K125" s="120" t="s">
        <v>185</v>
      </c>
    </row>
    <row r="126" spans="1:11" x14ac:dyDescent="0.25">
      <c r="A126" s="120" t="s">
        <v>360</v>
      </c>
      <c r="B126" s="120" t="s">
        <v>361</v>
      </c>
      <c r="C126" s="120" t="s">
        <v>169</v>
      </c>
      <c r="D126" s="120" t="s">
        <v>170</v>
      </c>
      <c r="E126" s="120" t="s">
        <v>51</v>
      </c>
      <c r="F126" s="120" t="s">
        <v>76</v>
      </c>
      <c r="G126" s="120" t="s">
        <v>76</v>
      </c>
      <c r="H126" s="120" t="s">
        <v>76</v>
      </c>
      <c r="I126" s="120" t="s">
        <v>76</v>
      </c>
      <c r="J126" s="120" t="s">
        <v>184</v>
      </c>
      <c r="K126" s="120" t="s">
        <v>185</v>
      </c>
    </row>
    <row r="127" spans="1:11" x14ac:dyDescent="0.25">
      <c r="A127" s="120" t="s">
        <v>362</v>
      </c>
      <c r="B127" s="120" t="s">
        <v>363</v>
      </c>
      <c r="C127" s="120" t="s">
        <v>169</v>
      </c>
      <c r="D127" s="120" t="s">
        <v>170</v>
      </c>
      <c r="E127" s="120" t="s">
        <v>51</v>
      </c>
      <c r="F127" s="120" t="s">
        <v>76</v>
      </c>
      <c r="G127" s="120" t="s">
        <v>76</v>
      </c>
      <c r="H127" s="120" t="s">
        <v>76</v>
      </c>
      <c r="I127" s="120" t="s">
        <v>76</v>
      </c>
      <c r="J127" s="120" t="s">
        <v>364</v>
      </c>
      <c r="K127" s="120" t="s">
        <v>82</v>
      </c>
    </row>
    <row r="128" spans="1:11" x14ac:dyDescent="0.25">
      <c r="A128" s="120" t="s">
        <v>365</v>
      </c>
      <c r="B128" s="120" t="s">
        <v>366</v>
      </c>
      <c r="C128" s="120" t="s">
        <v>169</v>
      </c>
      <c r="D128" s="120" t="s">
        <v>170</v>
      </c>
      <c r="E128" s="120" t="s">
        <v>51</v>
      </c>
      <c r="F128" s="120" t="s">
        <v>76</v>
      </c>
      <c r="G128" s="120" t="s">
        <v>76</v>
      </c>
      <c r="H128" s="120" t="s">
        <v>76</v>
      </c>
      <c r="I128" s="120" t="s">
        <v>76</v>
      </c>
      <c r="J128" s="120" t="s">
        <v>364</v>
      </c>
      <c r="K128" s="120" t="s">
        <v>185</v>
      </c>
    </row>
    <row r="129" spans="1:11" x14ac:dyDescent="0.25">
      <c r="A129" s="120" t="s">
        <v>367</v>
      </c>
      <c r="B129" s="120" t="s">
        <v>368</v>
      </c>
      <c r="C129" s="120" t="s">
        <v>169</v>
      </c>
      <c r="D129" s="120" t="s">
        <v>170</v>
      </c>
      <c r="E129" s="120" t="s">
        <v>51</v>
      </c>
      <c r="F129" s="120" t="s">
        <v>76</v>
      </c>
      <c r="G129" s="120" t="s">
        <v>76</v>
      </c>
      <c r="H129" s="120" t="s">
        <v>76</v>
      </c>
      <c r="I129" s="120" t="s">
        <v>76</v>
      </c>
      <c r="J129" s="120" t="s">
        <v>364</v>
      </c>
      <c r="K129" s="120" t="s">
        <v>185</v>
      </c>
    </row>
    <row r="130" spans="1:11" x14ac:dyDescent="0.25">
      <c r="A130" s="120" t="s">
        <v>369</v>
      </c>
      <c r="B130" s="120" t="s">
        <v>370</v>
      </c>
      <c r="C130" s="120" t="s">
        <v>169</v>
      </c>
      <c r="D130" s="120" t="s">
        <v>170</v>
      </c>
      <c r="E130" s="120" t="s">
        <v>51</v>
      </c>
      <c r="F130" s="120" t="s">
        <v>76</v>
      </c>
      <c r="G130" s="120" t="s">
        <v>76</v>
      </c>
      <c r="H130" s="120" t="s">
        <v>76</v>
      </c>
      <c r="I130" s="120" t="s">
        <v>76</v>
      </c>
      <c r="J130" s="120" t="s">
        <v>184</v>
      </c>
      <c r="K130" s="120" t="s">
        <v>185</v>
      </c>
    </row>
    <row r="131" spans="1:11" x14ac:dyDescent="0.25">
      <c r="A131" s="120" t="s">
        <v>371</v>
      </c>
      <c r="B131" s="120" t="s">
        <v>372</v>
      </c>
      <c r="C131" s="120" t="s">
        <v>169</v>
      </c>
      <c r="D131" s="120" t="s">
        <v>170</v>
      </c>
      <c r="E131" s="120" t="s">
        <v>51</v>
      </c>
      <c r="F131" s="120" t="s">
        <v>76</v>
      </c>
      <c r="G131" s="120" t="s">
        <v>76</v>
      </c>
      <c r="H131" s="120" t="s">
        <v>76</v>
      </c>
      <c r="I131" s="120" t="s">
        <v>76</v>
      </c>
      <c r="J131" s="120" t="s">
        <v>184</v>
      </c>
      <c r="K131" s="120" t="s">
        <v>185</v>
      </c>
    </row>
    <row r="132" spans="1:11" x14ac:dyDescent="0.25">
      <c r="A132" s="120" t="s">
        <v>373</v>
      </c>
      <c r="B132" s="120" t="s">
        <v>374</v>
      </c>
      <c r="C132" s="120" t="s">
        <v>169</v>
      </c>
      <c r="D132" s="120" t="s">
        <v>170</v>
      </c>
      <c r="E132" s="120" t="s">
        <v>51</v>
      </c>
      <c r="F132" s="120" t="s">
        <v>76</v>
      </c>
      <c r="G132" s="120" t="s">
        <v>76</v>
      </c>
      <c r="H132" s="120" t="s">
        <v>76</v>
      </c>
      <c r="I132" s="120" t="s">
        <v>76</v>
      </c>
      <c r="J132" s="120" t="s">
        <v>184</v>
      </c>
      <c r="K132" s="120" t="s">
        <v>82</v>
      </c>
    </row>
    <row r="133" spans="1:11" x14ac:dyDescent="0.25">
      <c r="A133" s="120" t="s">
        <v>375</v>
      </c>
      <c r="B133" s="120" t="s">
        <v>376</v>
      </c>
      <c r="C133" s="120" t="s">
        <v>169</v>
      </c>
      <c r="D133" s="120" t="s">
        <v>170</v>
      </c>
      <c r="E133" s="120" t="s">
        <v>51</v>
      </c>
      <c r="F133" s="120" t="s">
        <v>76</v>
      </c>
      <c r="G133" s="120" t="s">
        <v>76</v>
      </c>
      <c r="H133" s="120" t="s">
        <v>76</v>
      </c>
      <c r="I133" s="120" t="s">
        <v>76</v>
      </c>
      <c r="J133" s="120" t="s">
        <v>184</v>
      </c>
      <c r="K133" s="120" t="s">
        <v>185</v>
      </c>
    </row>
    <row r="134" spans="1:11" x14ac:dyDescent="0.25">
      <c r="A134" s="120" t="s">
        <v>377</v>
      </c>
      <c r="B134" s="120" t="s">
        <v>378</v>
      </c>
      <c r="C134" s="120" t="s">
        <v>169</v>
      </c>
      <c r="D134" s="120" t="s">
        <v>170</v>
      </c>
      <c r="E134" s="120" t="s">
        <v>51</v>
      </c>
      <c r="F134" s="120" t="s">
        <v>76</v>
      </c>
      <c r="G134" s="120" t="s">
        <v>76</v>
      </c>
      <c r="H134" s="120" t="s">
        <v>76</v>
      </c>
      <c r="I134" s="120" t="s">
        <v>76</v>
      </c>
      <c r="J134" s="120" t="s">
        <v>184</v>
      </c>
      <c r="K134" s="120" t="s">
        <v>185</v>
      </c>
    </row>
    <row r="135" spans="1:11" x14ac:dyDescent="0.25">
      <c r="A135" s="120" t="s">
        <v>379</v>
      </c>
      <c r="B135" s="120" t="s">
        <v>380</v>
      </c>
      <c r="C135" s="120" t="s">
        <v>169</v>
      </c>
      <c r="D135" s="120" t="s">
        <v>170</v>
      </c>
      <c r="E135" s="120" t="s">
        <v>51</v>
      </c>
      <c r="F135" s="120" t="s">
        <v>76</v>
      </c>
      <c r="G135" s="120" t="s">
        <v>76</v>
      </c>
      <c r="H135" s="120" t="s">
        <v>76</v>
      </c>
      <c r="I135" s="120" t="s">
        <v>76</v>
      </c>
      <c r="J135" s="120" t="s">
        <v>184</v>
      </c>
      <c r="K135" s="120" t="s">
        <v>185</v>
      </c>
    </row>
    <row r="136" spans="1:11" x14ac:dyDescent="0.25">
      <c r="A136" s="120" t="s">
        <v>381</v>
      </c>
      <c r="B136" s="120" t="s">
        <v>382</v>
      </c>
      <c r="C136" s="120" t="s">
        <v>169</v>
      </c>
      <c r="D136" s="120" t="s">
        <v>170</v>
      </c>
      <c r="E136" s="120" t="s">
        <v>51</v>
      </c>
      <c r="F136" s="120" t="s">
        <v>76</v>
      </c>
      <c r="G136" s="120" t="s">
        <v>76</v>
      </c>
      <c r="H136" s="120" t="s">
        <v>76</v>
      </c>
      <c r="I136" s="120" t="s">
        <v>76</v>
      </c>
      <c r="J136" s="120" t="s">
        <v>184</v>
      </c>
      <c r="K136" s="120" t="s">
        <v>185</v>
      </c>
    </row>
    <row r="137" spans="1:11" x14ac:dyDescent="0.25">
      <c r="A137" s="120" t="s">
        <v>383</v>
      </c>
      <c r="B137" s="120" t="s">
        <v>384</v>
      </c>
      <c r="C137" s="120" t="s">
        <v>169</v>
      </c>
      <c r="D137" s="120" t="s">
        <v>170</v>
      </c>
      <c r="E137" s="120" t="s">
        <v>51</v>
      </c>
      <c r="F137" s="120" t="s">
        <v>76</v>
      </c>
      <c r="G137" s="120" t="s">
        <v>76</v>
      </c>
      <c r="H137" s="120" t="s">
        <v>76</v>
      </c>
      <c r="I137" s="120" t="s">
        <v>76</v>
      </c>
      <c r="J137" s="120" t="s">
        <v>184</v>
      </c>
      <c r="K137" s="120" t="s">
        <v>185</v>
      </c>
    </row>
    <row r="138" spans="1:11" x14ac:dyDescent="0.25">
      <c r="A138" s="120" t="s">
        <v>385</v>
      </c>
      <c r="B138" s="120" t="s">
        <v>386</v>
      </c>
      <c r="C138" s="120" t="s">
        <v>169</v>
      </c>
      <c r="D138" s="120" t="s">
        <v>170</v>
      </c>
      <c r="E138" s="120" t="s">
        <v>51</v>
      </c>
      <c r="F138" s="120" t="s">
        <v>76</v>
      </c>
      <c r="G138" s="120" t="s">
        <v>76</v>
      </c>
      <c r="H138" s="120" t="s">
        <v>76</v>
      </c>
      <c r="I138" s="120" t="s">
        <v>76</v>
      </c>
      <c r="J138" s="120" t="s">
        <v>387</v>
      </c>
      <c r="K138" s="120" t="s">
        <v>82</v>
      </c>
    </row>
    <row r="139" spans="1:11" x14ac:dyDescent="0.25">
      <c r="A139" s="120" t="s">
        <v>388</v>
      </c>
      <c r="B139" s="120" t="s">
        <v>389</v>
      </c>
      <c r="C139" s="120" t="s">
        <v>169</v>
      </c>
      <c r="D139" s="120" t="s">
        <v>170</v>
      </c>
      <c r="E139" s="120" t="s">
        <v>51</v>
      </c>
      <c r="F139" s="120" t="s">
        <v>76</v>
      </c>
      <c r="G139" s="120" t="s">
        <v>76</v>
      </c>
      <c r="H139" s="120" t="s">
        <v>76</v>
      </c>
      <c r="I139" s="120" t="s">
        <v>76</v>
      </c>
      <c r="J139" s="120" t="s">
        <v>364</v>
      </c>
      <c r="K139" s="120" t="s">
        <v>185</v>
      </c>
    </row>
    <row r="140" spans="1:11" x14ac:dyDescent="0.25">
      <c r="A140" s="120" t="s">
        <v>390</v>
      </c>
      <c r="B140" s="120" t="s">
        <v>391</v>
      </c>
      <c r="C140" s="120" t="s">
        <v>169</v>
      </c>
      <c r="D140" s="120" t="s">
        <v>170</v>
      </c>
      <c r="E140" s="120" t="s">
        <v>51</v>
      </c>
      <c r="F140" s="120" t="s">
        <v>76</v>
      </c>
      <c r="G140" s="120" t="s">
        <v>76</v>
      </c>
      <c r="H140" s="120" t="s">
        <v>76</v>
      </c>
      <c r="I140" s="120" t="s">
        <v>76</v>
      </c>
      <c r="J140" s="120" t="s">
        <v>364</v>
      </c>
      <c r="K140" s="120" t="s">
        <v>185</v>
      </c>
    </row>
    <row r="141" spans="1:11" x14ac:dyDescent="0.25">
      <c r="A141" s="120" t="s">
        <v>392</v>
      </c>
      <c r="B141" s="120" t="s">
        <v>393</v>
      </c>
      <c r="C141" s="120" t="s">
        <v>169</v>
      </c>
      <c r="D141" s="120" t="s">
        <v>170</v>
      </c>
      <c r="E141" s="120" t="s">
        <v>51</v>
      </c>
      <c r="F141" s="120" t="s">
        <v>76</v>
      </c>
      <c r="G141" s="120" t="s">
        <v>76</v>
      </c>
      <c r="H141" s="120" t="s">
        <v>76</v>
      </c>
      <c r="I141" s="120" t="s">
        <v>76</v>
      </c>
      <c r="J141" s="120" t="s">
        <v>364</v>
      </c>
      <c r="K141" s="120" t="s">
        <v>185</v>
      </c>
    </row>
    <row r="142" spans="1:11" x14ac:dyDescent="0.25">
      <c r="A142" s="120" t="s">
        <v>394</v>
      </c>
      <c r="B142" s="120" t="s">
        <v>395</v>
      </c>
      <c r="C142" s="120" t="s">
        <v>169</v>
      </c>
      <c r="D142" s="120" t="s">
        <v>170</v>
      </c>
      <c r="E142" s="120" t="s">
        <v>51</v>
      </c>
      <c r="F142" s="120" t="s">
        <v>76</v>
      </c>
      <c r="G142" s="120" t="s">
        <v>76</v>
      </c>
      <c r="H142" s="120" t="s">
        <v>76</v>
      </c>
      <c r="I142" s="120" t="s">
        <v>76</v>
      </c>
      <c r="J142" s="120" t="s">
        <v>364</v>
      </c>
      <c r="K142" s="120" t="s">
        <v>185</v>
      </c>
    </row>
    <row r="143" spans="1:11" x14ac:dyDescent="0.25">
      <c r="A143" s="120" t="s">
        <v>396</v>
      </c>
      <c r="B143" s="120" t="s">
        <v>397</v>
      </c>
      <c r="C143" s="120" t="s">
        <v>169</v>
      </c>
      <c r="D143" s="120" t="s">
        <v>170</v>
      </c>
      <c r="E143" s="120" t="s">
        <v>51</v>
      </c>
      <c r="F143" s="120" t="s">
        <v>76</v>
      </c>
      <c r="G143" s="120" t="s">
        <v>76</v>
      </c>
      <c r="H143" s="120" t="s">
        <v>76</v>
      </c>
      <c r="I143" s="120" t="s">
        <v>76</v>
      </c>
      <c r="J143" s="120" t="s">
        <v>364</v>
      </c>
      <c r="K143" s="120" t="s">
        <v>185</v>
      </c>
    </row>
    <row r="144" spans="1:11" x14ac:dyDescent="0.25">
      <c r="A144" s="120" t="s">
        <v>398</v>
      </c>
      <c r="B144" s="120" t="s">
        <v>399</v>
      </c>
      <c r="C144" s="120" t="s">
        <v>169</v>
      </c>
      <c r="D144" s="120" t="s">
        <v>170</v>
      </c>
      <c r="E144" s="120" t="s">
        <v>51</v>
      </c>
      <c r="F144" s="120" t="s">
        <v>76</v>
      </c>
      <c r="G144" s="120" t="s">
        <v>76</v>
      </c>
      <c r="H144" s="120" t="s">
        <v>76</v>
      </c>
      <c r="I144" s="120" t="s">
        <v>76</v>
      </c>
      <c r="J144" s="120" t="s">
        <v>364</v>
      </c>
      <c r="K144" s="120" t="s">
        <v>185</v>
      </c>
    </row>
    <row r="145" spans="1:11" x14ac:dyDescent="0.25">
      <c r="A145" s="120" t="s">
        <v>400</v>
      </c>
      <c r="B145" s="120" t="s">
        <v>401</v>
      </c>
      <c r="C145" s="120" t="s">
        <v>169</v>
      </c>
      <c r="D145" s="120" t="s">
        <v>170</v>
      </c>
      <c r="E145" s="120" t="s">
        <v>51</v>
      </c>
      <c r="F145" s="120" t="s">
        <v>76</v>
      </c>
      <c r="G145" s="120" t="s">
        <v>76</v>
      </c>
      <c r="H145" s="120" t="s">
        <v>76</v>
      </c>
      <c r="I145" s="120" t="s">
        <v>76</v>
      </c>
      <c r="J145" s="120" t="s">
        <v>364</v>
      </c>
      <c r="K145" s="120" t="s">
        <v>185</v>
      </c>
    </row>
    <row r="146" spans="1:11" x14ac:dyDescent="0.25">
      <c r="A146" s="120" t="s">
        <v>402</v>
      </c>
      <c r="B146" s="120" t="s">
        <v>403</v>
      </c>
      <c r="C146" s="120" t="s">
        <v>169</v>
      </c>
      <c r="D146" s="120" t="s">
        <v>170</v>
      </c>
      <c r="E146" s="120" t="s">
        <v>51</v>
      </c>
      <c r="F146" s="120" t="s">
        <v>76</v>
      </c>
      <c r="G146" s="120" t="s">
        <v>76</v>
      </c>
      <c r="H146" s="120" t="s">
        <v>76</v>
      </c>
      <c r="I146" s="120" t="s">
        <v>76</v>
      </c>
      <c r="J146" s="120" t="s">
        <v>364</v>
      </c>
      <c r="K146" s="120" t="s">
        <v>185</v>
      </c>
    </row>
    <row r="147" spans="1:11" x14ac:dyDescent="0.25">
      <c r="A147" s="120" t="s">
        <v>404</v>
      </c>
      <c r="B147" s="120" t="s">
        <v>405</v>
      </c>
      <c r="C147" s="120" t="s">
        <v>169</v>
      </c>
      <c r="D147" s="120" t="s">
        <v>170</v>
      </c>
      <c r="E147" s="120" t="s">
        <v>51</v>
      </c>
      <c r="F147" s="120" t="s">
        <v>76</v>
      </c>
      <c r="G147" s="120" t="s">
        <v>76</v>
      </c>
      <c r="H147" s="120" t="s">
        <v>76</v>
      </c>
      <c r="I147" s="120" t="s">
        <v>76</v>
      </c>
      <c r="J147" s="120" t="s">
        <v>364</v>
      </c>
      <c r="K147" s="120" t="s">
        <v>185</v>
      </c>
    </row>
    <row r="148" spans="1:11" x14ac:dyDescent="0.25">
      <c r="A148" s="120" t="s">
        <v>406</v>
      </c>
      <c r="B148" s="120" t="s">
        <v>407</v>
      </c>
      <c r="C148" s="120" t="s">
        <v>169</v>
      </c>
      <c r="D148" s="120" t="s">
        <v>170</v>
      </c>
      <c r="E148" s="120" t="s">
        <v>51</v>
      </c>
      <c r="F148" s="120" t="s">
        <v>76</v>
      </c>
      <c r="G148" s="120" t="s">
        <v>76</v>
      </c>
      <c r="H148" s="120" t="s">
        <v>76</v>
      </c>
      <c r="I148" s="120" t="s">
        <v>76</v>
      </c>
      <c r="J148" s="120" t="s">
        <v>364</v>
      </c>
      <c r="K148" s="120" t="s">
        <v>185</v>
      </c>
    </row>
    <row r="149" spans="1:11" x14ac:dyDescent="0.25">
      <c r="A149" s="120" t="s">
        <v>408</v>
      </c>
      <c r="B149" s="120" t="s">
        <v>409</v>
      </c>
      <c r="C149" s="120" t="s">
        <v>169</v>
      </c>
      <c r="D149" s="120" t="s">
        <v>170</v>
      </c>
      <c r="E149" s="120" t="s">
        <v>51</v>
      </c>
      <c r="F149" s="120" t="s">
        <v>76</v>
      </c>
      <c r="G149" s="120" t="s">
        <v>76</v>
      </c>
      <c r="H149" s="120" t="s">
        <v>76</v>
      </c>
      <c r="I149" s="120" t="s">
        <v>76</v>
      </c>
      <c r="J149" s="120" t="s">
        <v>364</v>
      </c>
      <c r="K149" s="120" t="s">
        <v>82</v>
      </c>
    </row>
    <row r="150" spans="1:11" x14ac:dyDescent="0.25">
      <c r="A150" s="120" t="s">
        <v>410</v>
      </c>
      <c r="B150" s="120" t="s">
        <v>411</v>
      </c>
      <c r="C150" s="120" t="s">
        <v>169</v>
      </c>
      <c r="D150" s="120" t="s">
        <v>170</v>
      </c>
      <c r="E150" s="120" t="s">
        <v>51</v>
      </c>
      <c r="F150" s="120" t="s">
        <v>76</v>
      </c>
      <c r="G150" s="120" t="s">
        <v>76</v>
      </c>
      <c r="H150" s="120" t="s">
        <v>76</v>
      </c>
      <c r="I150" s="120" t="s">
        <v>76</v>
      </c>
      <c r="J150" s="120" t="s">
        <v>184</v>
      </c>
      <c r="K150" s="120" t="s">
        <v>185</v>
      </c>
    </row>
    <row r="151" spans="1:11" x14ac:dyDescent="0.25">
      <c r="A151" s="120" t="s">
        <v>412</v>
      </c>
      <c r="B151" s="120" t="s">
        <v>413</v>
      </c>
      <c r="C151" s="120" t="s">
        <v>169</v>
      </c>
      <c r="D151" s="120" t="s">
        <v>170</v>
      </c>
      <c r="E151" s="120" t="s">
        <v>51</v>
      </c>
      <c r="F151" s="120" t="s">
        <v>76</v>
      </c>
      <c r="G151" s="120" t="s">
        <v>76</v>
      </c>
      <c r="H151" s="120" t="s">
        <v>76</v>
      </c>
      <c r="I151" s="120" t="s">
        <v>76</v>
      </c>
      <c r="J151" s="120" t="s">
        <v>184</v>
      </c>
      <c r="K151" s="120" t="s">
        <v>82</v>
      </c>
    </row>
    <row r="152" spans="1:11" x14ac:dyDescent="0.25">
      <c r="A152" s="120" t="s">
        <v>414</v>
      </c>
      <c r="B152" s="120" t="s">
        <v>415</v>
      </c>
      <c r="C152" s="120" t="s">
        <v>169</v>
      </c>
      <c r="D152" s="120" t="s">
        <v>170</v>
      </c>
      <c r="E152" s="120" t="s">
        <v>51</v>
      </c>
      <c r="F152" s="120" t="s">
        <v>76</v>
      </c>
      <c r="G152" s="120" t="s">
        <v>76</v>
      </c>
      <c r="H152" s="120" t="s">
        <v>76</v>
      </c>
      <c r="I152" s="120" t="s">
        <v>76</v>
      </c>
      <c r="J152" s="120" t="s">
        <v>184</v>
      </c>
      <c r="K152" s="120" t="s">
        <v>185</v>
      </c>
    </row>
    <row r="153" spans="1:11" x14ac:dyDescent="0.25">
      <c r="A153" s="120" t="s">
        <v>416</v>
      </c>
      <c r="B153" s="120" t="s">
        <v>417</v>
      </c>
      <c r="C153" s="120" t="s">
        <v>169</v>
      </c>
      <c r="D153" s="120" t="s">
        <v>170</v>
      </c>
      <c r="E153" s="120" t="s">
        <v>51</v>
      </c>
      <c r="F153" s="120" t="s">
        <v>76</v>
      </c>
      <c r="G153" s="120" t="s">
        <v>76</v>
      </c>
      <c r="H153" s="120" t="s">
        <v>76</v>
      </c>
      <c r="I153" s="120" t="s">
        <v>76</v>
      </c>
      <c r="J153" s="120" t="s">
        <v>364</v>
      </c>
      <c r="K153" s="120" t="s">
        <v>185</v>
      </c>
    </row>
    <row r="154" spans="1:11" x14ac:dyDescent="0.25">
      <c r="A154" s="120" t="s">
        <v>418</v>
      </c>
      <c r="B154" s="120" t="s">
        <v>419</v>
      </c>
      <c r="C154" s="120" t="s">
        <v>169</v>
      </c>
      <c r="D154" s="120" t="s">
        <v>170</v>
      </c>
      <c r="E154" s="120" t="s">
        <v>51</v>
      </c>
      <c r="F154" s="120" t="s">
        <v>76</v>
      </c>
      <c r="G154" s="120" t="s">
        <v>76</v>
      </c>
      <c r="H154" s="120" t="s">
        <v>76</v>
      </c>
      <c r="I154" s="120" t="s">
        <v>76</v>
      </c>
      <c r="J154" s="120" t="s">
        <v>184</v>
      </c>
      <c r="K154" s="120" t="s">
        <v>185</v>
      </c>
    </row>
    <row r="155" spans="1:11" x14ac:dyDescent="0.25">
      <c r="A155" s="120" t="s">
        <v>420</v>
      </c>
      <c r="B155" s="120" t="s">
        <v>421</v>
      </c>
      <c r="C155" s="120" t="s">
        <v>169</v>
      </c>
      <c r="D155" s="120" t="s">
        <v>170</v>
      </c>
      <c r="E155" s="120" t="s">
        <v>51</v>
      </c>
      <c r="F155" s="120" t="s">
        <v>76</v>
      </c>
      <c r="G155" s="120" t="s">
        <v>76</v>
      </c>
      <c r="H155" s="120" t="s">
        <v>76</v>
      </c>
      <c r="I155" s="120" t="s">
        <v>76</v>
      </c>
      <c r="J155" s="120" t="s">
        <v>364</v>
      </c>
      <c r="K155" s="120" t="s">
        <v>185</v>
      </c>
    </row>
    <row r="156" spans="1:11" x14ac:dyDescent="0.25">
      <c r="A156" s="120" t="s">
        <v>422</v>
      </c>
      <c r="B156" s="120" t="s">
        <v>423</v>
      </c>
      <c r="C156" s="120" t="s">
        <v>169</v>
      </c>
      <c r="D156" s="120" t="s">
        <v>170</v>
      </c>
      <c r="E156" s="120" t="s">
        <v>51</v>
      </c>
      <c r="F156" s="120" t="s">
        <v>76</v>
      </c>
      <c r="G156" s="120" t="s">
        <v>76</v>
      </c>
      <c r="H156" s="120" t="s">
        <v>76</v>
      </c>
      <c r="I156" s="120" t="s">
        <v>76</v>
      </c>
      <c r="J156" s="120" t="s">
        <v>184</v>
      </c>
      <c r="K156" s="120" t="s">
        <v>185</v>
      </c>
    </row>
    <row r="157" spans="1:11" x14ac:dyDescent="0.25">
      <c r="A157" s="120" t="s">
        <v>424</v>
      </c>
      <c r="B157" s="120" t="s">
        <v>425</v>
      </c>
      <c r="C157" s="120" t="s">
        <v>169</v>
      </c>
      <c r="D157" s="120" t="s">
        <v>170</v>
      </c>
      <c r="E157" s="120" t="s">
        <v>51</v>
      </c>
      <c r="F157" s="120" t="s">
        <v>76</v>
      </c>
      <c r="G157" s="120" t="s">
        <v>76</v>
      </c>
      <c r="H157" s="120" t="s">
        <v>76</v>
      </c>
      <c r="I157" s="120" t="s">
        <v>76</v>
      </c>
      <c r="J157" s="120" t="s">
        <v>184</v>
      </c>
      <c r="K157" s="120" t="s">
        <v>185</v>
      </c>
    </row>
    <row r="158" spans="1:11" x14ac:dyDescent="0.25">
      <c r="A158" s="120" t="s">
        <v>426</v>
      </c>
      <c r="B158" s="120" t="s">
        <v>427</v>
      </c>
      <c r="C158" s="120" t="s">
        <v>169</v>
      </c>
      <c r="D158" s="120" t="s">
        <v>170</v>
      </c>
      <c r="E158" s="120" t="s">
        <v>51</v>
      </c>
      <c r="F158" s="120" t="s">
        <v>76</v>
      </c>
      <c r="G158" s="120" t="s">
        <v>76</v>
      </c>
      <c r="H158" s="120" t="s">
        <v>76</v>
      </c>
      <c r="I158" s="120" t="s">
        <v>76</v>
      </c>
      <c r="J158" s="120" t="s">
        <v>184</v>
      </c>
      <c r="K158" s="120" t="s">
        <v>82</v>
      </c>
    </row>
    <row r="159" spans="1:11" x14ac:dyDescent="0.25">
      <c r="A159" s="120" t="s">
        <v>428</v>
      </c>
      <c r="B159" s="120" t="s">
        <v>429</v>
      </c>
      <c r="C159" s="120" t="s">
        <v>169</v>
      </c>
      <c r="D159" s="120" t="s">
        <v>170</v>
      </c>
      <c r="E159" s="120" t="s">
        <v>51</v>
      </c>
      <c r="F159" s="120" t="s">
        <v>76</v>
      </c>
      <c r="G159" s="120" t="s">
        <v>76</v>
      </c>
      <c r="H159" s="120" t="s">
        <v>76</v>
      </c>
      <c r="I159" s="120" t="s">
        <v>76</v>
      </c>
      <c r="J159" s="120" t="s">
        <v>184</v>
      </c>
      <c r="K159" s="120" t="s">
        <v>185</v>
      </c>
    </row>
    <row r="160" spans="1:11" x14ac:dyDescent="0.25">
      <c r="A160" s="120" t="s">
        <v>430</v>
      </c>
      <c r="B160" s="120" t="s">
        <v>431</v>
      </c>
      <c r="C160" s="120" t="s">
        <v>169</v>
      </c>
      <c r="D160" s="120" t="s">
        <v>170</v>
      </c>
      <c r="E160" s="120" t="s">
        <v>51</v>
      </c>
      <c r="F160" s="120" t="s">
        <v>76</v>
      </c>
      <c r="G160" s="120" t="s">
        <v>76</v>
      </c>
      <c r="H160" s="120" t="s">
        <v>76</v>
      </c>
      <c r="I160" s="120" t="s">
        <v>76</v>
      </c>
      <c r="J160" s="120" t="s">
        <v>364</v>
      </c>
      <c r="K160" s="120" t="s">
        <v>185</v>
      </c>
    </row>
    <row r="161" spans="1:11" x14ac:dyDescent="0.25">
      <c r="A161" s="120" t="s">
        <v>432</v>
      </c>
      <c r="B161" s="120" t="s">
        <v>433</v>
      </c>
      <c r="C161" s="120" t="s">
        <v>169</v>
      </c>
      <c r="D161" s="120" t="s">
        <v>170</v>
      </c>
      <c r="E161" s="120" t="s">
        <v>51</v>
      </c>
      <c r="F161" s="120" t="s">
        <v>76</v>
      </c>
      <c r="G161" s="120" t="s">
        <v>76</v>
      </c>
      <c r="H161" s="120" t="s">
        <v>76</v>
      </c>
      <c r="I161" s="120" t="s">
        <v>76</v>
      </c>
      <c r="J161" s="120" t="s">
        <v>184</v>
      </c>
      <c r="K161" s="120" t="s">
        <v>82</v>
      </c>
    </row>
    <row r="162" spans="1:11" x14ac:dyDescent="0.25">
      <c r="A162" s="120" t="s">
        <v>434</v>
      </c>
      <c r="B162" s="120" t="s">
        <v>435</v>
      </c>
      <c r="C162" s="120" t="s">
        <v>169</v>
      </c>
      <c r="D162" s="120" t="s">
        <v>170</v>
      </c>
      <c r="E162" s="120" t="s">
        <v>51</v>
      </c>
      <c r="F162" s="120" t="s">
        <v>76</v>
      </c>
      <c r="G162" s="120" t="s">
        <v>76</v>
      </c>
      <c r="H162" s="120" t="s">
        <v>76</v>
      </c>
      <c r="I162" s="120" t="s">
        <v>76</v>
      </c>
      <c r="J162" s="120" t="s">
        <v>184</v>
      </c>
      <c r="K162" s="120" t="s">
        <v>185</v>
      </c>
    </row>
    <row r="163" spans="1:11" x14ac:dyDescent="0.25">
      <c r="A163" s="120" t="s">
        <v>436</v>
      </c>
      <c r="B163" s="120" t="s">
        <v>437</v>
      </c>
      <c r="C163" s="120" t="s">
        <v>169</v>
      </c>
      <c r="D163" s="120" t="s">
        <v>170</v>
      </c>
      <c r="E163" s="120" t="s">
        <v>51</v>
      </c>
      <c r="F163" s="120" t="s">
        <v>76</v>
      </c>
      <c r="G163" s="120" t="s">
        <v>76</v>
      </c>
      <c r="H163" s="120" t="s">
        <v>76</v>
      </c>
      <c r="I163" s="120" t="s">
        <v>76</v>
      </c>
      <c r="J163" s="120" t="s">
        <v>184</v>
      </c>
      <c r="K163" s="120" t="s">
        <v>185</v>
      </c>
    </row>
    <row r="164" spans="1:11" x14ac:dyDescent="0.25">
      <c r="A164" s="120" t="s">
        <v>438</v>
      </c>
      <c r="B164" s="120" t="s">
        <v>332</v>
      </c>
      <c r="C164" s="120" t="s">
        <v>169</v>
      </c>
      <c r="D164" s="120" t="s">
        <v>170</v>
      </c>
      <c r="E164" s="120" t="s">
        <v>51</v>
      </c>
      <c r="F164" s="120" t="s">
        <v>76</v>
      </c>
      <c r="G164" s="120" t="s">
        <v>76</v>
      </c>
      <c r="H164" s="120" t="s">
        <v>76</v>
      </c>
      <c r="I164" s="120" t="s">
        <v>76</v>
      </c>
      <c r="J164" s="120" t="s">
        <v>184</v>
      </c>
      <c r="K164" s="120" t="s">
        <v>82</v>
      </c>
    </row>
    <row r="165" spans="1:11" x14ac:dyDescent="0.25">
      <c r="A165" s="120" t="s">
        <v>439</v>
      </c>
      <c r="B165" s="120" t="s">
        <v>440</v>
      </c>
      <c r="C165" s="120" t="s">
        <v>169</v>
      </c>
      <c r="D165" s="120" t="s">
        <v>170</v>
      </c>
      <c r="E165" s="120" t="s">
        <v>51</v>
      </c>
      <c r="F165" s="120" t="s">
        <v>76</v>
      </c>
      <c r="G165" s="120" t="s">
        <v>76</v>
      </c>
      <c r="H165" s="120" t="s">
        <v>76</v>
      </c>
      <c r="I165" s="120" t="s">
        <v>76</v>
      </c>
      <c r="J165" s="120" t="s">
        <v>184</v>
      </c>
      <c r="K165" s="120" t="s">
        <v>185</v>
      </c>
    </row>
    <row r="166" spans="1:11" x14ac:dyDescent="0.25">
      <c r="A166" s="120" t="s">
        <v>441</v>
      </c>
      <c r="B166" s="120" t="s">
        <v>442</v>
      </c>
      <c r="C166" s="120" t="s">
        <v>169</v>
      </c>
      <c r="D166" s="120" t="s">
        <v>170</v>
      </c>
      <c r="E166" s="120" t="s">
        <v>51</v>
      </c>
      <c r="F166" s="120" t="s">
        <v>76</v>
      </c>
      <c r="G166" s="120" t="s">
        <v>76</v>
      </c>
      <c r="H166" s="120" t="s">
        <v>76</v>
      </c>
      <c r="I166" s="120" t="s">
        <v>76</v>
      </c>
      <c r="J166" s="120" t="s">
        <v>184</v>
      </c>
      <c r="K166" s="120" t="s">
        <v>82</v>
      </c>
    </row>
    <row r="167" spans="1:11" x14ac:dyDescent="0.25">
      <c r="A167" s="120" t="s">
        <v>443</v>
      </c>
      <c r="B167" s="120" t="s">
        <v>444</v>
      </c>
      <c r="C167" s="120" t="s">
        <v>169</v>
      </c>
      <c r="D167" s="120" t="s">
        <v>170</v>
      </c>
      <c r="E167" s="120" t="s">
        <v>51</v>
      </c>
      <c r="F167" s="120" t="s">
        <v>76</v>
      </c>
      <c r="G167" s="120" t="s">
        <v>76</v>
      </c>
      <c r="H167" s="120" t="s">
        <v>76</v>
      </c>
      <c r="I167" s="120" t="s">
        <v>76</v>
      </c>
      <c r="J167" s="120" t="s">
        <v>364</v>
      </c>
      <c r="K167" s="120" t="s">
        <v>82</v>
      </c>
    </row>
    <row r="168" spans="1:11" x14ac:dyDescent="0.25">
      <c r="A168" s="120" t="s">
        <v>445</v>
      </c>
      <c r="B168" s="120" t="s">
        <v>446</v>
      </c>
      <c r="C168" s="120" t="s">
        <v>169</v>
      </c>
      <c r="D168" s="120" t="s">
        <v>170</v>
      </c>
      <c r="E168" s="120" t="s">
        <v>51</v>
      </c>
      <c r="F168" s="120" t="s">
        <v>76</v>
      </c>
      <c r="G168" s="120" t="s">
        <v>76</v>
      </c>
      <c r="H168" s="120" t="s">
        <v>76</v>
      </c>
      <c r="I168" s="120" t="s">
        <v>76</v>
      </c>
      <c r="J168" s="120" t="s">
        <v>364</v>
      </c>
      <c r="K168" s="120" t="s">
        <v>82</v>
      </c>
    </row>
    <row r="169" spans="1:11" x14ac:dyDescent="0.25">
      <c r="A169" s="120" t="s">
        <v>447</v>
      </c>
      <c r="B169" s="120" t="s">
        <v>448</v>
      </c>
      <c r="C169" s="120" t="s">
        <v>169</v>
      </c>
      <c r="D169" s="120" t="s">
        <v>170</v>
      </c>
      <c r="E169" s="120" t="s">
        <v>51</v>
      </c>
      <c r="F169" s="120" t="s">
        <v>76</v>
      </c>
      <c r="G169" s="120" t="s">
        <v>76</v>
      </c>
      <c r="H169" s="120" t="s">
        <v>76</v>
      </c>
      <c r="I169" s="120" t="s">
        <v>76</v>
      </c>
      <c r="J169" s="120" t="s">
        <v>171</v>
      </c>
      <c r="K169" s="120" t="s">
        <v>82</v>
      </c>
    </row>
    <row r="170" spans="1:11" x14ac:dyDescent="0.25">
      <c r="A170" s="120" t="s">
        <v>449</v>
      </c>
      <c r="B170" s="120" t="s">
        <v>450</v>
      </c>
      <c r="C170" s="120" t="s">
        <v>169</v>
      </c>
      <c r="D170" s="120" t="s">
        <v>170</v>
      </c>
      <c r="E170" s="120" t="s">
        <v>51</v>
      </c>
      <c r="F170" s="120" t="s">
        <v>76</v>
      </c>
      <c r="G170" s="120" t="s">
        <v>76</v>
      </c>
      <c r="H170" s="120" t="s">
        <v>76</v>
      </c>
      <c r="I170" s="120" t="s">
        <v>76</v>
      </c>
      <c r="J170" s="120" t="s">
        <v>184</v>
      </c>
      <c r="K170" s="120" t="s">
        <v>82</v>
      </c>
    </row>
    <row r="171" spans="1:11" x14ac:dyDescent="0.25">
      <c r="A171" s="120" t="s">
        <v>451</v>
      </c>
      <c r="B171" s="120" t="s">
        <v>452</v>
      </c>
      <c r="C171" s="120" t="s">
        <v>169</v>
      </c>
      <c r="D171" s="120" t="s">
        <v>170</v>
      </c>
      <c r="E171" s="120" t="s">
        <v>51</v>
      </c>
      <c r="F171" s="120" t="s">
        <v>76</v>
      </c>
      <c r="G171" s="120" t="s">
        <v>76</v>
      </c>
      <c r="H171" s="120" t="s">
        <v>76</v>
      </c>
      <c r="I171" s="120" t="s">
        <v>76</v>
      </c>
      <c r="J171" s="120" t="s">
        <v>184</v>
      </c>
      <c r="K171" s="120" t="s">
        <v>82</v>
      </c>
    </row>
    <row r="172" spans="1:11" x14ac:dyDescent="0.25">
      <c r="A172" s="120" t="s">
        <v>1495</v>
      </c>
      <c r="B172" s="120" t="s">
        <v>1496</v>
      </c>
      <c r="C172" s="120" t="s">
        <v>169</v>
      </c>
      <c r="D172" s="120" t="s">
        <v>1497</v>
      </c>
      <c r="E172" s="120" t="s">
        <v>51</v>
      </c>
      <c r="F172" s="120" t="s">
        <v>76</v>
      </c>
      <c r="G172" s="120" t="s">
        <v>76</v>
      </c>
      <c r="H172" s="120" t="s">
        <v>76</v>
      </c>
      <c r="I172" s="120" t="s">
        <v>76</v>
      </c>
      <c r="J172" s="120" t="s">
        <v>1498</v>
      </c>
      <c r="K172" s="120" t="s">
        <v>82</v>
      </c>
    </row>
    <row r="173" spans="1:11" x14ac:dyDescent="0.25">
      <c r="A173" s="120" t="s">
        <v>453</v>
      </c>
      <c r="B173" s="120" t="s">
        <v>454</v>
      </c>
      <c r="C173" s="120" t="s">
        <v>169</v>
      </c>
      <c r="D173" s="120" t="s">
        <v>170</v>
      </c>
      <c r="E173" s="120" t="s">
        <v>51</v>
      </c>
      <c r="F173" s="120" t="s">
        <v>76</v>
      </c>
      <c r="G173" s="120" t="s">
        <v>76</v>
      </c>
      <c r="H173" s="120" t="s">
        <v>76</v>
      </c>
      <c r="I173" s="120" t="s">
        <v>76</v>
      </c>
      <c r="J173" s="120" t="s">
        <v>184</v>
      </c>
      <c r="K173" s="120" t="s">
        <v>82</v>
      </c>
    </row>
    <row r="174" spans="1:11" x14ac:dyDescent="0.25">
      <c r="A174" s="120" t="s">
        <v>455</v>
      </c>
      <c r="B174" s="120" t="s">
        <v>456</v>
      </c>
      <c r="C174" s="120" t="s">
        <v>169</v>
      </c>
      <c r="D174" s="120" t="s">
        <v>170</v>
      </c>
      <c r="E174" s="120" t="s">
        <v>51</v>
      </c>
      <c r="F174" s="120" t="s">
        <v>76</v>
      </c>
      <c r="G174" s="120" t="s">
        <v>76</v>
      </c>
      <c r="H174" s="120" t="s">
        <v>76</v>
      </c>
      <c r="I174" s="120" t="s">
        <v>76</v>
      </c>
      <c r="J174" s="120" t="s">
        <v>184</v>
      </c>
      <c r="K174" s="120" t="s">
        <v>82</v>
      </c>
    </row>
    <row r="175" spans="1:11" x14ac:dyDescent="0.25">
      <c r="A175" s="120" t="s">
        <v>457</v>
      </c>
      <c r="B175" s="120" t="s">
        <v>458</v>
      </c>
      <c r="C175" s="120" t="s">
        <v>85</v>
      </c>
      <c r="D175" s="120" t="s">
        <v>23</v>
      </c>
      <c r="E175" s="120" t="s">
        <v>51</v>
      </c>
      <c r="F175" s="120" t="s">
        <v>76</v>
      </c>
      <c r="G175" s="120" t="s">
        <v>76</v>
      </c>
      <c r="H175" s="120" t="s">
        <v>76</v>
      </c>
      <c r="I175" s="120" t="s">
        <v>76</v>
      </c>
      <c r="J175" s="120" t="s">
        <v>171</v>
      </c>
      <c r="K175" s="120" t="s">
        <v>82</v>
      </c>
    </row>
    <row r="176" spans="1:11" x14ac:dyDescent="0.25">
      <c r="A176" s="120" t="s">
        <v>459</v>
      </c>
      <c r="B176" s="120" t="s">
        <v>460</v>
      </c>
      <c r="C176" s="120" t="s">
        <v>85</v>
      </c>
      <c r="D176" s="120" t="s">
        <v>23</v>
      </c>
      <c r="E176" s="120" t="s">
        <v>51</v>
      </c>
      <c r="F176" s="120" t="s">
        <v>76</v>
      </c>
      <c r="G176" s="120" t="s">
        <v>76</v>
      </c>
      <c r="H176" s="120" t="s">
        <v>76</v>
      </c>
      <c r="I176" s="120" t="s">
        <v>76</v>
      </c>
      <c r="J176" s="120" t="s">
        <v>171</v>
      </c>
      <c r="K176" s="120" t="s">
        <v>82</v>
      </c>
    </row>
    <row r="177" spans="1:11" x14ac:dyDescent="0.25">
      <c r="A177" s="120" t="s">
        <v>461</v>
      </c>
      <c r="B177" s="120" t="s">
        <v>462</v>
      </c>
      <c r="C177" s="120" t="s">
        <v>85</v>
      </c>
      <c r="D177" s="120" t="s">
        <v>23</v>
      </c>
      <c r="E177" s="120" t="s">
        <v>51</v>
      </c>
      <c r="F177" s="120" t="s">
        <v>76</v>
      </c>
      <c r="G177" s="120" t="s">
        <v>76</v>
      </c>
      <c r="H177" s="120" t="s">
        <v>76</v>
      </c>
      <c r="I177" s="120" t="s">
        <v>76</v>
      </c>
      <c r="J177" s="120" t="s">
        <v>171</v>
      </c>
      <c r="K177" s="120" t="s">
        <v>82</v>
      </c>
    </row>
    <row r="178" spans="1:11" x14ac:dyDescent="0.25">
      <c r="A178" s="120" t="s">
        <v>463</v>
      </c>
      <c r="B178" s="120" t="s">
        <v>464</v>
      </c>
      <c r="C178" s="120" t="s">
        <v>169</v>
      </c>
      <c r="D178" s="120" t="s">
        <v>170</v>
      </c>
      <c r="E178" s="120" t="s">
        <v>51</v>
      </c>
      <c r="F178" s="120" t="s">
        <v>76</v>
      </c>
      <c r="G178" s="120" t="s">
        <v>76</v>
      </c>
      <c r="H178" s="120" t="s">
        <v>76</v>
      </c>
      <c r="I178" s="120" t="s">
        <v>76</v>
      </c>
      <c r="J178" s="120" t="s">
        <v>171</v>
      </c>
      <c r="K178" s="120" t="s">
        <v>82</v>
      </c>
    </row>
    <row r="179" spans="1:11" x14ac:dyDescent="0.25">
      <c r="A179" s="120" t="s">
        <v>465</v>
      </c>
      <c r="B179" s="120" t="s">
        <v>466</v>
      </c>
      <c r="C179" s="120" t="s">
        <v>169</v>
      </c>
      <c r="D179" s="120" t="s">
        <v>170</v>
      </c>
      <c r="E179" s="120" t="s">
        <v>51</v>
      </c>
      <c r="F179" s="120" t="s">
        <v>76</v>
      </c>
      <c r="G179" s="120" t="s">
        <v>76</v>
      </c>
      <c r="H179" s="120" t="s">
        <v>76</v>
      </c>
      <c r="I179" s="120" t="s">
        <v>76</v>
      </c>
      <c r="J179" s="120" t="s">
        <v>184</v>
      </c>
      <c r="K179" s="120" t="s">
        <v>82</v>
      </c>
    </row>
    <row r="180" spans="1:11" x14ac:dyDescent="0.25">
      <c r="A180" s="120" t="s">
        <v>467</v>
      </c>
      <c r="B180" s="120" t="s">
        <v>468</v>
      </c>
      <c r="C180" s="120" t="s">
        <v>169</v>
      </c>
      <c r="D180" s="120" t="s">
        <v>170</v>
      </c>
      <c r="E180" s="120" t="s">
        <v>51</v>
      </c>
      <c r="F180" s="120" t="s">
        <v>76</v>
      </c>
      <c r="G180" s="120" t="s">
        <v>76</v>
      </c>
      <c r="H180" s="120" t="s">
        <v>76</v>
      </c>
      <c r="I180" s="120" t="s">
        <v>76</v>
      </c>
      <c r="J180" s="120" t="s">
        <v>184</v>
      </c>
      <c r="K180" s="120" t="s">
        <v>185</v>
      </c>
    </row>
    <row r="181" spans="1:11" x14ac:dyDescent="0.25">
      <c r="A181" s="120" t="s">
        <v>469</v>
      </c>
      <c r="B181" s="120" t="s">
        <v>470</v>
      </c>
      <c r="C181" s="120" t="s">
        <v>169</v>
      </c>
      <c r="D181" s="120" t="s">
        <v>170</v>
      </c>
      <c r="E181" s="120" t="s">
        <v>51</v>
      </c>
      <c r="F181" s="120" t="s">
        <v>76</v>
      </c>
      <c r="G181" s="120" t="s">
        <v>76</v>
      </c>
      <c r="H181" s="120" t="s">
        <v>76</v>
      </c>
      <c r="I181" s="120" t="s">
        <v>76</v>
      </c>
      <c r="J181" s="120" t="s">
        <v>471</v>
      </c>
      <c r="K181" s="120" t="s">
        <v>82</v>
      </c>
    </row>
    <row r="182" spans="1:11" x14ac:dyDescent="0.25">
      <c r="A182" s="120" t="s">
        <v>472</v>
      </c>
      <c r="B182" s="120" t="s">
        <v>473</v>
      </c>
      <c r="C182" s="120" t="s">
        <v>169</v>
      </c>
      <c r="D182" s="120" t="s">
        <v>170</v>
      </c>
      <c r="E182" s="120" t="s">
        <v>51</v>
      </c>
      <c r="F182" s="120" t="s">
        <v>76</v>
      </c>
      <c r="G182" s="120" t="s">
        <v>76</v>
      </c>
      <c r="H182" s="120" t="s">
        <v>76</v>
      </c>
      <c r="I182" s="120" t="s">
        <v>76</v>
      </c>
      <c r="J182" s="120" t="s">
        <v>471</v>
      </c>
      <c r="K182" s="120" t="s">
        <v>82</v>
      </c>
    </row>
    <row r="183" spans="1:11" x14ac:dyDescent="0.25">
      <c r="A183" s="120" t="s">
        <v>474</v>
      </c>
      <c r="B183" s="120" t="s">
        <v>24</v>
      </c>
      <c r="C183" s="120" t="s">
        <v>174</v>
      </c>
      <c r="D183" s="120" t="s">
        <v>24</v>
      </c>
      <c r="E183" s="120" t="s">
        <v>51</v>
      </c>
      <c r="F183" s="120" t="s">
        <v>76</v>
      </c>
      <c r="G183" s="120" t="s">
        <v>76</v>
      </c>
      <c r="H183" s="120" t="s">
        <v>76</v>
      </c>
      <c r="I183" s="120" t="s">
        <v>76</v>
      </c>
      <c r="J183" s="120" t="s">
        <v>364</v>
      </c>
      <c r="K183" s="120" t="s">
        <v>82</v>
      </c>
    </row>
    <row r="184" spans="1:11" x14ac:dyDescent="0.25">
      <c r="A184" s="120" t="s">
        <v>475</v>
      </c>
      <c r="B184" s="120" t="s">
        <v>476</v>
      </c>
      <c r="C184" s="120" t="s">
        <v>169</v>
      </c>
      <c r="D184" s="120" t="s">
        <v>170</v>
      </c>
      <c r="E184" s="120" t="s">
        <v>51</v>
      </c>
      <c r="F184" s="120" t="s">
        <v>76</v>
      </c>
      <c r="G184" s="120" t="s">
        <v>76</v>
      </c>
      <c r="H184" s="120" t="s">
        <v>76</v>
      </c>
      <c r="I184" s="120" t="s">
        <v>76</v>
      </c>
      <c r="J184" s="120" t="s">
        <v>471</v>
      </c>
      <c r="K184" s="120" t="s">
        <v>82</v>
      </c>
    </row>
    <row r="185" spans="1:11" x14ac:dyDescent="0.25">
      <c r="A185" s="120" t="s">
        <v>477</v>
      </c>
      <c r="B185" s="120" t="s">
        <v>478</v>
      </c>
      <c r="C185" s="120" t="s">
        <v>169</v>
      </c>
      <c r="D185" s="120" t="s">
        <v>170</v>
      </c>
      <c r="E185" s="120" t="s">
        <v>51</v>
      </c>
      <c r="F185" s="120" t="s">
        <v>76</v>
      </c>
      <c r="G185" s="120" t="s">
        <v>76</v>
      </c>
      <c r="H185" s="120" t="s">
        <v>76</v>
      </c>
      <c r="I185" s="120" t="s">
        <v>76</v>
      </c>
      <c r="J185" s="120" t="s">
        <v>471</v>
      </c>
      <c r="K185" s="120" t="s">
        <v>82</v>
      </c>
    </row>
    <row r="186" spans="1:11" x14ac:dyDescent="0.25">
      <c r="A186" s="120" t="s">
        <v>479</v>
      </c>
      <c r="B186" s="120" t="s">
        <v>480</v>
      </c>
      <c r="C186" s="120" t="s">
        <v>169</v>
      </c>
      <c r="D186" s="120" t="s">
        <v>170</v>
      </c>
      <c r="E186" s="120" t="s">
        <v>51</v>
      </c>
      <c r="F186" s="120" t="s">
        <v>76</v>
      </c>
      <c r="G186" s="120" t="s">
        <v>76</v>
      </c>
      <c r="H186" s="120" t="s">
        <v>76</v>
      </c>
      <c r="I186" s="120" t="s">
        <v>76</v>
      </c>
      <c r="J186" s="120" t="s">
        <v>471</v>
      </c>
      <c r="K186" s="120" t="s">
        <v>82</v>
      </c>
    </row>
    <row r="187" spans="1:11" x14ac:dyDescent="0.25">
      <c r="A187" s="120" t="s">
        <v>481</v>
      </c>
      <c r="B187" s="120" t="s">
        <v>482</v>
      </c>
      <c r="C187" s="120" t="s">
        <v>169</v>
      </c>
      <c r="D187" s="120" t="s">
        <v>170</v>
      </c>
      <c r="E187" s="120" t="s">
        <v>51</v>
      </c>
      <c r="F187" s="120" t="s">
        <v>76</v>
      </c>
      <c r="G187" s="120" t="s">
        <v>76</v>
      </c>
      <c r="H187" s="120" t="s">
        <v>76</v>
      </c>
      <c r="I187" s="120" t="s">
        <v>76</v>
      </c>
      <c r="J187" s="120" t="s">
        <v>471</v>
      </c>
      <c r="K187" s="120" t="s">
        <v>82</v>
      </c>
    </row>
    <row r="188" spans="1:11" x14ac:dyDescent="0.25">
      <c r="A188" s="120" t="s">
        <v>483</v>
      </c>
      <c r="B188" s="120" t="s">
        <v>484</v>
      </c>
      <c r="C188" s="120" t="s">
        <v>169</v>
      </c>
      <c r="D188" s="120" t="s">
        <v>170</v>
      </c>
      <c r="E188" s="120" t="s">
        <v>51</v>
      </c>
      <c r="F188" s="120" t="s">
        <v>76</v>
      </c>
      <c r="G188" s="120" t="s">
        <v>76</v>
      </c>
      <c r="H188" s="120" t="s">
        <v>76</v>
      </c>
      <c r="I188" s="120" t="s">
        <v>76</v>
      </c>
      <c r="J188" s="120" t="s">
        <v>485</v>
      </c>
      <c r="K188" s="120" t="s">
        <v>185</v>
      </c>
    </row>
    <row r="189" spans="1:11" x14ac:dyDescent="0.25">
      <c r="A189" s="120" t="s">
        <v>486</v>
      </c>
      <c r="B189" s="120" t="s">
        <v>487</v>
      </c>
      <c r="C189" s="120" t="s">
        <v>169</v>
      </c>
      <c r="D189" s="120" t="s">
        <v>170</v>
      </c>
      <c r="E189" s="120" t="s">
        <v>51</v>
      </c>
      <c r="F189" s="120" t="s">
        <v>76</v>
      </c>
      <c r="G189" s="120" t="s">
        <v>76</v>
      </c>
      <c r="H189" s="120" t="s">
        <v>76</v>
      </c>
      <c r="I189" s="120" t="s">
        <v>76</v>
      </c>
      <c r="J189" s="120" t="s">
        <v>485</v>
      </c>
      <c r="K189" s="120" t="s">
        <v>185</v>
      </c>
    </row>
    <row r="190" spans="1:11" x14ac:dyDescent="0.25">
      <c r="A190" s="120" t="s">
        <v>488</v>
      </c>
      <c r="B190" s="120" t="s">
        <v>489</v>
      </c>
      <c r="C190" s="120" t="s">
        <v>169</v>
      </c>
      <c r="D190" s="120" t="s">
        <v>170</v>
      </c>
      <c r="E190" s="120" t="s">
        <v>51</v>
      </c>
      <c r="F190" s="120" t="s">
        <v>76</v>
      </c>
      <c r="G190" s="120" t="s">
        <v>76</v>
      </c>
      <c r="H190" s="120" t="s">
        <v>76</v>
      </c>
      <c r="I190" s="120" t="s">
        <v>76</v>
      </c>
      <c r="J190" s="120" t="s">
        <v>471</v>
      </c>
      <c r="K190" s="120" t="s">
        <v>82</v>
      </c>
    </row>
    <row r="191" spans="1:11" x14ac:dyDescent="0.25">
      <c r="A191" s="120" t="s">
        <v>490</v>
      </c>
      <c r="B191" s="120" t="s">
        <v>491</v>
      </c>
      <c r="C191" s="120" t="s">
        <v>169</v>
      </c>
      <c r="D191" s="120" t="s">
        <v>492</v>
      </c>
      <c r="E191" s="120" t="s">
        <v>493</v>
      </c>
      <c r="F191" s="120" t="s">
        <v>76</v>
      </c>
      <c r="G191" s="120" t="s">
        <v>76</v>
      </c>
      <c r="H191" s="120" t="s">
        <v>76</v>
      </c>
      <c r="I191" s="120" t="s">
        <v>76</v>
      </c>
      <c r="J191" s="120" t="s">
        <v>494</v>
      </c>
      <c r="K191" s="120" t="s">
        <v>82</v>
      </c>
    </row>
    <row r="192" spans="1:11" x14ac:dyDescent="0.25">
      <c r="A192" s="120" t="s">
        <v>495</v>
      </c>
      <c r="B192" s="120" t="s">
        <v>496</v>
      </c>
      <c r="C192" s="120" t="s">
        <v>169</v>
      </c>
      <c r="D192" s="120" t="s">
        <v>492</v>
      </c>
      <c r="E192" s="120" t="s">
        <v>493</v>
      </c>
      <c r="F192" s="120" t="s">
        <v>76</v>
      </c>
      <c r="G192" s="120" t="s">
        <v>76</v>
      </c>
      <c r="H192" s="120" t="s">
        <v>76</v>
      </c>
      <c r="I192" s="120" t="s">
        <v>76</v>
      </c>
      <c r="J192" s="120" t="s">
        <v>497</v>
      </c>
      <c r="K192" s="120" t="s">
        <v>82</v>
      </c>
    </row>
    <row r="193" spans="1:11" x14ac:dyDescent="0.25">
      <c r="A193" s="120" t="s">
        <v>498</v>
      </c>
      <c r="B193" s="120" t="s">
        <v>499</v>
      </c>
      <c r="C193" s="120" t="s">
        <v>169</v>
      </c>
      <c r="D193" s="120" t="s">
        <v>170</v>
      </c>
      <c r="E193" s="120" t="s">
        <v>51</v>
      </c>
      <c r="F193" s="120" t="s">
        <v>76</v>
      </c>
      <c r="G193" s="120" t="s">
        <v>76</v>
      </c>
      <c r="H193" s="120" t="s">
        <v>76</v>
      </c>
      <c r="I193" s="120" t="s">
        <v>76</v>
      </c>
      <c r="J193" s="120" t="s">
        <v>471</v>
      </c>
      <c r="K193" s="120" t="s">
        <v>82</v>
      </c>
    </row>
    <row r="194" spans="1:11" x14ac:dyDescent="0.25">
      <c r="A194" s="120" t="s">
        <v>500</v>
      </c>
      <c r="B194" s="120" t="s">
        <v>501</v>
      </c>
      <c r="C194" s="120" t="s">
        <v>169</v>
      </c>
      <c r="D194" s="120" t="s">
        <v>170</v>
      </c>
      <c r="E194" s="120" t="s">
        <v>51</v>
      </c>
      <c r="F194" s="120" t="s">
        <v>76</v>
      </c>
      <c r="G194" s="120" t="s">
        <v>76</v>
      </c>
      <c r="H194" s="120" t="s">
        <v>76</v>
      </c>
      <c r="I194" s="120" t="s">
        <v>76</v>
      </c>
      <c r="J194" s="120" t="s">
        <v>471</v>
      </c>
      <c r="K194" s="120" t="s">
        <v>82</v>
      </c>
    </row>
    <row r="195" spans="1:11" x14ac:dyDescent="0.25">
      <c r="A195" s="120" t="s">
        <v>502</v>
      </c>
      <c r="B195" s="120" t="s">
        <v>503</v>
      </c>
      <c r="C195" s="120" t="s">
        <v>169</v>
      </c>
      <c r="D195" s="120" t="s">
        <v>170</v>
      </c>
      <c r="E195" s="120" t="s">
        <v>51</v>
      </c>
      <c r="F195" s="120" t="s">
        <v>76</v>
      </c>
      <c r="G195" s="120" t="s">
        <v>76</v>
      </c>
      <c r="H195" s="120" t="s">
        <v>76</v>
      </c>
      <c r="I195" s="120" t="s">
        <v>76</v>
      </c>
      <c r="J195" s="120" t="s">
        <v>471</v>
      </c>
      <c r="K195" s="120" t="s">
        <v>82</v>
      </c>
    </row>
    <row r="196" spans="1:11" x14ac:dyDescent="0.25">
      <c r="A196" s="120" t="s">
        <v>504</v>
      </c>
      <c r="B196" s="120" t="s">
        <v>505</v>
      </c>
      <c r="C196" s="120" t="s">
        <v>169</v>
      </c>
      <c r="D196" s="120" t="s">
        <v>170</v>
      </c>
      <c r="E196" s="120" t="s">
        <v>51</v>
      </c>
      <c r="F196" s="120" t="s">
        <v>76</v>
      </c>
      <c r="G196" s="120" t="s">
        <v>76</v>
      </c>
      <c r="H196" s="120" t="s">
        <v>76</v>
      </c>
      <c r="I196" s="120" t="s">
        <v>76</v>
      </c>
      <c r="J196" s="120" t="s">
        <v>471</v>
      </c>
      <c r="K196" s="120" t="s">
        <v>82</v>
      </c>
    </row>
    <row r="197" spans="1:11" x14ac:dyDescent="0.25">
      <c r="A197" s="120" t="s">
        <v>506</v>
      </c>
      <c r="B197" s="120" t="s">
        <v>507</v>
      </c>
      <c r="C197" s="120" t="s">
        <v>169</v>
      </c>
      <c r="D197" s="120" t="s">
        <v>170</v>
      </c>
      <c r="E197" s="120" t="s">
        <v>51</v>
      </c>
      <c r="F197" s="120" t="s">
        <v>76</v>
      </c>
      <c r="G197" s="120" t="s">
        <v>76</v>
      </c>
      <c r="H197" s="120" t="s">
        <v>76</v>
      </c>
      <c r="I197" s="120" t="s">
        <v>76</v>
      </c>
      <c r="J197" s="120" t="s">
        <v>471</v>
      </c>
      <c r="K197" s="120" t="s">
        <v>82</v>
      </c>
    </row>
    <row r="198" spans="1:11" x14ac:dyDescent="0.25">
      <c r="A198" s="120" t="s">
        <v>508</v>
      </c>
      <c r="B198" s="120" t="s">
        <v>509</v>
      </c>
      <c r="C198" s="120" t="s">
        <v>169</v>
      </c>
      <c r="D198" s="120" t="s">
        <v>170</v>
      </c>
      <c r="E198" s="120" t="s">
        <v>51</v>
      </c>
      <c r="F198" s="120" t="s">
        <v>76</v>
      </c>
      <c r="G198" s="120" t="s">
        <v>76</v>
      </c>
      <c r="H198" s="120" t="s">
        <v>76</v>
      </c>
      <c r="I198" s="120" t="s">
        <v>76</v>
      </c>
      <c r="J198" s="120" t="s">
        <v>471</v>
      </c>
      <c r="K198" s="120" t="s">
        <v>109</v>
      </c>
    </row>
    <row r="199" spans="1:11" x14ac:dyDescent="0.25">
      <c r="A199" s="120" t="s">
        <v>510</v>
      </c>
      <c r="B199" s="120" t="s">
        <v>511</v>
      </c>
      <c r="C199" s="120" t="s">
        <v>169</v>
      </c>
      <c r="D199" s="120" t="s">
        <v>170</v>
      </c>
      <c r="E199" s="120" t="s">
        <v>51</v>
      </c>
      <c r="F199" s="120" t="s">
        <v>76</v>
      </c>
      <c r="G199" s="120" t="s">
        <v>76</v>
      </c>
      <c r="H199" s="120" t="s">
        <v>76</v>
      </c>
      <c r="I199" s="120" t="s">
        <v>76</v>
      </c>
      <c r="J199" s="120" t="s">
        <v>471</v>
      </c>
      <c r="K199" s="120" t="s">
        <v>82</v>
      </c>
    </row>
    <row r="200" spans="1:11" x14ac:dyDescent="0.25">
      <c r="A200" s="120" t="s">
        <v>512</v>
      </c>
      <c r="B200" s="120" t="s">
        <v>513</v>
      </c>
      <c r="C200" s="120" t="s">
        <v>169</v>
      </c>
      <c r="D200" s="120" t="s">
        <v>170</v>
      </c>
      <c r="E200" s="120" t="s">
        <v>51</v>
      </c>
      <c r="F200" s="120" t="s">
        <v>76</v>
      </c>
      <c r="G200" s="120" t="s">
        <v>76</v>
      </c>
      <c r="H200" s="120" t="s">
        <v>76</v>
      </c>
      <c r="I200" s="120" t="s">
        <v>76</v>
      </c>
      <c r="J200" s="120" t="s">
        <v>485</v>
      </c>
      <c r="K200" s="120" t="s">
        <v>185</v>
      </c>
    </row>
    <row r="201" spans="1:11" x14ac:dyDescent="0.25">
      <c r="A201" s="120" t="s">
        <v>514</v>
      </c>
      <c r="B201" s="120" t="s">
        <v>515</v>
      </c>
      <c r="C201" s="120" t="s">
        <v>169</v>
      </c>
      <c r="D201" s="120" t="s">
        <v>170</v>
      </c>
      <c r="E201" s="120" t="s">
        <v>51</v>
      </c>
      <c r="F201" s="120" t="s">
        <v>76</v>
      </c>
      <c r="G201" s="120" t="s">
        <v>76</v>
      </c>
      <c r="H201" s="120" t="s">
        <v>76</v>
      </c>
      <c r="I201" s="120" t="s">
        <v>76</v>
      </c>
      <c r="J201" s="120" t="s">
        <v>171</v>
      </c>
      <c r="K201" s="120" t="s">
        <v>82</v>
      </c>
    </row>
    <row r="202" spans="1:11" x14ac:dyDescent="0.25">
      <c r="A202" s="120" t="s">
        <v>516</v>
      </c>
      <c r="B202" s="120" t="s">
        <v>517</v>
      </c>
      <c r="C202" s="120" t="s">
        <v>169</v>
      </c>
      <c r="D202" s="120" t="s">
        <v>170</v>
      </c>
      <c r="E202" s="120" t="s">
        <v>51</v>
      </c>
      <c r="F202" s="120" t="s">
        <v>76</v>
      </c>
      <c r="G202" s="120" t="s">
        <v>76</v>
      </c>
      <c r="H202" s="120" t="s">
        <v>76</v>
      </c>
      <c r="I202" s="120" t="s">
        <v>76</v>
      </c>
      <c r="J202" s="120" t="s">
        <v>471</v>
      </c>
      <c r="K202" s="120" t="s">
        <v>82</v>
      </c>
    </row>
    <row r="203" spans="1:11" x14ac:dyDescent="0.25">
      <c r="A203" s="120" t="s">
        <v>518</v>
      </c>
      <c r="B203" s="120" t="s">
        <v>290</v>
      </c>
      <c r="C203" s="120" t="s">
        <v>169</v>
      </c>
      <c r="D203" s="120" t="s">
        <v>170</v>
      </c>
      <c r="E203" s="120" t="s">
        <v>51</v>
      </c>
      <c r="F203" s="120" t="s">
        <v>76</v>
      </c>
      <c r="G203" s="120" t="s">
        <v>76</v>
      </c>
      <c r="H203" s="120" t="s">
        <v>76</v>
      </c>
      <c r="I203" s="120" t="s">
        <v>76</v>
      </c>
      <c r="J203" s="120" t="s">
        <v>471</v>
      </c>
      <c r="K203" s="120" t="s">
        <v>109</v>
      </c>
    </row>
    <row r="204" spans="1:11" x14ac:dyDescent="0.25">
      <c r="A204" s="120" t="s">
        <v>519</v>
      </c>
      <c r="B204" s="120" t="s">
        <v>251</v>
      </c>
      <c r="C204" s="120" t="s">
        <v>169</v>
      </c>
      <c r="D204" s="120" t="s">
        <v>170</v>
      </c>
      <c r="E204" s="120" t="s">
        <v>51</v>
      </c>
      <c r="F204" s="120" t="s">
        <v>76</v>
      </c>
      <c r="G204" s="120" t="s">
        <v>76</v>
      </c>
      <c r="H204" s="120" t="s">
        <v>76</v>
      </c>
      <c r="I204" s="120" t="s">
        <v>76</v>
      </c>
      <c r="J204" s="120" t="s">
        <v>471</v>
      </c>
      <c r="K204" s="120" t="s">
        <v>185</v>
      </c>
    </row>
    <row r="205" spans="1:11" x14ac:dyDescent="0.25">
      <c r="A205" s="120" t="s">
        <v>520</v>
      </c>
      <c r="B205" s="120" t="s">
        <v>521</v>
      </c>
      <c r="C205" s="120" t="s">
        <v>169</v>
      </c>
      <c r="D205" s="120" t="s">
        <v>170</v>
      </c>
      <c r="E205" s="120" t="s">
        <v>51</v>
      </c>
      <c r="F205" s="120" t="s">
        <v>76</v>
      </c>
      <c r="G205" s="120" t="s">
        <v>76</v>
      </c>
      <c r="H205" s="120" t="s">
        <v>76</v>
      </c>
      <c r="I205" s="120" t="s">
        <v>76</v>
      </c>
      <c r="J205" s="120" t="s">
        <v>471</v>
      </c>
      <c r="K205" s="120" t="s">
        <v>82</v>
      </c>
    </row>
    <row r="206" spans="1:11" x14ac:dyDescent="0.25">
      <c r="A206" s="120" t="s">
        <v>522</v>
      </c>
      <c r="B206" s="120" t="s">
        <v>523</v>
      </c>
      <c r="C206" s="120" t="s">
        <v>169</v>
      </c>
      <c r="D206" s="120" t="s">
        <v>170</v>
      </c>
      <c r="E206" s="120" t="s">
        <v>51</v>
      </c>
      <c r="F206" s="120" t="s">
        <v>76</v>
      </c>
      <c r="G206" s="120" t="s">
        <v>76</v>
      </c>
      <c r="H206" s="120" t="s">
        <v>76</v>
      </c>
      <c r="I206" s="120" t="s">
        <v>76</v>
      </c>
      <c r="J206" s="120" t="s">
        <v>524</v>
      </c>
      <c r="K206" s="120" t="s">
        <v>82</v>
      </c>
    </row>
    <row r="207" spans="1:11" x14ac:dyDescent="0.25">
      <c r="A207" s="120" t="s">
        <v>525</v>
      </c>
      <c r="B207" s="120" t="s">
        <v>526</v>
      </c>
      <c r="C207" s="120" t="s">
        <v>169</v>
      </c>
      <c r="D207" s="120" t="s">
        <v>170</v>
      </c>
      <c r="E207" s="120" t="s">
        <v>51</v>
      </c>
      <c r="F207" s="120" t="s">
        <v>76</v>
      </c>
      <c r="G207" s="120" t="s">
        <v>76</v>
      </c>
      <c r="H207" s="120" t="s">
        <v>76</v>
      </c>
      <c r="I207" s="120" t="s">
        <v>76</v>
      </c>
      <c r="J207" s="120" t="s">
        <v>471</v>
      </c>
      <c r="K207" s="120" t="s">
        <v>82</v>
      </c>
    </row>
    <row r="208" spans="1:11" x14ac:dyDescent="0.25">
      <c r="A208" s="120" t="s">
        <v>527</v>
      </c>
      <c r="B208" s="120" t="s">
        <v>528</v>
      </c>
      <c r="C208" s="120" t="s">
        <v>169</v>
      </c>
      <c r="D208" s="120" t="s">
        <v>170</v>
      </c>
      <c r="E208" s="120" t="s">
        <v>51</v>
      </c>
      <c r="F208" s="120" t="s">
        <v>76</v>
      </c>
      <c r="G208" s="120" t="s">
        <v>76</v>
      </c>
      <c r="H208" s="120" t="s">
        <v>76</v>
      </c>
      <c r="I208" s="120" t="s">
        <v>76</v>
      </c>
      <c r="J208" s="120" t="s">
        <v>471</v>
      </c>
      <c r="K208" s="120" t="s">
        <v>82</v>
      </c>
    </row>
    <row r="209" spans="1:11" x14ac:dyDescent="0.25">
      <c r="A209" s="120" t="s">
        <v>529</v>
      </c>
      <c r="B209" s="120" t="s">
        <v>24</v>
      </c>
      <c r="C209" s="120" t="s">
        <v>174</v>
      </c>
      <c r="D209" s="120" t="s">
        <v>24</v>
      </c>
      <c r="E209" s="120" t="s">
        <v>51</v>
      </c>
      <c r="F209" s="120" t="s">
        <v>76</v>
      </c>
      <c r="G209" s="120" t="s">
        <v>76</v>
      </c>
      <c r="H209" s="120" t="s">
        <v>76</v>
      </c>
      <c r="I209" s="120" t="s">
        <v>76</v>
      </c>
      <c r="J209" s="120" t="s">
        <v>530</v>
      </c>
      <c r="K209" s="120" t="s">
        <v>82</v>
      </c>
    </row>
    <row r="210" spans="1:11" x14ac:dyDescent="0.25">
      <c r="A210" s="120" t="s">
        <v>531</v>
      </c>
      <c r="B210" s="120" t="s">
        <v>532</v>
      </c>
      <c r="C210" s="120" t="s">
        <v>174</v>
      </c>
      <c r="D210" s="120" t="s">
        <v>24</v>
      </c>
      <c r="E210" s="120" t="s">
        <v>51</v>
      </c>
      <c r="F210" s="120" t="s">
        <v>76</v>
      </c>
      <c r="G210" s="120" t="s">
        <v>76</v>
      </c>
      <c r="H210" s="120" t="s">
        <v>76</v>
      </c>
      <c r="I210" s="120" t="s">
        <v>76</v>
      </c>
      <c r="J210" s="120" t="s">
        <v>160</v>
      </c>
      <c r="K210" s="120" t="s">
        <v>185</v>
      </c>
    </row>
    <row r="211" spans="1:11" x14ac:dyDescent="0.25">
      <c r="A211" s="120" t="s">
        <v>533</v>
      </c>
      <c r="B211" s="120" t="s">
        <v>534</v>
      </c>
      <c r="C211" s="120" t="s">
        <v>174</v>
      </c>
      <c r="D211" s="120" t="s">
        <v>24</v>
      </c>
      <c r="E211" s="120" t="s">
        <v>51</v>
      </c>
      <c r="F211" s="120" t="s">
        <v>76</v>
      </c>
      <c r="G211" s="120" t="s">
        <v>76</v>
      </c>
      <c r="H211" s="120" t="s">
        <v>76</v>
      </c>
      <c r="I211" s="120" t="s">
        <v>76</v>
      </c>
      <c r="J211" s="120" t="s">
        <v>171</v>
      </c>
      <c r="K211" s="120" t="s">
        <v>185</v>
      </c>
    </row>
    <row r="212" spans="1:11" x14ac:dyDescent="0.25">
      <c r="A212" s="120" t="s">
        <v>535</v>
      </c>
      <c r="B212" s="120" t="s">
        <v>18</v>
      </c>
      <c r="C212" s="120" t="s">
        <v>174</v>
      </c>
      <c r="D212" s="120" t="s">
        <v>24</v>
      </c>
      <c r="E212" s="120" t="s">
        <v>51</v>
      </c>
      <c r="F212" s="120" t="s">
        <v>76</v>
      </c>
      <c r="G212" s="120" t="s">
        <v>76</v>
      </c>
      <c r="H212" s="120" t="s">
        <v>76</v>
      </c>
      <c r="I212" s="120" t="s">
        <v>76</v>
      </c>
      <c r="J212" s="120" t="s">
        <v>364</v>
      </c>
      <c r="K212" s="120" t="s">
        <v>82</v>
      </c>
    </row>
    <row r="213" spans="1:11" x14ac:dyDescent="0.25">
      <c r="A213" s="120" t="s">
        <v>536</v>
      </c>
      <c r="B213" s="120" t="s">
        <v>537</v>
      </c>
      <c r="C213" s="120" t="s">
        <v>174</v>
      </c>
      <c r="D213" s="120" t="s">
        <v>24</v>
      </c>
      <c r="E213" s="120" t="s">
        <v>51</v>
      </c>
      <c r="F213" s="120" t="s">
        <v>76</v>
      </c>
      <c r="G213" s="120" t="s">
        <v>76</v>
      </c>
      <c r="H213" s="120" t="s">
        <v>76</v>
      </c>
      <c r="I213" s="120" t="s">
        <v>76</v>
      </c>
      <c r="J213" s="120" t="s">
        <v>364</v>
      </c>
      <c r="K213" s="120" t="s">
        <v>82</v>
      </c>
    </row>
    <row r="214" spans="1:11" x14ac:dyDescent="0.25">
      <c r="A214" s="120" t="s">
        <v>538</v>
      </c>
      <c r="B214" s="120" t="s">
        <v>539</v>
      </c>
      <c r="C214" s="120" t="s">
        <v>174</v>
      </c>
      <c r="D214" s="120" t="s">
        <v>24</v>
      </c>
      <c r="E214" s="120" t="s">
        <v>51</v>
      </c>
      <c r="F214" s="120" t="s">
        <v>76</v>
      </c>
      <c r="G214" s="120" t="s">
        <v>76</v>
      </c>
      <c r="H214" s="120" t="s">
        <v>76</v>
      </c>
      <c r="I214" s="120" t="s">
        <v>76</v>
      </c>
      <c r="J214" s="120" t="s">
        <v>540</v>
      </c>
      <c r="K214" s="120" t="s">
        <v>82</v>
      </c>
    </row>
    <row r="215" spans="1:11" x14ac:dyDescent="0.25">
      <c r="A215" s="120" t="s">
        <v>541</v>
      </c>
      <c r="B215" s="120" t="s">
        <v>542</v>
      </c>
      <c r="C215" s="120" t="s">
        <v>174</v>
      </c>
      <c r="D215" s="120" t="s">
        <v>24</v>
      </c>
      <c r="E215" s="120" t="s">
        <v>543</v>
      </c>
      <c r="F215" s="120" t="s">
        <v>76</v>
      </c>
      <c r="G215" s="120" t="s">
        <v>76</v>
      </c>
      <c r="H215" s="120" t="s">
        <v>76</v>
      </c>
      <c r="I215" s="120" t="s">
        <v>76</v>
      </c>
      <c r="J215" s="120" t="s">
        <v>544</v>
      </c>
      <c r="K215" s="120" t="s">
        <v>82</v>
      </c>
    </row>
    <row r="216" spans="1:11" x14ac:dyDescent="0.25">
      <c r="A216" s="120" t="s">
        <v>545</v>
      </c>
      <c r="B216" s="120" t="s">
        <v>546</v>
      </c>
      <c r="C216" s="120" t="s">
        <v>174</v>
      </c>
      <c r="D216" s="120" t="s">
        <v>24</v>
      </c>
      <c r="E216" s="120" t="s">
        <v>51</v>
      </c>
      <c r="F216" s="120" t="s">
        <v>76</v>
      </c>
      <c r="G216" s="120" t="s">
        <v>76</v>
      </c>
      <c r="H216" s="120" t="s">
        <v>76</v>
      </c>
      <c r="I216" s="120" t="s">
        <v>76</v>
      </c>
      <c r="J216" s="120" t="s">
        <v>364</v>
      </c>
      <c r="K216" s="120" t="s">
        <v>185</v>
      </c>
    </row>
    <row r="217" spans="1:11" x14ac:dyDescent="0.25">
      <c r="A217" s="120" t="s">
        <v>547</v>
      </c>
      <c r="B217" s="120" t="s">
        <v>19</v>
      </c>
      <c r="C217" s="120" t="s">
        <v>174</v>
      </c>
      <c r="D217" s="120" t="s">
        <v>24</v>
      </c>
      <c r="E217" s="120" t="s">
        <v>51</v>
      </c>
      <c r="F217" s="120" t="s">
        <v>76</v>
      </c>
      <c r="G217" s="120" t="s">
        <v>76</v>
      </c>
      <c r="H217" s="120" t="s">
        <v>76</v>
      </c>
      <c r="I217" s="120" t="s">
        <v>76</v>
      </c>
      <c r="J217" s="120" t="s">
        <v>364</v>
      </c>
      <c r="K217" s="120" t="s">
        <v>82</v>
      </c>
    </row>
    <row r="218" spans="1:11" x14ac:dyDescent="0.25">
      <c r="A218" s="120" t="s">
        <v>548</v>
      </c>
      <c r="B218" s="120" t="s">
        <v>549</v>
      </c>
      <c r="C218" s="120" t="s">
        <v>169</v>
      </c>
      <c r="D218" s="120" t="s">
        <v>170</v>
      </c>
      <c r="E218" s="120" t="s">
        <v>51</v>
      </c>
      <c r="F218" s="120" t="s">
        <v>76</v>
      </c>
      <c r="G218" s="120" t="s">
        <v>76</v>
      </c>
      <c r="H218" s="120" t="s">
        <v>76</v>
      </c>
      <c r="I218" s="120" t="s">
        <v>76</v>
      </c>
      <c r="J218" s="120" t="s">
        <v>471</v>
      </c>
      <c r="K218" s="120" t="s">
        <v>82</v>
      </c>
    </row>
    <row r="219" spans="1:11" x14ac:dyDescent="0.25">
      <c r="A219" s="120" t="s">
        <v>550</v>
      </c>
      <c r="B219" s="120" t="s">
        <v>551</v>
      </c>
      <c r="C219" s="120" t="s">
        <v>169</v>
      </c>
      <c r="D219" s="120" t="s">
        <v>170</v>
      </c>
      <c r="E219" s="120" t="s">
        <v>51</v>
      </c>
      <c r="F219" s="120" t="s">
        <v>76</v>
      </c>
      <c r="G219" s="120" t="s">
        <v>76</v>
      </c>
      <c r="H219" s="120" t="s">
        <v>76</v>
      </c>
      <c r="I219" s="120" t="s">
        <v>76</v>
      </c>
      <c r="J219" s="120" t="s">
        <v>471</v>
      </c>
      <c r="K219" s="120" t="s">
        <v>82</v>
      </c>
    </row>
    <row r="220" spans="1:11" x14ac:dyDescent="0.25">
      <c r="A220" s="120" t="s">
        <v>552</v>
      </c>
      <c r="B220" s="120" t="s">
        <v>553</v>
      </c>
      <c r="C220" s="120" t="s">
        <v>169</v>
      </c>
      <c r="D220" s="120" t="s">
        <v>170</v>
      </c>
      <c r="E220" s="120" t="s">
        <v>51</v>
      </c>
      <c r="F220" s="120" t="s">
        <v>76</v>
      </c>
      <c r="G220" s="120" t="s">
        <v>76</v>
      </c>
      <c r="H220" s="120" t="s">
        <v>76</v>
      </c>
      <c r="I220" s="120" t="s">
        <v>76</v>
      </c>
      <c r="J220" s="120" t="s">
        <v>471</v>
      </c>
      <c r="K220" s="120" t="s">
        <v>82</v>
      </c>
    </row>
    <row r="221" spans="1:11" x14ac:dyDescent="0.25">
      <c r="A221" s="120" t="s">
        <v>554</v>
      </c>
      <c r="B221" s="120" t="s">
        <v>555</v>
      </c>
      <c r="C221" s="120" t="s">
        <v>183</v>
      </c>
      <c r="D221" s="120" t="s">
        <v>25</v>
      </c>
      <c r="E221" s="120" t="s">
        <v>51</v>
      </c>
      <c r="F221" s="120" t="s">
        <v>76</v>
      </c>
      <c r="G221" s="120" t="s">
        <v>76</v>
      </c>
      <c r="H221" s="120" t="s">
        <v>76</v>
      </c>
      <c r="I221" s="120" t="s">
        <v>76</v>
      </c>
      <c r="J221" s="120" t="s">
        <v>266</v>
      </c>
      <c r="K221" s="120" t="s">
        <v>82</v>
      </c>
    </row>
    <row r="222" spans="1:11" x14ac:dyDescent="0.25">
      <c r="A222" s="120" t="s">
        <v>556</v>
      </c>
      <c r="B222" s="120" t="s">
        <v>557</v>
      </c>
      <c r="C222" s="120" t="s">
        <v>183</v>
      </c>
      <c r="D222" s="120" t="s">
        <v>25</v>
      </c>
      <c r="E222" s="120" t="s">
        <v>51</v>
      </c>
      <c r="F222" s="120" t="s">
        <v>76</v>
      </c>
      <c r="G222" s="120" t="s">
        <v>76</v>
      </c>
      <c r="H222" s="120" t="s">
        <v>76</v>
      </c>
      <c r="I222" s="120" t="s">
        <v>76</v>
      </c>
      <c r="J222" s="120" t="s">
        <v>558</v>
      </c>
      <c r="K222" s="120" t="s">
        <v>82</v>
      </c>
    </row>
    <row r="223" spans="1:11" x14ac:dyDescent="0.25">
      <c r="A223" s="120" t="s">
        <v>559</v>
      </c>
      <c r="B223" s="120" t="s">
        <v>560</v>
      </c>
      <c r="C223" s="120" t="s">
        <v>183</v>
      </c>
      <c r="D223" s="120" t="s">
        <v>25</v>
      </c>
      <c r="E223" s="120" t="s">
        <v>51</v>
      </c>
      <c r="F223" s="120" t="s">
        <v>76</v>
      </c>
      <c r="G223" s="120" t="s">
        <v>76</v>
      </c>
      <c r="H223" s="120" t="s">
        <v>76</v>
      </c>
      <c r="I223" s="120" t="s">
        <v>76</v>
      </c>
      <c r="J223" s="120" t="s">
        <v>561</v>
      </c>
      <c r="K223" s="120" t="s">
        <v>82</v>
      </c>
    </row>
    <row r="224" spans="1:11" x14ac:dyDescent="0.25">
      <c r="A224" s="120" t="s">
        <v>562</v>
      </c>
      <c r="B224" s="120" t="s">
        <v>563</v>
      </c>
      <c r="C224" s="120" t="s">
        <v>183</v>
      </c>
      <c r="D224" s="120" t="s">
        <v>25</v>
      </c>
      <c r="E224" s="120" t="s">
        <v>51</v>
      </c>
      <c r="F224" s="120" t="s">
        <v>76</v>
      </c>
      <c r="G224" s="120" t="s">
        <v>76</v>
      </c>
      <c r="H224" s="120" t="s">
        <v>76</v>
      </c>
      <c r="I224" s="120" t="s">
        <v>76</v>
      </c>
      <c r="J224" s="120" t="s">
        <v>86</v>
      </c>
      <c r="K224" s="120" t="s">
        <v>185</v>
      </c>
    </row>
    <row r="225" spans="1:11" x14ac:dyDescent="0.25">
      <c r="A225" s="120" t="s">
        <v>564</v>
      </c>
      <c r="B225" s="120" t="s">
        <v>565</v>
      </c>
      <c r="C225" s="120" t="s">
        <v>183</v>
      </c>
      <c r="D225" s="120" t="s">
        <v>25</v>
      </c>
      <c r="E225" s="120" t="s">
        <v>51</v>
      </c>
      <c r="F225" s="120" t="s">
        <v>76</v>
      </c>
      <c r="G225" s="120" t="s">
        <v>76</v>
      </c>
      <c r="H225" s="120" t="s">
        <v>76</v>
      </c>
      <c r="I225" s="120" t="s">
        <v>76</v>
      </c>
      <c r="J225" s="120" t="s">
        <v>269</v>
      </c>
      <c r="K225" s="120" t="s">
        <v>185</v>
      </c>
    </row>
    <row r="226" spans="1:11" x14ac:dyDescent="0.25">
      <c r="A226" s="120" t="s">
        <v>566</v>
      </c>
      <c r="B226" s="120" t="s">
        <v>567</v>
      </c>
      <c r="C226" s="120" t="s">
        <v>183</v>
      </c>
      <c r="D226" s="120" t="s">
        <v>25</v>
      </c>
      <c r="E226" s="120" t="s">
        <v>51</v>
      </c>
      <c r="F226" s="120" t="s">
        <v>76</v>
      </c>
      <c r="G226" s="120" t="s">
        <v>76</v>
      </c>
      <c r="H226" s="120" t="s">
        <v>76</v>
      </c>
      <c r="I226" s="120" t="s">
        <v>76</v>
      </c>
      <c r="J226" s="120" t="s">
        <v>89</v>
      </c>
      <c r="K226" s="120" t="s">
        <v>82</v>
      </c>
    </row>
    <row r="227" spans="1:11" x14ac:dyDescent="0.25">
      <c r="A227" s="120" t="s">
        <v>568</v>
      </c>
      <c r="B227" s="120" t="s">
        <v>569</v>
      </c>
      <c r="C227" s="120" t="s">
        <v>183</v>
      </c>
      <c r="D227" s="120" t="s">
        <v>25</v>
      </c>
      <c r="E227" s="120" t="s">
        <v>51</v>
      </c>
      <c r="F227" s="120" t="s">
        <v>76</v>
      </c>
      <c r="G227" s="120" t="s">
        <v>76</v>
      </c>
      <c r="H227" s="120" t="s">
        <v>76</v>
      </c>
      <c r="I227" s="120" t="s">
        <v>76</v>
      </c>
      <c r="J227" s="120" t="s">
        <v>89</v>
      </c>
      <c r="K227" s="120" t="s">
        <v>82</v>
      </c>
    </row>
    <row r="228" spans="1:11" x14ac:dyDescent="0.25">
      <c r="A228" s="120" t="s">
        <v>570</v>
      </c>
      <c r="B228" s="120" t="s">
        <v>571</v>
      </c>
      <c r="C228" s="120" t="s">
        <v>183</v>
      </c>
      <c r="D228" s="120" t="s">
        <v>25</v>
      </c>
      <c r="E228" s="120" t="s">
        <v>51</v>
      </c>
      <c r="F228" s="120" t="s">
        <v>76</v>
      </c>
      <c r="G228" s="120" t="s">
        <v>76</v>
      </c>
      <c r="H228" s="120" t="s">
        <v>76</v>
      </c>
      <c r="I228" s="120" t="s">
        <v>76</v>
      </c>
      <c r="J228" s="120" t="s">
        <v>86</v>
      </c>
      <c r="K228" s="120" t="s">
        <v>82</v>
      </c>
    </row>
    <row r="229" spans="1:11" x14ac:dyDescent="0.25">
      <c r="A229" s="120" t="s">
        <v>572</v>
      </c>
      <c r="B229" s="120" t="s">
        <v>573</v>
      </c>
      <c r="C229" s="120" t="s">
        <v>183</v>
      </c>
      <c r="D229" s="120" t="s">
        <v>25</v>
      </c>
      <c r="E229" s="120" t="s">
        <v>51</v>
      </c>
      <c r="F229" s="120" t="s">
        <v>76</v>
      </c>
      <c r="G229" s="120" t="s">
        <v>76</v>
      </c>
      <c r="H229" s="120" t="s">
        <v>76</v>
      </c>
      <c r="I229" s="120" t="s">
        <v>76</v>
      </c>
      <c r="J229" s="120" t="s">
        <v>540</v>
      </c>
      <c r="K229" s="120" t="s">
        <v>82</v>
      </c>
    </row>
    <row r="230" spans="1:11" x14ac:dyDescent="0.25">
      <c r="A230" s="120" t="s">
        <v>574</v>
      </c>
      <c r="B230" s="120" t="s">
        <v>575</v>
      </c>
      <c r="C230" s="120" t="s">
        <v>183</v>
      </c>
      <c r="D230" s="120" t="s">
        <v>25</v>
      </c>
      <c r="E230" s="120" t="s">
        <v>51</v>
      </c>
      <c r="F230" s="120" t="s">
        <v>76</v>
      </c>
      <c r="G230" s="120" t="s">
        <v>76</v>
      </c>
      <c r="H230" s="120" t="s">
        <v>76</v>
      </c>
      <c r="I230" s="120" t="s">
        <v>76</v>
      </c>
      <c r="J230" s="120" t="s">
        <v>576</v>
      </c>
      <c r="K230" s="120" t="s">
        <v>82</v>
      </c>
    </row>
    <row r="231" spans="1:11" x14ac:dyDescent="0.25">
      <c r="A231" s="120" t="s">
        <v>577</v>
      </c>
      <c r="B231" s="120" t="s">
        <v>578</v>
      </c>
      <c r="C231" s="120" t="s">
        <v>183</v>
      </c>
      <c r="D231" s="120" t="s">
        <v>25</v>
      </c>
      <c r="E231" s="120" t="s">
        <v>51</v>
      </c>
      <c r="F231" s="120" t="s">
        <v>76</v>
      </c>
      <c r="G231" s="120" t="s">
        <v>76</v>
      </c>
      <c r="H231" s="120" t="s">
        <v>76</v>
      </c>
      <c r="I231" s="120" t="s">
        <v>76</v>
      </c>
      <c r="J231" s="120" t="s">
        <v>86</v>
      </c>
      <c r="K231" s="120" t="s">
        <v>82</v>
      </c>
    </row>
    <row r="232" spans="1:11" x14ac:dyDescent="0.25">
      <c r="A232" s="120" t="s">
        <v>579</v>
      </c>
      <c r="B232" s="120" t="s">
        <v>580</v>
      </c>
      <c r="C232" s="120" t="s">
        <v>183</v>
      </c>
      <c r="D232" s="120" t="s">
        <v>25</v>
      </c>
      <c r="E232" s="120" t="s">
        <v>51</v>
      </c>
      <c r="F232" s="120" t="s">
        <v>76</v>
      </c>
      <c r="G232" s="120" t="s">
        <v>76</v>
      </c>
      <c r="H232" s="120" t="s">
        <v>76</v>
      </c>
      <c r="I232" s="120" t="s">
        <v>76</v>
      </c>
      <c r="J232" s="120" t="s">
        <v>89</v>
      </c>
      <c r="K232" s="120" t="s">
        <v>109</v>
      </c>
    </row>
    <row r="233" spans="1:11" x14ac:dyDescent="0.25">
      <c r="A233" s="120" t="s">
        <v>581</v>
      </c>
      <c r="B233" s="120" t="s">
        <v>582</v>
      </c>
      <c r="C233" s="120" t="s">
        <v>183</v>
      </c>
      <c r="D233" s="120" t="s">
        <v>25</v>
      </c>
      <c r="E233" s="120" t="s">
        <v>51</v>
      </c>
      <c r="F233" s="120" t="s">
        <v>76</v>
      </c>
      <c r="G233" s="120" t="s">
        <v>76</v>
      </c>
      <c r="H233" s="120" t="s">
        <v>76</v>
      </c>
      <c r="I233" s="120" t="s">
        <v>76</v>
      </c>
      <c r="J233" s="120" t="s">
        <v>89</v>
      </c>
      <c r="K233" s="120" t="s">
        <v>109</v>
      </c>
    </row>
    <row r="234" spans="1:11" x14ac:dyDescent="0.25">
      <c r="A234" s="120" t="s">
        <v>583</v>
      </c>
      <c r="B234" s="120" t="s">
        <v>584</v>
      </c>
      <c r="C234" s="120" t="s">
        <v>183</v>
      </c>
      <c r="D234" s="120" t="s">
        <v>25</v>
      </c>
      <c r="E234" s="120" t="s">
        <v>51</v>
      </c>
      <c r="F234" s="120" t="s">
        <v>76</v>
      </c>
      <c r="G234" s="120" t="s">
        <v>76</v>
      </c>
      <c r="H234" s="120" t="s">
        <v>76</v>
      </c>
      <c r="I234" s="120" t="s">
        <v>76</v>
      </c>
      <c r="J234" s="120" t="s">
        <v>269</v>
      </c>
      <c r="K234" s="120" t="s">
        <v>185</v>
      </c>
    </row>
    <row r="235" spans="1:11" x14ac:dyDescent="0.25">
      <c r="A235" s="120" t="s">
        <v>1499</v>
      </c>
      <c r="B235" s="120" t="s">
        <v>1500</v>
      </c>
      <c r="C235" s="120" t="s">
        <v>183</v>
      </c>
      <c r="D235" s="120" t="s">
        <v>25</v>
      </c>
      <c r="E235" s="120" t="s">
        <v>51</v>
      </c>
      <c r="F235" s="120" t="s">
        <v>76</v>
      </c>
      <c r="G235" s="120" t="s">
        <v>76</v>
      </c>
      <c r="H235" s="120" t="s">
        <v>76</v>
      </c>
      <c r="I235" s="120" t="s">
        <v>76</v>
      </c>
      <c r="J235" s="120" t="s">
        <v>1494</v>
      </c>
      <c r="K235" s="120" t="s">
        <v>82</v>
      </c>
    </row>
    <row r="236" spans="1:11" x14ac:dyDescent="0.25">
      <c r="A236" s="120" t="s">
        <v>585</v>
      </c>
      <c r="B236" s="120" t="s">
        <v>586</v>
      </c>
      <c r="C236" s="120" t="s">
        <v>183</v>
      </c>
      <c r="D236" s="120" t="s">
        <v>25</v>
      </c>
      <c r="E236" s="120" t="s">
        <v>51</v>
      </c>
      <c r="F236" s="120" t="s">
        <v>76</v>
      </c>
      <c r="G236" s="120" t="s">
        <v>76</v>
      </c>
      <c r="H236" s="120" t="s">
        <v>76</v>
      </c>
      <c r="I236" s="120" t="s">
        <v>76</v>
      </c>
      <c r="J236" s="120" t="s">
        <v>86</v>
      </c>
      <c r="K236" s="120" t="s">
        <v>82</v>
      </c>
    </row>
    <row r="237" spans="1:11" x14ac:dyDescent="0.25">
      <c r="A237" s="120" t="s">
        <v>587</v>
      </c>
      <c r="B237" s="120" t="s">
        <v>588</v>
      </c>
      <c r="C237" s="120" t="s">
        <v>183</v>
      </c>
      <c r="D237" s="120" t="s">
        <v>25</v>
      </c>
      <c r="E237" s="120" t="s">
        <v>51</v>
      </c>
      <c r="F237" s="120" t="s">
        <v>76</v>
      </c>
      <c r="G237" s="120" t="s">
        <v>76</v>
      </c>
      <c r="H237" s="120" t="s">
        <v>76</v>
      </c>
      <c r="I237" s="120" t="s">
        <v>76</v>
      </c>
      <c r="J237" s="120" t="s">
        <v>589</v>
      </c>
      <c r="K237" s="120" t="s">
        <v>82</v>
      </c>
    </row>
    <row r="238" spans="1:11" x14ac:dyDescent="0.25">
      <c r="A238" s="120" t="s">
        <v>590</v>
      </c>
      <c r="B238" s="120" t="s">
        <v>591</v>
      </c>
      <c r="C238" s="120" t="s">
        <v>183</v>
      </c>
      <c r="D238" s="120" t="s">
        <v>25</v>
      </c>
      <c r="E238" s="120" t="s">
        <v>51</v>
      </c>
      <c r="F238" s="120" t="s">
        <v>76</v>
      </c>
      <c r="G238" s="120" t="s">
        <v>76</v>
      </c>
      <c r="H238" s="120" t="s">
        <v>76</v>
      </c>
      <c r="I238" s="120" t="s">
        <v>76</v>
      </c>
      <c r="J238" s="120" t="s">
        <v>86</v>
      </c>
      <c r="K238" s="120" t="s">
        <v>82</v>
      </c>
    </row>
    <row r="239" spans="1:11" x14ac:dyDescent="0.25">
      <c r="A239" s="120" t="s">
        <v>592</v>
      </c>
      <c r="B239" s="120" t="s">
        <v>593</v>
      </c>
      <c r="C239" s="120" t="s">
        <v>183</v>
      </c>
      <c r="D239" s="120" t="s">
        <v>25</v>
      </c>
      <c r="E239" s="120" t="s">
        <v>51</v>
      </c>
      <c r="F239" s="120" t="s">
        <v>76</v>
      </c>
      <c r="G239" s="120" t="s">
        <v>76</v>
      </c>
      <c r="H239" s="120" t="s">
        <v>76</v>
      </c>
      <c r="I239" s="120" t="s">
        <v>76</v>
      </c>
      <c r="J239" s="120" t="s">
        <v>269</v>
      </c>
      <c r="K239" s="120" t="s">
        <v>185</v>
      </c>
    </row>
    <row r="240" spans="1:11" x14ac:dyDescent="0.25">
      <c r="A240" s="120" t="s">
        <v>594</v>
      </c>
      <c r="B240" s="120" t="s">
        <v>595</v>
      </c>
      <c r="C240" s="120" t="s">
        <v>183</v>
      </c>
      <c r="D240" s="120" t="s">
        <v>25</v>
      </c>
      <c r="E240" s="120" t="s">
        <v>51</v>
      </c>
      <c r="F240" s="120" t="s">
        <v>76</v>
      </c>
      <c r="G240" s="120" t="s">
        <v>76</v>
      </c>
      <c r="H240" s="120" t="s">
        <v>76</v>
      </c>
      <c r="I240" s="120" t="s">
        <v>76</v>
      </c>
      <c r="J240" s="120" t="s">
        <v>86</v>
      </c>
      <c r="K240" s="120" t="s">
        <v>185</v>
      </c>
    </row>
    <row r="241" spans="1:11" x14ac:dyDescent="0.25">
      <c r="A241" s="120" t="s">
        <v>596</v>
      </c>
      <c r="B241" s="120" t="s">
        <v>597</v>
      </c>
      <c r="C241" s="120" t="s">
        <v>183</v>
      </c>
      <c r="D241" s="120" t="s">
        <v>25</v>
      </c>
      <c r="E241" s="120" t="s">
        <v>51</v>
      </c>
      <c r="F241" s="120" t="s">
        <v>76</v>
      </c>
      <c r="G241" s="120" t="s">
        <v>76</v>
      </c>
      <c r="H241" s="120" t="s">
        <v>76</v>
      </c>
      <c r="I241" s="120" t="s">
        <v>76</v>
      </c>
      <c r="J241" s="120" t="s">
        <v>269</v>
      </c>
      <c r="K241" s="120" t="s">
        <v>185</v>
      </c>
    </row>
    <row r="242" spans="1:11" x14ac:dyDescent="0.25">
      <c r="A242" s="120" t="s">
        <v>598</v>
      </c>
      <c r="B242" s="120" t="s">
        <v>599</v>
      </c>
      <c r="C242" s="120" t="s">
        <v>183</v>
      </c>
      <c r="D242" s="120" t="s">
        <v>25</v>
      </c>
      <c r="E242" s="120" t="s">
        <v>51</v>
      </c>
      <c r="F242" s="120" t="s">
        <v>76</v>
      </c>
      <c r="G242" s="120" t="s">
        <v>76</v>
      </c>
      <c r="H242" s="120" t="s">
        <v>76</v>
      </c>
      <c r="I242" s="120" t="s">
        <v>76</v>
      </c>
      <c r="J242" s="120" t="s">
        <v>89</v>
      </c>
      <c r="K242" s="120" t="s">
        <v>185</v>
      </c>
    </row>
    <row r="243" spans="1:11" x14ac:dyDescent="0.25">
      <c r="A243" s="120" t="s">
        <v>600</v>
      </c>
      <c r="B243" s="120" t="s">
        <v>601</v>
      </c>
      <c r="C243" s="120" t="s">
        <v>183</v>
      </c>
      <c r="D243" s="120" t="s">
        <v>25</v>
      </c>
      <c r="E243" s="120" t="s">
        <v>51</v>
      </c>
      <c r="F243" s="120" t="s">
        <v>76</v>
      </c>
      <c r="G243" s="120" t="s">
        <v>76</v>
      </c>
      <c r="H243" s="120" t="s">
        <v>76</v>
      </c>
      <c r="I243" s="120" t="s">
        <v>76</v>
      </c>
      <c r="J243" s="120" t="s">
        <v>81</v>
      </c>
      <c r="K243" s="120" t="s">
        <v>82</v>
      </c>
    </row>
    <row r="244" spans="1:11" x14ac:dyDescent="0.25">
      <c r="A244" s="120" t="s">
        <v>602</v>
      </c>
      <c r="B244" s="120" t="s">
        <v>603</v>
      </c>
      <c r="C244" s="120" t="s">
        <v>183</v>
      </c>
      <c r="D244" s="120" t="s">
        <v>25</v>
      </c>
      <c r="E244" s="120" t="s">
        <v>51</v>
      </c>
      <c r="F244" s="120" t="s">
        <v>76</v>
      </c>
      <c r="G244" s="120" t="s">
        <v>76</v>
      </c>
      <c r="H244" s="120" t="s">
        <v>76</v>
      </c>
      <c r="I244" s="120" t="s">
        <v>76</v>
      </c>
      <c r="J244" s="120" t="s">
        <v>81</v>
      </c>
      <c r="K244" s="120" t="s">
        <v>82</v>
      </c>
    </row>
    <row r="245" spans="1:11" x14ac:dyDescent="0.25">
      <c r="A245" s="120" t="s">
        <v>604</v>
      </c>
      <c r="B245" s="120" t="s">
        <v>605</v>
      </c>
      <c r="C245" s="120" t="s">
        <v>183</v>
      </c>
      <c r="D245" s="120" t="s">
        <v>25</v>
      </c>
      <c r="E245" s="120" t="s">
        <v>51</v>
      </c>
      <c r="F245" s="120" t="s">
        <v>76</v>
      </c>
      <c r="G245" s="120" t="s">
        <v>76</v>
      </c>
      <c r="H245" s="120" t="s">
        <v>76</v>
      </c>
      <c r="I245" s="120" t="s">
        <v>76</v>
      </c>
      <c r="J245" s="120" t="s">
        <v>269</v>
      </c>
      <c r="K245" s="120" t="s">
        <v>185</v>
      </c>
    </row>
    <row r="246" spans="1:11" x14ac:dyDescent="0.25">
      <c r="A246" s="120" t="s">
        <v>606</v>
      </c>
      <c r="B246" s="120" t="s">
        <v>607</v>
      </c>
      <c r="C246" s="120" t="s">
        <v>183</v>
      </c>
      <c r="D246" s="120" t="s">
        <v>25</v>
      </c>
      <c r="E246" s="120" t="s">
        <v>51</v>
      </c>
      <c r="F246" s="120" t="s">
        <v>76</v>
      </c>
      <c r="G246" s="120" t="s">
        <v>76</v>
      </c>
      <c r="H246" s="120" t="s">
        <v>76</v>
      </c>
      <c r="I246" s="120" t="s">
        <v>76</v>
      </c>
      <c r="J246" s="120" t="s">
        <v>608</v>
      </c>
      <c r="K246" s="120" t="s">
        <v>82</v>
      </c>
    </row>
    <row r="247" spans="1:11" x14ac:dyDescent="0.25">
      <c r="A247" s="120" t="s">
        <v>609</v>
      </c>
      <c r="B247" s="120" t="s">
        <v>610</v>
      </c>
      <c r="C247" s="120" t="s">
        <v>183</v>
      </c>
      <c r="D247" s="120" t="s">
        <v>25</v>
      </c>
      <c r="E247" s="120" t="s">
        <v>51</v>
      </c>
      <c r="F247" s="120" t="s">
        <v>76</v>
      </c>
      <c r="G247" s="120" t="s">
        <v>76</v>
      </c>
      <c r="H247" s="120" t="s">
        <v>76</v>
      </c>
      <c r="I247" s="120" t="s">
        <v>76</v>
      </c>
      <c r="J247" s="120" t="s">
        <v>116</v>
      </c>
      <c r="K247" s="120" t="s">
        <v>82</v>
      </c>
    </row>
    <row r="248" spans="1:11" x14ac:dyDescent="0.25">
      <c r="A248" s="120" t="s">
        <v>611</v>
      </c>
      <c r="B248" s="120" t="s">
        <v>612</v>
      </c>
      <c r="C248" s="120" t="s">
        <v>183</v>
      </c>
      <c r="D248" s="120" t="s">
        <v>25</v>
      </c>
      <c r="E248" s="120" t="s">
        <v>51</v>
      </c>
      <c r="F248" s="120" t="s">
        <v>76</v>
      </c>
      <c r="G248" s="120" t="s">
        <v>76</v>
      </c>
      <c r="H248" s="120" t="s">
        <v>76</v>
      </c>
      <c r="I248" s="120" t="s">
        <v>76</v>
      </c>
      <c r="J248" s="120" t="s">
        <v>86</v>
      </c>
      <c r="K248" s="120" t="s">
        <v>82</v>
      </c>
    </row>
    <row r="249" spans="1:11" x14ac:dyDescent="0.25">
      <c r="A249" s="120" t="s">
        <v>613</v>
      </c>
      <c r="B249" s="120" t="s">
        <v>614</v>
      </c>
      <c r="C249" s="120" t="s">
        <v>183</v>
      </c>
      <c r="D249" s="120" t="s">
        <v>25</v>
      </c>
      <c r="E249" s="120" t="s">
        <v>51</v>
      </c>
      <c r="F249" s="120" t="s">
        <v>76</v>
      </c>
      <c r="G249" s="120" t="s">
        <v>76</v>
      </c>
      <c r="H249" s="120" t="s">
        <v>76</v>
      </c>
      <c r="I249" s="120" t="s">
        <v>76</v>
      </c>
      <c r="J249" s="120" t="s">
        <v>86</v>
      </c>
      <c r="K249" s="120" t="s">
        <v>82</v>
      </c>
    </row>
    <row r="250" spans="1:11" x14ac:dyDescent="0.25">
      <c r="A250" s="120" t="s">
        <v>615</v>
      </c>
      <c r="B250" s="120" t="s">
        <v>616</v>
      </c>
      <c r="C250" s="120" t="s">
        <v>183</v>
      </c>
      <c r="D250" s="120" t="s">
        <v>25</v>
      </c>
      <c r="E250" s="120" t="s">
        <v>51</v>
      </c>
      <c r="F250" s="120" t="s">
        <v>76</v>
      </c>
      <c r="G250" s="120" t="s">
        <v>76</v>
      </c>
      <c r="H250" s="120" t="s">
        <v>76</v>
      </c>
      <c r="I250" s="120" t="s">
        <v>76</v>
      </c>
      <c r="J250" s="120" t="s">
        <v>86</v>
      </c>
      <c r="K250" s="120" t="s">
        <v>185</v>
      </c>
    </row>
    <row r="251" spans="1:11" x14ac:dyDescent="0.25">
      <c r="A251" s="120" t="s">
        <v>617</v>
      </c>
      <c r="B251" s="120" t="s">
        <v>618</v>
      </c>
      <c r="C251" s="120" t="s">
        <v>183</v>
      </c>
      <c r="D251" s="120" t="s">
        <v>25</v>
      </c>
      <c r="E251" s="120" t="s">
        <v>51</v>
      </c>
      <c r="F251" s="120" t="s">
        <v>76</v>
      </c>
      <c r="G251" s="120" t="s">
        <v>76</v>
      </c>
      <c r="H251" s="120" t="s">
        <v>76</v>
      </c>
      <c r="I251" s="120" t="s">
        <v>76</v>
      </c>
      <c r="J251" s="120" t="s">
        <v>194</v>
      </c>
      <c r="K251" s="120" t="s">
        <v>82</v>
      </c>
    </row>
    <row r="252" spans="1:11" x14ac:dyDescent="0.25">
      <c r="A252" s="120" t="s">
        <v>619</v>
      </c>
      <c r="B252" s="120" t="s">
        <v>620</v>
      </c>
      <c r="C252" s="120" t="s">
        <v>183</v>
      </c>
      <c r="D252" s="120" t="s">
        <v>25</v>
      </c>
      <c r="E252" s="120" t="s">
        <v>51</v>
      </c>
      <c r="F252" s="120" t="s">
        <v>76</v>
      </c>
      <c r="G252" s="120" t="s">
        <v>76</v>
      </c>
      <c r="H252" s="120" t="s">
        <v>76</v>
      </c>
      <c r="I252" s="120" t="s">
        <v>76</v>
      </c>
      <c r="J252" s="120" t="s">
        <v>252</v>
      </c>
      <c r="K252" s="120" t="s">
        <v>82</v>
      </c>
    </row>
    <row r="253" spans="1:11" x14ac:dyDescent="0.25">
      <c r="A253" s="120" t="s">
        <v>621</v>
      </c>
      <c r="B253" s="120" t="s">
        <v>622</v>
      </c>
      <c r="C253" s="120" t="s">
        <v>183</v>
      </c>
      <c r="D253" s="120" t="s">
        <v>25</v>
      </c>
      <c r="E253" s="120" t="s">
        <v>51</v>
      </c>
      <c r="F253" s="120" t="s">
        <v>76</v>
      </c>
      <c r="G253" s="120" t="s">
        <v>76</v>
      </c>
      <c r="H253" s="120" t="s">
        <v>76</v>
      </c>
      <c r="I253" s="120" t="s">
        <v>76</v>
      </c>
      <c r="J253" s="120" t="s">
        <v>623</v>
      </c>
      <c r="K253" s="120" t="s">
        <v>82</v>
      </c>
    </row>
    <row r="254" spans="1:11" x14ac:dyDescent="0.25">
      <c r="A254" s="120" t="s">
        <v>624</v>
      </c>
      <c r="B254" s="120" t="s">
        <v>625</v>
      </c>
      <c r="C254" s="120" t="s">
        <v>183</v>
      </c>
      <c r="D254" s="120" t="s">
        <v>25</v>
      </c>
      <c r="E254" s="120" t="s">
        <v>51</v>
      </c>
      <c r="F254" s="120" t="s">
        <v>76</v>
      </c>
      <c r="G254" s="120" t="s">
        <v>76</v>
      </c>
      <c r="H254" s="120" t="s">
        <v>76</v>
      </c>
      <c r="I254" s="120" t="s">
        <v>76</v>
      </c>
      <c r="J254" s="120" t="s">
        <v>626</v>
      </c>
      <c r="K254" s="120" t="s">
        <v>82</v>
      </c>
    </row>
    <row r="255" spans="1:11" x14ac:dyDescent="0.25">
      <c r="A255" s="120" t="s">
        <v>627</v>
      </c>
      <c r="B255" s="120" t="s">
        <v>628</v>
      </c>
      <c r="C255" s="120" t="s">
        <v>183</v>
      </c>
      <c r="D255" s="120" t="s">
        <v>25</v>
      </c>
      <c r="E255" s="120" t="s">
        <v>51</v>
      </c>
      <c r="F255" s="120" t="s">
        <v>76</v>
      </c>
      <c r="G255" s="120" t="s">
        <v>76</v>
      </c>
      <c r="H255" s="120" t="s">
        <v>76</v>
      </c>
      <c r="I255" s="120" t="s">
        <v>76</v>
      </c>
      <c r="J255" s="120" t="s">
        <v>629</v>
      </c>
      <c r="K255" s="120" t="s">
        <v>82</v>
      </c>
    </row>
    <row r="256" spans="1:11" x14ac:dyDescent="0.25">
      <c r="A256" s="120" t="s">
        <v>630</v>
      </c>
      <c r="B256" s="120" t="s">
        <v>631</v>
      </c>
      <c r="C256" s="120" t="s">
        <v>183</v>
      </c>
      <c r="D256" s="120" t="s">
        <v>25</v>
      </c>
      <c r="E256" s="120" t="s">
        <v>51</v>
      </c>
      <c r="F256" s="120" t="s">
        <v>76</v>
      </c>
      <c r="G256" s="120" t="s">
        <v>76</v>
      </c>
      <c r="H256" s="120" t="s">
        <v>76</v>
      </c>
      <c r="I256" s="120" t="s">
        <v>76</v>
      </c>
      <c r="J256" s="120" t="s">
        <v>233</v>
      </c>
      <c r="K256" s="120" t="s">
        <v>82</v>
      </c>
    </row>
    <row r="257" spans="1:11" x14ac:dyDescent="0.25">
      <c r="A257" s="120" t="s">
        <v>632</v>
      </c>
      <c r="B257" s="120" t="s">
        <v>633</v>
      </c>
      <c r="C257" s="120" t="s">
        <v>183</v>
      </c>
      <c r="D257" s="120" t="s">
        <v>25</v>
      </c>
      <c r="E257" s="120" t="s">
        <v>51</v>
      </c>
      <c r="F257" s="120" t="s">
        <v>76</v>
      </c>
      <c r="G257" s="120" t="s">
        <v>76</v>
      </c>
      <c r="H257" s="120" t="s">
        <v>76</v>
      </c>
      <c r="I257" s="120" t="s">
        <v>76</v>
      </c>
      <c r="J257" s="120" t="s">
        <v>86</v>
      </c>
      <c r="K257" s="120" t="s">
        <v>82</v>
      </c>
    </row>
    <row r="258" spans="1:11" x14ac:dyDescent="0.25">
      <c r="A258" s="120" t="s">
        <v>634</v>
      </c>
      <c r="B258" s="120" t="s">
        <v>20</v>
      </c>
      <c r="C258" s="120" t="s">
        <v>183</v>
      </c>
      <c r="D258" s="120" t="s">
        <v>25</v>
      </c>
      <c r="E258" s="120" t="s">
        <v>51</v>
      </c>
      <c r="F258" s="120" t="s">
        <v>76</v>
      </c>
      <c r="G258" s="120" t="s">
        <v>76</v>
      </c>
      <c r="H258" s="120" t="s">
        <v>76</v>
      </c>
      <c r="I258" s="120" t="s">
        <v>76</v>
      </c>
      <c r="J258" s="120" t="s">
        <v>81</v>
      </c>
      <c r="K258" s="120" t="s">
        <v>82</v>
      </c>
    </row>
    <row r="259" spans="1:11" x14ac:dyDescent="0.25">
      <c r="A259" s="120" t="s">
        <v>635</v>
      </c>
      <c r="B259" s="120" t="s">
        <v>636</v>
      </c>
      <c r="C259" s="120" t="s">
        <v>183</v>
      </c>
      <c r="D259" s="120" t="s">
        <v>25</v>
      </c>
      <c r="E259" s="120" t="s">
        <v>51</v>
      </c>
      <c r="F259" s="120" t="s">
        <v>76</v>
      </c>
      <c r="G259" s="120" t="s">
        <v>76</v>
      </c>
      <c r="H259" s="120" t="s">
        <v>76</v>
      </c>
      <c r="I259" s="120" t="s">
        <v>76</v>
      </c>
      <c r="J259" s="120" t="s">
        <v>629</v>
      </c>
      <c r="K259" s="120" t="s">
        <v>82</v>
      </c>
    </row>
    <row r="260" spans="1:11" x14ac:dyDescent="0.25">
      <c r="A260" s="120" t="s">
        <v>637</v>
      </c>
      <c r="B260" s="120" t="s">
        <v>638</v>
      </c>
      <c r="C260" s="120" t="s">
        <v>183</v>
      </c>
      <c r="D260" s="120" t="s">
        <v>25</v>
      </c>
      <c r="E260" s="120" t="s">
        <v>51</v>
      </c>
      <c r="F260" s="120" t="s">
        <v>76</v>
      </c>
      <c r="G260" s="120" t="s">
        <v>76</v>
      </c>
      <c r="H260" s="120" t="s">
        <v>76</v>
      </c>
      <c r="I260" s="120" t="s">
        <v>76</v>
      </c>
      <c r="J260" s="120" t="s">
        <v>266</v>
      </c>
      <c r="K260" s="120" t="s">
        <v>82</v>
      </c>
    </row>
    <row r="261" spans="1:11" x14ac:dyDescent="0.25">
      <c r="A261" s="120" t="s">
        <v>639</v>
      </c>
      <c r="B261" s="120" t="s">
        <v>640</v>
      </c>
      <c r="C261" s="120" t="s">
        <v>183</v>
      </c>
      <c r="D261" s="120" t="s">
        <v>25</v>
      </c>
      <c r="E261" s="120" t="s">
        <v>51</v>
      </c>
      <c r="F261" s="120" t="s">
        <v>76</v>
      </c>
      <c r="G261" s="120" t="s">
        <v>76</v>
      </c>
      <c r="H261" s="120" t="s">
        <v>76</v>
      </c>
      <c r="I261" s="120" t="s">
        <v>76</v>
      </c>
      <c r="J261" s="120" t="s">
        <v>266</v>
      </c>
      <c r="K261" s="120" t="s">
        <v>82</v>
      </c>
    </row>
    <row r="262" spans="1:11" x14ac:dyDescent="0.25">
      <c r="A262" s="120" t="s">
        <v>641</v>
      </c>
      <c r="B262" s="120" t="s">
        <v>642</v>
      </c>
      <c r="C262" s="120" t="s">
        <v>183</v>
      </c>
      <c r="D262" s="120" t="s">
        <v>25</v>
      </c>
      <c r="E262" s="120" t="s">
        <v>51</v>
      </c>
      <c r="F262" s="120" t="s">
        <v>76</v>
      </c>
      <c r="G262" s="120" t="s">
        <v>76</v>
      </c>
      <c r="H262" s="120" t="s">
        <v>76</v>
      </c>
      <c r="I262" s="120" t="s">
        <v>76</v>
      </c>
      <c r="J262" s="120" t="s">
        <v>643</v>
      </c>
      <c r="K262" s="120" t="s">
        <v>82</v>
      </c>
    </row>
    <row r="263" spans="1:11" x14ac:dyDescent="0.25">
      <c r="A263" s="120" t="s">
        <v>644</v>
      </c>
      <c r="B263" s="120" t="s">
        <v>645</v>
      </c>
      <c r="C263" s="120" t="s">
        <v>183</v>
      </c>
      <c r="D263" s="120" t="s">
        <v>25</v>
      </c>
      <c r="E263" s="120" t="s">
        <v>51</v>
      </c>
      <c r="F263" s="120" t="s">
        <v>76</v>
      </c>
      <c r="G263" s="120" t="s">
        <v>76</v>
      </c>
      <c r="H263" s="120" t="s">
        <v>76</v>
      </c>
      <c r="I263" s="120" t="s">
        <v>76</v>
      </c>
      <c r="J263" s="120" t="s">
        <v>86</v>
      </c>
      <c r="K263" s="120" t="s">
        <v>82</v>
      </c>
    </row>
    <row r="264" spans="1:11" x14ac:dyDescent="0.25">
      <c r="A264" s="120" t="s">
        <v>646</v>
      </c>
      <c r="B264" s="120" t="s">
        <v>647</v>
      </c>
      <c r="C264" s="120" t="s">
        <v>183</v>
      </c>
      <c r="D264" s="120" t="s">
        <v>25</v>
      </c>
      <c r="E264" s="120" t="s">
        <v>51</v>
      </c>
      <c r="F264" s="120" t="s">
        <v>76</v>
      </c>
      <c r="G264" s="120" t="s">
        <v>76</v>
      </c>
      <c r="H264" s="120" t="s">
        <v>76</v>
      </c>
      <c r="I264" s="120" t="s">
        <v>76</v>
      </c>
      <c r="J264" s="120" t="s">
        <v>608</v>
      </c>
      <c r="K264" s="120" t="s">
        <v>82</v>
      </c>
    </row>
    <row r="265" spans="1:11" x14ac:dyDescent="0.25">
      <c r="A265" s="120" t="s">
        <v>648</v>
      </c>
      <c r="B265" s="120" t="s">
        <v>649</v>
      </c>
      <c r="C265" s="120" t="s">
        <v>183</v>
      </c>
      <c r="D265" s="120" t="s">
        <v>25</v>
      </c>
      <c r="E265" s="120" t="s">
        <v>51</v>
      </c>
      <c r="F265" s="120" t="s">
        <v>76</v>
      </c>
      <c r="G265" s="120" t="s">
        <v>76</v>
      </c>
      <c r="H265" s="120" t="s">
        <v>76</v>
      </c>
      <c r="I265" s="120" t="s">
        <v>76</v>
      </c>
      <c r="J265" s="120" t="s">
        <v>86</v>
      </c>
      <c r="K265" s="120" t="s">
        <v>185</v>
      </c>
    </row>
    <row r="266" spans="1:11" x14ac:dyDescent="0.25">
      <c r="A266" s="120" t="s">
        <v>650</v>
      </c>
      <c r="B266" s="120" t="s">
        <v>651</v>
      </c>
      <c r="C266" s="120" t="s">
        <v>183</v>
      </c>
      <c r="D266" s="120" t="s">
        <v>25</v>
      </c>
      <c r="E266" s="120" t="s">
        <v>51</v>
      </c>
      <c r="F266" s="120" t="s">
        <v>76</v>
      </c>
      <c r="G266" s="120" t="s">
        <v>76</v>
      </c>
      <c r="H266" s="120" t="s">
        <v>76</v>
      </c>
      <c r="I266" s="120" t="s">
        <v>76</v>
      </c>
      <c r="J266" s="120" t="s">
        <v>652</v>
      </c>
      <c r="K266" s="120" t="s">
        <v>82</v>
      </c>
    </row>
    <row r="267" spans="1:11" x14ac:dyDescent="0.25">
      <c r="A267" s="120" t="s">
        <v>653</v>
      </c>
      <c r="B267" s="120" t="s">
        <v>654</v>
      </c>
      <c r="C267" s="120" t="s">
        <v>183</v>
      </c>
      <c r="D267" s="120" t="s">
        <v>25</v>
      </c>
      <c r="E267" s="120" t="s">
        <v>51</v>
      </c>
      <c r="F267" s="120" t="s">
        <v>76</v>
      </c>
      <c r="G267" s="120" t="s">
        <v>76</v>
      </c>
      <c r="H267" s="120" t="s">
        <v>76</v>
      </c>
      <c r="I267" s="120" t="s">
        <v>76</v>
      </c>
      <c r="J267" s="120" t="s">
        <v>89</v>
      </c>
      <c r="K267" s="120" t="s">
        <v>82</v>
      </c>
    </row>
    <row r="268" spans="1:11" x14ac:dyDescent="0.25">
      <c r="A268" s="120" t="s">
        <v>655</v>
      </c>
      <c r="B268" s="120" t="s">
        <v>656</v>
      </c>
      <c r="C268" s="120" t="s">
        <v>183</v>
      </c>
      <c r="D268" s="120" t="s">
        <v>25</v>
      </c>
      <c r="E268" s="120" t="s">
        <v>51</v>
      </c>
      <c r="F268" s="120" t="s">
        <v>76</v>
      </c>
      <c r="G268" s="120" t="s">
        <v>76</v>
      </c>
      <c r="H268" s="120" t="s">
        <v>76</v>
      </c>
      <c r="I268" s="120" t="s">
        <v>76</v>
      </c>
      <c r="J268" s="120" t="s">
        <v>652</v>
      </c>
      <c r="K268" s="120" t="s">
        <v>82</v>
      </c>
    </row>
    <row r="269" spans="1:11" x14ac:dyDescent="0.25">
      <c r="A269" s="120" t="s">
        <v>657</v>
      </c>
      <c r="B269" s="120" t="s">
        <v>658</v>
      </c>
      <c r="C269" s="120" t="s">
        <v>183</v>
      </c>
      <c r="D269" s="120" t="s">
        <v>25</v>
      </c>
      <c r="E269" s="120" t="s">
        <v>51</v>
      </c>
      <c r="F269" s="120" t="s">
        <v>76</v>
      </c>
      <c r="G269" s="120" t="s">
        <v>76</v>
      </c>
      <c r="H269" s="120" t="s">
        <v>76</v>
      </c>
      <c r="I269" s="120" t="s">
        <v>76</v>
      </c>
      <c r="J269" s="120" t="s">
        <v>89</v>
      </c>
      <c r="K269" s="120" t="s">
        <v>82</v>
      </c>
    </row>
    <row r="270" spans="1:11" x14ac:dyDescent="0.25">
      <c r="A270" s="120" t="s">
        <v>659</v>
      </c>
      <c r="B270" s="120" t="s">
        <v>660</v>
      </c>
      <c r="C270" s="120" t="s">
        <v>183</v>
      </c>
      <c r="D270" s="120" t="s">
        <v>25</v>
      </c>
      <c r="E270" s="120" t="s">
        <v>51</v>
      </c>
      <c r="F270" s="120" t="s">
        <v>76</v>
      </c>
      <c r="G270" s="120" t="s">
        <v>76</v>
      </c>
      <c r="H270" s="120" t="s">
        <v>76</v>
      </c>
      <c r="I270" s="120" t="s">
        <v>76</v>
      </c>
      <c r="J270" s="120" t="s">
        <v>86</v>
      </c>
      <c r="K270" s="120" t="s">
        <v>82</v>
      </c>
    </row>
    <row r="271" spans="1:11" x14ac:dyDescent="0.25">
      <c r="A271" s="120" t="s">
        <v>661</v>
      </c>
      <c r="B271" s="120" t="s">
        <v>662</v>
      </c>
      <c r="C271" s="120" t="s">
        <v>183</v>
      </c>
      <c r="D271" s="120" t="s">
        <v>25</v>
      </c>
      <c r="E271" s="120" t="s">
        <v>51</v>
      </c>
      <c r="F271" s="120" t="s">
        <v>76</v>
      </c>
      <c r="G271" s="120" t="s">
        <v>76</v>
      </c>
      <c r="H271" s="120" t="s">
        <v>76</v>
      </c>
      <c r="I271" s="120" t="s">
        <v>76</v>
      </c>
      <c r="J271" s="120" t="s">
        <v>166</v>
      </c>
      <c r="K271" s="120" t="s">
        <v>82</v>
      </c>
    </row>
    <row r="272" spans="1:11" x14ac:dyDescent="0.25">
      <c r="A272" s="120" t="s">
        <v>663</v>
      </c>
      <c r="B272" s="120" t="s">
        <v>664</v>
      </c>
      <c r="C272" s="120" t="s">
        <v>183</v>
      </c>
      <c r="D272" s="120" t="s">
        <v>25</v>
      </c>
      <c r="E272" s="120" t="s">
        <v>51</v>
      </c>
      <c r="F272" s="120" t="s">
        <v>76</v>
      </c>
      <c r="G272" s="120" t="s">
        <v>76</v>
      </c>
      <c r="H272" s="120" t="s">
        <v>76</v>
      </c>
      <c r="I272" s="120" t="s">
        <v>76</v>
      </c>
      <c r="J272" s="120" t="s">
        <v>86</v>
      </c>
      <c r="K272" s="120" t="s">
        <v>82</v>
      </c>
    </row>
    <row r="273" spans="1:11" x14ac:dyDescent="0.25">
      <c r="A273" s="120" t="s">
        <v>665</v>
      </c>
      <c r="B273" s="120" t="s">
        <v>666</v>
      </c>
      <c r="C273" s="120" t="s">
        <v>177</v>
      </c>
      <c r="D273" s="120" t="s">
        <v>178</v>
      </c>
      <c r="E273" s="120" t="s">
        <v>51</v>
      </c>
      <c r="F273" s="120" t="s">
        <v>76</v>
      </c>
      <c r="G273" s="120" t="s">
        <v>76</v>
      </c>
      <c r="H273" s="120" t="s">
        <v>76</v>
      </c>
      <c r="I273" s="120" t="s">
        <v>76</v>
      </c>
      <c r="J273" s="120" t="s">
        <v>364</v>
      </c>
      <c r="K273" s="120" t="s">
        <v>82</v>
      </c>
    </row>
    <row r="274" spans="1:11" x14ac:dyDescent="0.25">
      <c r="A274" s="120" t="s">
        <v>667</v>
      </c>
      <c r="B274" s="120" t="s">
        <v>668</v>
      </c>
      <c r="C274" s="120" t="s">
        <v>177</v>
      </c>
      <c r="D274" s="120" t="s">
        <v>178</v>
      </c>
      <c r="E274" s="120" t="s">
        <v>51</v>
      </c>
      <c r="F274" s="120" t="s">
        <v>76</v>
      </c>
      <c r="G274" s="120" t="s">
        <v>76</v>
      </c>
      <c r="H274" s="120" t="s">
        <v>76</v>
      </c>
      <c r="I274" s="120" t="s">
        <v>76</v>
      </c>
      <c r="J274" s="120" t="s">
        <v>364</v>
      </c>
      <c r="K274" s="120" t="s">
        <v>185</v>
      </c>
    </row>
    <row r="275" spans="1:11" x14ac:dyDescent="0.25">
      <c r="A275" s="120" t="s">
        <v>669</v>
      </c>
      <c r="B275" s="120" t="s">
        <v>670</v>
      </c>
      <c r="C275" s="120" t="s">
        <v>177</v>
      </c>
      <c r="D275" s="120" t="s">
        <v>178</v>
      </c>
      <c r="E275" s="120" t="s">
        <v>51</v>
      </c>
      <c r="F275" s="120" t="s">
        <v>76</v>
      </c>
      <c r="G275" s="120" t="s">
        <v>76</v>
      </c>
      <c r="H275" s="120" t="s">
        <v>76</v>
      </c>
      <c r="I275" s="120" t="s">
        <v>76</v>
      </c>
      <c r="J275" s="120" t="s">
        <v>364</v>
      </c>
      <c r="K275" s="120" t="s">
        <v>185</v>
      </c>
    </row>
    <row r="276" spans="1:11" x14ac:dyDescent="0.25">
      <c r="A276" s="120" t="s">
        <v>671</v>
      </c>
      <c r="B276" s="120" t="s">
        <v>672</v>
      </c>
      <c r="C276" s="120" t="s">
        <v>177</v>
      </c>
      <c r="D276" s="120" t="s">
        <v>178</v>
      </c>
      <c r="E276" s="120" t="s">
        <v>51</v>
      </c>
      <c r="F276" s="120" t="s">
        <v>76</v>
      </c>
      <c r="G276" s="120" t="s">
        <v>76</v>
      </c>
      <c r="H276" s="120" t="s">
        <v>76</v>
      </c>
      <c r="I276" s="120" t="s">
        <v>76</v>
      </c>
      <c r="J276" s="120" t="s">
        <v>364</v>
      </c>
      <c r="K276" s="120" t="s">
        <v>82</v>
      </c>
    </row>
    <row r="277" spans="1:11" x14ac:dyDescent="0.25">
      <c r="A277" s="120" t="s">
        <v>673</v>
      </c>
      <c r="B277" s="120" t="s">
        <v>674</v>
      </c>
      <c r="C277" s="120" t="s">
        <v>177</v>
      </c>
      <c r="D277" s="120" t="s">
        <v>178</v>
      </c>
      <c r="E277" s="120" t="s">
        <v>51</v>
      </c>
      <c r="F277" s="120" t="s">
        <v>76</v>
      </c>
      <c r="G277" s="120" t="s">
        <v>76</v>
      </c>
      <c r="H277" s="120" t="s">
        <v>76</v>
      </c>
      <c r="I277" s="120" t="s">
        <v>76</v>
      </c>
      <c r="J277" s="120" t="s">
        <v>364</v>
      </c>
      <c r="K277" s="120" t="s">
        <v>82</v>
      </c>
    </row>
    <row r="278" spans="1:11" x14ac:dyDescent="0.25">
      <c r="A278" s="120" t="s">
        <v>675</v>
      </c>
      <c r="B278" s="120" t="s">
        <v>676</v>
      </c>
      <c r="C278" s="120" t="s">
        <v>177</v>
      </c>
      <c r="D278" s="120" t="s">
        <v>178</v>
      </c>
      <c r="E278" s="120" t="s">
        <v>51</v>
      </c>
      <c r="F278" s="120" t="s">
        <v>76</v>
      </c>
      <c r="G278" s="120" t="s">
        <v>76</v>
      </c>
      <c r="H278" s="120" t="s">
        <v>76</v>
      </c>
      <c r="I278" s="120" t="s">
        <v>76</v>
      </c>
      <c r="J278" s="120" t="s">
        <v>364</v>
      </c>
      <c r="K278" s="120" t="s">
        <v>82</v>
      </c>
    </row>
    <row r="279" spans="1:11" x14ac:dyDescent="0.25">
      <c r="A279" s="120" t="s">
        <v>677</v>
      </c>
      <c r="B279" s="120" t="s">
        <v>678</v>
      </c>
      <c r="C279" s="120" t="s">
        <v>177</v>
      </c>
      <c r="D279" s="120" t="s">
        <v>178</v>
      </c>
      <c r="E279" s="120" t="s">
        <v>679</v>
      </c>
      <c r="F279" s="120" t="s">
        <v>76</v>
      </c>
      <c r="G279" s="120" t="s">
        <v>76</v>
      </c>
      <c r="H279" s="120" t="s">
        <v>76</v>
      </c>
      <c r="I279" s="120" t="s">
        <v>76</v>
      </c>
      <c r="J279" s="120" t="s">
        <v>364</v>
      </c>
      <c r="K279" s="120" t="s">
        <v>82</v>
      </c>
    </row>
    <row r="280" spans="1:11" x14ac:dyDescent="0.25">
      <c r="A280" s="120" t="s">
        <v>680</v>
      </c>
      <c r="B280" s="120" t="s">
        <v>681</v>
      </c>
      <c r="C280" s="120" t="s">
        <v>177</v>
      </c>
      <c r="D280" s="120" t="s">
        <v>178</v>
      </c>
      <c r="E280" s="120" t="s">
        <v>51</v>
      </c>
      <c r="F280" s="120" t="s">
        <v>76</v>
      </c>
      <c r="G280" s="120" t="s">
        <v>76</v>
      </c>
      <c r="H280" s="120" t="s">
        <v>76</v>
      </c>
      <c r="I280" s="120" t="s">
        <v>76</v>
      </c>
      <c r="J280" s="120" t="s">
        <v>364</v>
      </c>
      <c r="K280" s="120" t="s">
        <v>185</v>
      </c>
    </row>
    <row r="281" spans="1:11" x14ac:dyDescent="0.25">
      <c r="A281" s="120" t="s">
        <v>682</v>
      </c>
      <c r="B281" s="120" t="s">
        <v>683</v>
      </c>
      <c r="C281" s="120" t="s">
        <v>177</v>
      </c>
      <c r="D281" s="120" t="s">
        <v>178</v>
      </c>
      <c r="E281" s="120" t="s">
        <v>51</v>
      </c>
      <c r="F281" s="120" t="s">
        <v>76</v>
      </c>
      <c r="G281" s="120" t="s">
        <v>76</v>
      </c>
      <c r="H281" s="120" t="s">
        <v>76</v>
      </c>
      <c r="I281" s="120" t="s">
        <v>76</v>
      </c>
      <c r="J281" s="120" t="s">
        <v>364</v>
      </c>
      <c r="K281" s="120" t="s">
        <v>185</v>
      </c>
    </row>
    <row r="282" spans="1:11" x14ac:dyDescent="0.25">
      <c r="A282" s="120" t="s">
        <v>684</v>
      </c>
      <c r="B282" s="120" t="s">
        <v>685</v>
      </c>
      <c r="C282" s="120" t="s">
        <v>177</v>
      </c>
      <c r="D282" s="120" t="s">
        <v>178</v>
      </c>
      <c r="E282" s="120" t="s">
        <v>51</v>
      </c>
      <c r="F282" s="120" t="s">
        <v>76</v>
      </c>
      <c r="G282" s="120" t="s">
        <v>76</v>
      </c>
      <c r="H282" s="120" t="s">
        <v>76</v>
      </c>
      <c r="I282" s="120" t="s">
        <v>76</v>
      </c>
      <c r="J282" s="120" t="s">
        <v>364</v>
      </c>
      <c r="K282" s="120" t="s">
        <v>82</v>
      </c>
    </row>
    <row r="283" spans="1:11" x14ac:dyDescent="0.25">
      <c r="A283" s="120" t="s">
        <v>686</v>
      </c>
      <c r="B283" s="120" t="s">
        <v>687</v>
      </c>
      <c r="C283" s="120" t="s">
        <v>177</v>
      </c>
      <c r="D283" s="120" t="s">
        <v>178</v>
      </c>
      <c r="E283" s="120" t="s">
        <v>51</v>
      </c>
      <c r="F283" s="120" t="s">
        <v>76</v>
      </c>
      <c r="G283" s="120" t="s">
        <v>76</v>
      </c>
      <c r="H283" s="120" t="s">
        <v>76</v>
      </c>
      <c r="I283" s="120" t="s">
        <v>76</v>
      </c>
      <c r="J283" s="120" t="s">
        <v>364</v>
      </c>
      <c r="K283" s="120" t="s">
        <v>82</v>
      </c>
    </row>
    <row r="284" spans="1:11" x14ac:dyDescent="0.25">
      <c r="A284" s="120" t="s">
        <v>688</v>
      </c>
      <c r="B284" s="120" t="s">
        <v>689</v>
      </c>
      <c r="C284" s="120" t="s">
        <v>177</v>
      </c>
      <c r="D284" s="120" t="s">
        <v>178</v>
      </c>
      <c r="E284" s="120" t="s">
        <v>51</v>
      </c>
      <c r="F284" s="120" t="s">
        <v>76</v>
      </c>
      <c r="G284" s="120" t="s">
        <v>76</v>
      </c>
      <c r="H284" s="120" t="s">
        <v>76</v>
      </c>
      <c r="I284" s="120" t="s">
        <v>76</v>
      </c>
      <c r="J284" s="120" t="s">
        <v>364</v>
      </c>
      <c r="K284" s="120" t="s">
        <v>82</v>
      </c>
    </row>
    <row r="285" spans="1:11" x14ac:dyDescent="0.25">
      <c r="A285" s="120" t="s">
        <v>690</v>
      </c>
      <c r="B285" s="120" t="s">
        <v>691</v>
      </c>
      <c r="C285" s="120" t="s">
        <v>177</v>
      </c>
      <c r="D285" s="120" t="s">
        <v>178</v>
      </c>
      <c r="E285" s="120" t="s">
        <v>51</v>
      </c>
      <c r="F285" s="120" t="s">
        <v>76</v>
      </c>
      <c r="G285" s="120" t="s">
        <v>76</v>
      </c>
      <c r="H285" s="120" t="s">
        <v>76</v>
      </c>
      <c r="I285" s="120" t="s">
        <v>76</v>
      </c>
      <c r="J285" s="120" t="s">
        <v>364</v>
      </c>
      <c r="K285" s="120" t="s">
        <v>82</v>
      </c>
    </row>
    <row r="286" spans="1:11" x14ac:dyDescent="0.25">
      <c r="A286" s="120" t="s">
        <v>692</v>
      </c>
      <c r="B286" s="120" t="s">
        <v>693</v>
      </c>
      <c r="C286" s="120" t="s">
        <v>177</v>
      </c>
      <c r="D286" s="120" t="s">
        <v>178</v>
      </c>
      <c r="E286" s="120" t="s">
        <v>51</v>
      </c>
      <c r="F286" s="120" t="s">
        <v>76</v>
      </c>
      <c r="G286" s="120" t="s">
        <v>76</v>
      </c>
      <c r="H286" s="120" t="s">
        <v>76</v>
      </c>
      <c r="I286" s="120" t="s">
        <v>76</v>
      </c>
      <c r="J286" s="120" t="s">
        <v>364</v>
      </c>
      <c r="K286" s="120" t="s">
        <v>82</v>
      </c>
    </row>
    <row r="287" spans="1:11" x14ac:dyDescent="0.25">
      <c r="A287" s="120" t="s">
        <v>694</v>
      </c>
      <c r="B287" s="120" t="s">
        <v>695</v>
      </c>
      <c r="C287" s="120" t="s">
        <v>177</v>
      </c>
      <c r="D287" s="120" t="s">
        <v>178</v>
      </c>
      <c r="E287" s="120" t="s">
        <v>51</v>
      </c>
      <c r="F287" s="120" t="s">
        <v>76</v>
      </c>
      <c r="G287" s="120" t="s">
        <v>76</v>
      </c>
      <c r="H287" s="120" t="s">
        <v>76</v>
      </c>
      <c r="I287" s="120" t="s">
        <v>76</v>
      </c>
      <c r="J287" s="120" t="s">
        <v>364</v>
      </c>
      <c r="K287" s="120" t="s">
        <v>82</v>
      </c>
    </row>
    <row r="288" spans="1:11" x14ac:dyDescent="0.25">
      <c r="A288" s="120" t="s">
        <v>696</v>
      </c>
      <c r="B288" s="120" t="s">
        <v>697</v>
      </c>
      <c r="C288" s="120" t="s">
        <v>177</v>
      </c>
      <c r="D288" s="120" t="s">
        <v>178</v>
      </c>
      <c r="E288" s="120" t="s">
        <v>51</v>
      </c>
      <c r="F288" s="120" t="s">
        <v>76</v>
      </c>
      <c r="G288" s="120" t="s">
        <v>76</v>
      </c>
      <c r="H288" s="120" t="s">
        <v>76</v>
      </c>
      <c r="I288" s="120" t="s">
        <v>76</v>
      </c>
      <c r="J288" s="120" t="s">
        <v>364</v>
      </c>
      <c r="K288" s="120" t="s">
        <v>185</v>
      </c>
    </row>
    <row r="289" spans="1:11" x14ac:dyDescent="0.25">
      <c r="A289" s="120" t="s">
        <v>698</v>
      </c>
      <c r="B289" s="120" t="s">
        <v>699</v>
      </c>
      <c r="C289" s="120" t="s">
        <v>177</v>
      </c>
      <c r="D289" s="120" t="s">
        <v>178</v>
      </c>
      <c r="E289" s="120" t="s">
        <v>51</v>
      </c>
      <c r="F289" s="120" t="s">
        <v>76</v>
      </c>
      <c r="G289" s="120" t="s">
        <v>76</v>
      </c>
      <c r="H289" s="120" t="s">
        <v>76</v>
      </c>
      <c r="I289" s="120" t="s">
        <v>76</v>
      </c>
      <c r="J289" s="120" t="s">
        <v>364</v>
      </c>
      <c r="K289" s="120" t="s">
        <v>82</v>
      </c>
    </row>
    <row r="290" spans="1:11" x14ac:dyDescent="0.25">
      <c r="A290" s="120" t="s">
        <v>700</v>
      </c>
      <c r="B290" s="120" t="s">
        <v>701</v>
      </c>
      <c r="C290" s="120" t="s">
        <v>177</v>
      </c>
      <c r="D290" s="120" t="s">
        <v>178</v>
      </c>
      <c r="E290" s="120" t="s">
        <v>51</v>
      </c>
      <c r="F290" s="120" t="s">
        <v>76</v>
      </c>
      <c r="G290" s="120" t="s">
        <v>76</v>
      </c>
      <c r="H290" s="120" t="s">
        <v>76</v>
      </c>
      <c r="I290" s="120" t="s">
        <v>76</v>
      </c>
      <c r="J290" s="120" t="s">
        <v>364</v>
      </c>
      <c r="K290" s="120" t="s">
        <v>82</v>
      </c>
    </row>
    <row r="291" spans="1:11" x14ac:dyDescent="0.25">
      <c r="A291" s="120" t="s">
        <v>702</v>
      </c>
      <c r="B291" s="120" t="s">
        <v>703</v>
      </c>
      <c r="C291" s="120" t="s">
        <v>177</v>
      </c>
      <c r="D291" s="120" t="s">
        <v>51</v>
      </c>
      <c r="E291" s="120" t="s">
        <v>51</v>
      </c>
      <c r="F291" s="120" t="s">
        <v>76</v>
      </c>
      <c r="G291" s="120" t="s">
        <v>76</v>
      </c>
      <c r="H291" s="120" t="s">
        <v>76</v>
      </c>
      <c r="I291" s="120" t="s">
        <v>76</v>
      </c>
      <c r="J291" s="120" t="s">
        <v>704</v>
      </c>
      <c r="K291" s="120" t="s">
        <v>82</v>
      </c>
    </row>
    <row r="292" spans="1:11" x14ac:dyDescent="0.25">
      <c r="A292" s="120" t="s">
        <v>705</v>
      </c>
      <c r="B292" s="120" t="s">
        <v>706</v>
      </c>
      <c r="C292" s="120" t="s">
        <v>177</v>
      </c>
      <c r="D292" s="120" t="s">
        <v>178</v>
      </c>
      <c r="E292" s="120" t="s">
        <v>51</v>
      </c>
      <c r="F292" s="120" t="s">
        <v>76</v>
      </c>
      <c r="G292" s="120" t="s">
        <v>76</v>
      </c>
      <c r="H292" s="120" t="s">
        <v>76</v>
      </c>
      <c r="I292" s="120" t="s">
        <v>76</v>
      </c>
      <c r="J292" s="120" t="s">
        <v>364</v>
      </c>
      <c r="K292" s="120" t="s">
        <v>82</v>
      </c>
    </row>
    <row r="293" spans="1:11" x14ac:dyDescent="0.25">
      <c r="A293" s="120" t="s">
        <v>707</v>
      </c>
      <c r="B293" s="120" t="s">
        <v>703</v>
      </c>
      <c r="C293" s="120" t="s">
        <v>177</v>
      </c>
      <c r="D293" s="120" t="s">
        <v>51</v>
      </c>
      <c r="E293" s="120" t="s">
        <v>51</v>
      </c>
      <c r="F293" s="120" t="s">
        <v>76</v>
      </c>
      <c r="G293" s="120" t="s">
        <v>76</v>
      </c>
      <c r="H293" s="120" t="s">
        <v>76</v>
      </c>
      <c r="I293" s="120" t="s">
        <v>76</v>
      </c>
      <c r="J293" s="120" t="s">
        <v>704</v>
      </c>
      <c r="K293" s="120" t="s">
        <v>82</v>
      </c>
    </row>
    <row r="294" spans="1:11" x14ac:dyDescent="0.25">
      <c r="A294" s="120" t="s">
        <v>708</v>
      </c>
      <c r="B294" s="120" t="s">
        <v>703</v>
      </c>
      <c r="C294" s="120" t="s">
        <v>177</v>
      </c>
      <c r="D294" s="120" t="s">
        <v>51</v>
      </c>
      <c r="E294" s="120" t="s">
        <v>51</v>
      </c>
      <c r="F294" s="120" t="s">
        <v>76</v>
      </c>
      <c r="G294" s="120" t="s">
        <v>76</v>
      </c>
      <c r="H294" s="120" t="s">
        <v>76</v>
      </c>
      <c r="I294" s="120" t="s">
        <v>76</v>
      </c>
      <c r="J294" s="120" t="s">
        <v>704</v>
      </c>
      <c r="K294" s="120" t="s">
        <v>82</v>
      </c>
    </row>
    <row r="295" spans="1:11" x14ac:dyDescent="0.25">
      <c r="A295" s="120" t="s">
        <v>709</v>
      </c>
      <c r="B295" s="120" t="s">
        <v>703</v>
      </c>
      <c r="C295" s="120" t="s">
        <v>177</v>
      </c>
      <c r="D295" s="120" t="s">
        <v>51</v>
      </c>
      <c r="E295" s="120" t="s">
        <v>51</v>
      </c>
      <c r="F295" s="120" t="s">
        <v>76</v>
      </c>
      <c r="G295" s="120" t="s">
        <v>76</v>
      </c>
      <c r="H295" s="120" t="s">
        <v>76</v>
      </c>
      <c r="I295" s="120" t="s">
        <v>76</v>
      </c>
      <c r="J295" s="120" t="s">
        <v>704</v>
      </c>
      <c r="K295" s="120" t="s">
        <v>82</v>
      </c>
    </row>
    <row r="296" spans="1:11" x14ac:dyDescent="0.25">
      <c r="A296" s="120" t="s">
        <v>710</v>
      </c>
      <c r="B296" s="120" t="s">
        <v>703</v>
      </c>
      <c r="C296" s="120" t="s">
        <v>177</v>
      </c>
      <c r="D296" s="120" t="s">
        <v>51</v>
      </c>
      <c r="E296" s="120" t="s">
        <v>51</v>
      </c>
      <c r="F296" s="120" t="s">
        <v>76</v>
      </c>
      <c r="G296" s="120" t="s">
        <v>76</v>
      </c>
      <c r="H296" s="120" t="s">
        <v>76</v>
      </c>
      <c r="I296" s="120" t="s">
        <v>76</v>
      </c>
      <c r="J296" s="120" t="s">
        <v>704</v>
      </c>
      <c r="K296" s="120" t="s">
        <v>82</v>
      </c>
    </row>
    <row r="297" spans="1:11" x14ac:dyDescent="0.25">
      <c r="A297" s="120" t="s">
        <v>711</v>
      </c>
      <c r="B297" s="120" t="s">
        <v>703</v>
      </c>
      <c r="C297" s="120" t="s">
        <v>177</v>
      </c>
      <c r="D297" s="120" t="s">
        <v>51</v>
      </c>
      <c r="E297" s="120" t="s">
        <v>51</v>
      </c>
      <c r="F297" s="120" t="s">
        <v>76</v>
      </c>
      <c r="G297" s="120" t="s">
        <v>76</v>
      </c>
      <c r="H297" s="120" t="s">
        <v>76</v>
      </c>
      <c r="I297" s="120" t="s">
        <v>76</v>
      </c>
      <c r="J297" s="120" t="s">
        <v>704</v>
      </c>
      <c r="K297" s="120" t="s">
        <v>82</v>
      </c>
    </row>
    <row r="298" spans="1:11" x14ac:dyDescent="0.25">
      <c r="A298" s="120" t="s">
        <v>712</v>
      </c>
      <c r="B298" s="120" t="s">
        <v>713</v>
      </c>
      <c r="C298" s="120" t="s">
        <v>177</v>
      </c>
      <c r="D298" s="120" t="s">
        <v>178</v>
      </c>
      <c r="E298" s="120" t="s">
        <v>51</v>
      </c>
      <c r="F298" s="120" t="s">
        <v>76</v>
      </c>
      <c r="G298" s="120" t="s">
        <v>76</v>
      </c>
      <c r="H298" s="120" t="s">
        <v>76</v>
      </c>
      <c r="I298" s="120" t="s">
        <v>76</v>
      </c>
      <c r="J298" s="120" t="s">
        <v>364</v>
      </c>
      <c r="K298" s="120" t="s">
        <v>82</v>
      </c>
    </row>
    <row r="299" spans="1:11" x14ac:dyDescent="0.25">
      <c r="A299" s="120" t="s">
        <v>714</v>
      </c>
      <c r="B299" s="120" t="s">
        <v>715</v>
      </c>
      <c r="C299" s="120" t="s">
        <v>177</v>
      </c>
      <c r="D299" s="120" t="s">
        <v>178</v>
      </c>
      <c r="E299" s="120" t="s">
        <v>51</v>
      </c>
      <c r="F299" s="120" t="s">
        <v>76</v>
      </c>
      <c r="G299" s="120" t="s">
        <v>76</v>
      </c>
      <c r="H299" s="120" t="s">
        <v>76</v>
      </c>
      <c r="I299" s="120" t="s">
        <v>76</v>
      </c>
      <c r="J299" s="120" t="s">
        <v>364</v>
      </c>
      <c r="K299" s="120" t="s">
        <v>185</v>
      </c>
    </row>
    <row r="300" spans="1:11" x14ac:dyDescent="0.25">
      <c r="A300" s="120" t="s">
        <v>716</v>
      </c>
      <c r="B300" s="120" t="s">
        <v>706</v>
      </c>
      <c r="C300" s="120" t="s">
        <v>177</v>
      </c>
      <c r="D300" s="120" t="s">
        <v>178</v>
      </c>
      <c r="E300" s="120" t="s">
        <v>51</v>
      </c>
      <c r="F300" s="120" t="s">
        <v>76</v>
      </c>
      <c r="G300" s="120" t="s">
        <v>76</v>
      </c>
      <c r="H300" s="120" t="s">
        <v>76</v>
      </c>
      <c r="I300" s="120" t="s">
        <v>76</v>
      </c>
      <c r="J300" s="120" t="s">
        <v>364</v>
      </c>
      <c r="K300" s="120" t="s">
        <v>82</v>
      </c>
    </row>
    <row r="301" spans="1:11" x14ac:dyDescent="0.25">
      <c r="A301" s="120" t="s">
        <v>717</v>
      </c>
      <c r="B301" s="120" t="s">
        <v>718</v>
      </c>
      <c r="C301" s="120" t="s">
        <v>177</v>
      </c>
      <c r="D301" s="120" t="s">
        <v>178</v>
      </c>
      <c r="E301" s="120" t="s">
        <v>51</v>
      </c>
      <c r="F301" s="120" t="s">
        <v>76</v>
      </c>
      <c r="G301" s="120" t="s">
        <v>76</v>
      </c>
      <c r="H301" s="120" t="s">
        <v>76</v>
      </c>
      <c r="I301" s="120" t="s">
        <v>76</v>
      </c>
      <c r="J301" s="120" t="s">
        <v>364</v>
      </c>
      <c r="K301" s="120" t="s">
        <v>185</v>
      </c>
    </row>
    <row r="302" spans="1:11" x14ac:dyDescent="0.25">
      <c r="A302" s="120" t="s">
        <v>719</v>
      </c>
      <c r="B302" s="120" t="s">
        <v>720</v>
      </c>
      <c r="C302" s="120" t="s">
        <v>177</v>
      </c>
      <c r="D302" s="120" t="s">
        <v>178</v>
      </c>
      <c r="E302" s="120" t="s">
        <v>51</v>
      </c>
      <c r="F302" s="120" t="s">
        <v>76</v>
      </c>
      <c r="G302" s="120" t="s">
        <v>76</v>
      </c>
      <c r="H302" s="120" t="s">
        <v>76</v>
      </c>
      <c r="I302" s="120" t="s">
        <v>76</v>
      </c>
      <c r="J302" s="120" t="s">
        <v>364</v>
      </c>
      <c r="K302" s="120" t="s">
        <v>185</v>
      </c>
    </row>
    <row r="303" spans="1:11" x14ac:dyDescent="0.25">
      <c r="A303" s="120" t="s">
        <v>721</v>
      </c>
      <c r="B303" s="120" t="s">
        <v>722</v>
      </c>
      <c r="C303" s="120" t="s">
        <v>177</v>
      </c>
      <c r="D303" s="120" t="s">
        <v>178</v>
      </c>
      <c r="E303" s="120" t="s">
        <v>51</v>
      </c>
      <c r="F303" s="120" t="s">
        <v>76</v>
      </c>
      <c r="G303" s="120" t="s">
        <v>76</v>
      </c>
      <c r="H303" s="120" t="s">
        <v>76</v>
      </c>
      <c r="I303" s="120" t="s">
        <v>76</v>
      </c>
      <c r="J303" s="120" t="s">
        <v>364</v>
      </c>
      <c r="K303" s="120" t="s">
        <v>185</v>
      </c>
    </row>
    <row r="304" spans="1:11" x14ac:dyDescent="0.25">
      <c r="A304" s="120" t="s">
        <v>723</v>
      </c>
      <c r="B304" s="120" t="s">
        <v>724</v>
      </c>
      <c r="C304" s="120" t="s">
        <v>177</v>
      </c>
      <c r="D304" s="120" t="s">
        <v>178</v>
      </c>
      <c r="E304" s="120" t="s">
        <v>51</v>
      </c>
      <c r="F304" s="120" t="s">
        <v>76</v>
      </c>
      <c r="G304" s="120" t="s">
        <v>76</v>
      </c>
      <c r="H304" s="120" t="s">
        <v>76</v>
      </c>
      <c r="I304" s="120" t="s">
        <v>76</v>
      </c>
      <c r="J304" s="120" t="s">
        <v>364</v>
      </c>
      <c r="K304" s="120" t="s">
        <v>185</v>
      </c>
    </row>
    <row r="305" spans="1:11" x14ac:dyDescent="0.25">
      <c r="A305" s="120" t="s">
        <v>725</v>
      </c>
      <c r="B305" s="120" t="s">
        <v>726</v>
      </c>
      <c r="C305" s="120" t="s">
        <v>177</v>
      </c>
      <c r="D305" s="120" t="s">
        <v>178</v>
      </c>
      <c r="E305" s="120" t="s">
        <v>51</v>
      </c>
      <c r="F305" s="120" t="s">
        <v>76</v>
      </c>
      <c r="G305" s="120" t="s">
        <v>76</v>
      </c>
      <c r="H305" s="120" t="s">
        <v>76</v>
      </c>
      <c r="I305" s="120" t="s">
        <v>76</v>
      </c>
      <c r="J305" s="120" t="s">
        <v>364</v>
      </c>
      <c r="K305" s="120" t="s">
        <v>185</v>
      </c>
    </row>
    <row r="306" spans="1:11" x14ac:dyDescent="0.25">
      <c r="A306" s="120" t="s">
        <v>727</v>
      </c>
      <c r="B306" s="120" t="s">
        <v>728</v>
      </c>
      <c r="C306" s="120" t="s">
        <v>177</v>
      </c>
      <c r="D306" s="120" t="s">
        <v>178</v>
      </c>
      <c r="E306" s="120" t="s">
        <v>51</v>
      </c>
      <c r="F306" s="120" t="s">
        <v>76</v>
      </c>
      <c r="G306" s="120" t="s">
        <v>76</v>
      </c>
      <c r="H306" s="120" t="s">
        <v>76</v>
      </c>
      <c r="I306" s="120" t="s">
        <v>76</v>
      </c>
      <c r="J306" s="120" t="s">
        <v>364</v>
      </c>
      <c r="K306" s="120" t="s">
        <v>82</v>
      </c>
    </row>
    <row r="307" spans="1:11" x14ac:dyDescent="0.25">
      <c r="A307" s="120" t="s">
        <v>729</v>
      </c>
      <c r="B307" s="120" t="s">
        <v>730</v>
      </c>
      <c r="C307" s="120" t="s">
        <v>177</v>
      </c>
      <c r="D307" s="120" t="s">
        <v>178</v>
      </c>
      <c r="E307" s="120" t="s">
        <v>51</v>
      </c>
      <c r="F307" s="120" t="s">
        <v>76</v>
      </c>
      <c r="G307" s="120" t="s">
        <v>76</v>
      </c>
      <c r="H307" s="120" t="s">
        <v>76</v>
      </c>
      <c r="I307" s="120" t="s">
        <v>76</v>
      </c>
      <c r="J307" s="120" t="s">
        <v>364</v>
      </c>
      <c r="K307" s="120" t="s">
        <v>82</v>
      </c>
    </row>
    <row r="308" spans="1:11" x14ac:dyDescent="0.25">
      <c r="A308" s="120" t="s">
        <v>731</v>
      </c>
      <c r="B308" s="120" t="s">
        <v>732</v>
      </c>
      <c r="C308" s="120" t="s">
        <v>177</v>
      </c>
      <c r="D308" s="120" t="s">
        <v>178</v>
      </c>
      <c r="E308" s="120" t="s">
        <v>51</v>
      </c>
      <c r="F308" s="120" t="s">
        <v>76</v>
      </c>
      <c r="G308" s="120" t="s">
        <v>76</v>
      </c>
      <c r="H308" s="120" t="s">
        <v>76</v>
      </c>
      <c r="I308" s="120" t="s">
        <v>76</v>
      </c>
      <c r="J308" s="120" t="s">
        <v>364</v>
      </c>
      <c r="K308" s="120" t="s">
        <v>82</v>
      </c>
    </row>
    <row r="309" spans="1:11" x14ac:dyDescent="0.25">
      <c r="A309" s="120" t="s">
        <v>733</v>
      </c>
      <c r="B309" s="120" t="s">
        <v>734</v>
      </c>
      <c r="C309" s="120" t="s">
        <v>177</v>
      </c>
      <c r="D309" s="120" t="s">
        <v>178</v>
      </c>
      <c r="E309" s="120" t="s">
        <v>51</v>
      </c>
      <c r="F309" s="120" t="s">
        <v>76</v>
      </c>
      <c r="G309" s="120" t="s">
        <v>76</v>
      </c>
      <c r="H309" s="120" t="s">
        <v>76</v>
      </c>
      <c r="I309" s="120" t="s">
        <v>76</v>
      </c>
      <c r="J309" s="120" t="s">
        <v>364</v>
      </c>
      <c r="K309" s="120" t="s">
        <v>82</v>
      </c>
    </row>
    <row r="310" spans="1:11" x14ac:dyDescent="0.25">
      <c r="A310" s="120" t="s">
        <v>735</v>
      </c>
      <c r="B310" s="120" t="s">
        <v>736</v>
      </c>
      <c r="C310" s="120" t="s">
        <v>177</v>
      </c>
      <c r="D310" s="120" t="s">
        <v>178</v>
      </c>
      <c r="E310" s="120" t="s">
        <v>51</v>
      </c>
      <c r="F310" s="120" t="s">
        <v>76</v>
      </c>
      <c r="G310" s="120" t="s">
        <v>76</v>
      </c>
      <c r="H310" s="120" t="s">
        <v>76</v>
      </c>
      <c r="I310" s="120" t="s">
        <v>76</v>
      </c>
      <c r="J310" s="120" t="s">
        <v>364</v>
      </c>
      <c r="K310" s="120" t="s">
        <v>82</v>
      </c>
    </row>
    <row r="311" spans="1:11" x14ac:dyDescent="0.25">
      <c r="A311" s="120" t="s">
        <v>737</v>
      </c>
      <c r="B311" s="120" t="s">
        <v>738</v>
      </c>
      <c r="C311" s="120" t="s">
        <v>177</v>
      </c>
      <c r="D311" s="120" t="s">
        <v>178</v>
      </c>
      <c r="E311" s="120" t="s">
        <v>51</v>
      </c>
      <c r="F311" s="120" t="s">
        <v>76</v>
      </c>
      <c r="G311" s="120" t="s">
        <v>76</v>
      </c>
      <c r="H311" s="120" t="s">
        <v>76</v>
      </c>
      <c r="I311" s="120" t="s">
        <v>76</v>
      </c>
      <c r="J311" s="120" t="s">
        <v>364</v>
      </c>
      <c r="K311" s="120" t="s">
        <v>82</v>
      </c>
    </row>
    <row r="312" spans="1:11" x14ac:dyDescent="0.25">
      <c r="A312" s="120" t="s">
        <v>739</v>
      </c>
      <c r="B312" s="120" t="s">
        <v>740</v>
      </c>
      <c r="C312" s="120" t="s">
        <v>177</v>
      </c>
      <c r="D312" s="120" t="s">
        <v>178</v>
      </c>
      <c r="E312" s="120" t="s">
        <v>51</v>
      </c>
      <c r="F312" s="120" t="s">
        <v>76</v>
      </c>
      <c r="G312" s="120" t="s">
        <v>76</v>
      </c>
      <c r="H312" s="120" t="s">
        <v>76</v>
      </c>
      <c r="I312" s="120" t="s">
        <v>76</v>
      </c>
      <c r="J312" s="120" t="s">
        <v>364</v>
      </c>
      <c r="K312" s="120" t="s">
        <v>82</v>
      </c>
    </row>
    <row r="313" spans="1:11" x14ac:dyDescent="0.25">
      <c r="A313" s="120" t="s">
        <v>741</v>
      </c>
      <c r="B313" s="120" t="s">
        <v>742</v>
      </c>
      <c r="C313" s="120" t="s">
        <v>177</v>
      </c>
      <c r="D313" s="120" t="s">
        <v>178</v>
      </c>
      <c r="E313" s="120" t="s">
        <v>51</v>
      </c>
      <c r="F313" s="120" t="s">
        <v>76</v>
      </c>
      <c r="G313" s="120" t="s">
        <v>76</v>
      </c>
      <c r="H313" s="120" t="s">
        <v>76</v>
      </c>
      <c r="I313" s="120" t="s">
        <v>76</v>
      </c>
      <c r="J313" s="120" t="s">
        <v>743</v>
      </c>
      <c r="K313" s="120" t="s">
        <v>82</v>
      </c>
    </row>
    <row r="314" spans="1:11" x14ac:dyDescent="0.25">
      <c r="A314" s="120" t="s">
        <v>744</v>
      </c>
      <c r="B314" s="120" t="s">
        <v>745</v>
      </c>
      <c r="C314" s="120" t="s">
        <v>177</v>
      </c>
      <c r="D314" s="120" t="s">
        <v>178</v>
      </c>
      <c r="E314" s="120" t="s">
        <v>51</v>
      </c>
      <c r="F314" s="120" t="s">
        <v>76</v>
      </c>
      <c r="G314" s="120" t="s">
        <v>76</v>
      </c>
      <c r="H314" s="120" t="s">
        <v>76</v>
      </c>
      <c r="I314" s="120" t="s">
        <v>76</v>
      </c>
      <c r="J314" s="120" t="s">
        <v>364</v>
      </c>
      <c r="K314" s="120" t="s">
        <v>82</v>
      </c>
    </row>
    <row r="315" spans="1:11" x14ac:dyDescent="0.25">
      <c r="A315" s="120" t="s">
        <v>746</v>
      </c>
      <c r="B315" s="120" t="s">
        <v>747</v>
      </c>
      <c r="C315" s="120" t="s">
        <v>177</v>
      </c>
      <c r="D315" s="120" t="s">
        <v>178</v>
      </c>
      <c r="E315" s="120" t="s">
        <v>51</v>
      </c>
      <c r="F315" s="120" t="s">
        <v>76</v>
      </c>
      <c r="G315" s="120" t="s">
        <v>76</v>
      </c>
      <c r="H315" s="120" t="s">
        <v>76</v>
      </c>
      <c r="I315" s="120" t="s">
        <v>76</v>
      </c>
      <c r="J315" s="120" t="s">
        <v>364</v>
      </c>
      <c r="K315" s="120" t="s">
        <v>82</v>
      </c>
    </row>
    <row r="316" spans="1:11" x14ac:dyDescent="0.25">
      <c r="A316" s="120" t="s">
        <v>748</v>
      </c>
      <c r="B316" s="120" t="s">
        <v>749</v>
      </c>
      <c r="C316" s="120" t="s">
        <v>177</v>
      </c>
      <c r="D316" s="120" t="s">
        <v>178</v>
      </c>
      <c r="E316" s="120" t="s">
        <v>51</v>
      </c>
      <c r="F316" s="120" t="s">
        <v>76</v>
      </c>
      <c r="G316" s="120" t="s">
        <v>76</v>
      </c>
      <c r="H316" s="120" t="s">
        <v>76</v>
      </c>
      <c r="I316" s="120" t="s">
        <v>76</v>
      </c>
      <c r="J316" s="120" t="s">
        <v>364</v>
      </c>
      <c r="K316" s="120" t="s">
        <v>82</v>
      </c>
    </row>
    <row r="317" spans="1:11" x14ac:dyDescent="0.25">
      <c r="A317" s="120" t="s">
        <v>750</v>
      </c>
      <c r="B317" s="120" t="s">
        <v>751</v>
      </c>
      <c r="C317" s="120" t="s">
        <v>177</v>
      </c>
      <c r="D317" s="120" t="s">
        <v>178</v>
      </c>
      <c r="E317" s="120" t="s">
        <v>51</v>
      </c>
      <c r="F317" s="120" t="s">
        <v>76</v>
      </c>
      <c r="G317" s="120" t="s">
        <v>76</v>
      </c>
      <c r="H317" s="120" t="s">
        <v>76</v>
      </c>
      <c r="I317" s="120" t="s">
        <v>76</v>
      </c>
      <c r="J317" s="120" t="s">
        <v>364</v>
      </c>
      <c r="K317" s="120" t="s">
        <v>82</v>
      </c>
    </row>
    <row r="318" spans="1:11" x14ac:dyDescent="0.25">
      <c r="A318" s="120" t="s">
        <v>752</v>
      </c>
      <c r="B318" s="120" t="s">
        <v>753</v>
      </c>
      <c r="C318" s="120" t="s">
        <v>177</v>
      </c>
      <c r="D318" s="120" t="s">
        <v>178</v>
      </c>
      <c r="E318" s="120" t="s">
        <v>51</v>
      </c>
      <c r="F318" s="120" t="s">
        <v>76</v>
      </c>
      <c r="G318" s="120" t="s">
        <v>76</v>
      </c>
      <c r="H318" s="120" t="s">
        <v>76</v>
      </c>
      <c r="I318" s="120" t="s">
        <v>76</v>
      </c>
      <c r="J318" s="120" t="s">
        <v>364</v>
      </c>
      <c r="K318" s="120" t="s">
        <v>82</v>
      </c>
    </row>
    <row r="319" spans="1:11" x14ac:dyDescent="0.25">
      <c r="A319" s="120" t="s">
        <v>754</v>
      </c>
      <c r="B319" s="120" t="s">
        <v>755</v>
      </c>
      <c r="C319" s="120" t="s">
        <v>177</v>
      </c>
      <c r="D319" s="120" t="s">
        <v>178</v>
      </c>
      <c r="E319" s="120" t="s">
        <v>51</v>
      </c>
      <c r="F319" s="120" t="s">
        <v>76</v>
      </c>
      <c r="G319" s="120" t="s">
        <v>76</v>
      </c>
      <c r="H319" s="120" t="s">
        <v>76</v>
      </c>
      <c r="I319" s="120" t="s">
        <v>76</v>
      </c>
      <c r="J319" s="120" t="s">
        <v>364</v>
      </c>
      <c r="K319" s="120" t="s">
        <v>82</v>
      </c>
    </row>
    <row r="320" spans="1:11" x14ac:dyDescent="0.25">
      <c r="A320" s="120" t="s">
        <v>756</v>
      </c>
      <c r="B320" s="120" t="s">
        <v>26</v>
      </c>
      <c r="C320" s="120" t="s">
        <v>188</v>
      </c>
      <c r="D320" s="120" t="s">
        <v>26</v>
      </c>
      <c r="E320" s="120" t="s">
        <v>51</v>
      </c>
      <c r="F320" s="120" t="s">
        <v>76</v>
      </c>
      <c r="G320" s="120" t="s">
        <v>76</v>
      </c>
      <c r="H320" s="120" t="s">
        <v>76</v>
      </c>
      <c r="I320" s="120" t="s">
        <v>76</v>
      </c>
      <c r="J320" s="120" t="s">
        <v>184</v>
      </c>
      <c r="K320" s="120" t="s">
        <v>82</v>
      </c>
    </row>
    <row r="321" spans="1:11" x14ac:dyDescent="0.25">
      <c r="A321" s="120" t="s">
        <v>757</v>
      </c>
      <c r="B321" s="120" t="s">
        <v>21</v>
      </c>
      <c r="C321" s="120" t="s">
        <v>188</v>
      </c>
      <c r="D321" s="120" t="s">
        <v>26</v>
      </c>
      <c r="E321" s="120" t="s">
        <v>51</v>
      </c>
      <c r="F321" s="120" t="s">
        <v>76</v>
      </c>
      <c r="G321" s="120" t="s">
        <v>76</v>
      </c>
      <c r="H321" s="120" t="s">
        <v>76</v>
      </c>
      <c r="I321" s="120" t="s">
        <v>76</v>
      </c>
      <c r="J321" s="120" t="s">
        <v>184</v>
      </c>
      <c r="K321" s="120" t="s">
        <v>82</v>
      </c>
    </row>
    <row r="322" spans="1:11" x14ac:dyDescent="0.25">
      <c r="A322" s="120" t="s">
        <v>758</v>
      </c>
      <c r="B322" s="120" t="s">
        <v>759</v>
      </c>
      <c r="C322" s="120" t="s">
        <v>188</v>
      </c>
      <c r="D322" s="120" t="s">
        <v>26</v>
      </c>
      <c r="E322" s="120" t="s">
        <v>51</v>
      </c>
      <c r="F322" s="120" t="s">
        <v>76</v>
      </c>
      <c r="G322" s="120" t="s">
        <v>76</v>
      </c>
      <c r="H322" s="120" t="s">
        <v>76</v>
      </c>
      <c r="I322" s="120" t="s">
        <v>76</v>
      </c>
      <c r="J322" s="120" t="s">
        <v>184</v>
      </c>
      <c r="K322" s="120" t="s">
        <v>82</v>
      </c>
    </row>
    <row r="323" spans="1:11" x14ac:dyDescent="0.25">
      <c r="A323" s="120" t="s">
        <v>760</v>
      </c>
      <c r="B323" s="120" t="s">
        <v>761</v>
      </c>
      <c r="C323" s="120" t="s">
        <v>188</v>
      </c>
      <c r="D323" s="120" t="s">
        <v>26</v>
      </c>
      <c r="E323" s="120" t="s">
        <v>51</v>
      </c>
      <c r="F323" s="120" t="s">
        <v>76</v>
      </c>
      <c r="G323" s="120" t="s">
        <v>76</v>
      </c>
      <c r="H323" s="120" t="s">
        <v>76</v>
      </c>
      <c r="I323" s="120" t="s">
        <v>76</v>
      </c>
      <c r="J323" s="120" t="s">
        <v>184</v>
      </c>
      <c r="K323" s="120" t="s">
        <v>82</v>
      </c>
    </row>
    <row r="324" spans="1:11" x14ac:dyDescent="0.25">
      <c r="A324" s="120" t="s">
        <v>762</v>
      </c>
      <c r="B324" s="120" t="s">
        <v>763</v>
      </c>
      <c r="C324" s="120" t="s">
        <v>188</v>
      </c>
      <c r="D324" s="120" t="s">
        <v>26</v>
      </c>
      <c r="E324" s="120" t="s">
        <v>51</v>
      </c>
      <c r="F324" s="120" t="s">
        <v>76</v>
      </c>
      <c r="G324" s="120" t="s">
        <v>76</v>
      </c>
      <c r="H324" s="120" t="s">
        <v>76</v>
      </c>
      <c r="I324" s="120" t="s">
        <v>76</v>
      </c>
      <c r="J324" s="120" t="s">
        <v>261</v>
      </c>
      <c r="K324" s="120" t="s">
        <v>82</v>
      </c>
    </row>
    <row r="325" spans="1:11" x14ac:dyDescent="0.25">
      <c r="A325" s="120" t="s">
        <v>764</v>
      </c>
      <c r="B325" s="120" t="s">
        <v>765</v>
      </c>
      <c r="C325" s="120" t="s">
        <v>188</v>
      </c>
      <c r="D325" s="120" t="s">
        <v>26</v>
      </c>
      <c r="E325" s="120" t="s">
        <v>51</v>
      </c>
      <c r="F325" s="120" t="s">
        <v>76</v>
      </c>
      <c r="G325" s="120" t="s">
        <v>76</v>
      </c>
      <c r="H325" s="120" t="s">
        <v>76</v>
      </c>
      <c r="I325" s="120" t="s">
        <v>76</v>
      </c>
      <c r="J325" s="120" t="s">
        <v>184</v>
      </c>
      <c r="K325" s="120" t="s">
        <v>82</v>
      </c>
    </row>
    <row r="326" spans="1:11" x14ac:dyDescent="0.25">
      <c r="A326" s="120" t="s">
        <v>766</v>
      </c>
      <c r="B326" s="120" t="s">
        <v>767</v>
      </c>
      <c r="C326" s="120" t="s">
        <v>188</v>
      </c>
      <c r="D326" s="120" t="s">
        <v>26</v>
      </c>
      <c r="E326" s="120" t="s">
        <v>51</v>
      </c>
      <c r="F326" s="120" t="s">
        <v>76</v>
      </c>
      <c r="G326" s="120" t="s">
        <v>76</v>
      </c>
      <c r="H326" s="120" t="s">
        <v>76</v>
      </c>
      <c r="I326" s="120" t="s">
        <v>76</v>
      </c>
      <c r="J326" s="120" t="s">
        <v>184</v>
      </c>
      <c r="K326" s="120" t="s">
        <v>82</v>
      </c>
    </row>
    <row r="327" spans="1:11" x14ac:dyDescent="0.25">
      <c r="A327" s="120" t="s">
        <v>768</v>
      </c>
      <c r="B327" s="120" t="s">
        <v>769</v>
      </c>
      <c r="C327" s="120" t="s">
        <v>188</v>
      </c>
      <c r="D327" s="120" t="s">
        <v>26</v>
      </c>
      <c r="E327" s="120" t="s">
        <v>51</v>
      </c>
      <c r="F327" s="120" t="s">
        <v>76</v>
      </c>
      <c r="G327" s="120" t="s">
        <v>76</v>
      </c>
      <c r="H327" s="120" t="s">
        <v>76</v>
      </c>
      <c r="I327" s="120" t="s">
        <v>76</v>
      </c>
      <c r="J327" s="120" t="s">
        <v>184</v>
      </c>
      <c r="K327" s="120" t="s">
        <v>82</v>
      </c>
    </row>
    <row r="328" spans="1:11" x14ac:dyDescent="0.25">
      <c r="A328" s="120" t="s">
        <v>770</v>
      </c>
      <c r="B328" s="120" t="s">
        <v>771</v>
      </c>
      <c r="C328" s="120" t="s">
        <v>188</v>
      </c>
      <c r="D328" s="120" t="s">
        <v>26</v>
      </c>
      <c r="E328" s="120" t="s">
        <v>51</v>
      </c>
      <c r="F328" s="120" t="s">
        <v>76</v>
      </c>
      <c r="G328" s="120" t="s">
        <v>76</v>
      </c>
      <c r="H328" s="120" t="s">
        <v>76</v>
      </c>
      <c r="I328" s="120" t="s">
        <v>76</v>
      </c>
      <c r="J328" s="120" t="s">
        <v>184</v>
      </c>
      <c r="K328" s="120" t="s">
        <v>82</v>
      </c>
    </row>
    <row r="329" spans="1:11" x14ac:dyDescent="0.25">
      <c r="A329" s="120" t="s">
        <v>772</v>
      </c>
      <c r="B329" s="120" t="s">
        <v>773</v>
      </c>
      <c r="C329" s="120" t="s">
        <v>188</v>
      </c>
      <c r="D329" s="120" t="s">
        <v>26</v>
      </c>
      <c r="E329" s="120" t="s">
        <v>51</v>
      </c>
      <c r="F329" s="120" t="s">
        <v>76</v>
      </c>
      <c r="G329" s="120" t="s">
        <v>76</v>
      </c>
      <c r="H329" s="120" t="s">
        <v>76</v>
      </c>
      <c r="I329" s="120" t="s">
        <v>76</v>
      </c>
      <c r="J329" s="120" t="s">
        <v>184</v>
      </c>
      <c r="K329" s="120" t="s">
        <v>82</v>
      </c>
    </row>
    <row r="330" spans="1:11" x14ac:dyDescent="0.25">
      <c r="A330" s="120" t="s">
        <v>774</v>
      </c>
      <c r="B330" s="120" t="s">
        <v>775</v>
      </c>
      <c r="C330" s="120" t="s">
        <v>188</v>
      </c>
      <c r="D330" s="120" t="s">
        <v>26</v>
      </c>
      <c r="E330" s="120" t="s">
        <v>51</v>
      </c>
      <c r="F330" s="120" t="s">
        <v>76</v>
      </c>
      <c r="G330" s="120" t="s">
        <v>76</v>
      </c>
      <c r="H330" s="120" t="s">
        <v>76</v>
      </c>
      <c r="I330" s="120" t="s">
        <v>76</v>
      </c>
      <c r="J330" s="120" t="s">
        <v>184</v>
      </c>
      <c r="K330" s="120" t="s">
        <v>82</v>
      </c>
    </row>
    <row r="331" spans="1:11" x14ac:dyDescent="0.25">
      <c r="A331" s="120" t="s">
        <v>776</v>
      </c>
      <c r="B331" s="120" t="s">
        <v>777</v>
      </c>
      <c r="C331" s="120" t="s">
        <v>188</v>
      </c>
      <c r="D331" s="120" t="s">
        <v>26</v>
      </c>
      <c r="E331" s="120" t="s">
        <v>51</v>
      </c>
      <c r="F331" s="120" t="s">
        <v>76</v>
      </c>
      <c r="G331" s="120" t="s">
        <v>76</v>
      </c>
      <c r="H331" s="120" t="s">
        <v>76</v>
      </c>
      <c r="I331" s="120" t="s">
        <v>76</v>
      </c>
      <c r="J331" s="120" t="s">
        <v>184</v>
      </c>
      <c r="K331" s="120" t="s">
        <v>82</v>
      </c>
    </row>
    <row r="332" spans="1:11" x14ac:dyDescent="0.25">
      <c r="A332" s="120" t="s">
        <v>778</v>
      </c>
      <c r="B332" s="120" t="s">
        <v>779</v>
      </c>
      <c r="C332" s="120" t="s">
        <v>188</v>
      </c>
      <c r="D332" s="120" t="s">
        <v>26</v>
      </c>
      <c r="E332" s="120" t="s">
        <v>51</v>
      </c>
      <c r="F332" s="120" t="s">
        <v>76</v>
      </c>
      <c r="G332" s="120" t="s">
        <v>76</v>
      </c>
      <c r="H332" s="120" t="s">
        <v>76</v>
      </c>
      <c r="I332" s="120" t="s">
        <v>76</v>
      </c>
      <c r="J332" s="120" t="s">
        <v>184</v>
      </c>
      <c r="K332" s="120" t="s">
        <v>82</v>
      </c>
    </row>
    <row r="333" spans="1:11" x14ac:dyDescent="0.25">
      <c r="A333" s="120" t="s">
        <v>780</v>
      </c>
      <c r="B333" s="120" t="s">
        <v>781</v>
      </c>
      <c r="C333" s="120" t="s">
        <v>188</v>
      </c>
      <c r="D333" s="120" t="s">
        <v>26</v>
      </c>
      <c r="E333" s="120" t="s">
        <v>51</v>
      </c>
      <c r="F333" s="120" t="s">
        <v>76</v>
      </c>
      <c r="G333" s="120" t="s">
        <v>76</v>
      </c>
      <c r="H333" s="120" t="s">
        <v>76</v>
      </c>
      <c r="I333" s="120" t="s">
        <v>76</v>
      </c>
      <c r="J333" s="120" t="s">
        <v>184</v>
      </c>
      <c r="K333" s="120" t="s">
        <v>82</v>
      </c>
    </row>
    <row r="334" spans="1:11" x14ac:dyDescent="0.25">
      <c r="A334" s="120" t="s">
        <v>782</v>
      </c>
      <c r="B334" s="120" t="s">
        <v>783</v>
      </c>
      <c r="C334" s="120" t="s">
        <v>188</v>
      </c>
      <c r="D334" s="120" t="s">
        <v>26</v>
      </c>
      <c r="E334" s="120" t="s">
        <v>51</v>
      </c>
      <c r="F334" s="120" t="s">
        <v>76</v>
      </c>
      <c r="G334" s="120" t="s">
        <v>76</v>
      </c>
      <c r="H334" s="120" t="s">
        <v>76</v>
      </c>
      <c r="I334" s="120" t="s">
        <v>76</v>
      </c>
      <c r="J334" s="120" t="s">
        <v>184</v>
      </c>
      <c r="K334" s="120" t="s">
        <v>82</v>
      </c>
    </row>
    <row r="335" spans="1:11" x14ac:dyDescent="0.25">
      <c r="A335" s="120" t="s">
        <v>784</v>
      </c>
      <c r="B335" s="120" t="s">
        <v>785</v>
      </c>
      <c r="C335" s="120" t="s">
        <v>188</v>
      </c>
      <c r="D335" s="120" t="s">
        <v>26</v>
      </c>
      <c r="E335" s="120" t="s">
        <v>51</v>
      </c>
      <c r="F335" s="120" t="s">
        <v>76</v>
      </c>
      <c r="G335" s="120" t="s">
        <v>76</v>
      </c>
      <c r="H335" s="120" t="s">
        <v>76</v>
      </c>
      <c r="I335" s="120" t="s">
        <v>76</v>
      </c>
      <c r="J335" s="120" t="s">
        <v>184</v>
      </c>
      <c r="K335" s="120" t="s">
        <v>82</v>
      </c>
    </row>
    <row r="336" spans="1:11" x14ac:dyDescent="0.25">
      <c r="A336" s="120" t="s">
        <v>786</v>
      </c>
      <c r="B336" s="120" t="s">
        <v>779</v>
      </c>
      <c r="C336" s="120" t="s">
        <v>188</v>
      </c>
      <c r="D336" s="120" t="s">
        <v>26</v>
      </c>
      <c r="E336" s="120" t="s">
        <v>51</v>
      </c>
      <c r="F336" s="120" t="s">
        <v>76</v>
      </c>
      <c r="G336" s="120" t="s">
        <v>76</v>
      </c>
      <c r="H336" s="120" t="s">
        <v>76</v>
      </c>
      <c r="I336" s="120" t="s">
        <v>76</v>
      </c>
      <c r="J336" s="120" t="s">
        <v>184</v>
      </c>
      <c r="K336" s="120" t="s">
        <v>185</v>
      </c>
    </row>
    <row r="337" spans="1:11" x14ac:dyDescent="0.25">
      <c r="A337" s="120" t="s">
        <v>787</v>
      </c>
      <c r="B337" s="120" t="s">
        <v>788</v>
      </c>
      <c r="C337" s="120" t="s">
        <v>188</v>
      </c>
      <c r="D337" s="120" t="s">
        <v>26</v>
      </c>
      <c r="E337" s="120" t="s">
        <v>51</v>
      </c>
      <c r="F337" s="120" t="s">
        <v>76</v>
      </c>
      <c r="G337" s="120" t="s">
        <v>76</v>
      </c>
      <c r="H337" s="120" t="s">
        <v>76</v>
      </c>
      <c r="I337" s="120" t="s">
        <v>76</v>
      </c>
      <c r="J337" s="120" t="s">
        <v>184</v>
      </c>
      <c r="K337" s="120" t="s">
        <v>185</v>
      </c>
    </row>
    <row r="338" spans="1:11" x14ac:dyDescent="0.25">
      <c r="A338" s="120" t="s">
        <v>789</v>
      </c>
      <c r="B338" s="120" t="s">
        <v>790</v>
      </c>
      <c r="C338" s="120" t="s">
        <v>188</v>
      </c>
      <c r="D338" s="120" t="s">
        <v>26</v>
      </c>
      <c r="E338" s="120" t="s">
        <v>51</v>
      </c>
      <c r="F338" s="120" t="s">
        <v>76</v>
      </c>
      <c r="G338" s="120" t="s">
        <v>76</v>
      </c>
      <c r="H338" s="120" t="s">
        <v>76</v>
      </c>
      <c r="I338" s="120" t="s">
        <v>76</v>
      </c>
      <c r="J338" s="120" t="s">
        <v>184</v>
      </c>
      <c r="K338" s="120" t="s">
        <v>82</v>
      </c>
    </row>
    <row r="339" spans="1:11" x14ac:dyDescent="0.25">
      <c r="A339" s="120" t="s">
        <v>791</v>
      </c>
      <c r="B339" s="120" t="s">
        <v>792</v>
      </c>
      <c r="C339" s="120" t="s">
        <v>188</v>
      </c>
      <c r="D339" s="120" t="s">
        <v>26</v>
      </c>
      <c r="E339" s="120" t="s">
        <v>51</v>
      </c>
      <c r="F339" s="120" t="s">
        <v>76</v>
      </c>
      <c r="G339" s="120" t="s">
        <v>76</v>
      </c>
      <c r="H339" s="120" t="s">
        <v>76</v>
      </c>
      <c r="I339" s="120" t="s">
        <v>76</v>
      </c>
      <c r="J339" s="120" t="s">
        <v>184</v>
      </c>
      <c r="K339" s="120" t="s">
        <v>82</v>
      </c>
    </row>
    <row r="340" spans="1:11" x14ac:dyDescent="0.25">
      <c r="A340" s="120" t="s">
        <v>793</v>
      </c>
      <c r="B340" s="120" t="s">
        <v>794</v>
      </c>
      <c r="C340" s="120" t="s">
        <v>188</v>
      </c>
      <c r="D340" s="120" t="s">
        <v>26</v>
      </c>
      <c r="E340" s="120" t="s">
        <v>51</v>
      </c>
      <c r="F340" s="120" t="s">
        <v>76</v>
      </c>
      <c r="G340" s="120" t="s">
        <v>76</v>
      </c>
      <c r="H340" s="120" t="s">
        <v>76</v>
      </c>
      <c r="I340" s="120" t="s">
        <v>76</v>
      </c>
      <c r="J340" s="120" t="s">
        <v>184</v>
      </c>
      <c r="K340" s="120" t="s">
        <v>82</v>
      </c>
    </row>
    <row r="341" spans="1:11" x14ac:dyDescent="0.25">
      <c r="A341" s="120" t="s">
        <v>795</v>
      </c>
      <c r="B341" s="120" t="s">
        <v>796</v>
      </c>
      <c r="C341" s="120" t="s">
        <v>188</v>
      </c>
      <c r="D341" s="120" t="s">
        <v>26</v>
      </c>
      <c r="E341" s="120" t="s">
        <v>51</v>
      </c>
      <c r="F341" s="120" t="s">
        <v>76</v>
      </c>
      <c r="G341" s="120" t="s">
        <v>76</v>
      </c>
      <c r="H341" s="120" t="s">
        <v>76</v>
      </c>
      <c r="I341" s="120" t="s">
        <v>76</v>
      </c>
      <c r="J341" s="120" t="s">
        <v>184</v>
      </c>
      <c r="K341" s="120" t="s">
        <v>82</v>
      </c>
    </row>
    <row r="342" spans="1:11" x14ac:dyDescent="0.25">
      <c r="A342" s="120" t="s">
        <v>797</v>
      </c>
      <c r="B342" s="120" t="s">
        <v>798</v>
      </c>
      <c r="C342" s="120" t="s">
        <v>188</v>
      </c>
      <c r="D342" s="120" t="s">
        <v>26</v>
      </c>
      <c r="E342" s="120" t="s">
        <v>51</v>
      </c>
      <c r="F342" s="120" t="s">
        <v>76</v>
      </c>
      <c r="G342" s="120" t="s">
        <v>76</v>
      </c>
      <c r="H342" s="120" t="s">
        <v>76</v>
      </c>
      <c r="I342" s="120" t="s">
        <v>76</v>
      </c>
      <c r="J342" s="120" t="s">
        <v>184</v>
      </c>
      <c r="K342" s="120" t="s">
        <v>82</v>
      </c>
    </row>
    <row r="343" spans="1:11" x14ac:dyDescent="0.25">
      <c r="A343" s="120" t="s">
        <v>799</v>
      </c>
      <c r="B343" s="120" t="s">
        <v>800</v>
      </c>
      <c r="C343" s="120" t="s">
        <v>188</v>
      </c>
      <c r="D343" s="120" t="s">
        <v>26</v>
      </c>
      <c r="E343" s="120" t="s">
        <v>51</v>
      </c>
      <c r="F343" s="120" t="s">
        <v>76</v>
      </c>
      <c r="G343" s="120" t="s">
        <v>76</v>
      </c>
      <c r="H343" s="120" t="s">
        <v>76</v>
      </c>
      <c r="I343" s="120" t="s">
        <v>76</v>
      </c>
      <c r="J343" s="120" t="s">
        <v>184</v>
      </c>
      <c r="K343" s="120" t="s">
        <v>82</v>
      </c>
    </row>
    <row r="344" spans="1:11" x14ac:dyDescent="0.25">
      <c r="A344" s="120" t="s">
        <v>801</v>
      </c>
      <c r="B344" s="120" t="s">
        <v>802</v>
      </c>
      <c r="C344" s="120" t="s">
        <v>188</v>
      </c>
      <c r="D344" s="120" t="s">
        <v>26</v>
      </c>
      <c r="E344" s="120" t="s">
        <v>51</v>
      </c>
      <c r="F344" s="120" t="s">
        <v>76</v>
      </c>
      <c r="G344" s="120" t="s">
        <v>76</v>
      </c>
      <c r="H344" s="120" t="s">
        <v>76</v>
      </c>
      <c r="I344" s="120" t="s">
        <v>76</v>
      </c>
      <c r="J344" s="120" t="s">
        <v>184</v>
      </c>
      <c r="K344" s="120" t="s">
        <v>82</v>
      </c>
    </row>
    <row r="345" spans="1:11" x14ac:dyDescent="0.25">
      <c r="A345" s="120" t="s">
        <v>803</v>
      </c>
      <c r="B345" s="120" t="s">
        <v>804</v>
      </c>
      <c r="C345" s="120" t="s">
        <v>188</v>
      </c>
      <c r="D345" s="120" t="s">
        <v>26</v>
      </c>
      <c r="E345" s="120" t="s">
        <v>51</v>
      </c>
      <c r="F345" s="120" t="s">
        <v>76</v>
      </c>
      <c r="G345" s="120" t="s">
        <v>76</v>
      </c>
      <c r="H345" s="120" t="s">
        <v>76</v>
      </c>
      <c r="I345" s="120" t="s">
        <v>76</v>
      </c>
      <c r="J345" s="120" t="s">
        <v>184</v>
      </c>
      <c r="K345" s="120" t="s">
        <v>82</v>
      </c>
    </row>
    <row r="346" spans="1:11" x14ac:dyDescent="0.25">
      <c r="A346" s="120" t="s">
        <v>805</v>
      </c>
      <c r="B346" s="120" t="s">
        <v>806</v>
      </c>
      <c r="C346" s="120" t="s">
        <v>188</v>
      </c>
      <c r="D346" s="120" t="s">
        <v>26</v>
      </c>
      <c r="E346" s="120" t="s">
        <v>51</v>
      </c>
      <c r="F346" s="120" t="s">
        <v>76</v>
      </c>
      <c r="G346" s="120" t="s">
        <v>76</v>
      </c>
      <c r="H346" s="120" t="s">
        <v>76</v>
      </c>
      <c r="I346" s="120" t="s">
        <v>76</v>
      </c>
      <c r="J346" s="120" t="s">
        <v>184</v>
      </c>
      <c r="K346" s="120" t="s">
        <v>82</v>
      </c>
    </row>
    <row r="347" spans="1:11" x14ac:dyDescent="0.25">
      <c r="A347" s="120" t="s">
        <v>807</v>
      </c>
      <c r="B347" s="120" t="s">
        <v>808</v>
      </c>
      <c r="C347" s="120" t="s">
        <v>188</v>
      </c>
      <c r="D347" s="120" t="s">
        <v>26</v>
      </c>
      <c r="E347" s="120" t="s">
        <v>51</v>
      </c>
      <c r="F347" s="120" t="s">
        <v>76</v>
      </c>
      <c r="G347" s="120" t="s">
        <v>76</v>
      </c>
      <c r="H347" s="120" t="s">
        <v>76</v>
      </c>
      <c r="I347" s="120" t="s">
        <v>76</v>
      </c>
      <c r="J347" s="120" t="s">
        <v>184</v>
      </c>
      <c r="K347" s="120" t="s">
        <v>185</v>
      </c>
    </row>
    <row r="348" spans="1:11" x14ac:dyDescent="0.25">
      <c r="A348" s="120" t="s">
        <v>809</v>
      </c>
      <c r="B348" s="120" t="s">
        <v>810</v>
      </c>
      <c r="C348" s="120" t="s">
        <v>188</v>
      </c>
      <c r="D348" s="120" t="s">
        <v>26</v>
      </c>
      <c r="E348" s="120" t="s">
        <v>51</v>
      </c>
      <c r="F348" s="120" t="s">
        <v>76</v>
      </c>
      <c r="G348" s="120" t="s">
        <v>76</v>
      </c>
      <c r="H348" s="120" t="s">
        <v>76</v>
      </c>
      <c r="I348" s="120" t="s">
        <v>76</v>
      </c>
      <c r="J348" s="120" t="s">
        <v>184</v>
      </c>
      <c r="K348" s="120" t="s">
        <v>82</v>
      </c>
    </row>
    <row r="349" spans="1:11" x14ac:dyDescent="0.25">
      <c r="A349" s="120" t="s">
        <v>811</v>
      </c>
      <c r="B349" s="120" t="s">
        <v>812</v>
      </c>
      <c r="C349" s="120" t="s">
        <v>188</v>
      </c>
      <c r="D349" s="120" t="s">
        <v>26</v>
      </c>
      <c r="E349" s="120" t="s">
        <v>51</v>
      </c>
      <c r="F349" s="120" t="s">
        <v>76</v>
      </c>
      <c r="G349" s="120" t="s">
        <v>76</v>
      </c>
      <c r="H349" s="120" t="s">
        <v>76</v>
      </c>
      <c r="I349" s="120" t="s">
        <v>76</v>
      </c>
      <c r="J349" s="120" t="s">
        <v>184</v>
      </c>
      <c r="K349" s="120" t="s">
        <v>82</v>
      </c>
    </row>
    <row r="350" spans="1:11" x14ac:dyDescent="0.25">
      <c r="A350" s="120" t="s">
        <v>813</v>
      </c>
      <c r="B350" s="120" t="s">
        <v>814</v>
      </c>
      <c r="C350" s="120" t="s">
        <v>188</v>
      </c>
      <c r="D350" s="120" t="s">
        <v>26</v>
      </c>
      <c r="E350" s="120" t="s">
        <v>51</v>
      </c>
      <c r="F350" s="120" t="s">
        <v>76</v>
      </c>
      <c r="G350" s="120" t="s">
        <v>76</v>
      </c>
      <c r="H350" s="120" t="s">
        <v>76</v>
      </c>
      <c r="I350" s="120" t="s">
        <v>76</v>
      </c>
      <c r="J350" s="120" t="s">
        <v>184</v>
      </c>
      <c r="K350" s="120" t="s">
        <v>82</v>
      </c>
    </row>
    <row r="351" spans="1:11" x14ac:dyDescent="0.25">
      <c r="A351" s="120" t="s">
        <v>815</v>
      </c>
      <c r="B351" s="120" t="s">
        <v>816</v>
      </c>
      <c r="C351" s="120" t="s">
        <v>188</v>
      </c>
      <c r="D351" s="120" t="s">
        <v>26</v>
      </c>
      <c r="E351" s="120" t="s">
        <v>51</v>
      </c>
      <c r="F351" s="120" t="s">
        <v>76</v>
      </c>
      <c r="G351" s="120" t="s">
        <v>76</v>
      </c>
      <c r="H351" s="120" t="s">
        <v>76</v>
      </c>
      <c r="I351" s="120" t="s">
        <v>76</v>
      </c>
      <c r="J351" s="120" t="s">
        <v>184</v>
      </c>
      <c r="K351" s="120" t="s">
        <v>185</v>
      </c>
    </row>
    <row r="352" spans="1:11" x14ac:dyDescent="0.25">
      <c r="A352" s="120" t="s">
        <v>817</v>
      </c>
      <c r="B352" s="120" t="s">
        <v>818</v>
      </c>
      <c r="C352" s="120" t="s">
        <v>188</v>
      </c>
      <c r="D352" s="120" t="s">
        <v>26</v>
      </c>
      <c r="E352" s="120" t="s">
        <v>51</v>
      </c>
      <c r="F352" s="120" t="s">
        <v>76</v>
      </c>
      <c r="G352" s="120" t="s">
        <v>76</v>
      </c>
      <c r="H352" s="120" t="s">
        <v>76</v>
      </c>
      <c r="I352" s="120" t="s">
        <v>76</v>
      </c>
      <c r="J352" s="120" t="s">
        <v>184</v>
      </c>
      <c r="K352" s="120" t="s">
        <v>185</v>
      </c>
    </row>
    <row r="353" spans="1:11" x14ac:dyDescent="0.25">
      <c r="A353" s="120" t="s">
        <v>819</v>
      </c>
      <c r="B353" s="120" t="s">
        <v>820</v>
      </c>
      <c r="C353" s="120" t="s">
        <v>188</v>
      </c>
      <c r="D353" s="120" t="s">
        <v>26</v>
      </c>
      <c r="E353" s="120" t="s">
        <v>51</v>
      </c>
      <c r="F353" s="120" t="s">
        <v>76</v>
      </c>
      <c r="G353" s="120" t="s">
        <v>76</v>
      </c>
      <c r="H353" s="120" t="s">
        <v>76</v>
      </c>
      <c r="I353" s="120" t="s">
        <v>76</v>
      </c>
      <c r="J353" s="120" t="s">
        <v>184</v>
      </c>
      <c r="K353" s="120" t="s">
        <v>185</v>
      </c>
    </row>
    <row r="354" spans="1:11" x14ac:dyDescent="0.25">
      <c r="A354" s="120" t="s">
        <v>821</v>
      </c>
      <c r="B354" s="120" t="s">
        <v>822</v>
      </c>
      <c r="C354" s="120" t="s">
        <v>188</v>
      </c>
      <c r="D354" s="120" t="s">
        <v>26</v>
      </c>
      <c r="E354" s="120" t="s">
        <v>51</v>
      </c>
      <c r="F354" s="120" t="s">
        <v>76</v>
      </c>
      <c r="G354" s="120" t="s">
        <v>76</v>
      </c>
      <c r="H354" s="120" t="s">
        <v>76</v>
      </c>
      <c r="I354" s="120" t="s">
        <v>76</v>
      </c>
      <c r="J354" s="120" t="s">
        <v>184</v>
      </c>
      <c r="K354" s="120" t="s">
        <v>185</v>
      </c>
    </row>
    <row r="355" spans="1:11" x14ac:dyDescent="0.25">
      <c r="A355" s="120" t="s">
        <v>823</v>
      </c>
      <c r="B355" s="120" t="s">
        <v>824</v>
      </c>
      <c r="C355" s="120" t="s">
        <v>188</v>
      </c>
      <c r="D355" s="120" t="s">
        <v>26</v>
      </c>
      <c r="E355" s="120" t="s">
        <v>51</v>
      </c>
      <c r="F355" s="120" t="s">
        <v>76</v>
      </c>
      <c r="G355" s="120" t="s">
        <v>76</v>
      </c>
      <c r="H355" s="120" t="s">
        <v>76</v>
      </c>
      <c r="I355" s="120" t="s">
        <v>76</v>
      </c>
      <c r="J355" s="120" t="s">
        <v>184</v>
      </c>
      <c r="K355" s="120" t="s">
        <v>82</v>
      </c>
    </row>
    <row r="356" spans="1:11" x14ac:dyDescent="0.25">
      <c r="A356" s="120" t="s">
        <v>825</v>
      </c>
      <c r="B356" s="120" t="s">
        <v>826</v>
      </c>
      <c r="C356" s="120" t="s">
        <v>188</v>
      </c>
      <c r="D356" s="120" t="s">
        <v>26</v>
      </c>
      <c r="E356" s="120" t="s">
        <v>51</v>
      </c>
      <c r="F356" s="120" t="s">
        <v>76</v>
      </c>
      <c r="G356" s="120" t="s">
        <v>76</v>
      </c>
      <c r="H356" s="120" t="s">
        <v>76</v>
      </c>
      <c r="I356" s="120" t="s">
        <v>76</v>
      </c>
      <c r="J356" s="120" t="s">
        <v>184</v>
      </c>
      <c r="K356" s="120" t="s">
        <v>185</v>
      </c>
    </row>
    <row r="357" spans="1:11" x14ac:dyDescent="0.25">
      <c r="A357" s="120" t="s">
        <v>827</v>
      </c>
      <c r="B357" s="120" t="s">
        <v>828</v>
      </c>
      <c r="C357" s="120" t="s">
        <v>188</v>
      </c>
      <c r="D357" s="120" t="s">
        <v>26</v>
      </c>
      <c r="E357" s="120" t="s">
        <v>51</v>
      </c>
      <c r="F357" s="120" t="s">
        <v>76</v>
      </c>
      <c r="G357" s="120" t="s">
        <v>76</v>
      </c>
      <c r="H357" s="120" t="s">
        <v>76</v>
      </c>
      <c r="I357" s="120" t="s">
        <v>76</v>
      </c>
      <c r="J357" s="120" t="s">
        <v>184</v>
      </c>
      <c r="K357" s="120" t="s">
        <v>82</v>
      </c>
    </row>
    <row r="358" spans="1:11" x14ac:dyDescent="0.25">
      <c r="A358" s="120" t="s">
        <v>829</v>
      </c>
      <c r="B358" s="120" t="s">
        <v>830</v>
      </c>
      <c r="C358" s="120" t="s">
        <v>188</v>
      </c>
      <c r="D358" s="120" t="s">
        <v>26</v>
      </c>
      <c r="E358" s="120" t="s">
        <v>51</v>
      </c>
      <c r="F358" s="120" t="s">
        <v>76</v>
      </c>
      <c r="G358" s="120" t="s">
        <v>76</v>
      </c>
      <c r="H358" s="120" t="s">
        <v>76</v>
      </c>
      <c r="I358" s="120" t="s">
        <v>76</v>
      </c>
      <c r="J358" s="120" t="s">
        <v>184</v>
      </c>
      <c r="K358" s="120" t="s">
        <v>82</v>
      </c>
    </row>
    <row r="359" spans="1:11" x14ac:dyDescent="0.25">
      <c r="A359" s="120" t="s">
        <v>831</v>
      </c>
      <c r="B359" s="120" t="s">
        <v>832</v>
      </c>
      <c r="C359" s="120" t="s">
        <v>188</v>
      </c>
      <c r="D359" s="120" t="s">
        <v>26</v>
      </c>
      <c r="E359" s="120" t="s">
        <v>51</v>
      </c>
      <c r="F359" s="120" t="s">
        <v>76</v>
      </c>
      <c r="G359" s="120" t="s">
        <v>76</v>
      </c>
      <c r="H359" s="120" t="s">
        <v>76</v>
      </c>
      <c r="I359" s="120" t="s">
        <v>76</v>
      </c>
      <c r="J359" s="120" t="s">
        <v>184</v>
      </c>
      <c r="K359" s="120" t="s">
        <v>82</v>
      </c>
    </row>
    <row r="360" spans="1:11" x14ac:dyDescent="0.25">
      <c r="A360" s="120" t="s">
        <v>833</v>
      </c>
      <c r="B360" s="120" t="s">
        <v>834</v>
      </c>
      <c r="C360" s="120" t="s">
        <v>188</v>
      </c>
      <c r="D360" s="120" t="s">
        <v>26</v>
      </c>
      <c r="E360" s="120" t="s">
        <v>51</v>
      </c>
      <c r="F360" s="120" t="s">
        <v>76</v>
      </c>
      <c r="G360" s="120" t="s">
        <v>76</v>
      </c>
      <c r="H360" s="120" t="s">
        <v>76</v>
      </c>
      <c r="I360" s="120" t="s">
        <v>76</v>
      </c>
      <c r="J360" s="120" t="s">
        <v>184</v>
      </c>
      <c r="K360" s="120" t="s">
        <v>82</v>
      </c>
    </row>
    <row r="361" spans="1:11" x14ac:dyDescent="0.25">
      <c r="A361" s="120" t="s">
        <v>835</v>
      </c>
      <c r="B361" s="120" t="s">
        <v>836</v>
      </c>
      <c r="C361" s="120" t="s">
        <v>188</v>
      </c>
      <c r="D361" s="120" t="s">
        <v>26</v>
      </c>
      <c r="E361" s="120" t="s">
        <v>51</v>
      </c>
      <c r="F361" s="120" t="s">
        <v>76</v>
      </c>
      <c r="G361" s="120" t="s">
        <v>76</v>
      </c>
      <c r="H361" s="120" t="s">
        <v>76</v>
      </c>
      <c r="I361" s="120" t="s">
        <v>76</v>
      </c>
      <c r="J361" s="120" t="s">
        <v>184</v>
      </c>
      <c r="K361" s="120" t="s">
        <v>82</v>
      </c>
    </row>
    <row r="362" spans="1:11" x14ac:dyDescent="0.25">
      <c r="A362" s="120" t="s">
        <v>837</v>
      </c>
      <c r="B362" s="120" t="s">
        <v>838</v>
      </c>
      <c r="C362" s="120" t="s">
        <v>188</v>
      </c>
      <c r="D362" s="120" t="s">
        <v>26</v>
      </c>
      <c r="E362" s="120" t="s">
        <v>51</v>
      </c>
      <c r="F362" s="120" t="s">
        <v>76</v>
      </c>
      <c r="G362" s="120" t="s">
        <v>76</v>
      </c>
      <c r="H362" s="120" t="s">
        <v>76</v>
      </c>
      <c r="I362" s="120" t="s">
        <v>76</v>
      </c>
      <c r="J362" s="120" t="s">
        <v>184</v>
      </c>
      <c r="K362" s="120" t="s">
        <v>185</v>
      </c>
    </row>
    <row r="363" spans="1:11" x14ac:dyDescent="0.25">
      <c r="A363" s="120" t="s">
        <v>839</v>
      </c>
      <c r="B363" s="120" t="s">
        <v>840</v>
      </c>
      <c r="C363" s="120" t="s">
        <v>188</v>
      </c>
      <c r="D363" s="120" t="s">
        <v>26</v>
      </c>
      <c r="E363" s="120" t="s">
        <v>51</v>
      </c>
      <c r="F363" s="120" t="s">
        <v>76</v>
      </c>
      <c r="G363" s="120" t="s">
        <v>76</v>
      </c>
      <c r="H363" s="120" t="s">
        <v>76</v>
      </c>
      <c r="I363" s="120" t="s">
        <v>76</v>
      </c>
      <c r="J363" s="120" t="s">
        <v>540</v>
      </c>
      <c r="K363" s="120" t="s">
        <v>185</v>
      </c>
    </row>
    <row r="364" spans="1:11" x14ac:dyDescent="0.25">
      <c r="A364" s="120" t="s">
        <v>841</v>
      </c>
      <c r="B364" s="120" t="s">
        <v>842</v>
      </c>
      <c r="C364" s="120" t="s">
        <v>188</v>
      </c>
      <c r="D364" s="120" t="s">
        <v>26</v>
      </c>
      <c r="E364" s="120" t="s">
        <v>51</v>
      </c>
      <c r="F364" s="120" t="s">
        <v>76</v>
      </c>
      <c r="G364" s="120" t="s">
        <v>76</v>
      </c>
      <c r="H364" s="120" t="s">
        <v>76</v>
      </c>
      <c r="I364" s="120" t="s">
        <v>76</v>
      </c>
      <c r="J364" s="120" t="s">
        <v>540</v>
      </c>
      <c r="K364" s="120" t="s">
        <v>185</v>
      </c>
    </row>
    <row r="365" spans="1:11" x14ac:dyDescent="0.25">
      <c r="A365" s="120" t="s">
        <v>843</v>
      </c>
      <c r="B365" s="120" t="s">
        <v>844</v>
      </c>
      <c r="C365" s="120" t="s">
        <v>188</v>
      </c>
      <c r="D365" s="120" t="s">
        <v>26</v>
      </c>
      <c r="E365" s="120" t="s">
        <v>51</v>
      </c>
      <c r="F365" s="120" t="s">
        <v>76</v>
      </c>
      <c r="G365" s="120" t="s">
        <v>76</v>
      </c>
      <c r="H365" s="120" t="s">
        <v>76</v>
      </c>
      <c r="I365" s="120" t="s">
        <v>76</v>
      </c>
      <c r="J365" s="120" t="s">
        <v>184</v>
      </c>
      <c r="K365" s="120" t="s">
        <v>82</v>
      </c>
    </row>
    <row r="366" spans="1:11" x14ac:dyDescent="0.25">
      <c r="A366" s="120" t="s">
        <v>845</v>
      </c>
      <c r="B366" s="120" t="s">
        <v>846</v>
      </c>
      <c r="C366" s="120" t="s">
        <v>188</v>
      </c>
      <c r="D366" s="120" t="s">
        <v>26</v>
      </c>
      <c r="E366" s="120" t="s">
        <v>51</v>
      </c>
      <c r="F366" s="120" t="s">
        <v>76</v>
      </c>
      <c r="G366" s="120" t="s">
        <v>76</v>
      </c>
      <c r="H366" s="120" t="s">
        <v>76</v>
      </c>
      <c r="I366" s="120" t="s">
        <v>76</v>
      </c>
      <c r="J366" s="120" t="s">
        <v>540</v>
      </c>
      <c r="K366" s="120" t="s">
        <v>185</v>
      </c>
    </row>
    <row r="367" spans="1:11" x14ac:dyDescent="0.25">
      <c r="A367" s="120" t="s">
        <v>847</v>
      </c>
      <c r="B367" s="120" t="s">
        <v>848</v>
      </c>
      <c r="C367" s="120" t="s">
        <v>188</v>
      </c>
      <c r="D367" s="120" t="s">
        <v>26</v>
      </c>
      <c r="E367" s="120" t="s">
        <v>51</v>
      </c>
      <c r="F367" s="120" t="s">
        <v>76</v>
      </c>
      <c r="G367" s="120" t="s">
        <v>76</v>
      </c>
      <c r="H367" s="120" t="s">
        <v>76</v>
      </c>
      <c r="I367" s="120" t="s">
        <v>76</v>
      </c>
      <c r="J367" s="120" t="s">
        <v>540</v>
      </c>
      <c r="K367" s="120" t="s">
        <v>82</v>
      </c>
    </row>
    <row r="368" spans="1:11" x14ac:dyDescent="0.25">
      <c r="A368" s="120" t="s">
        <v>849</v>
      </c>
      <c r="B368" s="120" t="s">
        <v>850</v>
      </c>
      <c r="C368" s="120" t="s">
        <v>188</v>
      </c>
      <c r="D368" s="120" t="s">
        <v>26</v>
      </c>
      <c r="E368" s="120" t="s">
        <v>51</v>
      </c>
      <c r="F368" s="120" t="s">
        <v>76</v>
      </c>
      <c r="G368" s="120" t="s">
        <v>76</v>
      </c>
      <c r="H368" s="120" t="s">
        <v>76</v>
      </c>
      <c r="I368" s="120" t="s">
        <v>76</v>
      </c>
      <c r="J368" s="120" t="s">
        <v>184</v>
      </c>
      <c r="K368" s="120" t="s">
        <v>82</v>
      </c>
    </row>
    <row r="369" spans="1:11" x14ac:dyDescent="0.25">
      <c r="A369" s="120" t="s">
        <v>851</v>
      </c>
      <c r="B369" s="120" t="s">
        <v>852</v>
      </c>
      <c r="C369" s="120" t="s">
        <v>188</v>
      </c>
      <c r="D369" s="120" t="s">
        <v>26</v>
      </c>
      <c r="E369" s="120" t="s">
        <v>51</v>
      </c>
      <c r="F369" s="120" t="s">
        <v>76</v>
      </c>
      <c r="G369" s="120" t="s">
        <v>76</v>
      </c>
      <c r="H369" s="120" t="s">
        <v>76</v>
      </c>
      <c r="I369" s="120" t="s">
        <v>76</v>
      </c>
      <c r="J369" s="120" t="s">
        <v>540</v>
      </c>
      <c r="K369" s="120" t="s">
        <v>185</v>
      </c>
    </row>
    <row r="370" spans="1:11" x14ac:dyDescent="0.25">
      <c r="A370" s="120" t="s">
        <v>853</v>
      </c>
      <c r="B370" s="120" t="s">
        <v>854</v>
      </c>
      <c r="C370" s="120" t="s">
        <v>188</v>
      </c>
      <c r="D370" s="120" t="s">
        <v>26</v>
      </c>
      <c r="E370" s="120" t="s">
        <v>51</v>
      </c>
      <c r="F370" s="120" t="s">
        <v>76</v>
      </c>
      <c r="G370" s="120" t="s">
        <v>76</v>
      </c>
      <c r="H370" s="120" t="s">
        <v>76</v>
      </c>
      <c r="I370" s="120" t="s">
        <v>76</v>
      </c>
      <c r="J370" s="120" t="s">
        <v>184</v>
      </c>
      <c r="K370" s="120" t="s">
        <v>185</v>
      </c>
    </row>
    <row r="371" spans="1:11" x14ac:dyDescent="0.25">
      <c r="A371" s="120" t="s">
        <v>855</v>
      </c>
      <c r="B371" s="120" t="s">
        <v>856</v>
      </c>
      <c r="C371" s="120" t="s">
        <v>188</v>
      </c>
      <c r="D371" s="120" t="s">
        <v>26</v>
      </c>
      <c r="E371" s="120" t="s">
        <v>51</v>
      </c>
      <c r="F371" s="120" t="s">
        <v>76</v>
      </c>
      <c r="G371" s="120" t="s">
        <v>76</v>
      </c>
      <c r="H371" s="120" t="s">
        <v>76</v>
      </c>
      <c r="I371" s="120" t="s">
        <v>76</v>
      </c>
      <c r="J371" s="120" t="s">
        <v>540</v>
      </c>
      <c r="K371" s="120" t="s">
        <v>185</v>
      </c>
    </row>
    <row r="372" spans="1:11" x14ac:dyDescent="0.25">
      <c r="A372" s="120" t="s">
        <v>857</v>
      </c>
      <c r="B372" s="120" t="s">
        <v>858</v>
      </c>
      <c r="C372" s="120" t="s">
        <v>188</v>
      </c>
      <c r="D372" s="120" t="s">
        <v>26</v>
      </c>
      <c r="E372" s="120" t="s">
        <v>51</v>
      </c>
      <c r="F372" s="120" t="s">
        <v>76</v>
      </c>
      <c r="G372" s="120" t="s">
        <v>76</v>
      </c>
      <c r="H372" s="120" t="s">
        <v>76</v>
      </c>
      <c r="I372" s="120" t="s">
        <v>76</v>
      </c>
      <c r="J372" s="120" t="s">
        <v>540</v>
      </c>
      <c r="K372" s="120" t="s">
        <v>82</v>
      </c>
    </row>
    <row r="373" spans="1:11" x14ac:dyDescent="0.25">
      <c r="A373" s="120" t="s">
        <v>859</v>
      </c>
      <c r="B373" s="120" t="s">
        <v>860</v>
      </c>
      <c r="C373" s="120" t="s">
        <v>188</v>
      </c>
      <c r="D373" s="120" t="s">
        <v>26</v>
      </c>
      <c r="E373" s="120" t="s">
        <v>51</v>
      </c>
      <c r="F373" s="120" t="s">
        <v>76</v>
      </c>
      <c r="G373" s="120" t="s">
        <v>76</v>
      </c>
      <c r="H373" s="120" t="s">
        <v>76</v>
      </c>
      <c r="I373" s="120" t="s">
        <v>76</v>
      </c>
      <c r="J373" s="120" t="s">
        <v>540</v>
      </c>
      <c r="K373" s="120" t="s">
        <v>82</v>
      </c>
    </row>
    <row r="374" spans="1:11" x14ac:dyDescent="0.25">
      <c r="A374" s="120" t="s">
        <v>861</v>
      </c>
      <c r="B374" s="120" t="s">
        <v>862</v>
      </c>
      <c r="C374" s="120" t="s">
        <v>188</v>
      </c>
      <c r="D374" s="120" t="s">
        <v>26</v>
      </c>
      <c r="E374" s="120" t="s">
        <v>51</v>
      </c>
      <c r="F374" s="120" t="s">
        <v>76</v>
      </c>
      <c r="G374" s="120" t="s">
        <v>76</v>
      </c>
      <c r="H374" s="120" t="s">
        <v>76</v>
      </c>
      <c r="I374" s="120" t="s">
        <v>76</v>
      </c>
      <c r="J374" s="120" t="s">
        <v>540</v>
      </c>
      <c r="K374" s="120" t="s">
        <v>82</v>
      </c>
    </row>
    <row r="375" spans="1:11" x14ac:dyDescent="0.25">
      <c r="A375" s="120" t="s">
        <v>863</v>
      </c>
      <c r="B375" s="120" t="s">
        <v>864</v>
      </c>
      <c r="C375" s="120" t="s">
        <v>188</v>
      </c>
      <c r="D375" s="120" t="s">
        <v>26</v>
      </c>
      <c r="E375" s="120" t="s">
        <v>51</v>
      </c>
      <c r="F375" s="120" t="s">
        <v>76</v>
      </c>
      <c r="G375" s="120" t="s">
        <v>76</v>
      </c>
      <c r="H375" s="120" t="s">
        <v>76</v>
      </c>
      <c r="I375" s="120" t="s">
        <v>76</v>
      </c>
      <c r="J375" s="120" t="s">
        <v>540</v>
      </c>
      <c r="K375" s="120" t="s">
        <v>82</v>
      </c>
    </row>
    <row r="376" spans="1:11" x14ac:dyDescent="0.25">
      <c r="A376" s="120" t="s">
        <v>865</v>
      </c>
      <c r="B376" s="120" t="s">
        <v>866</v>
      </c>
      <c r="C376" s="120" t="s">
        <v>188</v>
      </c>
      <c r="D376" s="120" t="s">
        <v>26</v>
      </c>
      <c r="E376" s="120" t="s">
        <v>51</v>
      </c>
      <c r="F376" s="120" t="s">
        <v>76</v>
      </c>
      <c r="G376" s="120" t="s">
        <v>76</v>
      </c>
      <c r="H376" s="120" t="s">
        <v>76</v>
      </c>
      <c r="I376" s="120" t="s">
        <v>76</v>
      </c>
      <c r="J376" s="120" t="s">
        <v>540</v>
      </c>
      <c r="K376" s="120" t="s">
        <v>82</v>
      </c>
    </row>
    <row r="377" spans="1:11" x14ac:dyDescent="0.25">
      <c r="A377" s="120" t="s">
        <v>867</v>
      </c>
      <c r="B377" s="120" t="s">
        <v>868</v>
      </c>
      <c r="C377" s="120" t="s">
        <v>188</v>
      </c>
      <c r="D377" s="120" t="s">
        <v>26</v>
      </c>
      <c r="E377" s="120" t="s">
        <v>51</v>
      </c>
      <c r="F377" s="120" t="s">
        <v>76</v>
      </c>
      <c r="G377" s="120" t="s">
        <v>76</v>
      </c>
      <c r="H377" s="120" t="s">
        <v>76</v>
      </c>
      <c r="I377" s="120" t="s">
        <v>76</v>
      </c>
      <c r="J377" s="120" t="s">
        <v>184</v>
      </c>
      <c r="K377" s="120" t="s">
        <v>185</v>
      </c>
    </row>
    <row r="378" spans="1:11" x14ac:dyDescent="0.25">
      <c r="A378" s="120" t="s">
        <v>869</v>
      </c>
      <c r="B378" s="120" t="s">
        <v>870</v>
      </c>
      <c r="C378" s="120" t="s">
        <v>188</v>
      </c>
      <c r="D378" s="120" t="s">
        <v>26</v>
      </c>
      <c r="E378" s="120" t="s">
        <v>51</v>
      </c>
      <c r="F378" s="120" t="s">
        <v>76</v>
      </c>
      <c r="G378" s="120" t="s">
        <v>76</v>
      </c>
      <c r="H378" s="120" t="s">
        <v>76</v>
      </c>
      <c r="I378" s="120" t="s">
        <v>76</v>
      </c>
      <c r="J378" s="120" t="s">
        <v>184</v>
      </c>
      <c r="K378" s="120" t="s">
        <v>185</v>
      </c>
    </row>
    <row r="379" spans="1:11" x14ac:dyDescent="0.25">
      <c r="A379" s="120" t="s">
        <v>871</v>
      </c>
      <c r="B379" s="120" t="s">
        <v>872</v>
      </c>
      <c r="C379" s="120" t="s">
        <v>188</v>
      </c>
      <c r="D379" s="120" t="s">
        <v>26</v>
      </c>
      <c r="E379" s="120" t="s">
        <v>51</v>
      </c>
      <c r="F379" s="120" t="s">
        <v>76</v>
      </c>
      <c r="G379" s="120" t="s">
        <v>76</v>
      </c>
      <c r="H379" s="120" t="s">
        <v>76</v>
      </c>
      <c r="I379" s="120" t="s">
        <v>76</v>
      </c>
      <c r="J379" s="120" t="s">
        <v>184</v>
      </c>
      <c r="K379" s="120" t="s">
        <v>185</v>
      </c>
    </row>
    <row r="380" spans="1:11" x14ac:dyDescent="0.25">
      <c r="A380" s="120" t="s">
        <v>873</v>
      </c>
      <c r="B380" s="120" t="s">
        <v>874</v>
      </c>
      <c r="C380" s="120" t="s">
        <v>188</v>
      </c>
      <c r="D380" s="120" t="s">
        <v>26</v>
      </c>
      <c r="E380" s="120" t="s">
        <v>51</v>
      </c>
      <c r="F380" s="120" t="s">
        <v>76</v>
      </c>
      <c r="G380" s="120" t="s">
        <v>76</v>
      </c>
      <c r="H380" s="120" t="s">
        <v>76</v>
      </c>
      <c r="I380" s="120" t="s">
        <v>76</v>
      </c>
      <c r="J380" s="120" t="s">
        <v>184</v>
      </c>
      <c r="K380" s="120" t="s">
        <v>185</v>
      </c>
    </row>
    <row r="381" spans="1:11" x14ac:dyDescent="0.25">
      <c r="A381" s="120" t="s">
        <v>875</v>
      </c>
      <c r="B381" s="120" t="s">
        <v>876</v>
      </c>
      <c r="C381" s="120" t="s">
        <v>188</v>
      </c>
      <c r="D381" s="120" t="s">
        <v>26</v>
      </c>
      <c r="E381" s="120" t="s">
        <v>51</v>
      </c>
      <c r="F381" s="120" t="s">
        <v>76</v>
      </c>
      <c r="G381" s="120" t="s">
        <v>76</v>
      </c>
      <c r="H381" s="120" t="s">
        <v>76</v>
      </c>
      <c r="I381" s="120" t="s">
        <v>76</v>
      </c>
      <c r="J381" s="120" t="s">
        <v>184</v>
      </c>
      <c r="K381" s="120" t="s">
        <v>185</v>
      </c>
    </row>
    <row r="382" spans="1:11" x14ac:dyDescent="0.25">
      <c r="A382" s="120" t="s">
        <v>877</v>
      </c>
      <c r="B382" s="120" t="s">
        <v>878</v>
      </c>
      <c r="C382" s="120" t="s">
        <v>188</v>
      </c>
      <c r="D382" s="120" t="s">
        <v>26</v>
      </c>
      <c r="E382" s="120" t="s">
        <v>51</v>
      </c>
      <c r="F382" s="120" t="s">
        <v>76</v>
      </c>
      <c r="G382" s="120" t="s">
        <v>76</v>
      </c>
      <c r="H382" s="120" t="s">
        <v>76</v>
      </c>
      <c r="I382" s="120" t="s">
        <v>76</v>
      </c>
      <c r="J382" s="120" t="s">
        <v>184</v>
      </c>
      <c r="K382" s="120" t="s">
        <v>185</v>
      </c>
    </row>
    <row r="383" spans="1:11" x14ac:dyDescent="0.25">
      <c r="A383" s="120" t="s">
        <v>879</v>
      </c>
      <c r="B383" s="120" t="s">
        <v>880</v>
      </c>
      <c r="C383" s="120" t="s">
        <v>188</v>
      </c>
      <c r="D383" s="120" t="s">
        <v>26</v>
      </c>
      <c r="E383" s="120" t="s">
        <v>51</v>
      </c>
      <c r="F383" s="120" t="s">
        <v>76</v>
      </c>
      <c r="G383" s="120" t="s">
        <v>76</v>
      </c>
      <c r="H383" s="120" t="s">
        <v>76</v>
      </c>
      <c r="I383" s="120" t="s">
        <v>76</v>
      </c>
      <c r="J383" s="120" t="s">
        <v>184</v>
      </c>
      <c r="K383" s="120" t="s">
        <v>82</v>
      </c>
    </row>
    <row r="384" spans="1:11" x14ac:dyDescent="0.25">
      <c r="A384" s="120" t="s">
        <v>881</v>
      </c>
      <c r="B384" s="120" t="s">
        <v>882</v>
      </c>
      <c r="C384" s="120" t="s">
        <v>188</v>
      </c>
      <c r="D384" s="120" t="s">
        <v>26</v>
      </c>
      <c r="E384" s="120" t="s">
        <v>51</v>
      </c>
      <c r="F384" s="120" t="s">
        <v>76</v>
      </c>
      <c r="G384" s="120" t="s">
        <v>76</v>
      </c>
      <c r="H384" s="120" t="s">
        <v>76</v>
      </c>
      <c r="I384" s="120" t="s">
        <v>76</v>
      </c>
      <c r="J384" s="120" t="s">
        <v>184</v>
      </c>
      <c r="K384" s="120" t="s">
        <v>185</v>
      </c>
    </row>
    <row r="385" spans="1:11" x14ac:dyDescent="0.25">
      <c r="A385" s="120" t="s">
        <v>883</v>
      </c>
      <c r="B385" s="120" t="s">
        <v>884</v>
      </c>
      <c r="C385" s="120" t="s">
        <v>188</v>
      </c>
      <c r="D385" s="120" t="s">
        <v>26</v>
      </c>
      <c r="E385" s="120" t="s">
        <v>51</v>
      </c>
      <c r="F385" s="120" t="s">
        <v>76</v>
      </c>
      <c r="G385" s="120" t="s">
        <v>76</v>
      </c>
      <c r="H385" s="120" t="s">
        <v>76</v>
      </c>
      <c r="I385" s="120" t="s">
        <v>76</v>
      </c>
      <c r="J385" s="120" t="s">
        <v>184</v>
      </c>
      <c r="K385" s="120" t="s">
        <v>185</v>
      </c>
    </row>
    <row r="386" spans="1:11" x14ac:dyDescent="0.25">
      <c r="A386" s="120" t="s">
        <v>885</v>
      </c>
      <c r="B386" s="120" t="s">
        <v>886</v>
      </c>
      <c r="C386" s="120" t="s">
        <v>188</v>
      </c>
      <c r="D386" s="120" t="s">
        <v>26</v>
      </c>
      <c r="E386" s="120" t="s">
        <v>51</v>
      </c>
      <c r="F386" s="120" t="s">
        <v>76</v>
      </c>
      <c r="G386" s="120" t="s">
        <v>76</v>
      </c>
      <c r="H386" s="120" t="s">
        <v>76</v>
      </c>
      <c r="I386" s="120" t="s">
        <v>76</v>
      </c>
      <c r="J386" s="120" t="s">
        <v>184</v>
      </c>
      <c r="K386" s="120" t="s">
        <v>185</v>
      </c>
    </row>
    <row r="387" spans="1:11" x14ac:dyDescent="0.25">
      <c r="A387" s="120" t="s">
        <v>887</v>
      </c>
      <c r="B387" s="120" t="s">
        <v>888</v>
      </c>
      <c r="C387" s="120" t="s">
        <v>188</v>
      </c>
      <c r="D387" s="120" t="s">
        <v>26</v>
      </c>
      <c r="E387" s="120" t="s">
        <v>51</v>
      </c>
      <c r="F387" s="120" t="s">
        <v>76</v>
      </c>
      <c r="G387" s="120" t="s">
        <v>76</v>
      </c>
      <c r="H387" s="120" t="s">
        <v>76</v>
      </c>
      <c r="I387" s="120" t="s">
        <v>76</v>
      </c>
      <c r="J387" s="120" t="s">
        <v>184</v>
      </c>
      <c r="K387" s="120" t="s">
        <v>82</v>
      </c>
    </row>
    <row r="388" spans="1:11" x14ac:dyDescent="0.25">
      <c r="A388" s="120" t="s">
        <v>889</v>
      </c>
      <c r="B388" s="120" t="s">
        <v>890</v>
      </c>
      <c r="C388" s="120" t="s">
        <v>188</v>
      </c>
      <c r="D388" s="120" t="s">
        <v>26</v>
      </c>
      <c r="E388" s="120" t="s">
        <v>51</v>
      </c>
      <c r="F388" s="120" t="s">
        <v>76</v>
      </c>
      <c r="G388" s="120" t="s">
        <v>76</v>
      </c>
      <c r="H388" s="120" t="s">
        <v>76</v>
      </c>
      <c r="I388" s="120" t="s">
        <v>76</v>
      </c>
      <c r="J388" s="120" t="s">
        <v>184</v>
      </c>
      <c r="K388" s="120" t="s">
        <v>82</v>
      </c>
    </row>
    <row r="389" spans="1:11" x14ac:dyDescent="0.25">
      <c r="A389" s="120" t="s">
        <v>891</v>
      </c>
      <c r="B389" s="120" t="s">
        <v>892</v>
      </c>
      <c r="C389" s="120" t="s">
        <v>188</v>
      </c>
      <c r="D389" s="120" t="s">
        <v>26</v>
      </c>
      <c r="E389" s="120" t="s">
        <v>51</v>
      </c>
      <c r="F389" s="120" t="s">
        <v>76</v>
      </c>
      <c r="G389" s="120" t="s">
        <v>76</v>
      </c>
      <c r="H389" s="120" t="s">
        <v>76</v>
      </c>
      <c r="I389" s="120" t="s">
        <v>76</v>
      </c>
      <c r="J389" s="120" t="s">
        <v>184</v>
      </c>
      <c r="K389" s="120" t="s">
        <v>82</v>
      </c>
    </row>
    <row r="390" spans="1:11" x14ac:dyDescent="0.25">
      <c r="A390" s="120" t="s">
        <v>893</v>
      </c>
      <c r="B390" s="120" t="s">
        <v>894</v>
      </c>
      <c r="C390" s="120" t="s">
        <v>188</v>
      </c>
      <c r="D390" s="120" t="s">
        <v>26</v>
      </c>
      <c r="E390" s="120" t="s">
        <v>51</v>
      </c>
      <c r="F390" s="120" t="s">
        <v>76</v>
      </c>
      <c r="G390" s="120" t="s">
        <v>76</v>
      </c>
      <c r="H390" s="120" t="s">
        <v>76</v>
      </c>
      <c r="I390" s="120" t="s">
        <v>76</v>
      </c>
      <c r="J390" s="120" t="s">
        <v>184</v>
      </c>
      <c r="K390" s="120" t="s">
        <v>185</v>
      </c>
    </row>
    <row r="391" spans="1:11" x14ac:dyDescent="0.25">
      <c r="A391" s="120" t="s">
        <v>895</v>
      </c>
      <c r="B391" s="120" t="s">
        <v>896</v>
      </c>
      <c r="C391" s="120" t="s">
        <v>188</v>
      </c>
      <c r="D391" s="120" t="s">
        <v>26</v>
      </c>
      <c r="E391" s="120" t="s">
        <v>51</v>
      </c>
      <c r="F391" s="120" t="s">
        <v>76</v>
      </c>
      <c r="G391" s="120" t="s">
        <v>76</v>
      </c>
      <c r="H391" s="120" t="s">
        <v>76</v>
      </c>
      <c r="I391" s="120" t="s">
        <v>76</v>
      </c>
      <c r="J391" s="120" t="s">
        <v>184</v>
      </c>
      <c r="K391" s="120" t="s">
        <v>185</v>
      </c>
    </row>
    <row r="392" spans="1:11" x14ac:dyDescent="0.25">
      <c r="A392" s="120" t="s">
        <v>897</v>
      </c>
      <c r="B392" s="120" t="s">
        <v>898</v>
      </c>
      <c r="C392" s="120" t="s">
        <v>188</v>
      </c>
      <c r="D392" s="120" t="s">
        <v>26</v>
      </c>
      <c r="E392" s="120" t="s">
        <v>51</v>
      </c>
      <c r="F392" s="120" t="s">
        <v>76</v>
      </c>
      <c r="G392" s="120" t="s">
        <v>76</v>
      </c>
      <c r="H392" s="120" t="s">
        <v>76</v>
      </c>
      <c r="I392" s="120" t="s">
        <v>76</v>
      </c>
      <c r="J392" s="120" t="s">
        <v>184</v>
      </c>
      <c r="K392" s="120" t="s">
        <v>185</v>
      </c>
    </row>
    <row r="393" spans="1:11" x14ac:dyDescent="0.25">
      <c r="A393" s="120" t="s">
        <v>899</v>
      </c>
      <c r="B393" s="120" t="s">
        <v>900</v>
      </c>
      <c r="C393" s="120" t="s">
        <v>188</v>
      </c>
      <c r="D393" s="120" t="s">
        <v>26</v>
      </c>
      <c r="E393" s="120" t="s">
        <v>51</v>
      </c>
      <c r="F393" s="120" t="s">
        <v>76</v>
      </c>
      <c r="G393" s="120" t="s">
        <v>76</v>
      </c>
      <c r="H393" s="120" t="s">
        <v>76</v>
      </c>
      <c r="I393" s="120" t="s">
        <v>76</v>
      </c>
      <c r="J393" s="120" t="s">
        <v>184</v>
      </c>
      <c r="K393" s="120" t="s">
        <v>82</v>
      </c>
    </row>
    <row r="394" spans="1:11" x14ac:dyDescent="0.25">
      <c r="A394" s="120" t="s">
        <v>901</v>
      </c>
      <c r="B394" s="120" t="s">
        <v>902</v>
      </c>
      <c r="C394" s="120" t="s">
        <v>188</v>
      </c>
      <c r="D394" s="120" t="s">
        <v>26</v>
      </c>
      <c r="E394" s="120" t="s">
        <v>51</v>
      </c>
      <c r="F394" s="120" t="s">
        <v>76</v>
      </c>
      <c r="G394" s="120" t="s">
        <v>76</v>
      </c>
      <c r="H394" s="120" t="s">
        <v>76</v>
      </c>
      <c r="I394" s="120" t="s">
        <v>76</v>
      </c>
      <c r="J394" s="120" t="s">
        <v>184</v>
      </c>
      <c r="K394" s="120" t="s">
        <v>82</v>
      </c>
    </row>
    <row r="395" spans="1:11" x14ac:dyDescent="0.25">
      <c r="A395" s="120" t="s">
        <v>903</v>
      </c>
      <c r="B395" s="120" t="s">
        <v>904</v>
      </c>
      <c r="C395" s="120" t="s">
        <v>188</v>
      </c>
      <c r="D395" s="120" t="s">
        <v>26</v>
      </c>
      <c r="E395" s="120" t="s">
        <v>51</v>
      </c>
      <c r="F395" s="120" t="s">
        <v>76</v>
      </c>
      <c r="G395" s="120" t="s">
        <v>76</v>
      </c>
      <c r="H395" s="120" t="s">
        <v>76</v>
      </c>
      <c r="I395" s="120" t="s">
        <v>76</v>
      </c>
      <c r="J395" s="120" t="s">
        <v>184</v>
      </c>
      <c r="K395" s="120" t="s">
        <v>82</v>
      </c>
    </row>
    <row r="396" spans="1:11" x14ac:dyDescent="0.25">
      <c r="A396" s="120" t="s">
        <v>905</v>
      </c>
      <c r="B396" s="120" t="s">
        <v>906</v>
      </c>
      <c r="C396" s="120" t="s">
        <v>188</v>
      </c>
      <c r="D396" s="120" t="s">
        <v>26</v>
      </c>
      <c r="E396" s="120" t="s">
        <v>51</v>
      </c>
      <c r="F396" s="120" t="s">
        <v>76</v>
      </c>
      <c r="G396" s="120" t="s">
        <v>76</v>
      </c>
      <c r="H396" s="120" t="s">
        <v>76</v>
      </c>
      <c r="I396" s="120" t="s">
        <v>76</v>
      </c>
      <c r="J396" s="120" t="s">
        <v>184</v>
      </c>
      <c r="K396" s="120" t="s">
        <v>82</v>
      </c>
    </row>
    <row r="397" spans="1:11" x14ac:dyDescent="0.25">
      <c r="A397" s="120" t="s">
        <v>907</v>
      </c>
      <c r="B397" s="120" t="s">
        <v>908</v>
      </c>
      <c r="C397" s="120" t="s">
        <v>188</v>
      </c>
      <c r="D397" s="120" t="s">
        <v>26</v>
      </c>
      <c r="E397" s="120" t="s">
        <v>51</v>
      </c>
      <c r="F397" s="120" t="s">
        <v>76</v>
      </c>
      <c r="G397" s="120" t="s">
        <v>76</v>
      </c>
      <c r="H397" s="120" t="s">
        <v>76</v>
      </c>
      <c r="I397" s="120" t="s">
        <v>76</v>
      </c>
      <c r="J397" s="120" t="s">
        <v>184</v>
      </c>
      <c r="K397" s="120" t="s">
        <v>185</v>
      </c>
    </row>
    <row r="398" spans="1:11" x14ac:dyDescent="0.25">
      <c r="A398" s="120" t="s">
        <v>909</v>
      </c>
      <c r="B398" s="120" t="s">
        <v>910</v>
      </c>
      <c r="C398" s="120" t="s">
        <v>188</v>
      </c>
      <c r="D398" s="120" t="s">
        <v>26</v>
      </c>
      <c r="E398" s="120" t="s">
        <v>51</v>
      </c>
      <c r="F398" s="120" t="s">
        <v>76</v>
      </c>
      <c r="G398" s="120" t="s">
        <v>76</v>
      </c>
      <c r="H398" s="120" t="s">
        <v>76</v>
      </c>
      <c r="I398" s="120" t="s">
        <v>76</v>
      </c>
      <c r="J398" s="120" t="s">
        <v>184</v>
      </c>
      <c r="K398" s="120" t="s">
        <v>185</v>
      </c>
    </row>
    <row r="399" spans="1:11" x14ac:dyDescent="0.25">
      <c r="A399" s="120" t="s">
        <v>911</v>
      </c>
      <c r="B399" s="120" t="s">
        <v>912</v>
      </c>
      <c r="C399" s="120" t="s">
        <v>188</v>
      </c>
      <c r="D399" s="120" t="s">
        <v>26</v>
      </c>
      <c r="E399" s="120" t="s">
        <v>51</v>
      </c>
      <c r="F399" s="120" t="s">
        <v>76</v>
      </c>
      <c r="G399" s="120" t="s">
        <v>76</v>
      </c>
      <c r="H399" s="120" t="s">
        <v>76</v>
      </c>
      <c r="I399" s="120" t="s">
        <v>76</v>
      </c>
      <c r="J399" s="120" t="s">
        <v>184</v>
      </c>
      <c r="K399" s="120" t="s">
        <v>185</v>
      </c>
    </row>
    <row r="400" spans="1:11" x14ac:dyDescent="0.25">
      <c r="A400" s="120" t="s">
        <v>913</v>
      </c>
      <c r="B400" s="120" t="s">
        <v>914</v>
      </c>
      <c r="C400" s="120" t="s">
        <v>188</v>
      </c>
      <c r="D400" s="120" t="s">
        <v>26</v>
      </c>
      <c r="E400" s="120" t="s">
        <v>51</v>
      </c>
      <c r="F400" s="120" t="s">
        <v>76</v>
      </c>
      <c r="G400" s="120" t="s">
        <v>76</v>
      </c>
      <c r="H400" s="120" t="s">
        <v>76</v>
      </c>
      <c r="I400" s="120" t="s">
        <v>76</v>
      </c>
      <c r="J400" s="120" t="s">
        <v>184</v>
      </c>
      <c r="K400" s="120" t="s">
        <v>185</v>
      </c>
    </row>
    <row r="401" spans="1:11" x14ac:dyDescent="0.25">
      <c r="A401" s="120" t="s">
        <v>915</v>
      </c>
      <c r="B401" s="120" t="s">
        <v>916</v>
      </c>
      <c r="C401" s="120" t="s">
        <v>188</v>
      </c>
      <c r="D401" s="120" t="s">
        <v>26</v>
      </c>
      <c r="E401" s="120" t="s">
        <v>51</v>
      </c>
      <c r="F401" s="120" t="s">
        <v>76</v>
      </c>
      <c r="G401" s="120" t="s">
        <v>76</v>
      </c>
      <c r="H401" s="120" t="s">
        <v>76</v>
      </c>
      <c r="I401" s="120" t="s">
        <v>76</v>
      </c>
      <c r="J401" s="120" t="s">
        <v>184</v>
      </c>
      <c r="K401" s="120" t="s">
        <v>185</v>
      </c>
    </row>
    <row r="402" spans="1:11" x14ac:dyDescent="0.25">
      <c r="A402" s="120" t="s">
        <v>917</v>
      </c>
      <c r="B402" s="120" t="s">
        <v>918</v>
      </c>
      <c r="C402" s="120" t="s">
        <v>188</v>
      </c>
      <c r="D402" s="120" t="s">
        <v>26</v>
      </c>
      <c r="E402" s="120" t="s">
        <v>51</v>
      </c>
      <c r="F402" s="120" t="s">
        <v>76</v>
      </c>
      <c r="G402" s="120" t="s">
        <v>76</v>
      </c>
      <c r="H402" s="120" t="s">
        <v>76</v>
      </c>
      <c r="I402" s="120" t="s">
        <v>76</v>
      </c>
      <c r="J402" s="120" t="s">
        <v>184</v>
      </c>
      <c r="K402" s="120" t="s">
        <v>185</v>
      </c>
    </row>
    <row r="403" spans="1:11" x14ac:dyDescent="0.25">
      <c r="A403" s="120" t="s">
        <v>919</v>
      </c>
      <c r="B403" s="120" t="s">
        <v>920</v>
      </c>
      <c r="C403" s="120" t="s">
        <v>188</v>
      </c>
      <c r="D403" s="120" t="s">
        <v>26</v>
      </c>
      <c r="E403" s="120" t="s">
        <v>51</v>
      </c>
      <c r="F403" s="120" t="s">
        <v>76</v>
      </c>
      <c r="G403" s="120" t="s">
        <v>76</v>
      </c>
      <c r="H403" s="120" t="s">
        <v>76</v>
      </c>
      <c r="I403" s="120" t="s">
        <v>76</v>
      </c>
      <c r="J403" s="120" t="s">
        <v>184</v>
      </c>
      <c r="K403" s="120" t="s">
        <v>82</v>
      </c>
    </row>
    <row r="404" spans="1:11" x14ac:dyDescent="0.25">
      <c r="A404" s="120" t="s">
        <v>921</v>
      </c>
      <c r="B404" s="120" t="s">
        <v>922</v>
      </c>
      <c r="C404" s="120" t="s">
        <v>188</v>
      </c>
      <c r="D404" s="120" t="s">
        <v>26</v>
      </c>
      <c r="E404" s="120" t="s">
        <v>51</v>
      </c>
      <c r="F404" s="120" t="s">
        <v>76</v>
      </c>
      <c r="G404" s="120" t="s">
        <v>76</v>
      </c>
      <c r="H404" s="120" t="s">
        <v>76</v>
      </c>
      <c r="I404" s="120" t="s">
        <v>76</v>
      </c>
      <c r="J404" s="120" t="s">
        <v>184</v>
      </c>
      <c r="K404" s="120" t="s">
        <v>82</v>
      </c>
    </row>
    <row r="405" spans="1:11" x14ac:dyDescent="0.25">
      <c r="A405" s="120" t="s">
        <v>923</v>
      </c>
      <c r="B405" s="120" t="s">
        <v>924</v>
      </c>
      <c r="C405" s="120" t="s">
        <v>188</v>
      </c>
      <c r="D405" s="120" t="s">
        <v>26</v>
      </c>
      <c r="E405" s="120" t="s">
        <v>51</v>
      </c>
      <c r="F405" s="120" t="s">
        <v>76</v>
      </c>
      <c r="G405" s="120" t="s">
        <v>76</v>
      </c>
      <c r="H405" s="120" t="s">
        <v>76</v>
      </c>
      <c r="I405" s="120" t="s">
        <v>76</v>
      </c>
      <c r="J405" s="120" t="s">
        <v>184</v>
      </c>
      <c r="K405" s="120" t="s">
        <v>82</v>
      </c>
    </row>
    <row r="406" spans="1:11" x14ac:dyDescent="0.25">
      <c r="A406" s="120" t="s">
        <v>925</v>
      </c>
      <c r="B406" s="120" t="s">
        <v>274</v>
      </c>
      <c r="C406" s="120" t="s">
        <v>199</v>
      </c>
      <c r="D406" s="120" t="s">
        <v>274</v>
      </c>
      <c r="E406" s="120" t="s">
        <v>51</v>
      </c>
      <c r="F406" s="120" t="s">
        <v>76</v>
      </c>
      <c r="G406" s="120" t="s">
        <v>76</v>
      </c>
      <c r="H406" s="120" t="s">
        <v>76</v>
      </c>
      <c r="I406" s="120" t="s">
        <v>76</v>
      </c>
      <c r="J406" s="120" t="s">
        <v>89</v>
      </c>
      <c r="K406" s="120" t="s">
        <v>82</v>
      </c>
    </row>
    <row r="407" spans="1:11" x14ac:dyDescent="0.25">
      <c r="A407" s="120" t="s">
        <v>926</v>
      </c>
      <c r="B407" s="120" t="s">
        <v>927</v>
      </c>
      <c r="C407" s="120" t="s">
        <v>199</v>
      </c>
      <c r="D407" s="120" t="s">
        <v>274</v>
      </c>
      <c r="E407" s="120" t="s">
        <v>51</v>
      </c>
      <c r="F407" s="120" t="s">
        <v>76</v>
      </c>
      <c r="G407" s="120" t="s">
        <v>76</v>
      </c>
      <c r="H407" s="120" t="s">
        <v>76</v>
      </c>
      <c r="I407" s="120" t="s">
        <v>76</v>
      </c>
      <c r="J407" s="120" t="s">
        <v>89</v>
      </c>
      <c r="K407" s="120" t="s">
        <v>82</v>
      </c>
    </row>
    <row r="408" spans="1:11" x14ac:dyDescent="0.25">
      <c r="A408" s="120" t="s">
        <v>928</v>
      </c>
      <c r="B408" s="120" t="s">
        <v>929</v>
      </c>
      <c r="C408" s="120" t="s">
        <v>199</v>
      </c>
      <c r="D408" s="120" t="s">
        <v>274</v>
      </c>
      <c r="E408" s="120" t="s">
        <v>51</v>
      </c>
      <c r="F408" s="120" t="s">
        <v>76</v>
      </c>
      <c r="G408" s="120" t="s">
        <v>76</v>
      </c>
      <c r="H408" s="120" t="s">
        <v>76</v>
      </c>
      <c r="I408" s="120" t="s">
        <v>76</v>
      </c>
      <c r="J408" s="120" t="s">
        <v>89</v>
      </c>
      <c r="K408" s="120" t="s">
        <v>82</v>
      </c>
    </row>
    <row r="409" spans="1:11" x14ac:dyDescent="0.25">
      <c r="A409" s="120" t="s">
        <v>930</v>
      </c>
      <c r="B409" s="120" t="s">
        <v>931</v>
      </c>
      <c r="C409" s="120" t="s">
        <v>199</v>
      </c>
      <c r="D409" s="120" t="s">
        <v>274</v>
      </c>
      <c r="E409" s="120" t="s">
        <v>51</v>
      </c>
      <c r="F409" s="120" t="s">
        <v>76</v>
      </c>
      <c r="G409" s="120" t="s">
        <v>76</v>
      </c>
      <c r="H409" s="120" t="s">
        <v>76</v>
      </c>
      <c r="I409" s="120" t="s">
        <v>76</v>
      </c>
      <c r="J409" s="120" t="s">
        <v>932</v>
      </c>
      <c r="K409" s="120" t="s">
        <v>82</v>
      </c>
    </row>
    <row r="410" spans="1:11" x14ac:dyDescent="0.25">
      <c r="A410" s="120" t="s">
        <v>933</v>
      </c>
      <c r="B410" s="120" t="s">
        <v>931</v>
      </c>
      <c r="C410" s="120" t="s">
        <v>199</v>
      </c>
      <c r="D410" s="120" t="s">
        <v>274</v>
      </c>
      <c r="E410" s="120" t="s">
        <v>51</v>
      </c>
      <c r="F410" s="120" t="s">
        <v>76</v>
      </c>
      <c r="G410" s="120" t="s">
        <v>76</v>
      </c>
      <c r="H410" s="120" t="s">
        <v>76</v>
      </c>
      <c r="I410" s="120" t="s">
        <v>76</v>
      </c>
      <c r="J410" s="120" t="s">
        <v>86</v>
      </c>
      <c r="K410" s="120" t="s">
        <v>185</v>
      </c>
    </row>
    <row r="411" spans="1:11" x14ac:dyDescent="0.25">
      <c r="A411" s="120" t="s">
        <v>934</v>
      </c>
      <c r="B411" s="120" t="s">
        <v>935</v>
      </c>
      <c r="C411" s="120" t="s">
        <v>199</v>
      </c>
      <c r="D411" s="120" t="s">
        <v>274</v>
      </c>
      <c r="E411" s="120" t="s">
        <v>51</v>
      </c>
      <c r="F411" s="120" t="s">
        <v>76</v>
      </c>
      <c r="G411" s="120" t="s">
        <v>76</v>
      </c>
      <c r="H411" s="120" t="s">
        <v>76</v>
      </c>
      <c r="I411" s="120" t="s">
        <v>76</v>
      </c>
      <c r="J411" s="120" t="s">
        <v>184</v>
      </c>
      <c r="K411" s="120" t="s">
        <v>82</v>
      </c>
    </row>
    <row r="412" spans="1:11" x14ac:dyDescent="0.25">
      <c r="A412" s="120" t="s">
        <v>936</v>
      </c>
      <c r="B412" s="120" t="s">
        <v>937</v>
      </c>
      <c r="C412" s="120" t="s">
        <v>199</v>
      </c>
      <c r="D412" s="120" t="s">
        <v>274</v>
      </c>
      <c r="E412" s="120" t="s">
        <v>51</v>
      </c>
      <c r="F412" s="120" t="s">
        <v>76</v>
      </c>
      <c r="G412" s="120" t="s">
        <v>76</v>
      </c>
      <c r="H412" s="120" t="s">
        <v>76</v>
      </c>
      <c r="I412" s="120" t="s">
        <v>76</v>
      </c>
      <c r="J412" s="120" t="s">
        <v>184</v>
      </c>
      <c r="K412" s="120" t="s">
        <v>82</v>
      </c>
    </row>
    <row r="413" spans="1:11" x14ac:dyDescent="0.25">
      <c r="A413" s="120" t="s">
        <v>938</v>
      </c>
      <c r="B413" s="120" t="s">
        <v>939</v>
      </c>
      <c r="C413" s="120" t="s">
        <v>199</v>
      </c>
      <c r="D413" s="120" t="s">
        <v>274</v>
      </c>
      <c r="E413" s="120" t="s">
        <v>51</v>
      </c>
      <c r="F413" s="120" t="s">
        <v>76</v>
      </c>
      <c r="G413" s="120" t="s">
        <v>76</v>
      </c>
      <c r="H413" s="120" t="s">
        <v>76</v>
      </c>
      <c r="I413" s="120" t="s">
        <v>76</v>
      </c>
      <c r="J413" s="120" t="s">
        <v>940</v>
      </c>
      <c r="K413" s="120" t="s">
        <v>82</v>
      </c>
    </row>
    <row r="414" spans="1:11" x14ac:dyDescent="0.25">
      <c r="A414" s="120" t="s">
        <v>941</v>
      </c>
      <c r="B414" s="120" t="s">
        <v>942</v>
      </c>
      <c r="C414" s="120" t="s">
        <v>199</v>
      </c>
      <c r="D414" s="120" t="s">
        <v>274</v>
      </c>
      <c r="E414" s="120" t="s">
        <v>51</v>
      </c>
      <c r="F414" s="120" t="s">
        <v>76</v>
      </c>
      <c r="G414" s="120" t="s">
        <v>76</v>
      </c>
      <c r="H414" s="120" t="s">
        <v>76</v>
      </c>
      <c r="I414" s="120" t="s">
        <v>76</v>
      </c>
      <c r="J414" s="120" t="s">
        <v>89</v>
      </c>
      <c r="K414" s="120" t="s">
        <v>82</v>
      </c>
    </row>
    <row r="415" spans="1:11" x14ac:dyDescent="0.25">
      <c r="A415" s="120" t="s">
        <v>943</v>
      </c>
      <c r="B415" s="120" t="s">
        <v>944</v>
      </c>
      <c r="C415" s="120" t="s">
        <v>199</v>
      </c>
      <c r="D415" s="120" t="s">
        <v>274</v>
      </c>
      <c r="E415" s="120" t="s">
        <v>51</v>
      </c>
      <c r="F415" s="120" t="s">
        <v>76</v>
      </c>
      <c r="G415" s="120" t="s">
        <v>76</v>
      </c>
      <c r="H415" s="120" t="s">
        <v>76</v>
      </c>
      <c r="I415" s="120" t="s">
        <v>76</v>
      </c>
      <c r="J415" s="120" t="s">
        <v>86</v>
      </c>
      <c r="K415" s="120" t="s">
        <v>82</v>
      </c>
    </row>
    <row r="416" spans="1:11" x14ac:dyDescent="0.25">
      <c r="A416" s="120" t="s">
        <v>945</v>
      </c>
      <c r="B416" s="120" t="s">
        <v>946</v>
      </c>
      <c r="C416" s="120" t="s">
        <v>199</v>
      </c>
      <c r="D416" s="120" t="s">
        <v>274</v>
      </c>
      <c r="E416" s="120" t="s">
        <v>51</v>
      </c>
      <c r="F416" s="120" t="s">
        <v>76</v>
      </c>
      <c r="G416" s="120" t="s">
        <v>76</v>
      </c>
      <c r="H416" s="120" t="s">
        <v>76</v>
      </c>
      <c r="I416" s="120" t="s">
        <v>76</v>
      </c>
      <c r="J416" s="120" t="s">
        <v>86</v>
      </c>
      <c r="K416" s="120" t="s">
        <v>82</v>
      </c>
    </row>
    <row r="417" spans="1:11" x14ac:dyDescent="0.25">
      <c r="A417" s="120" t="s">
        <v>947</v>
      </c>
      <c r="B417" s="120" t="s">
        <v>948</v>
      </c>
      <c r="C417" s="120" t="s">
        <v>199</v>
      </c>
      <c r="D417" s="120" t="s">
        <v>274</v>
      </c>
      <c r="E417" s="120" t="s">
        <v>51</v>
      </c>
      <c r="F417" s="120" t="s">
        <v>76</v>
      </c>
      <c r="G417" s="120" t="s">
        <v>76</v>
      </c>
      <c r="H417" s="120" t="s">
        <v>76</v>
      </c>
      <c r="I417" s="120" t="s">
        <v>76</v>
      </c>
      <c r="J417" s="120" t="s">
        <v>86</v>
      </c>
      <c r="K417" s="120" t="s">
        <v>82</v>
      </c>
    </row>
    <row r="418" spans="1:11" x14ac:dyDescent="0.25">
      <c r="A418" s="120" t="s">
        <v>949</v>
      </c>
      <c r="B418" s="120" t="s">
        <v>950</v>
      </c>
      <c r="C418" s="120" t="s">
        <v>199</v>
      </c>
      <c r="D418" s="120" t="s">
        <v>274</v>
      </c>
      <c r="E418" s="120" t="s">
        <v>51</v>
      </c>
      <c r="F418" s="120" t="s">
        <v>76</v>
      </c>
      <c r="G418" s="120" t="s">
        <v>76</v>
      </c>
      <c r="H418" s="120" t="s">
        <v>76</v>
      </c>
      <c r="I418" s="120" t="s">
        <v>76</v>
      </c>
      <c r="J418" s="120" t="s">
        <v>86</v>
      </c>
      <c r="K418" s="120" t="s">
        <v>82</v>
      </c>
    </row>
    <row r="419" spans="1:11" x14ac:dyDescent="0.25">
      <c r="A419" s="120" t="s">
        <v>951</v>
      </c>
      <c r="B419" s="120" t="s">
        <v>952</v>
      </c>
      <c r="C419" s="120" t="s">
        <v>199</v>
      </c>
      <c r="D419" s="120" t="s">
        <v>274</v>
      </c>
      <c r="E419" s="120" t="s">
        <v>51</v>
      </c>
      <c r="F419" s="120" t="s">
        <v>76</v>
      </c>
      <c r="G419" s="120" t="s">
        <v>76</v>
      </c>
      <c r="H419" s="120" t="s">
        <v>76</v>
      </c>
      <c r="I419" s="120" t="s">
        <v>76</v>
      </c>
      <c r="J419" s="120" t="s">
        <v>86</v>
      </c>
      <c r="K419" s="120" t="s">
        <v>185</v>
      </c>
    </row>
    <row r="420" spans="1:11" x14ac:dyDescent="0.25">
      <c r="A420" s="120" t="s">
        <v>953</v>
      </c>
      <c r="B420" s="120" t="s">
        <v>954</v>
      </c>
      <c r="C420" s="120" t="s">
        <v>199</v>
      </c>
      <c r="D420" s="120" t="s">
        <v>274</v>
      </c>
      <c r="E420" s="120" t="s">
        <v>51</v>
      </c>
      <c r="F420" s="120" t="s">
        <v>76</v>
      </c>
      <c r="G420" s="120" t="s">
        <v>76</v>
      </c>
      <c r="H420" s="120" t="s">
        <v>76</v>
      </c>
      <c r="I420" s="120" t="s">
        <v>76</v>
      </c>
      <c r="J420" s="120" t="s">
        <v>86</v>
      </c>
      <c r="K420" s="120" t="s">
        <v>185</v>
      </c>
    </row>
    <row r="421" spans="1:11" x14ac:dyDescent="0.25">
      <c r="A421" s="120" t="s">
        <v>955</v>
      </c>
      <c r="B421" s="120" t="s">
        <v>956</v>
      </c>
      <c r="C421" s="120" t="s">
        <v>199</v>
      </c>
      <c r="D421" s="120" t="s">
        <v>274</v>
      </c>
      <c r="E421" s="120" t="s">
        <v>51</v>
      </c>
      <c r="F421" s="120" t="s">
        <v>76</v>
      </c>
      <c r="G421" s="120" t="s">
        <v>76</v>
      </c>
      <c r="H421" s="120" t="s">
        <v>76</v>
      </c>
      <c r="I421" s="120" t="s">
        <v>76</v>
      </c>
      <c r="J421" s="120" t="s">
        <v>86</v>
      </c>
      <c r="K421" s="120" t="s">
        <v>82</v>
      </c>
    </row>
    <row r="422" spans="1:11" x14ac:dyDescent="0.25">
      <c r="A422" s="120" t="s">
        <v>957</v>
      </c>
      <c r="B422" s="120" t="s">
        <v>958</v>
      </c>
      <c r="C422" s="120" t="s">
        <v>199</v>
      </c>
      <c r="D422" s="120" t="s">
        <v>274</v>
      </c>
      <c r="E422" s="120" t="s">
        <v>51</v>
      </c>
      <c r="F422" s="120" t="s">
        <v>76</v>
      </c>
      <c r="G422" s="120" t="s">
        <v>76</v>
      </c>
      <c r="H422" s="120" t="s">
        <v>76</v>
      </c>
      <c r="I422" s="120" t="s">
        <v>76</v>
      </c>
      <c r="J422" s="120" t="s">
        <v>959</v>
      </c>
      <c r="K422" s="120" t="s">
        <v>82</v>
      </c>
    </row>
    <row r="423" spans="1:11" x14ac:dyDescent="0.25">
      <c r="A423" s="120" t="s">
        <v>960</v>
      </c>
      <c r="B423" s="120" t="s">
        <v>961</v>
      </c>
      <c r="C423" s="120" t="s">
        <v>199</v>
      </c>
      <c r="D423" s="120" t="s">
        <v>274</v>
      </c>
      <c r="E423" s="120" t="s">
        <v>51</v>
      </c>
      <c r="F423" s="120" t="s">
        <v>76</v>
      </c>
      <c r="G423" s="120" t="s">
        <v>76</v>
      </c>
      <c r="H423" s="120" t="s">
        <v>76</v>
      </c>
      <c r="I423" s="120" t="s">
        <v>76</v>
      </c>
      <c r="J423" s="120" t="s">
        <v>184</v>
      </c>
      <c r="K423" s="120" t="s">
        <v>82</v>
      </c>
    </row>
    <row r="424" spans="1:11" x14ac:dyDescent="0.25">
      <c r="A424" s="120" t="s">
        <v>962</v>
      </c>
      <c r="B424" s="120" t="s">
        <v>963</v>
      </c>
      <c r="C424" s="120" t="s">
        <v>199</v>
      </c>
      <c r="D424" s="120" t="s">
        <v>274</v>
      </c>
      <c r="E424" s="120" t="s">
        <v>51</v>
      </c>
      <c r="F424" s="120" t="s">
        <v>76</v>
      </c>
      <c r="G424" s="120" t="s">
        <v>76</v>
      </c>
      <c r="H424" s="120" t="s">
        <v>76</v>
      </c>
      <c r="I424" s="120" t="s">
        <v>76</v>
      </c>
      <c r="J424" s="120" t="s">
        <v>86</v>
      </c>
      <c r="K424" s="120" t="s">
        <v>185</v>
      </c>
    </row>
    <row r="425" spans="1:11" x14ac:dyDescent="0.25">
      <c r="A425" s="120" t="s">
        <v>964</v>
      </c>
      <c r="B425" s="120" t="s">
        <v>965</v>
      </c>
      <c r="C425" s="120" t="s">
        <v>199</v>
      </c>
      <c r="D425" s="120" t="s">
        <v>274</v>
      </c>
      <c r="E425" s="120" t="s">
        <v>51</v>
      </c>
      <c r="F425" s="120" t="s">
        <v>76</v>
      </c>
      <c r="G425" s="120" t="s">
        <v>76</v>
      </c>
      <c r="H425" s="120" t="s">
        <v>76</v>
      </c>
      <c r="I425" s="120" t="s">
        <v>76</v>
      </c>
      <c r="J425" s="120" t="s">
        <v>86</v>
      </c>
      <c r="K425" s="120" t="s">
        <v>82</v>
      </c>
    </row>
    <row r="426" spans="1:11" x14ac:dyDescent="0.25">
      <c r="A426" s="120" t="s">
        <v>966</v>
      </c>
      <c r="B426" s="120" t="s">
        <v>967</v>
      </c>
      <c r="C426" s="120" t="s">
        <v>199</v>
      </c>
      <c r="D426" s="120" t="s">
        <v>274</v>
      </c>
      <c r="E426" s="120" t="s">
        <v>51</v>
      </c>
      <c r="F426" s="120" t="s">
        <v>76</v>
      </c>
      <c r="G426" s="120" t="s">
        <v>76</v>
      </c>
      <c r="H426" s="120" t="s">
        <v>76</v>
      </c>
      <c r="I426" s="120" t="s">
        <v>76</v>
      </c>
      <c r="J426" s="120" t="s">
        <v>81</v>
      </c>
      <c r="K426" s="120" t="s">
        <v>82</v>
      </c>
    </row>
    <row r="427" spans="1:11" x14ac:dyDescent="0.25">
      <c r="A427" s="120" t="s">
        <v>968</v>
      </c>
      <c r="B427" s="120" t="s">
        <v>969</v>
      </c>
      <c r="C427" s="120" t="s">
        <v>199</v>
      </c>
      <c r="D427" s="120" t="s">
        <v>274</v>
      </c>
      <c r="E427" s="120" t="s">
        <v>51</v>
      </c>
      <c r="F427" s="120" t="s">
        <v>76</v>
      </c>
      <c r="G427" s="120" t="s">
        <v>76</v>
      </c>
      <c r="H427" s="120" t="s">
        <v>76</v>
      </c>
      <c r="I427" s="120" t="s">
        <v>76</v>
      </c>
      <c r="J427" s="120" t="s">
        <v>86</v>
      </c>
      <c r="K427" s="120" t="s">
        <v>185</v>
      </c>
    </row>
    <row r="428" spans="1:11" x14ac:dyDescent="0.25">
      <c r="A428" s="120" t="s">
        <v>970</v>
      </c>
      <c r="B428" s="120" t="s">
        <v>971</v>
      </c>
      <c r="C428" s="120" t="s">
        <v>199</v>
      </c>
      <c r="D428" s="120" t="s">
        <v>274</v>
      </c>
      <c r="E428" s="120" t="s">
        <v>51</v>
      </c>
      <c r="F428" s="120" t="s">
        <v>76</v>
      </c>
      <c r="G428" s="120" t="s">
        <v>76</v>
      </c>
      <c r="H428" s="120" t="s">
        <v>76</v>
      </c>
      <c r="I428" s="120" t="s">
        <v>76</v>
      </c>
      <c r="J428" s="120" t="s">
        <v>86</v>
      </c>
      <c r="K428" s="120" t="s">
        <v>82</v>
      </c>
    </row>
    <row r="429" spans="1:11" x14ac:dyDescent="0.25">
      <c r="A429" s="120" t="s">
        <v>972</v>
      </c>
      <c r="B429" s="120" t="s">
        <v>973</v>
      </c>
      <c r="C429" s="120" t="s">
        <v>199</v>
      </c>
      <c r="D429" s="120" t="s">
        <v>274</v>
      </c>
      <c r="E429" s="120" t="s">
        <v>51</v>
      </c>
      <c r="F429" s="120" t="s">
        <v>76</v>
      </c>
      <c r="G429" s="120" t="s">
        <v>76</v>
      </c>
      <c r="H429" s="120" t="s">
        <v>76</v>
      </c>
      <c r="I429" s="120" t="s">
        <v>76</v>
      </c>
      <c r="J429" s="120" t="s">
        <v>86</v>
      </c>
      <c r="K429" s="120" t="s">
        <v>82</v>
      </c>
    </row>
    <row r="430" spans="1:11" x14ac:dyDescent="0.25">
      <c r="A430" s="120" t="s">
        <v>974</v>
      </c>
      <c r="B430" s="120" t="s">
        <v>975</v>
      </c>
      <c r="C430" s="120" t="s">
        <v>199</v>
      </c>
      <c r="D430" s="120" t="s">
        <v>274</v>
      </c>
      <c r="E430" s="120" t="s">
        <v>51</v>
      </c>
      <c r="F430" s="120" t="s">
        <v>76</v>
      </c>
      <c r="G430" s="120" t="s">
        <v>76</v>
      </c>
      <c r="H430" s="120" t="s">
        <v>76</v>
      </c>
      <c r="I430" s="120" t="s">
        <v>76</v>
      </c>
      <c r="J430" s="120" t="s">
        <v>86</v>
      </c>
      <c r="K430" s="120" t="s">
        <v>82</v>
      </c>
    </row>
    <row r="431" spans="1:11" x14ac:dyDescent="0.25">
      <c r="A431" s="120" t="s">
        <v>976</v>
      </c>
      <c r="B431" s="120" t="s">
        <v>977</v>
      </c>
      <c r="C431" s="120" t="s">
        <v>199</v>
      </c>
      <c r="D431" s="120" t="s">
        <v>274</v>
      </c>
      <c r="E431" s="120" t="s">
        <v>51</v>
      </c>
      <c r="F431" s="120" t="s">
        <v>76</v>
      </c>
      <c r="G431" s="120" t="s">
        <v>76</v>
      </c>
      <c r="H431" s="120" t="s">
        <v>76</v>
      </c>
      <c r="I431" s="120" t="s">
        <v>76</v>
      </c>
      <c r="J431" s="120" t="s">
        <v>81</v>
      </c>
      <c r="K431" s="120" t="s">
        <v>82</v>
      </c>
    </row>
    <row r="432" spans="1:11" x14ac:dyDescent="0.25">
      <c r="A432" s="120" t="s">
        <v>978</v>
      </c>
      <c r="B432" s="120" t="s">
        <v>979</v>
      </c>
      <c r="C432" s="120" t="s">
        <v>199</v>
      </c>
      <c r="D432" s="120" t="s">
        <v>274</v>
      </c>
      <c r="E432" s="120" t="s">
        <v>51</v>
      </c>
      <c r="F432" s="120" t="s">
        <v>76</v>
      </c>
      <c r="G432" s="120" t="s">
        <v>76</v>
      </c>
      <c r="H432" s="120" t="s">
        <v>76</v>
      </c>
      <c r="I432" s="120" t="s">
        <v>76</v>
      </c>
      <c r="J432" s="120" t="s">
        <v>980</v>
      </c>
      <c r="K432" s="120" t="s">
        <v>82</v>
      </c>
    </row>
    <row r="433" spans="1:11" x14ac:dyDescent="0.25">
      <c r="A433" s="120" t="s">
        <v>981</v>
      </c>
      <c r="B433" s="120" t="s">
        <v>982</v>
      </c>
      <c r="C433" s="120" t="s">
        <v>199</v>
      </c>
      <c r="D433" s="120" t="s">
        <v>274</v>
      </c>
      <c r="E433" s="120" t="s">
        <v>51</v>
      </c>
      <c r="F433" s="120" t="s">
        <v>76</v>
      </c>
      <c r="G433" s="120" t="s">
        <v>76</v>
      </c>
      <c r="H433" s="120" t="s">
        <v>76</v>
      </c>
      <c r="I433" s="120" t="s">
        <v>76</v>
      </c>
      <c r="J433" s="120" t="s">
        <v>96</v>
      </c>
      <c r="K433" s="120" t="s">
        <v>82</v>
      </c>
    </row>
    <row r="434" spans="1:11" x14ac:dyDescent="0.25">
      <c r="A434" s="120" t="s">
        <v>983</v>
      </c>
      <c r="B434" s="120" t="s">
        <v>984</v>
      </c>
      <c r="C434" s="120" t="s">
        <v>199</v>
      </c>
      <c r="D434" s="120" t="s">
        <v>274</v>
      </c>
      <c r="E434" s="120" t="s">
        <v>51</v>
      </c>
      <c r="F434" s="120" t="s">
        <v>76</v>
      </c>
      <c r="G434" s="120" t="s">
        <v>76</v>
      </c>
      <c r="H434" s="120" t="s">
        <v>76</v>
      </c>
      <c r="I434" s="120" t="s">
        <v>76</v>
      </c>
      <c r="J434" s="120" t="s">
        <v>86</v>
      </c>
      <c r="K434" s="120" t="s">
        <v>82</v>
      </c>
    </row>
    <row r="435" spans="1:11" x14ac:dyDescent="0.25">
      <c r="A435" s="120" t="s">
        <v>985</v>
      </c>
      <c r="B435" s="120" t="s">
        <v>986</v>
      </c>
      <c r="C435" s="120" t="s">
        <v>199</v>
      </c>
      <c r="D435" s="120" t="s">
        <v>274</v>
      </c>
      <c r="E435" s="120" t="s">
        <v>51</v>
      </c>
      <c r="F435" s="120" t="s">
        <v>76</v>
      </c>
      <c r="G435" s="120" t="s">
        <v>76</v>
      </c>
      <c r="H435" s="120" t="s">
        <v>76</v>
      </c>
      <c r="I435" s="120" t="s">
        <v>76</v>
      </c>
      <c r="J435" s="120" t="s">
        <v>184</v>
      </c>
      <c r="K435" s="120" t="s">
        <v>82</v>
      </c>
    </row>
    <row r="436" spans="1:11" x14ac:dyDescent="0.25">
      <c r="A436" s="120" t="s">
        <v>987</v>
      </c>
      <c r="B436" s="120" t="s">
        <v>988</v>
      </c>
      <c r="C436" s="120" t="s">
        <v>199</v>
      </c>
      <c r="D436" s="120" t="s">
        <v>274</v>
      </c>
      <c r="E436" s="120" t="s">
        <v>51</v>
      </c>
      <c r="F436" s="120" t="s">
        <v>76</v>
      </c>
      <c r="G436" s="120" t="s">
        <v>76</v>
      </c>
      <c r="H436" s="120" t="s">
        <v>76</v>
      </c>
      <c r="I436" s="120" t="s">
        <v>76</v>
      </c>
      <c r="J436" s="120" t="s">
        <v>184</v>
      </c>
      <c r="K436" s="120" t="s">
        <v>82</v>
      </c>
    </row>
    <row r="437" spans="1:11" x14ac:dyDescent="0.25">
      <c r="A437" s="120" t="s">
        <v>989</v>
      </c>
      <c r="B437" s="120" t="s">
        <v>990</v>
      </c>
      <c r="C437" s="120" t="s">
        <v>199</v>
      </c>
      <c r="D437" s="120" t="s">
        <v>274</v>
      </c>
      <c r="E437" s="120" t="s">
        <v>51</v>
      </c>
      <c r="F437" s="120" t="s">
        <v>76</v>
      </c>
      <c r="G437" s="120" t="s">
        <v>76</v>
      </c>
      <c r="H437" s="120" t="s">
        <v>76</v>
      </c>
      <c r="I437" s="120" t="s">
        <v>76</v>
      </c>
      <c r="J437" s="120" t="s">
        <v>184</v>
      </c>
      <c r="K437" s="120" t="s">
        <v>82</v>
      </c>
    </row>
    <row r="438" spans="1:11" x14ac:dyDescent="0.25">
      <c r="A438" s="120" t="s">
        <v>991</v>
      </c>
      <c r="B438" s="120" t="s">
        <v>992</v>
      </c>
      <c r="C438" s="120" t="s">
        <v>199</v>
      </c>
      <c r="D438" s="120" t="s">
        <v>274</v>
      </c>
      <c r="E438" s="120" t="s">
        <v>51</v>
      </c>
      <c r="F438" s="120" t="s">
        <v>76</v>
      </c>
      <c r="G438" s="120" t="s">
        <v>76</v>
      </c>
      <c r="H438" s="120" t="s">
        <v>76</v>
      </c>
      <c r="I438" s="120" t="s">
        <v>76</v>
      </c>
      <c r="J438" s="120" t="s">
        <v>163</v>
      </c>
      <c r="K438" s="120" t="s">
        <v>82</v>
      </c>
    </row>
    <row r="439" spans="1:11" x14ac:dyDescent="0.25">
      <c r="A439" s="120" t="s">
        <v>993</v>
      </c>
      <c r="B439" s="120" t="s">
        <v>994</v>
      </c>
      <c r="C439" s="120" t="s">
        <v>199</v>
      </c>
      <c r="D439" s="120" t="s">
        <v>274</v>
      </c>
      <c r="E439" s="120" t="s">
        <v>51</v>
      </c>
      <c r="F439" s="120" t="s">
        <v>76</v>
      </c>
      <c r="G439" s="120" t="s">
        <v>76</v>
      </c>
      <c r="H439" s="120" t="s">
        <v>76</v>
      </c>
      <c r="I439" s="120" t="s">
        <v>76</v>
      </c>
      <c r="J439" s="120" t="s">
        <v>86</v>
      </c>
      <c r="K439" s="120" t="s">
        <v>82</v>
      </c>
    </row>
    <row r="440" spans="1:11" x14ac:dyDescent="0.25">
      <c r="A440" s="120" t="s">
        <v>995</v>
      </c>
      <c r="B440" s="120" t="s">
        <v>996</v>
      </c>
      <c r="C440" s="120" t="s">
        <v>199</v>
      </c>
      <c r="D440" s="120" t="s">
        <v>274</v>
      </c>
      <c r="E440" s="120" t="s">
        <v>51</v>
      </c>
      <c r="F440" s="120" t="s">
        <v>76</v>
      </c>
      <c r="G440" s="120" t="s">
        <v>76</v>
      </c>
      <c r="H440" s="120" t="s">
        <v>76</v>
      </c>
      <c r="I440" s="120" t="s">
        <v>76</v>
      </c>
      <c r="J440" s="120" t="s">
        <v>86</v>
      </c>
      <c r="K440" s="120" t="s">
        <v>82</v>
      </c>
    </row>
    <row r="441" spans="1:11" x14ac:dyDescent="0.25">
      <c r="A441" s="120" t="s">
        <v>997</v>
      </c>
      <c r="B441" s="120" t="s">
        <v>998</v>
      </c>
      <c r="C441" s="120" t="s">
        <v>199</v>
      </c>
      <c r="D441" s="120" t="s">
        <v>274</v>
      </c>
      <c r="E441" s="120" t="s">
        <v>51</v>
      </c>
      <c r="F441" s="120" t="s">
        <v>76</v>
      </c>
      <c r="G441" s="120" t="s">
        <v>76</v>
      </c>
      <c r="H441" s="120" t="s">
        <v>76</v>
      </c>
      <c r="I441" s="120" t="s">
        <v>76</v>
      </c>
      <c r="J441" s="120" t="s">
        <v>86</v>
      </c>
      <c r="K441" s="120" t="s">
        <v>82</v>
      </c>
    </row>
    <row r="442" spans="1:11" x14ac:dyDescent="0.25">
      <c r="A442" s="120" t="s">
        <v>999</v>
      </c>
      <c r="B442" s="120" t="s">
        <v>1000</v>
      </c>
      <c r="C442" s="120" t="s">
        <v>199</v>
      </c>
      <c r="D442" s="120" t="s">
        <v>274</v>
      </c>
      <c r="E442" s="120" t="s">
        <v>51</v>
      </c>
      <c r="F442" s="120" t="s">
        <v>76</v>
      </c>
      <c r="G442" s="120" t="s">
        <v>76</v>
      </c>
      <c r="H442" s="120" t="s">
        <v>76</v>
      </c>
      <c r="I442" s="120" t="s">
        <v>76</v>
      </c>
      <c r="J442" s="120" t="s">
        <v>86</v>
      </c>
      <c r="K442" s="120" t="s">
        <v>82</v>
      </c>
    </row>
    <row r="443" spans="1:11" x14ac:dyDescent="0.25">
      <c r="A443" s="120" t="s">
        <v>1001</v>
      </c>
      <c r="B443" s="120" t="s">
        <v>1002</v>
      </c>
      <c r="C443" s="120" t="s">
        <v>199</v>
      </c>
      <c r="D443" s="120" t="s">
        <v>274</v>
      </c>
      <c r="E443" s="120" t="s">
        <v>51</v>
      </c>
      <c r="F443" s="120" t="s">
        <v>76</v>
      </c>
      <c r="G443" s="120" t="s">
        <v>76</v>
      </c>
      <c r="H443" s="120" t="s">
        <v>76</v>
      </c>
      <c r="I443" s="120" t="s">
        <v>76</v>
      </c>
      <c r="J443" s="120" t="s">
        <v>86</v>
      </c>
      <c r="K443" s="120" t="s">
        <v>82</v>
      </c>
    </row>
    <row r="444" spans="1:11" x14ac:dyDescent="0.25">
      <c r="A444" s="120" t="s">
        <v>1003</v>
      </c>
      <c r="B444" s="120" t="s">
        <v>1004</v>
      </c>
      <c r="C444" s="120" t="s">
        <v>199</v>
      </c>
      <c r="D444" s="120" t="s">
        <v>274</v>
      </c>
      <c r="E444" s="120" t="s">
        <v>51</v>
      </c>
      <c r="F444" s="120" t="s">
        <v>76</v>
      </c>
      <c r="G444" s="120" t="s">
        <v>76</v>
      </c>
      <c r="H444" s="120" t="s">
        <v>76</v>
      </c>
      <c r="I444" s="120" t="s">
        <v>76</v>
      </c>
      <c r="J444" s="120" t="s">
        <v>86</v>
      </c>
      <c r="K444" s="120" t="s">
        <v>82</v>
      </c>
    </row>
    <row r="445" spans="1:11" x14ac:dyDescent="0.25">
      <c r="A445" s="120" t="s">
        <v>1005</v>
      </c>
      <c r="B445" s="120" t="s">
        <v>1006</v>
      </c>
      <c r="C445" s="120" t="s">
        <v>199</v>
      </c>
      <c r="D445" s="120" t="s">
        <v>274</v>
      </c>
      <c r="E445" s="120" t="s">
        <v>51</v>
      </c>
      <c r="F445" s="120" t="s">
        <v>76</v>
      </c>
      <c r="G445" s="120" t="s">
        <v>76</v>
      </c>
      <c r="H445" s="120" t="s">
        <v>76</v>
      </c>
      <c r="I445" s="120" t="s">
        <v>76</v>
      </c>
      <c r="J445" s="120" t="s">
        <v>86</v>
      </c>
      <c r="K445" s="120" t="s">
        <v>82</v>
      </c>
    </row>
    <row r="446" spans="1:11" x14ac:dyDescent="0.25">
      <c r="A446" s="120" t="s">
        <v>1007</v>
      </c>
      <c r="B446" s="120" t="s">
        <v>1008</v>
      </c>
      <c r="C446" s="120" t="s">
        <v>199</v>
      </c>
      <c r="D446" s="120" t="s">
        <v>274</v>
      </c>
      <c r="E446" s="120" t="s">
        <v>51</v>
      </c>
      <c r="F446" s="120" t="s">
        <v>76</v>
      </c>
      <c r="G446" s="120" t="s">
        <v>76</v>
      </c>
      <c r="H446" s="120" t="s">
        <v>76</v>
      </c>
      <c r="I446" s="120" t="s">
        <v>76</v>
      </c>
      <c r="J446" s="120" t="s">
        <v>184</v>
      </c>
      <c r="K446" s="120" t="s">
        <v>82</v>
      </c>
    </row>
    <row r="447" spans="1:11" x14ac:dyDescent="0.25">
      <c r="A447" s="120" t="s">
        <v>1009</v>
      </c>
      <c r="B447" s="120" t="s">
        <v>1010</v>
      </c>
      <c r="C447" s="120" t="s">
        <v>199</v>
      </c>
      <c r="D447" s="120" t="s">
        <v>274</v>
      </c>
      <c r="E447" s="120" t="s">
        <v>51</v>
      </c>
      <c r="F447" s="120" t="s">
        <v>76</v>
      </c>
      <c r="G447" s="120" t="s">
        <v>76</v>
      </c>
      <c r="H447" s="120" t="s">
        <v>76</v>
      </c>
      <c r="I447" s="120" t="s">
        <v>76</v>
      </c>
      <c r="J447" s="120" t="s">
        <v>96</v>
      </c>
      <c r="K447" s="120" t="s">
        <v>82</v>
      </c>
    </row>
    <row r="448" spans="1:11" x14ac:dyDescent="0.25">
      <c r="A448" s="120" t="s">
        <v>1011</v>
      </c>
      <c r="B448" s="120" t="s">
        <v>1012</v>
      </c>
      <c r="C448" s="120" t="s">
        <v>199</v>
      </c>
      <c r="D448" s="120" t="s">
        <v>274</v>
      </c>
      <c r="E448" s="120" t="s">
        <v>51</v>
      </c>
      <c r="F448" s="120" t="s">
        <v>76</v>
      </c>
      <c r="G448" s="120" t="s">
        <v>76</v>
      </c>
      <c r="H448" s="120" t="s">
        <v>76</v>
      </c>
      <c r="I448" s="120" t="s">
        <v>76</v>
      </c>
      <c r="J448" s="120" t="s">
        <v>86</v>
      </c>
      <c r="K448" s="120" t="s">
        <v>82</v>
      </c>
    </row>
    <row r="449" spans="1:11" x14ac:dyDescent="0.25">
      <c r="A449" s="120" t="s">
        <v>1013</v>
      </c>
      <c r="B449" s="120" t="s">
        <v>1014</v>
      </c>
      <c r="C449" s="120" t="s">
        <v>199</v>
      </c>
      <c r="D449" s="120" t="s">
        <v>274</v>
      </c>
      <c r="E449" s="120" t="s">
        <v>51</v>
      </c>
      <c r="F449" s="120" t="s">
        <v>76</v>
      </c>
      <c r="G449" s="120" t="s">
        <v>76</v>
      </c>
      <c r="H449" s="120" t="s">
        <v>76</v>
      </c>
      <c r="I449" s="120" t="s">
        <v>76</v>
      </c>
      <c r="J449" s="120" t="s">
        <v>86</v>
      </c>
      <c r="K449" s="120" t="s">
        <v>82</v>
      </c>
    </row>
    <row r="450" spans="1:11" x14ac:dyDescent="0.25">
      <c r="A450" s="120" t="s">
        <v>1015</v>
      </c>
      <c r="B450" s="120" t="s">
        <v>1016</v>
      </c>
      <c r="C450" s="120" t="s">
        <v>199</v>
      </c>
      <c r="D450" s="120" t="s">
        <v>274</v>
      </c>
      <c r="E450" s="120" t="s">
        <v>51</v>
      </c>
      <c r="F450" s="120" t="s">
        <v>76</v>
      </c>
      <c r="G450" s="120" t="s">
        <v>76</v>
      </c>
      <c r="H450" s="120" t="s">
        <v>76</v>
      </c>
      <c r="I450" s="120" t="s">
        <v>76</v>
      </c>
      <c r="J450" s="120" t="s">
        <v>86</v>
      </c>
      <c r="K450" s="120" t="s">
        <v>82</v>
      </c>
    </row>
    <row r="451" spans="1:11" x14ac:dyDescent="0.25">
      <c r="A451" s="120" t="s">
        <v>1017</v>
      </c>
      <c r="B451" s="120" t="s">
        <v>1018</v>
      </c>
      <c r="C451" s="120" t="s">
        <v>199</v>
      </c>
      <c r="D451" s="120" t="s">
        <v>274</v>
      </c>
      <c r="E451" s="120" t="s">
        <v>51</v>
      </c>
      <c r="F451" s="120" t="s">
        <v>76</v>
      </c>
      <c r="G451" s="120" t="s">
        <v>76</v>
      </c>
      <c r="H451" s="120" t="s">
        <v>76</v>
      </c>
      <c r="I451" s="120" t="s">
        <v>76</v>
      </c>
      <c r="J451" s="120" t="s">
        <v>86</v>
      </c>
      <c r="K451" s="120" t="s">
        <v>82</v>
      </c>
    </row>
    <row r="452" spans="1:11" x14ac:dyDescent="0.25">
      <c r="A452" s="120" t="s">
        <v>1019</v>
      </c>
      <c r="B452" s="120" t="s">
        <v>1020</v>
      </c>
      <c r="C452" s="120" t="s">
        <v>199</v>
      </c>
      <c r="D452" s="120" t="s">
        <v>274</v>
      </c>
      <c r="E452" s="120" t="s">
        <v>51</v>
      </c>
      <c r="F452" s="120" t="s">
        <v>76</v>
      </c>
      <c r="G452" s="120" t="s">
        <v>76</v>
      </c>
      <c r="H452" s="120" t="s">
        <v>76</v>
      </c>
      <c r="I452" s="120" t="s">
        <v>76</v>
      </c>
      <c r="J452" s="120" t="s">
        <v>86</v>
      </c>
      <c r="K452" s="120" t="s">
        <v>82</v>
      </c>
    </row>
    <row r="453" spans="1:11" x14ac:dyDescent="0.25">
      <c r="A453" s="120" t="s">
        <v>1021</v>
      </c>
      <c r="B453" s="120" t="s">
        <v>1022</v>
      </c>
      <c r="C453" s="120" t="s">
        <v>199</v>
      </c>
      <c r="D453" s="120" t="s">
        <v>274</v>
      </c>
      <c r="E453" s="120" t="s">
        <v>51</v>
      </c>
      <c r="F453" s="120" t="s">
        <v>76</v>
      </c>
      <c r="G453" s="120" t="s">
        <v>76</v>
      </c>
      <c r="H453" s="120" t="s">
        <v>76</v>
      </c>
      <c r="I453" s="120" t="s">
        <v>76</v>
      </c>
      <c r="J453" s="120" t="s">
        <v>86</v>
      </c>
      <c r="K453" s="120" t="s">
        <v>82</v>
      </c>
    </row>
    <row r="454" spans="1:11" x14ac:dyDescent="0.25">
      <c r="A454" s="120" t="s">
        <v>1023</v>
      </c>
      <c r="B454" s="120" t="s">
        <v>1024</v>
      </c>
      <c r="C454" s="120" t="s">
        <v>199</v>
      </c>
      <c r="D454" s="120" t="s">
        <v>274</v>
      </c>
      <c r="E454" s="120" t="s">
        <v>51</v>
      </c>
      <c r="F454" s="120" t="s">
        <v>76</v>
      </c>
      <c r="G454" s="120" t="s">
        <v>76</v>
      </c>
      <c r="H454" s="120" t="s">
        <v>76</v>
      </c>
      <c r="I454" s="120" t="s">
        <v>76</v>
      </c>
      <c r="J454" s="120" t="s">
        <v>86</v>
      </c>
      <c r="K454" s="120" t="s">
        <v>82</v>
      </c>
    </row>
    <row r="455" spans="1:11" x14ac:dyDescent="0.25">
      <c r="A455" s="120" t="s">
        <v>1025</v>
      </c>
      <c r="B455" s="120" t="s">
        <v>1026</v>
      </c>
      <c r="C455" s="120" t="s">
        <v>199</v>
      </c>
      <c r="D455" s="120" t="s">
        <v>274</v>
      </c>
      <c r="E455" s="120" t="s">
        <v>51</v>
      </c>
      <c r="F455" s="120" t="s">
        <v>76</v>
      </c>
      <c r="G455" s="120" t="s">
        <v>76</v>
      </c>
      <c r="H455" s="120" t="s">
        <v>76</v>
      </c>
      <c r="I455" s="120" t="s">
        <v>76</v>
      </c>
      <c r="J455" s="120" t="s">
        <v>96</v>
      </c>
      <c r="K455" s="120" t="s">
        <v>82</v>
      </c>
    </row>
    <row r="456" spans="1:11" x14ac:dyDescent="0.25">
      <c r="A456" s="120" t="s">
        <v>1027</v>
      </c>
      <c r="B456" s="120" t="s">
        <v>1028</v>
      </c>
      <c r="C456" s="120" t="s">
        <v>199</v>
      </c>
      <c r="D456" s="120" t="s">
        <v>274</v>
      </c>
      <c r="E456" s="120" t="s">
        <v>51</v>
      </c>
      <c r="F456" s="120" t="s">
        <v>76</v>
      </c>
      <c r="G456" s="120" t="s">
        <v>76</v>
      </c>
      <c r="H456" s="120" t="s">
        <v>76</v>
      </c>
      <c r="I456" s="120" t="s">
        <v>76</v>
      </c>
      <c r="J456" s="120" t="s">
        <v>96</v>
      </c>
      <c r="K456" s="120" t="s">
        <v>82</v>
      </c>
    </row>
    <row r="457" spans="1:11" x14ac:dyDescent="0.25">
      <c r="A457" s="120" t="s">
        <v>1029</v>
      </c>
      <c r="B457" s="120" t="s">
        <v>1030</v>
      </c>
      <c r="C457" s="120" t="s">
        <v>199</v>
      </c>
      <c r="D457" s="120" t="s">
        <v>274</v>
      </c>
      <c r="E457" s="120" t="s">
        <v>51</v>
      </c>
      <c r="F457" s="120" t="s">
        <v>76</v>
      </c>
      <c r="G457" s="120" t="s">
        <v>76</v>
      </c>
      <c r="H457" s="120" t="s">
        <v>76</v>
      </c>
      <c r="I457" s="120" t="s">
        <v>76</v>
      </c>
      <c r="J457" s="120" t="s">
        <v>96</v>
      </c>
      <c r="K457" s="120" t="s">
        <v>82</v>
      </c>
    </row>
    <row r="458" spans="1:11" x14ac:dyDescent="0.25">
      <c r="A458" s="120" t="s">
        <v>1031</v>
      </c>
      <c r="B458" s="120" t="s">
        <v>1032</v>
      </c>
      <c r="C458" s="120" t="s">
        <v>199</v>
      </c>
      <c r="D458" s="120" t="s">
        <v>274</v>
      </c>
      <c r="E458" s="120" t="s">
        <v>51</v>
      </c>
      <c r="F458" s="120" t="s">
        <v>76</v>
      </c>
      <c r="G458" s="120" t="s">
        <v>76</v>
      </c>
      <c r="H458" s="120" t="s">
        <v>76</v>
      </c>
      <c r="I458" s="120" t="s">
        <v>76</v>
      </c>
      <c r="J458" s="120" t="s">
        <v>86</v>
      </c>
      <c r="K458" s="120" t="s">
        <v>82</v>
      </c>
    </row>
    <row r="459" spans="1:11" x14ac:dyDescent="0.25">
      <c r="A459" s="120" t="s">
        <v>1033</v>
      </c>
      <c r="B459" s="120" t="s">
        <v>1034</v>
      </c>
      <c r="C459" s="120" t="s">
        <v>199</v>
      </c>
      <c r="D459" s="120" t="s">
        <v>274</v>
      </c>
      <c r="E459" s="120" t="s">
        <v>51</v>
      </c>
      <c r="F459" s="120" t="s">
        <v>76</v>
      </c>
      <c r="G459" s="120" t="s">
        <v>76</v>
      </c>
      <c r="H459" s="120" t="s">
        <v>76</v>
      </c>
      <c r="I459" s="120" t="s">
        <v>76</v>
      </c>
      <c r="J459" s="120" t="s">
        <v>96</v>
      </c>
      <c r="K459" s="120" t="s">
        <v>82</v>
      </c>
    </row>
    <row r="460" spans="1:11" x14ac:dyDescent="0.25">
      <c r="A460" s="120" t="s">
        <v>1035</v>
      </c>
      <c r="B460" s="120" t="s">
        <v>1036</v>
      </c>
      <c r="C460" s="120" t="s">
        <v>199</v>
      </c>
      <c r="D460" s="120" t="s">
        <v>274</v>
      </c>
      <c r="E460" s="120" t="s">
        <v>51</v>
      </c>
      <c r="F460" s="120" t="s">
        <v>76</v>
      </c>
      <c r="G460" s="120" t="s">
        <v>76</v>
      </c>
      <c r="H460" s="120" t="s">
        <v>76</v>
      </c>
      <c r="I460" s="120" t="s">
        <v>76</v>
      </c>
      <c r="J460" s="120" t="s">
        <v>86</v>
      </c>
      <c r="K460" s="120" t="s">
        <v>82</v>
      </c>
    </row>
    <row r="461" spans="1:11" x14ac:dyDescent="0.25">
      <c r="A461" s="120" t="s">
        <v>1037</v>
      </c>
      <c r="B461" s="120" t="s">
        <v>1038</v>
      </c>
      <c r="C461" s="120" t="s">
        <v>199</v>
      </c>
      <c r="D461" s="120" t="s">
        <v>274</v>
      </c>
      <c r="E461" s="120" t="s">
        <v>51</v>
      </c>
      <c r="F461" s="120" t="s">
        <v>76</v>
      </c>
      <c r="G461" s="120" t="s">
        <v>76</v>
      </c>
      <c r="H461" s="120" t="s">
        <v>76</v>
      </c>
      <c r="I461" s="120" t="s">
        <v>76</v>
      </c>
      <c r="J461" s="120" t="s">
        <v>184</v>
      </c>
      <c r="K461" s="120" t="s">
        <v>82</v>
      </c>
    </row>
    <row r="462" spans="1:11" x14ac:dyDescent="0.25">
      <c r="A462" s="120" t="s">
        <v>1039</v>
      </c>
      <c r="B462" s="120" t="s">
        <v>1040</v>
      </c>
      <c r="C462" s="120" t="s">
        <v>199</v>
      </c>
      <c r="D462" s="120" t="s">
        <v>274</v>
      </c>
      <c r="E462" s="120" t="s">
        <v>51</v>
      </c>
      <c r="F462" s="120" t="s">
        <v>76</v>
      </c>
      <c r="G462" s="120" t="s">
        <v>76</v>
      </c>
      <c r="H462" s="120" t="s">
        <v>76</v>
      </c>
      <c r="I462" s="120" t="s">
        <v>76</v>
      </c>
      <c r="J462" s="120" t="s">
        <v>269</v>
      </c>
      <c r="K462" s="120" t="s">
        <v>185</v>
      </c>
    </row>
    <row r="463" spans="1:11" x14ac:dyDescent="0.25">
      <c r="A463" s="120" t="s">
        <v>1041</v>
      </c>
      <c r="B463" s="120" t="s">
        <v>1042</v>
      </c>
      <c r="C463" s="120" t="s">
        <v>199</v>
      </c>
      <c r="D463" s="120" t="s">
        <v>274</v>
      </c>
      <c r="E463" s="120" t="s">
        <v>51</v>
      </c>
      <c r="F463" s="120" t="s">
        <v>76</v>
      </c>
      <c r="G463" s="120" t="s">
        <v>76</v>
      </c>
      <c r="H463" s="120" t="s">
        <v>76</v>
      </c>
      <c r="I463" s="120" t="s">
        <v>76</v>
      </c>
      <c r="J463" s="120" t="s">
        <v>86</v>
      </c>
      <c r="K463" s="120" t="s">
        <v>185</v>
      </c>
    </row>
    <row r="464" spans="1:11" x14ac:dyDescent="0.25">
      <c r="A464" s="120" t="s">
        <v>1043</v>
      </c>
      <c r="B464" s="120" t="s">
        <v>1044</v>
      </c>
      <c r="C464" s="120" t="s">
        <v>199</v>
      </c>
      <c r="D464" s="120" t="s">
        <v>274</v>
      </c>
      <c r="E464" s="120" t="s">
        <v>51</v>
      </c>
      <c r="F464" s="120" t="s">
        <v>76</v>
      </c>
      <c r="G464" s="120" t="s">
        <v>76</v>
      </c>
      <c r="H464" s="120" t="s">
        <v>76</v>
      </c>
      <c r="I464" s="120" t="s">
        <v>76</v>
      </c>
      <c r="J464" s="120" t="s">
        <v>86</v>
      </c>
      <c r="K464" s="120" t="s">
        <v>82</v>
      </c>
    </row>
    <row r="465" spans="1:11" x14ac:dyDescent="0.25">
      <c r="A465" s="120" t="s">
        <v>1045</v>
      </c>
      <c r="B465" s="120" t="s">
        <v>1046</v>
      </c>
      <c r="C465" s="120" t="s">
        <v>199</v>
      </c>
      <c r="D465" s="120" t="s">
        <v>274</v>
      </c>
      <c r="E465" s="120" t="s">
        <v>51</v>
      </c>
      <c r="F465" s="120" t="s">
        <v>76</v>
      </c>
      <c r="G465" s="120" t="s">
        <v>76</v>
      </c>
      <c r="H465" s="120" t="s">
        <v>76</v>
      </c>
      <c r="I465" s="120" t="s">
        <v>76</v>
      </c>
      <c r="J465" s="120" t="s">
        <v>184</v>
      </c>
      <c r="K465" s="120" t="s">
        <v>82</v>
      </c>
    </row>
    <row r="466" spans="1:11" x14ac:dyDescent="0.25">
      <c r="A466" s="120" t="s">
        <v>1047</v>
      </c>
      <c r="B466" s="120" t="s">
        <v>1048</v>
      </c>
      <c r="C466" s="120" t="s">
        <v>199</v>
      </c>
      <c r="D466" s="120" t="s">
        <v>274</v>
      </c>
      <c r="E466" s="120" t="s">
        <v>51</v>
      </c>
      <c r="F466" s="120" t="s">
        <v>76</v>
      </c>
      <c r="G466" s="120" t="s">
        <v>76</v>
      </c>
      <c r="H466" s="120" t="s">
        <v>76</v>
      </c>
      <c r="I466" s="120" t="s">
        <v>76</v>
      </c>
      <c r="J466" s="120" t="s">
        <v>184</v>
      </c>
      <c r="K466" s="120" t="s">
        <v>82</v>
      </c>
    </row>
    <row r="467" spans="1:11" x14ac:dyDescent="0.25">
      <c r="A467" s="120" t="s">
        <v>1049</v>
      </c>
      <c r="B467" s="120" t="s">
        <v>1050</v>
      </c>
      <c r="C467" s="120" t="s">
        <v>177</v>
      </c>
      <c r="D467" s="120" t="s">
        <v>178</v>
      </c>
      <c r="E467" s="120" t="s">
        <v>51</v>
      </c>
      <c r="F467" s="120" t="s">
        <v>76</v>
      </c>
      <c r="G467" s="120" t="s">
        <v>76</v>
      </c>
      <c r="H467" s="120" t="s">
        <v>76</v>
      </c>
      <c r="I467" s="120" t="s">
        <v>76</v>
      </c>
      <c r="J467" s="120" t="s">
        <v>364</v>
      </c>
      <c r="K467" s="120" t="s">
        <v>82</v>
      </c>
    </row>
    <row r="468" spans="1:11" x14ac:dyDescent="0.25">
      <c r="A468" s="120" t="s">
        <v>1051</v>
      </c>
      <c r="B468" s="120" t="s">
        <v>1052</v>
      </c>
      <c r="C468" s="120" t="s">
        <v>177</v>
      </c>
      <c r="D468" s="120" t="s">
        <v>178</v>
      </c>
      <c r="E468" s="120" t="s">
        <v>51</v>
      </c>
      <c r="F468" s="120" t="s">
        <v>76</v>
      </c>
      <c r="G468" s="120" t="s">
        <v>76</v>
      </c>
      <c r="H468" s="120" t="s">
        <v>76</v>
      </c>
      <c r="I468" s="120" t="s">
        <v>76</v>
      </c>
      <c r="J468" s="120" t="s">
        <v>364</v>
      </c>
      <c r="K468" s="120" t="s">
        <v>82</v>
      </c>
    </row>
    <row r="469" spans="1:11" x14ac:dyDescent="0.25">
      <c r="A469" s="120" t="s">
        <v>1053</v>
      </c>
      <c r="B469" s="120" t="s">
        <v>1054</v>
      </c>
      <c r="C469" s="120" t="s">
        <v>177</v>
      </c>
      <c r="D469" s="120" t="s">
        <v>178</v>
      </c>
      <c r="E469" s="120" t="s">
        <v>51</v>
      </c>
      <c r="F469" s="120" t="s">
        <v>76</v>
      </c>
      <c r="G469" s="120" t="s">
        <v>76</v>
      </c>
      <c r="H469" s="120" t="s">
        <v>76</v>
      </c>
      <c r="I469" s="120" t="s">
        <v>76</v>
      </c>
      <c r="J469" s="120" t="s">
        <v>364</v>
      </c>
      <c r="K469" s="120" t="s">
        <v>82</v>
      </c>
    </row>
    <row r="470" spans="1:11" x14ac:dyDescent="0.25">
      <c r="A470" s="120" t="s">
        <v>1055</v>
      </c>
      <c r="B470" s="120" t="s">
        <v>1056</v>
      </c>
      <c r="C470" s="120" t="s">
        <v>177</v>
      </c>
      <c r="D470" s="120" t="s">
        <v>178</v>
      </c>
      <c r="E470" s="120" t="s">
        <v>51</v>
      </c>
      <c r="F470" s="120" t="s">
        <v>76</v>
      </c>
      <c r="G470" s="120" t="s">
        <v>76</v>
      </c>
      <c r="H470" s="120" t="s">
        <v>76</v>
      </c>
      <c r="I470" s="120" t="s">
        <v>76</v>
      </c>
      <c r="J470" s="120" t="s">
        <v>364</v>
      </c>
      <c r="K470" s="120" t="s">
        <v>82</v>
      </c>
    </row>
    <row r="471" spans="1:11" x14ac:dyDescent="0.25">
      <c r="A471" s="120" t="s">
        <v>1057</v>
      </c>
      <c r="B471" s="120" t="s">
        <v>1058</v>
      </c>
      <c r="C471" s="120" t="s">
        <v>177</v>
      </c>
      <c r="D471" s="120" t="s">
        <v>178</v>
      </c>
      <c r="E471" s="120" t="s">
        <v>51</v>
      </c>
      <c r="F471" s="120" t="s">
        <v>76</v>
      </c>
      <c r="G471" s="120" t="s">
        <v>76</v>
      </c>
      <c r="H471" s="120" t="s">
        <v>76</v>
      </c>
      <c r="I471" s="120" t="s">
        <v>76</v>
      </c>
      <c r="J471" s="120" t="s">
        <v>364</v>
      </c>
      <c r="K471" s="120" t="s">
        <v>82</v>
      </c>
    </row>
    <row r="472" spans="1:11" x14ac:dyDescent="0.25">
      <c r="A472" s="120" t="s">
        <v>1059</v>
      </c>
      <c r="B472" s="120" t="s">
        <v>1060</v>
      </c>
      <c r="C472" s="120" t="s">
        <v>177</v>
      </c>
      <c r="D472" s="120" t="s">
        <v>178</v>
      </c>
      <c r="E472" s="120" t="s">
        <v>51</v>
      </c>
      <c r="F472" s="120" t="s">
        <v>76</v>
      </c>
      <c r="G472" s="120" t="s">
        <v>76</v>
      </c>
      <c r="H472" s="120" t="s">
        <v>76</v>
      </c>
      <c r="I472" s="120" t="s">
        <v>76</v>
      </c>
      <c r="J472" s="120" t="s">
        <v>364</v>
      </c>
      <c r="K472" s="120" t="s">
        <v>82</v>
      </c>
    </row>
    <row r="473" spans="1:11" x14ac:dyDescent="0.25">
      <c r="A473" s="120" t="s">
        <v>1061</v>
      </c>
      <c r="B473" s="120" t="s">
        <v>1062</v>
      </c>
      <c r="C473" s="120" t="s">
        <v>177</v>
      </c>
      <c r="D473" s="120" t="s">
        <v>178</v>
      </c>
      <c r="E473" s="120" t="s">
        <v>51</v>
      </c>
      <c r="F473" s="120" t="s">
        <v>76</v>
      </c>
      <c r="G473" s="120" t="s">
        <v>76</v>
      </c>
      <c r="H473" s="120" t="s">
        <v>76</v>
      </c>
      <c r="I473" s="120" t="s">
        <v>76</v>
      </c>
      <c r="J473" s="120" t="s">
        <v>364</v>
      </c>
      <c r="K473" s="120" t="s">
        <v>82</v>
      </c>
    </row>
    <row r="474" spans="1:11" x14ac:dyDescent="0.25">
      <c r="A474" s="120" t="s">
        <v>1063</v>
      </c>
      <c r="B474" s="120" t="s">
        <v>1064</v>
      </c>
      <c r="C474" s="120" t="s">
        <v>85</v>
      </c>
      <c r="D474" s="120" t="s">
        <v>23</v>
      </c>
      <c r="E474" s="120" t="s">
        <v>51</v>
      </c>
      <c r="F474" s="120" t="s">
        <v>76</v>
      </c>
      <c r="G474" s="120" t="s">
        <v>76</v>
      </c>
      <c r="H474" s="120" t="s">
        <v>76</v>
      </c>
      <c r="I474" s="120" t="s">
        <v>76</v>
      </c>
      <c r="J474" s="120" t="s">
        <v>166</v>
      </c>
      <c r="K474" s="120" t="s">
        <v>82</v>
      </c>
    </row>
    <row r="475" spans="1:11" x14ac:dyDescent="0.25">
      <c r="A475" s="120" t="s">
        <v>1065</v>
      </c>
      <c r="B475" s="120" t="s">
        <v>22</v>
      </c>
      <c r="C475" s="120" t="s">
        <v>85</v>
      </c>
      <c r="D475" s="120" t="s">
        <v>23</v>
      </c>
      <c r="E475" s="120" t="s">
        <v>51</v>
      </c>
      <c r="F475" s="120" t="s">
        <v>76</v>
      </c>
      <c r="G475" s="120" t="s">
        <v>76</v>
      </c>
      <c r="H475" s="120" t="s">
        <v>76</v>
      </c>
      <c r="I475" s="120" t="s">
        <v>76</v>
      </c>
      <c r="J475" s="120" t="s">
        <v>166</v>
      </c>
      <c r="K475" s="120" t="s">
        <v>82</v>
      </c>
    </row>
    <row r="476" spans="1:11" x14ac:dyDescent="0.25">
      <c r="A476" s="120" t="s">
        <v>1066</v>
      </c>
      <c r="B476" s="120" t="s">
        <v>468</v>
      </c>
      <c r="C476" s="120" t="s">
        <v>85</v>
      </c>
      <c r="D476" s="120" t="s">
        <v>23</v>
      </c>
      <c r="E476" s="120" t="s">
        <v>51</v>
      </c>
      <c r="F476" s="120" t="s">
        <v>76</v>
      </c>
      <c r="G476" s="120" t="s">
        <v>76</v>
      </c>
      <c r="H476" s="120" t="s">
        <v>76</v>
      </c>
      <c r="I476" s="120" t="s">
        <v>76</v>
      </c>
      <c r="J476" s="120" t="s">
        <v>166</v>
      </c>
      <c r="K476" s="120" t="s">
        <v>82</v>
      </c>
    </row>
    <row r="477" spans="1:11" x14ac:dyDescent="0.25">
      <c r="A477" s="120" t="s">
        <v>1067</v>
      </c>
      <c r="B477" s="120" t="s">
        <v>1068</v>
      </c>
      <c r="C477" s="120" t="s">
        <v>85</v>
      </c>
      <c r="D477" s="120" t="s">
        <v>23</v>
      </c>
      <c r="E477" s="120" t="s">
        <v>51</v>
      </c>
      <c r="F477" s="120" t="s">
        <v>76</v>
      </c>
      <c r="G477" s="120" t="s">
        <v>76</v>
      </c>
      <c r="H477" s="120" t="s">
        <v>76</v>
      </c>
      <c r="I477" s="120" t="s">
        <v>76</v>
      </c>
      <c r="J477" s="120" t="s">
        <v>261</v>
      </c>
      <c r="K477" s="120" t="s">
        <v>82</v>
      </c>
    </row>
    <row r="478" spans="1:11" x14ac:dyDescent="0.25">
      <c r="A478" s="120" t="s">
        <v>1069</v>
      </c>
      <c r="B478" s="120" t="s">
        <v>1070</v>
      </c>
      <c r="C478" s="120" t="s">
        <v>85</v>
      </c>
      <c r="D478" s="120" t="s">
        <v>23</v>
      </c>
      <c r="E478" s="120" t="s">
        <v>51</v>
      </c>
      <c r="F478" s="120" t="s">
        <v>76</v>
      </c>
      <c r="G478" s="120" t="s">
        <v>76</v>
      </c>
      <c r="H478" s="120" t="s">
        <v>76</v>
      </c>
      <c r="I478" s="120" t="s">
        <v>76</v>
      </c>
      <c r="J478" s="120" t="s">
        <v>166</v>
      </c>
      <c r="K478" s="120" t="s">
        <v>82</v>
      </c>
    </row>
    <row r="479" spans="1:11" x14ac:dyDescent="0.25">
      <c r="A479" s="120" t="s">
        <v>1071</v>
      </c>
      <c r="B479" s="120" t="s">
        <v>1072</v>
      </c>
      <c r="C479" s="120" t="s">
        <v>85</v>
      </c>
      <c r="D479" s="120" t="s">
        <v>23</v>
      </c>
      <c r="E479" s="120" t="s">
        <v>51</v>
      </c>
      <c r="F479" s="120" t="s">
        <v>76</v>
      </c>
      <c r="G479" s="120" t="s">
        <v>76</v>
      </c>
      <c r="H479" s="120" t="s">
        <v>76</v>
      </c>
      <c r="I479" s="120" t="s">
        <v>76</v>
      </c>
      <c r="J479" s="120" t="s">
        <v>166</v>
      </c>
      <c r="K479" s="120" t="s">
        <v>82</v>
      </c>
    </row>
    <row r="480" spans="1:11" x14ac:dyDescent="0.25">
      <c r="A480" s="120" t="s">
        <v>1073</v>
      </c>
      <c r="B480" s="120" t="s">
        <v>1074</v>
      </c>
      <c r="C480" s="120" t="s">
        <v>85</v>
      </c>
      <c r="D480" s="120" t="s">
        <v>23</v>
      </c>
      <c r="E480" s="120" t="s">
        <v>51</v>
      </c>
      <c r="F480" s="120" t="s">
        <v>76</v>
      </c>
      <c r="G480" s="120" t="s">
        <v>76</v>
      </c>
      <c r="H480" s="120" t="s">
        <v>76</v>
      </c>
      <c r="I480" s="120" t="s">
        <v>76</v>
      </c>
      <c r="J480" s="120" t="s">
        <v>166</v>
      </c>
      <c r="K480" s="120" t="s">
        <v>82</v>
      </c>
    </row>
    <row r="481" spans="1:11" x14ac:dyDescent="0.25">
      <c r="A481" s="120" t="s">
        <v>1075</v>
      </c>
      <c r="B481" s="120" t="s">
        <v>1076</v>
      </c>
      <c r="C481" s="120" t="s">
        <v>85</v>
      </c>
      <c r="D481" s="120" t="s">
        <v>23</v>
      </c>
      <c r="E481" s="120" t="s">
        <v>51</v>
      </c>
      <c r="F481" s="120" t="s">
        <v>76</v>
      </c>
      <c r="G481" s="120" t="s">
        <v>76</v>
      </c>
      <c r="H481" s="120" t="s">
        <v>76</v>
      </c>
      <c r="I481" s="120" t="s">
        <v>76</v>
      </c>
      <c r="J481" s="120" t="s">
        <v>166</v>
      </c>
      <c r="K481" s="120" t="s">
        <v>82</v>
      </c>
    </row>
    <row r="482" spans="1:11" x14ac:dyDescent="0.25">
      <c r="A482" s="120" t="s">
        <v>1077</v>
      </c>
      <c r="B482" s="120" t="s">
        <v>1078</v>
      </c>
      <c r="C482" s="120" t="s">
        <v>85</v>
      </c>
      <c r="D482" s="120" t="s">
        <v>23</v>
      </c>
      <c r="E482" s="120" t="s">
        <v>51</v>
      </c>
      <c r="F482" s="120" t="s">
        <v>76</v>
      </c>
      <c r="G482" s="120" t="s">
        <v>76</v>
      </c>
      <c r="H482" s="120" t="s">
        <v>76</v>
      </c>
      <c r="I482" s="120" t="s">
        <v>76</v>
      </c>
      <c r="J482" s="120" t="s">
        <v>166</v>
      </c>
      <c r="K482" s="120" t="s">
        <v>82</v>
      </c>
    </row>
    <row r="483" spans="1:11" x14ac:dyDescent="0.25">
      <c r="A483" s="120" t="s">
        <v>1079</v>
      </c>
      <c r="B483" s="120" t="s">
        <v>1080</v>
      </c>
      <c r="C483" s="120" t="s">
        <v>85</v>
      </c>
      <c r="D483" s="120" t="s">
        <v>23</v>
      </c>
      <c r="E483" s="120" t="s">
        <v>51</v>
      </c>
      <c r="F483" s="120" t="s">
        <v>76</v>
      </c>
      <c r="G483" s="120" t="s">
        <v>76</v>
      </c>
      <c r="H483" s="120" t="s">
        <v>76</v>
      </c>
      <c r="I483" s="120" t="s">
        <v>76</v>
      </c>
      <c r="J483" s="120" t="s">
        <v>166</v>
      </c>
      <c r="K483" s="120" t="s">
        <v>82</v>
      </c>
    </row>
    <row r="484" spans="1:11" x14ac:dyDescent="0.25">
      <c r="A484" s="120" t="s">
        <v>1081</v>
      </c>
      <c r="B484" s="120" t="s">
        <v>1082</v>
      </c>
      <c r="C484" s="120" t="s">
        <v>85</v>
      </c>
      <c r="D484" s="120" t="s">
        <v>23</v>
      </c>
      <c r="E484" s="120" t="s">
        <v>51</v>
      </c>
      <c r="F484" s="120" t="s">
        <v>76</v>
      </c>
      <c r="G484" s="120" t="s">
        <v>76</v>
      </c>
      <c r="H484" s="120" t="s">
        <v>76</v>
      </c>
      <c r="I484" s="120" t="s">
        <v>76</v>
      </c>
      <c r="J484" s="120" t="s">
        <v>89</v>
      </c>
      <c r="K484" s="120" t="s">
        <v>82</v>
      </c>
    </row>
    <row r="485" spans="1:11" x14ac:dyDescent="0.25">
      <c r="A485" s="120" t="s">
        <v>1083</v>
      </c>
      <c r="B485" s="120" t="s">
        <v>1084</v>
      </c>
      <c r="C485" s="120" t="s">
        <v>85</v>
      </c>
      <c r="D485" s="120" t="s">
        <v>23</v>
      </c>
      <c r="E485" s="120" t="s">
        <v>51</v>
      </c>
      <c r="F485" s="120" t="s">
        <v>76</v>
      </c>
      <c r="G485" s="120" t="s">
        <v>76</v>
      </c>
      <c r="H485" s="120" t="s">
        <v>76</v>
      </c>
      <c r="I485" s="120" t="s">
        <v>76</v>
      </c>
      <c r="J485" s="120" t="s">
        <v>89</v>
      </c>
      <c r="K485" s="120" t="s">
        <v>82</v>
      </c>
    </row>
    <row r="486" spans="1:11" x14ac:dyDescent="0.25">
      <c r="A486" s="120" t="s">
        <v>1085</v>
      </c>
      <c r="B486" s="120" t="s">
        <v>1086</v>
      </c>
      <c r="C486" s="120" t="s">
        <v>85</v>
      </c>
      <c r="D486" s="120" t="s">
        <v>23</v>
      </c>
      <c r="E486" s="120" t="s">
        <v>51</v>
      </c>
      <c r="F486" s="120" t="s">
        <v>76</v>
      </c>
      <c r="G486" s="120" t="s">
        <v>76</v>
      </c>
      <c r="H486" s="120" t="s">
        <v>76</v>
      </c>
      <c r="I486" s="120" t="s">
        <v>76</v>
      </c>
      <c r="J486" s="120" t="s">
        <v>86</v>
      </c>
      <c r="K486" s="120" t="s">
        <v>185</v>
      </c>
    </row>
    <row r="487" spans="1:11" x14ac:dyDescent="0.25">
      <c r="A487" s="120" t="s">
        <v>1087</v>
      </c>
      <c r="B487" s="120" t="s">
        <v>1088</v>
      </c>
      <c r="C487" s="120" t="s">
        <v>85</v>
      </c>
      <c r="D487" s="120" t="s">
        <v>23</v>
      </c>
      <c r="E487" s="120" t="s">
        <v>51</v>
      </c>
      <c r="F487" s="120" t="s">
        <v>76</v>
      </c>
      <c r="G487" s="120" t="s">
        <v>76</v>
      </c>
      <c r="H487" s="120" t="s">
        <v>76</v>
      </c>
      <c r="I487" s="120" t="s">
        <v>76</v>
      </c>
      <c r="J487" s="120" t="s">
        <v>252</v>
      </c>
      <c r="K487" s="120" t="s">
        <v>82</v>
      </c>
    </row>
    <row r="488" spans="1:11" x14ac:dyDescent="0.25">
      <c r="A488" s="120" t="s">
        <v>1089</v>
      </c>
      <c r="B488" s="120" t="s">
        <v>1090</v>
      </c>
      <c r="C488" s="120" t="s">
        <v>85</v>
      </c>
      <c r="D488" s="120" t="s">
        <v>23</v>
      </c>
      <c r="E488" s="120" t="s">
        <v>51</v>
      </c>
      <c r="F488" s="120" t="s">
        <v>76</v>
      </c>
      <c r="G488" s="120" t="s">
        <v>76</v>
      </c>
      <c r="H488" s="120" t="s">
        <v>76</v>
      </c>
      <c r="I488" s="120" t="s">
        <v>76</v>
      </c>
      <c r="J488" s="120" t="s">
        <v>1091</v>
      </c>
      <c r="K488" s="120" t="s">
        <v>82</v>
      </c>
    </row>
    <row r="489" spans="1:11" x14ac:dyDescent="0.25">
      <c r="A489" s="120" t="s">
        <v>1092</v>
      </c>
      <c r="B489" s="120" t="s">
        <v>1093</v>
      </c>
      <c r="C489" s="120" t="s">
        <v>85</v>
      </c>
      <c r="D489" s="120" t="s">
        <v>23</v>
      </c>
      <c r="E489" s="120" t="s">
        <v>51</v>
      </c>
      <c r="F489" s="120" t="s">
        <v>76</v>
      </c>
      <c r="G489" s="120" t="s">
        <v>76</v>
      </c>
      <c r="H489" s="120" t="s">
        <v>76</v>
      </c>
      <c r="I489" s="120" t="s">
        <v>76</v>
      </c>
      <c r="J489" s="120" t="s">
        <v>86</v>
      </c>
      <c r="K489" s="120" t="s">
        <v>185</v>
      </c>
    </row>
    <row r="490" spans="1:11" x14ac:dyDescent="0.25">
      <c r="A490" s="120" t="s">
        <v>1094</v>
      </c>
      <c r="B490" s="120" t="s">
        <v>1095</v>
      </c>
      <c r="C490" s="120" t="s">
        <v>85</v>
      </c>
      <c r="D490" s="120" t="s">
        <v>23</v>
      </c>
      <c r="E490" s="120" t="s">
        <v>51</v>
      </c>
      <c r="F490" s="120" t="s">
        <v>76</v>
      </c>
      <c r="G490" s="120" t="s">
        <v>76</v>
      </c>
      <c r="H490" s="120" t="s">
        <v>76</v>
      </c>
      <c r="I490" s="120" t="s">
        <v>76</v>
      </c>
      <c r="J490" s="120" t="s">
        <v>269</v>
      </c>
      <c r="K490" s="120" t="s">
        <v>185</v>
      </c>
    </row>
    <row r="491" spans="1:11" x14ac:dyDescent="0.25">
      <c r="A491" s="120" t="s">
        <v>1096</v>
      </c>
      <c r="B491" s="120" t="s">
        <v>1097</v>
      </c>
      <c r="C491" s="120" t="s">
        <v>85</v>
      </c>
      <c r="D491" s="120" t="s">
        <v>23</v>
      </c>
      <c r="E491" s="120" t="s">
        <v>51</v>
      </c>
      <c r="F491" s="120" t="s">
        <v>76</v>
      </c>
      <c r="G491" s="120" t="s">
        <v>76</v>
      </c>
      <c r="H491" s="120" t="s">
        <v>76</v>
      </c>
      <c r="I491" s="120" t="s">
        <v>76</v>
      </c>
      <c r="J491" s="120" t="s">
        <v>86</v>
      </c>
      <c r="K491" s="120" t="s">
        <v>82</v>
      </c>
    </row>
    <row r="492" spans="1:11" x14ac:dyDescent="0.25">
      <c r="A492" s="120" t="s">
        <v>1098</v>
      </c>
      <c r="B492" s="120" t="s">
        <v>1099</v>
      </c>
      <c r="C492" s="120" t="s">
        <v>85</v>
      </c>
      <c r="D492" s="120" t="s">
        <v>23</v>
      </c>
      <c r="E492" s="120" t="s">
        <v>51</v>
      </c>
      <c r="F492" s="120" t="s">
        <v>76</v>
      </c>
      <c r="G492" s="120" t="s">
        <v>76</v>
      </c>
      <c r="H492" s="120" t="s">
        <v>76</v>
      </c>
      <c r="I492" s="120" t="s">
        <v>76</v>
      </c>
      <c r="J492" s="120" t="s">
        <v>86</v>
      </c>
      <c r="K492" s="120" t="s">
        <v>82</v>
      </c>
    </row>
    <row r="493" spans="1:11" x14ac:dyDescent="0.25">
      <c r="A493" s="120" t="s">
        <v>1100</v>
      </c>
      <c r="B493" s="120" t="s">
        <v>1101</v>
      </c>
      <c r="C493" s="120" t="s">
        <v>85</v>
      </c>
      <c r="D493" s="120" t="s">
        <v>23</v>
      </c>
      <c r="E493" s="120" t="s">
        <v>51</v>
      </c>
      <c r="F493" s="120" t="s">
        <v>76</v>
      </c>
      <c r="G493" s="120" t="s">
        <v>76</v>
      </c>
      <c r="H493" s="120" t="s">
        <v>76</v>
      </c>
      <c r="I493" s="120" t="s">
        <v>76</v>
      </c>
      <c r="J493" s="120" t="s">
        <v>86</v>
      </c>
      <c r="K493" s="120" t="s">
        <v>82</v>
      </c>
    </row>
    <row r="494" spans="1:11" x14ac:dyDescent="0.25">
      <c r="A494" s="120" t="s">
        <v>1102</v>
      </c>
      <c r="B494" s="120" t="s">
        <v>1103</v>
      </c>
      <c r="C494" s="120" t="s">
        <v>85</v>
      </c>
      <c r="D494" s="120" t="s">
        <v>23</v>
      </c>
      <c r="E494" s="120" t="s">
        <v>51</v>
      </c>
      <c r="F494" s="120" t="s">
        <v>76</v>
      </c>
      <c r="G494" s="120" t="s">
        <v>76</v>
      </c>
      <c r="H494" s="120" t="s">
        <v>76</v>
      </c>
      <c r="I494" s="120" t="s">
        <v>76</v>
      </c>
      <c r="J494" s="120" t="s">
        <v>89</v>
      </c>
      <c r="K494" s="120" t="s">
        <v>82</v>
      </c>
    </row>
    <row r="495" spans="1:11" x14ac:dyDescent="0.25">
      <c r="A495" s="120" t="s">
        <v>1104</v>
      </c>
      <c r="B495" s="120" t="s">
        <v>1105</v>
      </c>
      <c r="C495" s="120" t="s">
        <v>85</v>
      </c>
      <c r="D495" s="120" t="s">
        <v>23</v>
      </c>
      <c r="E495" s="120" t="s">
        <v>51</v>
      </c>
      <c r="F495" s="120" t="s">
        <v>76</v>
      </c>
      <c r="G495" s="120" t="s">
        <v>76</v>
      </c>
      <c r="H495" s="120" t="s">
        <v>76</v>
      </c>
      <c r="I495" s="120" t="s">
        <v>76</v>
      </c>
      <c r="J495" s="120" t="s">
        <v>89</v>
      </c>
      <c r="K495" s="120" t="s">
        <v>185</v>
      </c>
    </row>
    <row r="496" spans="1:11" x14ac:dyDescent="0.25">
      <c r="A496" s="120" t="s">
        <v>1106</v>
      </c>
      <c r="B496" s="120" t="s">
        <v>1107</v>
      </c>
      <c r="C496" s="120" t="s">
        <v>85</v>
      </c>
      <c r="D496" s="120" t="s">
        <v>23</v>
      </c>
      <c r="E496" s="120" t="s">
        <v>51</v>
      </c>
      <c r="F496" s="120" t="s">
        <v>76</v>
      </c>
      <c r="G496" s="120" t="s">
        <v>76</v>
      </c>
      <c r="H496" s="120" t="s">
        <v>76</v>
      </c>
      <c r="I496" s="120" t="s">
        <v>76</v>
      </c>
      <c r="J496" s="120" t="s">
        <v>86</v>
      </c>
      <c r="K496" s="120" t="s">
        <v>82</v>
      </c>
    </row>
    <row r="497" spans="1:11" x14ac:dyDescent="0.25">
      <c r="A497" s="120" t="s">
        <v>1108</v>
      </c>
      <c r="B497" s="120" t="s">
        <v>1109</v>
      </c>
      <c r="C497" s="120" t="s">
        <v>85</v>
      </c>
      <c r="D497" s="120" t="s">
        <v>23</v>
      </c>
      <c r="E497" s="120" t="s">
        <v>51</v>
      </c>
      <c r="F497" s="120" t="s">
        <v>76</v>
      </c>
      <c r="G497" s="120" t="s">
        <v>76</v>
      </c>
      <c r="H497" s="120" t="s">
        <v>76</v>
      </c>
      <c r="I497" s="120" t="s">
        <v>76</v>
      </c>
      <c r="J497" s="120" t="s">
        <v>86</v>
      </c>
      <c r="K497" s="120" t="s">
        <v>185</v>
      </c>
    </row>
    <row r="498" spans="1:11" x14ac:dyDescent="0.25">
      <c r="A498" s="120" t="s">
        <v>1110</v>
      </c>
      <c r="B498" s="120" t="s">
        <v>1111</v>
      </c>
      <c r="C498" s="120" t="s">
        <v>85</v>
      </c>
      <c r="D498" s="120" t="s">
        <v>23</v>
      </c>
      <c r="E498" s="120" t="s">
        <v>51</v>
      </c>
      <c r="F498" s="120" t="s">
        <v>76</v>
      </c>
      <c r="G498" s="120" t="s">
        <v>76</v>
      </c>
      <c r="H498" s="120" t="s">
        <v>76</v>
      </c>
      <c r="I498" s="120" t="s">
        <v>76</v>
      </c>
      <c r="J498" s="120" t="s">
        <v>269</v>
      </c>
      <c r="K498" s="120" t="s">
        <v>185</v>
      </c>
    </row>
    <row r="499" spans="1:11" x14ac:dyDescent="0.25">
      <c r="A499" s="120" t="s">
        <v>1112</v>
      </c>
      <c r="B499" s="120" t="s">
        <v>610</v>
      </c>
      <c r="C499" s="120" t="s">
        <v>85</v>
      </c>
      <c r="D499" s="120" t="s">
        <v>23</v>
      </c>
      <c r="E499" s="120" t="s">
        <v>51</v>
      </c>
      <c r="F499" s="120" t="s">
        <v>76</v>
      </c>
      <c r="G499" s="120" t="s">
        <v>76</v>
      </c>
      <c r="H499" s="120" t="s">
        <v>76</v>
      </c>
      <c r="I499" s="120" t="s">
        <v>76</v>
      </c>
      <c r="J499" s="120" t="s">
        <v>89</v>
      </c>
      <c r="K499" s="120" t="s">
        <v>185</v>
      </c>
    </row>
    <row r="500" spans="1:11" x14ac:dyDescent="0.25">
      <c r="A500" s="120" t="s">
        <v>1113</v>
      </c>
      <c r="B500" s="120" t="s">
        <v>1114</v>
      </c>
      <c r="C500" s="120" t="s">
        <v>85</v>
      </c>
      <c r="D500" s="120" t="s">
        <v>23</v>
      </c>
      <c r="E500" s="120" t="s">
        <v>51</v>
      </c>
      <c r="F500" s="120" t="s">
        <v>76</v>
      </c>
      <c r="G500" s="120" t="s">
        <v>76</v>
      </c>
      <c r="H500" s="120" t="s">
        <v>76</v>
      </c>
      <c r="I500" s="120" t="s">
        <v>76</v>
      </c>
      <c r="J500" s="120" t="s">
        <v>86</v>
      </c>
      <c r="K500" s="120" t="s">
        <v>82</v>
      </c>
    </row>
    <row r="501" spans="1:11" x14ac:dyDescent="0.25">
      <c r="A501" s="120" t="s">
        <v>1115</v>
      </c>
      <c r="B501" s="120" t="s">
        <v>1116</v>
      </c>
      <c r="C501" s="120" t="s">
        <v>85</v>
      </c>
      <c r="D501" s="120" t="s">
        <v>23</v>
      </c>
      <c r="E501" s="120" t="s">
        <v>51</v>
      </c>
      <c r="F501" s="120" t="s">
        <v>76</v>
      </c>
      <c r="G501" s="120" t="s">
        <v>76</v>
      </c>
      <c r="H501" s="120" t="s">
        <v>76</v>
      </c>
      <c r="I501" s="120" t="s">
        <v>76</v>
      </c>
      <c r="J501" s="120" t="s">
        <v>89</v>
      </c>
      <c r="K501" s="120" t="s">
        <v>185</v>
      </c>
    </row>
    <row r="502" spans="1:11" x14ac:dyDescent="0.25">
      <c r="A502" s="120" t="s">
        <v>1117</v>
      </c>
      <c r="B502" s="120" t="s">
        <v>1118</v>
      </c>
      <c r="C502" s="120" t="s">
        <v>85</v>
      </c>
      <c r="D502" s="120" t="s">
        <v>23</v>
      </c>
      <c r="E502" s="120" t="s">
        <v>51</v>
      </c>
      <c r="F502" s="120" t="s">
        <v>76</v>
      </c>
      <c r="G502" s="120" t="s">
        <v>76</v>
      </c>
      <c r="H502" s="120" t="s">
        <v>76</v>
      </c>
      <c r="I502" s="120" t="s">
        <v>76</v>
      </c>
      <c r="J502" s="120" t="s">
        <v>89</v>
      </c>
      <c r="K502" s="120" t="s">
        <v>185</v>
      </c>
    </row>
    <row r="503" spans="1:11" x14ac:dyDescent="0.25">
      <c r="A503" s="120" t="s">
        <v>1119</v>
      </c>
      <c r="B503" s="120" t="s">
        <v>1120</v>
      </c>
      <c r="C503" s="120" t="s">
        <v>85</v>
      </c>
      <c r="D503" s="120" t="s">
        <v>23</v>
      </c>
      <c r="E503" s="120" t="s">
        <v>51</v>
      </c>
      <c r="F503" s="120" t="s">
        <v>76</v>
      </c>
      <c r="G503" s="120" t="s">
        <v>76</v>
      </c>
      <c r="H503" s="120" t="s">
        <v>76</v>
      </c>
      <c r="I503" s="120" t="s">
        <v>76</v>
      </c>
      <c r="J503" s="120" t="s">
        <v>89</v>
      </c>
      <c r="K503" s="120" t="s">
        <v>82</v>
      </c>
    </row>
    <row r="504" spans="1:11" x14ac:dyDescent="0.25">
      <c r="A504" s="120" t="s">
        <v>1121</v>
      </c>
      <c r="B504" s="120" t="s">
        <v>1122</v>
      </c>
      <c r="C504" s="120" t="s">
        <v>85</v>
      </c>
      <c r="D504" s="120" t="s">
        <v>23</v>
      </c>
      <c r="E504" s="120" t="s">
        <v>51</v>
      </c>
      <c r="F504" s="120" t="s">
        <v>76</v>
      </c>
      <c r="G504" s="120" t="s">
        <v>76</v>
      </c>
      <c r="H504" s="120" t="s">
        <v>76</v>
      </c>
      <c r="I504" s="120" t="s">
        <v>76</v>
      </c>
      <c r="J504" s="120" t="s">
        <v>89</v>
      </c>
      <c r="K504" s="120" t="s">
        <v>82</v>
      </c>
    </row>
    <row r="505" spans="1:11" x14ac:dyDescent="0.25">
      <c r="A505" s="120" t="s">
        <v>1123</v>
      </c>
      <c r="B505" s="120" t="s">
        <v>1124</v>
      </c>
      <c r="C505" s="120" t="s">
        <v>85</v>
      </c>
      <c r="D505" s="120" t="s">
        <v>23</v>
      </c>
      <c r="E505" s="120" t="s">
        <v>51</v>
      </c>
      <c r="F505" s="120" t="s">
        <v>76</v>
      </c>
      <c r="G505" s="120" t="s">
        <v>76</v>
      </c>
      <c r="H505" s="120" t="s">
        <v>76</v>
      </c>
      <c r="I505" s="120" t="s">
        <v>76</v>
      </c>
      <c r="J505" s="120" t="s">
        <v>86</v>
      </c>
      <c r="K505" s="120" t="s">
        <v>82</v>
      </c>
    </row>
    <row r="506" spans="1:11" x14ac:dyDescent="0.25">
      <c r="A506" s="120" t="s">
        <v>1125</v>
      </c>
      <c r="B506" s="120" t="s">
        <v>1126</v>
      </c>
      <c r="C506" s="120" t="s">
        <v>85</v>
      </c>
      <c r="D506" s="120" t="s">
        <v>23</v>
      </c>
      <c r="E506" s="120" t="s">
        <v>51</v>
      </c>
      <c r="F506" s="120" t="s">
        <v>76</v>
      </c>
      <c r="G506" s="120" t="s">
        <v>76</v>
      </c>
      <c r="H506" s="120" t="s">
        <v>76</v>
      </c>
      <c r="I506" s="120" t="s">
        <v>76</v>
      </c>
      <c r="J506" s="120" t="s">
        <v>89</v>
      </c>
      <c r="K506" s="120" t="s">
        <v>82</v>
      </c>
    </row>
    <row r="507" spans="1:11" x14ac:dyDescent="0.25">
      <c r="A507" s="120" t="s">
        <v>1127</v>
      </c>
      <c r="B507" s="120" t="s">
        <v>1128</v>
      </c>
      <c r="C507" s="120" t="s">
        <v>85</v>
      </c>
      <c r="D507" s="120" t="s">
        <v>23</v>
      </c>
      <c r="E507" s="120" t="s">
        <v>51</v>
      </c>
      <c r="F507" s="120" t="s">
        <v>76</v>
      </c>
      <c r="G507" s="120" t="s">
        <v>76</v>
      </c>
      <c r="H507" s="120" t="s">
        <v>76</v>
      </c>
      <c r="I507" s="120" t="s">
        <v>76</v>
      </c>
      <c r="J507" s="120" t="s">
        <v>86</v>
      </c>
      <c r="K507" s="120" t="s">
        <v>82</v>
      </c>
    </row>
    <row r="508" spans="1:11" x14ac:dyDescent="0.25">
      <c r="A508" s="120" t="s">
        <v>1129</v>
      </c>
      <c r="B508" s="120" t="s">
        <v>1130</v>
      </c>
      <c r="C508" s="120" t="s">
        <v>85</v>
      </c>
      <c r="D508" s="120" t="s">
        <v>23</v>
      </c>
      <c r="E508" s="120" t="s">
        <v>51</v>
      </c>
      <c r="F508" s="120" t="s">
        <v>76</v>
      </c>
      <c r="G508" s="120" t="s">
        <v>76</v>
      </c>
      <c r="H508" s="120" t="s">
        <v>76</v>
      </c>
      <c r="I508" s="120" t="s">
        <v>76</v>
      </c>
      <c r="J508" s="120" t="s">
        <v>86</v>
      </c>
      <c r="K508" s="120" t="s">
        <v>82</v>
      </c>
    </row>
    <row r="509" spans="1:11" x14ac:dyDescent="0.25">
      <c r="A509" s="120" t="s">
        <v>1131</v>
      </c>
      <c r="B509" s="120" t="s">
        <v>1132</v>
      </c>
      <c r="C509" s="120" t="s">
        <v>85</v>
      </c>
      <c r="D509" s="120" t="s">
        <v>23</v>
      </c>
      <c r="E509" s="120" t="s">
        <v>51</v>
      </c>
      <c r="F509" s="120" t="s">
        <v>76</v>
      </c>
      <c r="G509" s="120" t="s">
        <v>76</v>
      </c>
      <c r="H509" s="120" t="s">
        <v>76</v>
      </c>
      <c r="I509" s="120" t="s">
        <v>76</v>
      </c>
      <c r="J509" s="120" t="s">
        <v>81</v>
      </c>
      <c r="K509" s="120" t="s">
        <v>82</v>
      </c>
    </row>
    <row r="510" spans="1:11" x14ac:dyDescent="0.25">
      <c r="A510" s="120" t="s">
        <v>1133</v>
      </c>
      <c r="B510" s="120" t="s">
        <v>1134</v>
      </c>
      <c r="C510" s="120" t="s">
        <v>85</v>
      </c>
      <c r="D510" s="120" t="s">
        <v>23</v>
      </c>
      <c r="E510" s="120" t="s">
        <v>51</v>
      </c>
      <c r="F510" s="120" t="s">
        <v>76</v>
      </c>
      <c r="G510" s="120" t="s">
        <v>76</v>
      </c>
      <c r="H510" s="120" t="s">
        <v>76</v>
      </c>
      <c r="I510" s="120" t="s">
        <v>76</v>
      </c>
      <c r="J510" s="120" t="s">
        <v>89</v>
      </c>
      <c r="K510" s="120" t="s">
        <v>185</v>
      </c>
    </row>
    <row r="511" spans="1:11" x14ac:dyDescent="0.25">
      <c r="A511" s="120" t="s">
        <v>1135</v>
      </c>
      <c r="B511" s="120" t="s">
        <v>539</v>
      </c>
      <c r="C511" s="120" t="s">
        <v>85</v>
      </c>
      <c r="D511" s="120" t="s">
        <v>23</v>
      </c>
      <c r="E511" s="120" t="s">
        <v>51</v>
      </c>
      <c r="F511" s="120" t="s">
        <v>76</v>
      </c>
      <c r="G511" s="120" t="s">
        <v>76</v>
      </c>
      <c r="H511" s="120" t="s">
        <v>76</v>
      </c>
      <c r="I511" s="120" t="s">
        <v>76</v>
      </c>
      <c r="J511" s="120" t="s">
        <v>1091</v>
      </c>
      <c r="K511" s="120" t="s">
        <v>185</v>
      </c>
    </row>
    <row r="512" spans="1:11" x14ac:dyDescent="0.25">
      <c r="A512" s="120" t="s">
        <v>1136</v>
      </c>
      <c r="B512" s="120" t="s">
        <v>1137</v>
      </c>
      <c r="C512" s="120" t="s">
        <v>85</v>
      </c>
      <c r="D512" s="120" t="s">
        <v>23</v>
      </c>
      <c r="E512" s="120" t="s">
        <v>51</v>
      </c>
      <c r="F512" s="120" t="s">
        <v>76</v>
      </c>
      <c r="G512" s="120" t="s">
        <v>76</v>
      </c>
      <c r="H512" s="120" t="s">
        <v>76</v>
      </c>
      <c r="I512" s="120" t="s">
        <v>76</v>
      </c>
      <c r="J512" s="120" t="s">
        <v>86</v>
      </c>
      <c r="K512" s="120" t="s">
        <v>185</v>
      </c>
    </row>
    <row r="513" spans="1:11" x14ac:dyDescent="0.25">
      <c r="A513" s="120" t="s">
        <v>1138</v>
      </c>
      <c r="B513" s="120" t="s">
        <v>1139</v>
      </c>
      <c r="C513" s="120" t="s">
        <v>85</v>
      </c>
      <c r="D513" s="120" t="s">
        <v>23</v>
      </c>
      <c r="E513" s="120" t="s">
        <v>51</v>
      </c>
      <c r="F513" s="120" t="s">
        <v>76</v>
      </c>
      <c r="G513" s="120" t="s">
        <v>76</v>
      </c>
      <c r="H513" s="120" t="s">
        <v>76</v>
      </c>
      <c r="I513" s="120" t="s">
        <v>76</v>
      </c>
      <c r="J513" s="120" t="s">
        <v>86</v>
      </c>
      <c r="K513" s="120" t="s">
        <v>82</v>
      </c>
    </row>
    <row r="514" spans="1:11" x14ac:dyDescent="0.25">
      <c r="A514" s="120" t="s">
        <v>1140</v>
      </c>
      <c r="B514" s="120" t="s">
        <v>1141</v>
      </c>
      <c r="C514" s="120" t="s">
        <v>85</v>
      </c>
      <c r="D514" s="120" t="s">
        <v>23</v>
      </c>
      <c r="E514" s="120" t="s">
        <v>51</v>
      </c>
      <c r="F514" s="120" t="s">
        <v>76</v>
      </c>
      <c r="G514" s="120" t="s">
        <v>76</v>
      </c>
      <c r="H514" s="120" t="s">
        <v>76</v>
      </c>
      <c r="I514" s="120" t="s">
        <v>76</v>
      </c>
      <c r="J514" s="120" t="s">
        <v>86</v>
      </c>
      <c r="K514" s="120" t="s">
        <v>82</v>
      </c>
    </row>
    <row r="515" spans="1:11" x14ac:dyDescent="0.25">
      <c r="A515" s="120" t="s">
        <v>1142</v>
      </c>
      <c r="B515" s="120" t="s">
        <v>1143</v>
      </c>
      <c r="C515" s="120" t="s">
        <v>85</v>
      </c>
      <c r="D515" s="120" t="s">
        <v>23</v>
      </c>
      <c r="E515" s="120" t="s">
        <v>51</v>
      </c>
      <c r="F515" s="120" t="s">
        <v>76</v>
      </c>
      <c r="G515" s="120" t="s">
        <v>76</v>
      </c>
      <c r="H515" s="120" t="s">
        <v>76</v>
      </c>
      <c r="I515" s="120" t="s">
        <v>76</v>
      </c>
      <c r="J515" s="120" t="s">
        <v>89</v>
      </c>
      <c r="K515" s="120" t="s">
        <v>82</v>
      </c>
    </row>
    <row r="516" spans="1:11" x14ac:dyDescent="0.25">
      <c r="A516" s="120" t="s">
        <v>1144</v>
      </c>
      <c r="B516" s="120" t="s">
        <v>1145</v>
      </c>
      <c r="C516" s="120" t="s">
        <v>85</v>
      </c>
      <c r="D516" s="120" t="s">
        <v>23</v>
      </c>
      <c r="E516" s="120" t="s">
        <v>51</v>
      </c>
      <c r="F516" s="120" t="s">
        <v>76</v>
      </c>
      <c r="G516" s="120" t="s">
        <v>76</v>
      </c>
      <c r="H516" s="120" t="s">
        <v>76</v>
      </c>
      <c r="I516" s="120" t="s">
        <v>76</v>
      </c>
      <c r="J516" s="120" t="s">
        <v>89</v>
      </c>
      <c r="K516" s="120" t="s">
        <v>82</v>
      </c>
    </row>
    <row r="517" spans="1:11" x14ac:dyDescent="0.25">
      <c r="A517" s="120" t="s">
        <v>1146</v>
      </c>
      <c r="B517" s="120" t="s">
        <v>1147</v>
      </c>
      <c r="C517" s="120" t="s">
        <v>85</v>
      </c>
      <c r="D517" s="120" t="s">
        <v>23</v>
      </c>
      <c r="E517" s="120" t="s">
        <v>51</v>
      </c>
      <c r="F517" s="120" t="s">
        <v>76</v>
      </c>
      <c r="G517" s="120" t="s">
        <v>76</v>
      </c>
      <c r="H517" s="120" t="s">
        <v>76</v>
      </c>
      <c r="I517" s="120" t="s">
        <v>76</v>
      </c>
      <c r="J517" s="120" t="s">
        <v>89</v>
      </c>
      <c r="K517" s="120" t="s">
        <v>82</v>
      </c>
    </row>
    <row r="518" spans="1:11" x14ac:dyDescent="0.25">
      <c r="A518" s="120" t="s">
        <v>1148</v>
      </c>
      <c r="B518" s="120" t="s">
        <v>1149</v>
      </c>
      <c r="C518" s="120" t="s">
        <v>85</v>
      </c>
      <c r="D518" s="120" t="s">
        <v>23</v>
      </c>
      <c r="E518" s="120" t="s">
        <v>51</v>
      </c>
      <c r="F518" s="120" t="s">
        <v>76</v>
      </c>
      <c r="G518" s="120" t="s">
        <v>76</v>
      </c>
      <c r="H518" s="120" t="s">
        <v>76</v>
      </c>
      <c r="I518" s="120" t="s">
        <v>76</v>
      </c>
      <c r="J518" s="120" t="s">
        <v>86</v>
      </c>
      <c r="K518" s="120" t="s">
        <v>185</v>
      </c>
    </row>
    <row r="519" spans="1:11" x14ac:dyDescent="0.25">
      <c r="A519" s="120" t="s">
        <v>1150</v>
      </c>
      <c r="B519" s="120" t="s">
        <v>1151</v>
      </c>
      <c r="C519" s="120" t="s">
        <v>85</v>
      </c>
      <c r="D519" s="120" t="s">
        <v>23</v>
      </c>
      <c r="E519" s="120" t="s">
        <v>51</v>
      </c>
      <c r="F519" s="120" t="s">
        <v>76</v>
      </c>
      <c r="G519" s="120" t="s">
        <v>76</v>
      </c>
      <c r="H519" s="120" t="s">
        <v>76</v>
      </c>
      <c r="I519" s="120" t="s">
        <v>76</v>
      </c>
      <c r="J519" s="120" t="s">
        <v>81</v>
      </c>
      <c r="K519" s="120" t="s">
        <v>82</v>
      </c>
    </row>
    <row r="520" spans="1:11" x14ac:dyDescent="0.25">
      <c r="A520" s="120" t="s">
        <v>1152</v>
      </c>
      <c r="B520" s="120" t="s">
        <v>1153</v>
      </c>
      <c r="C520" s="120" t="s">
        <v>85</v>
      </c>
      <c r="D520" s="120" t="s">
        <v>23</v>
      </c>
      <c r="E520" s="120" t="s">
        <v>51</v>
      </c>
      <c r="F520" s="120" t="s">
        <v>76</v>
      </c>
      <c r="G520" s="120" t="s">
        <v>76</v>
      </c>
      <c r="H520" s="120" t="s">
        <v>76</v>
      </c>
      <c r="I520" s="120" t="s">
        <v>76</v>
      </c>
      <c r="J520" s="120" t="s">
        <v>1154</v>
      </c>
      <c r="K520" s="120" t="s">
        <v>82</v>
      </c>
    </row>
    <row r="521" spans="1:11" x14ac:dyDescent="0.25">
      <c r="A521" s="120" t="s">
        <v>1155</v>
      </c>
      <c r="B521" s="120" t="s">
        <v>1156</v>
      </c>
      <c r="C521" s="120" t="s">
        <v>85</v>
      </c>
      <c r="D521" s="120" t="s">
        <v>23</v>
      </c>
      <c r="E521" s="120" t="s">
        <v>51</v>
      </c>
      <c r="F521" s="120" t="s">
        <v>76</v>
      </c>
      <c r="G521" s="120" t="s">
        <v>76</v>
      </c>
      <c r="H521" s="120" t="s">
        <v>76</v>
      </c>
      <c r="I521" s="120" t="s">
        <v>76</v>
      </c>
      <c r="J521" s="120" t="s">
        <v>81</v>
      </c>
      <c r="K521" s="120" t="s">
        <v>82</v>
      </c>
    </row>
    <row r="522" spans="1:11" x14ac:dyDescent="0.25">
      <c r="A522" s="120" t="s">
        <v>1157</v>
      </c>
      <c r="B522" s="120" t="s">
        <v>1158</v>
      </c>
      <c r="C522" s="120" t="s">
        <v>85</v>
      </c>
      <c r="D522" s="120" t="s">
        <v>23</v>
      </c>
      <c r="E522" s="120" t="s">
        <v>51</v>
      </c>
      <c r="F522" s="120" t="s">
        <v>76</v>
      </c>
      <c r="G522" s="120" t="s">
        <v>76</v>
      </c>
      <c r="H522" s="120" t="s">
        <v>76</v>
      </c>
      <c r="I522" s="120" t="s">
        <v>76</v>
      </c>
      <c r="J522" s="120" t="s">
        <v>1159</v>
      </c>
      <c r="K522" s="120" t="s">
        <v>82</v>
      </c>
    </row>
    <row r="523" spans="1:11" x14ac:dyDescent="0.25">
      <c r="A523" s="120" t="s">
        <v>1160</v>
      </c>
      <c r="B523" s="120" t="s">
        <v>1161</v>
      </c>
      <c r="C523" s="120" t="s">
        <v>85</v>
      </c>
      <c r="D523" s="120" t="s">
        <v>23</v>
      </c>
      <c r="E523" s="120" t="s">
        <v>51</v>
      </c>
      <c r="F523" s="120" t="s">
        <v>76</v>
      </c>
      <c r="G523" s="120" t="s">
        <v>76</v>
      </c>
      <c r="H523" s="120" t="s">
        <v>76</v>
      </c>
      <c r="I523" s="120" t="s">
        <v>76</v>
      </c>
      <c r="J523" s="120" t="s">
        <v>81</v>
      </c>
      <c r="K523" s="120" t="s">
        <v>82</v>
      </c>
    </row>
    <row r="524" spans="1:11" x14ac:dyDescent="0.25">
      <c r="A524" s="120" t="s">
        <v>1162</v>
      </c>
      <c r="B524" s="120" t="s">
        <v>1163</v>
      </c>
      <c r="C524" s="120" t="s">
        <v>85</v>
      </c>
      <c r="D524" s="120" t="s">
        <v>23</v>
      </c>
      <c r="E524" s="120" t="s">
        <v>51</v>
      </c>
      <c r="F524" s="120" t="s">
        <v>76</v>
      </c>
      <c r="G524" s="120" t="s">
        <v>76</v>
      </c>
      <c r="H524" s="120" t="s">
        <v>76</v>
      </c>
      <c r="I524" s="120" t="s">
        <v>76</v>
      </c>
      <c r="J524" s="120" t="s">
        <v>116</v>
      </c>
      <c r="K524" s="120" t="s">
        <v>82</v>
      </c>
    </row>
    <row r="525" spans="1:11" x14ac:dyDescent="0.25">
      <c r="A525" s="120" t="s">
        <v>1164</v>
      </c>
      <c r="B525" s="120" t="s">
        <v>1165</v>
      </c>
      <c r="C525" s="120" t="s">
        <v>85</v>
      </c>
      <c r="D525" s="120" t="s">
        <v>23</v>
      </c>
      <c r="E525" s="120" t="s">
        <v>51</v>
      </c>
      <c r="F525" s="120" t="s">
        <v>76</v>
      </c>
      <c r="G525" s="120" t="s">
        <v>76</v>
      </c>
      <c r="H525" s="120" t="s">
        <v>76</v>
      </c>
      <c r="I525" s="120" t="s">
        <v>76</v>
      </c>
      <c r="J525" s="120" t="s">
        <v>89</v>
      </c>
      <c r="K525" s="120" t="s">
        <v>185</v>
      </c>
    </row>
    <row r="526" spans="1:11" x14ac:dyDescent="0.25">
      <c r="A526" s="120" t="s">
        <v>1166</v>
      </c>
      <c r="B526" s="120" t="s">
        <v>1167</v>
      </c>
      <c r="C526" s="120" t="s">
        <v>85</v>
      </c>
      <c r="D526" s="120" t="s">
        <v>23</v>
      </c>
      <c r="E526" s="120" t="s">
        <v>51</v>
      </c>
      <c r="F526" s="120" t="s">
        <v>76</v>
      </c>
      <c r="G526" s="120" t="s">
        <v>76</v>
      </c>
      <c r="H526" s="120" t="s">
        <v>76</v>
      </c>
      <c r="I526" s="120" t="s">
        <v>76</v>
      </c>
      <c r="J526" s="120" t="s">
        <v>89</v>
      </c>
      <c r="K526" s="120" t="s">
        <v>82</v>
      </c>
    </row>
    <row r="527" spans="1:11" x14ac:dyDescent="0.25">
      <c r="A527" s="120" t="s">
        <v>1168</v>
      </c>
      <c r="B527" s="120" t="s">
        <v>1169</v>
      </c>
      <c r="C527" s="120" t="s">
        <v>85</v>
      </c>
      <c r="D527" s="120" t="s">
        <v>23</v>
      </c>
      <c r="E527" s="120" t="s">
        <v>51</v>
      </c>
      <c r="F527" s="120" t="s">
        <v>76</v>
      </c>
      <c r="G527" s="120" t="s">
        <v>76</v>
      </c>
      <c r="H527" s="120" t="s">
        <v>76</v>
      </c>
      <c r="I527" s="120" t="s">
        <v>76</v>
      </c>
      <c r="J527" s="120" t="s">
        <v>269</v>
      </c>
      <c r="K527" s="120" t="s">
        <v>185</v>
      </c>
    </row>
    <row r="528" spans="1:11" x14ac:dyDescent="0.25">
      <c r="A528" s="120" t="s">
        <v>1170</v>
      </c>
      <c r="B528" s="120" t="s">
        <v>1171</v>
      </c>
      <c r="C528" s="120" t="s">
        <v>85</v>
      </c>
      <c r="D528" s="120" t="s">
        <v>23</v>
      </c>
      <c r="E528" s="120" t="s">
        <v>51</v>
      </c>
      <c r="F528" s="120" t="s">
        <v>76</v>
      </c>
      <c r="G528" s="120" t="s">
        <v>76</v>
      </c>
      <c r="H528" s="120" t="s">
        <v>76</v>
      </c>
      <c r="I528" s="120" t="s">
        <v>76</v>
      </c>
      <c r="J528" s="120" t="s">
        <v>86</v>
      </c>
      <c r="K528" s="120" t="s">
        <v>82</v>
      </c>
    </row>
    <row r="529" spans="1:11" x14ac:dyDescent="0.25">
      <c r="A529" s="120" t="s">
        <v>1172</v>
      </c>
      <c r="B529" s="120" t="s">
        <v>1173</v>
      </c>
      <c r="C529" s="120" t="s">
        <v>85</v>
      </c>
      <c r="D529" s="120" t="s">
        <v>23</v>
      </c>
      <c r="E529" s="120" t="s">
        <v>51</v>
      </c>
      <c r="F529" s="120" t="s">
        <v>76</v>
      </c>
      <c r="G529" s="120" t="s">
        <v>76</v>
      </c>
      <c r="H529" s="120" t="s">
        <v>76</v>
      </c>
      <c r="I529" s="120" t="s">
        <v>76</v>
      </c>
      <c r="J529" s="120" t="s">
        <v>1174</v>
      </c>
      <c r="K529" s="120" t="s">
        <v>82</v>
      </c>
    </row>
    <row r="530" spans="1:11" x14ac:dyDescent="0.25">
      <c r="A530" s="120" t="s">
        <v>1175</v>
      </c>
      <c r="B530" s="120" t="s">
        <v>1176</v>
      </c>
      <c r="C530" s="120" t="s">
        <v>85</v>
      </c>
      <c r="D530" s="120" t="s">
        <v>23</v>
      </c>
      <c r="E530" s="120" t="s">
        <v>51</v>
      </c>
      <c r="F530" s="120" t="s">
        <v>76</v>
      </c>
      <c r="G530" s="120" t="s">
        <v>76</v>
      </c>
      <c r="H530" s="120" t="s">
        <v>76</v>
      </c>
      <c r="I530" s="120" t="s">
        <v>76</v>
      </c>
      <c r="J530" s="120" t="s">
        <v>89</v>
      </c>
      <c r="K530" s="120" t="s">
        <v>215</v>
      </c>
    </row>
    <row r="531" spans="1:11" x14ac:dyDescent="0.25">
      <c r="A531" s="120" t="s">
        <v>1177</v>
      </c>
      <c r="B531" s="120" t="s">
        <v>1178</v>
      </c>
      <c r="C531" s="120" t="s">
        <v>85</v>
      </c>
      <c r="D531" s="120" t="s">
        <v>23</v>
      </c>
      <c r="E531" s="120" t="s">
        <v>51</v>
      </c>
      <c r="F531" s="120" t="s">
        <v>76</v>
      </c>
      <c r="G531" s="120" t="s">
        <v>76</v>
      </c>
      <c r="H531" s="120" t="s">
        <v>76</v>
      </c>
      <c r="I531" s="120" t="s">
        <v>76</v>
      </c>
      <c r="J531" s="120" t="s">
        <v>959</v>
      </c>
      <c r="K531" s="120" t="s">
        <v>82</v>
      </c>
    </row>
    <row r="532" spans="1:11" x14ac:dyDescent="0.25">
      <c r="A532" s="120" t="s">
        <v>1179</v>
      </c>
      <c r="B532" s="120" t="s">
        <v>1180</v>
      </c>
      <c r="C532" s="120" t="s">
        <v>85</v>
      </c>
      <c r="D532" s="120" t="s">
        <v>23</v>
      </c>
      <c r="E532" s="120" t="s">
        <v>51</v>
      </c>
      <c r="F532" s="120" t="s">
        <v>76</v>
      </c>
      <c r="G532" s="120" t="s">
        <v>76</v>
      </c>
      <c r="H532" s="120" t="s">
        <v>76</v>
      </c>
      <c r="I532" s="120" t="s">
        <v>76</v>
      </c>
      <c r="J532" s="120" t="s">
        <v>86</v>
      </c>
      <c r="K532" s="120" t="s">
        <v>185</v>
      </c>
    </row>
    <row r="533" spans="1:11" x14ac:dyDescent="0.25">
      <c r="A533" s="120" t="s">
        <v>1181</v>
      </c>
      <c r="B533" s="120" t="s">
        <v>1182</v>
      </c>
      <c r="C533" s="120" t="s">
        <v>85</v>
      </c>
      <c r="D533" s="120" t="s">
        <v>23</v>
      </c>
      <c r="E533" s="120" t="s">
        <v>51</v>
      </c>
      <c r="F533" s="120" t="s">
        <v>76</v>
      </c>
      <c r="G533" s="120" t="s">
        <v>76</v>
      </c>
      <c r="H533" s="120" t="s">
        <v>76</v>
      </c>
      <c r="I533" s="120" t="s">
        <v>76</v>
      </c>
      <c r="J533" s="120" t="s">
        <v>266</v>
      </c>
      <c r="K533" s="120" t="s">
        <v>82</v>
      </c>
    </row>
    <row r="534" spans="1:11" x14ac:dyDescent="0.25">
      <c r="A534" s="120" t="s">
        <v>1183</v>
      </c>
      <c r="B534" s="120" t="s">
        <v>1184</v>
      </c>
      <c r="C534" s="120" t="s">
        <v>85</v>
      </c>
      <c r="D534" s="120" t="s">
        <v>23</v>
      </c>
      <c r="E534" s="120" t="s">
        <v>51</v>
      </c>
      <c r="F534" s="120" t="s">
        <v>76</v>
      </c>
      <c r="G534" s="120" t="s">
        <v>76</v>
      </c>
      <c r="H534" s="120" t="s">
        <v>76</v>
      </c>
      <c r="I534" s="120" t="s">
        <v>76</v>
      </c>
      <c r="J534" s="120" t="s">
        <v>86</v>
      </c>
      <c r="K534" s="120" t="s">
        <v>82</v>
      </c>
    </row>
    <row r="535" spans="1:11" x14ac:dyDescent="0.25">
      <c r="A535" s="120" t="s">
        <v>1185</v>
      </c>
      <c r="B535" s="120" t="s">
        <v>1186</v>
      </c>
      <c r="C535" s="120" t="s">
        <v>85</v>
      </c>
      <c r="D535" s="120" t="s">
        <v>23</v>
      </c>
      <c r="E535" s="120" t="s">
        <v>51</v>
      </c>
      <c r="F535" s="120" t="s">
        <v>76</v>
      </c>
      <c r="G535" s="120" t="s">
        <v>76</v>
      </c>
      <c r="H535" s="120" t="s">
        <v>76</v>
      </c>
      <c r="I535" s="120" t="s">
        <v>76</v>
      </c>
      <c r="J535" s="120" t="s">
        <v>86</v>
      </c>
      <c r="K535" s="120" t="s">
        <v>82</v>
      </c>
    </row>
    <row r="536" spans="1:11" x14ac:dyDescent="0.25">
      <c r="A536" s="120" t="s">
        <v>1187</v>
      </c>
      <c r="B536" s="120" t="s">
        <v>1188</v>
      </c>
      <c r="C536" s="120" t="s">
        <v>85</v>
      </c>
      <c r="D536" s="120" t="s">
        <v>23</v>
      </c>
      <c r="E536" s="120" t="s">
        <v>51</v>
      </c>
      <c r="F536" s="120" t="s">
        <v>76</v>
      </c>
      <c r="G536" s="120" t="s">
        <v>76</v>
      </c>
      <c r="H536" s="120" t="s">
        <v>76</v>
      </c>
      <c r="I536" s="120" t="s">
        <v>76</v>
      </c>
      <c r="J536" s="120" t="s">
        <v>86</v>
      </c>
      <c r="K536" s="120" t="s">
        <v>185</v>
      </c>
    </row>
    <row r="537" spans="1:11" x14ac:dyDescent="0.25">
      <c r="A537" s="120" t="s">
        <v>1189</v>
      </c>
      <c r="B537" s="120" t="s">
        <v>1190</v>
      </c>
      <c r="C537" s="120" t="s">
        <v>85</v>
      </c>
      <c r="D537" s="120" t="s">
        <v>23</v>
      </c>
      <c r="E537" s="120" t="s">
        <v>51</v>
      </c>
      <c r="F537" s="120" t="s">
        <v>76</v>
      </c>
      <c r="G537" s="120" t="s">
        <v>76</v>
      </c>
      <c r="H537" s="120" t="s">
        <v>76</v>
      </c>
      <c r="I537" s="120" t="s">
        <v>76</v>
      </c>
      <c r="J537" s="120" t="s">
        <v>86</v>
      </c>
      <c r="K537" s="120" t="s">
        <v>82</v>
      </c>
    </row>
    <row r="538" spans="1:11" x14ac:dyDescent="0.25">
      <c r="A538" s="120" t="s">
        <v>1191</v>
      </c>
      <c r="B538" s="120" t="s">
        <v>1192</v>
      </c>
      <c r="C538" s="120" t="s">
        <v>85</v>
      </c>
      <c r="D538" s="120" t="s">
        <v>23</v>
      </c>
      <c r="E538" s="120" t="s">
        <v>51</v>
      </c>
      <c r="F538" s="120" t="s">
        <v>76</v>
      </c>
      <c r="G538" s="120" t="s">
        <v>76</v>
      </c>
      <c r="H538" s="120" t="s">
        <v>76</v>
      </c>
      <c r="I538" s="120" t="s">
        <v>76</v>
      </c>
      <c r="J538" s="120" t="s">
        <v>86</v>
      </c>
      <c r="K538" s="120" t="s">
        <v>185</v>
      </c>
    </row>
    <row r="539" spans="1:11" x14ac:dyDescent="0.25">
      <c r="A539" s="120" t="s">
        <v>1193</v>
      </c>
      <c r="B539" s="120" t="s">
        <v>1194</v>
      </c>
      <c r="C539" s="120" t="s">
        <v>85</v>
      </c>
      <c r="D539" s="120" t="s">
        <v>23</v>
      </c>
      <c r="E539" s="120" t="s">
        <v>51</v>
      </c>
      <c r="F539" s="120" t="s">
        <v>76</v>
      </c>
      <c r="G539" s="120" t="s">
        <v>76</v>
      </c>
      <c r="H539" s="120" t="s">
        <v>76</v>
      </c>
      <c r="I539" s="120" t="s">
        <v>76</v>
      </c>
      <c r="J539" s="120" t="s">
        <v>230</v>
      </c>
      <c r="K539" s="120" t="s">
        <v>82</v>
      </c>
    </row>
    <row r="540" spans="1:11" x14ac:dyDescent="0.25">
      <c r="A540" s="120" t="s">
        <v>1195</v>
      </c>
      <c r="B540" s="120" t="s">
        <v>1196</v>
      </c>
      <c r="C540" s="120" t="s">
        <v>85</v>
      </c>
      <c r="D540" s="120" t="s">
        <v>23</v>
      </c>
      <c r="E540" s="120" t="s">
        <v>51</v>
      </c>
      <c r="F540" s="120" t="s">
        <v>76</v>
      </c>
      <c r="G540" s="120" t="s">
        <v>76</v>
      </c>
      <c r="H540" s="120" t="s">
        <v>76</v>
      </c>
      <c r="I540" s="120" t="s">
        <v>76</v>
      </c>
      <c r="J540" s="120" t="s">
        <v>626</v>
      </c>
      <c r="K540" s="120" t="s">
        <v>82</v>
      </c>
    </row>
    <row r="541" spans="1:11" x14ac:dyDescent="0.25">
      <c r="A541" s="120" t="s">
        <v>1197</v>
      </c>
      <c r="B541" s="120" t="s">
        <v>1198</v>
      </c>
      <c r="C541" s="120" t="s">
        <v>85</v>
      </c>
      <c r="D541" s="120" t="s">
        <v>23</v>
      </c>
      <c r="E541" s="120" t="s">
        <v>51</v>
      </c>
      <c r="F541" s="120" t="s">
        <v>76</v>
      </c>
      <c r="G541" s="120" t="s">
        <v>76</v>
      </c>
      <c r="H541" s="120" t="s">
        <v>76</v>
      </c>
      <c r="I541" s="120" t="s">
        <v>76</v>
      </c>
      <c r="J541" s="120" t="s">
        <v>269</v>
      </c>
      <c r="K541" s="120" t="s">
        <v>185</v>
      </c>
    </row>
    <row r="542" spans="1:11" x14ac:dyDescent="0.25">
      <c r="A542" s="120" t="s">
        <v>1199</v>
      </c>
      <c r="B542" s="120" t="s">
        <v>1200</v>
      </c>
      <c r="C542" s="120" t="s">
        <v>85</v>
      </c>
      <c r="D542" s="120" t="s">
        <v>23</v>
      </c>
      <c r="E542" s="120" t="s">
        <v>51</v>
      </c>
      <c r="F542" s="120" t="s">
        <v>76</v>
      </c>
      <c r="G542" s="120" t="s">
        <v>76</v>
      </c>
      <c r="H542" s="120" t="s">
        <v>76</v>
      </c>
      <c r="I542" s="120" t="s">
        <v>76</v>
      </c>
      <c r="J542" s="120" t="s">
        <v>89</v>
      </c>
      <c r="K542" s="120" t="s">
        <v>82</v>
      </c>
    </row>
    <row r="543" spans="1:11" x14ac:dyDescent="0.25">
      <c r="A543" s="120" t="s">
        <v>1201</v>
      </c>
      <c r="B543" s="120" t="s">
        <v>1202</v>
      </c>
      <c r="C543" s="120" t="s">
        <v>85</v>
      </c>
      <c r="D543" s="120" t="s">
        <v>23</v>
      </c>
      <c r="E543" s="120" t="s">
        <v>51</v>
      </c>
      <c r="F543" s="120" t="s">
        <v>76</v>
      </c>
      <c r="G543" s="120" t="s">
        <v>76</v>
      </c>
      <c r="H543" s="120" t="s">
        <v>76</v>
      </c>
      <c r="I543" s="120" t="s">
        <v>76</v>
      </c>
      <c r="J543" s="120" t="s">
        <v>227</v>
      </c>
      <c r="K543" s="120" t="s">
        <v>82</v>
      </c>
    </row>
    <row r="544" spans="1:11" x14ac:dyDescent="0.25">
      <c r="A544" s="120" t="s">
        <v>1203</v>
      </c>
      <c r="B544" s="120" t="s">
        <v>1204</v>
      </c>
      <c r="C544" s="120" t="s">
        <v>85</v>
      </c>
      <c r="D544" s="120" t="s">
        <v>23</v>
      </c>
      <c r="E544" s="120" t="s">
        <v>51</v>
      </c>
      <c r="F544" s="120" t="s">
        <v>76</v>
      </c>
      <c r="G544" s="120" t="s">
        <v>76</v>
      </c>
      <c r="H544" s="120" t="s">
        <v>76</v>
      </c>
      <c r="I544" s="120" t="s">
        <v>76</v>
      </c>
      <c r="J544" s="120" t="s">
        <v>1205</v>
      </c>
      <c r="K544" s="120" t="s">
        <v>82</v>
      </c>
    </row>
    <row r="545" spans="1:11" x14ac:dyDescent="0.25">
      <c r="A545" s="120" t="s">
        <v>1206</v>
      </c>
      <c r="B545" s="120" t="s">
        <v>1207</v>
      </c>
      <c r="C545" s="120" t="s">
        <v>85</v>
      </c>
      <c r="D545" s="120" t="s">
        <v>23</v>
      </c>
      <c r="E545" s="120" t="s">
        <v>51</v>
      </c>
      <c r="F545" s="120" t="s">
        <v>76</v>
      </c>
      <c r="G545" s="120" t="s">
        <v>76</v>
      </c>
      <c r="H545" s="120" t="s">
        <v>76</v>
      </c>
      <c r="I545" s="120" t="s">
        <v>76</v>
      </c>
      <c r="J545" s="120" t="s">
        <v>269</v>
      </c>
      <c r="K545" s="120" t="s">
        <v>185</v>
      </c>
    </row>
    <row r="546" spans="1:11" x14ac:dyDescent="0.25">
      <c r="A546" s="120" t="s">
        <v>1208</v>
      </c>
      <c r="B546" s="120" t="s">
        <v>221</v>
      </c>
      <c r="C546" s="120" t="s">
        <v>85</v>
      </c>
      <c r="D546" s="120" t="s">
        <v>23</v>
      </c>
      <c r="E546" s="120" t="s">
        <v>51</v>
      </c>
      <c r="F546" s="120" t="s">
        <v>76</v>
      </c>
      <c r="G546" s="120" t="s">
        <v>76</v>
      </c>
      <c r="H546" s="120" t="s">
        <v>76</v>
      </c>
      <c r="I546" s="120" t="s">
        <v>76</v>
      </c>
      <c r="J546" s="120" t="s">
        <v>89</v>
      </c>
      <c r="K546" s="120" t="s">
        <v>185</v>
      </c>
    </row>
    <row r="547" spans="1:11" x14ac:dyDescent="0.25">
      <c r="A547" s="120" t="s">
        <v>1209</v>
      </c>
      <c r="B547" s="120" t="s">
        <v>1210</v>
      </c>
      <c r="C547" s="120" t="s">
        <v>85</v>
      </c>
      <c r="D547" s="120" t="s">
        <v>23</v>
      </c>
      <c r="E547" s="120" t="s">
        <v>51</v>
      </c>
      <c r="F547" s="120" t="s">
        <v>76</v>
      </c>
      <c r="G547" s="120" t="s">
        <v>76</v>
      </c>
      <c r="H547" s="120" t="s">
        <v>76</v>
      </c>
      <c r="I547" s="120" t="s">
        <v>76</v>
      </c>
      <c r="J547" s="120" t="s">
        <v>269</v>
      </c>
      <c r="K547" s="120" t="s">
        <v>185</v>
      </c>
    </row>
    <row r="548" spans="1:11" x14ac:dyDescent="0.25">
      <c r="A548" s="120" t="s">
        <v>1211</v>
      </c>
      <c r="B548" s="120" t="s">
        <v>1212</v>
      </c>
      <c r="C548" s="120" t="s">
        <v>85</v>
      </c>
      <c r="D548" s="120" t="s">
        <v>23</v>
      </c>
      <c r="E548" s="120" t="s">
        <v>51</v>
      </c>
      <c r="F548" s="120" t="s">
        <v>76</v>
      </c>
      <c r="G548" s="120" t="s">
        <v>76</v>
      </c>
      <c r="H548" s="120" t="s">
        <v>76</v>
      </c>
      <c r="I548" s="120" t="s">
        <v>76</v>
      </c>
      <c r="J548" s="120" t="s">
        <v>252</v>
      </c>
      <c r="K548" s="120" t="s">
        <v>82</v>
      </c>
    </row>
    <row r="549" spans="1:11" x14ac:dyDescent="0.25">
      <c r="A549" s="120" t="s">
        <v>1213</v>
      </c>
      <c r="B549" s="120" t="s">
        <v>1212</v>
      </c>
      <c r="C549" s="120" t="s">
        <v>85</v>
      </c>
      <c r="D549" s="120" t="s">
        <v>23</v>
      </c>
      <c r="E549" s="120" t="s">
        <v>51</v>
      </c>
      <c r="F549" s="120" t="s">
        <v>76</v>
      </c>
      <c r="G549" s="120" t="s">
        <v>76</v>
      </c>
      <c r="H549" s="120" t="s">
        <v>76</v>
      </c>
      <c r="I549" s="120" t="s">
        <v>76</v>
      </c>
      <c r="J549" s="120" t="s">
        <v>252</v>
      </c>
      <c r="K549" s="120" t="s">
        <v>82</v>
      </c>
    </row>
    <row r="550" spans="1:11" x14ac:dyDescent="0.25">
      <c r="A550" s="120" t="s">
        <v>1214</v>
      </c>
      <c r="B550" s="120" t="s">
        <v>1215</v>
      </c>
      <c r="C550" s="120" t="s">
        <v>85</v>
      </c>
      <c r="D550" s="120" t="s">
        <v>23</v>
      </c>
      <c r="E550" s="120" t="s">
        <v>51</v>
      </c>
      <c r="F550" s="120" t="s">
        <v>76</v>
      </c>
      <c r="G550" s="120" t="s">
        <v>76</v>
      </c>
      <c r="H550" s="120" t="s">
        <v>76</v>
      </c>
      <c r="I550" s="120" t="s">
        <v>76</v>
      </c>
      <c r="J550" s="120" t="s">
        <v>252</v>
      </c>
      <c r="K550" s="120" t="s">
        <v>82</v>
      </c>
    </row>
    <row r="551" spans="1:11" x14ac:dyDescent="0.25">
      <c r="A551" s="120" t="s">
        <v>1216</v>
      </c>
      <c r="B551" s="120" t="s">
        <v>1217</v>
      </c>
      <c r="C551" s="120" t="s">
        <v>85</v>
      </c>
      <c r="D551" s="120" t="s">
        <v>23</v>
      </c>
      <c r="E551" s="120" t="s">
        <v>51</v>
      </c>
      <c r="F551" s="120" t="s">
        <v>76</v>
      </c>
      <c r="G551" s="120" t="s">
        <v>76</v>
      </c>
      <c r="H551" s="120" t="s">
        <v>76</v>
      </c>
      <c r="I551" s="120" t="s">
        <v>76</v>
      </c>
      <c r="J551" s="120" t="s">
        <v>252</v>
      </c>
      <c r="K551" s="120" t="s">
        <v>82</v>
      </c>
    </row>
    <row r="552" spans="1:11" x14ac:dyDescent="0.25">
      <c r="A552" s="120" t="s">
        <v>1218</v>
      </c>
      <c r="B552" s="120" t="s">
        <v>1219</v>
      </c>
      <c r="C552" s="120" t="s">
        <v>85</v>
      </c>
      <c r="D552" s="120" t="s">
        <v>23</v>
      </c>
      <c r="E552" s="120" t="s">
        <v>51</v>
      </c>
      <c r="F552" s="120" t="s">
        <v>76</v>
      </c>
      <c r="G552" s="120" t="s">
        <v>76</v>
      </c>
      <c r="H552" s="120" t="s">
        <v>76</v>
      </c>
      <c r="I552" s="120" t="s">
        <v>76</v>
      </c>
      <c r="J552" s="120" t="s">
        <v>116</v>
      </c>
      <c r="K552" s="120" t="s">
        <v>82</v>
      </c>
    </row>
    <row r="553" spans="1:11" x14ac:dyDescent="0.25">
      <c r="A553" s="120" t="s">
        <v>1220</v>
      </c>
      <c r="B553" s="120" t="s">
        <v>1221</v>
      </c>
      <c r="C553" s="120" t="s">
        <v>85</v>
      </c>
      <c r="D553" s="120" t="s">
        <v>23</v>
      </c>
      <c r="E553" s="120" t="s">
        <v>51</v>
      </c>
      <c r="F553" s="120" t="s">
        <v>76</v>
      </c>
      <c r="G553" s="120" t="s">
        <v>76</v>
      </c>
      <c r="H553" s="120" t="s">
        <v>76</v>
      </c>
      <c r="I553" s="120" t="s">
        <v>76</v>
      </c>
      <c r="J553" s="120" t="s">
        <v>89</v>
      </c>
      <c r="K553" s="120" t="s">
        <v>82</v>
      </c>
    </row>
    <row r="554" spans="1:11" x14ac:dyDescent="0.25">
      <c r="A554" s="120" t="s">
        <v>1222</v>
      </c>
      <c r="B554" s="120" t="s">
        <v>1223</v>
      </c>
      <c r="C554" s="120" t="s">
        <v>85</v>
      </c>
      <c r="D554" s="120" t="s">
        <v>23</v>
      </c>
      <c r="E554" s="120" t="s">
        <v>51</v>
      </c>
      <c r="F554" s="120" t="s">
        <v>76</v>
      </c>
      <c r="G554" s="120" t="s">
        <v>76</v>
      </c>
      <c r="H554" s="120" t="s">
        <v>76</v>
      </c>
      <c r="I554" s="120" t="s">
        <v>76</v>
      </c>
      <c r="J554" s="120" t="s">
        <v>252</v>
      </c>
      <c r="K554" s="120" t="s">
        <v>82</v>
      </c>
    </row>
    <row r="555" spans="1:11" x14ac:dyDescent="0.25">
      <c r="A555" s="120" t="s">
        <v>1224</v>
      </c>
      <c r="B555" s="120" t="s">
        <v>1225</v>
      </c>
      <c r="C555" s="120" t="s">
        <v>85</v>
      </c>
      <c r="D555" s="120" t="s">
        <v>23</v>
      </c>
      <c r="E555" s="120" t="s">
        <v>51</v>
      </c>
      <c r="F555" s="120" t="s">
        <v>76</v>
      </c>
      <c r="G555" s="120" t="s">
        <v>76</v>
      </c>
      <c r="H555" s="120" t="s">
        <v>76</v>
      </c>
      <c r="I555" s="120" t="s">
        <v>76</v>
      </c>
      <c r="J555" s="120" t="s">
        <v>252</v>
      </c>
      <c r="K555" s="120" t="s">
        <v>82</v>
      </c>
    </row>
    <row r="556" spans="1:11" x14ac:dyDescent="0.25">
      <c r="A556" s="120" t="s">
        <v>1226</v>
      </c>
      <c r="B556" s="120" t="s">
        <v>1227</v>
      </c>
      <c r="C556" s="120" t="s">
        <v>85</v>
      </c>
      <c r="D556" s="120" t="s">
        <v>23</v>
      </c>
      <c r="E556" s="120" t="s">
        <v>51</v>
      </c>
      <c r="F556" s="120" t="s">
        <v>76</v>
      </c>
      <c r="G556" s="120" t="s">
        <v>76</v>
      </c>
      <c r="H556" s="120" t="s">
        <v>76</v>
      </c>
      <c r="I556" s="120" t="s">
        <v>76</v>
      </c>
      <c r="J556" s="120" t="s">
        <v>89</v>
      </c>
      <c r="K556" s="120" t="s">
        <v>82</v>
      </c>
    </row>
    <row r="557" spans="1:11" x14ac:dyDescent="0.25">
      <c r="A557" s="120" t="s">
        <v>1228</v>
      </c>
      <c r="B557" s="120" t="s">
        <v>1229</v>
      </c>
      <c r="C557" s="120" t="s">
        <v>85</v>
      </c>
      <c r="D557" s="120" t="s">
        <v>23</v>
      </c>
      <c r="E557" s="120" t="s">
        <v>51</v>
      </c>
      <c r="F557" s="120" t="s">
        <v>76</v>
      </c>
      <c r="G557" s="120" t="s">
        <v>76</v>
      </c>
      <c r="H557" s="120" t="s">
        <v>76</v>
      </c>
      <c r="I557" s="120" t="s">
        <v>76</v>
      </c>
      <c r="J557" s="120" t="s">
        <v>89</v>
      </c>
      <c r="K557" s="120" t="s">
        <v>82</v>
      </c>
    </row>
    <row r="558" spans="1:11" x14ac:dyDescent="0.25">
      <c r="A558" s="120" t="s">
        <v>79</v>
      </c>
      <c r="B558" s="120" t="s">
        <v>1230</v>
      </c>
      <c r="C558" s="120" t="s">
        <v>85</v>
      </c>
      <c r="D558" s="120" t="s">
        <v>23</v>
      </c>
      <c r="E558" s="120" t="s">
        <v>51</v>
      </c>
      <c r="F558" s="120" t="s">
        <v>76</v>
      </c>
      <c r="G558" s="120" t="s">
        <v>76</v>
      </c>
      <c r="H558" s="120" t="s">
        <v>76</v>
      </c>
      <c r="I558" s="120" t="s">
        <v>76</v>
      </c>
      <c r="J558" s="120" t="s">
        <v>81</v>
      </c>
      <c r="K558" s="120" t="s">
        <v>82</v>
      </c>
    </row>
    <row r="559" spans="1:11" x14ac:dyDescent="0.25">
      <c r="A559" s="120" t="s">
        <v>1231</v>
      </c>
      <c r="B559" s="120" t="s">
        <v>1232</v>
      </c>
      <c r="C559" s="120" t="s">
        <v>85</v>
      </c>
      <c r="D559" s="120" t="s">
        <v>23</v>
      </c>
      <c r="E559" s="120" t="s">
        <v>51</v>
      </c>
      <c r="F559" s="120" t="s">
        <v>76</v>
      </c>
      <c r="G559" s="120" t="s">
        <v>76</v>
      </c>
      <c r="H559" s="120" t="s">
        <v>76</v>
      </c>
      <c r="I559" s="120" t="s">
        <v>76</v>
      </c>
      <c r="J559" s="120" t="s">
        <v>1233</v>
      </c>
      <c r="K559" s="120" t="s">
        <v>82</v>
      </c>
    </row>
    <row r="560" spans="1:11" x14ac:dyDescent="0.25">
      <c r="A560" s="120" t="s">
        <v>1234</v>
      </c>
      <c r="B560" s="120" t="s">
        <v>1235</v>
      </c>
      <c r="C560" s="120" t="s">
        <v>85</v>
      </c>
      <c r="D560" s="120" t="s">
        <v>23</v>
      </c>
      <c r="E560" s="120" t="s">
        <v>51</v>
      </c>
      <c r="F560" s="120" t="s">
        <v>76</v>
      </c>
      <c r="G560" s="120" t="s">
        <v>76</v>
      </c>
      <c r="H560" s="120" t="s">
        <v>76</v>
      </c>
      <c r="I560" s="120" t="s">
        <v>76</v>
      </c>
      <c r="J560" s="120" t="s">
        <v>89</v>
      </c>
      <c r="K560" s="120" t="s">
        <v>82</v>
      </c>
    </row>
    <row r="561" spans="1:11" x14ac:dyDescent="0.25">
      <c r="A561" s="120" t="s">
        <v>1236</v>
      </c>
      <c r="B561" s="120" t="s">
        <v>1237</v>
      </c>
      <c r="C561" s="120" t="s">
        <v>85</v>
      </c>
      <c r="D561" s="120" t="s">
        <v>23</v>
      </c>
      <c r="E561" s="120" t="s">
        <v>51</v>
      </c>
      <c r="F561" s="120" t="s">
        <v>76</v>
      </c>
      <c r="G561" s="120" t="s">
        <v>76</v>
      </c>
      <c r="H561" s="120" t="s">
        <v>76</v>
      </c>
      <c r="I561" s="120" t="s">
        <v>76</v>
      </c>
      <c r="J561" s="120" t="s">
        <v>89</v>
      </c>
      <c r="K561" s="120" t="s">
        <v>82</v>
      </c>
    </row>
    <row r="562" spans="1:11" x14ac:dyDescent="0.25">
      <c r="A562" s="120" t="s">
        <v>1238</v>
      </c>
      <c r="B562" s="120" t="s">
        <v>1239</v>
      </c>
      <c r="C562" s="120" t="s">
        <v>85</v>
      </c>
      <c r="D562" s="120" t="s">
        <v>23</v>
      </c>
      <c r="E562" s="120" t="s">
        <v>51</v>
      </c>
      <c r="F562" s="120" t="s">
        <v>76</v>
      </c>
      <c r="G562" s="120" t="s">
        <v>76</v>
      </c>
      <c r="H562" s="120" t="s">
        <v>76</v>
      </c>
      <c r="I562" s="120" t="s">
        <v>76</v>
      </c>
      <c r="J562" s="120" t="s">
        <v>89</v>
      </c>
      <c r="K562" s="120" t="s">
        <v>82</v>
      </c>
    </row>
    <row r="563" spans="1:11" x14ac:dyDescent="0.25">
      <c r="A563" s="120" t="s">
        <v>1240</v>
      </c>
      <c r="B563" s="120" t="s">
        <v>1241</v>
      </c>
      <c r="C563" s="120" t="s">
        <v>85</v>
      </c>
      <c r="D563" s="120" t="s">
        <v>23</v>
      </c>
      <c r="E563" s="120" t="s">
        <v>51</v>
      </c>
      <c r="F563" s="120" t="s">
        <v>76</v>
      </c>
      <c r="G563" s="120" t="s">
        <v>76</v>
      </c>
      <c r="H563" s="120" t="s">
        <v>76</v>
      </c>
      <c r="I563" s="120" t="s">
        <v>76</v>
      </c>
      <c r="J563" s="120" t="s">
        <v>1242</v>
      </c>
      <c r="K563" s="120" t="s">
        <v>82</v>
      </c>
    </row>
    <row r="564" spans="1:11" x14ac:dyDescent="0.25">
      <c r="A564" s="120" t="s">
        <v>1243</v>
      </c>
      <c r="B564" s="120" t="s">
        <v>1244</v>
      </c>
      <c r="C564" s="120" t="s">
        <v>85</v>
      </c>
      <c r="D564" s="120" t="s">
        <v>23</v>
      </c>
      <c r="E564" s="120" t="s">
        <v>51</v>
      </c>
      <c r="F564" s="120" t="s">
        <v>76</v>
      </c>
      <c r="G564" s="120" t="s">
        <v>76</v>
      </c>
      <c r="H564" s="120" t="s">
        <v>76</v>
      </c>
      <c r="I564" s="120" t="s">
        <v>76</v>
      </c>
      <c r="J564" s="120" t="s">
        <v>1242</v>
      </c>
      <c r="K564" s="120" t="s">
        <v>82</v>
      </c>
    </row>
    <row r="565" spans="1:11" x14ac:dyDescent="0.25">
      <c r="A565" s="120" t="s">
        <v>1245</v>
      </c>
      <c r="B565" s="120" t="s">
        <v>1246</v>
      </c>
      <c r="C565" s="120" t="s">
        <v>85</v>
      </c>
      <c r="D565" s="120" t="s">
        <v>23</v>
      </c>
      <c r="E565" s="120" t="s">
        <v>51</v>
      </c>
      <c r="F565" s="120" t="s">
        <v>76</v>
      </c>
      <c r="G565" s="120" t="s">
        <v>76</v>
      </c>
      <c r="H565" s="120" t="s">
        <v>76</v>
      </c>
      <c r="I565" s="120" t="s">
        <v>76</v>
      </c>
      <c r="J565" s="120" t="s">
        <v>1242</v>
      </c>
      <c r="K565" s="120" t="s">
        <v>82</v>
      </c>
    </row>
    <row r="566" spans="1:11" x14ac:dyDescent="0.25">
      <c r="A566" s="120" t="s">
        <v>1247</v>
      </c>
      <c r="B566" s="120" t="s">
        <v>1248</v>
      </c>
      <c r="C566" s="120" t="s">
        <v>85</v>
      </c>
      <c r="D566" s="120" t="s">
        <v>23</v>
      </c>
      <c r="E566" s="120" t="s">
        <v>51</v>
      </c>
      <c r="F566" s="120" t="s">
        <v>76</v>
      </c>
      <c r="G566" s="120" t="s">
        <v>76</v>
      </c>
      <c r="H566" s="120" t="s">
        <v>76</v>
      </c>
      <c r="I566" s="120" t="s">
        <v>76</v>
      </c>
      <c r="J566" s="120" t="s">
        <v>1242</v>
      </c>
      <c r="K566" s="120" t="s">
        <v>82</v>
      </c>
    </row>
    <row r="567" spans="1:11" x14ac:dyDescent="0.25">
      <c r="A567" s="120" t="s">
        <v>1249</v>
      </c>
      <c r="B567" s="120" t="s">
        <v>1250</v>
      </c>
      <c r="C567" s="120" t="s">
        <v>85</v>
      </c>
      <c r="D567" s="120" t="s">
        <v>23</v>
      </c>
      <c r="E567" s="120" t="s">
        <v>51</v>
      </c>
      <c r="F567" s="120" t="s">
        <v>76</v>
      </c>
      <c r="G567" s="120" t="s">
        <v>76</v>
      </c>
      <c r="H567" s="120" t="s">
        <v>76</v>
      </c>
      <c r="I567" s="120" t="s">
        <v>76</v>
      </c>
      <c r="J567" s="120" t="s">
        <v>1242</v>
      </c>
      <c r="K567" s="120" t="s">
        <v>82</v>
      </c>
    </row>
    <row r="568" spans="1:11" x14ac:dyDescent="0.25">
      <c r="A568" s="120" t="s">
        <v>1251</v>
      </c>
      <c r="B568" s="120" t="s">
        <v>1252</v>
      </c>
      <c r="C568" s="120" t="s">
        <v>85</v>
      </c>
      <c r="D568" s="120" t="s">
        <v>23</v>
      </c>
      <c r="E568" s="120" t="s">
        <v>51</v>
      </c>
      <c r="F568" s="120" t="s">
        <v>76</v>
      </c>
      <c r="G568" s="120" t="s">
        <v>76</v>
      </c>
      <c r="H568" s="120" t="s">
        <v>76</v>
      </c>
      <c r="I568" s="120" t="s">
        <v>76</v>
      </c>
      <c r="J568" s="120" t="s">
        <v>1242</v>
      </c>
      <c r="K568" s="120" t="s">
        <v>82</v>
      </c>
    </row>
    <row r="569" spans="1:11" x14ac:dyDescent="0.25">
      <c r="A569" s="120" t="s">
        <v>1253</v>
      </c>
      <c r="B569" s="120" t="s">
        <v>1254</v>
      </c>
      <c r="C569" s="120" t="s">
        <v>85</v>
      </c>
      <c r="D569" s="120" t="s">
        <v>23</v>
      </c>
      <c r="E569" s="120" t="s">
        <v>51</v>
      </c>
      <c r="F569" s="120" t="s">
        <v>76</v>
      </c>
      <c r="G569" s="120" t="s">
        <v>76</v>
      </c>
      <c r="H569" s="120" t="s">
        <v>76</v>
      </c>
      <c r="I569" s="120" t="s">
        <v>76</v>
      </c>
      <c r="J569" s="120" t="s">
        <v>1242</v>
      </c>
      <c r="K569" s="120" t="s">
        <v>82</v>
      </c>
    </row>
    <row r="570" spans="1:11" x14ac:dyDescent="0.25">
      <c r="A570" s="120" t="s">
        <v>1255</v>
      </c>
      <c r="B570" s="120" t="s">
        <v>1256</v>
      </c>
      <c r="C570" s="120" t="s">
        <v>85</v>
      </c>
      <c r="D570" s="120" t="s">
        <v>23</v>
      </c>
      <c r="E570" s="120" t="s">
        <v>51</v>
      </c>
      <c r="F570" s="120" t="s">
        <v>76</v>
      </c>
      <c r="G570" s="120" t="s">
        <v>76</v>
      </c>
      <c r="H570" s="120" t="s">
        <v>76</v>
      </c>
      <c r="I570" s="120" t="s">
        <v>76</v>
      </c>
      <c r="J570" s="120" t="s">
        <v>1242</v>
      </c>
      <c r="K570" s="120" t="s">
        <v>82</v>
      </c>
    </row>
    <row r="571" spans="1:11" x14ac:dyDescent="0.25">
      <c r="A571" s="120" t="s">
        <v>1257</v>
      </c>
      <c r="B571" s="120" t="s">
        <v>1258</v>
      </c>
      <c r="C571" s="120" t="s">
        <v>85</v>
      </c>
      <c r="D571" s="120" t="s">
        <v>23</v>
      </c>
      <c r="E571" s="120" t="s">
        <v>51</v>
      </c>
      <c r="F571" s="120" t="s">
        <v>76</v>
      </c>
      <c r="G571" s="120" t="s">
        <v>76</v>
      </c>
      <c r="H571" s="120" t="s">
        <v>76</v>
      </c>
      <c r="I571" s="120" t="s">
        <v>76</v>
      </c>
      <c r="J571" s="120" t="s">
        <v>1242</v>
      </c>
      <c r="K571" s="120" t="s">
        <v>82</v>
      </c>
    </row>
    <row r="572" spans="1:11" x14ac:dyDescent="0.25">
      <c r="A572" s="120" t="s">
        <v>1259</v>
      </c>
      <c r="B572" s="120" t="s">
        <v>1260</v>
      </c>
      <c r="C572" s="120" t="s">
        <v>85</v>
      </c>
      <c r="D572" s="120" t="s">
        <v>23</v>
      </c>
      <c r="E572" s="120" t="s">
        <v>51</v>
      </c>
      <c r="F572" s="120" t="s">
        <v>76</v>
      </c>
      <c r="G572" s="120" t="s">
        <v>76</v>
      </c>
      <c r="H572" s="120" t="s">
        <v>76</v>
      </c>
      <c r="I572" s="120" t="s">
        <v>76</v>
      </c>
      <c r="J572" s="120" t="s">
        <v>1242</v>
      </c>
      <c r="K572" s="120" t="s">
        <v>82</v>
      </c>
    </row>
    <row r="573" spans="1:11" x14ac:dyDescent="0.25">
      <c r="A573" s="120" t="s">
        <v>1261</v>
      </c>
      <c r="B573" s="120" t="s">
        <v>1262</v>
      </c>
      <c r="C573" s="120" t="s">
        <v>85</v>
      </c>
      <c r="D573" s="120" t="s">
        <v>23</v>
      </c>
      <c r="E573" s="120" t="s">
        <v>51</v>
      </c>
      <c r="F573" s="120" t="s">
        <v>76</v>
      </c>
      <c r="G573" s="120" t="s">
        <v>76</v>
      </c>
      <c r="H573" s="120" t="s">
        <v>76</v>
      </c>
      <c r="I573" s="120" t="s">
        <v>76</v>
      </c>
      <c r="J573" s="120" t="s">
        <v>1242</v>
      </c>
      <c r="K573" s="120" t="s">
        <v>82</v>
      </c>
    </row>
    <row r="574" spans="1:11" x14ac:dyDescent="0.25">
      <c r="A574" s="120" t="s">
        <v>1263</v>
      </c>
      <c r="B574" s="120" t="s">
        <v>1264</v>
      </c>
      <c r="C574" s="120" t="s">
        <v>85</v>
      </c>
      <c r="D574" s="120" t="s">
        <v>23</v>
      </c>
      <c r="E574" s="120" t="s">
        <v>51</v>
      </c>
      <c r="F574" s="120" t="s">
        <v>76</v>
      </c>
      <c r="G574" s="120" t="s">
        <v>76</v>
      </c>
      <c r="H574" s="120" t="s">
        <v>76</v>
      </c>
      <c r="I574" s="120" t="s">
        <v>76</v>
      </c>
      <c r="J574" s="120" t="s">
        <v>1242</v>
      </c>
      <c r="K574" s="120" t="s">
        <v>82</v>
      </c>
    </row>
    <row r="575" spans="1:11" x14ac:dyDescent="0.25">
      <c r="A575" s="120" t="s">
        <v>1265</v>
      </c>
      <c r="B575" s="120" t="s">
        <v>1266</v>
      </c>
      <c r="C575" s="120" t="s">
        <v>85</v>
      </c>
      <c r="D575" s="120" t="s">
        <v>23</v>
      </c>
      <c r="E575" s="120" t="s">
        <v>51</v>
      </c>
      <c r="F575" s="120" t="s">
        <v>76</v>
      </c>
      <c r="G575" s="120" t="s">
        <v>76</v>
      </c>
      <c r="H575" s="120" t="s">
        <v>76</v>
      </c>
      <c r="I575" s="120" t="s">
        <v>76</v>
      </c>
      <c r="J575" s="120" t="s">
        <v>1267</v>
      </c>
      <c r="K575" s="120" t="s">
        <v>82</v>
      </c>
    </row>
    <row r="576" spans="1:11" x14ac:dyDescent="0.25">
      <c r="A576" s="120" t="s">
        <v>1268</v>
      </c>
      <c r="B576" s="120" t="s">
        <v>1269</v>
      </c>
      <c r="C576" s="120" t="s">
        <v>85</v>
      </c>
      <c r="D576" s="120" t="s">
        <v>23</v>
      </c>
      <c r="E576" s="120" t="s">
        <v>51</v>
      </c>
      <c r="F576" s="120" t="s">
        <v>76</v>
      </c>
      <c r="G576" s="120" t="s">
        <v>76</v>
      </c>
      <c r="H576" s="120" t="s">
        <v>76</v>
      </c>
      <c r="I576" s="120" t="s">
        <v>76</v>
      </c>
      <c r="J576" s="120" t="s">
        <v>704</v>
      </c>
      <c r="K576" s="120" t="s">
        <v>82</v>
      </c>
    </row>
    <row r="577" spans="1:11" x14ac:dyDescent="0.25">
      <c r="A577" s="120" t="s">
        <v>1270</v>
      </c>
      <c r="B577" s="120" t="s">
        <v>1271</v>
      </c>
      <c r="C577" s="120" t="s">
        <v>85</v>
      </c>
      <c r="D577" s="120" t="s">
        <v>23</v>
      </c>
      <c r="E577" s="120" t="s">
        <v>51</v>
      </c>
      <c r="F577" s="120" t="s">
        <v>76</v>
      </c>
      <c r="G577" s="120" t="s">
        <v>76</v>
      </c>
      <c r="H577" s="120" t="s">
        <v>76</v>
      </c>
      <c r="I577" s="120" t="s">
        <v>76</v>
      </c>
      <c r="J577" s="120" t="s">
        <v>266</v>
      </c>
      <c r="K577" s="120" t="s">
        <v>82</v>
      </c>
    </row>
    <row r="578" spans="1:11" x14ac:dyDescent="0.25">
      <c r="A578" s="120" t="s">
        <v>1272</v>
      </c>
      <c r="B578" s="120" t="s">
        <v>1273</v>
      </c>
      <c r="C578" s="120" t="s">
        <v>174</v>
      </c>
      <c r="D578" s="120" t="s">
        <v>24</v>
      </c>
      <c r="E578" s="120" t="s">
        <v>51</v>
      </c>
      <c r="F578" s="120" t="s">
        <v>76</v>
      </c>
      <c r="G578" s="120" t="s">
        <v>76</v>
      </c>
      <c r="H578" s="120" t="s">
        <v>76</v>
      </c>
      <c r="I578" s="120" t="s">
        <v>76</v>
      </c>
      <c r="J578" s="120" t="s">
        <v>364</v>
      </c>
      <c r="K578" s="120" t="s">
        <v>82</v>
      </c>
    </row>
    <row r="579" spans="1:11" x14ac:dyDescent="0.25">
      <c r="A579" s="120" t="s">
        <v>1274</v>
      </c>
      <c r="B579" s="120" t="s">
        <v>1275</v>
      </c>
      <c r="C579" s="120" t="s">
        <v>183</v>
      </c>
      <c r="D579" s="120" t="s">
        <v>25</v>
      </c>
      <c r="E579" s="120" t="s">
        <v>51</v>
      </c>
      <c r="F579" s="120" t="s">
        <v>76</v>
      </c>
      <c r="G579" s="120" t="s">
        <v>76</v>
      </c>
      <c r="H579" s="120" t="s">
        <v>76</v>
      </c>
      <c r="I579" s="120" t="s">
        <v>76</v>
      </c>
      <c r="J579" s="120" t="s">
        <v>1276</v>
      </c>
      <c r="K579" s="120" t="s">
        <v>82</v>
      </c>
    </row>
    <row r="580" spans="1:11" x14ac:dyDescent="0.25">
      <c r="A580" s="120" t="s">
        <v>1277</v>
      </c>
      <c r="B580" s="120" t="s">
        <v>1278</v>
      </c>
      <c r="C580" s="120" t="s">
        <v>85</v>
      </c>
      <c r="D580" s="120" t="s">
        <v>23</v>
      </c>
      <c r="E580" s="120" t="s">
        <v>51</v>
      </c>
      <c r="F580" s="120" t="s">
        <v>76</v>
      </c>
      <c r="G580" s="120" t="s">
        <v>76</v>
      </c>
      <c r="H580" s="120" t="s">
        <v>76</v>
      </c>
      <c r="I580" s="120" t="s">
        <v>76</v>
      </c>
      <c r="J580" s="120" t="s">
        <v>86</v>
      </c>
      <c r="K580" s="120" t="s">
        <v>82</v>
      </c>
    </row>
    <row r="581" spans="1:11" x14ac:dyDescent="0.25">
      <c r="A581" s="120" t="s">
        <v>1279</v>
      </c>
      <c r="B581" s="120" t="s">
        <v>1280</v>
      </c>
      <c r="C581" s="120" t="s">
        <v>85</v>
      </c>
      <c r="D581" s="120" t="s">
        <v>23</v>
      </c>
      <c r="E581" s="120" t="s">
        <v>51</v>
      </c>
      <c r="F581" s="120" t="s">
        <v>76</v>
      </c>
      <c r="G581" s="120" t="s">
        <v>76</v>
      </c>
      <c r="H581" s="120" t="s">
        <v>76</v>
      </c>
      <c r="I581" s="120" t="s">
        <v>76</v>
      </c>
      <c r="J581" s="120" t="s">
        <v>86</v>
      </c>
      <c r="K581" s="120" t="s">
        <v>82</v>
      </c>
    </row>
    <row r="582" spans="1:11" x14ac:dyDescent="0.25">
      <c r="A582" s="120" t="s">
        <v>1281</v>
      </c>
      <c r="B582" s="120" t="s">
        <v>1282</v>
      </c>
      <c r="C582" s="120" t="s">
        <v>85</v>
      </c>
      <c r="D582" s="120" t="s">
        <v>23</v>
      </c>
      <c r="E582" s="120" t="s">
        <v>51</v>
      </c>
      <c r="F582" s="120" t="s">
        <v>76</v>
      </c>
      <c r="G582" s="120" t="s">
        <v>76</v>
      </c>
      <c r="H582" s="120" t="s">
        <v>76</v>
      </c>
      <c r="I582" s="120" t="s">
        <v>76</v>
      </c>
      <c r="J582" s="120" t="s">
        <v>86</v>
      </c>
      <c r="K582" s="120" t="s">
        <v>82</v>
      </c>
    </row>
    <row r="583" spans="1:11" x14ac:dyDescent="0.25">
      <c r="A583" s="120" t="s">
        <v>1283</v>
      </c>
      <c r="B583" s="120" t="s">
        <v>1284</v>
      </c>
      <c r="C583" s="120" t="s">
        <v>85</v>
      </c>
      <c r="D583" s="120" t="s">
        <v>23</v>
      </c>
      <c r="E583" s="120" t="s">
        <v>51</v>
      </c>
      <c r="F583" s="120" t="s">
        <v>76</v>
      </c>
      <c r="G583" s="120" t="s">
        <v>76</v>
      </c>
      <c r="H583" s="120" t="s">
        <v>76</v>
      </c>
      <c r="I583" s="120" t="s">
        <v>76</v>
      </c>
      <c r="J583" s="120" t="s">
        <v>86</v>
      </c>
      <c r="K583" s="120" t="s">
        <v>82</v>
      </c>
    </row>
    <row r="584" spans="1:11" x14ac:dyDescent="0.25">
      <c r="A584" s="120" t="s">
        <v>1285</v>
      </c>
      <c r="B584" s="120" t="s">
        <v>1286</v>
      </c>
      <c r="C584" s="120" t="s">
        <v>85</v>
      </c>
      <c r="D584" s="120" t="s">
        <v>23</v>
      </c>
      <c r="E584" s="120" t="s">
        <v>51</v>
      </c>
      <c r="F584" s="120" t="s">
        <v>76</v>
      </c>
      <c r="G584" s="120" t="s">
        <v>76</v>
      </c>
      <c r="H584" s="120" t="s">
        <v>76</v>
      </c>
      <c r="I584" s="120" t="s">
        <v>76</v>
      </c>
      <c r="J584" s="120" t="s">
        <v>86</v>
      </c>
      <c r="K584" s="120" t="s">
        <v>82</v>
      </c>
    </row>
    <row r="585" spans="1:11" x14ac:dyDescent="0.25">
      <c r="A585" s="120" t="s">
        <v>1287</v>
      </c>
      <c r="B585" s="120" t="s">
        <v>1288</v>
      </c>
      <c r="C585" s="120" t="s">
        <v>85</v>
      </c>
      <c r="D585" s="120" t="s">
        <v>23</v>
      </c>
      <c r="E585" s="120" t="s">
        <v>51</v>
      </c>
      <c r="F585" s="120" t="s">
        <v>76</v>
      </c>
      <c r="G585" s="120" t="s">
        <v>76</v>
      </c>
      <c r="H585" s="120" t="s">
        <v>76</v>
      </c>
      <c r="I585" s="120" t="s">
        <v>76</v>
      </c>
      <c r="J585" s="120" t="s">
        <v>81</v>
      </c>
      <c r="K585" s="120" t="s">
        <v>82</v>
      </c>
    </row>
    <row r="586" spans="1:11" x14ac:dyDescent="0.25">
      <c r="A586" s="120" t="s">
        <v>1289</v>
      </c>
      <c r="B586" s="120" t="s">
        <v>1290</v>
      </c>
      <c r="C586" s="120" t="s">
        <v>85</v>
      </c>
      <c r="D586" s="120" t="s">
        <v>23</v>
      </c>
      <c r="E586" s="120" t="s">
        <v>51</v>
      </c>
      <c r="F586" s="120" t="s">
        <v>76</v>
      </c>
      <c r="G586" s="120" t="s">
        <v>76</v>
      </c>
      <c r="H586" s="120" t="s">
        <v>76</v>
      </c>
      <c r="I586" s="120" t="s">
        <v>76</v>
      </c>
      <c r="J586" s="120" t="s">
        <v>86</v>
      </c>
      <c r="K586" s="120" t="s">
        <v>82</v>
      </c>
    </row>
    <row r="587" spans="1:11" x14ac:dyDescent="0.25">
      <c r="A587" s="120" t="s">
        <v>1291</v>
      </c>
      <c r="B587" s="120" t="s">
        <v>1292</v>
      </c>
      <c r="C587" s="120" t="s">
        <v>85</v>
      </c>
      <c r="D587" s="120" t="s">
        <v>23</v>
      </c>
      <c r="E587" s="120" t="s">
        <v>51</v>
      </c>
      <c r="F587" s="120" t="s">
        <v>76</v>
      </c>
      <c r="G587" s="120" t="s">
        <v>76</v>
      </c>
      <c r="H587" s="120" t="s">
        <v>76</v>
      </c>
      <c r="I587" s="120" t="s">
        <v>76</v>
      </c>
      <c r="J587" s="120" t="s">
        <v>81</v>
      </c>
      <c r="K587" s="120" t="s">
        <v>82</v>
      </c>
    </row>
    <row r="588" spans="1:11" x14ac:dyDescent="0.25">
      <c r="A588" s="120" t="s">
        <v>1293</v>
      </c>
      <c r="B588" s="120" t="s">
        <v>1294</v>
      </c>
      <c r="C588" s="120" t="s">
        <v>85</v>
      </c>
      <c r="D588" s="120" t="s">
        <v>23</v>
      </c>
      <c r="E588" s="120" t="s">
        <v>51</v>
      </c>
      <c r="F588" s="120" t="s">
        <v>76</v>
      </c>
      <c r="G588" s="120" t="s">
        <v>76</v>
      </c>
      <c r="H588" s="120" t="s">
        <v>76</v>
      </c>
      <c r="I588" s="120" t="s">
        <v>76</v>
      </c>
      <c r="J588" s="120" t="s">
        <v>81</v>
      </c>
      <c r="K588" s="120" t="s">
        <v>82</v>
      </c>
    </row>
    <row r="589" spans="1:11" x14ac:dyDescent="0.25">
      <c r="A589" s="120" t="s">
        <v>1295</v>
      </c>
      <c r="B589" s="120" t="s">
        <v>1296</v>
      </c>
      <c r="C589" s="120" t="s">
        <v>174</v>
      </c>
      <c r="D589" s="120" t="s">
        <v>24</v>
      </c>
      <c r="E589" s="120" t="s">
        <v>51</v>
      </c>
      <c r="F589" s="120" t="s">
        <v>76</v>
      </c>
      <c r="G589" s="120" t="s">
        <v>76</v>
      </c>
      <c r="H589" s="120" t="s">
        <v>76</v>
      </c>
      <c r="I589" s="120" t="s">
        <v>76</v>
      </c>
      <c r="J589" s="120" t="s">
        <v>364</v>
      </c>
      <c r="K589" s="120" t="s">
        <v>82</v>
      </c>
    </row>
    <row r="590" spans="1:11" x14ac:dyDescent="0.25">
      <c r="A590" s="120" t="s">
        <v>1297</v>
      </c>
      <c r="B590" s="120" t="s">
        <v>1298</v>
      </c>
      <c r="C590" s="120" t="s">
        <v>85</v>
      </c>
      <c r="D590" s="120" t="s">
        <v>23</v>
      </c>
      <c r="E590" s="120" t="s">
        <v>51</v>
      </c>
      <c r="F590" s="120" t="s">
        <v>76</v>
      </c>
      <c r="G590" s="120" t="s">
        <v>76</v>
      </c>
      <c r="H590" s="120" t="s">
        <v>76</v>
      </c>
      <c r="I590" s="120" t="s">
        <v>76</v>
      </c>
      <c r="J590" s="120" t="s">
        <v>86</v>
      </c>
      <c r="K590" s="120" t="s">
        <v>82</v>
      </c>
    </row>
    <row r="591" spans="1:11" x14ac:dyDescent="0.25">
      <c r="A591" s="120" t="s">
        <v>1299</v>
      </c>
      <c r="B591" s="120" t="s">
        <v>1300</v>
      </c>
      <c r="C591" s="120" t="s">
        <v>85</v>
      </c>
      <c r="D591" s="120" t="s">
        <v>23</v>
      </c>
      <c r="E591" s="120" t="s">
        <v>51</v>
      </c>
      <c r="F591" s="120" t="s">
        <v>76</v>
      </c>
      <c r="G591" s="120" t="s">
        <v>76</v>
      </c>
      <c r="H591" s="120" t="s">
        <v>76</v>
      </c>
      <c r="I591" s="120" t="s">
        <v>76</v>
      </c>
      <c r="J591" s="120" t="s">
        <v>86</v>
      </c>
      <c r="K591" s="120" t="s">
        <v>82</v>
      </c>
    </row>
    <row r="592" spans="1:11" x14ac:dyDescent="0.25">
      <c r="A592" s="120" t="s">
        <v>1301</v>
      </c>
      <c r="B592" s="120" t="s">
        <v>1302</v>
      </c>
      <c r="C592" s="120" t="s">
        <v>85</v>
      </c>
      <c r="D592" s="120" t="s">
        <v>23</v>
      </c>
      <c r="E592" s="120" t="s">
        <v>51</v>
      </c>
      <c r="F592" s="120" t="s">
        <v>76</v>
      </c>
      <c r="G592" s="120" t="s">
        <v>76</v>
      </c>
      <c r="H592" s="120" t="s">
        <v>76</v>
      </c>
      <c r="I592" s="120" t="s">
        <v>76</v>
      </c>
      <c r="J592" s="120" t="s">
        <v>86</v>
      </c>
      <c r="K592" s="120" t="s">
        <v>82</v>
      </c>
    </row>
    <row r="593" spans="1:11" x14ac:dyDescent="0.25">
      <c r="A593" s="120" t="s">
        <v>1303</v>
      </c>
      <c r="B593" s="120" t="s">
        <v>1304</v>
      </c>
      <c r="C593" s="120" t="s">
        <v>174</v>
      </c>
      <c r="D593" s="120" t="s">
        <v>24</v>
      </c>
      <c r="E593" s="120" t="s">
        <v>51</v>
      </c>
      <c r="F593" s="120" t="s">
        <v>76</v>
      </c>
      <c r="G593" s="120" t="s">
        <v>76</v>
      </c>
      <c r="H593" s="120" t="s">
        <v>76</v>
      </c>
      <c r="I593" s="120" t="s">
        <v>76</v>
      </c>
      <c r="J593" s="120" t="s">
        <v>364</v>
      </c>
      <c r="K593" s="120" t="s">
        <v>82</v>
      </c>
    </row>
    <row r="594" spans="1:11" x14ac:dyDescent="0.25">
      <c r="A594" s="120" t="s">
        <v>1305</v>
      </c>
      <c r="B594" s="120" t="s">
        <v>1306</v>
      </c>
      <c r="C594" s="120" t="s">
        <v>85</v>
      </c>
      <c r="D594" s="120" t="s">
        <v>23</v>
      </c>
      <c r="E594" s="120" t="s">
        <v>51</v>
      </c>
      <c r="F594" s="120" t="s">
        <v>76</v>
      </c>
      <c r="G594" s="120" t="s">
        <v>76</v>
      </c>
      <c r="H594" s="120" t="s">
        <v>76</v>
      </c>
      <c r="I594" s="120" t="s">
        <v>76</v>
      </c>
      <c r="J594" s="120" t="s">
        <v>81</v>
      </c>
      <c r="K594" s="120" t="s">
        <v>82</v>
      </c>
    </row>
    <row r="595" spans="1:11" x14ac:dyDescent="0.25">
      <c r="A595" s="120" t="s">
        <v>1307</v>
      </c>
      <c r="B595" s="120" t="s">
        <v>1308</v>
      </c>
      <c r="C595" s="120" t="s">
        <v>253</v>
      </c>
      <c r="D595" s="120" t="s">
        <v>1309</v>
      </c>
      <c r="E595" s="120" t="s">
        <v>51</v>
      </c>
      <c r="F595" s="120" t="s">
        <v>76</v>
      </c>
      <c r="G595" s="120" t="s">
        <v>76</v>
      </c>
      <c r="H595" s="120" t="s">
        <v>76</v>
      </c>
      <c r="I595" s="120" t="s">
        <v>76</v>
      </c>
      <c r="J595" s="120" t="s">
        <v>1310</v>
      </c>
      <c r="K595" s="120" t="s">
        <v>82</v>
      </c>
    </row>
    <row r="596" spans="1:11" x14ac:dyDescent="0.25">
      <c r="A596" s="120" t="s">
        <v>80</v>
      </c>
      <c r="B596" s="120" t="s">
        <v>1311</v>
      </c>
      <c r="C596" s="120" t="s">
        <v>1312</v>
      </c>
      <c r="D596" s="120" t="s">
        <v>77</v>
      </c>
      <c r="E596" s="120" t="s">
        <v>51</v>
      </c>
      <c r="F596" s="120" t="s">
        <v>76</v>
      </c>
      <c r="G596" s="120" t="s">
        <v>76</v>
      </c>
      <c r="H596" s="120" t="s">
        <v>76</v>
      </c>
      <c r="I596" s="120" t="s">
        <v>76</v>
      </c>
      <c r="J596" s="120" t="s">
        <v>171</v>
      </c>
      <c r="K596" s="120" t="s">
        <v>82</v>
      </c>
    </row>
    <row r="597" spans="1:11" x14ac:dyDescent="0.25">
      <c r="A597" s="120" t="s">
        <v>1313</v>
      </c>
      <c r="B597" s="120" t="s">
        <v>1314</v>
      </c>
      <c r="C597" s="120" t="s">
        <v>78</v>
      </c>
      <c r="D597" s="120" t="s">
        <v>1309</v>
      </c>
      <c r="E597" s="120" t="s">
        <v>51</v>
      </c>
      <c r="F597" s="120" t="s">
        <v>79</v>
      </c>
      <c r="G597" s="120" t="s">
        <v>1313</v>
      </c>
      <c r="H597" s="120" t="s">
        <v>76</v>
      </c>
      <c r="I597" s="120" t="s">
        <v>76</v>
      </c>
      <c r="J597" s="120" t="s">
        <v>171</v>
      </c>
      <c r="K597" s="120" t="s">
        <v>82</v>
      </c>
    </row>
    <row r="598" spans="1:11" x14ac:dyDescent="0.25">
      <c r="A598" s="120" t="s">
        <v>1315</v>
      </c>
      <c r="B598" s="120" t="s">
        <v>1316</v>
      </c>
      <c r="C598" s="120" t="s">
        <v>1312</v>
      </c>
      <c r="D598" s="120" t="s">
        <v>77</v>
      </c>
      <c r="E598" s="120" t="s">
        <v>1317</v>
      </c>
      <c r="F598" s="120" t="s">
        <v>76</v>
      </c>
      <c r="G598" s="120" t="s">
        <v>76</v>
      </c>
      <c r="H598" s="120" t="s">
        <v>76</v>
      </c>
      <c r="I598" s="120" t="s">
        <v>76</v>
      </c>
      <c r="J598" s="120" t="s">
        <v>171</v>
      </c>
      <c r="K598" s="120" t="s">
        <v>82</v>
      </c>
    </row>
    <row r="599" spans="1:11" x14ac:dyDescent="0.25">
      <c r="A599" s="120" t="s">
        <v>1318</v>
      </c>
      <c r="B599" s="120" t="s">
        <v>1319</v>
      </c>
      <c r="C599" s="120" t="s">
        <v>85</v>
      </c>
      <c r="D599" s="120" t="s">
        <v>23</v>
      </c>
      <c r="E599" s="120" t="s">
        <v>51</v>
      </c>
      <c r="F599" s="120" t="s">
        <v>76</v>
      </c>
      <c r="G599" s="120" t="s">
        <v>76</v>
      </c>
      <c r="H599" s="120" t="s">
        <v>76</v>
      </c>
      <c r="I599" s="120" t="s">
        <v>76</v>
      </c>
      <c r="J599" s="120" t="s">
        <v>1320</v>
      </c>
      <c r="K599" s="120" t="s">
        <v>82</v>
      </c>
    </row>
    <row r="600" spans="1:11" x14ac:dyDescent="0.25">
      <c r="A600" s="120" t="s">
        <v>1321</v>
      </c>
      <c r="B600" s="120" t="s">
        <v>1322</v>
      </c>
      <c r="C600" s="120" t="s">
        <v>85</v>
      </c>
      <c r="D600" s="120" t="s">
        <v>23</v>
      </c>
      <c r="E600" s="120" t="s">
        <v>51</v>
      </c>
      <c r="F600" s="120" t="s">
        <v>76</v>
      </c>
      <c r="G600" s="120" t="s">
        <v>76</v>
      </c>
      <c r="H600" s="120" t="s">
        <v>76</v>
      </c>
      <c r="I600" s="120" t="s">
        <v>76</v>
      </c>
      <c r="J600" s="120" t="s">
        <v>980</v>
      </c>
      <c r="K600" s="120" t="s">
        <v>82</v>
      </c>
    </row>
    <row r="601" spans="1:11" x14ac:dyDescent="0.25">
      <c r="A601" s="120" t="s">
        <v>1323</v>
      </c>
      <c r="B601" s="120" t="s">
        <v>1324</v>
      </c>
      <c r="C601" s="120" t="s">
        <v>253</v>
      </c>
      <c r="D601" s="120" t="s">
        <v>1309</v>
      </c>
      <c r="E601" s="120" t="s">
        <v>51</v>
      </c>
      <c r="F601" s="120" t="s">
        <v>76</v>
      </c>
      <c r="G601" s="120" t="s">
        <v>76</v>
      </c>
      <c r="H601" s="120" t="s">
        <v>76</v>
      </c>
      <c r="I601" s="120" t="s">
        <v>76</v>
      </c>
      <c r="J601" s="120" t="s">
        <v>171</v>
      </c>
      <c r="K601" s="120" t="s">
        <v>82</v>
      </c>
    </row>
    <row r="602" spans="1:11" x14ac:dyDescent="0.25">
      <c r="A602" s="120" t="s">
        <v>1325</v>
      </c>
      <c r="B602" s="120" t="s">
        <v>1326</v>
      </c>
      <c r="C602" s="120" t="s">
        <v>1327</v>
      </c>
      <c r="D602" s="120" t="s">
        <v>1309</v>
      </c>
      <c r="E602" s="120" t="s">
        <v>51</v>
      </c>
      <c r="F602" s="120" t="s">
        <v>76</v>
      </c>
      <c r="G602" s="120" t="s">
        <v>76</v>
      </c>
      <c r="H602" s="120" t="s">
        <v>76</v>
      </c>
      <c r="I602" s="120" t="s">
        <v>76</v>
      </c>
      <c r="J602" s="120" t="s">
        <v>171</v>
      </c>
      <c r="K602" s="120" t="s">
        <v>82</v>
      </c>
    </row>
    <row r="603" spans="1:11" x14ac:dyDescent="0.25">
      <c r="A603" s="120" t="s">
        <v>1328</v>
      </c>
      <c r="B603" s="120" t="s">
        <v>656</v>
      </c>
      <c r="C603" s="120" t="s">
        <v>85</v>
      </c>
      <c r="D603" s="120" t="s">
        <v>23</v>
      </c>
      <c r="E603" s="120" t="s">
        <v>51</v>
      </c>
      <c r="F603" s="120" t="s">
        <v>76</v>
      </c>
      <c r="G603" s="120" t="s">
        <v>76</v>
      </c>
      <c r="H603" s="120" t="s">
        <v>76</v>
      </c>
      <c r="I603" s="120" t="s">
        <v>76</v>
      </c>
      <c r="J603" s="120" t="s">
        <v>89</v>
      </c>
      <c r="K603" s="120" t="s">
        <v>82</v>
      </c>
    </row>
    <row r="604" spans="1:11" x14ac:dyDescent="0.25">
      <c r="A604" s="120" t="s">
        <v>1329</v>
      </c>
      <c r="B604" s="120" t="s">
        <v>654</v>
      </c>
      <c r="C604" s="120" t="s">
        <v>78</v>
      </c>
      <c r="D604" s="120" t="s">
        <v>654</v>
      </c>
      <c r="E604" s="120" t="s">
        <v>51</v>
      </c>
      <c r="F604" s="120" t="s">
        <v>79</v>
      </c>
      <c r="G604" s="120" t="s">
        <v>1329</v>
      </c>
      <c r="H604" s="120" t="s">
        <v>76</v>
      </c>
      <c r="I604" s="120" t="s">
        <v>76</v>
      </c>
      <c r="J604" s="120" t="s">
        <v>1233</v>
      </c>
      <c r="K604" s="120" t="s">
        <v>82</v>
      </c>
    </row>
    <row r="605" spans="1:11" x14ac:dyDescent="0.25">
      <c r="A605" s="120" t="s">
        <v>1330</v>
      </c>
      <c r="B605" s="120" t="s">
        <v>1331</v>
      </c>
      <c r="C605" s="120" t="s">
        <v>78</v>
      </c>
      <c r="D605" s="120" t="s">
        <v>1331</v>
      </c>
      <c r="E605" s="120" t="s">
        <v>51</v>
      </c>
      <c r="F605" s="120" t="s">
        <v>79</v>
      </c>
      <c r="G605" s="120" t="s">
        <v>1330</v>
      </c>
      <c r="H605" s="120" t="s">
        <v>76</v>
      </c>
      <c r="I605" s="120" t="s">
        <v>76</v>
      </c>
      <c r="J605" s="120" t="s">
        <v>1233</v>
      </c>
      <c r="K605" s="120" t="s">
        <v>82</v>
      </c>
    </row>
    <row r="606" spans="1:11" x14ac:dyDescent="0.25">
      <c r="A606" s="120" t="s">
        <v>1332</v>
      </c>
      <c r="B606" s="120" t="s">
        <v>1333</v>
      </c>
      <c r="C606" s="120" t="s">
        <v>85</v>
      </c>
      <c r="D606" s="120" t="s">
        <v>23</v>
      </c>
      <c r="E606" s="120" t="s">
        <v>51</v>
      </c>
      <c r="F606" s="120" t="s">
        <v>76</v>
      </c>
      <c r="G606" s="120" t="s">
        <v>76</v>
      </c>
      <c r="H606" s="120" t="s">
        <v>76</v>
      </c>
      <c r="I606" s="120" t="s">
        <v>76</v>
      </c>
      <c r="J606" s="120" t="s">
        <v>81</v>
      </c>
      <c r="K606" s="120" t="s">
        <v>82</v>
      </c>
    </row>
    <row r="607" spans="1:11" x14ac:dyDescent="0.25">
      <c r="A607" s="120" t="s">
        <v>1334</v>
      </c>
      <c r="B607" s="120" t="s">
        <v>1335</v>
      </c>
      <c r="C607" s="120" t="s">
        <v>85</v>
      </c>
      <c r="D607" s="120" t="s">
        <v>23</v>
      </c>
      <c r="E607" s="120" t="s">
        <v>51</v>
      </c>
      <c r="F607" s="120" t="s">
        <v>76</v>
      </c>
      <c r="G607" s="120" t="s">
        <v>76</v>
      </c>
      <c r="H607" s="120" t="s">
        <v>76</v>
      </c>
      <c r="I607" s="120" t="s">
        <v>76</v>
      </c>
      <c r="J607" s="120" t="s">
        <v>266</v>
      </c>
      <c r="K607" s="120" t="s">
        <v>82</v>
      </c>
    </row>
    <row r="608" spans="1:11" x14ac:dyDescent="0.25">
      <c r="A608" s="120" t="s">
        <v>1336</v>
      </c>
      <c r="B608" s="120" t="s">
        <v>1337</v>
      </c>
      <c r="C608" s="120" t="s">
        <v>85</v>
      </c>
      <c r="D608" s="120" t="s">
        <v>23</v>
      </c>
      <c r="E608" s="120" t="s">
        <v>51</v>
      </c>
      <c r="F608" s="120" t="s">
        <v>76</v>
      </c>
      <c r="G608" s="120" t="s">
        <v>76</v>
      </c>
      <c r="H608" s="120" t="s">
        <v>76</v>
      </c>
      <c r="I608" s="120" t="s">
        <v>76</v>
      </c>
      <c r="J608" s="120" t="s">
        <v>86</v>
      </c>
      <c r="K608" s="120" t="s">
        <v>82</v>
      </c>
    </row>
    <row r="609" spans="1:11" x14ac:dyDescent="0.25">
      <c r="A609" s="120" t="s">
        <v>1338</v>
      </c>
      <c r="B609" s="120" t="s">
        <v>1339</v>
      </c>
      <c r="C609" s="120" t="s">
        <v>85</v>
      </c>
      <c r="D609" s="120" t="s">
        <v>23</v>
      </c>
      <c r="E609" s="120" t="s">
        <v>51</v>
      </c>
      <c r="F609" s="120" t="s">
        <v>76</v>
      </c>
      <c r="G609" s="120" t="s">
        <v>76</v>
      </c>
      <c r="H609" s="120" t="s">
        <v>76</v>
      </c>
      <c r="I609" s="120" t="s">
        <v>76</v>
      </c>
      <c r="J609" s="120" t="s">
        <v>81</v>
      </c>
      <c r="K609" s="120" t="s">
        <v>82</v>
      </c>
    </row>
    <row r="610" spans="1:11" x14ac:dyDescent="0.25">
      <c r="A610" s="120" t="s">
        <v>1340</v>
      </c>
      <c r="B610" s="120" t="s">
        <v>1341</v>
      </c>
      <c r="C610" s="120" t="s">
        <v>85</v>
      </c>
      <c r="D610" s="120" t="s">
        <v>23</v>
      </c>
      <c r="E610" s="120" t="s">
        <v>51</v>
      </c>
      <c r="F610" s="120" t="s">
        <v>76</v>
      </c>
      <c r="G610" s="120" t="s">
        <v>76</v>
      </c>
      <c r="H610" s="120" t="s">
        <v>76</v>
      </c>
      <c r="I610" s="120" t="s">
        <v>76</v>
      </c>
      <c r="J610" s="120" t="s">
        <v>1342</v>
      </c>
      <c r="K610" s="120" t="s">
        <v>82</v>
      </c>
    </row>
    <row r="611" spans="1:11" x14ac:dyDescent="0.25">
      <c r="A611" s="120" t="s">
        <v>1343</v>
      </c>
      <c r="B611" s="120" t="s">
        <v>1344</v>
      </c>
      <c r="C611" s="120" t="s">
        <v>85</v>
      </c>
      <c r="D611" s="120" t="s">
        <v>23</v>
      </c>
      <c r="E611" s="120" t="s">
        <v>51</v>
      </c>
      <c r="F611" s="120" t="s">
        <v>76</v>
      </c>
      <c r="G611" s="120" t="s">
        <v>76</v>
      </c>
      <c r="H611" s="120" t="s">
        <v>76</v>
      </c>
      <c r="I611" s="120" t="s">
        <v>76</v>
      </c>
      <c r="J611" s="120" t="s">
        <v>626</v>
      </c>
      <c r="K611" s="120" t="s">
        <v>82</v>
      </c>
    </row>
    <row r="612" spans="1:11" x14ac:dyDescent="0.25">
      <c r="A612" s="120" t="s">
        <v>1345</v>
      </c>
      <c r="B612" s="120" t="s">
        <v>1346</v>
      </c>
      <c r="C612" s="120" t="s">
        <v>85</v>
      </c>
      <c r="D612" s="120" t="s">
        <v>23</v>
      </c>
      <c r="E612" s="120" t="s">
        <v>51</v>
      </c>
      <c r="F612" s="120" t="s">
        <v>76</v>
      </c>
      <c r="G612" s="120" t="s">
        <v>76</v>
      </c>
      <c r="H612" s="120" t="s">
        <v>76</v>
      </c>
      <c r="I612" s="120" t="s">
        <v>76</v>
      </c>
      <c r="J612" s="120" t="s">
        <v>86</v>
      </c>
      <c r="K612" s="120" t="s">
        <v>82</v>
      </c>
    </row>
    <row r="613" spans="1:11" x14ac:dyDescent="0.25">
      <c r="A613" s="120" t="s">
        <v>1347</v>
      </c>
      <c r="B613" s="120" t="s">
        <v>1348</v>
      </c>
      <c r="C613" s="120" t="s">
        <v>85</v>
      </c>
      <c r="D613" s="120" t="s">
        <v>23</v>
      </c>
      <c r="E613" s="120" t="s">
        <v>51</v>
      </c>
      <c r="F613" s="120" t="s">
        <v>76</v>
      </c>
      <c r="G613" s="120" t="s">
        <v>76</v>
      </c>
      <c r="H613" s="120" t="s">
        <v>76</v>
      </c>
      <c r="I613" s="120" t="s">
        <v>76</v>
      </c>
      <c r="J613" s="120" t="s">
        <v>86</v>
      </c>
      <c r="K613" s="120" t="s">
        <v>82</v>
      </c>
    </row>
    <row r="614" spans="1:11" x14ac:dyDescent="0.25">
      <c r="A614" s="120" t="s">
        <v>1349</v>
      </c>
      <c r="B614" s="120" t="s">
        <v>1350</v>
      </c>
      <c r="C614" s="120" t="s">
        <v>85</v>
      </c>
      <c r="D614" s="120" t="s">
        <v>23</v>
      </c>
      <c r="E614" s="120" t="s">
        <v>51</v>
      </c>
      <c r="F614" s="120" t="s">
        <v>76</v>
      </c>
      <c r="G614" s="120" t="s">
        <v>76</v>
      </c>
      <c r="H614" s="120" t="s">
        <v>76</v>
      </c>
      <c r="I614" s="120" t="s">
        <v>76</v>
      </c>
      <c r="J614" s="120" t="s">
        <v>89</v>
      </c>
      <c r="K614" s="120" t="s">
        <v>82</v>
      </c>
    </row>
    <row r="615" spans="1:11" x14ac:dyDescent="0.25">
      <c r="A615" s="120" t="s">
        <v>1351</v>
      </c>
      <c r="B615" s="120" t="s">
        <v>1352</v>
      </c>
      <c r="C615" s="120" t="s">
        <v>85</v>
      </c>
      <c r="D615" s="120" t="s">
        <v>23</v>
      </c>
      <c r="E615" s="120" t="s">
        <v>51</v>
      </c>
      <c r="F615" s="120" t="s">
        <v>76</v>
      </c>
      <c r="G615" s="120" t="s">
        <v>76</v>
      </c>
      <c r="H615" s="120" t="s">
        <v>76</v>
      </c>
      <c r="I615" s="120" t="s">
        <v>76</v>
      </c>
      <c r="J615" s="120" t="s">
        <v>86</v>
      </c>
      <c r="K615" s="120" t="s">
        <v>82</v>
      </c>
    </row>
    <row r="616" spans="1:11" x14ac:dyDescent="0.25">
      <c r="A616" s="120" t="s">
        <v>1353</v>
      </c>
      <c r="B616" s="120" t="s">
        <v>1354</v>
      </c>
      <c r="C616" s="120" t="s">
        <v>85</v>
      </c>
      <c r="D616" s="120" t="s">
        <v>23</v>
      </c>
      <c r="E616" s="120" t="s">
        <v>51</v>
      </c>
      <c r="F616" s="120" t="s">
        <v>76</v>
      </c>
      <c r="G616" s="120" t="s">
        <v>76</v>
      </c>
      <c r="H616" s="120" t="s">
        <v>76</v>
      </c>
      <c r="I616" s="120" t="s">
        <v>76</v>
      </c>
      <c r="J616" s="120" t="s">
        <v>1355</v>
      </c>
      <c r="K616" s="120" t="s">
        <v>1356</v>
      </c>
    </row>
    <row r="617" spans="1:11" x14ac:dyDescent="0.25">
      <c r="A617" s="120" t="s">
        <v>1357</v>
      </c>
      <c r="B617" s="120" t="s">
        <v>1358</v>
      </c>
      <c r="C617" s="120" t="s">
        <v>85</v>
      </c>
      <c r="D617" s="120" t="s">
        <v>23</v>
      </c>
      <c r="E617" s="120" t="s">
        <v>51</v>
      </c>
      <c r="F617" s="120" t="s">
        <v>76</v>
      </c>
      <c r="G617" s="120" t="s">
        <v>76</v>
      </c>
      <c r="H617" s="120" t="s">
        <v>76</v>
      </c>
      <c r="I617" s="120" t="s">
        <v>76</v>
      </c>
      <c r="J617" s="120" t="s">
        <v>89</v>
      </c>
      <c r="K617" s="120" t="s">
        <v>82</v>
      </c>
    </row>
    <row r="618" spans="1:11" x14ac:dyDescent="0.25">
      <c r="A618" s="120" t="s">
        <v>1359</v>
      </c>
      <c r="B618" s="120" t="s">
        <v>1360</v>
      </c>
      <c r="C618" s="120" t="s">
        <v>85</v>
      </c>
      <c r="D618" s="120" t="s">
        <v>23</v>
      </c>
      <c r="E618" s="120" t="s">
        <v>51</v>
      </c>
      <c r="F618" s="120" t="s">
        <v>76</v>
      </c>
      <c r="G618" s="120" t="s">
        <v>76</v>
      </c>
      <c r="H618" s="120" t="s">
        <v>76</v>
      </c>
      <c r="I618" s="120" t="s">
        <v>76</v>
      </c>
      <c r="J618" s="120" t="s">
        <v>86</v>
      </c>
      <c r="K618" s="120" t="s">
        <v>82</v>
      </c>
    </row>
    <row r="619" spans="1:11" x14ac:dyDescent="0.25">
      <c r="A619" s="120" t="s">
        <v>1361</v>
      </c>
      <c r="B619" s="120" t="s">
        <v>1362</v>
      </c>
      <c r="C619" s="120" t="s">
        <v>85</v>
      </c>
      <c r="D619" s="120" t="s">
        <v>23</v>
      </c>
      <c r="E619" s="120" t="s">
        <v>51</v>
      </c>
      <c r="F619" s="120" t="s">
        <v>76</v>
      </c>
      <c r="G619" s="120" t="s">
        <v>76</v>
      </c>
      <c r="H619" s="120" t="s">
        <v>76</v>
      </c>
      <c r="I619" s="120" t="s">
        <v>76</v>
      </c>
      <c r="J619" s="120" t="s">
        <v>86</v>
      </c>
      <c r="K619" s="120" t="s">
        <v>82</v>
      </c>
    </row>
    <row r="620" spans="1:11" x14ac:dyDescent="0.25">
      <c r="A620" s="120" t="s">
        <v>1363</v>
      </c>
      <c r="B620" s="120" t="s">
        <v>1364</v>
      </c>
      <c r="C620" s="120" t="s">
        <v>85</v>
      </c>
      <c r="D620" s="120" t="s">
        <v>23</v>
      </c>
      <c r="E620" s="120" t="s">
        <v>51</v>
      </c>
      <c r="F620" s="120" t="s">
        <v>76</v>
      </c>
      <c r="G620" s="120" t="s">
        <v>76</v>
      </c>
      <c r="H620" s="120" t="s">
        <v>76</v>
      </c>
      <c r="I620" s="120" t="s">
        <v>76</v>
      </c>
      <c r="J620" s="120" t="s">
        <v>86</v>
      </c>
      <c r="K620" s="120" t="s">
        <v>82</v>
      </c>
    </row>
    <row r="621" spans="1:11" x14ac:dyDescent="0.25">
      <c r="A621" s="120" t="s">
        <v>1365</v>
      </c>
      <c r="B621" s="120" t="s">
        <v>1366</v>
      </c>
      <c r="C621" s="120" t="s">
        <v>85</v>
      </c>
      <c r="D621" s="120" t="s">
        <v>23</v>
      </c>
      <c r="E621" s="120" t="s">
        <v>51</v>
      </c>
      <c r="F621" s="120" t="s">
        <v>76</v>
      </c>
      <c r="G621" s="120" t="s">
        <v>76</v>
      </c>
      <c r="H621" s="120" t="s">
        <v>76</v>
      </c>
      <c r="I621" s="120" t="s">
        <v>76</v>
      </c>
      <c r="J621" s="120" t="s">
        <v>86</v>
      </c>
      <c r="K621" s="120" t="s">
        <v>82</v>
      </c>
    </row>
    <row r="622" spans="1:11" x14ac:dyDescent="0.25">
      <c r="A622" s="120" t="s">
        <v>1367</v>
      </c>
      <c r="B622" s="120" t="s">
        <v>1368</v>
      </c>
      <c r="C622" s="120" t="s">
        <v>85</v>
      </c>
      <c r="D622" s="120" t="s">
        <v>23</v>
      </c>
      <c r="E622" s="120" t="s">
        <v>51</v>
      </c>
      <c r="F622" s="120" t="s">
        <v>76</v>
      </c>
      <c r="G622" s="120" t="s">
        <v>76</v>
      </c>
      <c r="H622" s="120" t="s">
        <v>76</v>
      </c>
      <c r="I622" s="120" t="s">
        <v>76</v>
      </c>
      <c r="J622" s="120" t="s">
        <v>86</v>
      </c>
      <c r="K622" s="120" t="s">
        <v>82</v>
      </c>
    </row>
    <row r="623" spans="1:11" x14ac:dyDescent="0.25">
      <c r="A623" s="120" t="s">
        <v>1369</v>
      </c>
      <c r="B623" s="120" t="s">
        <v>1370</v>
      </c>
      <c r="C623" s="120" t="s">
        <v>85</v>
      </c>
      <c r="D623" s="120" t="s">
        <v>23</v>
      </c>
      <c r="E623" s="120" t="s">
        <v>51</v>
      </c>
      <c r="F623" s="120" t="s">
        <v>76</v>
      </c>
      <c r="G623" s="120" t="s">
        <v>76</v>
      </c>
      <c r="H623" s="120" t="s">
        <v>76</v>
      </c>
      <c r="I623" s="120" t="s">
        <v>76</v>
      </c>
      <c r="J623" s="120" t="s">
        <v>266</v>
      </c>
      <c r="K623" s="120" t="s">
        <v>82</v>
      </c>
    </row>
    <row r="624" spans="1:11" x14ac:dyDescent="0.25">
      <c r="A624" s="120" t="s">
        <v>1371</v>
      </c>
      <c r="B624" s="120" t="s">
        <v>1372</v>
      </c>
      <c r="C624" s="120" t="s">
        <v>1373</v>
      </c>
      <c r="D624" s="120" t="s">
        <v>1374</v>
      </c>
      <c r="E624" s="120" t="s">
        <v>51</v>
      </c>
      <c r="F624" s="120" t="s">
        <v>76</v>
      </c>
      <c r="G624" s="120" t="s">
        <v>76</v>
      </c>
      <c r="H624" s="120" t="s">
        <v>76</v>
      </c>
      <c r="I624" s="120" t="s">
        <v>76</v>
      </c>
      <c r="J624" s="120" t="s">
        <v>171</v>
      </c>
      <c r="K624" s="120" t="s">
        <v>82</v>
      </c>
    </row>
    <row r="625" spans="1:11" x14ac:dyDescent="0.25">
      <c r="A625" s="120" t="s">
        <v>1375</v>
      </c>
      <c r="B625" s="120" t="s">
        <v>1376</v>
      </c>
      <c r="C625" s="120" t="s">
        <v>85</v>
      </c>
      <c r="D625" s="120" t="s">
        <v>23</v>
      </c>
      <c r="E625" s="120" t="s">
        <v>51</v>
      </c>
      <c r="F625" s="120" t="s">
        <v>76</v>
      </c>
      <c r="G625" s="120" t="s">
        <v>76</v>
      </c>
      <c r="H625" s="120" t="s">
        <v>76</v>
      </c>
      <c r="I625" s="120" t="s">
        <v>76</v>
      </c>
      <c r="J625" s="120" t="s">
        <v>86</v>
      </c>
      <c r="K625" s="120" t="s">
        <v>82</v>
      </c>
    </row>
    <row r="626" spans="1:11" x14ac:dyDescent="0.25">
      <c r="A626" s="120" t="s">
        <v>1377</v>
      </c>
      <c r="B626" s="120" t="s">
        <v>1378</v>
      </c>
      <c r="C626" s="120" t="s">
        <v>85</v>
      </c>
      <c r="D626" s="120" t="s">
        <v>23</v>
      </c>
      <c r="E626" s="120" t="s">
        <v>51</v>
      </c>
      <c r="F626" s="120" t="s">
        <v>76</v>
      </c>
      <c r="G626" s="120" t="s">
        <v>76</v>
      </c>
      <c r="H626" s="120" t="s">
        <v>76</v>
      </c>
      <c r="I626" s="120" t="s">
        <v>76</v>
      </c>
      <c r="J626" s="120" t="s">
        <v>1379</v>
      </c>
      <c r="K626" s="120" t="s">
        <v>82</v>
      </c>
    </row>
    <row r="627" spans="1:11" x14ac:dyDescent="0.25">
      <c r="A627" s="120" t="s">
        <v>1380</v>
      </c>
      <c r="B627" s="120" t="s">
        <v>1381</v>
      </c>
      <c r="C627" s="120" t="s">
        <v>85</v>
      </c>
      <c r="D627" s="120" t="s">
        <v>23</v>
      </c>
      <c r="E627" s="120" t="s">
        <v>51</v>
      </c>
      <c r="F627" s="120" t="s">
        <v>76</v>
      </c>
      <c r="G627" s="120" t="s">
        <v>76</v>
      </c>
      <c r="H627" s="120" t="s">
        <v>76</v>
      </c>
      <c r="I627" s="120" t="s">
        <v>76</v>
      </c>
      <c r="J627" s="120" t="s">
        <v>86</v>
      </c>
      <c r="K627" s="120" t="s">
        <v>82</v>
      </c>
    </row>
    <row r="628" spans="1:11" x14ac:dyDescent="0.25">
      <c r="A628" s="120" t="s">
        <v>1382</v>
      </c>
      <c r="B628" s="120" t="s">
        <v>1383</v>
      </c>
      <c r="C628" s="120" t="s">
        <v>85</v>
      </c>
      <c r="D628" s="120" t="s">
        <v>23</v>
      </c>
      <c r="E628" s="120" t="s">
        <v>51</v>
      </c>
      <c r="F628" s="120" t="s">
        <v>76</v>
      </c>
      <c r="G628" s="120" t="s">
        <v>76</v>
      </c>
      <c r="H628" s="120" t="s">
        <v>76</v>
      </c>
      <c r="I628" s="120" t="s">
        <v>76</v>
      </c>
      <c r="J628" s="120" t="s">
        <v>86</v>
      </c>
      <c r="K628" s="120" t="s">
        <v>82</v>
      </c>
    </row>
    <row r="629" spans="1:11" x14ac:dyDescent="0.25">
      <c r="A629" s="120" t="s">
        <v>1384</v>
      </c>
      <c r="B629" s="120" t="s">
        <v>1385</v>
      </c>
      <c r="C629" s="120" t="s">
        <v>85</v>
      </c>
      <c r="D629" s="120" t="s">
        <v>23</v>
      </c>
      <c r="E629" s="120" t="s">
        <v>51</v>
      </c>
      <c r="F629" s="120" t="s">
        <v>76</v>
      </c>
      <c r="G629" s="120" t="s">
        <v>76</v>
      </c>
      <c r="H629" s="120" t="s">
        <v>76</v>
      </c>
      <c r="I629" s="120" t="s">
        <v>76</v>
      </c>
      <c r="J629" s="120" t="s">
        <v>86</v>
      </c>
      <c r="K629" s="120" t="s">
        <v>82</v>
      </c>
    </row>
    <row r="630" spans="1:11" x14ac:dyDescent="0.25">
      <c r="A630" s="120" t="s">
        <v>1386</v>
      </c>
      <c r="B630" s="120" t="s">
        <v>1387</v>
      </c>
      <c r="C630" s="120" t="s">
        <v>85</v>
      </c>
      <c r="D630" s="120" t="s">
        <v>23</v>
      </c>
      <c r="E630" s="120" t="s">
        <v>51</v>
      </c>
      <c r="F630" s="120" t="s">
        <v>76</v>
      </c>
      <c r="G630" s="120" t="s">
        <v>76</v>
      </c>
      <c r="H630" s="120" t="s">
        <v>76</v>
      </c>
      <c r="I630" s="120" t="s">
        <v>76</v>
      </c>
      <c r="J630" s="120" t="s">
        <v>1388</v>
      </c>
      <c r="K630" s="120" t="s">
        <v>82</v>
      </c>
    </row>
    <row r="631" spans="1:11" x14ac:dyDescent="0.25">
      <c r="A631" s="120" t="s">
        <v>1389</v>
      </c>
      <c r="B631" s="120" t="s">
        <v>1390</v>
      </c>
      <c r="C631" s="120" t="s">
        <v>85</v>
      </c>
      <c r="D631" s="120" t="s">
        <v>23</v>
      </c>
      <c r="E631" s="120" t="s">
        <v>51</v>
      </c>
      <c r="F631" s="120" t="s">
        <v>76</v>
      </c>
      <c r="G631" s="120" t="s">
        <v>76</v>
      </c>
      <c r="H631" s="120" t="s">
        <v>76</v>
      </c>
      <c r="I631" s="120" t="s">
        <v>76</v>
      </c>
      <c r="J631" s="120" t="s">
        <v>81</v>
      </c>
      <c r="K631" s="120" t="s">
        <v>82</v>
      </c>
    </row>
    <row r="632" spans="1:11" x14ac:dyDescent="0.25">
      <c r="A632" s="120" t="s">
        <v>1391</v>
      </c>
      <c r="B632" s="120" t="s">
        <v>1392</v>
      </c>
      <c r="C632" s="120" t="s">
        <v>85</v>
      </c>
      <c r="D632" s="120" t="s">
        <v>23</v>
      </c>
      <c r="E632" s="120" t="s">
        <v>51</v>
      </c>
      <c r="F632" s="120" t="s">
        <v>76</v>
      </c>
      <c r="G632" s="120" t="s">
        <v>76</v>
      </c>
      <c r="H632" s="120" t="s">
        <v>76</v>
      </c>
      <c r="I632" s="120" t="s">
        <v>76</v>
      </c>
      <c r="J632" s="120" t="s">
        <v>86</v>
      </c>
      <c r="K632" s="120" t="s">
        <v>82</v>
      </c>
    </row>
    <row r="633" spans="1:11" x14ac:dyDescent="0.25">
      <c r="A633" s="120" t="s">
        <v>1393</v>
      </c>
      <c r="B633" s="120" t="s">
        <v>1394</v>
      </c>
      <c r="C633" s="120" t="s">
        <v>85</v>
      </c>
      <c r="D633" s="120" t="s">
        <v>23</v>
      </c>
      <c r="E633" s="120" t="s">
        <v>51</v>
      </c>
      <c r="F633" s="120" t="s">
        <v>76</v>
      </c>
      <c r="G633" s="120" t="s">
        <v>76</v>
      </c>
      <c r="H633" s="120" t="s">
        <v>76</v>
      </c>
      <c r="I633" s="120" t="s">
        <v>76</v>
      </c>
      <c r="J633" s="120" t="s">
        <v>1395</v>
      </c>
      <c r="K633" s="120" t="s">
        <v>82</v>
      </c>
    </row>
    <row r="634" spans="1:11" x14ac:dyDescent="0.25">
      <c r="A634" s="120" t="s">
        <v>1396</v>
      </c>
      <c r="B634" s="120" t="s">
        <v>1397</v>
      </c>
      <c r="C634" s="120" t="s">
        <v>85</v>
      </c>
      <c r="D634" s="120" t="s">
        <v>23</v>
      </c>
      <c r="E634" s="120" t="s">
        <v>51</v>
      </c>
      <c r="F634" s="120" t="s">
        <v>76</v>
      </c>
      <c r="G634" s="120" t="s">
        <v>76</v>
      </c>
      <c r="H634" s="120" t="s">
        <v>76</v>
      </c>
      <c r="I634" s="120" t="s">
        <v>76</v>
      </c>
      <c r="J634" s="120" t="s">
        <v>86</v>
      </c>
      <c r="K634" s="120" t="s">
        <v>82</v>
      </c>
    </row>
    <row r="635" spans="1:11" x14ac:dyDescent="0.25">
      <c r="A635" s="120" t="s">
        <v>1398</v>
      </c>
      <c r="B635" s="120" t="s">
        <v>1399</v>
      </c>
      <c r="C635" s="120" t="s">
        <v>85</v>
      </c>
      <c r="D635" s="120" t="s">
        <v>23</v>
      </c>
      <c r="E635" s="120" t="s">
        <v>51</v>
      </c>
      <c r="F635" s="120" t="s">
        <v>76</v>
      </c>
      <c r="G635" s="120" t="s">
        <v>76</v>
      </c>
      <c r="H635" s="120" t="s">
        <v>76</v>
      </c>
      <c r="I635" s="120" t="s">
        <v>76</v>
      </c>
      <c r="J635" s="120" t="s">
        <v>1400</v>
      </c>
      <c r="K635" s="120" t="s">
        <v>82</v>
      </c>
    </row>
    <row r="636" spans="1:11" x14ac:dyDescent="0.25">
      <c r="A636" s="120" t="s">
        <v>1401</v>
      </c>
      <c r="B636" s="120" t="s">
        <v>1402</v>
      </c>
      <c r="C636" s="120" t="s">
        <v>199</v>
      </c>
      <c r="D636" s="120" t="s">
        <v>1403</v>
      </c>
      <c r="E636" s="120" t="s">
        <v>1404</v>
      </c>
      <c r="F636" s="120" t="s">
        <v>76</v>
      </c>
      <c r="G636" s="120" t="s">
        <v>76</v>
      </c>
      <c r="H636" s="120" t="s">
        <v>76</v>
      </c>
      <c r="I636" s="120" t="s">
        <v>76</v>
      </c>
      <c r="J636" s="120" t="s">
        <v>1405</v>
      </c>
      <c r="K636" s="120" t="s">
        <v>82</v>
      </c>
    </row>
    <row r="637" spans="1:11" x14ac:dyDescent="0.25">
      <c r="A637" s="120" t="s">
        <v>1406</v>
      </c>
      <c r="B637" s="120" t="s">
        <v>1407</v>
      </c>
      <c r="C637" s="120" t="s">
        <v>85</v>
      </c>
      <c r="D637" s="120" t="s">
        <v>23</v>
      </c>
      <c r="E637" s="120" t="s">
        <v>51</v>
      </c>
      <c r="F637" s="120" t="s">
        <v>76</v>
      </c>
      <c r="G637" s="120" t="s">
        <v>76</v>
      </c>
      <c r="H637" s="120" t="s">
        <v>76</v>
      </c>
      <c r="I637" s="120" t="s">
        <v>76</v>
      </c>
      <c r="J637" s="120" t="s">
        <v>86</v>
      </c>
      <c r="K637" s="120" t="s">
        <v>82</v>
      </c>
    </row>
    <row r="638" spans="1:11" x14ac:dyDescent="0.25">
      <c r="A638" s="120" t="s">
        <v>1408</v>
      </c>
      <c r="B638" s="120" t="s">
        <v>1409</v>
      </c>
      <c r="C638" s="120" t="s">
        <v>177</v>
      </c>
      <c r="D638" s="120" t="s">
        <v>178</v>
      </c>
      <c r="E638" s="120" t="s">
        <v>51</v>
      </c>
      <c r="F638" s="120" t="s">
        <v>76</v>
      </c>
      <c r="G638" s="120" t="s">
        <v>76</v>
      </c>
      <c r="H638" s="120" t="s">
        <v>76</v>
      </c>
      <c r="I638" s="120" t="s">
        <v>76</v>
      </c>
      <c r="J638" s="120" t="s">
        <v>364</v>
      </c>
      <c r="K638" s="120" t="s">
        <v>82</v>
      </c>
    </row>
    <row r="639" spans="1:11" x14ac:dyDescent="0.25">
      <c r="A639" s="120" t="s">
        <v>1410</v>
      </c>
      <c r="B639" s="120" t="s">
        <v>1411</v>
      </c>
      <c r="C639" s="120" t="s">
        <v>1412</v>
      </c>
      <c r="D639" s="120" t="s">
        <v>1413</v>
      </c>
      <c r="E639" s="120" t="s">
        <v>51</v>
      </c>
      <c r="F639" s="120" t="s">
        <v>76</v>
      </c>
      <c r="G639" s="120" t="s">
        <v>76</v>
      </c>
      <c r="H639" s="120" t="s">
        <v>76</v>
      </c>
      <c r="I639" s="120" t="s">
        <v>76</v>
      </c>
      <c r="J639" s="120" t="s">
        <v>1414</v>
      </c>
      <c r="K639" s="120" t="s">
        <v>82</v>
      </c>
    </row>
    <row r="640" spans="1:11" x14ac:dyDescent="0.25">
      <c r="A640" s="120" t="s">
        <v>1415</v>
      </c>
      <c r="B640" s="120" t="s">
        <v>1416</v>
      </c>
      <c r="C640" s="120" t="s">
        <v>85</v>
      </c>
      <c r="D640" s="120" t="s">
        <v>23</v>
      </c>
      <c r="E640" s="120" t="s">
        <v>51</v>
      </c>
      <c r="F640" s="120" t="s">
        <v>76</v>
      </c>
      <c r="G640" s="120" t="s">
        <v>76</v>
      </c>
      <c r="H640" s="120" t="s">
        <v>76</v>
      </c>
      <c r="I640" s="120" t="s">
        <v>76</v>
      </c>
      <c r="J640" s="120" t="s">
        <v>86</v>
      </c>
      <c r="K640" s="120" t="s">
        <v>82</v>
      </c>
    </row>
    <row r="641" spans="1:11" x14ac:dyDescent="0.25">
      <c r="A641" s="120" t="s">
        <v>1417</v>
      </c>
      <c r="B641" s="120" t="s">
        <v>1418</v>
      </c>
      <c r="C641" s="120" t="s">
        <v>85</v>
      </c>
      <c r="D641" s="120" t="s">
        <v>23</v>
      </c>
      <c r="E641" s="120" t="s">
        <v>51</v>
      </c>
      <c r="F641" s="120" t="s">
        <v>76</v>
      </c>
      <c r="G641" s="120" t="s">
        <v>76</v>
      </c>
      <c r="H641" s="120" t="s">
        <v>76</v>
      </c>
      <c r="I641" s="120" t="s">
        <v>76</v>
      </c>
      <c r="J641" s="120" t="s">
        <v>86</v>
      </c>
      <c r="K641" s="120" t="s">
        <v>82</v>
      </c>
    </row>
    <row r="642" spans="1:11" x14ac:dyDescent="0.25">
      <c r="A642" s="120" t="s">
        <v>1419</v>
      </c>
      <c r="B642" s="120" t="s">
        <v>1420</v>
      </c>
      <c r="C642" s="120" t="s">
        <v>85</v>
      </c>
      <c r="D642" s="120" t="s">
        <v>23</v>
      </c>
      <c r="E642" s="120" t="s">
        <v>51</v>
      </c>
      <c r="F642" s="120" t="s">
        <v>76</v>
      </c>
      <c r="G642" s="120" t="s">
        <v>76</v>
      </c>
      <c r="H642" s="120" t="s">
        <v>76</v>
      </c>
      <c r="I642" s="120" t="s">
        <v>76</v>
      </c>
      <c r="J642" s="120" t="s">
        <v>1421</v>
      </c>
      <c r="K642" s="120" t="s">
        <v>82</v>
      </c>
    </row>
    <row r="643" spans="1:11" x14ac:dyDescent="0.25">
      <c r="A643" s="120" t="s">
        <v>1422</v>
      </c>
      <c r="B643" s="120" t="s">
        <v>1423</v>
      </c>
      <c r="C643" s="120" t="s">
        <v>85</v>
      </c>
      <c r="D643" s="120" t="s">
        <v>23</v>
      </c>
      <c r="E643" s="120" t="s">
        <v>51</v>
      </c>
      <c r="F643" s="120" t="s">
        <v>76</v>
      </c>
      <c r="G643" s="120" t="s">
        <v>76</v>
      </c>
      <c r="H643" s="120" t="s">
        <v>76</v>
      </c>
      <c r="I643" s="120" t="s">
        <v>76</v>
      </c>
      <c r="J643" s="120" t="s">
        <v>86</v>
      </c>
      <c r="K643" s="120" t="s">
        <v>82</v>
      </c>
    </row>
    <row r="644" spans="1:11" x14ac:dyDescent="0.25">
      <c r="A644" s="120" t="s">
        <v>1424</v>
      </c>
      <c r="B644" s="120" t="s">
        <v>1425</v>
      </c>
      <c r="C644" s="120" t="s">
        <v>85</v>
      </c>
      <c r="D644" s="120" t="s">
        <v>23</v>
      </c>
      <c r="E644" s="120" t="s">
        <v>51</v>
      </c>
      <c r="F644" s="120" t="s">
        <v>76</v>
      </c>
      <c r="G644" s="120" t="s">
        <v>76</v>
      </c>
      <c r="H644" s="120" t="s">
        <v>76</v>
      </c>
      <c r="I644" s="120" t="s">
        <v>76</v>
      </c>
      <c r="J644" s="120" t="s">
        <v>86</v>
      </c>
      <c r="K644" s="120" t="s">
        <v>82</v>
      </c>
    </row>
    <row r="645" spans="1:11" x14ac:dyDescent="0.25">
      <c r="A645" s="120" t="s">
        <v>1426</v>
      </c>
      <c r="B645" s="120" t="s">
        <v>1427</v>
      </c>
      <c r="C645" s="120" t="s">
        <v>177</v>
      </c>
      <c r="D645" s="120" t="s">
        <v>178</v>
      </c>
      <c r="E645" s="120" t="s">
        <v>51</v>
      </c>
      <c r="F645" s="120" t="s">
        <v>76</v>
      </c>
      <c r="G645" s="120" t="s">
        <v>76</v>
      </c>
      <c r="H645" s="120" t="s">
        <v>76</v>
      </c>
      <c r="I645" s="120" t="s">
        <v>76</v>
      </c>
      <c r="J645" s="120" t="s">
        <v>364</v>
      </c>
      <c r="K645" s="120" t="s">
        <v>82</v>
      </c>
    </row>
    <row r="646" spans="1:11" x14ac:dyDescent="0.25">
      <c r="A646" s="120" t="s">
        <v>1428</v>
      </c>
      <c r="B646" s="120" t="s">
        <v>1429</v>
      </c>
      <c r="C646" s="120" t="s">
        <v>85</v>
      </c>
      <c r="D646" s="120" t="s">
        <v>23</v>
      </c>
      <c r="E646" s="120" t="s">
        <v>51</v>
      </c>
      <c r="F646" s="120" t="s">
        <v>76</v>
      </c>
      <c r="G646" s="120" t="s">
        <v>76</v>
      </c>
      <c r="H646" s="120" t="s">
        <v>76</v>
      </c>
      <c r="I646" s="120" t="s">
        <v>76</v>
      </c>
      <c r="J646" s="120" t="s">
        <v>86</v>
      </c>
      <c r="K646" s="120" t="s">
        <v>82</v>
      </c>
    </row>
    <row r="647" spans="1:11" x14ac:dyDescent="0.25">
      <c r="A647" s="120" t="s">
        <v>1430</v>
      </c>
      <c r="B647" s="120" t="s">
        <v>1431</v>
      </c>
      <c r="C647" s="120" t="s">
        <v>85</v>
      </c>
      <c r="D647" s="120" t="s">
        <v>23</v>
      </c>
      <c r="E647" s="120" t="s">
        <v>51</v>
      </c>
      <c r="F647" s="120" t="s">
        <v>76</v>
      </c>
      <c r="G647" s="120" t="s">
        <v>76</v>
      </c>
      <c r="H647" s="120" t="s">
        <v>76</v>
      </c>
      <c r="I647" s="120" t="s">
        <v>76</v>
      </c>
      <c r="J647" s="120" t="s">
        <v>81</v>
      </c>
      <c r="K647" s="120" t="s">
        <v>82</v>
      </c>
    </row>
    <row r="648" spans="1:11" x14ac:dyDescent="0.25">
      <c r="A648" s="120" t="s">
        <v>1432</v>
      </c>
      <c r="B648" s="120" t="s">
        <v>1433</v>
      </c>
      <c r="C648" s="120" t="s">
        <v>85</v>
      </c>
      <c r="D648" s="120" t="s">
        <v>23</v>
      </c>
      <c r="E648" s="120" t="s">
        <v>51</v>
      </c>
      <c r="F648" s="120" t="s">
        <v>76</v>
      </c>
      <c r="G648" s="120" t="s">
        <v>76</v>
      </c>
      <c r="H648" s="120" t="s">
        <v>76</v>
      </c>
      <c r="I648" s="120" t="s">
        <v>76</v>
      </c>
      <c r="J648" s="120" t="s">
        <v>1233</v>
      </c>
      <c r="K648" s="120" t="s">
        <v>82</v>
      </c>
    </row>
    <row r="649" spans="1:11" x14ac:dyDescent="0.25">
      <c r="A649" s="120" t="s">
        <v>1434</v>
      </c>
      <c r="B649" s="120" t="s">
        <v>1435</v>
      </c>
      <c r="C649" s="120" t="s">
        <v>85</v>
      </c>
      <c r="D649" s="120" t="s">
        <v>23</v>
      </c>
      <c r="E649" s="120" t="s">
        <v>51</v>
      </c>
      <c r="F649" s="120" t="s">
        <v>76</v>
      </c>
      <c r="G649" s="120" t="s">
        <v>76</v>
      </c>
      <c r="H649" s="120" t="s">
        <v>76</v>
      </c>
      <c r="I649" s="120" t="s">
        <v>76</v>
      </c>
      <c r="J649" s="120" t="s">
        <v>86</v>
      </c>
      <c r="K649" s="120" t="s">
        <v>82</v>
      </c>
    </row>
    <row r="650" spans="1:11" x14ac:dyDescent="0.25">
      <c r="A650" s="120" t="s">
        <v>1436</v>
      </c>
      <c r="B650" s="120" t="s">
        <v>1437</v>
      </c>
      <c r="C650" s="120" t="s">
        <v>85</v>
      </c>
      <c r="D650" s="120" t="s">
        <v>23</v>
      </c>
      <c r="E650" s="120" t="s">
        <v>51</v>
      </c>
      <c r="F650" s="120" t="s">
        <v>76</v>
      </c>
      <c r="G650" s="120" t="s">
        <v>76</v>
      </c>
      <c r="H650" s="120" t="s">
        <v>76</v>
      </c>
      <c r="I650" s="120" t="s">
        <v>76</v>
      </c>
      <c r="J650" s="120" t="s">
        <v>252</v>
      </c>
      <c r="K650" s="120" t="s">
        <v>82</v>
      </c>
    </row>
    <row r="651" spans="1:11" x14ac:dyDescent="0.25">
      <c r="A651" s="120" t="s">
        <v>1438</v>
      </c>
      <c r="B651" s="120" t="s">
        <v>1439</v>
      </c>
      <c r="C651" s="120" t="s">
        <v>85</v>
      </c>
      <c r="D651" s="120" t="s">
        <v>23</v>
      </c>
      <c r="E651" s="120" t="s">
        <v>51</v>
      </c>
      <c r="F651" s="120" t="s">
        <v>76</v>
      </c>
      <c r="G651" s="120" t="s">
        <v>76</v>
      </c>
      <c r="H651" s="120" t="s">
        <v>76</v>
      </c>
      <c r="I651" s="120" t="s">
        <v>76</v>
      </c>
      <c r="J651" s="120" t="s">
        <v>1440</v>
      </c>
      <c r="K651" s="120" t="s">
        <v>82</v>
      </c>
    </row>
    <row r="652" spans="1:11" x14ac:dyDescent="0.25">
      <c r="A652" s="120" t="s">
        <v>1441</v>
      </c>
      <c r="B652" s="120" t="s">
        <v>1442</v>
      </c>
      <c r="C652" s="120" t="s">
        <v>85</v>
      </c>
      <c r="D652" s="120" t="s">
        <v>23</v>
      </c>
      <c r="E652" s="120" t="s">
        <v>51</v>
      </c>
      <c r="F652" s="120" t="s">
        <v>76</v>
      </c>
      <c r="G652" s="120" t="s">
        <v>76</v>
      </c>
      <c r="H652" s="120" t="s">
        <v>76</v>
      </c>
      <c r="I652" s="120" t="s">
        <v>76</v>
      </c>
      <c r="J652" s="120" t="s">
        <v>1379</v>
      </c>
      <c r="K652" s="120" t="s">
        <v>82</v>
      </c>
    </row>
    <row r="653" spans="1:11" x14ac:dyDescent="0.25">
      <c r="A653" s="120" t="s">
        <v>1443</v>
      </c>
      <c r="B653" s="120" t="s">
        <v>1444</v>
      </c>
      <c r="C653" s="120" t="s">
        <v>85</v>
      </c>
      <c r="D653" s="120" t="s">
        <v>23</v>
      </c>
      <c r="E653" s="120" t="s">
        <v>51</v>
      </c>
      <c r="F653" s="120" t="s">
        <v>76</v>
      </c>
      <c r="G653" s="120" t="s">
        <v>76</v>
      </c>
      <c r="H653" s="120" t="s">
        <v>76</v>
      </c>
      <c r="I653" s="120" t="s">
        <v>76</v>
      </c>
      <c r="J653" s="120" t="s">
        <v>86</v>
      </c>
      <c r="K653" s="120" t="s">
        <v>82</v>
      </c>
    </row>
    <row r="654" spans="1:11" x14ac:dyDescent="0.25">
      <c r="A654" s="120" t="s">
        <v>1445</v>
      </c>
      <c r="B654" s="120" t="s">
        <v>1446</v>
      </c>
      <c r="C654" s="120" t="s">
        <v>85</v>
      </c>
      <c r="D654" s="120" t="s">
        <v>23</v>
      </c>
      <c r="E654" s="120" t="s">
        <v>51</v>
      </c>
      <c r="F654" s="120" t="s">
        <v>76</v>
      </c>
      <c r="G654" s="120" t="s">
        <v>76</v>
      </c>
      <c r="H654" s="120" t="s">
        <v>76</v>
      </c>
      <c r="I654" s="120" t="s">
        <v>76</v>
      </c>
      <c r="J654" s="120" t="s">
        <v>1447</v>
      </c>
      <c r="K654" s="120" t="s">
        <v>82</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20</vt:i4>
      </vt:variant>
    </vt:vector>
  </HeadingPairs>
  <TitlesOfParts>
    <vt:vector size="43" baseType="lpstr">
      <vt:lpstr>Example 1 -&gt;</vt:lpstr>
      <vt:lpstr>Example 1 Modification Input</vt:lpstr>
      <vt:lpstr>Example 1 Modification Output</vt:lpstr>
      <vt:lpstr>Ex1 Modification NoteDisclosure</vt:lpstr>
      <vt:lpstr>Example 1 Original Input</vt:lpstr>
      <vt:lpstr>Example 1 Original Output</vt:lpstr>
      <vt:lpstr>Ex 1 Original Note Disclosure</vt:lpstr>
      <vt:lpstr>Example 2 -&gt;</vt:lpstr>
      <vt:lpstr>Example 2 Modification Input</vt:lpstr>
      <vt:lpstr>Example 2 Modification Output</vt:lpstr>
      <vt:lpstr>Ex2 Modification NoteDisclosure</vt:lpstr>
      <vt:lpstr>Example 2 Original Input</vt:lpstr>
      <vt:lpstr>Example 2 Original Output</vt:lpstr>
      <vt:lpstr>Ex 2 Original Note Disclosure</vt:lpstr>
      <vt:lpstr>Example 3 -&gt;</vt:lpstr>
      <vt:lpstr>Example 3 Modification Input</vt:lpstr>
      <vt:lpstr>Example 3 Modification Output</vt:lpstr>
      <vt:lpstr>Ex3 Modification NoteDisclosure</vt:lpstr>
      <vt:lpstr>Example 3 Original Input</vt:lpstr>
      <vt:lpstr>Example 3 Original Output</vt:lpstr>
      <vt:lpstr>Ex 3 Original Note Disclosure</vt:lpstr>
      <vt:lpstr>Drop-down menus</vt:lpstr>
      <vt:lpstr>GAAP02Aindex</vt:lpstr>
      <vt:lpstr>AssetClasses</vt:lpstr>
      <vt:lpstr>'Ex 1 Original Note Disclosure'!Print_Area</vt:lpstr>
      <vt:lpstr>'Ex 2 Original Note Disclosure'!Print_Area</vt:lpstr>
      <vt:lpstr>'Ex 3 Original Note Disclosure'!Print_Area</vt:lpstr>
      <vt:lpstr>'Ex1 Modification NoteDisclosure'!Print_Area</vt:lpstr>
      <vt:lpstr>'Ex2 Modification NoteDisclosure'!Print_Area</vt:lpstr>
      <vt:lpstr>'Ex3 Modification NoteDisclosure'!Print_Area</vt:lpstr>
      <vt:lpstr>'Example 1 Modification Input'!Print_Area</vt:lpstr>
      <vt:lpstr>'Example 1 Modification Output'!Print_Area</vt:lpstr>
      <vt:lpstr>'Example 1 Original Input'!Print_Area</vt:lpstr>
      <vt:lpstr>'Example 1 Original Output'!Print_Area</vt:lpstr>
      <vt:lpstr>'Example 2 Modification Input'!Print_Area</vt:lpstr>
      <vt:lpstr>'Example 2 Modification Output'!Print_Area</vt:lpstr>
      <vt:lpstr>'Example 2 Original Input'!Print_Area</vt:lpstr>
      <vt:lpstr>'Example 2 Original Output'!Print_Area</vt:lpstr>
      <vt:lpstr>'Example 3 Modification Input'!Print_Area</vt:lpstr>
      <vt:lpstr>'Example 3 Modification Output'!Print_Area</vt:lpstr>
      <vt:lpstr>'Example 3 Original Input'!Print_Area</vt:lpstr>
      <vt:lpstr>'Example 3 Original Output'!Print_Area</vt:lpstr>
      <vt:lpstr>Years_of_amortization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GASB 96 SBITA Modification Template</dc:title>
  <dc:creator>Lam, Samantha</dc:creator>
  <cp:lastModifiedBy>Lam, Samantha</cp:lastModifiedBy>
  <cp:lastPrinted>2024-01-20T01:29:29Z</cp:lastPrinted>
  <dcterms:created xsi:type="dcterms:W3CDTF">2015-06-05T18:17:20Z</dcterms:created>
  <dcterms:modified xsi:type="dcterms:W3CDTF">2025-09-05T20:17:23Z</dcterms:modified>
</cp:coreProperties>
</file>